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tandalone\Documents\Dft publishing\east midlands itt\"/>
    </mc:Choice>
  </mc:AlternateContent>
  <bookViews>
    <workbookView xWindow="0" yWindow="0" windowWidth="15060" windowHeight="5808" firstSheet="17" activeTab="27"/>
  </bookViews>
  <sheets>
    <sheet name="DfT TEMPLATE" sheetId="1" r:id="rId1"/>
    <sheet name="Template Cover" sheetId="2" r:id="rId2"/>
    <sheet name="Template Control" sheetId="3" r:id="rId3"/>
    <sheet name="Version Control" sheetId="4" r:id="rId4"/>
    <sheet name="Templated Inputs" sheetId="5" r:id="rId5"/>
    <sheet name="Timeline" sheetId="6" r:id="rId6"/>
    <sheet name="Indices &amp; Rates" sheetId="7" r:id="rId7"/>
    <sheet name="Line Items" sheetId="8" r:id="rId8"/>
    <sheet name="Templated Outputs" sheetId="9" r:id="rId9"/>
    <sheet name="Pax Revenue" sheetId="10" r:id="rId10"/>
    <sheet name="Other Revenue" sheetId="11" r:id="rId11"/>
    <sheet name="Staff" sheetId="12" r:id="rId12"/>
    <sheet name="Other Opex" sheetId="13" r:id="rId13"/>
    <sheet name="RS Charges" sheetId="14" r:id="rId14"/>
    <sheet name="Infrastructure" sheetId="15" r:id="rId15"/>
    <sheet name="Performance" sheetId="16" r:id="rId16"/>
    <sheet name="TOC Capex" sheetId="17" r:id="rId17"/>
    <sheet name="Financial Statements" sheetId="18" r:id="rId18"/>
    <sheet name="P&amp;L1" sheetId="19" r:id="rId19"/>
    <sheet name="P&amp;L2" sheetId="20" r:id="rId20"/>
    <sheet name="P&amp;L3" sheetId="21" r:id="rId21"/>
    <sheet name="CF" sheetId="22" r:id="rId22"/>
    <sheet name="BS" sheetId="23" r:id="rId23"/>
    <sheet name="Output Calculations" sheetId="24" r:id="rId24"/>
    <sheet name="FAA" sheetId="25" r:id="rId25"/>
    <sheet name="NPV" sheetId="26" r:id="rId26"/>
    <sheet name="FO&amp;C" sheetId="27" r:id="rId27"/>
    <sheet name="Funding" sheetId="28" r:id="rId28"/>
  </sheets>
  <definedNames>
    <definedName name="CheckTolerance" xml:space="preserve"> 10 ^ -3</definedName>
    <definedName name="Disc_Base">Timeline!$D$17</definedName>
    <definedName name="Franchise_End_1">Timeline!$C$22</definedName>
    <definedName name="Franchise_End_2">Timeline!$C$23</definedName>
    <definedName name="Franchise_Start">Timeline!$C$21</definedName>
    <definedName name="Hundred">100</definedName>
    <definedName name="million">1000000</definedName>
    <definedName name="Model_Option">'Line Items'!$D$2753:$D$2773</definedName>
    <definedName name="Option_Switch">'Template Control'!$F$24</definedName>
    <definedName name="Output_Price_Base">Timeline!$E$16</definedName>
    <definedName name="Owner">'Template Cover'!$F$12</definedName>
    <definedName name="_xlnm.Print_Area" localSheetId="6">'Indices &amp; Rates'!$A$1:$AI$109</definedName>
    <definedName name="_xlnm.Print_Area" localSheetId="10">'Other Revenue'!$A$1:$AK$603</definedName>
    <definedName name="_xlnm.Print_Area" localSheetId="18">'P&amp;L1'!$B$2:$AI$563</definedName>
    <definedName name="_xlnm.Print_Area" localSheetId="9">'Pax Revenue'!$A$1:$AK$756</definedName>
    <definedName name="_xlnm.Print_Titles" localSheetId="22">BS!$1:$12</definedName>
    <definedName name="_xlnm.Print_Titles" localSheetId="21">CF!$1:$12</definedName>
    <definedName name="_xlnm.Print_Titles" localSheetId="24">FAA!$1:$8</definedName>
    <definedName name="_xlnm.Print_Titles" localSheetId="26">'FO&amp;C'!$1:$12</definedName>
    <definedName name="_xlnm.Print_Titles" localSheetId="27">Funding!$1:$12</definedName>
    <definedName name="_xlnm.Print_Titles" localSheetId="6">'Indices &amp; Rates'!$1:$12</definedName>
    <definedName name="_xlnm.Print_Titles" localSheetId="14">Infrastructure!$1:$12</definedName>
    <definedName name="_xlnm.Print_Titles" localSheetId="7">'Line Items'!$1:$8</definedName>
    <definedName name="_xlnm.Print_Titles" localSheetId="25">NPV!$1:$12</definedName>
    <definedName name="_xlnm.Print_Titles" localSheetId="12">'Other Opex'!$1:$12</definedName>
    <definedName name="_xlnm.Print_Titles" localSheetId="10">'Other Revenue'!$1:$12</definedName>
    <definedName name="_xlnm.Print_Titles" localSheetId="18">'P&amp;L1'!$1:$12</definedName>
    <definedName name="_xlnm.Print_Titles" localSheetId="19">'P&amp;L2'!$1:$12</definedName>
    <definedName name="_xlnm.Print_Titles" localSheetId="20">'P&amp;L3'!$1:$12</definedName>
    <definedName name="_xlnm.Print_Titles" localSheetId="9">'Pax Revenue'!$1:$12</definedName>
    <definedName name="_xlnm.Print_Titles" localSheetId="15">Performance!$1:$12</definedName>
    <definedName name="_xlnm.Print_Titles" localSheetId="13">'RS Charges'!$1:$12</definedName>
    <definedName name="_xlnm.Print_Titles" localSheetId="11">Staff!$1:$12</definedName>
    <definedName name="_xlnm.Print_Titles" localSheetId="16">'TOC Capex'!$1:$12</definedName>
    <definedName name="_xlnm.Print_Titles" localSheetId="3">'Version Control'!$1:$8</definedName>
    <definedName name="Project">'Template Cover'!$F$13</definedName>
    <definedName name="Risk_adjusted_scenario">'Line Items'!$D$2836:$D$2837</definedName>
    <definedName name="RN_Switch">'Template Control'!$F$15</definedName>
    <definedName name="Staff_Groups">'Line Items'!$H$653:$H$657</definedName>
    <definedName name="Thousand">1000</definedName>
    <definedName name="Version">'Template Cover'!$F$14</definedName>
    <definedName name="VerySmall" xml:space="preserve"> 0.00001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1" i="26" l="1"/>
  <c r="P43" i="26"/>
  <c r="F90" i="26" l="1"/>
  <c r="H58" i="28"/>
  <c r="H59" i="28"/>
  <c r="H60" i="28"/>
  <c r="H61" i="28"/>
  <c r="H62" i="28"/>
  <c r="H63" i="28"/>
  <c r="H64" i="28"/>
  <c r="H65" i="28"/>
  <c r="H66" i="28"/>
  <c r="H67" i="28"/>
  <c r="H68" i="28"/>
  <c r="H69" i="28"/>
  <c r="G58" i="28"/>
  <c r="G59" i="28"/>
  <c r="G60" i="28"/>
  <c r="G61" i="28"/>
  <c r="G62" i="28"/>
  <c r="G63" i="28"/>
  <c r="G64" i="28"/>
  <c r="G65" i="28"/>
  <c r="G67" i="28" s="1"/>
  <c r="G66" i="28"/>
  <c r="G68" i="28"/>
  <c r="G69" i="28"/>
  <c r="D2337" i="8"/>
  <c r="D2338" i="8"/>
  <c r="G38" i="8"/>
  <c r="G39" i="8"/>
  <c r="G40" i="8"/>
  <c r="G41" i="8"/>
  <c r="G42" i="8"/>
  <c r="G43" i="8"/>
  <c r="G44" i="8"/>
  <c r="G45" i="8"/>
  <c r="G46" i="8"/>
  <c r="G47" i="8"/>
  <c r="G48" i="8"/>
  <c r="G49" i="8"/>
  <c r="G50" i="8"/>
  <c r="G51" i="8"/>
  <c r="G52" i="8"/>
  <c r="G53" i="8"/>
  <c r="G54" i="8"/>
  <c r="G55" i="8"/>
  <c r="G56" i="8"/>
  <c r="G57" i="8"/>
  <c r="G37" i="8"/>
  <c r="D36" i="25" l="1"/>
  <c r="D37" i="25"/>
  <c r="D38" i="25"/>
  <c r="D39" i="25"/>
  <c r="D40" i="25"/>
  <c r="D41" i="25"/>
  <c r="D42" i="25"/>
  <c r="D43" i="25"/>
  <c r="D44" i="25"/>
  <c r="D45" i="25"/>
  <c r="D46" i="25"/>
  <c r="D47" i="25"/>
  <c r="D48" i="25"/>
  <c r="D49" i="25"/>
  <c r="D50" i="25"/>
  <c r="D51" i="25"/>
  <c r="D52" i="25"/>
  <c r="D53" i="25"/>
  <c r="D54" i="25"/>
  <c r="D55" i="25"/>
  <c r="D56" i="25"/>
  <c r="D57" i="25"/>
  <c r="I285" i="25"/>
  <c r="I286" i="25"/>
  <c r="I287" i="25"/>
  <c r="I288" i="25"/>
  <c r="I289" i="25"/>
  <c r="I290" i="25"/>
  <c r="I291" i="25"/>
  <c r="I292" i="25"/>
  <c r="I293" i="25"/>
  <c r="I294" i="25"/>
  <c r="I295" i="25"/>
  <c r="I296" i="25"/>
  <c r="H285" i="25"/>
  <c r="H286" i="25"/>
  <c r="H287" i="25"/>
  <c r="H288" i="25"/>
  <c r="H289" i="25"/>
  <c r="H290" i="25"/>
  <c r="H291" i="25"/>
  <c r="H292" i="25"/>
  <c r="H293" i="25"/>
  <c r="H294" i="25"/>
  <c r="H295" i="25"/>
  <c r="H296" i="25"/>
  <c r="P57" i="25" l="1"/>
  <c r="O57" i="25"/>
  <c r="N57" i="25"/>
  <c r="M57" i="25"/>
  <c r="L57" i="25"/>
  <c r="K57" i="25"/>
  <c r="J57" i="25"/>
  <c r="I57" i="25"/>
  <c r="H57" i="25"/>
  <c r="P56" i="25"/>
  <c r="O56" i="25"/>
  <c r="N56" i="25"/>
  <c r="M56" i="25"/>
  <c r="L56" i="25"/>
  <c r="K56" i="25"/>
  <c r="J56" i="25"/>
  <c r="I56" i="25"/>
  <c r="H56" i="25"/>
  <c r="P55" i="25"/>
  <c r="O55" i="25"/>
  <c r="N55" i="25"/>
  <c r="M55" i="25"/>
  <c r="L55" i="25"/>
  <c r="K55" i="25"/>
  <c r="J55" i="25"/>
  <c r="I55" i="25"/>
  <c r="H55" i="25"/>
  <c r="P54" i="25"/>
  <c r="O54" i="25"/>
  <c r="N54" i="25"/>
  <c r="M54" i="25"/>
  <c r="L54" i="25"/>
  <c r="K54" i="25"/>
  <c r="J54" i="25"/>
  <c r="I54" i="25"/>
  <c r="H54" i="25"/>
  <c r="P53" i="25"/>
  <c r="O53" i="25"/>
  <c r="N53" i="25"/>
  <c r="M53" i="25"/>
  <c r="L53" i="25"/>
  <c r="K53" i="25"/>
  <c r="J53" i="25"/>
  <c r="I53" i="25"/>
  <c r="H53" i="25"/>
  <c r="P52" i="25"/>
  <c r="O52" i="25"/>
  <c r="N52" i="25"/>
  <c r="M52" i="25"/>
  <c r="L52" i="25"/>
  <c r="K52" i="25"/>
  <c r="J52" i="25"/>
  <c r="I52" i="25"/>
  <c r="H52" i="25"/>
  <c r="P51" i="25"/>
  <c r="O51" i="25"/>
  <c r="N51" i="25"/>
  <c r="M51" i="25"/>
  <c r="L51" i="25"/>
  <c r="K51" i="25"/>
  <c r="J51" i="25"/>
  <c r="I51" i="25"/>
  <c r="H51" i="25"/>
  <c r="P50" i="25"/>
  <c r="O50" i="25"/>
  <c r="N50" i="25"/>
  <c r="M50" i="25"/>
  <c r="L50" i="25"/>
  <c r="K50" i="25"/>
  <c r="J50" i="25"/>
  <c r="I50" i="25"/>
  <c r="H50" i="25"/>
  <c r="P49" i="25"/>
  <c r="O49" i="25"/>
  <c r="N49" i="25"/>
  <c r="M49" i="25"/>
  <c r="L49" i="25"/>
  <c r="K49" i="25"/>
  <c r="J49" i="25"/>
  <c r="I49" i="25"/>
  <c r="H49" i="25"/>
  <c r="P48" i="25"/>
  <c r="O48" i="25"/>
  <c r="N48" i="25"/>
  <c r="M48" i="25"/>
  <c r="L48" i="25"/>
  <c r="K48" i="25"/>
  <c r="J48" i="25"/>
  <c r="I48" i="25"/>
  <c r="H48" i="25"/>
  <c r="P47" i="25"/>
  <c r="O47" i="25"/>
  <c r="N47" i="25"/>
  <c r="M47" i="25"/>
  <c r="L47" i="25"/>
  <c r="K47" i="25"/>
  <c r="J47" i="25"/>
  <c r="I47" i="25"/>
  <c r="H47" i="25"/>
  <c r="P46" i="25"/>
  <c r="O46" i="25"/>
  <c r="N46" i="25"/>
  <c r="M46" i="25"/>
  <c r="L46" i="25"/>
  <c r="K46" i="25"/>
  <c r="I46" i="25"/>
  <c r="H46" i="25"/>
  <c r="P44" i="25"/>
  <c r="P45" i="25" s="1"/>
  <c r="O44" i="25"/>
  <c r="O45" i="25" s="1"/>
  <c r="N44" i="25"/>
  <c r="N45" i="25" s="1"/>
  <c r="M44" i="25"/>
  <c r="M45" i="25" s="1"/>
  <c r="L44" i="25"/>
  <c r="L45" i="25" s="1"/>
  <c r="K44" i="25"/>
  <c r="K45" i="25" s="1"/>
  <c r="J44" i="25"/>
  <c r="I44" i="25"/>
  <c r="I45" i="25" s="1"/>
  <c r="H44" i="25"/>
  <c r="H45" i="25" s="1"/>
  <c r="P43" i="25"/>
  <c r="O43" i="25"/>
  <c r="N43" i="25"/>
  <c r="M43" i="25"/>
  <c r="L43" i="25"/>
  <c r="K43" i="25"/>
  <c r="I43" i="25"/>
  <c r="H43" i="25"/>
  <c r="P42" i="25"/>
  <c r="O42" i="25"/>
  <c r="N42" i="25"/>
  <c r="M42" i="25"/>
  <c r="L42" i="25"/>
  <c r="K42" i="25"/>
  <c r="I42" i="25"/>
  <c r="H42" i="25"/>
  <c r="P41" i="25"/>
  <c r="O41" i="25"/>
  <c r="N41" i="25"/>
  <c r="M41" i="25"/>
  <c r="L41" i="25"/>
  <c r="K41" i="25"/>
  <c r="I41" i="25"/>
  <c r="H41" i="25"/>
  <c r="P40" i="25"/>
  <c r="O40" i="25"/>
  <c r="N40" i="25"/>
  <c r="M40" i="25"/>
  <c r="L40" i="25"/>
  <c r="K40" i="25"/>
  <c r="I40" i="25"/>
  <c r="H40" i="25"/>
  <c r="P39" i="25"/>
  <c r="O39" i="25"/>
  <c r="N39" i="25"/>
  <c r="M39" i="25"/>
  <c r="L39" i="25"/>
  <c r="K39" i="25"/>
  <c r="I39" i="25"/>
  <c r="H39" i="25"/>
  <c r="P38" i="25"/>
  <c r="O38" i="25"/>
  <c r="N38" i="25"/>
  <c r="M38" i="25"/>
  <c r="L38" i="25"/>
  <c r="K38" i="25"/>
  <c r="I38" i="25"/>
  <c r="H38" i="25"/>
  <c r="P37" i="25"/>
  <c r="O37" i="25"/>
  <c r="N37" i="25"/>
  <c r="M37" i="25"/>
  <c r="L37" i="25"/>
  <c r="K37" i="25"/>
  <c r="J37" i="25"/>
  <c r="I37" i="25"/>
  <c r="H37" i="25"/>
  <c r="P36" i="25"/>
  <c r="O36" i="25"/>
  <c r="N36" i="25"/>
  <c r="M36" i="25"/>
  <c r="L36" i="25"/>
  <c r="K36" i="25"/>
  <c r="J36" i="25"/>
  <c r="I36" i="25"/>
  <c r="H36" i="25"/>
  <c r="G57" i="25"/>
  <c r="G56" i="25"/>
  <c r="G55" i="25"/>
  <c r="G54" i="25"/>
  <c r="G53" i="25"/>
  <c r="G52" i="25"/>
  <c r="G51" i="25"/>
  <c r="G50" i="25"/>
  <c r="G49" i="25"/>
  <c r="G48" i="25"/>
  <c r="G47" i="25"/>
  <c r="G46" i="25"/>
  <c r="G44" i="25"/>
  <c r="G45" i="25" s="1"/>
  <c r="G43" i="25"/>
  <c r="G42" i="25"/>
  <c r="G41" i="25"/>
  <c r="G40" i="25"/>
  <c r="G39" i="25"/>
  <c r="G38" i="25"/>
  <c r="G37" i="25"/>
  <c r="G36" i="25"/>
  <c r="AI55" i="6"/>
  <c r="AI54" i="6"/>
  <c r="J39" i="25" l="1"/>
  <c r="J38" i="25"/>
  <c r="J40" i="25" l="1"/>
  <c r="J41" i="25" l="1"/>
  <c r="J42" i="25" l="1"/>
  <c r="J43" i="25" l="1"/>
  <c r="J45" i="25" l="1"/>
  <c r="J46" i="25" l="1"/>
  <c r="D2174" i="8" l="1"/>
  <c r="D910" i="8"/>
  <c r="D909" i="8"/>
  <c r="D908" i="8"/>
  <c r="D907" i="8"/>
  <c r="D906" i="8"/>
  <c r="D905" i="8"/>
  <c r="AI11" i="25" l="1"/>
  <c r="AI10" i="25"/>
  <c r="AI9" i="25"/>
  <c r="AI29" i="25"/>
  <c r="C92" i="26" l="1"/>
  <c r="C90" i="26" l="1"/>
  <c r="C88" i="26"/>
  <c r="C96" i="26"/>
  <c r="C98" i="26"/>
  <c r="G82" i="22" l="1"/>
  <c r="H82" i="22"/>
  <c r="I82" i="22"/>
  <c r="J82" i="22"/>
  <c r="K82" i="22"/>
  <c r="L82" i="22"/>
  <c r="M82" i="22"/>
  <c r="N82" i="22"/>
  <c r="O82" i="22"/>
  <c r="P82" i="22"/>
  <c r="Q82" i="22"/>
  <c r="R82" i="22"/>
  <c r="S82" i="22"/>
  <c r="T82" i="22"/>
  <c r="U82" i="22"/>
  <c r="V82" i="22"/>
  <c r="W82" i="22"/>
  <c r="X82" i="22"/>
  <c r="Y82" i="22"/>
  <c r="Z82" i="22"/>
  <c r="AA82" i="22"/>
  <c r="AB82" i="22"/>
  <c r="AC82" i="22"/>
  <c r="AE82" i="22"/>
  <c r="AG82" i="22"/>
  <c r="AI82" i="22"/>
  <c r="AC151" i="27" l="1"/>
  <c r="AB151" i="27"/>
  <c r="AA151" i="27"/>
  <c r="Z151" i="27"/>
  <c r="Y151" i="27"/>
  <c r="X151" i="27"/>
  <c r="W151" i="27"/>
  <c r="V151" i="27"/>
  <c r="U151" i="27"/>
  <c r="T151" i="27"/>
  <c r="S151" i="27"/>
  <c r="R151" i="27"/>
  <c r="Q151" i="27"/>
  <c r="P151" i="27"/>
  <c r="O151" i="27"/>
  <c r="N151" i="27"/>
  <c r="M151" i="27"/>
  <c r="L151" i="27"/>
  <c r="AC150" i="27"/>
  <c r="AB150" i="27"/>
  <c r="AA150" i="27"/>
  <c r="Z150" i="27"/>
  <c r="Y150" i="27"/>
  <c r="X150" i="27"/>
  <c r="W150" i="27"/>
  <c r="V150" i="27"/>
  <c r="U150" i="27"/>
  <c r="T150" i="27"/>
  <c r="S150" i="27"/>
  <c r="R150" i="27"/>
  <c r="Q150" i="27"/>
  <c r="P150" i="27"/>
  <c r="O150" i="27"/>
  <c r="N150" i="27"/>
  <c r="M150" i="27"/>
  <c r="L150" i="27"/>
  <c r="AI267" i="16"/>
  <c r="AI266" i="16"/>
  <c r="AI265" i="16"/>
  <c r="AI264" i="16"/>
  <c r="AG267" i="16"/>
  <c r="AG266" i="16"/>
  <c r="AG265" i="16"/>
  <c r="AG264" i="16"/>
  <c r="AE267" i="16"/>
  <c r="AE266" i="16"/>
  <c r="AE265" i="16"/>
  <c r="AE264" i="16"/>
  <c r="AC267" i="16"/>
  <c r="AB267" i="16"/>
  <c r="AA267" i="16"/>
  <c r="Z267" i="16"/>
  <c r="Y267" i="16"/>
  <c r="X267" i="16"/>
  <c r="W267" i="16"/>
  <c r="V267" i="16"/>
  <c r="U267" i="16"/>
  <c r="T267" i="16"/>
  <c r="S267" i="16"/>
  <c r="R267" i="16"/>
  <c r="Q267" i="16"/>
  <c r="P267" i="16"/>
  <c r="O267" i="16"/>
  <c r="N267" i="16"/>
  <c r="M267" i="16"/>
  <c r="L267" i="16"/>
  <c r="K267" i="16"/>
  <c r="J267" i="16"/>
  <c r="I267" i="16"/>
  <c r="H267" i="16"/>
  <c r="AC266" i="16"/>
  <c r="AB266" i="16"/>
  <c r="AA266" i="16"/>
  <c r="Z266" i="16"/>
  <c r="Y266" i="16"/>
  <c r="X266" i="16"/>
  <c r="W266" i="16"/>
  <c r="V266" i="16"/>
  <c r="U266" i="16"/>
  <c r="T266" i="16"/>
  <c r="S266" i="16"/>
  <c r="R266" i="16"/>
  <c r="Q266" i="16"/>
  <c r="P266" i="16"/>
  <c r="O266" i="16"/>
  <c r="N266" i="16"/>
  <c r="M266" i="16"/>
  <c r="L266" i="16"/>
  <c r="K266" i="16"/>
  <c r="J266" i="16"/>
  <c r="I266" i="16"/>
  <c r="H266" i="16"/>
  <c r="AC265" i="16"/>
  <c r="AB265" i="16"/>
  <c r="AA265" i="16"/>
  <c r="Z265" i="16"/>
  <c r="Y265" i="16"/>
  <c r="X265" i="16"/>
  <c r="W265" i="16"/>
  <c r="V265" i="16"/>
  <c r="U265" i="16"/>
  <c r="T265" i="16"/>
  <c r="S265" i="16"/>
  <c r="R265" i="16"/>
  <c r="Q265" i="16"/>
  <c r="P265" i="16"/>
  <c r="O265" i="16"/>
  <c r="N265" i="16"/>
  <c r="M265" i="16"/>
  <c r="L265" i="16"/>
  <c r="K265" i="16"/>
  <c r="J265" i="16"/>
  <c r="I265" i="16"/>
  <c r="H265" i="16"/>
  <c r="AC264" i="16"/>
  <c r="AB264" i="16"/>
  <c r="AA264" i="16"/>
  <c r="Z264" i="16"/>
  <c r="Y264" i="16"/>
  <c r="X264" i="16"/>
  <c r="W264" i="16"/>
  <c r="V264" i="16"/>
  <c r="U264" i="16"/>
  <c r="T264" i="16"/>
  <c r="S264" i="16"/>
  <c r="R264" i="16"/>
  <c r="Q264" i="16"/>
  <c r="P264" i="16"/>
  <c r="O264" i="16"/>
  <c r="N264" i="16"/>
  <c r="M264" i="16"/>
  <c r="L264" i="16"/>
  <c r="K264" i="16"/>
  <c r="J264" i="16"/>
  <c r="I264" i="16"/>
  <c r="H264" i="16"/>
  <c r="G267" i="16"/>
  <c r="G266" i="16"/>
  <c r="G265" i="16"/>
  <c r="AI1615" i="15"/>
  <c r="AG1615" i="15"/>
  <c r="AE1615" i="15"/>
  <c r="AC1615" i="15"/>
  <c r="AB1615" i="15"/>
  <c r="AA1615" i="15"/>
  <c r="Z1615" i="15"/>
  <c r="Y1615" i="15"/>
  <c r="X1615" i="15"/>
  <c r="W1615" i="15"/>
  <c r="V1615" i="15"/>
  <c r="U1615" i="15"/>
  <c r="T1615" i="15"/>
  <c r="S1615" i="15"/>
  <c r="R1615" i="15"/>
  <c r="Q1615" i="15"/>
  <c r="P1615" i="15"/>
  <c r="O1615" i="15"/>
  <c r="N1615" i="15"/>
  <c r="M1615" i="15"/>
  <c r="L1615" i="15"/>
  <c r="K1615" i="15"/>
  <c r="J1615" i="15"/>
  <c r="I1615" i="15"/>
  <c r="H1615" i="15"/>
  <c r="G1615" i="15"/>
  <c r="D2402" i="8"/>
  <c r="D2401" i="8"/>
  <c r="D2400" i="8"/>
  <c r="D2399" i="8"/>
  <c r="D2398" i="8"/>
  <c r="D2397" i="8"/>
  <c r="D2396" i="8"/>
  <c r="D2395" i="8"/>
  <c r="D2394" i="8"/>
  <c r="D2393" i="8"/>
  <c r="D2389" i="8"/>
  <c r="D2388" i="8"/>
  <c r="D2387" i="8"/>
  <c r="D2386" i="8"/>
  <c r="D2385" i="8"/>
  <c r="D2384" i="8"/>
  <c r="D2383" i="8"/>
  <c r="D2382" i="8"/>
  <c r="D2381" i="8"/>
  <c r="D2380" i="8"/>
  <c r="D2379" i="8"/>
  <c r="D2378" i="8"/>
  <c r="D2377" i="8"/>
  <c r="D2376" i="8"/>
  <c r="D2375" i="8"/>
  <c r="D2374" i="8"/>
  <c r="D2373" i="8"/>
  <c r="D2372" i="8"/>
  <c r="D2371" i="8"/>
  <c r="D2370" i="8"/>
  <c r="D746" i="8"/>
  <c r="D745" i="8"/>
  <c r="D744" i="8"/>
  <c r="D743" i="8"/>
  <c r="D742" i="8"/>
  <c r="D741" i="8"/>
  <c r="D740" i="8"/>
  <c r="D739" i="8"/>
  <c r="D738" i="8"/>
  <c r="D692" i="8"/>
  <c r="D691" i="8"/>
  <c r="D690" i="8"/>
  <c r="D689" i="8"/>
  <c r="D688" i="8"/>
  <c r="D687" i="8"/>
  <c r="D686" i="8"/>
  <c r="D685" i="8"/>
  <c r="D684" i="8"/>
  <c r="D683" i="8"/>
  <c r="D682" i="8"/>
  <c r="D681" i="8"/>
  <c r="D680" i="8"/>
  <c r="D679" i="8"/>
  <c r="D678" i="8"/>
  <c r="D33" i="8" l="1"/>
  <c r="D32" i="8"/>
  <c r="D31" i="8"/>
  <c r="D30" i="8"/>
  <c r="F5" i="2"/>
  <c r="AI19" i="7" l="1"/>
  <c r="AG19" i="7"/>
  <c r="AE19" i="7"/>
  <c r="AB35" i="6"/>
  <c r="AA35" i="6"/>
  <c r="Z35" i="6"/>
  <c r="Y35" i="6"/>
  <c r="X35" i="6"/>
  <c r="W35" i="6"/>
  <c r="V35" i="6"/>
  <c r="U35" i="6"/>
  <c r="T35" i="6"/>
  <c r="S35" i="6"/>
  <c r="R35" i="6"/>
  <c r="Q35" i="6"/>
  <c r="P35" i="6"/>
  <c r="O35" i="6"/>
  <c r="N35" i="6"/>
  <c r="M35" i="6"/>
  <c r="L35" i="6"/>
  <c r="K35" i="6"/>
  <c r="J35" i="6"/>
  <c r="I35" i="6"/>
  <c r="AB36" i="6"/>
  <c r="AA36" i="6"/>
  <c r="Z36" i="6"/>
  <c r="Y36" i="6"/>
  <c r="X36" i="6"/>
  <c r="W36" i="6"/>
  <c r="V36" i="6"/>
  <c r="U36" i="6"/>
  <c r="T36" i="6"/>
  <c r="S36" i="6"/>
  <c r="R36" i="6"/>
  <c r="Q36" i="6"/>
  <c r="P36" i="6"/>
  <c r="O36" i="6"/>
  <c r="N36" i="6"/>
  <c r="M36" i="6"/>
  <c r="L36" i="6"/>
  <c r="K36" i="6"/>
  <c r="J36" i="6"/>
  <c r="I36" i="6"/>
  <c r="AB34" i="6"/>
  <c r="AA34" i="6"/>
  <c r="Z34" i="6"/>
  <c r="Y34" i="6"/>
  <c r="X34" i="6"/>
  <c r="W34" i="6"/>
  <c r="V34" i="6"/>
  <c r="U34" i="6"/>
  <c r="T34" i="6"/>
  <c r="S34" i="6"/>
  <c r="R34" i="6"/>
  <c r="Q34" i="6"/>
  <c r="P34" i="6"/>
  <c r="O34" i="6"/>
  <c r="N34" i="6"/>
  <c r="M34" i="6"/>
  <c r="L34" i="6"/>
  <c r="K34" i="6"/>
  <c r="J34" i="6"/>
  <c r="I34" i="6"/>
  <c r="AC34" i="6"/>
  <c r="AC35" i="6"/>
  <c r="AC36" i="6"/>
  <c r="F2486" i="8" l="1"/>
  <c r="C94" i="26"/>
  <c r="C95" i="26"/>
  <c r="H19" i="7" l="1"/>
  <c r="G19" i="7"/>
  <c r="AI925" i="15" l="1"/>
  <c r="AG925" i="15"/>
  <c r="AE925" i="15"/>
  <c r="AC925" i="15"/>
  <c r="AB925" i="15"/>
  <c r="AA925" i="15"/>
  <c r="Z925" i="15"/>
  <c r="Y925" i="15"/>
  <c r="X925" i="15"/>
  <c r="W925" i="15"/>
  <c r="V925" i="15"/>
  <c r="U925" i="15"/>
  <c r="T925" i="15"/>
  <c r="S925" i="15"/>
  <c r="R925" i="15"/>
  <c r="Q925" i="15"/>
  <c r="P925" i="15"/>
  <c r="O925" i="15"/>
  <c r="N925" i="15"/>
  <c r="M925" i="15"/>
  <c r="L925" i="15"/>
  <c r="K925" i="15"/>
  <c r="J925" i="15"/>
  <c r="I925" i="15"/>
  <c r="H925" i="15"/>
  <c r="G925" i="15"/>
  <c r="AI871" i="15"/>
  <c r="AG871" i="15"/>
  <c r="AE871" i="15"/>
  <c r="AC871" i="15"/>
  <c r="AB871" i="15"/>
  <c r="AA871" i="15"/>
  <c r="Z871" i="15"/>
  <c r="Y871" i="15"/>
  <c r="X871" i="15"/>
  <c r="W871" i="15"/>
  <c r="V871" i="15"/>
  <c r="U871" i="15"/>
  <c r="T871" i="15"/>
  <c r="S871" i="15"/>
  <c r="R871" i="15"/>
  <c r="Q871" i="15"/>
  <c r="P871" i="15"/>
  <c r="O871" i="15"/>
  <c r="N871" i="15"/>
  <c r="M871" i="15"/>
  <c r="L871" i="15"/>
  <c r="K871" i="15"/>
  <c r="J871" i="15"/>
  <c r="I871" i="15"/>
  <c r="H871" i="15"/>
  <c r="G871" i="15"/>
  <c r="AI461" i="15"/>
  <c r="AG461" i="15"/>
  <c r="AE461" i="15"/>
  <c r="AC461" i="15"/>
  <c r="AB461" i="15"/>
  <c r="AA461" i="15"/>
  <c r="Z461" i="15"/>
  <c r="Y461" i="15"/>
  <c r="X461" i="15"/>
  <c r="W461" i="15"/>
  <c r="V461" i="15"/>
  <c r="U461" i="15"/>
  <c r="T461" i="15"/>
  <c r="S461" i="15"/>
  <c r="R461" i="15"/>
  <c r="Q461" i="15"/>
  <c r="P461" i="15"/>
  <c r="O461" i="15"/>
  <c r="N461" i="15"/>
  <c r="M461" i="15"/>
  <c r="L461" i="15"/>
  <c r="K461" i="15"/>
  <c r="J461" i="15"/>
  <c r="I461" i="15"/>
  <c r="H461" i="15"/>
  <c r="G461" i="15"/>
  <c r="F399" i="15"/>
  <c r="G264" i="16"/>
  <c r="F419" i="12"/>
  <c r="AI464" i="12"/>
  <c r="AG464" i="12"/>
  <c r="AE464" i="12"/>
  <c r="AC464" i="12"/>
  <c r="AB464" i="12"/>
  <c r="AA464" i="12"/>
  <c r="Z464" i="12"/>
  <c r="Y464" i="12"/>
  <c r="X464" i="12"/>
  <c r="W464" i="12"/>
  <c r="V464" i="12"/>
  <c r="U464" i="12"/>
  <c r="T464" i="12"/>
  <c r="S464" i="12"/>
  <c r="R464" i="12"/>
  <c r="Q464" i="12"/>
  <c r="P464" i="12"/>
  <c r="O464" i="12"/>
  <c r="N464" i="12"/>
  <c r="M464" i="12"/>
  <c r="L464" i="12"/>
  <c r="K464" i="12"/>
  <c r="J464" i="12"/>
  <c r="I464" i="12"/>
  <c r="H464" i="12"/>
  <c r="G464" i="12"/>
  <c r="AI326" i="12"/>
  <c r="AG326" i="12"/>
  <c r="AE326" i="12"/>
  <c r="AC326" i="12"/>
  <c r="AB326" i="12"/>
  <c r="AA326" i="12"/>
  <c r="Z326" i="12"/>
  <c r="Y326" i="12"/>
  <c r="X326" i="12"/>
  <c r="W326" i="12"/>
  <c r="V326" i="12"/>
  <c r="U326" i="12"/>
  <c r="T326" i="12"/>
  <c r="S326" i="12"/>
  <c r="R326" i="12"/>
  <c r="Q326" i="12"/>
  <c r="P326" i="12"/>
  <c r="O326" i="12"/>
  <c r="N326" i="12"/>
  <c r="M326" i="12"/>
  <c r="L326" i="12"/>
  <c r="K326" i="12"/>
  <c r="J326" i="12"/>
  <c r="I326" i="12"/>
  <c r="H326" i="12"/>
  <c r="G326" i="12"/>
  <c r="AI516" i="10"/>
  <c r="AI515" i="10"/>
  <c r="AI514" i="10"/>
  <c r="AI513" i="10"/>
  <c r="AI512" i="10"/>
  <c r="AI511" i="10"/>
  <c r="AI510" i="10"/>
  <c r="AI509" i="10"/>
  <c r="AI508" i="10"/>
  <c r="AI507" i="10"/>
  <c r="AI506" i="10"/>
  <c r="AI505" i="10"/>
  <c r="AI504" i="10"/>
  <c r="AI503" i="10"/>
  <c r="AI502" i="10"/>
  <c r="AI501" i="10"/>
  <c r="AI500" i="10"/>
  <c r="AI499" i="10"/>
  <c r="AI498" i="10"/>
  <c r="AI497" i="10"/>
  <c r="AG516" i="10"/>
  <c r="AG515" i="10"/>
  <c r="AG514" i="10"/>
  <c r="AG513" i="10"/>
  <c r="AG512" i="10"/>
  <c r="AG511" i="10"/>
  <c r="AG510" i="10"/>
  <c r="AG509" i="10"/>
  <c r="AG508" i="10"/>
  <c r="AG507" i="10"/>
  <c r="AG506" i="10"/>
  <c r="AG505" i="10"/>
  <c r="AG504" i="10"/>
  <c r="AG503" i="10"/>
  <c r="AG502" i="10"/>
  <c r="AG501" i="10"/>
  <c r="AG500" i="10"/>
  <c r="AG499" i="10"/>
  <c r="AG498" i="10"/>
  <c r="AG497" i="10"/>
  <c r="AE516" i="10"/>
  <c r="AE515" i="10"/>
  <c r="AE514" i="10"/>
  <c r="AE513" i="10"/>
  <c r="AE512" i="10"/>
  <c r="AE511" i="10"/>
  <c r="AE510" i="10"/>
  <c r="AE509" i="10"/>
  <c r="AE508" i="10"/>
  <c r="AE507" i="10"/>
  <c r="AE506" i="10"/>
  <c r="AE505" i="10"/>
  <c r="AE504" i="10"/>
  <c r="AE503" i="10"/>
  <c r="AE502" i="10"/>
  <c r="AE501" i="10"/>
  <c r="AE500" i="10"/>
  <c r="AE499" i="10"/>
  <c r="AE498" i="10"/>
  <c r="AE497" i="10"/>
  <c r="E7" i="6"/>
  <c r="F19" i="3"/>
  <c r="F17" i="3"/>
  <c r="D2287" i="8" l="1"/>
  <c r="D2288" i="8"/>
  <c r="D2289" i="8"/>
  <c r="D2290" i="8"/>
  <c r="D2167" i="8"/>
  <c r="D2168" i="8"/>
  <c r="D2169"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07" i="8"/>
  <c r="D808" i="8"/>
  <c r="D809" i="8"/>
  <c r="D810" i="8"/>
  <c r="F74" i="20" l="1"/>
  <c r="F45" i="20"/>
  <c r="F46" i="20" s="1"/>
  <c r="F47" i="20" s="1"/>
  <c r="F48" i="20" s="1"/>
  <c r="F49" i="20" s="1"/>
  <c r="F50" i="20" s="1"/>
  <c r="F51" i="20" s="1"/>
  <c r="F52" i="20" s="1"/>
  <c r="F53" i="20" s="1"/>
  <c r="F54" i="20" s="1"/>
  <c r="F55" i="20" s="1"/>
  <c r="F56" i="20" s="1"/>
  <c r="F57" i="20" s="1"/>
  <c r="F58" i="20" s="1"/>
  <c r="F59" i="20" s="1"/>
  <c r="F60" i="20" s="1"/>
  <c r="F61" i="20" s="1"/>
  <c r="F62" i="20" s="1"/>
  <c r="F63" i="20" s="1"/>
  <c r="F64" i="20" s="1"/>
  <c r="F65" i="20" s="1"/>
  <c r="F66" i="20" s="1"/>
  <c r="F67" i="20" s="1"/>
  <c r="F44" i="20"/>
  <c r="F16" i="20"/>
  <c r="F17" i="20" s="1"/>
  <c r="F18" i="20" s="1"/>
  <c r="F19" i="20" s="1"/>
  <c r="F20" i="20" s="1"/>
  <c r="F21" i="20" s="1"/>
  <c r="F22" i="20" s="1"/>
  <c r="F23" i="20" s="1"/>
  <c r="F24" i="20" s="1"/>
  <c r="F25" i="20" s="1"/>
  <c r="F26" i="20" s="1"/>
  <c r="F27" i="20" s="1"/>
  <c r="F28" i="20" s="1"/>
  <c r="F29" i="20" s="1"/>
  <c r="F30" i="20" s="1"/>
  <c r="F31" i="20" s="1"/>
  <c r="F32" i="20" s="1"/>
  <c r="F33" i="20" s="1"/>
  <c r="F34" i="20" s="1"/>
  <c r="F35" i="20" s="1"/>
  <c r="F36" i="20" s="1"/>
  <c r="F37" i="20" s="1"/>
  <c r="F38" i="20" s="1"/>
  <c r="F39" i="20" s="1"/>
  <c r="D694" i="17"/>
  <c r="D693" i="17"/>
  <c r="D692" i="17"/>
  <c r="D691" i="17"/>
  <c r="D690" i="17"/>
  <c r="D689" i="17"/>
  <c r="D688" i="17"/>
  <c r="D687" i="17"/>
  <c r="D686" i="17"/>
  <c r="D685" i="17"/>
  <c r="D684" i="17"/>
  <c r="D683" i="17"/>
  <c r="D682" i="17"/>
  <c r="D681" i="17"/>
  <c r="D680" i="17"/>
  <c r="D679" i="17"/>
  <c r="D678" i="17"/>
  <c r="D677" i="17"/>
  <c r="D676" i="17"/>
  <c r="D675" i="17"/>
  <c r="D674" i="17"/>
  <c r="D673" i="17"/>
  <c r="D672" i="17"/>
  <c r="D671" i="17"/>
  <c r="D670" i="17"/>
  <c r="D669" i="17"/>
  <c r="D668" i="17"/>
  <c r="D667" i="17"/>
  <c r="D666" i="17"/>
  <c r="D665" i="17"/>
  <c r="D659" i="17"/>
  <c r="D658" i="17"/>
  <c r="D657" i="17"/>
  <c r="D656" i="17"/>
  <c r="D655" i="17"/>
  <c r="D654" i="17"/>
  <c r="D653" i="17"/>
  <c r="D652" i="17"/>
  <c r="D651" i="17"/>
  <c r="D650" i="17"/>
  <c r="D649" i="17"/>
  <c r="D648" i="17"/>
  <c r="D647" i="17"/>
  <c r="D646" i="17"/>
  <c r="D645" i="17"/>
  <c r="D644" i="17"/>
  <c r="D643" i="17"/>
  <c r="D642" i="17"/>
  <c r="D641" i="17"/>
  <c r="D640" i="17"/>
  <c r="D639" i="17"/>
  <c r="D638" i="17"/>
  <c r="D637" i="17"/>
  <c r="D636" i="17"/>
  <c r="D635" i="17"/>
  <c r="D634" i="17"/>
  <c r="D633" i="17"/>
  <c r="D632" i="17"/>
  <c r="D631" i="17"/>
  <c r="D630" i="17"/>
  <c r="D624" i="17"/>
  <c r="D623" i="17"/>
  <c r="D622" i="17"/>
  <c r="D621" i="17"/>
  <c r="D620" i="17"/>
  <c r="D619" i="17"/>
  <c r="D618" i="17"/>
  <c r="D617" i="17"/>
  <c r="D616" i="17"/>
  <c r="D615" i="17"/>
  <c r="D614" i="17"/>
  <c r="D613" i="17"/>
  <c r="D612" i="17"/>
  <c r="D611" i="17"/>
  <c r="D610" i="17"/>
  <c r="D609" i="17"/>
  <c r="D608" i="17"/>
  <c r="D607" i="17"/>
  <c r="D606" i="17"/>
  <c r="D605" i="17"/>
  <c r="D604" i="17"/>
  <c r="D603" i="17"/>
  <c r="D602" i="17"/>
  <c r="D601" i="17"/>
  <c r="D600" i="17"/>
  <c r="D599" i="17"/>
  <c r="D598" i="17"/>
  <c r="D597" i="17"/>
  <c r="D596" i="17"/>
  <c r="D595" i="17"/>
  <c r="D589" i="17"/>
  <c r="D588" i="17"/>
  <c r="D587" i="17"/>
  <c r="D586" i="17"/>
  <c r="D585" i="17"/>
  <c r="D584" i="17"/>
  <c r="D583" i="17"/>
  <c r="D582" i="17"/>
  <c r="D581" i="17"/>
  <c r="D580" i="17"/>
  <c r="D579" i="17"/>
  <c r="D578" i="17"/>
  <c r="D577" i="17"/>
  <c r="D576" i="17"/>
  <c r="D575" i="17"/>
  <c r="D574" i="17"/>
  <c r="D573" i="17"/>
  <c r="D572" i="17"/>
  <c r="D571" i="17"/>
  <c r="D570" i="17"/>
  <c r="D569" i="17"/>
  <c r="D568" i="17"/>
  <c r="D567" i="17"/>
  <c r="D566" i="17"/>
  <c r="D565" i="17"/>
  <c r="D564" i="17"/>
  <c r="D563" i="17"/>
  <c r="D562" i="17"/>
  <c r="D561" i="17"/>
  <c r="D560" i="17"/>
  <c r="D554" i="17"/>
  <c r="D553" i="17"/>
  <c r="D552" i="17"/>
  <c r="D551" i="17"/>
  <c r="D550" i="17"/>
  <c r="D549" i="17"/>
  <c r="D548" i="17"/>
  <c r="D547" i="17"/>
  <c r="D546" i="17"/>
  <c r="D545" i="17"/>
  <c r="D544" i="17"/>
  <c r="D543" i="17"/>
  <c r="D542" i="17"/>
  <c r="D541" i="17"/>
  <c r="D540" i="17"/>
  <c r="D539" i="17"/>
  <c r="D538" i="17"/>
  <c r="D537" i="17"/>
  <c r="D536" i="17"/>
  <c r="D535" i="17"/>
  <c r="D534" i="17"/>
  <c r="D533" i="17"/>
  <c r="D532" i="17"/>
  <c r="D531" i="17"/>
  <c r="D530" i="17"/>
  <c r="D529" i="17"/>
  <c r="D528" i="17"/>
  <c r="D527" i="17"/>
  <c r="D526" i="17"/>
  <c r="D525" i="17"/>
  <c r="D519" i="17"/>
  <c r="D518" i="17"/>
  <c r="D517" i="17"/>
  <c r="D516" i="17"/>
  <c r="D515" i="17"/>
  <c r="D514" i="17"/>
  <c r="D513" i="17"/>
  <c r="D512" i="17"/>
  <c r="D511" i="17"/>
  <c r="D510" i="17"/>
  <c r="D509" i="17"/>
  <c r="D508" i="17"/>
  <c r="D507" i="17"/>
  <c r="D506" i="17"/>
  <c r="D505" i="17"/>
  <c r="D504" i="17"/>
  <c r="D503" i="17"/>
  <c r="D502" i="17"/>
  <c r="D501" i="17"/>
  <c r="D500" i="17"/>
  <c r="D499" i="17"/>
  <c r="D498" i="17"/>
  <c r="D497" i="17"/>
  <c r="D496" i="17"/>
  <c r="D495" i="17"/>
  <c r="D494" i="17"/>
  <c r="D493" i="17"/>
  <c r="D492" i="17"/>
  <c r="D491" i="17"/>
  <c r="D490" i="17"/>
  <c r="D481" i="17"/>
  <c r="D480" i="17"/>
  <c r="D479" i="17"/>
  <c r="D478" i="17"/>
  <c r="D477" i="17"/>
  <c r="D476" i="17"/>
  <c r="D475" i="17"/>
  <c r="D474" i="17"/>
  <c r="D473" i="17"/>
  <c r="D472" i="17"/>
  <c r="D471" i="17"/>
  <c r="D470" i="17"/>
  <c r="D469" i="17"/>
  <c r="D468" i="17"/>
  <c r="D467" i="17"/>
  <c r="D466" i="17"/>
  <c r="D465" i="17"/>
  <c r="D464" i="17"/>
  <c r="D463" i="17"/>
  <c r="D462" i="17"/>
  <c r="D461" i="17"/>
  <c r="D460" i="17"/>
  <c r="D459" i="17"/>
  <c r="D458" i="17"/>
  <c r="D457" i="17"/>
  <c r="D456" i="17"/>
  <c r="D455" i="17"/>
  <c r="D454" i="17"/>
  <c r="D453" i="17"/>
  <c r="D452" i="17"/>
  <c r="D446" i="17"/>
  <c r="D445" i="17"/>
  <c r="D444" i="17"/>
  <c r="D443" i="17"/>
  <c r="D442" i="17"/>
  <c r="D441" i="17"/>
  <c r="D440" i="17"/>
  <c r="D439" i="17"/>
  <c r="D438" i="17"/>
  <c r="D437" i="17"/>
  <c r="D436" i="17"/>
  <c r="D435" i="17"/>
  <c r="D434" i="17"/>
  <c r="D433" i="17"/>
  <c r="D432" i="17"/>
  <c r="D431" i="17"/>
  <c r="D430" i="17"/>
  <c r="D429" i="17"/>
  <c r="D428" i="17"/>
  <c r="D427" i="17"/>
  <c r="D426" i="17"/>
  <c r="D425" i="17"/>
  <c r="D424" i="17"/>
  <c r="D423" i="17"/>
  <c r="D422" i="17"/>
  <c r="D421" i="17"/>
  <c r="D420" i="17"/>
  <c r="D419" i="17"/>
  <c r="D418" i="17"/>
  <c r="D417" i="17"/>
  <c r="G7" i="15" l="1"/>
  <c r="D1069" i="8"/>
  <c r="D1070" i="8"/>
  <c r="D2780" i="8" l="1"/>
  <c r="D2781" i="8"/>
  <c r="D2782" i="8"/>
  <c r="D2783" i="8"/>
  <c r="D2784" i="8"/>
  <c r="D2785" i="8"/>
  <c r="D2786" i="8"/>
  <c r="D2787" i="8"/>
  <c r="D2788" i="8"/>
  <c r="D2789" i="8"/>
  <c r="D2790" i="8"/>
  <c r="D2791" i="8"/>
  <c r="D2792" i="8"/>
  <c r="D2793" i="8"/>
  <c r="D2794" i="8"/>
  <c r="D2795" i="8"/>
  <c r="D2796" i="8"/>
  <c r="D2797" i="8"/>
  <c r="D2798" i="8"/>
  <c r="D2799" i="8"/>
  <c r="C11" i="1" l="1"/>
  <c r="F48" i="28"/>
  <c r="F49" i="28" s="1"/>
  <c r="F50" i="28" s="1"/>
  <c r="AI11" i="28"/>
  <c r="AG11" i="28"/>
  <c r="AE11" i="28"/>
  <c r="AC11" i="28"/>
  <c r="AB11" i="28"/>
  <c r="AA11" i="28"/>
  <c r="Z11" i="28"/>
  <c r="Y11" i="28"/>
  <c r="X11" i="28"/>
  <c r="W11" i="28"/>
  <c r="V11" i="28"/>
  <c r="U11" i="28"/>
  <c r="T11" i="28"/>
  <c r="S11" i="28"/>
  <c r="R11" i="28"/>
  <c r="Q11" i="28"/>
  <c r="P11" i="28"/>
  <c r="O11" i="28"/>
  <c r="N11" i="28"/>
  <c r="M11" i="28"/>
  <c r="L11" i="28"/>
  <c r="K11" i="28"/>
  <c r="J11" i="28"/>
  <c r="I11" i="28"/>
  <c r="H11" i="28"/>
  <c r="G11" i="28"/>
  <c r="AI10" i="28"/>
  <c r="AG10" i="28"/>
  <c r="AE10" i="28"/>
  <c r="AC10" i="28"/>
  <c r="AB10" i="28"/>
  <c r="AA10" i="28"/>
  <c r="Z10" i="28"/>
  <c r="Y10" i="28"/>
  <c r="X10" i="28"/>
  <c r="W10" i="28"/>
  <c r="V10" i="28"/>
  <c r="U10" i="28"/>
  <c r="T10" i="28"/>
  <c r="S10" i="28"/>
  <c r="R10" i="28"/>
  <c r="Q10" i="28"/>
  <c r="P10" i="28"/>
  <c r="O10" i="28"/>
  <c r="N10" i="28"/>
  <c r="M10" i="28"/>
  <c r="L10" i="28"/>
  <c r="K10" i="28"/>
  <c r="J10" i="28"/>
  <c r="I10" i="28"/>
  <c r="H10" i="28"/>
  <c r="G10" i="28"/>
  <c r="C10" i="28"/>
  <c r="AI9" i="28"/>
  <c r="AG9" i="28"/>
  <c r="AE9" i="28"/>
  <c r="AC9" i="28"/>
  <c r="AB9" i="28"/>
  <c r="AA9" i="28"/>
  <c r="Z9" i="28"/>
  <c r="Y9" i="28"/>
  <c r="X9" i="28"/>
  <c r="W9" i="28"/>
  <c r="V9" i="28"/>
  <c r="U9" i="28"/>
  <c r="T9" i="28"/>
  <c r="S9" i="28"/>
  <c r="R9" i="28"/>
  <c r="Q9" i="28"/>
  <c r="P9" i="28"/>
  <c r="O9" i="28"/>
  <c r="N9" i="28"/>
  <c r="M9" i="28"/>
  <c r="L9" i="28"/>
  <c r="K9" i="28"/>
  <c r="J9" i="28"/>
  <c r="I9" i="28"/>
  <c r="H9" i="28"/>
  <c r="G9" i="28"/>
  <c r="G7" i="28"/>
  <c r="B7" i="28"/>
  <c r="G6" i="28"/>
  <c r="B6" i="28"/>
  <c r="B5" i="28"/>
  <c r="G4" i="28"/>
  <c r="B4" i="28"/>
  <c r="G3" i="28"/>
  <c r="B3" i="28"/>
  <c r="G2" i="28"/>
  <c r="B2" i="28"/>
  <c r="D207" i="27"/>
  <c r="D205" i="27"/>
  <c r="E204" i="27"/>
  <c r="E205" i="27" s="1"/>
  <c r="D204" i="27"/>
  <c r="D203" i="27"/>
  <c r="D202" i="27"/>
  <c r="AI176" i="27"/>
  <c r="AG176" i="27"/>
  <c r="AE176" i="27"/>
  <c r="AC176" i="27"/>
  <c r="AB176" i="27"/>
  <c r="AA176" i="27"/>
  <c r="Z176" i="27"/>
  <c r="Y176" i="27"/>
  <c r="X176" i="27"/>
  <c r="W176" i="27"/>
  <c r="V176" i="27"/>
  <c r="U176" i="27"/>
  <c r="T176" i="27"/>
  <c r="S176" i="27"/>
  <c r="R176" i="27"/>
  <c r="Q176" i="27"/>
  <c r="P176" i="27"/>
  <c r="O176" i="27"/>
  <c r="N176" i="27"/>
  <c r="M176" i="27"/>
  <c r="L176" i="27"/>
  <c r="AI175" i="27"/>
  <c r="AG175" i="27"/>
  <c r="AE175" i="27"/>
  <c r="AC175" i="27"/>
  <c r="AB175" i="27"/>
  <c r="AA175" i="27"/>
  <c r="Z175" i="27"/>
  <c r="Y175" i="27"/>
  <c r="X175" i="27"/>
  <c r="W175" i="27"/>
  <c r="V175" i="27"/>
  <c r="U175" i="27"/>
  <c r="T175" i="27"/>
  <c r="S175" i="27"/>
  <c r="R175" i="27"/>
  <c r="Q175" i="27"/>
  <c r="P175" i="27"/>
  <c r="O175" i="27"/>
  <c r="N175" i="27"/>
  <c r="M175" i="27"/>
  <c r="L175" i="27"/>
  <c r="F168" i="27"/>
  <c r="D138" i="27"/>
  <c r="D136" i="27"/>
  <c r="D134" i="27"/>
  <c r="D133" i="27"/>
  <c r="D125" i="27"/>
  <c r="D124" i="27"/>
  <c r="D107" i="27"/>
  <c r="D99" i="27"/>
  <c r="D127" i="27" s="1"/>
  <c r="D98" i="27"/>
  <c r="D126" i="27" s="1"/>
  <c r="D97" i="27"/>
  <c r="D96" i="27"/>
  <c r="D95" i="27"/>
  <c r="D123" i="27" s="1"/>
  <c r="D94" i="27"/>
  <c r="D122" i="27" s="1"/>
  <c r="D93" i="27"/>
  <c r="D121" i="27" s="1"/>
  <c r="D92" i="27"/>
  <c r="D120" i="27" s="1"/>
  <c r="D91" i="27"/>
  <c r="D119" i="27" s="1"/>
  <c r="D90" i="27"/>
  <c r="D118" i="27" s="1"/>
  <c r="D89" i="27"/>
  <c r="D117" i="27" s="1"/>
  <c r="D88" i="27"/>
  <c r="D116" i="27" s="1"/>
  <c r="D87" i="27"/>
  <c r="D115" i="27" s="1"/>
  <c r="D86" i="27"/>
  <c r="D114" i="27" s="1"/>
  <c r="D85" i="27"/>
  <c r="D113" i="27" s="1"/>
  <c r="D84" i="27"/>
  <c r="D112" i="27" s="1"/>
  <c r="D83" i="27"/>
  <c r="D111" i="27" s="1"/>
  <c r="D82" i="27"/>
  <c r="D110" i="27" s="1"/>
  <c r="D81" i="27"/>
  <c r="D109" i="27" s="1"/>
  <c r="D80" i="27"/>
  <c r="D108" i="27" s="1"/>
  <c r="D79" i="27"/>
  <c r="D78" i="27"/>
  <c r="D106" i="27" s="1"/>
  <c r="E77" i="27"/>
  <c r="E78" i="27" s="1"/>
  <c r="E79" i="27" s="1"/>
  <c r="E80" i="27" s="1"/>
  <c r="E81" i="27" s="1"/>
  <c r="E82" i="27" s="1"/>
  <c r="E83" i="27" s="1"/>
  <c r="E84" i="27" s="1"/>
  <c r="E85" i="27" s="1"/>
  <c r="E86" i="27" s="1"/>
  <c r="E87" i="27" s="1"/>
  <c r="E88" i="27" s="1"/>
  <c r="E89" i="27" s="1"/>
  <c r="E90" i="27" s="1"/>
  <c r="E91" i="27" s="1"/>
  <c r="E92" i="27" s="1"/>
  <c r="E93" i="27" s="1"/>
  <c r="E94" i="27" s="1"/>
  <c r="E95" i="27" s="1"/>
  <c r="E96" i="27" s="1"/>
  <c r="E97" i="27" s="1"/>
  <c r="E98" i="27" s="1"/>
  <c r="E99" i="27" s="1"/>
  <c r="E101" i="27" s="1"/>
  <c r="E104" i="27" s="1"/>
  <c r="E105" i="27" s="1"/>
  <c r="E106" i="27" s="1"/>
  <c r="E107" i="27" s="1"/>
  <c r="E108" i="27" s="1"/>
  <c r="E109" i="27" s="1"/>
  <c r="E110" i="27" s="1"/>
  <c r="E111" i="27" s="1"/>
  <c r="E112" i="27" s="1"/>
  <c r="E113" i="27" s="1"/>
  <c r="E114" i="27" s="1"/>
  <c r="E115" i="27" s="1"/>
  <c r="E116" i="27" s="1"/>
  <c r="E117" i="27" s="1"/>
  <c r="E118" i="27" s="1"/>
  <c r="E119" i="27" s="1"/>
  <c r="E120" i="27" s="1"/>
  <c r="E121" i="27" s="1"/>
  <c r="E122" i="27" s="1"/>
  <c r="E123" i="27" s="1"/>
  <c r="E124" i="27" s="1"/>
  <c r="E125" i="27" s="1"/>
  <c r="E126" i="27" s="1"/>
  <c r="E127" i="27" s="1"/>
  <c r="E129" i="27" s="1"/>
  <c r="E134" i="27" s="1"/>
  <c r="D77" i="27"/>
  <c r="D105" i="27" s="1"/>
  <c r="D76" i="27"/>
  <c r="D104" i="27" s="1"/>
  <c r="D68" i="27"/>
  <c r="D66" i="27"/>
  <c r="AI65" i="27"/>
  <c r="AG65" i="27"/>
  <c r="AE65" i="27"/>
  <c r="AC65" i="27"/>
  <c r="AB65" i="27"/>
  <c r="AA65" i="27"/>
  <c r="Z65" i="27"/>
  <c r="Y65" i="27"/>
  <c r="X65" i="27"/>
  <c r="W65" i="27"/>
  <c r="V65" i="27"/>
  <c r="U65" i="27"/>
  <c r="T65" i="27"/>
  <c r="S65" i="27"/>
  <c r="R65" i="27"/>
  <c r="Q65" i="27"/>
  <c r="P65" i="27"/>
  <c r="O65" i="27"/>
  <c r="N65" i="27"/>
  <c r="M65" i="27"/>
  <c r="L65" i="27"/>
  <c r="K65" i="27"/>
  <c r="J65" i="27"/>
  <c r="I65" i="27"/>
  <c r="H65" i="27"/>
  <c r="G65" i="27"/>
  <c r="AI64" i="27"/>
  <c r="AG64" i="27"/>
  <c r="AE64" i="27"/>
  <c r="AC64" i="27"/>
  <c r="AB64" i="27"/>
  <c r="AA64" i="27"/>
  <c r="Z64" i="27"/>
  <c r="Y64" i="27"/>
  <c r="X64" i="27"/>
  <c r="W64" i="27"/>
  <c r="V64" i="27"/>
  <c r="U64" i="27"/>
  <c r="T64" i="27"/>
  <c r="S64" i="27"/>
  <c r="R64" i="27"/>
  <c r="Q64" i="27"/>
  <c r="P64" i="27"/>
  <c r="O64" i="27"/>
  <c r="N64" i="27"/>
  <c r="M64" i="27"/>
  <c r="L64" i="27"/>
  <c r="K64" i="27"/>
  <c r="J64" i="27"/>
  <c r="I64" i="27"/>
  <c r="H64" i="27"/>
  <c r="G64" i="27"/>
  <c r="D63" i="27"/>
  <c r="D58" i="27"/>
  <c r="D55" i="27"/>
  <c r="D49" i="27"/>
  <c r="D48" i="27"/>
  <c r="D67" i="27" s="1"/>
  <c r="D47" i="27"/>
  <c r="D46" i="27"/>
  <c r="D65" i="27" s="1"/>
  <c r="D45" i="27"/>
  <c r="D64" i="27" s="1"/>
  <c r="D44" i="27"/>
  <c r="D43" i="27"/>
  <c r="D62" i="27" s="1"/>
  <c r="D42" i="27"/>
  <c r="D61" i="27" s="1"/>
  <c r="D41" i="27"/>
  <c r="D60" i="27" s="1"/>
  <c r="D40" i="27"/>
  <c r="D59" i="27" s="1"/>
  <c r="D39" i="27"/>
  <c r="D38" i="27"/>
  <c r="D57" i="27" s="1"/>
  <c r="D37" i="27"/>
  <c r="D56" i="27" s="1"/>
  <c r="E36" i="27"/>
  <c r="E37" i="27" s="1"/>
  <c r="E38" i="27" s="1"/>
  <c r="E39" i="27" s="1"/>
  <c r="E40" i="27" s="1"/>
  <c r="E41" i="27" s="1"/>
  <c r="E42" i="27" s="1"/>
  <c r="E43" i="27" s="1"/>
  <c r="E44" i="27" s="1"/>
  <c r="E45" i="27" s="1"/>
  <c r="E46" i="27" s="1"/>
  <c r="E47" i="27" s="1"/>
  <c r="D36" i="27"/>
  <c r="D35" i="27"/>
  <c r="D54" i="27" s="1"/>
  <c r="D22" i="27"/>
  <c r="D21" i="27"/>
  <c r="D20" i="27"/>
  <c r="AI11" i="27"/>
  <c r="AG11" i="27"/>
  <c r="AE11" i="27"/>
  <c r="AC11" i="27"/>
  <c r="AB11" i="27"/>
  <c r="AA11" i="27"/>
  <c r="Z11" i="27"/>
  <c r="Y11" i="27"/>
  <c r="X11" i="27"/>
  <c r="W11" i="27"/>
  <c r="V11" i="27"/>
  <c r="U11" i="27"/>
  <c r="T11" i="27"/>
  <c r="S11" i="27"/>
  <c r="R11" i="27"/>
  <c r="Q11" i="27"/>
  <c r="P11" i="27"/>
  <c r="O11" i="27"/>
  <c r="N11" i="27"/>
  <c r="M11" i="27"/>
  <c r="L11" i="27"/>
  <c r="K11" i="27"/>
  <c r="J11" i="27"/>
  <c r="I11" i="27"/>
  <c r="H11" i="27"/>
  <c r="G11" i="27"/>
  <c r="AI10" i="27"/>
  <c r="AG10" i="27"/>
  <c r="AE10" i="27"/>
  <c r="AC10" i="27"/>
  <c r="AB10" i="27"/>
  <c r="AA10" i="27"/>
  <c r="Z10" i="27"/>
  <c r="Y10" i="27"/>
  <c r="X10" i="27"/>
  <c r="W10" i="27"/>
  <c r="V10" i="27"/>
  <c r="U10" i="27"/>
  <c r="T10" i="27"/>
  <c r="S10" i="27"/>
  <c r="R10" i="27"/>
  <c r="Q10" i="27"/>
  <c r="P10" i="27"/>
  <c r="O10" i="27"/>
  <c r="N10" i="27"/>
  <c r="M10" i="27"/>
  <c r="L10" i="27"/>
  <c r="K10" i="27"/>
  <c r="J10" i="27"/>
  <c r="I10" i="27"/>
  <c r="H10" i="27"/>
  <c r="G10" i="27"/>
  <c r="D10" i="27"/>
  <c r="AI9" i="27"/>
  <c r="AG9" i="27"/>
  <c r="AE9" i="27"/>
  <c r="AC9" i="27"/>
  <c r="AB9" i="27"/>
  <c r="AA9" i="27"/>
  <c r="Z9" i="27"/>
  <c r="Y9" i="27"/>
  <c r="X9" i="27"/>
  <c r="W9" i="27"/>
  <c r="V9" i="27"/>
  <c r="U9" i="27"/>
  <c r="T9" i="27"/>
  <c r="S9" i="27"/>
  <c r="R9" i="27"/>
  <c r="Q9" i="27"/>
  <c r="P9" i="27"/>
  <c r="O9" i="27"/>
  <c r="N9" i="27"/>
  <c r="M9" i="27"/>
  <c r="L9" i="27"/>
  <c r="K9" i="27"/>
  <c r="J9" i="27"/>
  <c r="I9" i="27"/>
  <c r="H9" i="27"/>
  <c r="G9" i="27"/>
  <c r="G7" i="27"/>
  <c r="B7" i="27"/>
  <c r="G6" i="27"/>
  <c r="B6" i="27"/>
  <c r="B5" i="27"/>
  <c r="G4" i="27"/>
  <c r="B4" i="27"/>
  <c r="G3" i="27"/>
  <c r="B3" i="27"/>
  <c r="G2" i="27"/>
  <c r="B2" i="27"/>
  <c r="C84" i="26"/>
  <c r="C83" i="26"/>
  <c r="E79" i="26"/>
  <c r="E78" i="26"/>
  <c r="C78" i="26"/>
  <c r="H76" i="26"/>
  <c r="G76" i="26"/>
  <c r="C76" i="26"/>
  <c r="W75" i="26"/>
  <c r="W77" i="26" s="1"/>
  <c r="W78" i="26" s="1"/>
  <c r="H75" i="26"/>
  <c r="H77" i="26" s="1"/>
  <c r="H78" i="26" s="1"/>
  <c r="G75" i="26"/>
  <c r="G77" i="26" s="1"/>
  <c r="G78" i="26" s="1"/>
  <c r="C75" i="26"/>
  <c r="C64" i="26"/>
  <c r="C63" i="26"/>
  <c r="E55" i="26"/>
  <c r="E56" i="26" s="1"/>
  <c r="E57" i="26" s="1"/>
  <c r="E47" i="26"/>
  <c r="E48" i="26" s="1"/>
  <c r="E49" i="26" s="1"/>
  <c r="H42" i="26"/>
  <c r="H80" i="26" s="1"/>
  <c r="G42" i="26"/>
  <c r="G80" i="26" s="1"/>
  <c r="E42" i="26"/>
  <c r="E80" i="26" s="1"/>
  <c r="C42" i="26"/>
  <c r="C80" i="26" s="1"/>
  <c r="C41" i="26"/>
  <c r="C79" i="26" s="1"/>
  <c r="E32" i="26"/>
  <c r="E28" i="26"/>
  <c r="C28" i="26"/>
  <c r="C27" i="26"/>
  <c r="E26" i="26"/>
  <c r="C26" i="26"/>
  <c r="E25" i="26"/>
  <c r="C25" i="26"/>
  <c r="AI24" i="26"/>
  <c r="AG24" i="26"/>
  <c r="AE24" i="26"/>
  <c r="AC24" i="26"/>
  <c r="AC75" i="26" s="1"/>
  <c r="AC77" i="26" s="1"/>
  <c r="AC78" i="26" s="1"/>
  <c r="AB24" i="26"/>
  <c r="AA24" i="26"/>
  <c r="Z24" i="26"/>
  <c r="Y24" i="26"/>
  <c r="Y75" i="26" s="1"/>
  <c r="Y77" i="26" s="1"/>
  <c r="Y78" i="26" s="1"/>
  <c r="X24" i="26"/>
  <c r="W24" i="26"/>
  <c r="V24" i="26"/>
  <c r="U24" i="26"/>
  <c r="U75" i="26" s="1"/>
  <c r="U77" i="26" s="1"/>
  <c r="U78" i="26" s="1"/>
  <c r="T24" i="26"/>
  <c r="S24" i="26"/>
  <c r="R24" i="26"/>
  <c r="Q24" i="26"/>
  <c r="Q75" i="26" s="1"/>
  <c r="Q77" i="26" s="1"/>
  <c r="Q78" i="26" s="1"/>
  <c r="P24" i="26"/>
  <c r="O24" i="26"/>
  <c r="N24" i="26"/>
  <c r="M24" i="26"/>
  <c r="M75" i="26" s="1"/>
  <c r="M77" i="26" s="1"/>
  <c r="M78" i="26" s="1"/>
  <c r="L24" i="26"/>
  <c r="K24" i="26"/>
  <c r="J24" i="26"/>
  <c r="I24" i="26"/>
  <c r="I75" i="26" s="1"/>
  <c r="I77" i="26" s="1"/>
  <c r="I78" i="26" s="1"/>
  <c r="C24" i="26"/>
  <c r="F21" i="26"/>
  <c r="F20" i="26"/>
  <c r="F19" i="26"/>
  <c r="E19" i="26"/>
  <c r="E20" i="26" s="1"/>
  <c r="E21" i="26" s="1"/>
  <c r="E17" i="26"/>
  <c r="F16" i="26"/>
  <c r="AI11" i="26"/>
  <c r="AI26" i="26" s="1"/>
  <c r="AG11" i="26"/>
  <c r="AG26" i="26" s="1"/>
  <c r="AE11" i="26"/>
  <c r="AE26" i="26" s="1"/>
  <c r="AC11" i="26"/>
  <c r="AC26" i="26" s="1"/>
  <c r="AB11" i="26"/>
  <c r="AB26" i="26" s="1"/>
  <c r="AA11" i="26"/>
  <c r="AA26" i="26" s="1"/>
  <c r="Z11" i="26"/>
  <c r="Z26" i="26" s="1"/>
  <c r="Y11" i="26"/>
  <c r="Y26" i="26" s="1"/>
  <c r="X11" i="26"/>
  <c r="X26" i="26" s="1"/>
  <c r="W11" i="26"/>
  <c r="W26" i="26" s="1"/>
  <c r="V11" i="26"/>
  <c r="V26" i="26" s="1"/>
  <c r="U11" i="26"/>
  <c r="U26" i="26" s="1"/>
  <c r="T11" i="26"/>
  <c r="T26" i="26" s="1"/>
  <c r="S11" i="26"/>
  <c r="S26" i="26" s="1"/>
  <c r="R11" i="26"/>
  <c r="R26" i="26" s="1"/>
  <c r="Q11" i="26"/>
  <c r="Q26" i="26" s="1"/>
  <c r="P11" i="26"/>
  <c r="P26" i="26" s="1"/>
  <c r="O11" i="26"/>
  <c r="O26" i="26" s="1"/>
  <c r="N11" i="26"/>
  <c r="N26" i="26" s="1"/>
  <c r="M11" i="26"/>
  <c r="M26" i="26" s="1"/>
  <c r="L11" i="26"/>
  <c r="L26" i="26" s="1"/>
  <c r="K11" i="26"/>
  <c r="K26" i="26" s="1"/>
  <c r="J11" i="26"/>
  <c r="J26" i="26" s="1"/>
  <c r="I11" i="26"/>
  <c r="I26" i="26" s="1"/>
  <c r="H11" i="26"/>
  <c r="G11" i="26"/>
  <c r="AI10" i="26"/>
  <c r="AG10" i="26"/>
  <c r="AE10" i="26"/>
  <c r="AC10" i="26"/>
  <c r="AB10" i="26"/>
  <c r="AA10" i="26"/>
  <c r="Z10" i="26"/>
  <c r="Y10" i="26"/>
  <c r="X10" i="26"/>
  <c r="W10" i="26"/>
  <c r="V10" i="26"/>
  <c r="U10" i="26"/>
  <c r="T10" i="26"/>
  <c r="S10" i="26"/>
  <c r="R10" i="26"/>
  <c r="Q10" i="26"/>
  <c r="P10" i="26"/>
  <c r="O10" i="26"/>
  <c r="N10" i="26"/>
  <c r="M10" i="26"/>
  <c r="L10" i="26"/>
  <c r="K10" i="26"/>
  <c r="J10" i="26"/>
  <c r="I10" i="26"/>
  <c r="H10" i="26"/>
  <c r="G10" i="26"/>
  <c r="C10" i="26"/>
  <c r="AI9" i="26"/>
  <c r="AI35" i="26" s="1"/>
  <c r="AG9" i="26"/>
  <c r="AG35" i="26" s="1"/>
  <c r="AE9" i="26"/>
  <c r="AE35" i="26" s="1"/>
  <c r="AC9" i="26"/>
  <c r="AC35" i="26" s="1"/>
  <c r="AB9" i="26"/>
  <c r="AB35" i="26" s="1"/>
  <c r="AB22" i="27" s="1"/>
  <c r="AA9" i="26"/>
  <c r="AA35" i="26" s="1"/>
  <c r="Z9" i="26"/>
  <c r="Z35" i="26" s="1"/>
  <c r="Y9" i="26"/>
  <c r="Y35" i="26" s="1"/>
  <c r="X9" i="26"/>
  <c r="X35" i="26" s="1"/>
  <c r="W9" i="26"/>
  <c r="W35" i="26" s="1"/>
  <c r="V9" i="26"/>
  <c r="V35" i="26" s="1"/>
  <c r="U9" i="26"/>
  <c r="U35" i="26" s="1"/>
  <c r="T9" i="26"/>
  <c r="T35" i="26" s="1"/>
  <c r="T22" i="27" s="1"/>
  <c r="S9" i="26"/>
  <c r="S35" i="26" s="1"/>
  <c r="R9" i="26"/>
  <c r="R35" i="26" s="1"/>
  <c r="Q9" i="26"/>
  <c r="Q35" i="26" s="1"/>
  <c r="P9" i="26"/>
  <c r="P35" i="26" s="1"/>
  <c r="O9" i="26"/>
  <c r="O35" i="26" s="1"/>
  <c r="N9" i="26"/>
  <c r="N35" i="26" s="1"/>
  <c r="M9" i="26"/>
  <c r="M35" i="26" s="1"/>
  <c r="L9" i="26"/>
  <c r="L35" i="26" s="1"/>
  <c r="K9" i="26"/>
  <c r="K35" i="26" s="1"/>
  <c r="J9" i="26"/>
  <c r="J35" i="26" s="1"/>
  <c r="I9" i="26"/>
  <c r="I35" i="26" s="1"/>
  <c r="H9" i="26"/>
  <c r="G9" i="26"/>
  <c r="G7" i="26"/>
  <c r="B7" i="26"/>
  <c r="G6" i="26"/>
  <c r="B6" i="26"/>
  <c r="B5" i="26"/>
  <c r="G4" i="26"/>
  <c r="B4" i="26"/>
  <c r="G3" i="26"/>
  <c r="B3" i="26"/>
  <c r="G2" i="26"/>
  <c r="B2" i="26"/>
  <c r="I390" i="25"/>
  <c r="J390" i="25" s="1"/>
  <c r="F390" i="25"/>
  <c r="E390" i="25"/>
  <c r="I389" i="25"/>
  <c r="K389" i="25" s="1"/>
  <c r="F389" i="25"/>
  <c r="E389" i="25"/>
  <c r="I388" i="25"/>
  <c r="F388" i="25"/>
  <c r="E388" i="25"/>
  <c r="I387" i="25"/>
  <c r="K387" i="25" s="1"/>
  <c r="F387" i="25"/>
  <c r="E387" i="25"/>
  <c r="I386" i="25"/>
  <c r="J386" i="25" s="1"/>
  <c r="F386" i="25"/>
  <c r="E386" i="25"/>
  <c r="I385" i="25"/>
  <c r="K385" i="25" s="1"/>
  <c r="F385" i="25"/>
  <c r="E385" i="25"/>
  <c r="J384" i="25"/>
  <c r="I384" i="25"/>
  <c r="K384" i="25" s="1"/>
  <c r="F384" i="25"/>
  <c r="E384" i="25"/>
  <c r="K383" i="25"/>
  <c r="I383" i="25"/>
  <c r="J383" i="25" s="1"/>
  <c r="F383" i="25"/>
  <c r="E383" i="25"/>
  <c r="I382" i="25"/>
  <c r="J382" i="25" s="1"/>
  <c r="F382" i="25"/>
  <c r="E382" i="25"/>
  <c r="I381" i="25"/>
  <c r="K381" i="25" s="1"/>
  <c r="F381" i="25"/>
  <c r="E381" i="25"/>
  <c r="I380" i="25"/>
  <c r="F380" i="25"/>
  <c r="E380" i="25"/>
  <c r="I379" i="25"/>
  <c r="K379" i="25" s="1"/>
  <c r="F379" i="25"/>
  <c r="E379" i="25"/>
  <c r="I378" i="25"/>
  <c r="J378" i="25" s="1"/>
  <c r="F378" i="25"/>
  <c r="E378" i="25"/>
  <c r="I377" i="25"/>
  <c r="K377" i="25" s="1"/>
  <c r="F377" i="25"/>
  <c r="E377" i="25"/>
  <c r="I354" i="25"/>
  <c r="H354" i="25"/>
  <c r="I353" i="25"/>
  <c r="H353" i="25"/>
  <c r="I352" i="25"/>
  <c r="H352" i="25"/>
  <c r="I351" i="25"/>
  <c r="H351" i="25"/>
  <c r="I350" i="25"/>
  <c r="H350" i="25"/>
  <c r="I349" i="25"/>
  <c r="H349" i="25"/>
  <c r="I348" i="25"/>
  <c r="H348" i="25"/>
  <c r="I347" i="25"/>
  <c r="H347" i="25"/>
  <c r="I346" i="25"/>
  <c r="H346" i="25"/>
  <c r="I345" i="25"/>
  <c r="H345" i="25"/>
  <c r="I344" i="25"/>
  <c r="H344" i="25"/>
  <c r="I343" i="25"/>
  <c r="H343" i="25"/>
  <c r="I342" i="25"/>
  <c r="H342" i="25"/>
  <c r="I321" i="25"/>
  <c r="J321" i="25" s="1"/>
  <c r="I320" i="25"/>
  <c r="K320" i="25" s="1"/>
  <c r="I319" i="25"/>
  <c r="J319" i="25" s="1"/>
  <c r="I318" i="25"/>
  <c r="K318" i="25" s="1"/>
  <c r="I317" i="25"/>
  <c r="J317" i="25" s="1"/>
  <c r="I316" i="25"/>
  <c r="K316" i="25" s="1"/>
  <c r="I315" i="25"/>
  <c r="K315" i="25" s="1"/>
  <c r="I314" i="25"/>
  <c r="K314" i="25" s="1"/>
  <c r="I313" i="25"/>
  <c r="J313" i="25" s="1"/>
  <c r="I312" i="25"/>
  <c r="K312" i="25" s="1"/>
  <c r="I311" i="25"/>
  <c r="J311" i="25" s="1"/>
  <c r="I310" i="25"/>
  <c r="K310" i="25" s="1"/>
  <c r="I309" i="25"/>
  <c r="J309" i="25" s="1"/>
  <c r="I308" i="25"/>
  <c r="K308" i="25" s="1"/>
  <c r="H277" i="25"/>
  <c r="H276" i="25"/>
  <c r="H275" i="25"/>
  <c r="I280" i="25"/>
  <c r="F57" i="25"/>
  <c r="F115" i="25" s="1"/>
  <c r="C57" i="25"/>
  <c r="F56" i="25"/>
  <c r="C56" i="25"/>
  <c r="F55" i="25"/>
  <c r="C55" i="25"/>
  <c r="F54" i="25"/>
  <c r="C54" i="25"/>
  <c r="F53" i="25"/>
  <c r="C53" i="25"/>
  <c r="F52" i="25"/>
  <c r="C52" i="25"/>
  <c r="F51" i="25"/>
  <c r="C51" i="25"/>
  <c r="F50" i="25"/>
  <c r="C50" i="25"/>
  <c r="F49" i="25"/>
  <c r="C49" i="25"/>
  <c r="F48" i="25"/>
  <c r="C48" i="25"/>
  <c r="F47" i="25"/>
  <c r="C47" i="25"/>
  <c r="F46" i="25"/>
  <c r="C46" i="25"/>
  <c r="F45" i="25"/>
  <c r="C45" i="25"/>
  <c r="F44" i="25"/>
  <c r="C44" i="25"/>
  <c r="F43" i="25"/>
  <c r="F101" i="25" s="1"/>
  <c r="C43" i="25"/>
  <c r="F42" i="25"/>
  <c r="F72" i="25" s="1"/>
  <c r="C42" i="25"/>
  <c r="F41" i="25"/>
  <c r="C41" i="25"/>
  <c r="F40" i="25"/>
  <c r="C40" i="25"/>
  <c r="F39" i="25"/>
  <c r="C39" i="25"/>
  <c r="F38" i="25"/>
  <c r="C38" i="25"/>
  <c r="F37" i="25"/>
  <c r="C37" i="25"/>
  <c r="F36" i="25"/>
  <c r="C36" i="25"/>
  <c r="H35" i="25"/>
  <c r="AB29" i="25"/>
  <c r="V29" i="25"/>
  <c r="H29" i="25"/>
  <c r="G29" i="25"/>
  <c r="D27" i="25"/>
  <c r="P35" i="25" s="1"/>
  <c r="D26" i="25"/>
  <c r="O35" i="25" s="1"/>
  <c r="D25" i="25"/>
  <c r="N35" i="25" s="1"/>
  <c r="D24" i="25"/>
  <c r="M35" i="25" s="1"/>
  <c r="D23" i="25"/>
  <c r="L35" i="25" s="1"/>
  <c r="D22" i="25"/>
  <c r="K35" i="25" s="1"/>
  <c r="K93" i="25" s="1"/>
  <c r="N29" i="25"/>
  <c r="D21" i="25"/>
  <c r="J35" i="25" s="1"/>
  <c r="D20" i="25"/>
  <c r="AE29" i="25"/>
  <c r="R29" i="25"/>
  <c r="F19" i="25"/>
  <c r="F20" i="25" s="1"/>
  <c r="F21" i="25" s="1"/>
  <c r="F22" i="25" s="1"/>
  <c r="F23" i="25" s="1"/>
  <c r="F24" i="25" s="1"/>
  <c r="F25" i="25" s="1"/>
  <c r="F26" i="25" s="1"/>
  <c r="D19" i="25"/>
  <c r="AG29" i="25"/>
  <c r="AA29" i="25"/>
  <c r="X29" i="25"/>
  <c r="W29" i="25"/>
  <c r="S29" i="25"/>
  <c r="P29" i="25"/>
  <c r="O29" i="25"/>
  <c r="L29" i="25"/>
  <c r="K29" i="25"/>
  <c r="D18" i="25"/>
  <c r="G35" i="25" s="1"/>
  <c r="G93" i="25" s="1"/>
  <c r="AG11" i="25"/>
  <c r="AE11" i="25"/>
  <c r="AC11" i="25"/>
  <c r="AB11" i="25"/>
  <c r="AA11" i="25"/>
  <c r="Z11" i="25"/>
  <c r="Y11" i="25"/>
  <c r="X11" i="25"/>
  <c r="W11" i="25"/>
  <c r="V11" i="25"/>
  <c r="U11" i="25"/>
  <c r="T11" i="25"/>
  <c r="S11" i="25"/>
  <c r="R11" i="25"/>
  <c r="Q11" i="25"/>
  <c r="P11" i="25"/>
  <c r="O11" i="25"/>
  <c r="N11" i="25"/>
  <c r="M11" i="25"/>
  <c r="L11" i="25"/>
  <c r="K11" i="25"/>
  <c r="J11" i="25"/>
  <c r="I11" i="25"/>
  <c r="H11" i="25"/>
  <c r="G11" i="25"/>
  <c r="AG10" i="25"/>
  <c r="AE10" i="25"/>
  <c r="AC10" i="25"/>
  <c r="AB10" i="25"/>
  <c r="AA10" i="25"/>
  <c r="Z10" i="25"/>
  <c r="Y10" i="25"/>
  <c r="X10" i="25"/>
  <c r="W10" i="25"/>
  <c r="V10" i="25"/>
  <c r="U10" i="25"/>
  <c r="T10" i="25"/>
  <c r="S10" i="25"/>
  <c r="R10" i="25"/>
  <c r="Q10" i="25"/>
  <c r="P10" i="25"/>
  <c r="O10" i="25"/>
  <c r="N10" i="25"/>
  <c r="M10" i="25"/>
  <c r="L10" i="25"/>
  <c r="K10" i="25"/>
  <c r="J10" i="25"/>
  <c r="I10" i="25"/>
  <c r="H10" i="25"/>
  <c r="G10" i="25"/>
  <c r="C10" i="25"/>
  <c r="AG9" i="25"/>
  <c r="AE9" i="25"/>
  <c r="AC9" i="25"/>
  <c r="AB9" i="25"/>
  <c r="AA9" i="25"/>
  <c r="Z9" i="25"/>
  <c r="Y9" i="25"/>
  <c r="X9" i="25"/>
  <c r="W9" i="25"/>
  <c r="V9" i="25"/>
  <c r="U9" i="25"/>
  <c r="T9" i="25"/>
  <c r="S9" i="25"/>
  <c r="R9" i="25"/>
  <c r="Q9" i="25"/>
  <c r="P9" i="25"/>
  <c r="O9" i="25"/>
  <c r="N9" i="25"/>
  <c r="M9" i="25"/>
  <c r="L9" i="25"/>
  <c r="K9" i="25"/>
  <c r="J9" i="25"/>
  <c r="I9" i="25"/>
  <c r="H9" i="25"/>
  <c r="G9" i="25"/>
  <c r="G7" i="25"/>
  <c r="B7" i="25"/>
  <c r="G6" i="25"/>
  <c r="B6" i="25"/>
  <c r="B5" i="25"/>
  <c r="G4" i="25"/>
  <c r="B4" i="25"/>
  <c r="G3" i="25"/>
  <c r="B3" i="25"/>
  <c r="G2" i="25"/>
  <c r="B2" i="25"/>
  <c r="C11" i="24"/>
  <c r="D141" i="23"/>
  <c r="C139" i="23"/>
  <c r="C138" i="23"/>
  <c r="C137" i="23"/>
  <c r="C136" i="23"/>
  <c r="C135" i="23"/>
  <c r="Q135" i="23" s="1"/>
  <c r="C134" i="23"/>
  <c r="C133" i="23"/>
  <c r="D133" i="23" s="1"/>
  <c r="C132" i="23"/>
  <c r="D132" i="23" s="1"/>
  <c r="D131" i="23"/>
  <c r="C131" i="23"/>
  <c r="C130" i="23"/>
  <c r="C129" i="23"/>
  <c r="C128" i="23"/>
  <c r="C127" i="23"/>
  <c r="C126" i="23"/>
  <c r="D125" i="23"/>
  <c r="C125" i="23"/>
  <c r="AI124" i="23"/>
  <c r="AB124" i="23"/>
  <c r="U124" i="23"/>
  <c r="Q124" i="23"/>
  <c r="P124" i="23"/>
  <c r="K124" i="23"/>
  <c r="G124" i="23"/>
  <c r="C124" i="23"/>
  <c r="AK124" i="23" s="1"/>
  <c r="C123" i="23"/>
  <c r="D123" i="23" s="1"/>
  <c r="AC122" i="23"/>
  <c r="S122" i="23"/>
  <c r="M122" i="23"/>
  <c r="C122" i="23"/>
  <c r="AK122" i="23" s="1"/>
  <c r="C121" i="23"/>
  <c r="D121" i="23" s="1"/>
  <c r="D120" i="23"/>
  <c r="C120" i="23"/>
  <c r="D119" i="23"/>
  <c r="C119" i="23"/>
  <c r="C118" i="23"/>
  <c r="C117" i="23"/>
  <c r="D117" i="23" s="1"/>
  <c r="D116" i="23"/>
  <c r="C116" i="23"/>
  <c r="C115" i="23"/>
  <c r="D115" i="23" s="1"/>
  <c r="C114" i="23"/>
  <c r="F113" i="23"/>
  <c r="F114" i="23" s="1"/>
  <c r="F115" i="23" s="1"/>
  <c r="F116" i="23" s="1"/>
  <c r="F117" i="23" s="1"/>
  <c r="F118" i="23" s="1"/>
  <c r="F119" i="23" s="1"/>
  <c r="F120" i="23" s="1"/>
  <c r="F121" i="23" s="1"/>
  <c r="F122" i="23" s="1"/>
  <c r="F123" i="23" s="1"/>
  <c r="F124" i="23" s="1"/>
  <c r="F125" i="23" s="1"/>
  <c r="F126" i="23" s="1"/>
  <c r="F127" i="23" s="1"/>
  <c r="F128" i="23" s="1"/>
  <c r="F129" i="23" s="1"/>
  <c r="F130" i="23" s="1"/>
  <c r="F131" i="23" s="1"/>
  <c r="F132" i="23" s="1"/>
  <c r="F133" i="23" s="1"/>
  <c r="F134" i="23" s="1"/>
  <c r="D113" i="23"/>
  <c r="K113" i="23" s="1"/>
  <c r="C113" i="23"/>
  <c r="G113" i="23" s="1"/>
  <c r="C112" i="23"/>
  <c r="D110" i="23"/>
  <c r="C108" i="23"/>
  <c r="C107" i="23"/>
  <c r="C106" i="23"/>
  <c r="C105" i="23"/>
  <c r="D104" i="23"/>
  <c r="C104" i="23"/>
  <c r="C103" i="23"/>
  <c r="C102" i="23"/>
  <c r="AI102" i="23" s="1"/>
  <c r="D101" i="23"/>
  <c r="C101" i="23"/>
  <c r="C100" i="23"/>
  <c r="D100" i="23" s="1"/>
  <c r="C99" i="23"/>
  <c r="D98" i="23"/>
  <c r="C98" i="23"/>
  <c r="D97" i="23"/>
  <c r="C97" i="23"/>
  <c r="C96" i="23"/>
  <c r="D96" i="23" s="1"/>
  <c r="C95" i="23"/>
  <c r="AK94" i="23"/>
  <c r="AG94" i="23"/>
  <c r="AE94" i="23"/>
  <c r="AC94" i="23"/>
  <c r="AA94" i="23"/>
  <c r="Y94" i="23"/>
  <c r="W94" i="23"/>
  <c r="V94" i="23"/>
  <c r="U94" i="23"/>
  <c r="S94" i="23"/>
  <c r="R94" i="23"/>
  <c r="Q94" i="23"/>
  <c r="N94" i="23"/>
  <c r="M94" i="23"/>
  <c r="K94" i="23"/>
  <c r="J94" i="23"/>
  <c r="I94" i="23"/>
  <c r="G94" i="23"/>
  <c r="D94" i="23"/>
  <c r="C94" i="23"/>
  <c r="AI94" i="23" s="1"/>
  <c r="C93" i="23"/>
  <c r="B91" i="23"/>
  <c r="D89" i="23"/>
  <c r="H87" i="23"/>
  <c r="G87" i="23"/>
  <c r="D87" i="23"/>
  <c r="D86" i="23"/>
  <c r="AK84" i="23"/>
  <c r="AK87" i="23" s="1"/>
  <c r="AI84" i="23"/>
  <c r="AI87" i="23" s="1"/>
  <c r="AB84" i="23"/>
  <c r="AB87" i="23" s="1"/>
  <c r="U84" i="23"/>
  <c r="U87" i="23" s="1"/>
  <c r="Q84" i="23"/>
  <c r="Q87" i="23" s="1"/>
  <c r="L84" i="23"/>
  <c r="L87" i="23" s="1"/>
  <c r="J84" i="23"/>
  <c r="J87" i="23" s="1"/>
  <c r="H84" i="23"/>
  <c r="G84" i="23"/>
  <c r="D84" i="23"/>
  <c r="V84" i="23"/>
  <c r="V87" i="23" s="1"/>
  <c r="D82" i="23"/>
  <c r="F81" i="23"/>
  <c r="F82" i="23" s="1"/>
  <c r="F84" i="23" s="1"/>
  <c r="F87" i="23" s="1"/>
  <c r="F89" i="23" s="1"/>
  <c r="D81" i="23"/>
  <c r="AC84" i="23"/>
  <c r="AC87" i="23" s="1"/>
  <c r="Z84" i="23"/>
  <c r="Z87" i="23" s="1"/>
  <c r="Y84" i="23"/>
  <c r="Y87" i="23" s="1"/>
  <c r="M84" i="23"/>
  <c r="M87" i="23" s="1"/>
  <c r="I84" i="23"/>
  <c r="I87" i="23" s="1"/>
  <c r="F80" i="23"/>
  <c r="D80" i="23"/>
  <c r="AG84" i="23"/>
  <c r="AG87" i="23" s="1"/>
  <c r="AA84" i="23"/>
  <c r="AA87" i="23" s="1"/>
  <c r="X84" i="23"/>
  <c r="X87" i="23" s="1"/>
  <c r="W84" i="23"/>
  <c r="W87" i="23" s="1"/>
  <c r="T84" i="23"/>
  <c r="T87" i="23" s="1"/>
  <c r="S84" i="23"/>
  <c r="S87" i="23" s="1"/>
  <c r="R84" i="23"/>
  <c r="R87" i="23" s="1"/>
  <c r="P84" i="23"/>
  <c r="P87" i="23" s="1"/>
  <c r="O84" i="23"/>
  <c r="O87" i="23" s="1"/>
  <c r="K84" i="23"/>
  <c r="K87" i="23" s="1"/>
  <c r="D79" i="23"/>
  <c r="D78" i="23"/>
  <c r="D76" i="23"/>
  <c r="D71" i="23"/>
  <c r="D70" i="23"/>
  <c r="D69" i="23"/>
  <c r="D68" i="23"/>
  <c r="D67" i="23"/>
  <c r="F66" i="23"/>
  <c r="F67" i="23" s="1"/>
  <c r="F68" i="23" s="1"/>
  <c r="F69" i="23" s="1"/>
  <c r="D66" i="23"/>
  <c r="D65" i="23"/>
  <c r="D64" i="23"/>
  <c r="H62" i="23"/>
  <c r="D62" i="23"/>
  <c r="AK60" i="23"/>
  <c r="H60" i="23"/>
  <c r="G60" i="23"/>
  <c r="D60" i="23"/>
  <c r="D55" i="23"/>
  <c r="D54" i="23"/>
  <c r="D53" i="23"/>
  <c r="D52" i="23"/>
  <c r="D51" i="23"/>
  <c r="D50" i="23"/>
  <c r="D49" i="23"/>
  <c r="D48" i="23"/>
  <c r="D47" i="23"/>
  <c r="D46" i="23"/>
  <c r="AB60" i="23"/>
  <c r="D45" i="23"/>
  <c r="J60" i="23"/>
  <c r="D44" i="23"/>
  <c r="F43" i="23"/>
  <c r="F44" i="23" s="1"/>
  <c r="F45" i="23" s="1"/>
  <c r="F46" i="23" s="1"/>
  <c r="F47" i="23" s="1"/>
  <c r="F48" i="23" s="1"/>
  <c r="F49" i="23" s="1"/>
  <c r="F50" i="23" s="1"/>
  <c r="F51" i="23" s="1"/>
  <c r="F52" i="23" s="1"/>
  <c r="F53" i="23" s="1"/>
  <c r="F54" i="23" s="1"/>
  <c r="F55" i="23" s="1"/>
  <c r="F56" i="23" s="1"/>
  <c r="F57" i="23" s="1"/>
  <c r="F58" i="23" s="1"/>
  <c r="F60" i="23" s="1"/>
  <c r="F62" i="23" s="1"/>
  <c r="D43" i="23"/>
  <c r="Y60" i="23"/>
  <c r="U60" i="23"/>
  <c r="I60" i="23"/>
  <c r="D42" i="23"/>
  <c r="D41" i="23"/>
  <c r="H39" i="23"/>
  <c r="G39" i="23"/>
  <c r="G62" i="23" s="1"/>
  <c r="D39" i="23"/>
  <c r="D33" i="23"/>
  <c r="D32" i="23"/>
  <c r="D31" i="23"/>
  <c r="J39" i="23"/>
  <c r="D30" i="23"/>
  <c r="D29" i="23"/>
  <c r="D28" i="23"/>
  <c r="D27" i="23"/>
  <c r="F26" i="23"/>
  <c r="F27" i="23" s="1"/>
  <c r="F28" i="23" s="1"/>
  <c r="F29" i="23" s="1"/>
  <c r="F30" i="23" s="1"/>
  <c r="F31" i="23" s="1"/>
  <c r="F32" i="23" s="1"/>
  <c r="F33" i="23" s="1"/>
  <c r="F34" i="23" s="1"/>
  <c r="F35" i="23" s="1"/>
  <c r="F36" i="23" s="1"/>
  <c r="F37" i="23" s="1"/>
  <c r="F39" i="23" s="1"/>
  <c r="D26" i="23"/>
  <c r="D25" i="23"/>
  <c r="Y39" i="23"/>
  <c r="Q39" i="23"/>
  <c r="F24" i="23"/>
  <c r="F25" i="23" s="1"/>
  <c r="D24" i="23"/>
  <c r="AI39" i="23"/>
  <c r="AB39" i="23"/>
  <c r="X39" i="23"/>
  <c r="T39" i="23"/>
  <c r="P39" i="23"/>
  <c r="L39" i="23"/>
  <c r="D23" i="23"/>
  <c r="D22" i="23"/>
  <c r="AB20" i="23"/>
  <c r="Z20" i="23"/>
  <c r="W20" i="23"/>
  <c r="T20" i="23"/>
  <c r="S20" i="23"/>
  <c r="O20" i="23"/>
  <c r="N20" i="23"/>
  <c r="L20" i="23"/>
  <c r="H20" i="23"/>
  <c r="H76" i="23" s="1"/>
  <c r="H86" i="23" s="1"/>
  <c r="H89" i="23" s="1"/>
  <c r="G20" i="23"/>
  <c r="D20" i="23"/>
  <c r="X20" i="23"/>
  <c r="F18" i="23"/>
  <c r="F20" i="23" s="1"/>
  <c r="D18" i="23"/>
  <c r="AG20" i="23"/>
  <c r="AE20" i="23"/>
  <c r="AA20" i="23"/>
  <c r="K20" i="23"/>
  <c r="F17" i="23"/>
  <c r="D17" i="23"/>
  <c r="AK20" i="23"/>
  <c r="AI20" i="23"/>
  <c r="AC20" i="23"/>
  <c r="Y20" i="23"/>
  <c r="U20" i="23"/>
  <c r="R20" i="23"/>
  <c r="Q20" i="23"/>
  <c r="P20" i="23"/>
  <c r="M20" i="23"/>
  <c r="J20" i="23"/>
  <c r="J76" i="23" s="1"/>
  <c r="J86" i="23" s="1"/>
  <c r="J89" i="23" s="1"/>
  <c r="I20" i="23"/>
  <c r="D16" i="23"/>
  <c r="D15" i="23"/>
  <c r="AK11" i="23"/>
  <c r="AI11" i="23"/>
  <c r="AG11" i="23"/>
  <c r="AE11" i="23"/>
  <c r="AC11" i="23"/>
  <c r="AB11" i="23"/>
  <c r="AA11" i="23"/>
  <c r="Z11" i="23"/>
  <c r="Y11" i="23"/>
  <c r="X11" i="23"/>
  <c r="W11" i="23"/>
  <c r="V11" i="23"/>
  <c r="U11" i="23"/>
  <c r="T11" i="23"/>
  <c r="S11" i="23"/>
  <c r="R11" i="23"/>
  <c r="Q11" i="23"/>
  <c r="P11" i="23"/>
  <c r="O11" i="23"/>
  <c r="N11" i="23"/>
  <c r="M11" i="23"/>
  <c r="L11" i="23"/>
  <c r="K11" i="23"/>
  <c r="J11" i="23"/>
  <c r="I11" i="23"/>
  <c r="H11" i="23"/>
  <c r="G11" i="23"/>
  <c r="AI10" i="23"/>
  <c r="AG10" i="23"/>
  <c r="AE10" i="23"/>
  <c r="AC10" i="23"/>
  <c r="AB10" i="23"/>
  <c r="AA10" i="23"/>
  <c r="Z10" i="23"/>
  <c r="Y10" i="23"/>
  <c r="X10" i="23"/>
  <c r="W10" i="23"/>
  <c r="V10" i="23"/>
  <c r="U10" i="23"/>
  <c r="T10" i="23"/>
  <c r="S10" i="23"/>
  <c r="R10" i="23"/>
  <c r="Q10" i="23"/>
  <c r="P10" i="23"/>
  <c r="O10" i="23"/>
  <c r="N10" i="23"/>
  <c r="M10" i="23"/>
  <c r="L10" i="23"/>
  <c r="K10" i="23"/>
  <c r="J10" i="23"/>
  <c r="I10" i="23"/>
  <c r="H10" i="23"/>
  <c r="G10" i="23"/>
  <c r="D10" i="23"/>
  <c r="AI9" i="23"/>
  <c r="AG9" i="23"/>
  <c r="AE9" i="23"/>
  <c r="AC9" i="23"/>
  <c r="AB9" i="23"/>
  <c r="AA9" i="23"/>
  <c r="Z9" i="23"/>
  <c r="Y9" i="23"/>
  <c r="X9" i="23"/>
  <c r="W9" i="23"/>
  <c r="V9" i="23"/>
  <c r="U9" i="23"/>
  <c r="T9" i="23"/>
  <c r="S9" i="23"/>
  <c r="R9" i="23"/>
  <c r="Q9" i="23"/>
  <c r="P9" i="23"/>
  <c r="O9" i="23"/>
  <c r="N9" i="23"/>
  <c r="M9" i="23"/>
  <c r="L9" i="23"/>
  <c r="K9" i="23"/>
  <c r="J9" i="23"/>
  <c r="I9" i="23"/>
  <c r="H9" i="23"/>
  <c r="G9" i="23"/>
  <c r="G7" i="23"/>
  <c r="B7" i="23"/>
  <c r="G6" i="23"/>
  <c r="B6" i="23"/>
  <c r="B5" i="23"/>
  <c r="G4" i="23"/>
  <c r="B4" i="23"/>
  <c r="G3" i="23"/>
  <c r="B3" i="23"/>
  <c r="G2" i="23"/>
  <c r="B2" i="23"/>
  <c r="D80" i="22"/>
  <c r="D79" i="22"/>
  <c r="D78" i="22"/>
  <c r="D76" i="22"/>
  <c r="D74" i="22"/>
  <c r="D72" i="22"/>
  <c r="D71" i="22"/>
  <c r="D70" i="22"/>
  <c r="D69" i="22"/>
  <c r="D67" i="22"/>
  <c r="Q65" i="22"/>
  <c r="I65" i="22"/>
  <c r="H65" i="22"/>
  <c r="G65" i="22"/>
  <c r="D65" i="22"/>
  <c r="D63" i="22"/>
  <c r="D62" i="22"/>
  <c r="D61" i="22"/>
  <c r="D60" i="22"/>
  <c r="D59" i="22"/>
  <c r="D58" i="22"/>
  <c r="D57" i="22"/>
  <c r="D56" i="22"/>
  <c r="AC65" i="22"/>
  <c r="Y65" i="22"/>
  <c r="X65" i="22"/>
  <c r="D55" i="22"/>
  <c r="AE65" i="22"/>
  <c r="D54" i="22"/>
  <c r="D53" i="22"/>
  <c r="V65" i="22"/>
  <c r="R65" i="22"/>
  <c r="N65" i="22"/>
  <c r="F52" i="22"/>
  <c r="F53" i="22" s="1"/>
  <c r="F54" i="22" s="1"/>
  <c r="F55" i="22" s="1"/>
  <c r="F56" i="22" s="1"/>
  <c r="F57" i="22" s="1"/>
  <c r="F58" i="22" s="1"/>
  <c r="F59" i="22" s="1"/>
  <c r="F60" i="22" s="1"/>
  <c r="F61" i="22" s="1"/>
  <c r="F62" i="22" s="1"/>
  <c r="F63" i="22" s="1"/>
  <c r="F65" i="22" s="1"/>
  <c r="F67" i="22" s="1"/>
  <c r="F69" i="22" s="1"/>
  <c r="F70" i="22" s="1"/>
  <c r="D52" i="22"/>
  <c r="AG65" i="22"/>
  <c r="AB65" i="22"/>
  <c r="AA65" i="22"/>
  <c r="W65" i="22"/>
  <c r="T65" i="22"/>
  <c r="S65" i="22"/>
  <c r="O65" i="22"/>
  <c r="M65" i="22"/>
  <c r="L65" i="22"/>
  <c r="K65" i="22"/>
  <c r="D51" i="22"/>
  <c r="D50" i="22"/>
  <c r="Z48" i="22"/>
  <c r="S48" i="22"/>
  <c r="L48" i="22"/>
  <c r="H48" i="22"/>
  <c r="G48" i="22"/>
  <c r="D48" i="22"/>
  <c r="D46" i="22"/>
  <c r="D45" i="22"/>
  <c r="D44" i="22"/>
  <c r="D43" i="22"/>
  <c r="D42" i="22"/>
  <c r="N48" i="22"/>
  <c r="D41" i="22"/>
  <c r="D40" i="22"/>
  <c r="D39" i="22"/>
  <c r="D38" i="22"/>
  <c r="AE48" i="22"/>
  <c r="R48" i="22"/>
  <c r="J48" i="22"/>
  <c r="D37" i="22"/>
  <c r="AI48" i="22"/>
  <c r="AG48" i="22"/>
  <c r="AB48" i="22"/>
  <c r="X48" i="22"/>
  <c r="W48" i="22"/>
  <c r="T48" i="22"/>
  <c r="P48" i="22"/>
  <c r="O48" i="22"/>
  <c r="D36" i="22"/>
  <c r="F35" i="22"/>
  <c r="F36" i="22" s="1"/>
  <c r="F37" i="22" s="1"/>
  <c r="F38" i="22" s="1"/>
  <c r="F39" i="22" s="1"/>
  <c r="F40" i="22" s="1"/>
  <c r="F41" i="22" s="1"/>
  <c r="F42" i="22" s="1"/>
  <c r="F43" i="22" s="1"/>
  <c r="F44" i="22" s="1"/>
  <c r="F45" i="22" s="1"/>
  <c r="F46" i="22" s="1"/>
  <c r="F48" i="22" s="1"/>
  <c r="D35" i="22"/>
  <c r="D34" i="22"/>
  <c r="D33" i="22"/>
  <c r="D31" i="22"/>
  <c r="D29" i="22"/>
  <c r="D28" i="22"/>
  <c r="F27" i="22"/>
  <c r="F28" i="22" s="1"/>
  <c r="F29" i="22" s="1"/>
  <c r="F31" i="22" s="1"/>
  <c r="D27" i="22"/>
  <c r="D26" i="22"/>
  <c r="D24" i="22"/>
  <c r="F22" i="22"/>
  <c r="F24" i="22" s="1"/>
  <c r="E22" i="22"/>
  <c r="E21" i="22"/>
  <c r="E20" i="22"/>
  <c r="E19" i="22"/>
  <c r="F18" i="22"/>
  <c r="F19" i="22" s="1"/>
  <c r="F20" i="22" s="1"/>
  <c r="F21" i="22" s="1"/>
  <c r="E18" i="22"/>
  <c r="D17" i="22"/>
  <c r="D16" i="22"/>
  <c r="D15" i="22"/>
  <c r="AI11" i="22"/>
  <c r="AG11" i="22"/>
  <c r="AE11" i="22"/>
  <c r="AC11" i="22"/>
  <c r="AB11" i="22"/>
  <c r="AA11" i="22"/>
  <c r="Z11" i="22"/>
  <c r="Y11" i="22"/>
  <c r="X11" i="22"/>
  <c r="W11" i="22"/>
  <c r="V11" i="22"/>
  <c r="U11" i="22"/>
  <c r="T11" i="22"/>
  <c r="S11" i="22"/>
  <c r="R11" i="22"/>
  <c r="Q11" i="22"/>
  <c r="P11" i="22"/>
  <c r="O11" i="22"/>
  <c r="N11" i="22"/>
  <c r="M11" i="22"/>
  <c r="L11" i="22"/>
  <c r="K11" i="22"/>
  <c r="J11" i="22"/>
  <c r="I11" i="22"/>
  <c r="H11" i="22"/>
  <c r="G11" i="22"/>
  <c r="AI10" i="22"/>
  <c r="AG10" i="22"/>
  <c r="AE10" i="22"/>
  <c r="AC10" i="22"/>
  <c r="AB10" i="22"/>
  <c r="AA10" i="22"/>
  <c r="Z10" i="22"/>
  <c r="Y10" i="22"/>
  <c r="X10" i="22"/>
  <c r="W10" i="22"/>
  <c r="V10" i="22"/>
  <c r="U10" i="22"/>
  <c r="T10" i="22"/>
  <c r="S10" i="22"/>
  <c r="R10" i="22"/>
  <c r="Q10" i="22"/>
  <c r="P10" i="22"/>
  <c r="O10" i="22"/>
  <c r="N10" i="22"/>
  <c r="M10" i="22"/>
  <c r="L10" i="22"/>
  <c r="K10" i="22"/>
  <c r="J10" i="22"/>
  <c r="I10" i="22"/>
  <c r="H10" i="22"/>
  <c r="G10" i="22"/>
  <c r="D10" i="22"/>
  <c r="AI9" i="22"/>
  <c r="AG9" i="22"/>
  <c r="AE9" i="22"/>
  <c r="AC9" i="22"/>
  <c r="AB9" i="22"/>
  <c r="AA9" i="22"/>
  <c r="Z9" i="22"/>
  <c r="Y9" i="22"/>
  <c r="X9" i="22"/>
  <c r="W9" i="22"/>
  <c r="V9" i="22"/>
  <c r="U9" i="22"/>
  <c r="T9" i="22"/>
  <c r="S9" i="22"/>
  <c r="R9" i="22"/>
  <c r="Q9" i="22"/>
  <c r="P9" i="22"/>
  <c r="O9" i="22"/>
  <c r="N9" i="22"/>
  <c r="M9" i="22"/>
  <c r="L9" i="22"/>
  <c r="K9" i="22"/>
  <c r="J9" i="22"/>
  <c r="I9" i="22"/>
  <c r="H9" i="22"/>
  <c r="G9" i="22"/>
  <c r="G7" i="22"/>
  <c r="B7" i="22"/>
  <c r="G6" i="22"/>
  <c r="B6" i="22"/>
  <c r="B5" i="22"/>
  <c r="G4" i="22"/>
  <c r="B4" i="22"/>
  <c r="G3" i="22"/>
  <c r="B3" i="22"/>
  <c r="G2" i="22"/>
  <c r="B2" i="22"/>
  <c r="H69" i="21"/>
  <c r="G69" i="21"/>
  <c r="D69" i="21"/>
  <c r="D67" i="21"/>
  <c r="AA65" i="21"/>
  <c r="Z65" i="21"/>
  <c r="V65" i="21"/>
  <c r="R65" i="21"/>
  <c r="K65" i="21"/>
  <c r="J65" i="21"/>
  <c r="H65" i="21"/>
  <c r="G65" i="21"/>
  <c r="F65" i="21"/>
  <c r="F67" i="21" s="1"/>
  <c r="F69" i="21" s="1"/>
  <c r="D65" i="21"/>
  <c r="D63" i="21"/>
  <c r="AG61" i="21"/>
  <c r="AA61" i="21"/>
  <c r="U61" i="21"/>
  <c r="S61" i="21"/>
  <c r="O61" i="21"/>
  <c r="N61" i="21"/>
  <c r="K61" i="21"/>
  <c r="I61" i="21"/>
  <c r="H61" i="21"/>
  <c r="G61" i="21"/>
  <c r="F61" i="21"/>
  <c r="F63" i="21" s="1"/>
  <c r="D61" i="21"/>
  <c r="AE59" i="21"/>
  <c r="W59" i="21"/>
  <c r="R59" i="21"/>
  <c r="H59" i="21"/>
  <c r="G59" i="21"/>
  <c r="F59" i="21"/>
  <c r="D59" i="21"/>
  <c r="D57" i="21"/>
  <c r="AC55" i="21"/>
  <c r="Z55" i="21"/>
  <c r="U55" i="21"/>
  <c r="Q55" i="21"/>
  <c r="M55" i="21"/>
  <c r="K55" i="21"/>
  <c r="H55" i="21"/>
  <c r="G55" i="21"/>
  <c r="D55" i="21"/>
  <c r="AG54" i="21"/>
  <c r="AG39" i="26" s="1"/>
  <c r="W54" i="21"/>
  <c r="W39" i="26" s="1"/>
  <c r="S54" i="21"/>
  <c r="S39" i="26" s="1"/>
  <c r="O54" i="21"/>
  <c r="O39" i="26" s="1"/>
  <c r="H54" i="21"/>
  <c r="H39" i="26" s="1"/>
  <c r="G54" i="21"/>
  <c r="G39" i="26" s="1"/>
  <c r="D54" i="21"/>
  <c r="C39" i="26" s="1"/>
  <c r="AI53" i="21"/>
  <c r="AG53" i="21"/>
  <c r="AE53" i="21"/>
  <c r="AC53" i="21"/>
  <c r="AB53" i="21"/>
  <c r="AA53" i="21"/>
  <c r="Z53" i="21"/>
  <c r="Y53" i="21"/>
  <c r="X53" i="21"/>
  <c r="W53" i="21"/>
  <c r="V53" i="21"/>
  <c r="U53" i="21"/>
  <c r="T53" i="21"/>
  <c r="S53" i="21"/>
  <c r="R53" i="21"/>
  <c r="Q53" i="21"/>
  <c r="P53" i="21"/>
  <c r="O53" i="21"/>
  <c r="N53" i="21"/>
  <c r="M53" i="21"/>
  <c r="L53" i="21"/>
  <c r="K53" i="21"/>
  <c r="J53" i="21"/>
  <c r="I53" i="21"/>
  <c r="H53" i="21"/>
  <c r="G53" i="21"/>
  <c r="D53" i="21"/>
  <c r="AG52" i="21"/>
  <c r="AA52" i="21"/>
  <c r="W52" i="21"/>
  <c r="O52" i="21"/>
  <c r="K52" i="21"/>
  <c r="H52" i="21"/>
  <c r="G52" i="21"/>
  <c r="D52" i="21"/>
  <c r="AC51" i="21"/>
  <c r="AC38" i="26" s="1"/>
  <c r="Y51" i="21"/>
  <c r="Y38" i="26" s="1"/>
  <c r="U51" i="21"/>
  <c r="U38" i="26" s="1"/>
  <c r="M51" i="21"/>
  <c r="M38" i="26" s="1"/>
  <c r="I51" i="21"/>
  <c r="I38" i="26" s="1"/>
  <c r="H51" i="21"/>
  <c r="H38" i="26" s="1"/>
  <c r="G51" i="21"/>
  <c r="G38" i="26" s="1"/>
  <c r="F51" i="21"/>
  <c r="D51" i="21"/>
  <c r="C38" i="26" s="1"/>
  <c r="D49" i="21"/>
  <c r="AI47" i="21"/>
  <c r="AG47" i="21"/>
  <c r="AE47" i="21"/>
  <c r="AC47" i="21"/>
  <c r="AB47" i="21"/>
  <c r="AA47" i="21"/>
  <c r="Z47" i="21"/>
  <c r="Y47" i="21"/>
  <c r="X47" i="21"/>
  <c r="W47" i="21"/>
  <c r="V47" i="21"/>
  <c r="U47" i="21"/>
  <c r="T47" i="21"/>
  <c r="S47" i="21"/>
  <c r="R47" i="21"/>
  <c r="Q47" i="21"/>
  <c r="P47" i="21"/>
  <c r="O47" i="21"/>
  <c r="N47" i="21"/>
  <c r="M47" i="21"/>
  <c r="L47" i="21"/>
  <c r="K47" i="21"/>
  <c r="J47" i="21"/>
  <c r="I47" i="21"/>
  <c r="H47" i="21"/>
  <c r="G47" i="21"/>
  <c r="D47" i="21"/>
  <c r="AI46" i="21"/>
  <c r="AG46" i="21"/>
  <c r="AE46" i="21"/>
  <c r="AC46" i="21"/>
  <c r="AB46" i="21"/>
  <c r="AA46" i="21"/>
  <c r="Z46" i="21"/>
  <c r="Y46" i="21"/>
  <c r="X46" i="21"/>
  <c r="W46" i="21"/>
  <c r="V46" i="21"/>
  <c r="U46" i="21"/>
  <c r="T46" i="21"/>
  <c r="S46" i="21"/>
  <c r="R46" i="21"/>
  <c r="Q46" i="21"/>
  <c r="P46" i="21"/>
  <c r="O46" i="21"/>
  <c r="N46" i="21"/>
  <c r="M46" i="21"/>
  <c r="L46" i="21"/>
  <c r="K46" i="21"/>
  <c r="J46" i="21"/>
  <c r="I46" i="21"/>
  <c r="H46" i="21"/>
  <c r="G46" i="21"/>
  <c r="D46" i="21"/>
  <c r="AI45" i="21"/>
  <c r="AG45" i="21"/>
  <c r="AE45" i="21"/>
  <c r="AC45" i="21"/>
  <c r="AB45" i="21"/>
  <c r="AA45" i="21"/>
  <c r="Z45" i="21"/>
  <c r="Y45" i="21"/>
  <c r="X45" i="21"/>
  <c r="W45" i="21"/>
  <c r="V45" i="21"/>
  <c r="U45" i="21"/>
  <c r="T45" i="21"/>
  <c r="S45" i="21"/>
  <c r="R45" i="21"/>
  <c r="Q45" i="21"/>
  <c r="P45" i="21"/>
  <c r="O45" i="21"/>
  <c r="N45" i="21"/>
  <c r="M45" i="21"/>
  <c r="L45" i="21"/>
  <c r="K45" i="21"/>
  <c r="J45" i="21"/>
  <c r="I45" i="21"/>
  <c r="H45" i="21"/>
  <c r="G45" i="21"/>
  <c r="D45" i="21"/>
  <c r="AI44" i="21"/>
  <c r="AG44" i="21"/>
  <c r="AE44" i="21"/>
  <c r="AC44" i="21"/>
  <c r="AB44" i="21"/>
  <c r="AA44" i="21"/>
  <c r="Z44" i="21"/>
  <c r="Y44" i="21"/>
  <c r="X44" i="21"/>
  <c r="W44" i="21"/>
  <c r="V44" i="21"/>
  <c r="U44" i="21"/>
  <c r="T44" i="21"/>
  <c r="S44" i="21"/>
  <c r="R44" i="21"/>
  <c r="Q44" i="21"/>
  <c r="P44" i="21"/>
  <c r="O44" i="21"/>
  <c r="N44" i="21"/>
  <c r="M44" i="21"/>
  <c r="L44" i="21"/>
  <c r="K44" i="21"/>
  <c r="J44" i="21"/>
  <c r="I44" i="21"/>
  <c r="H44" i="21"/>
  <c r="G44" i="21"/>
  <c r="D44" i="21"/>
  <c r="G43" i="21"/>
  <c r="D43" i="21"/>
  <c r="AE42" i="21"/>
  <c r="Z42" i="21"/>
  <c r="R42" i="21"/>
  <c r="N42" i="21"/>
  <c r="J42" i="21"/>
  <c r="H42" i="21"/>
  <c r="G42" i="21"/>
  <c r="D42" i="21"/>
  <c r="K41" i="21"/>
  <c r="H41" i="21"/>
  <c r="G41" i="21"/>
  <c r="D41" i="21"/>
  <c r="AE40" i="21"/>
  <c r="AC40" i="21"/>
  <c r="Z40" i="21"/>
  <c r="U40" i="21"/>
  <c r="R40" i="21"/>
  <c r="N40" i="21"/>
  <c r="J40" i="21"/>
  <c r="I40" i="21"/>
  <c r="H40" i="21"/>
  <c r="G40" i="21"/>
  <c r="D40" i="21"/>
  <c r="AG39" i="21"/>
  <c r="W39" i="21"/>
  <c r="K39" i="21"/>
  <c r="H39" i="21"/>
  <c r="G39" i="21"/>
  <c r="D39" i="21"/>
  <c r="AE38" i="21"/>
  <c r="Z38" i="21"/>
  <c r="R38" i="21"/>
  <c r="N38" i="21"/>
  <c r="M38" i="21"/>
  <c r="J38" i="21"/>
  <c r="H38" i="21"/>
  <c r="G38" i="21"/>
  <c r="D38" i="21"/>
  <c r="AI37" i="21"/>
  <c r="AG37" i="21"/>
  <c r="AE37" i="21"/>
  <c r="AC37" i="21"/>
  <c r="AB37" i="21"/>
  <c r="AA37" i="21"/>
  <c r="Z37" i="21"/>
  <c r="Y37" i="21"/>
  <c r="X37" i="21"/>
  <c r="W37" i="21"/>
  <c r="V37" i="21"/>
  <c r="U37" i="21"/>
  <c r="T37" i="21"/>
  <c r="S37" i="21"/>
  <c r="R37" i="21"/>
  <c r="Q37" i="21"/>
  <c r="P37" i="21"/>
  <c r="O37" i="21"/>
  <c r="N37" i="21"/>
  <c r="M37" i="21"/>
  <c r="L37" i="21"/>
  <c r="K37" i="21"/>
  <c r="J37" i="21"/>
  <c r="I37" i="21"/>
  <c r="H37" i="21"/>
  <c r="G37" i="21"/>
  <c r="D37" i="21"/>
  <c r="AI36" i="21"/>
  <c r="AG36" i="21"/>
  <c r="AE36" i="21"/>
  <c r="AC36" i="21"/>
  <c r="AB36" i="21"/>
  <c r="AA36" i="21"/>
  <c r="Z36" i="21"/>
  <c r="Y36" i="21"/>
  <c r="X36" i="21"/>
  <c r="W36" i="21"/>
  <c r="V36" i="21"/>
  <c r="U36" i="21"/>
  <c r="T36" i="21"/>
  <c r="S36" i="21"/>
  <c r="R36" i="21"/>
  <c r="Q36" i="21"/>
  <c r="P36" i="21"/>
  <c r="O36" i="21"/>
  <c r="N36" i="21"/>
  <c r="M36" i="21"/>
  <c r="L36" i="21"/>
  <c r="K36" i="21"/>
  <c r="J36" i="21"/>
  <c r="I36" i="21"/>
  <c r="H36" i="21"/>
  <c r="G36" i="21"/>
  <c r="D36" i="21"/>
  <c r="AC35" i="21"/>
  <c r="V35" i="21"/>
  <c r="Q35" i="21"/>
  <c r="H35" i="21"/>
  <c r="G35" i="21"/>
  <c r="F35" i="21"/>
  <c r="D35" i="21"/>
  <c r="D33" i="21"/>
  <c r="D31" i="21"/>
  <c r="D30" i="21"/>
  <c r="D28" i="21"/>
  <c r="D26" i="21"/>
  <c r="D18" i="21"/>
  <c r="AI11" i="21"/>
  <c r="AG11" i="21"/>
  <c r="AE11" i="21"/>
  <c r="AC11" i="21"/>
  <c r="AB11" i="21"/>
  <c r="AA11" i="21"/>
  <c r="Z11" i="21"/>
  <c r="Y11" i="21"/>
  <c r="X11" i="21"/>
  <c r="W11" i="21"/>
  <c r="V11" i="21"/>
  <c r="U11" i="21"/>
  <c r="T11" i="21"/>
  <c r="S11" i="21"/>
  <c r="R11" i="21"/>
  <c r="Q11" i="21"/>
  <c r="P11" i="21"/>
  <c r="O11" i="21"/>
  <c r="N11" i="21"/>
  <c r="M11" i="21"/>
  <c r="L11" i="21"/>
  <c r="K11" i="21"/>
  <c r="J11" i="21"/>
  <c r="I11" i="21"/>
  <c r="H11" i="21"/>
  <c r="G11" i="21"/>
  <c r="AI10" i="21"/>
  <c r="AG10" i="21"/>
  <c r="AE10" i="21"/>
  <c r="AC10" i="21"/>
  <c r="AB10" i="21"/>
  <c r="AA10" i="21"/>
  <c r="Z10" i="21"/>
  <c r="Y10" i="21"/>
  <c r="X10" i="21"/>
  <c r="W10" i="21"/>
  <c r="V10" i="21"/>
  <c r="U10" i="21"/>
  <c r="T10" i="21"/>
  <c r="S10" i="21"/>
  <c r="R10" i="21"/>
  <c r="Q10" i="21"/>
  <c r="P10" i="21"/>
  <c r="O10" i="21"/>
  <c r="N10" i="21"/>
  <c r="M10" i="21"/>
  <c r="L10" i="21"/>
  <c r="K10" i="21"/>
  <c r="J10" i="21"/>
  <c r="I10" i="21"/>
  <c r="H10" i="21"/>
  <c r="G10" i="21"/>
  <c r="D10" i="21"/>
  <c r="AI9" i="21"/>
  <c r="AG9" i="21"/>
  <c r="AE9" i="21"/>
  <c r="AC9" i="21"/>
  <c r="AB9" i="21"/>
  <c r="AA9" i="21"/>
  <c r="Z9" i="21"/>
  <c r="Y9" i="21"/>
  <c r="X9" i="21"/>
  <c r="W9" i="21"/>
  <c r="V9" i="21"/>
  <c r="U9" i="21"/>
  <c r="T9" i="21"/>
  <c r="S9" i="21"/>
  <c r="R9" i="21"/>
  <c r="Q9" i="21"/>
  <c r="P9" i="21"/>
  <c r="O9" i="21"/>
  <c r="N9" i="21"/>
  <c r="M9" i="21"/>
  <c r="L9" i="21"/>
  <c r="K9" i="21"/>
  <c r="J9" i="21"/>
  <c r="I9" i="21"/>
  <c r="H9" i="21"/>
  <c r="G9" i="21"/>
  <c r="G7" i="21"/>
  <c r="B7" i="21"/>
  <c r="G6" i="21"/>
  <c r="B6" i="21"/>
  <c r="B5" i="21"/>
  <c r="G4" i="21"/>
  <c r="B4" i="21"/>
  <c r="G3" i="21"/>
  <c r="B3" i="21"/>
  <c r="G2" i="21"/>
  <c r="B2" i="21"/>
  <c r="AI112" i="20"/>
  <c r="AB112" i="20"/>
  <c r="X112" i="20"/>
  <c r="U112" i="20"/>
  <c r="P112" i="20"/>
  <c r="L112" i="20"/>
  <c r="H112" i="20"/>
  <c r="G112" i="20"/>
  <c r="D112" i="20"/>
  <c r="D110" i="20"/>
  <c r="AE108" i="20"/>
  <c r="Z108" i="20"/>
  <c r="V108" i="20"/>
  <c r="U108" i="20"/>
  <c r="N108" i="20"/>
  <c r="J108" i="20"/>
  <c r="I108" i="20"/>
  <c r="H108" i="20"/>
  <c r="G108" i="20"/>
  <c r="F108" i="20"/>
  <c r="F110" i="20" s="1"/>
  <c r="F112" i="20" s="1"/>
  <c r="D108" i="20"/>
  <c r="D106" i="20"/>
  <c r="AC104" i="20"/>
  <c r="Y104" i="20"/>
  <c r="U104" i="20"/>
  <c r="M104" i="20"/>
  <c r="J104" i="20"/>
  <c r="H104" i="20"/>
  <c r="G104" i="20"/>
  <c r="F104" i="20"/>
  <c r="F106" i="20" s="1"/>
  <c r="D104" i="20"/>
  <c r="AI102" i="20"/>
  <c r="AB102" i="20"/>
  <c r="X102" i="20"/>
  <c r="V102" i="20"/>
  <c r="P102" i="20"/>
  <c r="L102" i="20"/>
  <c r="J102" i="20"/>
  <c r="H102" i="20"/>
  <c r="G102" i="20"/>
  <c r="F102" i="20"/>
  <c r="D102" i="20"/>
  <c r="D100" i="20"/>
  <c r="AI98" i="20"/>
  <c r="Y98" i="20"/>
  <c r="V98" i="20"/>
  <c r="U98" i="20"/>
  <c r="Q98" i="20"/>
  <c r="J98" i="20"/>
  <c r="I98" i="20"/>
  <c r="H98" i="20"/>
  <c r="G98" i="20"/>
  <c r="D98" i="20"/>
  <c r="AB97" i="20"/>
  <c r="M97" i="20"/>
  <c r="H97" i="20"/>
  <c r="G97" i="20"/>
  <c r="D97" i="20"/>
  <c r="AI96" i="20"/>
  <c r="AG96" i="20"/>
  <c r="AE96" i="20"/>
  <c r="AC96" i="20"/>
  <c r="AB96" i="20"/>
  <c r="AA96" i="20"/>
  <c r="Z96" i="20"/>
  <c r="Y96" i="20"/>
  <c r="X96" i="20"/>
  <c r="W96" i="20"/>
  <c r="V96" i="20"/>
  <c r="U96" i="20"/>
  <c r="T96" i="20"/>
  <c r="S96" i="20"/>
  <c r="R96" i="20"/>
  <c r="Q96" i="20"/>
  <c r="P96" i="20"/>
  <c r="O96" i="20"/>
  <c r="N96" i="20"/>
  <c r="M96" i="20"/>
  <c r="L96" i="20"/>
  <c r="K96" i="20"/>
  <c r="J96" i="20"/>
  <c r="I96" i="20"/>
  <c r="H96" i="20"/>
  <c r="G96" i="20"/>
  <c r="D96" i="20"/>
  <c r="AI95" i="20"/>
  <c r="Y95" i="20"/>
  <c r="T95" i="20"/>
  <c r="H95" i="20"/>
  <c r="G95" i="20"/>
  <c r="D95" i="20"/>
  <c r="AC94" i="20"/>
  <c r="Y94" i="20"/>
  <c r="Q94" i="20"/>
  <c r="M94" i="20"/>
  <c r="I94" i="20"/>
  <c r="H94" i="20"/>
  <c r="G94" i="20"/>
  <c r="F94" i="20"/>
  <c r="D94" i="20"/>
  <c r="D92" i="20"/>
  <c r="AI90" i="20"/>
  <c r="AG90" i="20"/>
  <c r="AE90" i="20"/>
  <c r="AC90" i="20"/>
  <c r="AB90" i="20"/>
  <c r="AA90" i="20"/>
  <c r="Z90" i="20"/>
  <c r="Y90" i="20"/>
  <c r="X90" i="20"/>
  <c r="W90" i="20"/>
  <c r="V90" i="20"/>
  <c r="U90" i="20"/>
  <c r="T90" i="20"/>
  <c r="S90" i="20"/>
  <c r="R90" i="20"/>
  <c r="Q90" i="20"/>
  <c r="P90" i="20"/>
  <c r="O90" i="20"/>
  <c r="N90" i="20"/>
  <c r="M90" i="20"/>
  <c r="L90" i="20"/>
  <c r="K90" i="20"/>
  <c r="J90" i="20"/>
  <c r="I90" i="20"/>
  <c r="H90" i="20"/>
  <c r="G90" i="20"/>
  <c r="D90" i="20"/>
  <c r="AI89" i="20"/>
  <c r="AG89" i="20"/>
  <c r="AE89" i="20"/>
  <c r="AC89" i="20"/>
  <c r="AB89" i="20"/>
  <c r="AA89" i="20"/>
  <c r="Z89" i="20"/>
  <c r="Y89" i="20"/>
  <c r="X89" i="20"/>
  <c r="W89" i="20"/>
  <c r="V89" i="20"/>
  <c r="U89" i="20"/>
  <c r="T89" i="20"/>
  <c r="S89" i="20"/>
  <c r="R89" i="20"/>
  <c r="Q89" i="20"/>
  <c r="P89" i="20"/>
  <c r="O89" i="20"/>
  <c r="N89" i="20"/>
  <c r="M89" i="20"/>
  <c r="L89" i="20"/>
  <c r="K89" i="20"/>
  <c r="J89" i="20"/>
  <c r="I89" i="20"/>
  <c r="H89" i="20"/>
  <c r="G89" i="20"/>
  <c r="D89" i="20"/>
  <c r="AI88" i="20"/>
  <c r="AG88" i="20"/>
  <c r="AE88" i="20"/>
  <c r="AC88" i="20"/>
  <c r="AB88" i="20"/>
  <c r="AA88" i="20"/>
  <c r="Z88" i="20"/>
  <c r="Y88" i="20"/>
  <c r="X88" i="20"/>
  <c r="W88" i="20"/>
  <c r="V88" i="20"/>
  <c r="U88" i="20"/>
  <c r="T88" i="20"/>
  <c r="S88" i="20"/>
  <c r="R88" i="20"/>
  <c r="Q88" i="20"/>
  <c r="P88" i="20"/>
  <c r="O88" i="20"/>
  <c r="N88" i="20"/>
  <c r="M88" i="20"/>
  <c r="L88" i="20"/>
  <c r="K88" i="20"/>
  <c r="J88" i="20"/>
  <c r="I88" i="20"/>
  <c r="H88" i="20"/>
  <c r="G88" i="20"/>
  <c r="D88" i="20"/>
  <c r="AI87" i="20"/>
  <c r="AG87" i="20"/>
  <c r="AE87" i="20"/>
  <c r="AC87" i="20"/>
  <c r="AB87" i="20"/>
  <c r="AA87" i="20"/>
  <c r="Z87" i="20"/>
  <c r="Y87" i="20"/>
  <c r="X87" i="20"/>
  <c r="W87" i="20"/>
  <c r="V87" i="20"/>
  <c r="U87" i="20"/>
  <c r="T87" i="20"/>
  <c r="S87" i="20"/>
  <c r="R87" i="20"/>
  <c r="Q87" i="20"/>
  <c r="P87" i="20"/>
  <c r="O87" i="20"/>
  <c r="N87" i="20"/>
  <c r="M87" i="20"/>
  <c r="L87" i="20"/>
  <c r="K87" i="20"/>
  <c r="J87" i="20"/>
  <c r="I87" i="20"/>
  <c r="H87" i="20"/>
  <c r="G87" i="20"/>
  <c r="D87" i="20"/>
  <c r="D86" i="20"/>
  <c r="AE85" i="20"/>
  <c r="V85" i="20"/>
  <c r="R85" i="20"/>
  <c r="N85" i="20"/>
  <c r="I85" i="20"/>
  <c r="H85" i="20"/>
  <c r="G85" i="20"/>
  <c r="D85" i="20"/>
  <c r="AI84" i="20"/>
  <c r="AB84" i="20"/>
  <c r="T84" i="20"/>
  <c r="P84" i="20"/>
  <c r="L84" i="20"/>
  <c r="H84" i="20"/>
  <c r="G84" i="20"/>
  <c r="D84" i="20"/>
  <c r="AE83" i="20"/>
  <c r="AC83" i="20"/>
  <c r="AB83" i="20"/>
  <c r="Y83" i="20"/>
  <c r="V83" i="20"/>
  <c r="R83" i="20"/>
  <c r="N83" i="20"/>
  <c r="M83" i="20"/>
  <c r="H83" i="20"/>
  <c r="G83" i="20"/>
  <c r="D83" i="20"/>
  <c r="AI82" i="20"/>
  <c r="AB82" i="20"/>
  <c r="Z82" i="20"/>
  <c r="T82" i="20"/>
  <c r="P82" i="20"/>
  <c r="N82" i="20"/>
  <c r="L82" i="20"/>
  <c r="H82" i="20"/>
  <c r="G82" i="20"/>
  <c r="D82" i="20"/>
  <c r="AE81" i="20"/>
  <c r="X81" i="20"/>
  <c r="V81" i="20"/>
  <c r="R81" i="20"/>
  <c r="N81" i="20"/>
  <c r="L81" i="20"/>
  <c r="H81" i="20"/>
  <c r="G81" i="20"/>
  <c r="D81" i="20"/>
  <c r="AI80" i="20"/>
  <c r="AG80" i="20"/>
  <c r="AE80" i="20"/>
  <c r="AC80" i="20"/>
  <c r="AB80" i="20"/>
  <c r="AA80" i="20"/>
  <c r="Z80" i="20"/>
  <c r="Y80" i="20"/>
  <c r="X80" i="20"/>
  <c r="W80" i="20"/>
  <c r="V80" i="20"/>
  <c r="U80" i="20"/>
  <c r="T80" i="20"/>
  <c r="S80" i="20"/>
  <c r="R80" i="20"/>
  <c r="Q80" i="20"/>
  <c r="P80" i="20"/>
  <c r="O80" i="20"/>
  <c r="N80" i="20"/>
  <c r="M80" i="20"/>
  <c r="L80" i="20"/>
  <c r="K80" i="20"/>
  <c r="J80" i="20"/>
  <c r="I80" i="20"/>
  <c r="H80" i="20"/>
  <c r="G80" i="20"/>
  <c r="D80" i="20"/>
  <c r="AI79" i="20"/>
  <c r="AG79" i="20"/>
  <c r="AE79" i="20"/>
  <c r="AC79" i="20"/>
  <c r="AB79" i="20"/>
  <c r="AA79" i="20"/>
  <c r="Z79" i="20"/>
  <c r="Y79" i="20"/>
  <c r="X79" i="20"/>
  <c r="W79" i="20"/>
  <c r="V79" i="20"/>
  <c r="U79" i="20"/>
  <c r="T79" i="20"/>
  <c r="S79" i="20"/>
  <c r="R79" i="20"/>
  <c r="Q79" i="20"/>
  <c r="P79" i="20"/>
  <c r="O79" i="20"/>
  <c r="N79" i="20"/>
  <c r="M79" i="20"/>
  <c r="L79" i="20"/>
  <c r="K79" i="20"/>
  <c r="J79" i="20"/>
  <c r="I79" i="20"/>
  <c r="H79" i="20"/>
  <c r="G79" i="20"/>
  <c r="D79" i="20"/>
  <c r="AI78" i="20"/>
  <c r="AB78" i="20"/>
  <c r="U78" i="20"/>
  <c r="T78" i="20"/>
  <c r="P78" i="20"/>
  <c r="L78" i="20"/>
  <c r="I78" i="20"/>
  <c r="H78" i="20"/>
  <c r="G78" i="20"/>
  <c r="F78" i="20"/>
  <c r="D78" i="20"/>
  <c r="D76" i="20"/>
  <c r="D74" i="20"/>
  <c r="D73" i="20"/>
  <c r="D71" i="20"/>
  <c r="D69" i="20"/>
  <c r="D41" i="20"/>
  <c r="AI11" i="20"/>
  <c r="AG11" i="20"/>
  <c r="AE11" i="20"/>
  <c r="AC11" i="20"/>
  <c r="AB11" i="20"/>
  <c r="AA11" i="20"/>
  <c r="Z11" i="20"/>
  <c r="Y11" i="20"/>
  <c r="X11" i="20"/>
  <c r="W11" i="20"/>
  <c r="V11" i="20"/>
  <c r="U11" i="20"/>
  <c r="T11" i="20"/>
  <c r="S11" i="20"/>
  <c r="R11" i="20"/>
  <c r="Q11" i="20"/>
  <c r="P11" i="20"/>
  <c r="O11" i="20"/>
  <c r="N11" i="20"/>
  <c r="M11" i="20"/>
  <c r="L11" i="20"/>
  <c r="K11" i="20"/>
  <c r="J11" i="20"/>
  <c r="I11" i="20"/>
  <c r="H11" i="20"/>
  <c r="G11" i="20"/>
  <c r="AI10" i="20"/>
  <c r="AG10" i="20"/>
  <c r="AE10" i="20"/>
  <c r="AC10" i="20"/>
  <c r="AB10" i="20"/>
  <c r="AA10" i="20"/>
  <c r="Z10" i="20"/>
  <c r="Y10" i="20"/>
  <c r="X10" i="20"/>
  <c r="W10" i="20"/>
  <c r="V10" i="20"/>
  <c r="U10" i="20"/>
  <c r="T10" i="20"/>
  <c r="S10" i="20"/>
  <c r="R10" i="20"/>
  <c r="Q10" i="20"/>
  <c r="P10" i="20"/>
  <c r="O10" i="20"/>
  <c r="N10" i="20"/>
  <c r="M10" i="20"/>
  <c r="L10" i="20"/>
  <c r="K10" i="20"/>
  <c r="J10" i="20"/>
  <c r="I10" i="20"/>
  <c r="H10" i="20"/>
  <c r="G10" i="20"/>
  <c r="D10" i="20"/>
  <c r="AI9" i="20"/>
  <c r="AG9" i="20"/>
  <c r="AE9" i="20"/>
  <c r="AC9" i="20"/>
  <c r="AB9" i="20"/>
  <c r="AA9" i="20"/>
  <c r="Z9" i="20"/>
  <c r="Y9" i="20"/>
  <c r="X9" i="20"/>
  <c r="W9" i="20"/>
  <c r="V9" i="20"/>
  <c r="U9" i="20"/>
  <c r="T9" i="20"/>
  <c r="S9" i="20"/>
  <c r="R9" i="20"/>
  <c r="Q9" i="20"/>
  <c r="P9" i="20"/>
  <c r="O9" i="20"/>
  <c r="N9" i="20"/>
  <c r="M9" i="20"/>
  <c r="L9" i="20"/>
  <c r="K9" i="20"/>
  <c r="J9" i="20"/>
  <c r="I9" i="20"/>
  <c r="H9" i="20"/>
  <c r="G9" i="20"/>
  <c r="G7" i="20"/>
  <c r="B7" i="20"/>
  <c r="G6" i="20"/>
  <c r="B6" i="20"/>
  <c r="B5" i="20"/>
  <c r="G4" i="20"/>
  <c r="B4" i="20"/>
  <c r="G3" i="20"/>
  <c r="B3" i="20"/>
  <c r="G2" i="20"/>
  <c r="B2" i="20"/>
  <c r="AI69" i="21"/>
  <c r="AB69" i="21"/>
  <c r="Y112" i="20"/>
  <c r="X69" i="21"/>
  <c r="U69" i="21"/>
  <c r="T69" i="21"/>
  <c r="P69" i="21"/>
  <c r="L69" i="21"/>
  <c r="K112" i="20"/>
  <c r="D561" i="19"/>
  <c r="F559" i="19"/>
  <c r="F561" i="19" s="1"/>
  <c r="D559" i="19"/>
  <c r="AG108" i="20"/>
  <c r="AE65" i="21"/>
  <c r="AB65" i="21"/>
  <c r="AA108" i="20"/>
  <c r="W108" i="20"/>
  <c r="U65" i="21"/>
  <c r="R108" i="20"/>
  <c r="P65" i="21"/>
  <c r="O108" i="20"/>
  <c r="N65" i="21"/>
  <c r="K108" i="20"/>
  <c r="I65" i="21"/>
  <c r="D557" i="19"/>
  <c r="F555" i="19"/>
  <c r="D555" i="19"/>
  <c r="AG104" i="20"/>
  <c r="AC61" i="21"/>
  <c r="AA104" i="20"/>
  <c r="Y61" i="21"/>
  <c r="W104" i="20"/>
  <c r="S104" i="20"/>
  <c r="Q104" i="20"/>
  <c r="O104" i="20"/>
  <c r="N104" i="20"/>
  <c r="M61" i="21"/>
  <c r="K104" i="20"/>
  <c r="J61" i="21"/>
  <c r="I104" i="20"/>
  <c r="D553" i="19"/>
  <c r="AI59" i="21"/>
  <c r="AE102" i="20"/>
  <c r="AB59" i="21"/>
  <c r="Z59" i="21"/>
  <c r="X59" i="21"/>
  <c r="W102" i="20"/>
  <c r="V59" i="21"/>
  <c r="T59" i="21"/>
  <c r="R102" i="20"/>
  <c r="P59" i="21"/>
  <c r="N102" i="20"/>
  <c r="L59" i="21"/>
  <c r="J59" i="21"/>
  <c r="D551" i="19"/>
  <c r="D549" i="19"/>
  <c r="AI55" i="21"/>
  <c r="AE55" i="21"/>
  <c r="AC98" i="20"/>
  <c r="Z98" i="20"/>
  <c r="Y55" i="21"/>
  <c r="V55" i="21"/>
  <c r="M98" i="20"/>
  <c r="K98" i="20"/>
  <c r="J55" i="21"/>
  <c r="I55" i="21"/>
  <c r="D547" i="19"/>
  <c r="AG97" i="20"/>
  <c r="AB54" i="21"/>
  <c r="AB39" i="26" s="1"/>
  <c r="AA97" i="20"/>
  <c r="W97" i="20"/>
  <c r="U97" i="20"/>
  <c r="T54" i="21"/>
  <c r="T39" i="26" s="1"/>
  <c r="S97" i="20"/>
  <c r="O97" i="20"/>
  <c r="M54" i="21"/>
  <c r="M39" i="26" s="1"/>
  <c r="K97" i="20"/>
  <c r="D546" i="19"/>
  <c r="F545" i="19"/>
  <c r="D545" i="19"/>
  <c r="AI52" i="21"/>
  <c r="AG95" i="20"/>
  <c r="AA95" i="20"/>
  <c r="Y52" i="21"/>
  <c r="W95" i="20"/>
  <c r="T52" i="21"/>
  <c r="S95" i="20"/>
  <c r="O95" i="20"/>
  <c r="K95" i="20"/>
  <c r="F544" i="19"/>
  <c r="D544" i="19"/>
  <c r="V51" i="21"/>
  <c r="V38" i="26" s="1"/>
  <c r="U94" i="20"/>
  <c r="Q51" i="21"/>
  <c r="Q38" i="26" s="1"/>
  <c r="D543" i="19"/>
  <c r="D541" i="19"/>
  <c r="D539" i="19"/>
  <c r="D538" i="19"/>
  <c r="D537" i="19"/>
  <c r="D536" i="19"/>
  <c r="G86" i="20"/>
  <c r="D535" i="19"/>
  <c r="AC42" i="21"/>
  <c r="Z85" i="20"/>
  <c r="V42" i="21"/>
  <c r="Q42" i="21"/>
  <c r="J85" i="20"/>
  <c r="I42" i="21"/>
  <c r="D534" i="19"/>
  <c r="AI41" i="21"/>
  <c r="AE41" i="21"/>
  <c r="AB41" i="21"/>
  <c r="X41" i="21"/>
  <c r="T41" i="21"/>
  <c r="Q41" i="21"/>
  <c r="P41" i="21"/>
  <c r="L41" i="21"/>
  <c r="K84" i="20"/>
  <c r="J41" i="21"/>
  <c r="I41" i="21"/>
  <c r="D533" i="19"/>
  <c r="AB40" i="21"/>
  <c r="Z83" i="20"/>
  <c r="Y40" i="21"/>
  <c r="V40" i="21"/>
  <c r="U83" i="20"/>
  <c r="T40" i="21"/>
  <c r="Q40" i="21"/>
  <c r="M40" i="21"/>
  <c r="L40" i="21"/>
  <c r="J83" i="20"/>
  <c r="I83" i="20"/>
  <c r="D532" i="19"/>
  <c r="AI39" i="21"/>
  <c r="AG82" i="20"/>
  <c r="AB39" i="21"/>
  <c r="AA82" i="20"/>
  <c r="Z39" i="21"/>
  <c r="X39" i="21"/>
  <c r="W82" i="20"/>
  <c r="T39" i="21"/>
  <c r="P39" i="21"/>
  <c r="O82" i="20"/>
  <c r="N39" i="21"/>
  <c r="L39" i="21"/>
  <c r="K82" i="20"/>
  <c r="J82" i="20"/>
  <c r="D531" i="19"/>
  <c r="AB38" i="21"/>
  <c r="Z81" i="20"/>
  <c r="X38" i="21"/>
  <c r="V38" i="21"/>
  <c r="T38" i="21"/>
  <c r="S81" i="20"/>
  <c r="M81" i="20"/>
  <c r="L38" i="21"/>
  <c r="J81" i="20"/>
  <c r="D530" i="19"/>
  <c r="D529" i="19"/>
  <c r="F528" i="19"/>
  <c r="D528" i="19"/>
  <c r="AI35" i="21"/>
  <c r="AC78" i="20"/>
  <c r="AB35" i="21"/>
  <c r="Y35" i="21"/>
  <c r="X35" i="21"/>
  <c r="V78" i="20"/>
  <c r="U35" i="21"/>
  <c r="T35" i="21"/>
  <c r="Q78" i="20"/>
  <c r="P35" i="21"/>
  <c r="M78" i="20"/>
  <c r="L35" i="21"/>
  <c r="I35" i="21"/>
  <c r="D527" i="19"/>
  <c r="D525" i="19"/>
  <c r="AI523" i="19"/>
  <c r="AG523" i="19"/>
  <c r="AE523" i="19"/>
  <c r="AC523" i="19"/>
  <c r="AB523" i="19"/>
  <c r="AA523" i="19"/>
  <c r="Z523" i="19"/>
  <c r="Y523" i="19"/>
  <c r="X523" i="19"/>
  <c r="W523" i="19"/>
  <c r="V523" i="19"/>
  <c r="U523" i="19"/>
  <c r="T523" i="19"/>
  <c r="S523" i="19"/>
  <c r="R523" i="19"/>
  <c r="Q523" i="19"/>
  <c r="P523" i="19"/>
  <c r="O523" i="19"/>
  <c r="N523" i="19"/>
  <c r="M523" i="19"/>
  <c r="L523" i="19"/>
  <c r="K523" i="19"/>
  <c r="J523" i="19"/>
  <c r="I523" i="19"/>
  <c r="H523" i="19"/>
  <c r="G523" i="19"/>
  <c r="C523" i="19"/>
  <c r="B523" i="19"/>
  <c r="AI522" i="19"/>
  <c r="AG522" i="19"/>
  <c r="AE522" i="19"/>
  <c r="AC522" i="19"/>
  <c r="AB522" i="19"/>
  <c r="AA522" i="19"/>
  <c r="Z522" i="19"/>
  <c r="Y522" i="19"/>
  <c r="X522" i="19"/>
  <c r="W522" i="19"/>
  <c r="V522" i="19"/>
  <c r="U522" i="19"/>
  <c r="T522" i="19"/>
  <c r="S522" i="19"/>
  <c r="R522" i="19"/>
  <c r="Q522" i="19"/>
  <c r="P522" i="19"/>
  <c r="O522" i="19"/>
  <c r="N522" i="19"/>
  <c r="M522" i="19"/>
  <c r="L522" i="19"/>
  <c r="K522" i="19"/>
  <c r="J522" i="19"/>
  <c r="I522" i="19"/>
  <c r="H522" i="19"/>
  <c r="G522" i="19"/>
  <c r="C522" i="19"/>
  <c r="B522" i="19"/>
  <c r="AI521" i="19"/>
  <c r="AG521" i="19"/>
  <c r="AE521" i="19"/>
  <c r="AC521" i="19"/>
  <c r="AB521" i="19"/>
  <c r="AA521" i="19"/>
  <c r="Z521" i="19"/>
  <c r="Y521" i="19"/>
  <c r="X521" i="19"/>
  <c r="W521" i="19"/>
  <c r="V521" i="19"/>
  <c r="U521" i="19"/>
  <c r="T521" i="19"/>
  <c r="S521" i="19"/>
  <c r="R521" i="19"/>
  <c r="Q521" i="19"/>
  <c r="P521" i="19"/>
  <c r="O521" i="19"/>
  <c r="N521" i="19"/>
  <c r="M521" i="19"/>
  <c r="L521" i="19"/>
  <c r="K521" i="19"/>
  <c r="J521" i="19"/>
  <c r="I521" i="19"/>
  <c r="H521" i="19"/>
  <c r="G521" i="19"/>
  <c r="C521" i="19"/>
  <c r="B521" i="19"/>
  <c r="AI520" i="19"/>
  <c r="AG520" i="19"/>
  <c r="AE520" i="19"/>
  <c r="AC520" i="19"/>
  <c r="AB520" i="19"/>
  <c r="AA520" i="19"/>
  <c r="Z520" i="19"/>
  <c r="Y520" i="19"/>
  <c r="X520" i="19"/>
  <c r="W520" i="19"/>
  <c r="V520" i="19"/>
  <c r="U520" i="19"/>
  <c r="T520" i="19"/>
  <c r="S520" i="19"/>
  <c r="R520" i="19"/>
  <c r="Q520" i="19"/>
  <c r="P520" i="19"/>
  <c r="O520" i="19"/>
  <c r="N520" i="19"/>
  <c r="M520" i="19"/>
  <c r="L520" i="19"/>
  <c r="K520" i="19"/>
  <c r="J520" i="19"/>
  <c r="I520" i="19"/>
  <c r="H520" i="19"/>
  <c r="G520" i="19"/>
  <c r="C520" i="19"/>
  <c r="B520" i="19"/>
  <c r="H519" i="19"/>
  <c r="G519" i="19"/>
  <c r="F519" i="19"/>
  <c r="C519" i="19"/>
  <c r="B519" i="19"/>
  <c r="H518" i="19"/>
  <c r="G518" i="19"/>
  <c r="C518" i="19"/>
  <c r="B518" i="19"/>
  <c r="H517" i="19"/>
  <c r="G517" i="19"/>
  <c r="C517" i="19"/>
  <c r="B517" i="19"/>
  <c r="H516" i="19"/>
  <c r="G516" i="19"/>
  <c r="C516" i="19"/>
  <c r="B516" i="19"/>
  <c r="H515" i="19"/>
  <c r="G515" i="19"/>
  <c r="C515" i="19"/>
  <c r="B515" i="19"/>
  <c r="H514" i="19"/>
  <c r="G514" i="19"/>
  <c r="F514" i="19"/>
  <c r="C514" i="19"/>
  <c r="B514" i="19"/>
  <c r="D512" i="19"/>
  <c r="D510" i="19"/>
  <c r="U507" i="19"/>
  <c r="H507" i="19"/>
  <c r="G507" i="19"/>
  <c r="H506" i="19"/>
  <c r="G506" i="19"/>
  <c r="H505" i="19"/>
  <c r="G505" i="19"/>
  <c r="H504" i="19"/>
  <c r="H79" i="27" s="1"/>
  <c r="G504" i="19"/>
  <c r="G79" i="27" s="1"/>
  <c r="AI493" i="19"/>
  <c r="AG493" i="19"/>
  <c r="AE493" i="19"/>
  <c r="AC493" i="19"/>
  <c r="AB493" i="19"/>
  <c r="AA493" i="19"/>
  <c r="Z493" i="19"/>
  <c r="Y493" i="19"/>
  <c r="X493" i="19"/>
  <c r="W493" i="19"/>
  <c r="V493" i="19"/>
  <c r="U493" i="19"/>
  <c r="T493" i="19"/>
  <c r="S493" i="19"/>
  <c r="R493" i="19"/>
  <c r="Q493" i="19"/>
  <c r="P493" i="19"/>
  <c r="O493" i="19"/>
  <c r="N493" i="19"/>
  <c r="M493" i="19"/>
  <c r="L493" i="19"/>
  <c r="K493" i="19"/>
  <c r="J493" i="19"/>
  <c r="I493" i="19"/>
  <c r="H493" i="19"/>
  <c r="G493" i="19"/>
  <c r="AI492" i="19"/>
  <c r="AG492" i="19"/>
  <c r="AE492" i="19"/>
  <c r="AC492" i="19"/>
  <c r="AB492" i="19"/>
  <c r="AA492" i="19"/>
  <c r="Z492" i="19"/>
  <c r="Y492" i="19"/>
  <c r="X492" i="19"/>
  <c r="W492" i="19"/>
  <c r="V492" i="19"/>
  <c r="U492" i="19"/>
  <c r="T492" i="19"/>
  <c r="S492" i="19"/>
  <c r="R492" i="19"/>
  <c r="Q492" i="19"/>
  <c r="P492" i="19"/>
  <c r="O492" i="19"/>
  <c r="N492" i="19"/>
  <c r="M492" i="19"/>
  <c r="L492" i="19"/>
  <c r="K492" i="19"/>
  <c r="J492" i="19"/>
  <c r="I492" i="19"/>
  <c r="H492" i="19"/>
  <c r="G492" i="19"/>
  <c r="AI491" i="19"/>
  <c r="AG491" i="19"/>
  <c r="AE491" i="19"/>
  <c r="AC491" i="19"/>
  <c r="AB491" i="19"/>
  <c r="AA491" i="19"/>
  <c r="Z491" i="19"/>
  <c r="Y491" i="19"/>
  <c r="X491" i="19"/>
  <c r="W491" i="19"/>
  <c r="V491" i="19"/>
  <c r="U491" i="19"/>
  <c r="T491" i="19"/>
  <c r="S491" i="19"/>
  <c r="R491" i="19"/>
  <c r="Q491" i="19"/>
  <c r="P491" i="19"/>
  <c r="O491" i="19"/>
  <c r="N491" i="19"/>
  <c r="M491" i="19"/>
  <c r="L491" i="19"/>
  <c r="K491" i="19"/>
  <c r="J491" i="19"/>
  <c r="I491" i="19"/>
  <c r="H491" i="19"/>
  <c r="G491" i="19"/>
  <c r="AI490" i="19"/>
  <c r="AG490" i="19"/>
  <c r="AE490" i="19"/>
  <c r="AC490" i="19"/>
  <c r="AB490" i="19"/>
  <c r="AA490" i="19"/>
  <c r="Z490" i="19"/>
  <c r="Y490" i="19"/>
  <c r="X490" i="19"/>
  <c r="W490" i="19"/>
  <c r="V490" i="19"/>
  <c r="U490" i="19"/>
  <c r="T490" i="19"/>
  <c r="S490" i="19"/>
  <c r="R490" i="19"/>
  <c r="Q490" i="19"/>
  <c r="P490" i="19"/>
  <c r="O490" i="19"/>
  <c r="N490" i="19"/>
  <c r="M490" i="19"/>
  <c r="L490" i="19"/>
  <c r="K490" i="19"/>
  <c r="J490" i="19"/>
  <c r="I490" i="19"/>
  <c r="H490" i="19"/>
  <c r="G490" i="19"/>
  <c r="AI489" i="19"/>
  <c r="AG489" i="19"/>
  <c r="AE489" i="19"/>
  <c r="AC489" i="19"/>
  <c r="AB489" i="19"/>
  <c r="AA489" i="19"/>
  <c r="Z489" i="19"/>
  <c r="Y489" i="19"/>
  <c r="X489" i="19"/>
  <c r="W489" i="19"/>
  <c r="V489" i="19"/>
  <c r="U489" i="19"/>
  <c r="T489" i="19"/>
  <c r="S489" i="19"/>
  <c r="R489" i="19"/>
  <c r="Q489" i="19"/>
  <c r="P489" i="19"/>
  <c r="O489" i="19"/>
  <c r="N489" i="19"/>
  <c r="M489" i="19"/>
  <c r="L489" i="19"/>
  <c r="K489" i="19"/>
  <c r="J489" i="19"/>
  <c r="I489" i="19"/>
  <c r="H489" i="19"/>
  <c r="G489" i="19"/>
  <c r="AI488" i="19"/>
  <c r="AG488" i="19"/>
  <c r="AE488" i="19"/>
  <c r="AC488" i="19"/>
  <c r="AB488" i="19"/>
  <c r="AA488" i="19"/>
  <c r="Z488" i="19"/>
  <c r="Y488" i="19"/>
  <c r="X488" i="19"/>
  <c r="W488" i="19"/>
  <c r="V488" i="19"/>
  <c r="U488" i="19"/>
  <c r="T488" i="19"/>
  <c r="S488" i="19"/>
  <c r="R488" i="19"/>
  <c r="Q488" i="19"/>
  <c r="P488" i="19"/>
  <c r="O488" i="19"/>
  <c r="N488" i="19"/>
  <c r="M488" i="19"/>
  <c r="L488" i="19"/>
  <c r="K488" i="19"/>
  <c r="J488" i="19"/>
  <c r="I488" i="19"/>
  <c r="H488" i="19"/>
  <c r="G488" i="19"/>
  <c r="AI487" i="19"/>
  <c r="AG487" i="19"/>
  <c r="AE487" i="19"/>
  <c r="AC487" i="19"/>
  <c r="AB487" i="19"/>
  <c r="AA487" i="19"/>
  <c r="Z487" i="19"/>
  <c r="Y487" i="19"/>
  <c r="X487" i="19"/>
  <c r="W487" i="19"/>
  <c r="V487" i="19"/>
  <c r="U487" i="19"/>
  <c r="T487" i="19"/>
  <c r="S487" i="19"/>
  <c r="R487" i="19"/>
  <c r="Q487" i="19"/>
  <c r="P487" i="19"/>
  <c r="O487" i="19"/>
  <c r="N487" i="19"/>
  <c r="M487" i="19"/>
  <c r="L487" i="19"/>
  <c r="K487" i="19"/>
  <c r="J487" i="19"/>
  <c r="I487" i="19"/>
  <c r="H487" i="19"/>
  <c r="G487" i="19"/>
  <c r="AI486" i="19"/>
  <c r="AG486" i="19"/>
  <c r="AE486" i="19"/>
  <c r="AC486" i="19"/>
  <c r="AB486" i="19"/>
  <c r="AA486" i="19"/>
  <c r="Z486" i="19"/>
  <c r="Y486" i="19"/>
  <c r="X486" i="19"/>
  <c r="W486" i="19"/>
  <c r="V486" i="19"/>
  <c r="U486" i="19"/>
  <c r="T486" i="19"/>
  <c r="S486" i="19"/>
  <c r="R486" i="19"/>
  <c r="Q486" i="19"/>
  <c r="P486" i="19"/>
  <c r="O486" i="19"/>
  <c r="N486" i="19"/>
  <c r="M486" i="19"/>
  <c r="L486" i="19"/>
  <c r="K486" i="19"/>
  <c r="J486" i="19"/>
  <c r="I486" i="19"/>
  <c r="H486" i="19"/>
  <c r="G486" i="19"/>
  <c r="H485" i="19"/>
  <c r="G485" i="19"/>
  <c r="H484" i="19"/>
  <c r="G484" i="19"/>
  <c r="F484" i="19"/>
  <c r="H410" i="19"/>
  <c r="G410" i="19"/>
  <c r="H409" i="19"/>
  <c r="G409" i="19"/>
  <c r="H408" i="19"/>
  <c r="G408" i="19"/>
  <c r="H407" i="19"/>
  <c r="G407" i="19"/>
  <c r="F407" i="19"/>
  <c r="AI406" i="19"/>
  <c r="AG406" i="19"/>
  <c r="AE406" i="19"/>
  <c r="H406" i="19"/>
  <c r="G406" i="19"/>
  <c r="AI405" i="19"/>
  <c r="AG405" i="19"/>
  <c r="AE405" i="19"/>
  <c r="AC405" i="19"/>
  <c r="AB405" i="19"/>
  <c r="AA405" i="19"/>
  <c r="Z405" i="19"/>
  <c r="Y405" i="19"/>
  <c r="X405" i="19"/>
  <c r="W405" i="19"/>
  <c r="V405" i="19"/>
  <c r="U405" i="19"/>
  <c r="T405" i="19"/>
  <c r="S405" i="19"/>
  <c r="R405" i="19"/>
  <c r="Q405" i="19"/>
  <c r="P405" i="19"/>
  <c r="O405" i="19"/>
  <c r="N405" i="19"/>
  <c r="M405" i="19"/>
  <c r="L405" i="19"/>
  <c r="K405" i="19"/>
  <c r="J405" i="19"/>
  <c r="I405" i="19"/>
  <c r="H405" i="19"/>
  <c r="G405" i="19"/>
  <c r="AI404" i="19"/>
  <c r="AG404" i="19"/>
  <c r="AE404" i="19"/>
  <c r="AC404" i="19"/>
  <c r="AB404" i="19"/>
  <c r="AA404" i="19"/>
  <c r="Z404" i="19"/>
  <c r="Y404" i="19"/>
  <c r="X404" i="19"/>
  <c r="W404" i="19"/>
  <c r="V404" i="19"/>
  <c r="U404" i="19"/>
  <c r="T404" i="19"/>
  <c r="S404" i="19"/>
  <c r="R404" i="19"/>
  <c r="Q404" i="19"/>
  <c r="P404" i="19"/>
  <c r="O404" i="19"/>
  <c r="N404" i="19"/>
  <c r="M404" i="19"/>
  <c r="L404" i="19"/>
  <c r="K404" i="19"/>
  <c r="J404" i="19"/>
  <c r="I404" i="19"/>
  <c r="H404" i="19"/>
  <c r="G404" i="19"/>
  <c r="AI403" i="19"/>
  <c r="AG403" i="19"/>
  <c r="AE403" i="19"/>
  <c r="AC403" i="19"/>
  <c r="AB403" i="19"/>
  <c r="AA403" i="19"/>
  <c r="Z403" i="19"/>
  <c r="Y403" i="19"/>
  <c r="X403" i="19"/>
  <c r="W403" i="19"/>
  <c r="V403" i="19"/>
  <c r="U403" i="19"/>
  <c r="T403" i="19"/>
  <c r="S403" i="19"/>
  <c r="R403" i="19"/>
  <c r="Q403" i="19"/>
  <c r="P403" i="19"/>
  <c r="O403" i="19"/>
  <c r="N403" i="19"/>
  <c r="M403" i="19"/>
  <c r="L403" i="19"/>
  <c r="K403" i="19"/>
  <c r="J403" i="19"/>
  <c r="I403" i="19"/>
  <c r="H403" i="19"/>
  <c r="G403" i="19"/>
  <c r="AI402" i="19"/>
  <c r="AG402" i="19"/>
  <c r="AE402" i="19"/>
  <c r="AC402" i="19"/>
  <c r="AB402" i="19"/>
  <c r="AA402" i="19"/>
  <c r="Z402" i="19"/>
  <c r="Y402" i="19"/>
  <c r="X402" i="19"/>
  <c r="W402" i="19"/>
  <c r="V402" i="19"/>
  <c r="U402" i="19"/>
  <c r="T402" i="19"/>
  <c r="S402" i="19"/>
  <c r="R402" i="19"/>
  <c r="Q402" i="19"/>
  <c r="P402" i="19"/>
  <c r="O402" i="19"/>
  <c r="N402" i="19"/>
  <c r="M402" i="19"/>
  <c r="L402" i="19"/>
  <c r="K402" i="19"/>
  <c r="J402" i="19"/>
  <c r="I402" i="19"/>
  <c r="H402" i="19"/>
  <c r="G402" i="19"/>
  <c r="AI401" i="19"/>
  <c r="AG401" i="19"/>
  <c r="AE401" i="19"/>
  <c r="AC401" i="19"/>
  <c r="AB401" i="19"/>
  <c r="AA401" i="19"/>
  <c r="Z401" i="19"/>
  <c r="Y401" i="19"/>
  <c r="X401" i="19"/>
  <c r="W401" i="19"/>
  <c r="V401" i="19"/>
  <c r="U401" i="19"/>
  <c r="T401" i="19"/>
  <c r="S401" i="19"/>
  <c r="R401" i="19"/>
  <c r="Q401" i="19"/>
  <c r="P401" i="19"/>
  <c r="O401" i="19"/>
  <c r="N401" i="19"/>
  <c r="M401" i="19"/>
  <c r="L401" i="19"/>
  <c r="K401" i="19"/>
  <c r="J401" i="19"/>
  <c r="I401" i="19"/>
  <c r="H401" i="19"/>
  <c r="G401" i="19"/>
  <c r="AI400" i="19"/>
  <c r="AG400" i="19"/>
  <c r="AE400" i="19"/>
  <c r="AC400" i="19"/>
  <c r="AB400" i="19"/>
  <c r="AA400" i="19"/>
  <c r="Z400" i="19"/>
  <c r="Y400" i="19"/>
  <c r="X400" i="19"/>
  <c r="W400" i="19"/>
  <c r="V400" i="19"/>
  <c r="U400" i="19"/>
  <c r="T400" i="19"/>
  <c r="S400" i="19"/>
  <c r="R400" i="19"/>
  <c r="Q400" i="19"/>
  <c r="P400" i="19"/>
  <c r="O400" i="19"/>
  <c r="N400" i="19"/>
  <c r="M400" i="19"/>
  <c r="L400" i="19"/>
  <c r="K400" i="19"/>
  <c r="J400" i="19"/>
  <c r="I400" i="19"/>
  <c r="H400" i="19"/>
  <c r="G400" i="19"/>
  <c r="AI399" i="19"/>
  <c r="AG399" i="19"/>
  <c r="AE399" i="19"/>
  <c r="AC399" i="19"/>
  <c r="AB399" i="19"/>
  <c r="AA399" i="19"/>
  <c r="Z399" i="19"/>
  <c r="Y399" i="19"/>
  <c r="X399" i="19"/>
  <c r="W399" i="19"/>
  <c r="V399" i="19"/>
  <c r="U399" i="19"/>
  <c r="T399" i="19"/>
  <c r="S399" i="19"/>
  <c r="R399" i="19"/>
  <c r="Q399" i="19"/>
  <c r="P399" i="19"/>
  <c r="O399" i="19"/>
  <c r="N399" i="19"/>
  <c r="M399" i="19"/>
  <c r="L399" i="19"/>
  <c r="K399" i="19"/>
  <c r="J399" i="19"/>
  <c r="I399" i="19"/>
  <c r="H399" i="19"/>
  <c r="G399" i="19"/>
  <c r="AI398" i="19"/>
  <c r="AG398" i="19"/>
  <c r="AE398" i="19"/>
  <c r="AC398" i="19"/>
  <c r="AB398" i="19"/>
  <c r="AA398" i="19"/>
  <c r="Z398" i="19"/>
  <c r="Y398" i="19"/>
  <c r="X398" i="19"/>
  <c r="W398" i="19"/>
  <c r="V398" i="19"/>
  <c r="U398" i="19"/>
  <c r="T398" i="19"/>
  <c r="S398" i="19"/>
  <c r="R398" i="19"/>
  <c r="Q398" i="19"/>
  <c r="P398" i="19"/>
  <c r="O398" i="19"/>
  <c r="N398" i="19"/>
  <c r="M398" i="19"/>
  <c r="L398" i="19"/>
  <c r="K398" i="19"/>
  <c r="J398" i="19"/>
  <c r="I398" i="19"/>
  <c r="H398" i="19"/>
  <c r="G398" i="19"/>
  <c r="AI397" i="19"/>
  <c r="AG397" i="19"/>
  <c r="AE397" i="19"/>
  <c r="AC397" i="19"/>
  <c r="AB397" i="19"/>
  <c r="AA397" i="19"/>
  <c r="Z397" i="19"/>
  <c r="Y397" i="19"/>
  <c r="X397" i="19"/>
  <c r="W397" i="19"/>
  <c r="V397" i="19"/>
  <c r="U397" i="19"/>
  <c r="T397" i="19"/>
  <c r="S397" i="19"/>
  <c r="R397" i="19"/>
  <c r="Q397" i="19"/>
  <c r="P397" i="19"/>
  <c r="O397" i="19"/>
  <c r="N397" i="19"/>
  <c r="M397" i="19"/>
  <c r="L397" i="19"/>
  <c r="K397" i="19"/>
  <c r="J397" i="19"/>
  <c r="I397" i="19"/>
  <c r="H397" i="19"/>
  <c r="G397" i="19"/>
  <c r="AI396" i="19"/>
  <c r="AG396" i="19"/>
  <c r="AE396" i="19"/>
  <c r="AC396" i="19"/>
  <c r="AB396" i="19"/>
  <c r="AA396" i="19"/>
  <c r="Z396" i="19"/>
  <c r="Y396" i="19"/>
  <c r="X396" i="19"/>
  <c r="W396" i="19"/>
  <c r="V396" i="19"/>
  <c r="U396" i="19"/>
  <c r="T396" i="19"/>
  <c r="S396" i="19"/>
  <c r="R396" i="19"/>
  <c r="Q396" i="19"/>
  <c r="P396" i="19"/>
  <c r="O396" i="19"/>
  <c r="N396" i="19"/>
  <c r="M396" i="19"/>
  <c r="L396" i="19"/>
  <c r="K396" i="19"/>
  <c r="J396" i="19"/>
  <c r="I396" i="19"/>
  <c r="H396" i="19"/>
  <c r="G396" i="19"/>
  <c r="AI395" i="19"/>
  <c r="AG395" i="19"/>
  <c r="AE395" i="19"/>
  <c r="AC395" i="19"/>
  <c r="AB395" i="19"/>
  <c r="AA395" i="19"/>
  <c r="Z395" i="19"/>
  <c r="Y395" i="19"/>
  <c r="X395" i="19"/>
  <c r="W395" i="19"/>
  <c r="V395" i="19"/>
  <c r="U395" i="19"/>
  <c r="T395" i="19"/>
  <c r="S395" i="19"/>
  <c r="R395" i="19"/>
  <c r="Q395" i="19"/>
  <c r="P395" i="19"/>
  <c r="O395" i="19"/>
  <c r="N395" i="19"/>
  <c r="M395" i="19"/>
  <c r="L395" i="19"/>
  <c r="K395" i="19"/>
  <c r="J395" i="19"/>
  <c r="I395" i="19"/>
  <c r="H395" i="19"/>
  <c r="G395" i="19"/>
  <c r="AI394" i="19"/>
  <c r="AG394" i="19"/>
  <c r="AE394" i="19"/>
  <c r="AC394" i="19"/>
  <c r="AB394" i="19"/>
  <c r="AA394" i="19"/>
  <c r="Z394" i="19"/>
  <c r="Y394" i="19"/>
  <c r="X394" i="19"/>
  <c r="W394" i="19"/>
  <c r="V394" i="19"/>
  <c r="U394" i="19"/>
  <c r="T394" i="19"/>
  <c r="S394" i="19"/>
  <c r="R394" i="19"/>
  <c r="Q394" i="19"/>
  <c r="P394" i="19"/>
  <c r="O394" i="19"/>
  <c r="N394" i="19"/>
  <c r="M394" i="19"/>
  <c r="L394" i="19"/>
  <c r="K394" i="19"/>
  <c r="J394" i="19"/>
  <c r="I394" i="19"/>
  <c r="H394" i="19"/>
  <c r="G394" i="19"/>
  <c r="AI393" i="19"/>
  <c r="AG393" i="19"/>
  <c r="AE393" i="19"/>
  <c r="AC393" i="19"/>
  <c r="AB393" i="19"/>
  <c r="AA393" i="19"/>
  <c r="Z393" i="19"/>
  <c r="Y393" i="19"/>
  <c r="X393" i="19"/>
  <c r="W393" i="19"/>
  <c r="V393" i="19"/>
  <c r="U393" i="19"/>
  <c r="T393" i="19"/>
  <c r="S393" i="19"/>
  <c r="R393" i="19"/>
  <c r="Q393" i="19"/>
  <c r="P393" i="19"/>
  <c r="O393" i="19"/>
  <c r="N393" i="19"/>
  <c r="M393" i="19"/>
  <c r="L393" i="19"/>
  <c r="K393" i="19"/>
  <c r="J393" i="19"/>
  <c r="I393" i="19"/>
  <c r="H393" i="19"/>
  <c r="G393" i="19"/>
  <c r="AI392" i="19"/>
  <c r="AG392" i="19"/>
  <c r="AE392" i="19"/>
  <c r="AC392" i="19"/>
  <c r="AB392" i="19"/>
  <c r="AA392" i="19"/>
  <c r="Z392" i="19"/>
  <c r="Y392" i="19"/>
  <c r="X392" i="19"/>
  <c r="W392" i="19"/>
  <c r="V392" i="19"/>
  <c r="U392" i="19"/>
  <c r="T392" i="19"/>
  <c r="S392" i="19"/>
  <c r="R392" i="19"/>
  <c r="Q392" i="19"/>
  <c r="P392" i="19"/>
  <c r="O392" i="19"/>
  <c r="N392" i="19"/>
  <c r="M392" i="19"/>
  <c r="L392" i="19"/>
  <c r="K392" i="19"/>
  <c r="J392" i="19"/>
  <c r="I392" i="19"/>
  <c r="H392" i="19"/>
  <c r="G392" i="19"/>
  <c r="AI391" i="19"/>
  <c r="AG391" i="19"/>
  <c r="AE391" i="19"/>
  <c r="AC391" i="19"/>
  <c r="AB391" i="19"/>
  <c r="AA391" i="19"/>
  <c r="Z391" i="19"/>
  <c r="Y391" i="19"/>
  <c r="X391" i="19"/>
  <c r="W391" i="19"/>
  <c r="V391" i="19"/>
  <c r="U391" i="19"/>
  <c r="T391" i="19"/>
  <c r="S391" i="19"/>
  <c r="R391" i="19"/>
  <c r="Q391" i="19"/>
  <c r="P391" i="19"/>
  <c r="O391" i="19"/>
  <c r="N391" i="19"/>
  <c r="M391" i="19"/>
  <c r="L391" i="19"/>
  <c r="K391" i="19"/>
  <c r="J391" i="19"/>
  <c r="I391" i="19"/>
  <c r="H391" i="19"/>
  <c r="G391" i="19"/>
  <c r="AI390" i="19"/>
  <c r="AG390" i="19"/>
  <c r="AE390" i="19"/>
  <c r="AC390" i="19"/>
  <c r="AB390" i="19"/>
  <c r="AA390" i="19"/>
  <c r="Z390" i="19"/>
  <c r="Y390" i="19"/>
  <c r="X390" i="19"/>
  <c r="W390" i="19"/>
  <c r="V390" i="19"/>
  <c r="U390" i="19"/>
  <c r="T390" i="19"/>
  <c r="S390" i="19"/>
  <c r="R390" i="19"/>
  <c r="Q390" i="19"/>
  <c r="P390" i="19"/>
  <c r="O390" i="19"/>
  <c r="N390" i="19"/>
  <c r="M390" i="19"/>
  <c r="L390" i="19"/>
  <c r="K390" i="19"/>
  <c r="J390" i="19"/>
  <c r="I390" i="19"/>
  <c r="H390" i="19"/>
  <c r="G390" i="19"/>
  <c r="AI389" i="19"/>
  <c r="AG389" i="19"/>
  <c r="AE389" i="19"/>
  <c r="AC389" i="19"/>
  <c r="AB389" i="19"/>
  <c r="AA389" i="19"/>
  <c r="Z389" i="19"/>
  <c r="Y389" i="19"/>
  <c r="X389" i="19"/>
  <c r="W389" i="19"/>
  <c r="V389" i="19"/>
  <c r="U389" i="19"/>
  <c r="T389" i="19"/>
  <c r="S389" i="19"/>
  <c r="R389" i="19"/>
  <c r="Q389" i="19"/>
  <c r="P389" i="19"/>
  <c r="O389" i="19"/>
  <c r="N389" i="19"/>
  <c r="M389" i="19"/>
  <c r="L389" i="19"/>
  <c r="K389" i="19"/>
  <c r="J389" i="19"/>
  <c r="I389" i="19"/>
  <c r="H389" i="19"/>
  <c r="G389" i="19"/>
  <c r="AI388" i="19"/>
  <c r="AG388" i="19"/>
  <c r="AE388" i="19"/>
  <c r="AC388" i="19"/>
  <c r="AB388" i="19"/>
  <c r="AA388" i="19"/>
  <c r="Z388" i="19"/>
  <c r="Y388" i="19"/>
  <c r="X388" i="19"/>
  <c r="W388" i="19"/>
  <c r="V388" i="19"/>
  <c r="U388" i="19"/>
  <c r="T388" i="19"/>
  <c r="S388" i="19"/>
  <c r="R388" i="19"/>
  <c r="Q388" i="19"/>
  <c r="P388" i="19"/>
  <c r="O388" i="19"/>
  <c r="N388" i="19"/>
  <c r="M388" i="19"/>
  <c r="L388" i="19"/>
  <c r="K388" i="19"/>
  <c r="J388" i="19"/>
  <c r="I388" i="19"/>
  <c r="H388" i="19"/>
  <c r="G388" i="19"/>
  <c r="AI387" i="19"/>
  <c r="AG387" i="19"/>
  <c r="AE387" i="19"/>
  <c r="AC387" i="19"/>
  <c r="AB387" i="19"/>
  <c r="AA387" i="19"/>
  <c r="Z387" i="19"/>
  <c r="Y387" i="19"/>
  <c r="X387" i="19"/>
  <c r="W387" i="19"/>
  <c r="V387" i="19"/>
  <c r="U387" i="19"/>
  <c r="T387" i="19"/>
  <c r="S387" i="19"/>
  <c r="R387" i="19"/>
  <c r="Q387" i="19"/>
  <c r="P387" i="19"/>
  <c r="O387" i="19"/>
  <c r="N387" i="19"/>
  <c r="M387" i="19"/>
  <c r="L387" i="19"/>
  <c r="K387" i="19"/>
  <c r="J387" i="19"/>
  <c r="I387" i="19"/>
  <c r="H387" i="19"/>
  <c r="G387" i="19"/>
  <c r="AI386" i="19"/>
  <c r="AG386" i="19"/>
  <c r="AE386" i="19"/>
  <c r="AC386" i="19"/>
  <c r="AB386" i="19"/>
  <c r="AA386" i="19"/>
  <c r="Z386" i="19"/>
  <c r="Y386" i="19"/>
  <c r="X386" i="19"/>
  <c r="W386" i="19"/>
  <c r="V386" i="19"/>
  <c r="U386" i="19"/>
  <c r="T386" i="19"/>
  <c r="S386" i="19"/>
  <c r="R386" i="19"/>
  <c r="Q386" i="19"/>
  <c r="P386" i="19"/>
  <c r="O386" i="19"/>
  <c r="N386" i="19"/>
  <c r="M386" i="19"/>
  <c r="L386" i="19"/>
  <c r="K386" i="19"/>
  <c r="J386" i="19"/>
  <c r="I386" i="19"/>
  <c r="H386" i="19"/>
  <c r="G386" i="19"/>
  <c r="AI385" i="19"/>
  <c r="AG385" i="19"/>
  <c r="AE385" i="19"/>
  <c r="AC385" i="19"/>
  <c r="AB385" i="19"/>
  <c r="AA385" i="19"/>
  <c r="Z385" i="19"/>
  <c r="Y385" i="19"/>
  <c r="X385" i="19"/>
  <c r="W385" i="19"/>
  <c r="V385" i="19"/>
  <c r="U385" i="19"/>
  <c r="T385" i="19"/>
  <c r="S385" i="19"/>
  <c r="R385" i="19"/>
  <c r="Q385" i="19"/>
  <c r="P385" i="19"/>
  <c r="O385" i="19"/>
  <c r="N385" i="19"/>
  <c r="M385" i="19"/>
  <c r="L385" i="19"/>
  <c r="K385" i="19"/>
  <c r="J385" i="19"/>
  <c r="I385" i="19"/>
  <c r="H385" i="19"/>
  <c r="G385" i="19"/>
  <c r="H384" i="19"/>
  <c r="G384" i="19"/>
  <c r="H383" i="19"/>
  <c r="G383" i="19"/>
  <c r="H382" i="19"/>
  <c r="G382" i="19"/>
  <c r="H381" i="19"/>
  <c r="G381" i="19"/>
  <c r="H380" i="19"/>
  <c r="G380" i="19"/>
  <c r="H379" i="19"/>
  <c r="G379" i="19"/>
  <c r="H378" i="19"/>
  <c r="G378" i="19"/>
  <c r="H377" i="19"/>
  <c r="G377" i="19"/>
  <c r="H376" i="19"/>
  <c r="G376" i="19"/>
  <c r="H375" i="19"/>
  <c r="G375" i="19"/>
  <c r="H374" i="19"/>
  <c r="G374" i="19"/>
  <c r="H373" i="19"/>
  <c r="G373" i="19"/>
  <c r="H372" i="19"/>
  <c r="G372" i="19"/>
  <c r="H371" i="19"/>
  <c r="G371" i="19"/>
  <c r="H370" i="19"/>
  <c r="G370" i="19"/>
  <c r="H369" i="19"/>
  <c r="G369" i="19"/>
  <c r="H368" i="19"/>
  <c r="G368" i="19"/>
  <c r="H367" i="19"/>
  <c r="G367" i="19"/>
  <c r="H366" i="19"/>
  <c r="G366" i="19"/>
  <c r="H365" i="19"/>
  <c r="G365" i="19"/>
  <c r="H364" i="19"/>
  <c r="G364" i="19"/>
  <c r="H363" i="19"/>
  <c r="G363" i="19"/>
  <c r="H362" i="19"/>
  <c r="G362" i="19"/>
  <c r="H361" i="19"/>
  <c r="G361" i="19"/>
  <c r="H360" i="19"/>
  <c r="G360" i="19"/>
  <c r="H359" i="19"/>
  <c r="G359" i="19"/>
  <c r="H358" i="19"/>
  <c r="G358" i="19"/>
  <c r="H357" i="19"/>
  <c r="G357" i="19"/>
  <c r="H356" i="19"/>
  <c r="G356" i="19"/>
  <c r="H355" i="19"/>
  <c r="G355" i="19"/>
  <c r="H354" i="19"/>
  <c r="G354" i="19"/>
  <c r="H353" i="19"/>
  <c r="G353" i="19"/>
  <c r="F353" i="19"/>
  <c r="AI352" i="19"/>
  <c r="AG352" i="19"/>
  <c r="AE352" i="19"/>
  <c r="H352" i="19"/>
  <c r="G352" i="19"/>
  <c r="AI351" i="19"/>
  <c r="AG351" i="19"/>
  <c r="AE351" i="19"/>
  <c r="AC351" i="19"/>
  <c r="AB351" i="19"/>
  <c r="AA351" i="19"/>
  <c r="Z351" i="19"/>
  <c r="Y351" i="19"/>
  <c r="X351" i="19"/>
  <c r="W351" i="19"/>
  <c r="V351" i="19"/>
  <c r="U351" i="19"/>
  <c r="T351" i="19"/>
  <c r="S351" i="19"/>
  <c r="R351" i="19"/>
  <c r="Q351" i="19"/>
  <c r="P351" i="19"/>
  <c r="O351" i="19"/>
  <c r="N351" i="19"/>
  <c r="M351" i="19"/>
  <c r="L351" i="19"/>
  <c r="K351" i="19"/>
  <c r="J351" i="19"/>
  <c r="I351" i="19"/>
  <c r="H351" i="19"/>
  <c r="G351" i="19"/>
  <c r="AI350" i="19"/>
  <c r="AG350" i="19"/>
  <c r="AE350" i="19"/>
  <c r="AC350" i="19"/>
  <c r="AB350" i="19"/>
  <c r="AA350" i="19"/>
  <c r="Z350" i="19"/>
  <c r="Y350" i="19"/>
  <c r="X350" i="19"/>
  <c r="W350" i="19"/>
  <c r="V350" i="19"/>
  <c r="U350" i="19"/>
  <c r="T350" i="19"/>
  <c r="S350" i="19"/>
  <c r="R350" i="19"/>
  <c r="Q350" i="19"/>
  <c r="P350" i="19"/>
  <c r="O350" i="19"/>
  <c r="N350" i="19"/>
  <c r="M350" i="19"/>
  <c r="L350" i="19"/>
  <c r="K350" i="19"/>
  <c r="J350" i="19"/>
  <c r="I350" i="19"/>
  <c r="H350" i="19"/>
  <c r="G350" i="19"/>
  <c r="AI349" i="19"/>
  <c r="AG349" i="19"/>
  <c r="AE349" i="19"/>
  <c r="AC349" i="19"/>
  <c r="AB349" i="19"/>
  <c r="AA349" i="19"/>
  <c r="Z349" i="19"/>
  <c r="Y349" i="19"/>
  <c r="X349" i="19"/>
  <c r="W349" i="19"/>
  <c r="V349" i="19"/>
  <c r="U349" i="19"/>
  <c r="T349" i="19"/>
  <c r="S349" i="19"/>
  <c r="R349" i="19"/>
  <c r="Q349" i="19"/>
  <c r="P349" i="19"/>
  <c r="O349" i="19"/>
  <c r="N349" i="19"/>
  <c r="M349" i="19"/>
  <c r="L349" i="19"/>
  <c r="K349" i="19"/>
  <c r="J349" i="19"/>
  <c r="I349" i="19"/>
  <c r="H349" i="19"/>
  <c r="G349" i="19"/>
  <c r="AI348" i="19"/>
  <c r="AG348" i="19"/>
  <c r="AE348" i="19"/>
  <c r="AC348" i="19"/>
  <c r="AB348" i="19"/>
  <c r="AA348" i="19"/>
  <c r="Z348" i="19"/>
  <c r="Y348" i="19"/>
  <c r="X348" i="19"/>
  <c r="W348" i="19"/>
  <c r="V348" i="19"/>
  <c r="U348" i="19"/>
  <c r="T348" i="19"/>
  <c r="S348" i="19"/>
  <c r="R348" i="19"/>
  <c r="Q348" i="19"/>
  <c r="P348" i="19"/>
  <c r="O348" i="19"/>
  <c r="N348" i="19"/>
  <c r="M348" i="19"/>
  <c r="L348" i="19"/>
  <c r="K348" i="19"/>
  <c r="J348" i="19"/>
  <c r="I348" i="19"/>
  <c r="H348" i="19"/>
  <c r="G348" i="19"/>
  <c r="AI347" i="19"/>
  <c r="AG347" i="19"/>
  <c r="AE347" i="19"/>
  <c r="AC347" i="19"/>
  <c r="AB347" i="19"/>
  <c r="AA347" i="19"/>
  <c r="Z347" i="19"/>
  <c r="Y347" i="19"/>
  <c r="X347" i="19"/>
  <c r="W347" i="19"/>
  <c r="V347" i="19"/>
  <c r="U347" i="19"/>
  <c r="T347" i="19"/>
  <c r="S347" i="19"/>
  <c r="R347" i="19"/>
  <c r="Q347" i="19"/>
  <c r="P347" i="19"/>
  <c r="O347" i="19"/>
  <c r="N347" i="19"/>
  <c r="M347" i="19"/>
  <c r="L347" i="19"/>
  <c r="K347" i="19"/>
  <c r="J347" i="19"/>
  <c r="I347" i="19"/>
  <c r="H347" i="19"/>
  <c r="G347" i="19"/>
  <c r="AI346" i="19"/>
  <c r="AG346" i="19"/>
  <c r="AE346" i="19"/>
  <c r="AC346" i="19"/>
  <c r="AB346" i="19"/>
  <c r="AA346" i="19"/>
  <c r="Z346" i="19"/>
  <c r="Y346" i="19"/>
  <c r="X346" i="19"/>
  <c r="W346" i="19"/>
  <c r="V346" i="19"/>
  <c r="U346" i="19"/>
  <c r="T346" i="19"/>
  <c r="S346" i="19"/>
  <c r="R346" i="19"/>
  <c r="Q346" i="19"/>
  <c r="P346" i="19"/>
  <c r="O346" i="19"/>
  <c r="N346" i="19"/>
  <c r="M346" i="19"/>
  <c r="L346" i="19"/>
  <c r="K346" i="19"/>
  <c r="J346" i="19"/>
  <c r="I346" i="19"/>
  <c r="H346" i="19"/>
  <c r="G346" i="19"/>
  <c r="AI345" i="19"/>
  <c r="AG345" i="19"/>
  <c r="AE345" i="19"/>
  <c r="AC345" i="19"/>
  <c r="AB345" i="19"/>
  <c r="AA345" i="19"/>
  <c r="Z345" i="19"/>
  <c r="Y345" i="19"/>
  <c r="X345" i="19"/>
  <c r="W345" i="19"/>
  <c r="V345" i="19"/>
  <c r="U345" i="19"/>
  <c r="T345" i="19"/>
  <c r="S345" i="19"/>
  <c r="R345" i="19"/>
  <c r="Q345" i="19"/>
  <c r="P345" i="19"/>
  <c r="O345" i="19"/>
  <c r="N345" i="19"/>
  <c r="M345" i="19"/>
  <c r="L345" i="19"/>
  <c r="K345" i="19"/>
  <c r="J345" i="19"/>
  <c r="I345" i="19"/>
  <c r="H345" i="19"/>
  <c r="G345" i="19"/>
  <c r="AI344" i="19"/>
  <c r="AG344" i="19"/>
  <c r="AE344" i="19"/>
  <c r="AC344" i="19"/>
  <c r="AB344" i="19"/>
  <c r="AA344" i="19"/>
  <c r="Z344" i="19"/>
  <c r="Y344" i="19"/>
  <c r="X344" i="19"/>
  <c r="W344" i="19"/>
  <c r="V344" i="19"/>
  <c r="U344" i="19"/>
  <c r="T344" i="19"/>
  <c r="S344" i="19"/>
  <c r="R344" i="19"/>
  <c r="Q344" i="19"/>
  <c r="P344" i="19"/>
  <c r="O344" i="19"/>
  <c r="N344" i="19"/>
  <c r="M344" i="19"/>
  <c r="L344" i="19"/>
  <c r="K344" i="19"/>
  <c r="J344" i="19"/>
  <c r="I344" i="19"/>
  <c r="H344" i="19"/>
  <c r="G344" i="19"/>
  <c r="AI343" i="19"/>
  <c r="AG343" i="19"/>
  <c r="AE343" i="19"/>
  <c r="AC343" i="19"/>
  <c r="AB343" i="19"/>
  <c r="AA343" i="19"/>
  <c r="Z343" i="19"/>
  <c r="Y343" i="19"/>
  <c r="X343" i="19"/>
  <c r="W343" i="19"/>
  <c r="V343" i="19"/>
  <c r="U343" i="19"/>
  <c r="T343" i="19"/>
  <c r="S343" i="19"/>
  <c r="R343" i="19"/>
  <c r="Q343" i="19"/>
  <c r="P343" i="19"/>
  <c r="O343" i="19"/>
  <c r="N343" i="19"/>
  <c r="M343" i="19"/>
  <c r="L343" i="19"/>
  <c r="K343" i="19"/>
  <c r="J343" i="19"/>
  <c r="I343" i="19"/>
  <c r="H343" i="19"/>
  <c r="G343" i="19"/>
  <c r="AI342" i="19"/>
  <c r="AG342" i="19"/>
  <c r="AE342" i="19"/>
  <c r="AC342" i="19"/>
  <c r="AB342" i="19"/>
  <c r="AA342" i="19"/>
  <c r="Z342" i="19"/>
  <c r="Y342" i="19"/>
  <c r="X342" i="19"/>
  <c r="W342" i="19"/>
  <c r="V342" i="19"/>
  <c r="U342" i="19"/>
  <c r="T342" i="19"/>
  <c r="S342" i="19"/>
  <c r="R342" i="19"/>
  <c r="Q342" i="19"/>
  <c r="P342" i="19"/>
  <c r="O342" i="19"/>
  <c r="N342" i="19"/>
  <c r="M342" i="19"/>
  <c r="L342" i="19"/>
  <c r="K342" i="19"/>
  <c r="J342" i="19"/>
  <c r="I342" i="19"/>
  <c r="H342" i="19"/>
  <c r="G342" i="19"/>
  <c r="AI341" i="19"/>
  <c r="AG341" i="19"/>
  <c r="AE341" i="19"/>
  <c r="AC341" i="19"/>
  <c r="AB341" i="19"/>
  <c r="AA341" i="19"/>
  <c r="Z341" i="19"/>
  <c r="Y341" i="19"/>
  <c r="X341" i="19"/>
  <c r="W341" i="19"/>
  <c r="V341" i="19"/>
  <c r="U341" i="19"/>
  <c r="T341" i="19"/>
  <c r="S341" i="19"/>
  <c r="R341" i="19"/>
  <c r="Q341" i="19"/>
  <c r="P341" i="19"/>
  <c r="O341" i="19"/>
  <c r="N341" i="19"/>
  <c r="M341" i="19"/>
  <c r="L341" i="19"/>
  <c r="K341" i="19"/>
  <c r="J341" i="19"/>
  <c r="I341" i="19"/>
  <c r="H341" i="19"/>
  <c r="G341" i="19"/>
  <c r="AI340" i="19"/>
  <c r="AG340" i="19"/>
  <c r="AE340" i="19"/>
  <c r="AC340" i="19"/>
  <c r="AB340" i="19"/>
  <c r="AA340" i="19"/>
  <c r="Z340" i="19"/>
  <c r="Y340" i="19"/>
  <c r="X340" i="19"/>
  <c r="W340" i="19"/>
  <c r="V340" i="19"/>
  <c r="U340" i="19"/>
  <c r="T340" i="19"/>
  <c r="S340" i="19"/>
  <c r="R340" i="19"/>
  <c r="Q340" i="19"/>
  <c r="P340" i="19"/>
  <c r="O340" i="19"/>
  <c r="N340" i="19"/>
  <c r="M340" i="19"/>
  <c r="L340" i="19"/>
  <c r="K340" i="19"/>
  <c r="J340" i="19"/>
  <c r="I340" i="19"/>
  <c r="H340" i="19"/>
  <c r="G340" i="19"/>
  <c r="AI339" i="19"/>
  <c r="AG339" i="19"/>
  <c r="AE339" i="19"/>
  <c r="AC339" i="19"/>
  <c r="AB339" i="19"/>
  <c r="AA339" i="19"/>
  <c r="Z339" i="19"/>
  <c r="Y339" i="19"/>
  <c r="X339" i="19"/>
  <c r="W339" i="19"/>
  <c r="V339" i="19"/>
  <c r="U339" i="19"/>
  <c r="T339" i="19"/>
  <c r="S339" i="19"/>
  <c r="R339" i="19"/>
  <c r="Q339" i="19"/>
  <c r="P339" i="19"/>
  <c r="O339" i="19"/>
  <c r="N339" i="19"/>
  <c r="M339" i="19"/>
  <c r="L339" i="19"/>
  <c r="K339" i="19"/>
  <c r="J339" i="19"/>
  <c r="I339" i="19"/>
  <c r="H339" i="19"/>
  <c r="G339" i="19"/>
  <c r="H338" i="19"/>
  <c r="G338" i="19"/>
  <c r="H337" i="19"/>
  <c r="G337" i="19"/>
  <c r="H336" i="19"/>
  <c r="G336" i="19"/>
  <c r="H335" i="19"/>
  <c r="G335" i="19"/>
  <c r="H334" i="19"/>
  <c r="G334" i="19"/>
  <c r="H333" i="19"/>
  <c r="G333" i="19"/>
  <c r="H332" i="19"/>
  <c r="G332" i="19"/>
  <c r="H331" i="19"/>
  <c r="G331" i="19"/>
  <c r="H330" i="19"/>
  <c r="G330" i="19"/>
  <c r="H329" i="19"/>
  <c r="G329" i="19"/>
  <c r="H328" i="19"/>
  <c r="G328" i="19"/>
  <c r="H327" i="19"/>
  <c r="G327" i="19"/>
  <c r="H326" i="19"/>
  <c r="G326" i="19"/>
  <c r="H325" i="19"/>
  <c r="G325" i="19"/>
  <c r="H324" i="19"/>
  <c r="G324" i="19"/>
  <c r="H323" i="19"/>
  <c r="G323" i="19"/>
  <c r="H322" i="19"/>
  <c r="G322" i="19"/>
  <c r="H321" i="19"/>
  <c r="G321" i="19"/>
  <c r="H320" i="19"/>
  <c r="G320" i="19"/>
  <c r="H319" i="19"/>
  <c r="G319" i="19"/>
  <c r="H318" i="19"/>
  <c r="G318" i="19"/>
  <c r="H317" i="19"/>
  <c r="G317" i="19"/>
  <c r="H316" i="19"/>
  <c r="G316" i="19"/>
  <c r="H315" i="19"/>
  <c r="G315" i="19"/>
  <c r="H314" i="19"/>
  <c r="G314" i="19"/>
  <c r="H313" i="19"/>
  <c r="G313" i="19"/>
  <c r="H312" i="19"/>
  <c r="G312" i="19"/>
  <c r="H311" i="19"/>
  <c r="G311" i="19"/>
  <c r="H310" i="19"/>
  <c r="G310" i="19"/>
  <c r="H309" i="19"/>
  <c r="G309" i="19"/>
  <c r="H308" i="19"/>
  <c r="G308" i="19"/>
  <c r="F308" i="19"/>
  <c r="AI307" i="19"/>
  <c r="AG307" i="19"/>
  <c r="AE307" i="19"/>
  <c r="H307" i="19"/>
  <c r="G307" i="19"/>
  <c r="AI306" i="19"/>
  <c r="AG306" i="19"/>
  <c r="AE306" i="19"/>
  <c r="AC306" i="19"/>
  <c r="AB306" i="19"/>
  <c r="AA306" i="19"/>
  <c r="Z306" i="19"/>
  <c r="Y306" i="19"/>
  <c r="X306" i="19"/>
  <c r="W306" i="19"/>
  <c r="V306" i="19"/>
  <c r="U306" i="19"/>
  <c r="T306" i="19"/>
  <c r="S306" i="19"/>
  <c r="R306" i="19"/>
  <c r="Q306" i="19"/>
  <c r="P306" i="19"/>
  <c r="O306" i="19"/>
  <c r="N306" i="19"/>
  <c r="M306" i="19"/>
  <c r="L306" i="19"/>
  <c r="K306" i="19"/>
  <c r="J306" i="19"/>
  <c r="I306" i="19"/>
  <c r="H306" i="19"/>
  <c r="G306" i="19"/>
  <c r="AI305" i="19"/>
  <c r="AG305" i="19"/>
  <c r="AE305" i="19"/>
  <c r="AC305" i="19"/>
  <c r="AB305" i="19"/>
  <c r="AA305" i="19"/>
  <c r="Z305" i="19"/>
  <c r="Y305" i="19"/>
  <c r="X305" i="19"/>
  <c r="W305" i="19"/>
  <c r="V305" i="19"/>
  <c r="U305" i="19"/>
  <c r="T305" i="19"/>
  <c r="S305" i="19"/>
  <c r="R305" i="19"/>
  <c r="Q305" i="19"/>
  <c r="P305" i="19"/>
  <c r="O305" i="19"/>
  <c r="N305" i="19"/>
  <c r="M305" i="19"/>
  <c r="L305" i="19"/>
  <c r="K305" i="19"/>
  <c r="J305" i="19"/>
  <c r="I305" i="19"/>
  <c r="H305" i="19"/>
  <c r="G305" i="19"/>
  <c r="AI304" i="19"/>
  <c r="AG304" i="19"/>
  <c r="AE304" i="19"/>
  <c r="AC304" i="19"/>
  <c r="AB304" i="19"/>
  <c r="AA304" i="19"/>
  <c r="Z304" i="19"/>
  <c r="Y304" i="19"/>
  <c r="X304" i="19"/>
  <c r="W304" i="19"/>
  <c r="V304" i="19"/>
  <c r="U304" i="19"/>
  <c r="T304" i="19"/>
  <c r="S304" i="19"/>
  <c r="R304" i="19"/>
  <c r="Q304" i="19"/>
  <c r="P304" i="19"/>
  <c r="O304" i="19"/>
  <c r="N304" i="19"/>
  <c r="M304" i="19"/>
  <c r="L304" i="19"/>
  <c r="K304" i="19"/>
  <c r="J304" i="19"/>
  <c r="I304" i="19"/>
  <c r="H304" i="19"/>
  <c r="G304" i="19"/>
  <c r="AI303" i="19"/>
  <c r="AG303" i="19"/>
  <c r="AE303" i="19"/>
  <c r="AC303" i="19"/>
  <c r="AB303" i="19"/>
  <c r="AA303" i="19"/>
  <c r="Z303" i="19"/>
  <c r="Y303" i="19"/>
  <c r="X303" i="19"/>
  <c r="W303" i="19"/>
  <c r="V303" i="19"/>
  <c r="U303" i="19"/>
  <c r="T303" i="19"/>
  <c r="S303" i="19"/>
  <c r="R303" i="19"/>
  <c r="Q303" i="19"/>
  <c r="P303" i="19"/>
  <c r="O303" i="19"/>
  <c r="N303" i="19"/>
  <c r="M303" i="19"/>
  <c r="L303" i="19"/>
  <c r="K303" i="19"/>
  <c r="J303" i="19"/>
  <c r="I303" i="19"/>
  <c r="H303" i="19"/>
  <c r="G303" i="19"/>
  <c r="AI302" i="19"/>
  <c r="AG302" i="19"/>
  <c r="AE302" i="19"/>
  <c r="AC302" i="19"/>
  <c r="AB302" i="19"/>
  <c r="AA302" i="19"/>
  <c r="Z302" i="19"/>
  <c r="Y302" i="19"/>
  <c r="X302" i="19"/>
  <c r="W302" i="19"/>
  <c r="V302" i="19"/>
  <c r="U302" i="19"/>
  <c r="T302" i="19"/>
  <c r="S302" i="19"/>
  <c r="R302" i="19"/>
  <c r="Q302" i="19"/>
  <c r="P302" i="19"/>
  <c r="O302" i="19"/>
  <c r="N302" i="19"/>
  <c r="M302" i="19"/>
  <c r="L302" i="19"/>
  <c r="K302" i="19"/>
  <c r="J302" i="19"/>
  <c r="I302" i="19"/>
  <c r="H302" i="19"/>
  <c r="G302" i="19"/>
  <c r="AI301" i="19"/>
  <c r="AG301" i="19"/>
  <c r="AE301" i="19"/>
  <c r="AC301" i="19"/>
  <c r="AB301" i="19"/>
  <c r="AA301" i="19"/>
  <c r="Z301" i="19"/>
  <c r="Y301" i="19"/>
  <c r="X301" i="19"/>
  <c r="W301" i="19"/>
  <c r="V301" i="19"/>
  <c r="U301" i="19"/>
  <c r="T301" i="19"/>
  <c r="S301" i="19"/>
  <c r="R301" i="19"/>
  <c r="Q301" i="19"/>
  <c r="P301" i="19"/>
  <c r="O301" i="19"/>
  <c r="N301" i="19"/>
  <c r="M301" i="19"/>
  <c r="L301" i="19"/>
  <c r="K301" i="19"/>
  <c r="J301" i="19"/>
  <c r="I301" i="19"/>
  <c r="H301" i="19"/>
  <c r="G301" i="19"/>
  <c r="AI300" i="19"/>
  <c r="AG300" i="19"/>
  <c r="AE300" i="19"/>
  <c r="AC300" i="19"/>
  <c r="AB300" i="19"/>
  <c r="AA300" i="19"/>
  <c r="Z300" i="19"/>
  <c r="Y300" i="19"/>
  <c r="X300" i="19"/>
  <c r="W300" i="19"/>
  <c r="V300" i="19"/>
  <c r="U300" i="19"/>
  <c r="T300" i="19"/>
  <c r="S300" i="19"/>
  <c r="R300" i="19"/>
  <c r="Q300" i="19"/>
  <c r="P300" i="19"/>
  <c r="O300" i="19"/>
  <c r="N300" i="19"/>
  <c r="M300" i="19"/>
  <c r="L300" i="19"/>
  <c r="K300" i="19"/>
  <c r="J300" i="19"/>
  <c r="I300" i="19"/>
  <c r="H300" i="19"/>
  <c r="G300" i="19"/>
  <c r="AI299" i="19"/>
  <c r="AG299" i="19"/>
  <c r="AE299" i="19"/>
  <c r="AC299" i="19"/>
  <c r="AB299" i="19"/>
  <c r="AA299" i="19"/>
  <c r="Z299" i="19"/>
  <c r="Y299" i="19"/>
  <c r="X299" i="19"/>
  <c r="W299" i="19"/>
  <c r="V299" i="19"/>
  <c r="U299" i="19"/>
  <c r="T299" i="19"/>
  <c r="S299" i="19"/>
  <c r="R299" i="19"/>
  <c r="Q299" i="19"/>
  <c r="P299" i="19"/>
  <c r="O299" i="19"/>
  <c r="N299" i="19"/>
  <c r="M299" i="19"/>
  <c r="L299" i="19"/>
  <c r="K299" i="19"/>
  <c r="J299" i="19"/>
  <c r="I299" i="19"/>
  <c r="H299" i="19"/>
  <c r="G299" i="19"/>
  <c r="AI298" i="19"/>
  <c r="AG298" i="19"/>
  <c r="AE298" i="19"/>
  <c r="AC298" i="19"/>
  <c r="AB298" i="19"/>
  <c r="AA298" i="19"/>
  <c r="Z298" i="19"/>
  <c r="Y298" i="19"/>
  <c r="X298" i="19"/>
  <c r="W298" i="19"/>
  <c r="V298" i="19"/>
  <c r="U298" i="19"/>
  <c r="T298" i="19"/>
  <c r="S298" i="19"/>
  <c r="R298" i="19"/>
  <c r="Q298" i="19"/>
  <c r="P298" i="19"/>
  <c r="O298" i="19"/>
  <c r="N298" i="19"/>
  <c r="M298" i="19"/>
  <c r="L298" i="19"/>
  <c r="K298" i="19"/>
  <c r="J298" i="19"/>
  <c r="I298" i="19"/>
  <c r="H298" i="19"/>
  <c r="G298" i="19"/>
  <c r="AI297" i="19"/>
  <c r="AG297" i="19"/>
  <c r="AE297" i="19"/>
  <c r="AC297" i="19"/>
  <c r="AB297" i="19"/>
  <c r="AA297" i="19"/>
  <c r="Z297" i="19"/>
  <c r="Y297" i="19"/>
  <c r="X297" i="19"/>
  <c r="W297" i="19"/>
  <c r="V297" i="19"/>
  <c r="U297" i="19"/>
  <c r="T297" i="19"/>
  <c r="S297" i="19"/>
  <c r="R297" i="19"/>
  <c r="Q297" i="19"/>
  <c r="P297" i="19"/>
  <c r="O297" i="19"/>
  <c r="N297" i="19"/>
  <c r="M297" i="19"/>
  <c r="L297" i="19"/>
  <c r="K297" i="19"/>
  <c r="J297" i="19"/>
  <c r="I297" i="19"/>
  <c r="H297" i="19"/>
  <c r="G297" i="19"/>
  <c r="AI296" i="19"/>
  <c r="AG296" i="19"/>
  <c r="AE296" i="19"/>
  <c r="AC296" i="19"/>
  <c r="AB296" i="19"/>
  <c r="AA296" i="19"/>
  <c r="Z296" i="19"/>
  <c r="Y296" i="19"/>
  <c r="X296" i="19"/>
  <c r="W296" i="19"/>
  <c r="V296" i="19"/>
  <c r="U296" i="19"/>
  <c r="T296" i="19"/>
  <c r="S296" i="19"/>
  <c r="R296" i="19"/>
  <c r="Q296" i="19"/>
  <c r="P296" i="19"/>
  <c r="O296" i="19"/>
  <c r="N296" i="19"/>
  <c r="M296" i="19"/>
  <c r="L296" i="19"/>
  <c r="K296" i="19"/>
  <c r="J296" i="19"/>
  <c r="I296" i="19"/>
  <c r="H296" i="19"/>
  <c r="G296" i="19"/>
  <c r="AI295" i="19"/>
  <c r="AG295" i="19"/>
  <c r="AE295" i="19"/>
  <c r="AC295" i="19"/>
  <c r="AB295" i="19"/>
  <c r="AA295" i="19"/>
  <c r="Z295" i="19"/>
  <c r="Y295" i="19"/>
  <c r="X295" i="19"/>
  <c r="W295" i="19"/>
  <c r="V295" i="19"/>
  <c r="U295" i="19"/>
  <c r="T295" i="19"/>
  <c r="S295" i="19"/>
  <c r="R295" i="19"/>
  <c r="Q295" i="19"/>
  <c r="P295" i="19"/>
  <c r="O295" i="19"/>
  <c r="N295" i="19"/>
  <c r="M295" i="19"/>
  <c r="L295" i="19"/>
  <c r="K295" i="19"/>
  <c r="J295" i="19"/>
  <c r="I295" i="19"/>
  <c r="H295" i="19"/>
  <c r="G295" i="19"/>
  <c r="AI294" i="19"/>
  <c r="AG294" i="19"/>
  <c r="AE294" i="19"/>
  <c r="AC294" i="19"/>
  <c r="AB294" i="19"/>
  <c r="AA294" i="19"/>
  <c r="Z294" i="19"/>
  <c r="Y294" i="19"/>
  <c r="X294" i="19"/>
  <c r="W294" i="19"/>
  <c r="V294" i="19"/>
  <c r="U294" i="19"/>
  <c r="T294" i="19"/>
  <c r="S294" i="19"/>
  <c r="R294" i="19"/>
  <c r="Q294" i="19"/>
  <c r="P294" i="19"/>
  <c r="O294" i="19"/>
  <c r="N294" i="19"/>
  <c r="M294" i="19"/>
  <c r="L294" i="19"/>
  <c r="K294" i="19"/>
  <c r="J294" i="19"/>
  <c r="I294" i="19"/>
  <c r="H294" i="19"/>
  <c r="G294" i="19"/>
  <c r="AI293" i="19"/>
  <c r="AG293" i="19"/>
  <c r="AE293" i="19"/>
  <c r="AC293" i="19"/>
  <c r="AB293" i="19"/>
  <c r="AA293" i="19"/>
  <c r="Z293" i="19"/>
  <c r="Y293" i="19"/>
  <c r="X293" i="19"/>
  <c r="W293" i="19"/>
  <c r="V293" i="19"/>
  <c r="U293" i="19"/>
  <c r="T293" i="19"/>
  <c r="S293" i="19"/>
  <c r="R293" i="19"/>
  <c r="Q293" i="19"/>
  <c r="P293" i="19"/>
  <c r="O293" i="19"/>
  <c r="N293" i="19"/>
  <c r="M293" i="19"/>
  <c r="L293" i="19"/>
  <c r="K293" i="19"/>
  <c r="J293" i="19"/>
  <c r="I293" i="19"/>
  <c r="H293" i="19"/>
  <c r="G293" i="19"/>
  <c r="AI292" i="19"/>
  <c r="AG292" i="19"/>
  <c r="AE292" i="19"/>
  <c r="AC292" i="19"/>
  <c r="AB292" i="19"/>
  <c r="AA292" i="19"/>
  <c r="Z292" i="19"/>
  <c r="Y292" i="19"/>
  <c r="X292" i="19"/>
  <c r="W292" i="19"/>
  <c r="V292" i="19"/>
  <c r="U292" i="19"/>
  <c r="T292" i="19"/>
  <c r="S292" i="19"/>
  <c r="R292" i="19"/>
  <c r="Q292" i="19"/>
  <c r="P292" i="19"/>
  <c r="O292" i="19"/>
  <c r="N292" i="19"/>
  <c r="M292" i="19"/>
  <c r="L292" i="19"/>
  <c r="K292" i="19"/>
  <c r="J292" i="19"/>
  <c r="I292" i="19"/>
  <c r="H292" i="19"/>
  <c r="G292" i="19"/>
  <c r="AI291" i="19"/>
  <c r="AG291" i="19"/>
  <c r="AE291" i="19"/>
  <c r="AC291" i="19"/>
  <c r="AB291" i="19"/>
  <c r="AA291" i="19"/>
  <c r="Z291" i="19"/>
  <c r="Y291" i="19"/>
  <c r="X291" i="19"/>
  <c r="W291" i="19"/>
  <c r="V291" i="19"/>
  <c r="U291" i="19"/>
  <c r="T291" i="19"/>
  <c r="S291" i="19"/>
  <c r="R291" i="19"/>
  <c r="Q291" i="19"/>
  <c r="P291" i="19"/>
  <c r="O291" i="19"/>
  <c r="N291" i="19"/>
  <c r="M291" i="19"/>
  <c r="L291" i="19"/>
  <c r="K291" i="19"/>
  <c r="J291" i="19"/>
  <c r="I291" i="19"/>
  <c r="H291" i="19"/>
  <c r="G291" i="19"/>
  <c r="AI290" i="19"/>
  <c r="AG290" i="19"/>
  <c r="AE290" i="19"/>
  <c r="AC290" i="19"/>
  <c r="AB290" i="19"/>
  <c r="AA290" i="19"/>
  <c r="Z290" i="19"/>
  <c r="Y290" i="19"/>
  <c r="X290" i="19"/>
  <c r="W290" i="19"/>
  <c r="V290" i="19"/>
  <c r="U290" i="19"/>
  <c r="T290" i="19"/>
  <c r="S290" i="19"/>
  <c r="R290" i="19"/>
  <c r="Q290" i="19"/>
  <c r="P290" i="19"/>
  <c r="O290" i="19"/>
  <c r="N290" i="19"/>
  <c r="M290" i="19"/>
  <c r="L290" i="19"/>
  <c r="K290" i="19"/>
  <c r="J290" i="19"/>
  <c r="I290" i="19"/>
  <c r="H290" i="19"/>
  <c r="G290" i="19"/>
  <c r="AI289" i="19"/>
  <c r="AG289" i="19"/>
  <c r="AE289" i="19"/>
  <c r="AC289" i="19"/>
  <c r="AB289" i="19"/>
  <c r="AA289" i="19"/>
  <c r="Z289" i="19"/>
  <c r="Y289" i="19"/>
  <c r="X289" i="19"/>
  <c r="W289" i="19"/>
  <c r="V289" i="19"/>
  <c r="U289" i="19"/>
  <c r="T289" i="19"/>
  <c r="S289" i="19"/>
  <c r="R289" i="19"/>
  <c r="Q289" i="19"/>
  <c r="P289" i="19"/>
  <c r="O289" i="19"/>
  <c r="N289" i="19"/>
  <c r="M289" i="19"/>
  <c r="L289" i="19"/>
  <c r="K289" i="19"/>
  <c r="J289" i="19"/>
  <c r="I289" i="19"/>
  <c r="H289" i="19"/>
  <c r="G289" i="19"/>
  <c r="H288" i="19"/>
  <c r="G288" i="19"/>
  <c r="H287" i="19"/>
  <c r="G287" i="19"/>
  <c r="H286" i="19"/>
  <c r="G286" i="19"/>
  <c r="H285" i="19"/>
  <c r="G285" i="19"/>
  <c r="H284" i="19"/>
  <c r="G284" i="19"/>
  <c r="H283" i="19"/>
  <c r="G283" i="19"/>
  <c r="H282" i="19"/>
  <c r="G282" i="19"/>
  <c r="H281" i="19"/>
  <c r="G281" i="19"/>
  <c r="H280" i="19"/>
  <c r="G280" i="19"/>
  <c r="H279" i="19"/>
  <c r="G279" i="19"/>
  <c r="H278" i="19"/>
  <c r="G278" i="19"/>
  <c r="H277" i="19"/>
  <c r="G277" i="19"/>
  <c r="H276" i="19"/>
  <c r="G276" i="19"/>
  <c r="H275" i="19"/>
  <c r="G275" i="19"/>
  <c r="H274" i="19"/>
  <c r="G274" i="19"/>
  <c r="H273" i="19"/>
  <c r="G273" i="19"/>
  <c r="H272" i="19"/>
  <c r="G272" i="19"/>
  <c r="H271" i="19"/>
  <c r="G271" i="19"/>
  <c r="H270" i="19"/>
  <c r="G270" i="19"/>
  <c r="H269" i="19"/>
  <c r="G269" i="19"/>
  <c r="H268" i="19"/>
  <c r="G268" i="19"/>
  <c r="H267" i="19"/>
  <c r="G267" i="19"/>
  <c r="H266" i="19"/>
  <c r="G266" i="19"/>
  <c r="H265" i="19"/>
  <c r="G265" i="19"/>
  <c r="H264" i="19"/>
  <c r="G264" i="19"/>
  <c r="H263" i="19"/>
  <c r="G263" i="19"/>
  <c r="H262" i="19"/>
  <c r="G262" i="19"/>
  <c r="H261" i="19"/>
  <c r="G261" i="19"/>
  <c r="H260" i="19"/>
  <c r="G260" i="19"/>
  <c r="H259" i="19"/>
  <c r="G259" i="19"/>
  <c r="H258" i="19"/>
  <c r="G258" i="19"/>
  <c r="H257" i="19"/>
  <c r="G257" i="19"/>
  <c r="H256" i="19"/>
  <c r="G256" i="19"/>
  <c r="H255" i="19"/>
  <c r="G255" i="19"/>
  <c r="H254" i="19"/>
  <c r="G254" i="19"/>
  <c r="H253" i="19"/>
  <c r="G253" i="19"/>
  <c r="F253" i="19"/>
  <c r="AI252" i="19"/>
  <c r="AG252" i="19"/>
  <c r="AE252" i="19"/>
  <c r="H252" i="19"/>
  <c r="G252" i="19"/>
  <c r="AI251" i="19"/>
  <c r="AG251" i="19"/>
  <c r="AE251" i="19"/>
  <c r="AC251" i="19"/>
  <c r="AB251" i="19"/>
  <c r="AA251" i="19"/>
  <c r="Z251" i="19"/>
  <c r="Y251" i="19"/>
  <c r="X251" i="19"/>
  <c r="W251" i="19"/>
  <c r="V251" i="19"/>
  <c r="U251" i="19"/>
  <c r="T251" i="19"/>
  <c r="S251" i="19"/>
  <c r="R251" i="19"/>
  <c r="Q251" i="19"/>
  <c r="P251" i="19"/>
  <c r="O251" i="19"/>
  <c r="N251" i="19"/>
  <c r="M251" i="19"/>
  <c r="L251" i="19"/>
  <c r="K251" i="19"/>
  <c r="J251" i="19"/>
  <c r="I251" i="19"/>
  <c r="H251" i="19"/>
  <c r="G251" i="19"/>
  <c r="AI250" i="19"/>
  <c r="AG250" i="19"/>
  <c r="AE250" i="19"/>
  <c r="AC250" i="19"/>
  <c r="AB250" i="19"/>
  <c r="AA250" i="19"/>
  <c r="Z250" i="19"/>
  <c r="Y250" i="19"/>
  <c r="X250" i="19"/>
  <c r="W250" i="19"/>
  <c r="V250" i="19"/>
  <c r="U250" i="19"/>
  <c r="T250" i="19"/>
  <c r="S250" i="19"/>
  <c r="R250" i="19"/>
  <c r="Q250" i="19"/>
  <c r="P250" i="19"/>
  <c r="O250" i="19"/>
  <c r="N250" i="19"/>
  <c r="M250" i="19"/>
  <c r="L250" i="19"/>
  <c r="K250" i="19"/>
  <c r="J250" i="19"/>
  <c r="I250" i="19"/>
  <c r="H250" i="19"/>
  <c r="G250" i="19"/>
  <c r="AI249" i="19"/>
  <c r="AG249" i="19"/>
  <c r="AE249" i="19"/>
  <c r="AC249" i="19"/>
  <c r="AB249" i="19"/>
  <c r="AA249" i="19"/>
  <c r="Z249" i="19"/>
  <c r="Y249" i="19"/>
  <c r="X249" i="19"/>
  <c r="W249" i="19"/>
  <c r="V249" i="19"/>
  <c r="U249" i="19"/>
  <c r="T249" i="19"/>
  <c r="S249" i="19"/>
  <c r="R249" i="19"/>
  <c r="Q249" i="19"/>
  <c r="P249" i="19"/>
  <c r="O249" i="19"/>
  <c r="N249" i="19"/>
  <c r="M249" i="19"/>
  <c r="L249" i="19"/>
  <c r="K249" i="19"/>
  <c r="J249" i="19"/>
  <c r="I249" i="19"/>
  <c r="H249" i="19"/>
  <c r="G249" i="19"/>
  <c r="AI248" i="19"/>
  <c r="AG248" i="19"/>
  <c r="AE248" i="19"/>
  <c r="AC248" i="19"/>
  <c r="AB248" i="19"/>
  <c r="AA248" i="19"/>
  <c r="Z248" i="19"/>
  <c r="Y248" i="19"/>
  <c r="X248" i="19"/>
  <c r="W248" i="19"/>
  <c r="V248" i="19"/>
  <c r="U248" i="19"/>
  <c r="T248" i="19"/>
  <c r="S248" i="19"/>
  <c r="R248" i="19"/>
  <c r="Q248" i="19"/>
  <c r="P248" i="19"/>
  <c r="O248" i="19"/>
  <c r="N248" i="19"/>
  <c r="M248" i="19"/>
  <c r="L248" i="19"/>
  <c r="K248" i="19"/>
  <c r="J248" i="19"/>
  <c r="I248" i="19"/>
  <c r="H248" i="19"/>
  <c r="G248" i="19"/>
  <c r="AI247" i="19"/>
  <c r="AG247" i="19"/>
  <c r="AE247" i="19"/>
  <c r="AC247" i="19"/>
  <c r="AB247" i="19"/>
  <c r="AA247" i="19"/>
  <c r="Z247" i="19"/>
  <c r="Y247" i="19"/>
  <c r="X247" i="19"/>
  <c r="W247" i="19"/>
  <c r="V247" i="19"/>
  <c r="U247" i="19"/>
  <c r="T247" i="19"/>
  <c r="S247" i="19"/>
  <c r="R247" i="19"/>
  <c r="Q247" i="19"/>
  <c r="P247" i="19"/>
  <c r="O247" i="19"/>
  <c r="N247" i="19"/>
  <c r="M247" i="19"/>
  <c r="L247" i="19"/>
  <c r="K247" i="19"/>
  <c r="J247" i="19"/>
  <c r="I247" i="19"/>
  <c r="H247" i="19"/>
  <c r="G247" i="19"/>
  <c r="AI246" i="19"/>
  <c r="AG246" i="19"/>
  <c r="AE246" i="19"/>
  <c r="AC246" i="19"/>
  <c r="AB246" i="19"/>
  <c r="AA246" i="19"/>
  <c r="Z246" i="19"/>
  <c r="Y246" i="19"/>
  <c r="X246" i="19"/>
  <c r="W246" i="19"/>
  <c r="V246" i="19"/>
  <c r="U246" i="19"/>
  <c r="T246" i="19"/>
  <c r="S246" i="19"/>
  <c r="R246" i="19"/>
  <c r="Q246" i="19"/>
  <c r="P246" i="19"/>
  <c r="O246" i="19"/>
  <c r="N246" i="19"/>
  <c r="M246" i="19"/>
  <c r="L246" i="19"/>
  <c r="K246" i="19"/>
  <c r="J246" i="19"/>
  <c r="I246" i="19"/>
  <c r="H246" i="19"/>
  <c r="G246" i="19"/>
  <c r="AI245" i="19"/>
  <c r="AG245" i="19"/>
  <c r="AE245" i="19"/>
  <c r="AC245" i="19"/>
  <c r="AB245" i="19"/>
  <c r="AA245" i="19"/>
  <c r="Z245" i="19"/>
  <c r="Y245" i="19"/>
  <c r="X245" i="19"/>
  <c r="W245" i="19"/>
  <c r="V245" i="19"/>
  <c r="U245" i="19"/>
  <c r="T245" i="19"/>
  <c r="S245" i="19"/>
  <c r="R245" i="19"/>
  <c r="Q245" i="19"/>
  <c r="P245" i="19"/>
  <c r="O245" i="19"/>
  <c r="N245" i="19"/>
  <c r="M245" i="19"/>
  <c r="L245" i="19"/>
  <c r="K245" i="19"/>
  <c r="J245" i="19"/>
  <c r="I245" i="19"/>
  <c r="H245" i="19"/>
  <c r="G245" i="19"/>
  <c r="AI244" i="19"/>
  <c r="AG244" i="19"/>
  <c r="AE244" i="19"/>
  <c r="AC244" i="19"/>
  <c r="AB244" i="19"/>
  <c r="AA244" i="19"/>
  <c r="Z244" i="19"/>
  <c r="Y244" i="19"/>
  <c r="X244" i="19"/>
  <c r="W244" i="19"/>
  <c r="V244" i="19"/>
  <c r="U244" i="19"/>
  <c r="T244" i="19"/>
  <c r="S244" i="19"/>
  <c r="R244" i="19"/>
  <c r="Q244" i="19"/>
  <c r="P244" i="19"/>
  <c r="O244" i="19"/>
  <c r="N244" i="19"/>
  <c r="M244" i="19"/>
  <c r="L244" i="19"/>
  <c r="K244" i="19"/>
  <c r="J244" i="19"/>
  <c r="I244" i="19"/>
  <c r="H244" i="19"/>
  <c r="G244" i="19"/>
  <c r="AI243" i="19"/>
  <c r="AG243" i="19"/>
  <c r="AE243" i="19"/>
  <c r="AC243" i="19"/>
  <c r="AB243" i="19"/>
  <c r="AA243" i="19"/>
  <c r="Z243" i="19"/>
  <c r="Y243" i="19"/>
  <c r="X243" i="19"/>
  <c r="W243" i="19"/>
  <c r="V243" i="19"/>
  <c r="U243" i="19"/>
  <c r="T243" i="19"/>
  <c r="S243" i="19"/>
  <c r="R243" i="19"/>
  <c r="Q243" i="19"/>
  <c r="P243" i="19"/>
  <c r="O243" i="19"/>
  <c r="N243" i="19"/>
  <c r="M243" i="19"/>
  <c r="L243" i="19"/>
  <c r="K243" i="19"/>
  <c r="J243" i="19"/>
  <c r="I243" i="19"/>
  <c r="H243" i="19"/>
  <c r="G243" i="19"/>
  <c r="AI242" i="19"/>
  <c r="AG242" i="19"/>
  <c r="AE242" i="19"/>
  <c r="AC242" i="19"/>
  <c r="AB242" i="19"/>
  <c r="AA242" i="19"/>
  <c r="Z242" i="19"/>
  <c r="Y242" i="19"/>
  <c r="X242" i="19"/>
  <c r="W242" i="19"/>
  <c r="V242" i="19"/>
  <c r="U242" i="19"/>
  <c r="T242" i="19"/>
  <c r="S242" i="19"/>
  <c r="R242" i="19"/>
  <c r="Q242" i="19"/>
  <c r="P242" i="19"/>
  <c r="O242" i="19"/>
  <c r="N242" i="19"/>
  <c r="M242" i="19"/>
  <c r="L242" i="19"/>
  <c r="K242" i="19"/>
  <c r="J242" i="19"/>
  <c r="I242" i="19"/>
  <c r="H242" i="19"/>
  <c r="G242" i="19"/>
  <c r="AI241" i="19"/>
  <c r="AG241" i="19"/>
  <c r="AE241" i="19"/>
  <c r="AC241" i="19"/>
  <c r="AB241" i="19"/>
  <c r="AA241" i="19"/>
  <c r="Z241" i="19"/>
  <c r="Y241" i="19"/>
  <c r="X241" i="19"/>
  <c r="W241" i="19"/>
  <c r="V241" i="19"/>
  <c r="U241" i="19"/>
  <c r="T241" i="19"/>
  <c r="S241" i="19"/>
  <c r="R241" i="19"/>
  <c r="Q241" i="19"/>
  <c r="P241" i="19"/>
  <c r="O241" i="19"/>
  <c r="N241" i="19"/>
  <c r="M241" i="19"/>
  <c r="L241" i="19"/>
  <c r="K241" i="19"/>
  <c r="J241" i="19"/>
  <c r="I241" i="19"/>
  <c r="H241" i="19"/>
  <c r="G241" i="19"/>
  <c r="AI240" i="19"/>
  <c r="AG240" i="19"/>
  <c r="AE240" i="19"/>
  <c r="AC240" i="19"/>
  <c r="AB240" i="19"/>
  <c r="AA240" i="19"/>
  <c r="Z240" i="19"/>
  <c r="Y240" i="19"/>
  <c r="X240" i="19"/>
  <c r="W240" i="19"/>
  <c r="V240" i="19"/>
  <c r="U240" i="19"/>
  <c r="T240" i="19"/>
  <c r="S240" i="19"/>
  <c r="R240" i="19"/>
  <c r="Q240" i="19"/>
  <c r="P240" i="19"/>
  <c r="O240" i="19"/>
  <c r="N240" i="19"/>
  <c r="M240" i="19"/>
  <c r="L240" i="19"/>
  <c r="K240" i="19"/>
  <c r="J240" i="19"/>
  <c r="I240" i="19"/>
  <c r="H240" i="19"/>
  <c r="G240" i="19"/>
  <c r="AI239" i="19"/>
  <c r="AG239" i="19"/>
  <c r="AE239" i="19"/>
  <c r="AC239" i="19"/>
  <c r="AB239" i="19"/>
  <c r="AA239" i="19"/>
  <c r="Z239" i="19"/>
  <c r="Y239" i="19"/>
  <c r="X239" i="19"/>
  <c r="W239" i="19"/>
  <c r="V239" i="19"/>
  <c r="U239" i="19"/>
  <c r="T239" i="19"/>
  <c r="S239" i="19"/>
  <c r="R239" i="19"/>
  <c r="Q239" i="19"/>
  <c r="P239" i="19"/>
  <c r="O239" i="19"/>
  <c r="N239" i="19"/>
  <c r="M239" i="19"/>
  <c r="L239" i="19"/>
  <c r="K239" i="19"/>
  <c r="J239" i="19"/>
  <c r="I239" i="19"/>
  <c r="H239" i="19"/>
  <c r="G239" i="19"/>
  <c r="AI238" i="19"/>
  <c r="AG238" i="19"/>
  <c r="AE238" i="19"/>
  <c r="AC238" i="19"/>
  <c r="AB238" i="19"/>
  <c r="AA238" i="19"/>
  <c r="Z238" i="19"/>
  <c r="Y238" i="19"/>
  <c r="X238" i="19"/>
  <c r="W238" i="19"/>
  <c r="V238" i="19"/>
  <c r="U238" i="19"/>
  <c r="T238" i="19"/>
  <c r="S238" i="19"/>
  <c r="R238" i="19"/>
  <c r="Q238" i="19"/>
  <c r="P238" i="19"/>
  <c r="O238" i="19"/>
  <c r="N238" i="19"/>
  <c r="M238" i="19"/>
  <c r="L238" i="19"/>
  <c r="K238" i="19"/>
  <c r="J238" i="19"/>
  <c r="I238" i="19"/>
  <c r="H238" i="19"/>
  <c r="G238" i="19"/>
  <c r="AI237" i="19"/>
  <c r="AG237" i="19"/>
  <c r="AE237" i="19"/>
  <c r="AC237" i="19"/>
  <c r="AB237" i="19"/>
  <c r="AA237" i="19"/>
  <c r="Z237" i="19"/>
  <c r="Y237" i="19"/>
  <c r="X237" i="19"/>
  <c r="W237" i="19"/>
  <c r="V237" i="19"/>
  <c r="U237" i="19"/>
  <c r="T237" i="19"/>
  <c r="S237" i="19"/>
  <c r="R237" i="19"/>
  <c r="Q237" i="19"/>
  <c r="P237" i="19"/>
  <c r="O237" i="19"/>
  <c r="N237" i="19"/>
  <c r="M237" i="19"/>
  <c r="L237" i="19"/>
  <c r="K237" i="19"/>
  <c r="J237" i="19"/>
  <c r="I237" i="19"/>
  <c r="H237" i="19"/>
  <c r="G237" i="19"/>
  <c r="AI236" i="19"/>
  <c r="AG236" i="19"/>
  <c r="AE236" i="19"/>
  <c r="AC236" i="19"/>
  <c r="AB236" i="19"/>
  <c r="AA236" i="19"/>
  <c r="Z236" i="19"/>
  <c r="Y236" i="19"/>
  <c r="X236" i="19"/>
  <c r="W236" i="19"/>
  <c r="V236" i="19"/>
  <c r="U236" i="19"/>
  <c r="T236" i="19"/>
  <c r="S236" i="19"/>
  <c r="R236" i="19"/>
  <c r="Q236" i="19"/>
  <c r="P236" i="19"/>
  <c r="O236" i="19"/>
  <c r="N236" i="19"/>
  <c r="M236" i="19"/>
  <c r="L236" i="19"/>
  <c r="K236" i="19"/>
  <c r="J236" i="19"/>
  <c r="I236" i="19"/>
  <c r="H236" i="19"/>
  <c r="G236" i="19"/>
  <c r="AI235" i="19"/>
  <c r="AG235" i="19"/>
  <c r="AE235" i="19"/>
  <c r="AC235" i="19"/>
  <c r="AB235" i="19"/>
  <c r="AA235" i="19"/>
  <c r="Z235" i="19"/>
  <c r="Y235" i="19"/>
  <c r="X235" i="19"/>
  <c r="W235" i="19"/>
  <c r="V235" i="19"/>
  <c r="U235" i="19"/>
  <c r="T235" i="19"/>
  <c r="S235" i="19"/>
  <c r="R235" i="19"/>
  <c r="Q235" i="19"/>
  <c r="P235" i="19"/>
  <c r="O235" i="19"/>
  <c r="N235" i="19"/>
  <c r="M235" i="19"/>
  <c r="L235" i="19"/>
  <c r="K235" i="19"/>
  <c r="J235" i="19"/>
  <c r="I235" i="19"/>
  <c r="H235" i="19"/>
  <c r="G235" i="19"/>
  <c r="AI234" i="19"/>
  <c r="AG234" i="19"/>
  <c r="AE234" i="19"/>
  <c r="AC234" i="19"/>
  <c r="AB234" i="19"/>
  <c r="AA234" i="19"/>
  <c r="Z234" i="19"/>
  <c r="Y234" i="19"/>
  <c r="X234" i="19"/>
  <c r="W234" i="19"/>
  <c r="V234" i="19"/>
  <c r="U234" i="19"/>
  <c r="T234" i="19"/>
  <c r="S234" i="19"/>
  <c r="R234" i="19"/>
  <c r="Q234" i="19"/>
  <c r="P234" i="19"/>
  <c r="O234" i="19"/>
  <c r="N234" i="19"/>
  <c r="M234" i="19"/>
  <c r="L234" i="19"/>
  <c r="K234" i="19"/>
  <c r="J234" i="19"/>
  <c r="I234" i="19"/>
  <c r="H234" i="19"/>
  <c r="G234" i="19"/>
  <c r="AI233" i="19"/>
  <c r="AG233" i="19"/>
  <c r="AE233" i="19"/>
  <c r="AC233" i="19"/>
  <c r="AB233" i="19"/>
  <c r="AA233" i="19"/>
  <c r="Z233" i="19"/>
  <c r="Y233" i="19"/>
  <c r="X233" i="19"/>
  <c r="W233" i="19"/>
  <c r="V233" i="19"/>
  <c r="U233" i="19"/>
  <c r="T233" i="19"/>
  <c r="S233" i="19"/>
  <c r="R233" i="19"/>
  <c r="Q233" i="19"/>
  <c r="P233" i="19"/>
  <c r="O233" i="19"/>
  <c r="N233" i="19"/>
  <c r="M233" i="19"/>
  <c r="L233" i="19"/>
  <c r="K233" i="19"/>
  <c r="J233" i="19"/>
  <c r="I233" i="19"/>
  <c r="H233" i="19"/>
  <c r="G233" i="19"/>
  <c r="AI232" i="19"/>
  <c r="AG232" i="19"/>
  <c r="AE232" i="19"/>
  <c r="AC232" i="19"/>
  <c r="AB232" i="19"/>
  <c r="AA232" i="19"/>
  <c r="Z232" i="19"/>
  <c r="Y232" i="19"/>
  <c r="X232" i="19"/>
  <c r="W232" i="19"/>
  <c r="V232" i="19"/>
  <c r="U232" i="19"/>
  <c r="T232" i="19"/>
  <c r="S232" i="19"/>
  <c r="R232" i="19"/>
  <c r="Q232" i="19"/>
  <c r="P232" i="19"/>
  <c r="O232" i="19"/>
  <c r="N232" i="19"/>
  <c r="M232" i="19"/>
  <c r="L232" i="19"/>
  <c r="K232" i="19"/>
  <c r="J232" i="19"/>
  <c r="I232" i="19"/>
  <c r="H232" i="19"/>
  <c r="G232" i="19"/>
  <c r="AI231" i="19"/>
  <c r="AG231" i="19"/>
  <c r="AE231" i="19"/>
  <c r="AC231" i="19"/>
  <c r="AB231" i="19"/>
  <c r="AA231" i="19"/>
  <c r="Z231" i="19"/>
  <c r="Y231" i="19"/>
  <c r="X231" i="19"/>
  <c r="W231" i="19"/>
  <c r="V231" i="19"/>
  <c r="U231" i="19"/>
  <c r="T231" i="19"/>
  <c r="S231" i="19"/>
  <c r="R231" i="19"/>
  <c r="Q231" i="19"/>
  <c r="P231" i="19"/>
  <c r="O231" i="19"/>
  <c r="N231" i="19"/>
  <c r="M231" i="19"/>
  <c r="L231" i="19"/>
  <c r="K231" i="19"/>
  <c r="J231" i="19"/>
  <c r="I231" i="19"/>
  <c r="H231" i="19"/>
  <c r="G231" i="19"/>
  <c r="AI230" i="19"/>
  <c r="AG230" i="19"/>
  <c r="AE230" i="19"/>
  <c r="AC230" i="19"/>
  <c r="AB230" i="19"/>
  <c r="AA230" i="19"/>
  <c r="Z230" i="19"/>
  <c r="Y230" i="19"/>
  <c r="X230" i="19"/>
  <c r="W230" i="19"/>
  <c r="V230" i="19"/>
  <c r="U230" i="19"/>
  <c r="T230" i="19"/>
  <c r="S230" i="19"/>
  <c r="R230" i="19"/>
  <c r="Q230" i="19"/>
  <c r="P230" i="19"/>
  <c r="O230" i="19"/>
  <c r="N230" i="19"/>
  <c r="M230" i="19"/>
  <c r="L230" i="19"/>
  <c r="K230" i="19"/>
  <c r="J230" i="19"/>
  <c r="I230" i="19"/>
  <c r="H230" i="19"/>
  <c r="G230" i="19"/>
  <c r="AI229" i="19"/>
  <c r="AG229" i="19"/>
  <c r="AE229" i="19"/>
  <c r="AC229" i="19"/>
  <c r="AB229" i="19"/>
  <c r="AA229" i="19"/>
  <c r="Z229" i="19"/>
  <c r="Y229" i="19"/>
  <c r="X229" i="19"/>
  <c r="W229" i="19"/>
  <c r="V229" i="19"/>
  <c r="U229" i="19"/>
  <c r="T229" i="19"/>
  <c r="S229" i="19"/>
  <c r="R229" i="19"/>
  <c r="Q229" i="19"/>
  <c r="P229" i="19"/>
  <c r="O229" i="19"/>
  <c r="N229" i="19"/>
  <c r="M229" i="19"/>
  <c r="L229" i="19"/>
  <c r="K229" i="19"/>
  <c r="J229" i="19"/>
  <c r="I229" i="19"/>
  <c r="H229" i="19"/>
  <c r="G229" i="19"/>
  <c r="AI228" i="19"/>
  <c r="AG228" i="19"/>
  <c r="AE228" i="19"/>
  <c r="AC228" i="19"/>
  <c r="AB228" i="19"/>
  <c r="AA228" i="19"/>
  <c r="Z228" i="19"/>
  <c r="Y228" i="19"/>
  <c r="X228" i="19"/>
  <c r="W228" i="19"/>
  <c r="V228" i="19"/>
  <c r="U228" i="19"/>
  <c r="T228" i="19"/>
  <c r="S228" i="19"/>
  <c r="R228" i="19"/>
  <c r="Q228" i="19"/>
  <c r="P228" i="19"/>
  <c r="O228" i="19"/>
  <c r="N228" i="19"/>
  <c r="M228" i="19"/>
  <c r="L228" i="19"/>
  <c r="K228" i="19"/>
  <c r="J228" i="19"/>
  <c r="I228" i="19"/>
  <c r="H228" i="19"/>
  <c r="G228" i="19"/>
  <c r="AI227" i="19"/>
  <c r="AG227" i="19"/>
  <c r="AE227" i="19"/>
  <c r="AC227" i="19"/>
  <c r="AB227" i="19"/>
  <c r="AA227" i="19"/>
  <c r="Z227" i="19"/>
  <c r="Y227" i="19"/>
  <c r="X227" i="19"/>
  <c r="W227" i="19"/>
  <c r="V227" i="19"/>
  <c r="U227" i="19"/>
  <c r="T227" i="19"/>
  <c r="S227" i="19"/>
  <c r="R227" i="19"/>
  <c r="Q227" i="19"/>
  <c r="P227" i="19"/>
  <c r="O227" i="19"/>
  <c r="N227" i="19"/>
  <c r="M227" i="19"/>
  <c r="L227" i="19"/>
  <c r="K227" i="19"/>
  <c r="J227" i="19"/>
  <c r="I227" i="19"/>
  <c r="H227" i="19"/>
  <c r="G227" i="19"/>
  <c r="AI226" i="19"/>
  <c r="AG226" i="19"/>
  <c r="AE226" i="19"/>
  <c r="AC226" i="19"/>
  <c r="AB226" i="19"/>
  <c r="AA226" i="19"/>
  <c r="Z226" i="19"/>
  <c r="Y226" i="19"/>
  <c r="X226" i="19"/>
  <c r="W226" i="19"/>
  <c r="V226" i="19"/>
  <c r="U226" i="19"/>
  <c r="T226" i="19"/>
  <c r="S226" i="19"/>
  <c r="R226" i="19"/>
  <c r="Q226" i="19"/>
  <c r="P226" i="19"/>
  <c r="O226" i="19"/>
  <c r="N226" i="19"/>
  <c r="M226" i="19"/>
  <c r="L226" i="19"/>
  <c r="K226" i="19"/>
  <c r="J226" i="19"/>
  <c r="I226" i="19"/>
  <c r="H226" i="19"/>
  <c r="G226" i="19"/>
  <c r="H225" i="19"/>
  <c r="G225" i="19"/>
  <c r="H224" i="19"/>
  <c r="G224" i="19"/>
  <c r="H223" i="19"/>
  <c r="G223" i="19"/>
  <c r="H222" i="19"/>
  <c r="G222" i="19"/>
  <c r="H221" i="19"/>
  <c r="G221" i="19"/>
  <c r="H220" i="19"/>
  <c r="G220" i="19"/>
  <c r="H219" i="19"/>
  <c r="G219" i="19"/>
  <c r="H218" i="19"/>
  <c r="G218" i="19"/>
  <c r="H217" i="19"/>
  <c r="G217" i="19"/>
  <c r="H216" i="19"/>
  <c r="G216" i="19"/>
  <c r="H215" i="19"/>
  <c r="G215" i="19"/>
  <c r="H214" i="19"/>
  <c r="G214" i="19"/>
  <c r="H213" i="19"/>
  <c r="G213" i="19"/>
  <c r="H212" i="19"/>
  <c r="G212" i="19"/>
  <c r="H211" i="19"/>
  <c r="G211" i="19"/>
  <c r="H210" i="19"/>
  <c r="G210" i="19"/>
  <c r="H209" i="19"/>
  <c r="G209" i="19"/>
  <c r="H208" i="19"/>
  <c r="G208" i="19"/>
  <c r="H207" i="19"/>
  <c r="G207" i="19"/>
  <c r="H206" i="19"/>
  <c r="G206" i="19"/>
  <c r="H205" i="19"/>
  <c r="G205" i="19"/>
  <c r="H204" i="19"/>
  <c r="G204" i="19"/>
  <c r="H203" i="19"/>
  <c r="G203" i="19"/>
  <c r="H202" i="19"/>
  <c r="G202" i="19"/>
  <c r="H201" i="19"/>
  <c r="G201" i="19"/>
  <c r="H200" i="19"/>
  <c r="G200" i="19"/>
  <c r="H199" i="19"/>
  <c r="G199" i="19"/>
  <c r="H198" i="19"/>
  <c r="G198" i="19"/>
  <c r="H197" i="19"/>
  <c r="G197" i="19"/>
  <c r="H196" i="19"/>
  <c r="G196" i="19"/>
  <c r="H195" i="19"/>
  <c r="G195" i="19"/>
  <c r="H194" i="19"/>
  <c r="G194" i="19"/>
  <c r="H193" i="19"/>
  <c r="G193" i="19"/>
  <c r="H192" i="19"/>
  <c r="G192" i="19"/>
  <c r="H191" i="19"/>
  <c r="G191" i="19"/>
  <c r="H190" i="19"/>
  <c r="G190" i="19"/>
  <c r="H189" i="19"/>
  <c r="G189" i="19"/>
  <c r="H188" i="19"/>
  <c r="G188" i="19"/>
  <c r="H187" i="19"/>
  <c r="G187" i="19"/>
  <c r="H186" i="19"/>
  <c r="G186" i="19"/>
  <c r="H185" i="19"/>
  <c r="G185" i="19"/>
  <c r="H184" i="19"/>
  <c r="G184" i="19"/>
  <c r="H183" i="19"/>
  <c r="G183" i="19"/>
  <c r="F183" i="19"/>
  <c r="AI182" i="19"/>
  <c r="AG182" i="19"/>
  <c r="AE182" i="19"/>
  <c r="H182" i="19"/>
  <c r="G182" i="19"/>
  <c r="AI181" i="19"/>
  <c r="AG181" i="19"/>
  <c r="AE181" i="19"/>
  <c r="AC181" i="19"/>
  <c r="AB181" i="19"/>
  <c r="AA181" i="19"/>
  <c r="Z181" i="19"/>
  <c r="Y181" i="19"/>
  <c r="X181" i="19"/>
  <c r="W181" i="19"/>
  <c r="V181" i="19"/>
  <c r="U181" i="19"/>
  <c r="T181" i="19"/>
  <c r="S181" i="19"/>
  <c r="R181" i="19"/>
  <c r="Q181" i="19"/>
  <c r="P181" i="19"/>
  <c r="O181" i="19"/>
  <c r="N181" i="19"/>
  <c r="M181" i="19"/>
  <c r="L181" i="19"/>
  <c r="K181" i="19"/>
  <c r="J181" i="19"/>
  <c r="I181" i="19"/>
  <c r="H181" i="19"/>
  <c r="G181" i="19"/>
  <c r="AI180" i="19"/>
  <c r="AG180" i="19"/>
  <c r="AE180" i="19"/>
  <c r="AC180" i="19"/>
  <c r="AB180" i="19"/>
  <c r="AA180" i="19"/>
  <c r="Z180" i="19"/>
  <c r="Y180" i="19"/>
  <c r="X180" i="19"/>
  <c r="W180" i="19"/>
  <c r="V180" i="19"/>
  <c r="U180" i="19"/>
  <c r="T180" i="19"/>
  <c r="S180" i="19"/>
  <c r="R180" i="19"/>
  <c r="Q180" i="19"/>
  <c r="P180" i="19"/>
  <c r="O180" i="19"/>
  <c r="N180" i="19"/>
  <c r="M180" i="19"/>
  <c r="L180" i="19"/>
  <c r="K180" i="19"/>
  <c r="J180" i="19"/>
  <c r="I180" i="19"/>
  <c r="H180" i="19"/>
  <c r="G180" i="19"/>
  <c r="AI179" i="19"/>
  <c r="AG179" i="19"/>
  <c r="AE179" i="19"/>
  <c r="AC179" i="19"/>
  <c r="AB179" i="19"/>
  <c r="AA179" i="19"/>
  <c r="Z179" i="19"/>
  <c r="Y179" i="19"/>
  <c r="X179" i="19"/>
  <c r="W179" i="19"/>
  <c r="V179" i="19"/>
  <c r="U179" i="19"/>
  <c r="T179" i="19"/>
  <c r="S179" i="19"/>
  <c r="R179" i="19"/>
  <c r="Q179" i="19"/>
  <c r="P179" i="19"/>
  <c r="O179" i="19"/>
  <c r="N179" i="19"/>
  <c r="M179" i="19"/>
  <c r="L179" i="19"/>
  <c r="K179" i="19"/>
  <c r="J179" i="19"/>
  <c r="I179" i="19"/>
  <c r="H179" i="19"/>
  <c r="G179" i="19"/>
  <c r="AI178" i="19"/>
  <c r="AG178" i="19"/>
  <c r="AE178" i="19"/>
  <c r="AC178" i="19"/>
  <c r="AB178" i="19"/>
  <c r="AA178" i="19"/>
  <c r="Z178" i="19"/>
  <c r="Y178" i="19"/>
  <c r="X178" i="19"/>
  <c r="W178" i="19"/>
  <c r="V178" i="19"/>
  <c r="U178" i="19"/>
  <c r="T178" i="19"/>
  <c r="S178" i="19"/>
  <c r="R178" i="19"/>
  <c r="Q178" i="19"/>
  <c r="P178" i="19"/>
  <c r="O178" i="19"/>
  <c r="N178" i="19"/>
  <c r="M178" i="19"/>
  <c r="L178" i="19"/>
  <c r="K178" i="19"/>
  <c r="J178" i="19"/>
  <c r="I178" i="19"/>
  <c r="H178" i="19"/>
  <c r="G178" i="19"/>
  <c r="AI177" i="19"/>
  <c r="AG177" i="19"/>
  <c r="AE177" i="19"/>
  <c r="AC177" i="19"/>
  <c r="AB177" i="19"/>
  <c r="AA177" i="19"/>
  <c r="Z177" i="19"/>
  <c r="Y177" i="19"/>
  <c r="X177" i="19"/>
  <c r="W177" i="19"/>
  <c r="V177" i="19"/>
  <c r="U177" i="19"/>
  <c r="T177" i="19"/>
  <c r="S177" i="19"/>
  <c r="R177" i="19"/>
  <c r="Q177" i="19"/>
  <c r="P177" i="19"/>
  <c r="O177" i="19"/>
  <c r="N177" i="19"/>
  <c r="M177" i="19"/>
  <c r="L177" i="19"/>
  <c r="K177" i="19"/>
  <c r="J177" i="19"/>
  <c r="I177" i="19"/>
  <c r="H177" i="19"/>
  <c r="G177" i="19"/>
  <c r="AI176" i="19"/>
  <c r="AG176" i="19"/>
  <c r="AE176" i="19"/>
  <c r="AC176" i="19"/>
  <c r="AB176" i="19"/>
  <c r="AA176" i="19"/>
  <c r="Z176" i="19"/>
  <c r="Y176" i="19"/>
  <c r="X176" i="19"/>
  <c r="W176" i="19"/>
  <c r="V176" i="19"/>
  <c r="U176" i="19"/>
  <c r="T176" i="19"/>
  <c r="S176" i="19"/>
  <c r="R176" i="19"/>
  <c r="Q176" i="19"/>
  <c r="P176" i="19"/>
  <c r="O176" i="19"/>
  <c r="N176" i="19"/>
  <c r="M176" i="19"/>
  <c r="L176" i="19"/>
  <c r="K176" i="19"/>
  <c r="J176" i="19"/>
  <c r="I176" i="19"/>
  <c r="H176" i="19"/>
  <c r="G176" i="19"/>
  <c r="AI175" i="19"/>
  <c r="AG175" i="19"/>
  <c r="AE175" i="19"/>
  <c r="AC175" i="19"/>
  <c r="AB175" i="19"/>
  <c r="AA175" i="19"/>
  <c r="Z175" i="19"/>
  <c r="Y175" i="19"/>
  <c r="X175" i="19"/>
  <c r="W175" i="19"/>
  <c r="V175" i="19"/>
  <c r="U175" i="19"/>
  <c r="T175" i="19"/>
  <c r="S175" i="19"/>
  <c r="R175" i="19"/>
  <c r="Q175" i="19"/>
  <c r="P175" i="19"/>
  <c r="O175" i="19"/>
  <c r="N175" i="19"/>
  <c r="M175" i="19"/>
  <c r="L175" i="19"/>
  <c r="K175" i="19"/>
  <c r="J175" i="19"/>
  <c r="I175" i="19"/>
  <c r="H175" i="19"/>
  <c r="G175" i="19"/>
  <c r="AI174" i="19"/>
  <c r="AG174" i="19"/>
  <c r="AE174" i="19"/>
  <c r="AC174" i="19"/>
  <c r="AB174" i="19"/>
  <c r="AA174" i="19"/>
  <c r="Z174" i="19"/>
  <c r="Y174" i="19"/>
  <c r="X174" i="19"/>
  <c r="W174" i="19"/>
  <c r="V174" i="19"/>
  <c r="U174" i="19"/>
  <c r="T174" i="19"/>
  <c r="S174" i="19"/>
  <c r="R174" i="19"/>
  <c r="Q174" i="19"/>
  <c r="P174" i="19"/>
  <c r="O174" i="19"/>
  <c r="N174" i="19"/>
  <c r="M174" i="19"/>
  <c r="L174" i="19"/>
  <c r="K174" i="19"/>
  <c r="J174" i="19"/>
  <c r="I174" i="19"/>
  <c r="H174" i="19"/>
  <c r="G174" i="19"/>
  <c r="AI173" i="19"/>
  <c r="AG173" i="19"/>
  <c r="AE173" i="19"/>
  <c r="AC173" i="19"/>
  <c r="AB173" i="19"/>
  <c r="AA173" i="19"/>
  <c r="Z173" i="19"/>
  <c r="Y173" i="19"/>
  <c r="X173" i="19"/>
  <c r="W173" i="19"/>
  <c r="V173" i="19"/>
  <c r="U173" i="19"/>
  <c r="T173" i="19"/>
  <c r="S173" i="19"/>
  <c r="R173" i="19"/>
  <c r="Q173" i="19"/>
  <c r="P173" i="19"/>
  <c r="O173" i="19"/>
  <c r="N173" i="19"/>
  <c r="M173" i="19"/>
  <c r="L173" i="19"/>
  <c r="K173" i="19"/>
  <c r="J173" i="19"/>
  <c r="I173" i="19"/>
  <c r="H173" i="19"/>
  <c r="G173" i="19"/>
  <c r="AI172" i="19"/>
  <c r="AG172" i="19"/>
  <c r="AE172" i="19"/>
  <c r="AC172" i="19"/>
  <c r="AB172" i="19"/>
  <c r="AA172" i="19"/>
  <c r="Z172" i="19"/>
  <c r="Y172" i="19"/>
  <c r="X172" i="19"/>
  <c r="W172" i="19"/>
  <c r="V172" i="19"/>
  <c r="U172" i="19"/>
  <c r="T172" i="19"/>
  <c r="S172" i="19"/>
  <c r="R172" i="19"/>
  <c r="Q172" i="19"/>
  <c r="P172" i="19"/>
  <c r="O172" i="19"/>
  <c r="N172" i="19"/>
  <c r="M172" i="19"/>
  <c r="L172" i="19"/>
  <c r="K172" i="19"/>
  <c r="J172" i="19"/>
  <c r="I172" i="19"/>
  <c r="H172" i="19"/>
  <c r="G172" i="19"/>
  <c r="H171" i="19"/>
  <c r="G171" i="19"/>
  <c r="H170" i="19"/>
  <c r="G170" i="19"/>
  <c r="H169" i="19"/>
  <c r="G169" i="19"/>
  <c r="H168" i="19"/>
  <c r="G168" i="19"/>
  <c r="H167" i="19"/>
  <c r="G167" i="19"/>
  <c r="H166" i="19"/>
  <c r="G166" i="19"/>
  <c r="H165" i="19"/>
  <c r="G165" i="19"/>
  <c r="H164" i="19"/>
  <c r="G164" i="19"/>
  <c r="H163" i="19"/>
  <c r="G163" i="19"/>
  <c r="H162" i="19"/>
  <c r="G162" i="19"/>
  <c r="H161" i="19"/>
  <c r="G161" i="19"/>
  <c r="H160" i="19"/>
  <c r="G160" i="19"/>
  <c r="H159" i="19"/>
  <c r="G159" i="19"/>
  <c r="H158" i="19"/>
  <c r="G158" i="19"/>
  <c r="H157" i="19"/>
  <c r="G157" i="19"/>
  <c r="H156" i="19"/>
  <c r="G156" i="19"/>
  <c r="H155" i="19"/>
  <c r="G155" i="19"/>
  <c r="H154" i="19"/>
  <c r="G154" i="19"/>
  <c r="H153" i="19"/>
  <c r="G153" i="19"/>
  <c r="H152" i="19"/>
  <c r="G152" i="19"/>
  <c r="H151" i="19"/>
  <c r="G151" i="19"/>
  <c r="H150" i="19"/>
  <c r="G150" i="19"/>
  <c r="H149" i="19"/>
  <c r="G149" i="19"/>
  <c r="H148" i="19"/>
  <c r="G148" i="19"/>
  <c r="H147" i="19"/>
  <c r="G147" i="19"/>
  <c r="H146" i="19"/>
  <c r="G146" i="19"/>
  <c r="H145" i="19"/>
  <c r="G145" i="19"/>
  <c r="H144" i="19"/>
  <c r="G144" i="19"/>
  <c r="H143" i="19"/>
  <c r="G143" i="19"/>
  <c r="H142" i="19"/>
  <c r="G142" i="19"/>
  <c r="H141" i="19"/>
  <c r="G141" i="19"/>
  <c r="H140" i="19"/>
  <c r="G140" i="19"/>
  <c r="H139" i="19"/>
  <c r="G139" i="19"/>
  <c r="H138" i="19"/>
  <c r="G138" i="19"/>
  <c r="F138" i="19"/>
  <c r="F97" i="19"/>
  <c r="D95" i="19"/>
  <c r="AI93" i="19"/>
  <c r="AG93" i="19"/>
  <c r="AE93" i="19"/>
  <c r="AC93" i="19"/>
  <c r="AB93" i="19"/>
  <c r="AA93" i="19"/>
  <c r="Z93" i="19"/>
  <c r="Y93" i="19"/>
  <c r="X93" i="19"/>
  <c r="W93" i="19"/>
  <c r="V93" i="19"/>
  <c r="U93" i="19"/>
  <c r="T93" i="19"/>
  <c r="S93" i="19"/>
  <c r="R93" i="19"/>
  <c r="Q93" i="19"/>
  <c r="P93" i="19"/>
  <c r="O93" i="19"/>
  <c r="N93" i="19"/>
  <c r="M93" i="19"/>
  <c r="L93" i="19"/>
  <c r="K93" i="19"/>
  <c r="J93" i="19"/>
  <c r="I93" i="19"/>
  <c r="H93" i="19"/>
  <c r="G93" i="19"/>
  <c r="AI92" i="19"/>
  <c r="AG92" i="19"/>
  <c r="AE92" i="19"/>
  <c r="AC92" i="19"/>
  <c r="AB92" i="19"/>
  <c r="AA92" i="19"/>
  <c r="Z92" i="19"/>
  <c r="Y92" i="19"/>
  <c r="X92" i="19"/>
  <c r="W92" i="19"/>
  <c r="V92" i="19"/>
  <c r="U92" i="19"/>
  <c r="T92" i="19"/>
  <c r="S92" i="19"/>
  <c r="R92" i="19"/>
  <c r="Q92" i="19"/>
  <c r="P92" i="19"/>
  <c r="O92" i="19"/>
  <c r="N92" i="19"/>
  <c r="M92" i="19"/>
  <c r="L92" i="19"/>
  <c r="K92" i="19"/>
  <c r="J92" i="19"/>
  <c r="I92" i="19"/>
  <c r="H92" i="19"/>
  <c r="G92" i="19"/>
  <c r="AI91" i="19"/>
  <c r="AG91" i="19"/>
  <c r="AE91" i="19"/>
  <c r="AC91" i="19"/>
  <c r="AB91" i="19"/>
  <c r="AA91" i="19"/>
  <c r="Z91" i="19"/>
  <c r="Y91" i="19"/>
  <c r="X91" i="19"/>
  <c r="W91" i="19"/>
  <c r="V91" i="19"/>
  <c r="U91" i="19"/>
  <c r="T91" i="19"/>
  <c r="S91" i="19"/>
  <c r="R91" i="19"/>
  <c r="Q91" i="19"/>
  <c r="P91" i="19"/>
  <c r="O91" i="19"/>
  <c r="N91" i="19"/>
  <c r="M91" i="19"/>
  <c r="L91" i="19"/>
  <c r="K91" i="19"/>
  <c r="J91" i="19"/>
  <c r="I91" i="19"/>
  <c r="H91" i="19"/>
  <c r="G91" i="19"/>
  <c r="AI90" i="19"/>
  <c r="AG90" i="19"/>
  <c r="AE90" i="19"/>
  <c r="AC90" i="19"/>
  <c r="AB90" i="19"/>
  <c r="AA90" i="19"/>
  <c r="Z90" i="19"/>
  <c r="Y90" i="19"/>
  <c r="X90" i="19"/>
  <c r="W90" i="19"/>
  <c r="V90" i="19"/>
  <c r="U90" i="19"/>
  <c r="T90" i="19"/>
  <c r="S90" i="19"/>
  <c r="R90" i="19"/>
  <c r="Q90" i="19"/>
  <c r="P90" i="19"/>
  <c r="O90" i="19"/>
  <c r="N90" i="19"/>
  <c r="M90" i="19"/>
  <c r="L90" i="19"/>
  <c r="K90" i="19"/>
  <c r="J90" i="19"/>
  <c r="I90" i="19"/>
  <c r="H90" i="19"/>
  <c r="G90" i="19"/>
  <c r="AI89" i="19"/>
  <c r="AG89" i="19"/>
  <c r="AE89" i="19"/>
  <c r="AC89" i="19"/>
  <c r="AB89" i="19"/>
  <c r="AA89" i="19"/>
  <c r="Z89" i="19"/>
  <c r="Y89" i="19"/>
  <c r="X89" i="19"/>
  <c r="W89" i="19"/>
  <c r="V89" i="19"/>
  <c r="U89" i="19"/>
  <c r="T89" i="19"/>
  <c r="S89" i="19"/>
  <c r="R89" i="19"/>
  <c r="Q89" i="19"/>
  <c r="P89" i="19"/>
  <c r="O89" i="19"/>
  <c r="N89" i="19"/>
  <c r="M89" i="19"/>
  <c r="L89" i="19"/>
  <c r="K89" i="19"/>
  <c r="J89" i="19"/>
  <c r="I89" i="19"/>
  <c r="H89" i="19"/>
  <c r="G89" i="19"/>
  <c r="AI88" i="19"/>
  <c r="AG88" i="19"/>
  <c r="AE88" i="19"/>
  <c r="AC88" i="19"/>
  <c r="AB88" i="19"/>
  <c r="AA88" i="19"/>
  <c r="Z88" i="19"/>
  <c r="Y88" i="19"/>
  <c r="X88" i="19"/>
  <c r="W88" i="19"/>
  <c r="V88" i="19"/>
  <c r="U88" i="19"/>
  <c r="T88" i="19"/>
  <c r="S88" i="19"/>
  <c r="R88" i="19"/>
  <c r="Q88" i="19"/>
  <c r="P88" i="19"/>
  <c r="O88" i="19"/>
  <c r="N88" i="19"/>
  <c r="M88" i="19"/>
  <c r="L88" i="19"/>
  <c r="K88" i="19"/>
  <c r="J88" i="19"/>
  <c r="I88" i="19"/>
  <c r="H88" i="19"/>
  <c r="G88" i="19"/>
  <c r="AI87" i="19"/>
  <c r="AG87" i="19"/>
  <c r="AE87" i="19"/>
  <c r="AC87" i="19"/>
  <c r="AB87" i="19"/>
  <c r="AA87" i="19"/>
  <c r="Z87" i="19"/>
  <c r="Y87" i="19"/>
  <c r="X87" i="19"/>
  <c r="W87" i="19"/>
  <c r="V87" i="19"/>
  <c r="U87" i="19"/>
  <c r="T87" i="19"/>
  <c r="S87" i="19"/>
  <c r="R87" i="19"/>
  <c r="Q87" i="19"/>
  <c r="P87" i="19"/>
  <c r="O87" i="19"/>
  <c r="N87" i="19"/>
  <c r="M87" i="19"/>
  <c r="L87" i="19"/>
  <c r="K87" i="19"/>
  <c r="J87" i="19"/>
  <c r="I87" i="19"/>
  <c r="H87" i="19"/>
  <c r="G87" i="19"/>
  <c r="AI86" i="19"/>
  <c r="AG86" i="19"/>
  <c r="AE86" i="19"/>
  <c r="AC86" i="19"/>
  <c r="AB86" i="19"/>
  <c r="AA86" i="19"/>
  <c r="Z86" i="19"/>
  <c r="Y86" i="19"/>
  <c r="X86" i="19"/>
  <c r="W86" i="19"/>
  <c r="V86" i="19"/>
  <c r="U86" i="19"/>
  <c r="T86" i="19"/>
  <c r="S86" i="19"/>
  <c r="R86" i="19"/>
  <c r="Q86" i="19"/>
  <c r="P86" i="19"/>
  <c r="O86" i="19"/>
  <c r="N86" i="19"/>
  <c r="M86" i="19"/>
  <c r="L86" i="19"/>
  <c r="K86" i="19"/>
  <c r="J86" i="19"/>
  <c r="I86" i="19"/>
  <c r="H86" i="19"/>
  <c r="G86" i="19"/>
  <c r="AI85" i="19"/>
  <c r="AG85" i="19"/>
  <c r="AE85" i="19"/>
  <c r="AC85" i="19"/>
  <c r="AB85" i="19"/>
  <c r="AA85" i="19"/>
  <c r="Z85" i="19"/>
  <c r="Y85" i="19"/>
  <c r="X85" i="19"/>
  <c r="W85" i="19"/>
  <c r="V85" i="19"/>
  <c r="U85" i="19"/>
  <c r="T85" i="19"/>
  <c r="S85" i="19"/>
  <c r="R85" i="19"/>
  <c r="Q85" i="19"/>
  <c r="P85" i="19"/>
  <c r="O85" i="19"/>
  <c r="N85" i="19"/>
  <c r="M85" i="19"/>
  <c r="L85" i="19"/>
  <c r="K85" i="19"/>
  <c r="J85" i="19"/>
  <c r="I85" i="19"/>
  <c r="H85" i="19"/>
  <c r="G85" i="19"/>
  <c r="AI84" i="19"/>
  <c r="AG84" i="19"/>
  <c r="AE84" i="19"/>
  <c r="AC84" i="19"/>
  <c r="AB84" i="19"/>
  <c r="AA84" i="19"/>
  <c r="Z84" i="19"/>
  <c r="Y84" i="19"/>
  <c r="X84" i="19"/>
  <c r="W84" i="19"/>
  <c r="V84" i="19"/>
  <c r="U84" i="19"/>
  <c r="T84" i="19"/>
  <c r="S84" i="19"/>
  <c r="R84" i="19"/>
  <c r="Q84" i="19"/>
  <c r="P84" i="19"/>
  <c r="O84" i="19"/>
  <c r="N84" i="19"/>
  <c r="M84" i="19"/>
  <c r="L84" i="19"/>
  <c r="K84" i="19"/>
  <c r="J84" i="19"/>
  <c r="I84" i="19"/>
  <c r="H84" i="19"/>
  <c r="G84" i="19"/>
  <c r="AI83" i="19"/>
  <c r="AG83" i="19"/>
  <c r="AE83" i="19"/>
  <c r="H83" i="19"/>
  <c r="G83" i="19"/>
  <c r="AI82" i="19"/>
  <c r="AG82" i="19"/>
  <c r="AE82" i="19"/>
  <c r="H82" i="19"/>
  <c r="G82" i="19"/>
  <c r="AI81" i="19"/>
  <c r="AG81" i="19"/>
  <c r="AE81" i="19"/>
  <c r="H81" i="19"/>
  <c r="G81" i="19"/>
  <c r="AI80" i="19"/>
  <c r="AG80" i="19"/>
  <c r="AE80" i="19"/>
  <c r="H80" i="19"/>
  <c r="G80" i="19"/>
  <c r="AI79" i="19"/>
  <c r="AG79" i="19"/>
  <c r="AE79" i="19"/>
  <c r="H79" i="19"/>
  <c r="G79" i="19"/>
  <c r="AI78" i="19"/>
  <c r="AG78" i="19"/>
  <c r="AE78" i="19"/>
  <c r="H78" i="19"/>
  <c r="G78" i="19"/>
  <c r="AI77" i="19"/>
  <c r="AG77" i="19"/>
  <c r="AE77" i="19"/>
  <c r="H77" i="19"/>
  <c r="G77" i="19"/>
  <c r="AI76" i="19"/>
  <c r="AG76" i="19"/>
  <c r="AE76" i="19"/>
  <c r="H76" i="19"/>
  <c r="G76" i="19"/>
  <c r="AI75" i="19"/>
  <c r="AG75" i="19"/>
  <c r="AE75" i="19"/>
  <c r="H75" i="19"/>
  <c r="G75" i="19"/>
  <c r="AI74" i="19"/>
  <c r="AG74" i="19"/>
  <c r="AE74" i="19"/>
  <c r="H74" i="19"/>
  <c r="G74" i="19"/>
  <c r="AI73" i="19"/>
  <c r="AG73" i="19"/>
  <c r="AE73" i="19"/>
  <c r="H73" i="19"/>
  <c r="G73" i="19"/>
  <c r="AI72" i="19"/>
  <c r="AG72" i="19"/>
  <c r="AE72" i="19"/>
  <c r="H72" i="19"/>
  <c r="G72" i="19"/>
  <c r="AI71" i="19"/>
  <c r="AG71" i="19"/>
  <c r="AE71" i="19"/>
  <c r="H71" i="19"/>
  <c r="G71" i="19"/>
  <c r="AI70" i="19"/>
  <c r="AG70" i="19"/>
  <c r="AE70" i="19"/>
  <c r="H70" i="19"/>
  <c r="G70" i="19"/>
  <c r="AI69" i="19"/>
  <c r="AG69" i="19"/>
  <c r="AE69" i="19"/>
  <c r="H69" i="19"/>
  <c r="G69" i="19"/>
  <c r="AI68" i="19"/>
  <c r="AG68" i="19"/>
  <c r="AE68" i="19"/>
  <c r="H68" i="19"/>
  <c r="G68" i="19"/>
  <c r="AI67" i="19"/>
  <c r="AG67" i="19"/>
  <c r="AE67" i="19"/>
  <c r="H67" i="19"/>
  <c r="G67" i="19"/>
  <c r="AI66" i="19"/>
  <c r="AG66" i="19"/>
  <c r="AE66" i="19"/>
  <c r="H66" i="19"/>
  <c r="G66" i="19"/>
  <c r="AI65" i="19"/>
  <c r="AG65" i="19"/>
  <c r="AE65" i="19"/>
  <c r="AC65" i="19"/>
  <c r="AB65" i="19"/>
  <c r="AA65" i="19"/>
  <c r="Z65" i="19"/>
  <c r="Y65" i="19"/>
  <c r="X65" i="19"/>
  <c r="W65" i="19"/>
  <c r="V65" i="19"/>
  <c r="U65" i="19"/>
  <c r="T65" i="19"/>
  <c r="S65" i="19"/>
  <c r="R65" i="19"/>
  <c r="Q65" i="19"/>
  <c r="P65" i="19"/>
  <c r="O65" i="19"/>
  <c r="N65" i="19"/>
  <c r="M65" i="19"/>
  <c r="L65" i="19"/>
  <c r="K65" i="19"/>
  <c r="J65" i="19"/>
  <c r="I65" i="19"/>
  <c r="H65" i="19"/>
  <c r="G65" i="19"/>
  <c r="H64" i="19"/>
  <c r="G64" i="19"/>
  <c r="F64" i="19"/>
  <c r="H61" i="19"/>
  <c r="G61" i="19"/>
  <c r="H60" i="19"/>
  <c r="G60" i="19"/>
  <c r="H59" i="19"/>
  <c r="G59" i="19"/>
  <c r="H58" i="19"/>
  <c r="G58" i="19"/>
  <c r="H57" i="19"/>
  <c r="G57" i="19"/>
  <c r="H56" i="19"/>
  <c r="G56" i="19"/>
  <c r="H55" i="19"/>
  <c r="G55" i="19"/>
  <c r="H54" i="19"/>
  <c r="G54" i="19"/>
  <c r="H53" i="19"/>
  <c r="G53" i="19"/>
  <c r="H52" i="19"/>
  <c r="G52" i="19"/>
  <c r="H51" i="19"/>
  <c r="G51" i="19"/>
  <c r="H50" i="19"/>
  <c r="G50" i="19"/>
  <c r="H49" i="19"/>
  <c r="G49" i="19"/>
  <c r="H48" i="19"/>
  <c r="G48" i="19"/>
  <c r="H47" i="19"/>
  <c r="G47" i="19"/>
  <c r="H46" i="19"/>
  <c r="G46" i="19"/>
  <c r="H45" i="19"/>
  <c r="G45" i="19"/>
  <c r="H44" i="19"/>
  <c r="G44" i="19"/>
  <c r="H43" i="19"/>
  <c r="G43" i="19"/>
  <c r="H42" i="19"/>
  <c r="G42" i="19"/>
  <c r="H41" i="19"/>
  <c r="G41" i="19"/>
  <c r="H40" i="19"/>
  <c r="G40" i="19"/>
  <c r="H39" i="19"/>
  <c r="G39" i="19"/>
  <c r="H38" i="19"/>
  <c r="G38" i="19"/>
  <c r="H37" i="19"/>
  <c r="G37" i="19"/>
  <c r="F37" i="19"/>
  <c r="AI36" i="19"/>
  <c r="AG36" i="19"/>
  <c r="AE36" i="19"/>
  <c r="AC36" i="19"/>
  <c r="AB36" i="19"/>
  <c r="AA36" i="19"/>
  <c r="Z36" i="19"/>
  <c r="Y36" i="19"/>
  <c r="X36" i="19"/>
  <c r="W36" i="19"/>
  <c r="V36" i="19"/>
  <c r="U36" i="19"/>
  <c r="T36" i="19"/>
  <c r="S36" i="19"/>
  <c r="R36" i="19"/>
  <c r="Q36" i="19"/>
  <c r="P36" i="19"/>
  <c r="O36" i="19"/>
  <c r="N36" i="19"/>
  <c r="M36" i="19"/>
  <c r="L36" i="19"/>
  <c r="K36" i="19"/>
  <c r="J36" i="19"/>
  <c r="I36" i="19"/>
  <c r="H36" i="19"/>
  <c r="G36" i="19"/>
  <c r="F36" i="19"/>
  <c r="D29" i="19"/>
  <c r="D28" i="19"/>
  <c r="D27" i="19"/>
  <c r="D26" i="19"/>
  <c r="D25" i="19"/>
  <c r="D24" i="19"/>
  <c r="D23" i="19"/>
  <c r="D22" i="19"/>
  <c r="D21" i="19"/>
  <c r="D20" i="19"/>
  <c r="D19" i="19"/>
  <c r="D18" i="19"/>
  <c r="D17" i="19"/>
  <c r="D16" i="19"/>
  <c r="D15" i="19"/>
  <c r="AI11" i="19"/>
  <c r="AG11" i="19"/>
  <c r="AE11" i="19"/>
  <c r="AC11" i="19"/>
  <c r="AB11" i="19"/>
  <c r="AA11" i="19"/>
  <c r="Z11" i="19"/>
  <c r="Y11" i="19"/>
  <c r="X11" i="19"/>
  <c r="W11" i="19"/>
  <c r="V11" i="19"/>
  <c r="U11" i="19"/>
  <c r="T11" i="19"/>
  <c r="S11" i="19"/>
  <c r="R11" i="19"/>
  <c r="Q11" i="19"/>
  <c r="P11" i="19"/>
  <c r="O11" i="19"/>
  <c r="N11" i="19"/>
  <c r="M11" i="19"/>
  <c r="L11" i="19"/>
  <c r="K11" i="19"/>
  <c r="J11" i="19"/>
  <c r="I11" i="19"/>
  <c r="H11" i="19"/>
  <c r="G11" i="19"/>
  <c r="AI10" i="19"/>
  <c r="AG10" i="19"/>
  <c r="AE10" i="19"/>
  <c r="AC10" i="19"/>
  <c r="AB10" i="19"/>
  <c r="AA10" i="19"/>
  <c r="Z10" i="19"/>
  <c r="Y10" i="19"/>
  <c r="X10" i="19"/>
  <c r="W10" i="19"/>
  <c r="V10" i="19"/>
  <c r="U10" i="19"/>
  <c r="T10" i="19"/>
  <c r="S10" i="19"/>
  <c r="R10" i="19"/>
  <c r="Q10" i="19"/>
  <c r="P10" i="19"/>
  <c r="O10" i="19"/>
  <c r="N10" i="19"/>
  <c r="M10" i="19"/>
  <c r="L10" i="19"/>
  <c r="K10" i="19"/>
  <c r="J10" i="19"/>
  <c r="I10" i="19"/>
  <c r="H10" i="19"/>
  <c r="G10" i="19"/>
  <c r="D10" i="19"/>
  <c r="AI9" i="19"/>
  <c r="AG9" i="19"/>
  <c r="AE9" i="19"/>
  <c r="AC9" i="19"/>
  <c r="AB9" i="19"/>
  <c r="AA9" i="19"/>
  <c r="Z9" i="19"/>
  <c r="Y9" i="19"/>
  <c r="X9" i="19"/>
  <c r="W9" i="19"/>
  <c r="V9" i="19"/>
  <c r="U9" i="19"/>
  <c r="T9" i="19"/>
  <c r="S9" i="19"/>
  <c r="R9" i="19"/>
  <c r="Q9" i="19"/>
  <c r="P9" i="19"/>
  <c r="O9" i="19"/>
  <c r="N9" i="19"/>
  <c r="M9" i="19"/>
  <c r="L9" i="19"/>
  <c r="K9" i="19"/>
  <c r="J9" i="19"/>
  <c r="I9" i="19"/>
  <c r="H9" i="19"/>
  <c r="G9" i="19"/>
  <c r="G7" i="19"/>
  <c r="B7" i="19"/>
  <c r="G6" i="19"/>
  <c r="B6" i="19"/>
  <c r="B5" i="19"/>
  <c r="G4" i="19"/>
  <c r="B4" i="19"/>
  <c r="G3" i="19"/>
  <c r="B3" i="19"/>
  <c r="G2" i="19"/>
  <c r="B2" i="19"/>
  <c r="C11" i="18"/>
  <c r="D719" i="17"/>
  <c r="D718" i="17"/>
  <c r="D717" i="17"/>
  <c r="F711" i="17"/>
  <c r="F718" i="17" s="1"/>
  <c r="F709" i="17"/>
  <c r="F710" i="17" s="1"/>
  <c r="F701" i="17"/>
  <c r="F702" i="17" s="1"/>
  <c r="F703" i="17" s="1"/>
  <c r="D696" i="17"/>
  <c r="H694" i="17"/>
  <c r="G694" i="17"/>
  <c r="H693" i="17"/>
  <c r="G693" i="17"/>
  <c r="H692" i="17"/>
  <c r="G692" i="17"/>
  <c r="H691" i="17"/>
  <c r="G691" i="17"/>
  <c r="H690" i="17"/>
  <c r="G690" i="17"/>
  <c r="H689" i="17"/>
  <c r="G689" i="17"/>
  <c r="H688" i="17"/>
  <c r="G688" i="17"/>
  <c r="H687" i="17"/>
  <c r="G687" i="17"/>
  <c r="H686" i="17"/>
  <c r="G686" i="17"/>
  <c r="H685" i="17"/>
  <c r="G685" i="17"/>
  <c r="H684" i="17"/>
  <c r="G684" i="17"/>
  <c r="H683" i="17"/>
  <c r="G683" i="17"/>
  <c r="H682" i="17"/>
  <c r="G682" i="17"/>
  <c r="H681" i="17"/>
  <c r="G681" i="17"/>
  <c r="H680" i="17"/>
  <c r="G680" i="17"/>
  <c r="H679" i="17"/>
  <c r="G679" i="17"/>
  <c r="H678" i="17"/>
  <c r="G678" i="17"/>
  <c r="H677" i="17"/>
  <c r="G677" i="17"/>
  <c r="H676" i="17"/>
  <c r="G676" i="17"/>
  <c r="H675" i="17"/>
  <c r="G675" i="17"/>
  <c r="H674" i="17"/>
  <c r="G674" i="17"/>
  <c r="H673" i="17"/>
  <c r="G673" i="17"/>
  <c r="H672" i="17"/>
  <c r="G672" i="17"/>
  <c r="H671" i="17"/>
  <c r="G671" i="17"/>
  <c r="H670" i="17"/>
  <c r="G670" i="17"/>
  <c r="H669" i="17"/>
  <c r="G669" i="17"/>
  <c r="H668" i="17"/>
  <c r="G668" i="17"/>
  <c r="H667" i="17"/>
  <c r="G667" i="17"/>
  <c r="H666" i="17"/>
  <c r="G666" i="17"/>
  <c r="F666" i="17"/>
  <c r="F667" i="17" s="1"/>
  <c r="F668" i="17" s="1"/>
  <c r="F669" i="17" s="1"/>
  <c r="F670" i="17" s="1"/>
  <c r="F671" i="17" s="1"/>
  <c r="F672" i="17" s="1"/>
  <c r="F673" i="17" s="1"/>
  <c r="F674" i="17" s="1"/>
  <c r="F675" i="17" s="1"/>
  <c r="F676" i="17" s="1"/>
  <c r="F677" i="17" s="1"/>
  <c r="F678" i="17" s="1"/>
  <c r="F679" i="17" s="1"/>
  <c r="F680" i="17" s="1"/>
  <c r="F681" i="17" s="1"/>
  <c r="F682" i="17" s="1"/>
  <c r="F683" i="17" s="1"/>
  <c r="F684" i="17" s="1"/>
  <c r="F685" i="17" s="1"/>
  <c r="F686" i="17" s="1"/>
  <c r="F687" i="17" s="1"/>
  <c r="F688" i="17" s="1"/>
  <c r="F689" i="17" s="1"/>
  <c r="F690" i="17" s="1"/>
  <c r="F691" i="17" s="1"/>
  <c r="F692" i="17" s="1"/>
  <c r="F693" i="17" s="1"/>
  <c r="F694" i="17" s="1"/>
  <c r="F696" i="17" s="1"/>
  <c r="H665" i="17"/>
  <c r="G665" i="17"/>
  <c r="H661" i="17"/>
  <c r="H712" i="17" s="1"/>
  <c r="H717" i="17" s="1"/>
  <c r="G661" i="17"/>
  <c r="G712" i="17" s="1"/>
  <c r="G717" i="17" s="1"/>
  <c r="D661" i="17"/>
  <c r="F632" i="17"/>
  <c r="F633" i="17" s="1"/>
  <c r="F634" i="17" s="1"/>
  <c r="F635" i="17" s="1"/>
  <c r="F636" i="17" s="1"/>
  <c r="F637" i="17" s="1"/>
  <c r="F638" i="17" s="1"/>
  <c r="F639" i="17" s="1"/>
  <c r="F640" i="17" s="1"/>
  <c r="F641" i="17" s="1"/>
  <c r="F642" i="17" s="1"/>
  <c r="F643" i="17" s="1"/>
  <c r="F644" i="17" s="1"/>
  <c r="F645" i="17" s="1"/>
  <c r="F646" i="17" s="1"/>
  <c r="F647" i="17" s="1"/>
  <c r="F648" i="17" s="1"/>
  <c r="F649" i="17" s="1"/>
  <c r="F650" i="17" s="1"/>
  <c r="F651" i="17" s="1"/>
  <c r="F652" i="17" s="1"/>
  <c r="F653" i="17" s="1"/>
  <c r="F654" i="17" s="1"/>
  <c r="F655" i="17" s="1"/>
  <c r="F656" i="17" s="1"/>
  <c r="F657" i="17" s="1"/>
  <c r="F658" i="17" s="1"/>
  <c r="F659" i="17" s="1"/>
  <c r="F661" i="17" s="1"/>
  <c r="F631" i="17"/>
  <c r="H626" i="17"/>
  <c r="H711" i="17" s="1"/>
  <c r="H718" i="17" s="1"/>
  <c r="G626" i="17"/>
  <c r="G711" i="17" s="1"/>
  <c r="G718" i="17" s="1"/>
  <c r="D626" i="17"/>
  <c r="F598" i="17"/>
  <c r="F599" i="17" s="1"/>
  <c r="F600" i="17" s="1"/>
  <c r="F601" i="17" s="1"/>
  <c r="F602" i="17" s="1"/>
  <c r="F603" i="17" s="1"/>
  <c r="F604" i="17" s="1"/>
  <c r="F605" i="17" s="1"/>
  <c r="F606" i="17" s="1"/>
  <c r="F607" i="17" s="1"/>
  <c r="F608" i="17" s="1"/>
  <c r="F609" i="17" s="1"/>
  <c r="F610" i="17" s="1"/>
  <c r="F611" i="17" s="1"/>
  <c r="F612" i="17" s="1"/>
  <c r="F613" i="17" s="1"/>
  <c r="F614" i="17" s="1"/>
  <c r="F615" i="17" s="1"/>
  <c r="F616" i="17" s="1"/>
  <c r="F617" i="17" s="1"/>
  <c r="F618" i="17" s="1"/>
  <c r="F619" i="17" s="1"/>
  <c r="F620" i="17" s="1"/>
  <c r="F621" i="17" s="1"/>
  <c r="F622" i="17" s="1"/>
  <c r="F623" i="17" s="1"/>
  <c r="F624" i="17" s="1"/>
  <c r="F626" i="17" s="1"/>
  <c r="F596" i="17"/>
  <c r="F597" i="17" s="1"/>
  <c r="H591" i="17"/>
  <c r="H710" i="17" s="1"/>
  <c r="G591" i="17"/>
  <c r="G710" i="17" s="1"/>
  <c r="D591" i="17"/>
  <c r="F561" i="17"/>
  <c r="F562" i="17" s="1"/>
  <c r="F563" i="17" s="1"/>
  <c r="F564" i="17" s="1"/>
  <c r="F565" i="17" s="1"/>
  <c r="F566" i="17" s="1"/>
  <c r="F567" i="17" s="1"/>
  <c r="F568" i="17" s="1"/>
  <c r="F569" i="17" s="1"/>
  <c r="F570" i="17" s="1"/>
  <c r="F571" i="17" s="1"/>
  <c r="F572" i="17" s="1"/>
  <c r="F573" i="17" s="1"/>
  <c r="F574" i="17" s="1"/>
  <c r="F575" i="17" s="1"/>
  <c r="F576" i="17" s="1"/>
  <c r="F577" i="17" s="1"/>
  <c r="F578" i="17" s="1"/>
  <c r="F579" i="17" s="1"/>
  <c r="F580" i="17" s="1"/>
  <c r="F581" i="17" s="1"/>
  <c r="F582" i="17" s="1"/>
  <c r="F583" i="17" s="1"/>
  <c r="F584" i="17" s="1"/>
  <c r="F585" i="17" s="1"/>
  <c r="F586" i="17" s="1"/>
  <c r="F587" i="17" s="1"/>
  <c r="F588" i="17" s="1"/>
  <c r="F589" i="17" s="1"/>
  <c r="F591" i="17" s="1"/>
  <c r="H556" i="17"/>
  <c r="H709" i="17" s="1"/>
  <c r="G556" i="17"/>
  <c r="G709" i="17" s="1"/>
  <c r="D556" i="17"/>
  <c r="F526" i="17"/>
  <c r="F527" i="17" s="1"/>
  <c r="F528" i="17" s="1"/>
  <c r="F529" i="17" s="1"/>
  <c r="F530" i="17" s="1"/>
  <c r="F531" i="17" s="1"/>
  <c r="F532" i="17" s="1"/>
  <c r="F533" i="17" s="1"/>
  <c r="F534" i="17" s="1"/>
  <c r="F535" i="17" s="1"/>
  <c r="F536" i="17" s="1"/>
  <c r="F537" i="17" s="1"/>
  <c r="F538" i="17" s="1"/>
  <c r="F539" i="17" s="1"/>
  <c r="F540" i="17" s="1"/>
  <c r="F541" i="17" s="1"/>
  <c r="F542" i="17" s="1"/>
  <c r="F543" i="17" s="1"/>
  <c r="F544" i="17" s="1"/>
  <c r="F545" i="17" s="1"/>
  <c r="F546" i="17" s="1"/>
  <c r="F547" i="17" s="1"/>
  <c r="F548" i="17" s="1"/>
  <c r="F549" i="17" s="1"/>
  <c r="F550" i="17" s="1"/>
  <c r="F551" i="17" s="1"/>
  <c r="F552" i="17" s="1"/>
  <c r="F553" i="17" s="1"/>
  <c r="F554" i="17" s="1"/>
  <c r="F556" i="17" s="1"/>
  <c r="H521" i="17"/>
  <c r="H708" i="17" s="1"/>
  <c r="G521" i="17"/>
  <c r="G708" i="17" s="1"/>
  <c r="D521" i="17"/>
  <c r="F492" i="17"/>
  <c r="F493" i="17" s="1"/>
  <c r="F494" i="17" s="1"/>
  <c r="F495" i="17" s="1"/>
  <c r="F496" i="17" s="1"/>
  <c r="F497" i="17" s="1"/>
  <c r="F498" i="17" s="1"/>
  <c r="F499" i="17" s="1"/>
  <c r="F500" i="17" s="1"/>
  <c r="F501" i="17" s="1"/>
  <c r="F502" i="17" s="1"/>
  <c r="F503" i="17" s="1"/>
  <c r="F504" i="17" s="1"/>
  <c r="F505" i="17" s="1"/>
  <c r="F506" i="17" s="1"/>
  <c r="F507" i="17" s="1"/>
  <c r="F508" i="17" s="1"/>
  <c r="F509" i="17" s="1"/>
  <c r="F510" i="17" s="1"/>
  <c r="F511" i="17" s="1"/>
  <c r="F512" i="17" s="1"/>
  <c r="F513" i="17" s="1"/>
  <c r="F514" i="17" s="1"/>
  <c r="F515" i="17" s="1"/>
  <c r="F516" i="17" s="1"/>
  <c r="F517" i="17" s="1"/>
  <c r="F518" i="17" s="1"/>
  <c r="F519" i="17" s="1"/>
  <c r="F521" i="17" s="1"/>
  <c r="F491" i="17"/>
  <c r="D483" i="17"/>
  <c r="H481" i="17"/>
  <c r="G481" i="17"/>
  <c r="H480" i="17"/>
  <c r="G480" i="17"/>
  <c r="H479" i="17"/>
  <c r="G479" i="17"/>
  <c r="H478" i="17"/>
  <c r="G478" i="17"/>
  <c r="H477" i="17"/>
  <c r="G477" i="17"/>
  <c r="H476" i="17"/>
  <c r="G476" i="17"/>
  <c r="H475" i="17"/>
  <c r="G475" i="17"/>
  <c r="H474" i="17"/>
  <c r="G474" i="17"/>
  <c r="H473" i="17"/>
  <c r="G473" i="17"/>
  <c r="H472" i="17"/>
  <c r="G472" i="17"/>
  <c r="H471" i="17"/>
  <c r="G471" i="17"/>
  <c r="H470" i="17"/>
  <c r="G470" i="17"/>
  <c r="H469" i="17"/>
  <c r="G469" i="17"/>
  <c r="H468" i="17"/>
  <c r="G468" i="17"/>
  <c r="H467" i="17"/>
  <c r="G467" i="17"/>
  <c r="H466" i="17"/>
  <c r="G466" i="17"/>
  <c r="H465" i="17"/>
  <c r="G465" i="17"/>
  <c r="H464" i="17"/>
  <c r="G464" i="17"/>
  <c r="H463" i="17"/>
  <c r="G463" i="17"/>
  <c r="H462" i="17"/>
  <c r="G462" i="17"/>
  <c r="H461" i="17"/>
  <c r="G461" i="17"/>
  <c r="H460" i="17"/>
  <c r="G460" i="17"/>
  <c r="H459" i="17"/>
  <c r="G459" i="17"/>
  <c r="H458" i="17"/>
  <c r="G458" i="17"/>
  <c r="H457" i="17"/>
  <c r="G457" i="17"/>
  <c r="H456" i="17"/>
  <c r="G456" i="17"/>
  <c r="H455" i="17"/>
  <c r="G455" i="17"/>
  <c r="H454" i="17"/>
  <c r="G454" i="17"/>
  <c r="H453" i="17"/>
  <c r="G453" i="17"/>
  <c r="F453" i="17"/>
  <c r="F454" i="17" s="1"/>
  <c r="F455" i="17" s="1"/>
  <c r="F456" i="17" s="1"/>
  <c r="F457" i="17" s="1"/>
  <c r="F458" i="17" s="1"/>
  <c r="F459" i="17" s="1"/>
  <c r="F460" i="17" s="1"/>
  <c r="F461" i="17" s="1"/>
  <c r="F462" i="17" s="1"/>
  <c r="F463" i="17" s="1"/>
  <c r="F464" i="17" s="1"/>
  <c r="F465" i="17" s="1"/>
  <c r="F466" i="17" s="1"/>
  <c r="F467" i="17" s="1"/>
  <c r="F468" i="17" s="1"/>
  <c r="F469" i="17" s="1"/>
  <c r="F470" i="17" s="1"/>
  <c r="F471" i="17" s="1"/>
  <c r="F472" i="17" s="1"/>
  <c r="F473" i="17" s="1"/>
  <c r="F474" i="17" s="1"/>
  <c r="F475" i="17" s="1"/>
  <c r="F476" i="17" s="1"/>
  <c r="F477" i="17" s="1"/>
  <c r="F478" i="17" s="1"/>
  <c r="F479" i="17" s="1"/>
  <c r="F480" i="17" s="1"/>
  <c r="F481" i="17" s="1"/>
  <c r="F483" i="17" s="1"/>
  <c r="H452" i="17"/>
  <c r="G452" i="17"/>
  <c r="G483" i="17" s="1"/>
  <c r="G704" i="17" s="1"/>
  <c r="H448" i="17"/>
  <c r="H703" i="17" s="1"/>
  <c r="H719" i="17" s="1"/>
  <c r="G448" i="17"/>
  <c r="G703" i="17" s="1"/>
  <c r="G719" i="17" s="1"/>
  <c r="G720" i="17" s="1"/>
  <c r="D448" i="17"/>
  <c r="H413" i="17"/>
  <c r="H702" i="17" s="1"/>
  <c r="G413" i="17"/>
  <c r="G702" i="17" s="1"/>
  <c r="D413" i="17"/>
  <c r="D411" i="17"/>
  <c r="D410" i="17"/>
  <c r="D409" i="17"/>
  <c r="D408" i="17"/>
  <c r="D407" i="17"/>
  <c r="D406" i="17"/>
  <c r="D405" i="17"/>
  <c r="D404" i="17"/>
  <c r="D403" i="17"/>
  <c r="D402" i="17"/>
  <c r="D401" i="17"/>
  <c r="D400" i="17"/>
  <c r="D399" i="17"/>
  <c r="D398" i="17"/>
  <c r="D397" i="17"/>
  <c r="D396" i="17"/>
  <c r="D395" i="17"/>
  <c r="D394" i="17"/>
  <c r="D393" i="17"/>
  <c r="D392" i="17"/>
  <c r="D391" i="17"/>
  <c r="D390" i="17"/>
  <c r="D389" i="17"/>
  <c r="D388" i="17"/>
  <c r="D387" i="17"/>
  <c r="D386" i="17"/>
  <c r="D385" i="17"/>
  <c r="D384" i="17"/>
  <c r="D383" i="17"/>
  <c r="D382" i="17"/>
  <c r="H378" i="17"/>
  <c r="H701" i="17" s="1"/>
  <c r="G378" i="17"/>
  <c r="G701" i="17" s="1"/>
  <c r="D378" i="17"/>
  <c r="D376" i="17"/>
  <c r="D375" i="17"/>
  <c r="D374" i="17"/>
  <c r="D373" i="17"/>
  <c r="D372" i="17"/>
  <c r="D371" i="17"/>
  <c r="D370" i="17"/>
  <c r="D369" i="17"/>
  <c r="D368" i="17"/>
  <c r="D367" i="17"/>
  <c r="D366" i="17"/>
  <c r="D365" i="17"/>
  <c r="D364" i="17"/>
  <c r="D363" i="17"/>
  <c r="D362" i="17"/>
  <c r="D361" i="17"/>
  <c r="D360" i="17"/>
  <c r="D359" i="17"/>
  <c r="D358" i="17"/>
  <c r="D357" i="17"/>
  <c r="D356" i="17"/>
  <c r="D355" i="17"/>
  <c r="D354" i="17"/>
  <c r="D353" i="17"/>
  <c r="D352" i="17"/>
  <c r="D351" i="17"/>
  <c r="D350" i="17"/>
  <c r="D349" i="17"/>
  <c r="F348" i="17"/>
  <c r="F349" i="17" s="1"/>
  <c r="F350" i="17" s="1"/>
  <c r="F351" i="17" s="1"/>
  <c r="F352" i="17" s="1"/>
  <c r="F353" i="17" s="1"/>
  <c r="F354" i="17" s="1"/>
  <c r="F355" i="17" s="1"/>
  <c r="F356" i="17" s="1"/>
  <c r="F357" i="17" s="1"/>
  <c r="F358" i="17" s="1"/>
  <c r="F359" i="17" s="1"/>
  <c r="F360" i="17" s="1"/>
  <c r="F361" i="17" s="1"/>
  <c r="F362" i="17" s="1"/>
  <c r="F363" i="17" s="1"/>
  <c r="F364" i="17" s="1"/>
  <c r="F365" i="17" s="1"/>
  <c r="F366" i="17" s="1"/>
  <c r="F367" i="17" s="1"/>
  <c r="F368" i="17" s="1"/>
  <c r="F369" i="17" s="1"/>
  <c r="F370" i="17" s="1"/>
  <c r="F371" i="17" s="1"/>
  <c r="D348" i="17"/>
  <c r="F347" i="17"/>
  <c r="F417" i="17" s="1"/>
  <c r="F418" i="17" s="1"/>
  <c r="F419" i="17" s="1"/>
  <c r="F420" i="17" s="1"/>
  <c r="F421" i="17" s="1"/>
  <c r="F422" i="17" s="1"/>
  <c r="F423" i="17" s="1"/>
  <c r="F424" i="17" s="1"/>
  <c r="F425" i="17" s="1"/>
  <c r="F426" i="17" s="1"/>
  <c r="F427" i="17" s="1"/>
  <c r="F428" i="17" s="1"/>
  <c r="F429" i="17" s="1"/>
  <c r="F430" i="17" s="1"/>
  <c r="F431" i="17" s="1"/>
  <c r="F432" i="17" s="1"/>
  <c r="F433" i="17" s="1"/>
  <c r="F434" i="17" s="1"/>
  <c r="F435" i="17" s="1"/>
  <c r="F436" i="17" s="1"/>
  <c r="F437" i="17" s="1"/>
  <c r="F438" i="17" s="1"/>
  <c r="F439" i="17" s="1"/>
  <c r="F440" i="17" s="1"/>
  <c r="F441" i="17" s="1"/>
  <c r="F442" i="17" s="1"/>
  <c r="F443" i="17" s="1"/>
  <c r="F444" i="17" s="1"/>
  <c r="F445" i="17" s="1"/>
  <c r="F446" i="17" s="1"/>
  <c r="F448" i="17" s="1"/>
  <c r="D347" i="17"/>
  <c r="H343" i="17"/>
  <c r="H700" i="17" s="1"/>
  <c r="G343" i="17"/>
  <c r="G700" i="17" s="1"/>
  <c r="D343" i="17"/>
  <c r="D341" i="17"/>
  <c r="D340" i="17"/>
  <c r="D339" i="17"/>
  <c r="D338" i="17"/>
  <c r="D337" i="17"/>
  <c r="D336" i="17"/>
  <c r="D335" i="17"/>
  <c r="D334" i="17"/>
  <c r="D333" i="17"/>
  <c r="D332" i="17"/>
  <c r="D331" i="17"/>
  <c r="D330" i="17"/>
  <c r="D329" i="17"/>
  <c r="D328" i="17"/>
  <c r="D327" i="17"/>
  <c r="D326" i="17"/>
  <c r="D325" i="17"/>
  <c r="D324" i="17"/>
  <c r="D323" i="17"/>
  <c r="D322" i="17"/>
  <c r="D321" i="17"/>
  <c r="D320" i="17"/>
  <c r="D319" i="17"/>
  <c r="D318" i="17"/>
  <c r="D317" i="17"/>
  <c r="D316" i="17"/>
  <c r="D315" i="17"/>
  <c r="D314" i="17"/>
  <c r="F313" i="17"/>
  <c r="D313" i="17"/>
  <c r="D312" i="17"/>
  <c r="F302" i="17"/>
  <c r="F303" i="17" s="1"/>
  <c r="F304" i="17" s="1"/>
  <c r="D295" i="17"/>
  <c r="H293" i="17"/>
  <c r="G293" i="17"/>
  <c r="H292" i="17"/>
  <c r="G292" i="17"/>
  <c r="H291" i="17"/>
  <c r="G291" i="17"/>
  <c r="H290" i="17"/>
  <c r="G290" i="17"/>
  <c r="H289" i="17"/>
  <c r="G289" i="17"/>
  <c r="H288" i="17"/>
  <c r="G288" i="17"/>
  <c r="H287" i="17"/>
  <c r="G287" i="17"/>
  <c r="H286" i="17"/>
  <c r="G286" i="17"/>
  <c r="H285" i="17"/>
  <c r="G285" i="17"/>
  <c r="H284" i="17"/>
  <c r="G284" i="17"/>
  <c r="H283" i="17"/>
  <c r="G283" i="17"/>
  <c r="H282" i="17"/>
  <c r="G282" i="17"/>
  <c r="H281" i="17"/>
  <c r="G281" i="17"/>
  <c r="H280" i="17"/>
  <c r="G280" i="17"/>
  <c r="H279" i="17"/>
  <c r="G279" i="17"/>
  <c r="H278" i="17"/>
  <c r="G278" i="17"/>
  <c r="H277" i="17"/>
  <c r="G277" i="17"/>
  <c r="H276" i="17"/>
  <c r="G276" i="17"/>
  <c r="H275" i="17"/>
  <c r="G275" i="17"/>
  <c r="H274" i="17"/>
  <c r="G274" i="17"/>
  <c r="H273" i="17"/>
  <c r="G273" i="17"/>
  <c r="H272" i="17"/>
  <c r="G272" i="17"/>
  <c r="H271" i="17"/>
  <c r="G271" i="17"/>
  <c r="H270" i="17"/>
  <c r="G270" i="17"/>
  <c r="H269" i="17"/>
  <c r="G269" i="17"/>
  <c r="H268" i="17"/>
  <c r="G268" i="17"/>
  <c r="H267" i="17"/>
  <c r="G267" i="17"/>
  <c r="H266" i="17"/>
  <c r="G266" i="17"/>
  <c r="H265" i="17"/>
  <c r="G265" i="17"/>
  <c r="H264" i="17"/>
  <c r="H295" i="17" s="1"/>
  <c r="G264" i="17"/>
  <c r="H260" i="17"/>
  <c r="G260" i="17"/>
  <c r="D260" i="17"/>
  <c r="AI225" i="17"/>
  <c r="AG225" i="17"/>
  <c r="AC225" i="17"/>
  <c r="AB225" i="17"/>
  <c r="AA225" i="17"/>
  <c r="Z225" i="17"/>
  <c r="Y225" i="17"/>
  <c r="X225" i="17"/>
  <c r="W225" i="17"/>
  <c r="V225" i="17"/>
  <c r="U225" i="17"/>
  <c r="T225" i="17"/>
  <c r="S225" i="17"/>
  <c r="R225" i="17"/>
  <c r="Q225" i="17"/>
  <c r="P225" i="17"/>
  <c r="O225" i="17"/>
  <c r="N225" i="17"/>
  <c r="M225" i="17"/>
  <c r="L225" i="17"/>
  <c r="K225" i="17"/>
  <c r="J225" i="17"/>
  <c r="I225" i="17"/>
  <c r="H225" i="17"/>
  <c r="G225" i="17"/>
  <c r="D225" i="17"/>
  <c r="F194" i="17"/>
  <c r="F229" i="17" s="1"/>
  <c r="F264" i="17" s="1"/>
  <c r="H190" i="17"/>
  <c r="G190" i="17"/>
  <c r="D190" i="17"/>
  <c r="F160" i="17"/>
  <c r="F195" i="17" s="1"/>
  <c r="F230" i="17" s="1"/>
  <c r="F265" i="17" s="1"/>
  <c r="D159" i="17"/>
  <c r="D194" i="17" s="1"/>
  <c r="D229" i="17" s="1"/>
  <c r="D264" i="17" s="1"/>
  <c r="D153" i="17"/>
  <c r="H151" i="17"/>
  <c r="G151" i="17"/>
  <c r="H150" i="17"/>
  <c r="G150" i="17"/>
  <c r="H149" i="17"/>
  <c r="G149" i="17"/>
  <c r="H148" i="17"/>
  <c r="G148" i="17"/>
  <c r="H147" i="17"/>
  <c r="G147" i="17"/>
  <c r="H146" i="17"/>
  <c r="G146" i="17"/>
  <c r="H145" i="17"/>
  <c r="G145" i="17"/>
  <c r="H144" i="17"/>
  <c r="G144" i="17"/>
  <c r="H143" i="17"/>
  <c r="G143" i="17"/>
  <c r="H142" i="17"/>
  <c r="G142" i="17"/>
  <c r="H141" i="17"/>
  <c r="G141" i="17"/>
  <c r="H140" i="17"/>
  <c r="G140" i="17"/>
  <c r="H139" i="17"/>
  <c r="G139" i="17"/>
  <c r="H138" i="17"/>
  <c r="G138" i="17"/>
  <c r="H137" i="17"/>
  <c r="G137" i="17"/>
  <c r="H136" i="17"/>
  <c r="G136" i="17"/>
  <c r="H135" i="17"/>
  <c r="G135" i="17"/>
  <c r="H134" i="17"/>
  <c r="G134" i="17"/>
  <c r="H133" i="17"/>
  <c r="G133" i="17"/>
  <c r="H132" i="17"/>
  <c r="G132" i="17"/>
  <c r="H131" i="17"/>
  <c r="G131" i="17"/>
  <c r="H130" i="17"/>
  <c r="G130" i="17"/>
  <c r="H129" i="17"/>
  <c r="G129" i="17"/>
  <c r="H128" i="17"/>
  <c r="G128" i="17"/>
  <c r="H127" i="17"/>
  <c r="G127" i="17"/>
  <c r="H126" i="17"/>
  <c r="G126" i="17"/>
  <c r="H125" i="17"/>
  <c r="G125" i="17"/>
  <c r="H124" i="17"/>
  <c r="G124" i="17"/>
  <c r="H123" i="17"/>
  <c r="G123" i="17"/>
  <c r="H122" i="17"/>
  <c r="G122" i="17"/>
  <c r="H118" i="17"/>
  <c r="H303" i="17" s="1"/>
  <c r="G118" i="17"/>
  <c r="G303" i="17" s="1"/>
  <c r="D118" i="17"/>
  <c r="H83" i="17"/>
  <c r="G83" i="17"/>
  <c r="G302" i="17" s="1"/>
  <c r="D83" i="17"/>
  <c r="D79" i="17"/>
  <c r="D114" i="17" s="1"/>
  <c r="D149" i="17" s="1"/>
  <c r="D73" i="17"/>
  <c r="D108" i="17" s="1"/>
  <c r="D143" i="17" s="1"/>
  <c r="D57" i="17"/>
  <c r="D92" i="17" s="1"/>
  <c r="D127" i="17" s="1"/>
  <c r="F52" i="17"/>
  <c r="F87" i="17" s="1"/>
  <c r="F122" i="17" s="1"/>
  <c r="H48" i="17"/>
  <c r="G48" i="17"/>
  <c r="G301" i="17" s="1"/>
  <c r="D48" i="17"/>
  <c r="D46" i="17"/>
  <c r="D81" i="17" s="1"/>
  <c r="D116" i="17" s="1"/>
  <c r="D151" i="17" s="1"/>
  <c r="D45" i="17"/>
  <c r="D80" i="17" s="1"/>
  <c r="D115" i="17" s="1"/>
  <c r="D150" i="17" s="1"/>
  <c r="D44" i="17"/>
  <c r="D43" i="17"/>
  <c r="D78" i="17" s="1"/>
  <c r="D113" i="17" s="1"/>
  <c r="D148" i="17" s="1"/>
  <c r="D42" i="17"/>
  <c r="D77" i="17" s="1"/>
  <c r="D112" i="17" s="1"/>
  <c r="D147" i="17" s="1"/>
  <c r="D41" i="17"/>
  <c r="D76" i="17" s="1"/>
  <c r="D111" i="17" s="1"/>
  <c r="D146" i="17" s="1"/>
  <c r="D40" i="17"/>
  <c r="D75" i="17" s="1"/>
  <c r="D110" i="17" s="1"/>
  <c r="D145" i="17" s="1"/>
  <c r="D39" i="17"/>
  <c r="D74" i="17" s="1"/>
  <c r="D109" i="17" s="1"/>
  <c r="D144" i="17" s="1"/>
  <c r="D38" i="17"/>
  <c r="D37" i="17"/>
  <c r="D72" i="17" s="1"/>
  <c r="D107" i="17" s="1"/>
  <c r="D142" i="17" s="1"/>
  <c r="D36" i="17"/>
  <c r="D71" i="17" s="1"/>
  <c r="D106" i="17" s="1"/>
  <c r="D141" i="17" s="1"/>
  <c r="D35" i="17"/>
  <c r="D70" i="17" s="1"/>
  <c r="D105" i="17" s="1"/>
  <c r="D140" i="17" s="1"/>
  <c r="D34" i="17"/>
  <c r="D69" i="17" s="1"/>
  <c r="D104" i="17" s="1"/>
  <c r="D139" i="17" s="1"/>
  <c r="D33" i="17"/>
  <c r="D68" i="17" s="1"/>
  <c r="D103" i="17" s="1"/>
  <c r="D138" i="17" s="1"/>
  <c r="D32" i="17"/>
  <c r="D67" i="17" s="1"/>
  <c r="D102" i="17" s="1"/>
  <c r="D137" i="17" s="1"/>
  <c r="D31" i="17"/>
  <c r="D66" i="17" s="1"/>
  <c r="D101" i="17" s="1"/>
  <c r="D136" i="17" s="1"/>
  <c r="D30" i="17"/>
  <c r="D65" i="17" s="1"/>
  <c r="D100" i="17" s="1"/>
  <c r="D135" i="17" s="1"/>
  <c r="D29" i="17"/>
  <c r="D64" i="17" s="1"/>
  <c r="D99" i="17" s="1"/>
  <c r="D134" i="17" s="1"/>
  <c r="D28" i="17"/>
  <c r="D63" i="17" s="1"/>
  <c r="D98" i="17" s="1"/>
  <c r="D133" i="17" s="1"/>
  <c r="D27" i="17"/>
  <c r="D62" i="17" s="1"/>
  <c r="D97" i="17" s="1"/>
  <c r="D132" i="17" s="1"/>
  <c r="D26" i="17"/>
  <c r="D61" i="17" s="1"/>
  <c r="D96" i="17" s="1"/>
  <c r="D131" i="17" s="1"/>
  <c r="D25" i="17"/>
  <c r="D60" i="17" s="1"/>
  <c r="D95" i="17" s="1"/>
  <c r="D130" i="17" s="1"/>
  <c r="D24" i="17"/>
  <c r="D59" i="17" s="1"/>
  <c r="D94" i="17" s="1"/>
  <c r="D129" i="17" s="1"/>
  <c r="D23" i="17"/>
  <c r="D58" i="17" s="1"/>
  <c r="D93" i="17" s="1"/>
  <c r="D128" i="17" s="1"/>
  <c r="D22" i="17"/>
  <c r="F21" i="17"/>
  <c r="D21" i="17"/>
  <c r="D56" i="17" s="1"/>
  <c r="D91" i="17" s="1"/>
  <c r="D126" i="17" s="1"/>
  <c r="D20" i="17"/>
  <c r="D55" i="17" s="1"/>
  <c r="D90" i="17" s="1"/>
  <c r="D125" i="17" s="1"/>
  <c r="F19" i="17"/>
  <c r="F20" i="17" s="1"/>
  <c r="F55" i="17" s="1"/>
  <c r="F90" i="17" s="1"/>
  <c r="F125" i="17" s="1"/>
  <c r="D19" i="17"/>
  <c r="D54" i="17" s="1"/>
  <c r="D89" i="17" s="1"/>
  <c r="D124" i="17" s="1"/>
  <c r="F18" i="17"/>
  <c r="F53" i="17" s="1"/>
  <c r="F88" i="17" s="1"/>
  <c r="F123" i="17" s="1"/>
  <c r="D18" i="17"/>
  <c r="D53" i="17" s="1"/>
  <c r="D88" i="17" s="1"/>
  <c r="D123" i="17" s="1"/>
  <c r="D17" i="17"/>
  <c r="D52" i="17" s="1"/>
  <c r="D87" i="17" s="1"/>
  <c r="D122" i="17" s="1"/>
  <c r="AI11" i="17"/>
  <c r="AG11" i="17"/>
  <c r="AE11" i="17"/>
  <c r="AC11" i="17"/>
  <c r="AB11" i="17"/>
  <c r="AA11" i="17"/>
  <c r="Z11" i="17"/>
  <c r="Y11" i="17"/>
  <c r="X11" i="17"/>
  <c r="W11" i="17"/>
  <c r="V11" i="17"/>
  <c r="U11" i="17"/>
  <c r="T11" i="17"/>
  <c r="S11" i="17"/>
  <c r="R11" i="17"/>
  <c r="Q11" i="17"/>
  <c r="P11" i="17"/>
  <c r="O11" i="17"/>
  <c r="N11" i="17"/>
  <c r="M11" i="17"/>
  <c r="L11" i="17"/>
  <c r="K11" i="17"/>
  <c r="J11" i="17"/>
  <c r="I11" i="17"/>
  <c r="H11" i="17"/>
  <c r="G11" i="17"/>
  <c r="AI10" i="17"/>
  <c r="AG10" i="17"/>
  <c r="AE10" i="17"/>
  <c r="AC10" i="17"/>
  <c r="AB10" i="17"/>
  <c r="AA10" i="17"/>
  <c r="Z10" i="17"/>
  <c r="Y10" i="17"/>
  <c r="X10" i="17"/>
  <c r="W10" i="17"/>
  <c r="V10" i="17"/>
  <c r="U10" i="17"/>
  <c r="T10" i="17"/>
  <c r="S10" i="17"/>
  <c r="R10" i="17"/>
  <c r="Q10" i="17"/>
  <c r="P10" i="17"/>
  <c r="O10" i="17"/>
  <c r="N10" i="17"/>
  <c r="M10" i="17"/>
  <c r="L10" i="17"/>
  <c r="K10" i="17"/>
  <c r="J10" i="17"/>
  <c r="I10" i="17"/>
  <c r="H10" i="17"/>
  <c r="G10" i="17"/>
  <c r="D10" i="17"/>
  <c r="AI9" i="17"/>
  <c r="AG9" i="17"/>
  <c r="AE9" i="17"/>
  <c r="AC9" i="17"/>
  <c r="AB9" i="17"/>
  <c r="AA9" i="17"/>
  <c r="Z9" i="17"/>
  <c r="Y9" i="17"/>
  <c r="X9" i="17"/>
  <c r="W9" i="17"/>
  <c r="V9" i="17"/>
  <c r="U9" i="17"/>
  <c r="T9" i="17"/>
  <c r="S9" i="17"/>
  <c r="R9" i="17"/>
  <c r="Q9" i="17"/>
  <c r="P9" i="17"/>
  <c r="O9" i="17"/>
  <c r="N9" i="17"/>
  <c r="M9" i="17"/>
  <c r="L9" i="17"/>
  <c r="K9" i="17"/>
  <c r="J9" i="17"/>
  <c r="I9" i="17"/>
  <c r="H9" i="17"/>
  <c r="G9" i="17"/>
  <c r="G7" i="17"/>
  <c r="B7" i="17"/>
  <c r="G6" i="17"/>
  <c r="B6" i="17"/>
  <c r="B5" i="17"/>
  <c r="G4" i="17"/>
  <c r="B4" i="17"/>
  <c r="G3" i="17"/>
  <c r="B3" i="17"/>
  <c r="G2" i="17"/>
  <c r="B2" i="17"/>
  <c r="D312" i="16"/>
  <c r="AE309" i="16"/>
  <c r="Z309" i="16"/>
  <c r="Y309" i="16"/>
  <c r="V309" i="16"/>
  <c r="R309" i="16"/>
  <c r="Q309" i="16"/>
  <c r="N309" i="16"/>
  <c r="J309" i="16"/>
  <c r="I309" i="16"/>
  <c r="H309" i="16"/>
  <c r="G309" i="16"/>
  <c r="AB308" i="16"/>
  <c r="Y308" i="16"/>
  <c r="V308" i="16"/>
  <c r="T308" i="16"/>
  <c r="Q308" i="16"/>
  <c r="L308" i="16"/>
  <c r="I308" i="16"/>
  <c r="H308" i="16"/>
  <c r="G308" i="16"/>
  <c r="Y307" i="16"/>
  <c r="I307" i="16"/>
  <c r="H307" i="16"/>
  <c r="G307" i="16"/>
  <c r="H306" i="16"/>
  <c r="G306" i="16"/>
  <c r="D300" i="16"/>
  <c r="D299" i="16"/>
  <c r="D298" i="16"/>
  <c r="D297" i="16"/>
  <c r="D296" i="16"/>
  <c r="D295" i="16"/>
  <c r="F294" i="16"/>
  <c r="F295" i="16" s="1"/>
  <c r="F296" i="16" s="1"/>
  <c r="F297" i="16" s="1"/>
  <c r="F298" i="16" s="1"/>
  <c r="F299" i="16" s="1"/>
  <c r="F300" i="16" s="1"/>
  <c r="D294" i="16"/>
  <c r="F293" i="16"/>
  <c r="D293" i="16"/>
  <c r="D292" i="16"/>
  <c r="D289" i="16"/>
  <c r="D288" i="16"/>
  <c r="D287" i="16"/>
  <c r="F286" i="16"/>
  <c r="F287" i="16" s="1"/>
  <c r="F288" i="16" s="1"/>
  <c r="F289" i="16" s="1"/>
  <c r="D286" i="16"/>
  <c r="F285" i="16"/>
  <c r="D285" i="16"/>
  <c r="D284" i="16"/>
  <c r="D281" i="16"/>
  <c r="D280" i="16"/>
  <c r="D279" i="16"/>
  <c r="D278" i="16"/>
  <c r="D277" i="16"/>
  <c r="F276" i="16"/>
  <c r="F277" i="16" s="1"/>
  <c r="F278" i="16" s="1"/>
  <c r="F279" i="16" s="1"/>
  <c r="F280" i="16" s="1"/>
  <c r="F281" i="16" s="1"/>
  <c r="D276" i="16"/>
  <c r="D275" i="16"/>
  <c r="D270" i="16"/>
  <c r="AE507" i="19"/>
  <c r="AC507" i="19"/>
  <c r="Z507" i="19"/>
  <c r="Y507" i="19"/>
  <c r="V507" i="19"/>
  <c r="U309" i="16"/>
  <c r="T507" i="19"/>
  <c r="R507" i="19"/>
  <c r="Q507" i="19"/>
  <c r="N507" i="19"/>
  <c r="M507" i="19"/>
  <c r="J507" i="19"/>
  <c r="I507" i="19"/>
  <c r="Z506" i="19"/>
  <c r="Y506" i="19"/>
  <c r="U506" i="19"/>
  <c r="Q506" i="19"/>
  <c r="J506" i="19"/>
  <c r="I506" i="19"/>
  <c r="Y505" i="19"/>
  <c r="I505" i="19"/>
  <c r="H261" i="16"/>
  <c r="H268" i="16" s="1"/>
  <c r="H508" i="19" s="1"/>
  <c r="G261" i="16"/>
  <c r="G268" i="16" s="1"/>
  <c r="G508" i="19" s="1"/>
  <c r="F261" i="16"/>
  <c r="D257" i="16"/>
  <c r="D256" i="16"/>
  <c r="D255" i="16"/>
  <c r="D252" i="16"/>
  <c r="D267" i="16" s="1"/>
  <c r="AI249" i="16"/>
  <c r="AI506" i="19" s="1"/>
  <c r="AG249" i="16"/>
  <c r="AE249" i="16"/>
  <c r="AC249" i="16"/>
  <c r="AB249" i="16"/>
  <c r="AB506" i="19" s="1"/>
  <c r="AA249" i="16"/>
  <c r="Z249" i="16"/>
  <c r="Y249" i="16"/>
  <c r="X249" i="16"/>
  <c r="X506" i="19" s="1"/>
  <c r="W249" i="16"/>
  <c r="V249" i="16"/>
  <c r="V506" i="19" s="1"/>
  <c r="U249" i="16"/>
  <c r="T249" i="16"/>
  <c r="T506" i="19" s="1"/>
  <c r="S249" i="16"/>
  <c r="R249" i="16"/>
  <c r="Q249" i="16"/>
  <c r="P249" i="16"/>
  <c r="P506" i="19" s="1"/>
  <c r="O249" i="16"/>
  <c r="N249" i="16"/>
  <c r="M249" i="16"/>
  <c r="L249" i="16"/>
  <c r="L506" i="19" s="1"/>
  <c r="K249" i="16"/>
  <c r="J249" i="16"/>
  <c r="I249" i="16"/>
  <c r="H249" i="16"/>
  <c r="G249" i="16"/>
  <c r="D249" i="16"/>
  <c r="D266" i="16" s="1"/>
  <c r="D247" i="16"/>
  <c r="D246" i="16"/>
  <c r="D245" i="16"/>
  <c r="D244" i="16"/>
  <c r="D243" i="16"/>
  <c r="D242" i="16"/>
  <c r="D241" i="16"/>
  <c r="F240" i="16"/>
  <c r="F241" i="16" s="1"/>
  <c r="F242" i="16" s="1"/>
  <c r="F243" i="16" s="1"/>
  <c r="F244" i="16" s="1"/>
  <c r="F245" i="16" s="1"/>
  <c r="F246" i="16" s="1"/>
  <c r="F247" i="16" s="1"/>
  <c r="F249" i="16" s="1"/>
  <c r="D240" i="16"/>
  <c r="D239" i="16"/>
  <c r="AI236" i="16"/>
  <c r="AG236" i="16"/>
  <c r="AE236" i="16"/>
  <c r="AE505" i="19" s="1"/>
  <c r="AC236" i="16"/>
  <c r="AB236" i="16"/>
  <c r="AA236" i="16"/>
  <c r="Z236" i="16"/>
  <c r="Y236" i="16"/>
  <c r="X236" i="16"/>
  <c r="W236" i="16"/>
  <c r="V236" i="16"/>
  <c r="U236" i="16"/>
  <c r="T236" i="16"/>
  <c r="S236" i="16"/>
  <c r="R236" i="16"/>
  <c r="Q236" i="16"/>
  <c r="P236" i="16"/>
  <c r="O236" i="16"/>
  <c r="N236" i="16"/>
  <c r="N505" i="19" s="1"/>
  <c r="M236" i="16"/>
  <c r="L236" i="16"/>
  <c r="K236" i="16"/>
  <c r="J236" i="16"/>
  <c r="I236" i="16"/>
  <c r="H236" i="16"/>
  <c r="G236" i="16"/>
  <c r="D236" i="16"/>
  <c r="D265" i="16" s="1"/>
  <c r="D234" i="16"/>
  <c r="D233" i="16"/>
  <c r="F232" i="16"/>
  <c r="F233" i="16" s="1"/>
  <c r="D232" i="16"/>
  <c r="D231" i="16"/>
  <c r="F230" i="16"/>
  <c r="F231" i="16" s="1"/>
  <c r="D230" i="16"/>
  <c r="D229" i="16"/>
  <c r="H226" i="16"/>
  <c r="G226" i="16"/>
  <c r="D226" i="16"/>
  <c r="D264" i="16" s="1"/>
  <c r="D224" i="16"/>
  <c r="D223" i="16"/>
  <c r="D222" i="16"/>
  <c r="D221" i="16"/>
  <c r="D220" i="16"/>
  <c r="D219" i="16"/>
  <c r="F218" i="16"/>
  <c r="F219" i="16" s="1"/>
  <c r="F220" i="16" s="1"/>
  <c r="D218" i="16"/>
  <c r="D217" i="16"/>
  <c r="B212" i="16"/>
  <c r="D261" i="16" s="1"/>
  <c r="D268" i="16" s="1"/>
  <c r="D209" i="16"/>
  <c r="D305" i="16" s="1"/>
  <c r="X207" i="16"/>
  <c r="X503" i="19" s="1"/>
  <c r="AC201" i="16"/>
  <c r="AC207" i="16" s="1"/>
  <c r="AC503" i="19" s="1"/>
  <c r="AB201" i="16"/>
  <c r="AB207" i="16" s="1"/>
  <c r="AB503" i="19" s="1"/>
  <c r="AA201" i="16"/>
  <c r="AA207" i="16" s="1"/>
  <c r="AA503" i="19" s="1"/>
  <c r="Z201" i="16"/>
  <c r="Z207" i="16" s="1"/>
  <c r="Z503" i="19" s="1"/>
  <c r="Y201" i="16"/>
  <c r="Y207" i="16" s="1"/>
  <c r="Y503" i="19" s="1"/>
  <c r="X201" i="16"/>
  <c r="W201" i="16"/>
  <c r="W207" i="16" s="1"/>
  <c r="W503" i="19" s="1"/>
  <c r="V201" i="16"/>
  <c r="V207" i="16" s="1"/>
  <c r="V503" i="19" s="1"/>
  <c r="U201" i="16"/>
  <c r="U207" i="16" s="1"/>
  <c r="U503" i="19" s="1"/>
  <c r="T201" i="16"/>
  <c r="T207" i="16" s="1"/>
  <c r="T503" i="19" s="1"/>
  <c r="S201" i="16"/>
  <c r="S207" i="16" s="1"/>
  <c r="S503" i="19" s="1"/>
  <c r="R201" i="16"/>
  <c r="R207" i="16" s="1"/>
  <c r="R503" i="19" s="1"/>
  <c r="Q201" i="16"/>
  <c r="Q207" i="16" s="1"/>
  <c r="Q503" i="19" s="1"/>
  <c r="P201" i="16"/>
  <c r="P207" i="16" s="1"/>
  <c r="P503" i="19" s="1"/>
  <c r="O201" i="16"/>
  <c r="O207" i="16" s="1"/>
  <c r="O503" i="19" s="1"/>
  <c r="N201" i="16"/>
  <c r="N207" i="16" s="1"/>
  <c r="N503" i="19" s="1"/>
  <c r="M201" i="16"/>
  <c r="M207" i="16" s="1"/>
  <c r="M503" i="19" s="1"/>
  <c r="L201" i="16"/>
  <c r="L207" i="16" s="1"/>
  <c r="L503" i="19" s="1"/>
  <c r="K201" i="16"/>
  <c r="K207" i="16" s="1"/>
  <c r="K503" i="19" s="1"/>
  <c r="J201" i="16"/>
  <c r="J207" i="16" s="1"/>
  <c r="J503" i="19" s="1"/>
  <c r="I201" i="16"/>
  <c r="I207" i="16" s="1"/>
  <c r="I503" i="19" s="1"/>
  <c r="H201" i="16"/>
  <c r="H207" i="16" s="1"/>
  <c r="H503" i="19" s="1"/>
  <c r="G201" i="16"/>
  <c r="G207" i="16" s="1"/>
  <c r="G503" i="19" s="1"/>
  <c r="AE201" i="16"/>
  <c r="AE207" i="16" s="1"/>
  <c r="AE503" i="19" s="1"/>
  <c r="AI201" i="16"/>
  <c r="AI207" i="16" s="1"/>
  <c r="AI503" i="19" s="1"/>
  <c r="AG201" i="16"/>
  <c r="AG207" i="16" s="1"/>
  <c r="AG503" i="19" s="1"/>
  <c r="F180" i="16"/>
  <c r="C179" i="16"/>
  <c r="D201" i="16" s="1"/>
  <c r="D207" i="16" s="1"/>
  <c r="D503" i="19" s="1"/>
  <c r="AG177" i="16"/>
  <c r="AG206" i="16" s="1"/>
  <c r="AG502" i="19" s="1"/>
  <c r="AC177" i="16"/>
  <c r="AC206" i="16" s="1"/>
  <c r="AC502" i="19" s="1"/>
  <c r="AB177" i="16"/>
  <c r="AB206" i="16" s="1"/>
  <c r="AB502" i="19" s="1"/>
  <c r="AA177" i="16"/>
  <c r="AA206" i="16" s="1"/>
  <c r="AA502" i="19" s="1"/>
  <c r="Z177" i="16"/>
  <c r="Z206" i="16" s="1"/>
  <c r="Z502" i="19" s="1"/>
  <c r="Y177" i="16"/>
  <c r="Y206" i="16" s="1"/>
  <c r="Y502" i="19" s="1"/>
  <c r="X177" i="16"/>
  <c r="X206" i="16" s="1"/>
  <c r="X502" i="19" s="1"/>
  <c r="W177" i="16"/>
  <c r="W206" i="16" s="1"/>
  <c r="W502" i="19" s="1"/>
  <c r="V177" i="16"/>
  <c r="V206" i="16" s="1"/>
  <c r="V502" i="19" s="1"/>
  <c r="U177" i="16"/>
  <c r="U206" i="16" s="1"/>
  <c r="U502" i="19" s="1"/>
  <c r="T177" i="16"/>
  <c r="T206" i="16" s="1"/>
  <c r="T502" i="19" s="1"/>
  <c r="S177" i="16"/>
  <c r="S206" i="16" s="1"/>
  <c r="S502" i="19" s="1"/>
  <c r="R177" i="16"/>
  <c r="R206" i="16" s="1"/>
  <c r="R502" i="19" s="1"/>
  <c r="Q177" i="16"/>
  <c r="Q206" i="16" s="1"/>
  <c r="Q502" i="19" s="1"/>
  <c r="P177" i="16"/>
  <c r="P206" i="16" s="1"/>
  <c r="P502" i="19" s="1"/>
  <c r="O177" i="16"/>
  <c r="O206" i="16" s="1"/>
  <c r="O502" i="19" s="1"/>
  <c r="N177" i="16"/>
  <c r="N206" i="16" s="1"/>
  <c r="N502" i="19" s="1"/>
  <c r="M177" i="16"/>
  <c r="M206" i="16" s="1"/>
  <c r="M502" i="19" s="1"/>
  <c r="L177" i="16"/>
  <c r="L206" i="16" s="1"/>
  <c r="L502" i="19" s="1"/>
  <c r="K177" i="16"/>
  <c r="K206" i="16" s="1"/>
  <c r="K502" i="19" s="1"/>
  <c r="J177" i="16"/>
  <c r="J206" i="16" s="1"/>
  <c r="J502" i="19" s="1"/>
  <c r="I177" i="16"/>
  <c r="I206" i="16" s="1"/>
  <c r="I502" i="19" s="1"/>
  <c r="H177" i="16"/>
  <c r="H206" i="16" s="1"/>
  <c r="H502" i="19" s="1"/>
  <c r="G177" i="16"/>
  <c r="G206" i="16" s="1"/>
  <c r="G502" i="19" s="1"/>
  <c r="F156" i="16"/>
  <c r="C155" i="16"/>
  <c r="D177" i="16" s="1"/>
  <c r="D206" i="16" s="1"/>
  <c r="D502" i="19" s="1"/>
  <c r="H153" i="16"/>
  <c r="H205" i="16" s="1"/>
  <c r="H501" i="19" s="1"/>
  <c r="G153" i="16"/>
  <c r="G205" i="16" s="1"/>
  <c r="G501" i="19" s="1"/>
  <c r="F132" i="16"/>
  <c r="C131" i="16"/>
  <c r="D153" i="16" s="1"/>
  <c r="D205" i="16" s="1"/>
  <c r="D501" i="19" s="1"/>
  <c r="H129" i="16"/>
  <c r="H204" i="16" s="1"/>
  <c r="G129" i="16"/>
  <c r="G204" i="16" s="1"/>
  <c r="F109" i="16"/>
  <c r="F157" i="16" s="1"/>
  <c r="C107" i="16"/>
  <c r="D129" i="16" s="1"/>
  <c r="D204" i="16" s="1"/>
  <c r="D500" i="19" s="1"/>
  <c r="F84" i="16"/>
  <c r="C83" i="16"/>
  <c r="F62" i="16"/>
  <c r="C61" i="16"/>
  <c r="F40" i="16"/>
  <c r="C39" i="16"/>
  <c r="D22" i="16"/>
  <c r="D66" i="16" s="1"/>
  <c r="D21" i="16"/>
  <c r="D87" i="16" s="1"/>
  <c r="D20" i="16"/>
  <c r="D64" i="16" s="1"/>
  <c r="F19" i="16"/>
  <c r="F85" i="16" s="1"/>
  <c r="D19" i="16"/>
  <c r="D18" i="16"/>
  <c r="C17" i="16"/>
  <c r="AI11" i="16"/>
  <c r="AG11" i="16"/>
  <c r="AE11" i="16"/>
  <c r="AC11" i="16"/>
  <c r="AB11" i="16"/>
  <c r="AA11" i="16"/>
  <c r="Z11" i="16"/>
  <c r="Y11" i="16"/>
  <c r="X11" i="16"/>
  <c r="W11" i="16"/>
  <c r="V11" i="16"/>
  <c r="U11" i="16"/>
  <c r="T11" i="16"/>
  <c r="S11" i="16"/>
  <c r="R11" i="16"/>
  <c r="Q11" i="16"/>
  <c r="P11" i="16"/>
  <c r="O11" i="16"/>
  <c r="N11" i="16"/>
  <c r="M11" i="16"/>
  <c r="L11" i="16"/>
  <c r="K11" i="16"/>
  <c r="J11" i="16"/>
  <c r="I11" i="16"/>
  <c r="H11" i="16"/>
  <c r="G11" i="16"/>
  <c r="AI10" i="16"/>
  <c r="AG10" i="16"/>
  <c r="AE10" i="16"/>
  <c r="AC10" i="16"/>
  <c r="AB10" i="16"/>
  <c r="AA10" i="16"/>
  <c r="Z10" i="16"/>
  <c r="Y10" i="16"/>
  <c r="X10" i="16"/>
  <c r="W10" i="16"/>
  <c r="V10" i="16"/>
  <c r="U10" i="16"/>
  <c r="T10" i="16"/>
  <c r="S10" i="16"/>
  <c r="R10" i="16"/>
  <c r="Q10" i="16"/>
  <c r="P10" i="16"/>
  <c r="O10" i="16"/>
  <c r="N10" i="16"/>
  <c r="M10" i="16"/>
  <c r="L10" i="16"/>
  <c r="K10" i="16"/>
  <c r="J10" i="16"/>
  <c r="I10" i="16"/>
  <c r="H10" i="16"/>
  <c r="G10" i="16"/>
  <c r="D10" i="16"/>
  <c r="AI9" i="16"/>
  <c r="AG9" i="16"/>
  <c r="AE9" i="16"/>
  <c r="AC9" i="16"/>
  <c r="AB9" i="16"/>
  <c r="AA9" i="16"/>
  <c r="Z9" i="16"/>
  <c r="Y9" i="16"/>
  <c r="X9" i="16"/>
  <c r="W9" i="16"/>
  <c r="V9" i="16"/>
  <c r="U9" i="16"/>
  <c r="T9" i="16"/>
  <c r="S9" i="16"/>
  <c r="R9" i="16"/>
  <c r="Q9" i="16"/>
  <c r="P9" i="16"/>
  <c r="O9" i="16"/>
  <c r="N9" i="16"/>
  <c r="M9" i="16"/>
  <c r="L9" i="16"/>
  <c r="K9" i="16"/>
  <c r="J9" i="16"/>
  <c r="I9" i="16"/>
  <c r="H9" i="16"/>
  <c r="G9" i="16"/>
  <c r="G7" i="16"/>
  <c r="B7" i="16"/>
  <c r="G6" i="16"/>
  <c r="B6" i="16"/>
  <c r="B5" i="16"/>
  <c r="G4" i="16"/>
  <c r="B4" i="16"/>
  <c r="G3" i="16"/>
  <c r="B3" i="16"/>
  <c r="G2" i="16"/>
  <c r="B2" i="16"/>
  <c r="H1643" i="15"/>
  <c r="G1643" i="15"/>
  <c r="D1643" i="15"/>
  <c r="F1641" i="15"/>
  <c r="F523" i="19" s="1"/>
  <c r="F525" i="19" s="1"/>
  <c r="F1638" i="15"/>
  <c r="D1637" i="15"/>
  <c r="D519" i="19" s="1"/>
  <c r="H1632" i="15"/>
  <c r="G1632" i="15"/>
  <c r="D1632" i="15"/>
  <c r="F1630" i="15"/>
  <c r="F1628" i="15"/>
  <c r="F1627" i="15"/>
  <c r="F515" i="19" s="1"/>
  <c r="D1626" i="15"/>
  <c r="D514" i="19" s="1"/>
  <c r="D1621" i="15"/>
  <c r="H1604" i="15"/>
  <c r="H499" i="19" s="1"/>
  <c r="G1604" i="15"/>
  <c r="G499" i="19" s="1"/>
  <c r="F1599" i="15"/>
  <c r="F1600" i="15" s="1"/>
  <c r="F1601" i="15" s="1"/>
  <c r="F1602" i="15" s="1"/>
  <c r="F1604" i="15" s="1"/>
  <c r="D1598" i="15"/>
  <c r="B1596" i="15"/>
  <c r="D1619" i="15" s="1"/>
  <c r="H1593" i="15"/>
  <c r="H498" i="19" s="1"/>
  <c r="G1593" i="15"/>
  <c r="F1588" i="15"/>
  <c r="F1589" i="15" s="1"/>
  <c r="F1590" i="15" s="1"/>
  <c r="F1591" i="15" s="1"/>
  <c r="F1593" i="15" s="1"/>
  <c r="D1587" i="15"/>
  <c r="B1585" i="15"/>
  <c r="D1593" i="15" s="1"/>
  <c r="D498" i="19" s="1"/>
  <c r="H1582" i="15"/>
  <c r="G1582" i="15"/>
  <c r="G497" i="19" s="1"/>
  <c r="F1577" i="15"/>
  <c r="F1578" i="15" s="1"/>
  <c r="F1579" i="15" s="1"/>
  <c r="F1580" i="15" s="1"/>
  <c r="F1582" i="15" s="1"/>
  <c r="D1576" i="15"/>
  <c r="B1574" i="15"/>
  <c r="D1582" i="15" s="1"/>
  <c r="D497" i="19" s="1"/>
  <c r="H1571" i="15"/>
  <c r="H496" i="19" s="1"/>
  <c r="G1571" i="15"/>
  <c r="G496" i="19" s="1"/>
  <c r="F1561" i="15"/>
  <c r="F1562" i="15" s="1"/>
  <c r="F1563" i="15" s="1"/>
  <c r="F1564" i="15" s="1"/>
  <c r="F1565" i="15" s="1"/>
  <c r="F1566" i="15" s="1"/>
  <c r="F1567" i="15" s="1"/>
  <c r="F1568" i="15" s="1"/>
  <c r="F1569" i="15" s="1"/>
  <c r="F1571" i="15" s="1"/>
  <c r="F496" i="19" s="1"/>
  <c r="D1560" i="15"/>
  <c r="C1559" i="15"/>
  <c r="D1571" i="15" s="1"/>
  <c r="D496" i="19" s="1"/>
  <c r="AI1557" i="15"/>
  <c r="AI495" i="19" s="1"/>
  <c r="AG1557" i="15"/>
  <c r="AG495" i="19" s="1"/>
  <c r="AE1557" i="15"/>
  <c r="AE495" i="19" s="1"/>
  <c r="AC1557" i="15"/>
  <c r="AC495" i="19" s="1"/>
  <c r="AB1557" i="15"/>
  <c r="AB495" i="19" s="1"/>
  <c r="AA1557" i="15"/>
  <c r="AA495" i="19" s="1"/>
  <c r="Z1557" i="15"/>
  <c r="Z495" i="19" s="1"/>
  <c r="Y1557" i="15"/>
  <c r="Y495" i="19" s="1"/>
  <c r="X1557" i="15"/>
  <c r="X495" i="19" s="1"/>
  <c r="W1557" i="15"/>
  <c r="W495" i="19" s="1"/>
  <c r="V1557" i="15"/>
  <c r="V495" i="19" s="1"/>
  <c r="U1557" i="15"/>
  <c r="U495" i="19" s="1"/>
  <c r="T1557" i="15"/>
  <c r="T495" i="19" s="1"/>
  <c r="S1557" i="15"/>
  <c r="S495" i="19" s="1"/>
  <c r="R1557" i="15"/>
  <c r="R495" i="19" s="1"/>
  <c r="Q1557" i="15"/>
  <c r="Q495" i="19" s="1"/>
  <c r="P1557" i="15"/>
  <c r="P495" i="19" s="1"/>
  <c r="O1557" i="15"/>
  <c r="O495" i="19" s="1"/>
  <c r="N1557" i="15"/>
  <c r="N495" i="19" s="1"/>
  <c r="M1557" i="15"/>
  <c r="M495" i="19" s="1"/>
  <c r="L1557" i="15"/>
  <c r="L495" i="19" s="1"/>
  <c r="K1557" i="15"/>
  <c r="K495" i="19" s="1"/>
  <c r="J1557" i="15"/>
  <c r="J495" i="19" s="1"/>
  <c r="I1557" i="15"/>
  <c r="I495" i="19" s="1"/>
  <c r="H1557" i="15"/>
  <c r="H495" i="19" s="1"/>
  <c r="G1557" i="15"/>
  <c r="G495" i="19" s="1"/>
  <c r="F1552" i="15"/>
  <c r="F1553" i="15" s="1"/>
  <c r="F1554" i="15" s="1"/>
  <c r="F1555" i="15" s="1"/>
  <c r="F1557" i="15" s="1"/>
  <c r="D1552" i="15"/>
  <c r="D1551" i="15"/>
  <c r="C1550" i="15"/>
  <c r="D1557" i="15" s="1"/>
  <c r="D495" i="19" s="1"/>
  <c r="H1548" i="15"/>
  <c r="H494" i="19" s="1"/>
  <c r="G1548" i="15"/>
  <c r="G494" i="19" s="1"/>
  <c r="F1543" i="15"/>
  <c r="F1544" i="15" s="1"/>
  <c r="F1545" i="15" s="1"/>
  <c r="F1546" i="15" s="1"/>
  <c r="F1548" i="15" s="1"/>
  <c r="F494" i="19" s="1"/>
  <c r="D1542" i="15"/>
  <c r="C1541" i="15"/>
  <c r="D1548" i="15" s="1"/>
  <c r="D494" i="19" s="1"/>
  <c r="H1539" i="15"/>
  <c r="G1539" i="15"/>
  <c r="G1616" i="15" s="1"/>
  <c r="F1529" i="15"/>
  <c r="D1529" i="15"/>
  <c r="D485" i="19" s="1"/>
  <c r="D1528" i="15"/>
  <c r="D484" i="19" s="1"/>
  <c r="C1527" i="15"/>
  <c r="D1539" i="15" s="1"/>
  <c r="B1525" i="15"/>
  <c r="D1616" i="15" s="1"/>
  <c r="H1523" i="15"/>
  <c r="H483" i="19" s="1"/>
  <c r="G1523" i="15"/>
  <c r="G483" i="19" s="1"/>
  <c r="D1523" i="15"/>
  <c r="F1503" i="15"/>
  <c r="F1504" i="15" s="1"/>
  <c r="F1505" i="15" s="1"/>
  <c r="F1506" i="15" s="1"/>
  <c r="F1507" i="15" s="1"/>
  <c r="F1508" i="15" s="1"/>
  <c r="F1509" i="15" s="1"/>
  <c r="F1510" i="15" s="1"/>
  <c r="F1511" i="15" s="1"/>
  <c r="F1512" i="15" s="1"/>
  <c r="F1513" i="15" s="1"/>
  <c r="F1514" i="15" s="1"/>
  <c r="F1515" i="15" s="1"/>
  <c r="F1516" i="15" s="1"/>
  <c r="F1517" i="15" s="1"/>
  <c r="F1518" i="15" s="1"/>
  <c r="F1519" i="15" s="1"/>
  <c r="F1520" i="15" s="1"/>
  <c r="F1521" i="15" s="1"/>
  <c r="F1523" i="15" s="1"/>
  <c r="D1502" i="15"/>
  <c r="C1501" i="15"/>
  <c r="D483" i="19" s="1"/>
  <c r="H1499" i="15"/>
  <c r="H482" i="19" s="1"/>
  <c r="G1499" i="15"/>
  <c r="G482" i="19" s="1"/>
  <c r="D1499" i="15"/>
  <c r="F1489" i="15"/>
  <c r="F1490" i="15" s="1"/>
  <c r="F1491" i="15" s="1"/>
  <c r="F1492" i="15" s="1"/>
  <c r="F1493" i="15" s="1"/>
  <c r="F1494" i="15" s="1"/>
  <c r="F1495" i="15" s="1"/>
  <c r="F1496" i="15" s="1"/>
  <c r="F1497" i="15" s="1"/>
  <c r="F1499" i="15" s="1"/>
  <c r="F482" i="19" s="1"/>
  <c r="D1488" i="15"/>
  <c r="C1487" i="15"/>
  <c r="D482" i="19" s="1"/>
  <c r="H1485" i="15"/>
  <c r="H481" i="19" s="1"/>
  <c r="G1485" i="15"/>
  <c r="G481" i="19" s="1"/>
  <c r="F1475" i="15"/>
  <c r="F1476" i="15" s="1"/>
  <c r="F1477" i="15" s="1"/>
  <c r="F1478" i="15" s="1"/>
  <c r="F1479" i="15" s="1"/>
  <c r="F1480" i="15" s="1"/>
  <c r="F1481" i="15" s="1"/>
  <c r="F1482" i="15" s="1"/>
  <c r="F1483" i="15" s="1"/>
  <c r="F1485" i="15" s="1"/>
  <c r="F481" i="19" s="1"/>
  <c r="D1474" i="15"/>
  <c r="C1473" i="15"/>
  <c r="D481" i="19" s="1"/>
  <c r="AI1471" i="15"/>
  <c r="AI480" i="19" s="1"/>
  <c r="AG1471" i="15"/>
  <c r="AG480" i="19" s="1"/>
  <c r="AE1471" i="15"/>
  <c r="AE480" i="19" s="1"/>
  <c r="AC1471" i="15"/>
  <c r="AC480" i="19" s="1"/>
  <c r="AB1471" i="15"/>
  <c r="AB480" i="19" s="1"/>
  <c r="AA1471" i="15"/>
  <c r="AA480" i="19" s="1"/>
  <c r="Z1471" i="15"/>
  <c r="Z480" i="19" s="1"/>
  <c r="Y1471" i="15"/>
  <c r="Y480" i="19" s="1"/>
  <c r="X1471" i="15"/>
  <c r="X480" i="19" s="1"/>
  <c r="W1471" i="15"/>
  <c r="W480" i="19" s="1"/>
  <c r="V1471" i="15"/>
  <c r="V480" i="19" s="1"/>
  <c r="U1471" i="15"/>
  <c r="U480" i="19" s="1"/>
  <c r="T1471" i="15"/>
  <c r="T480" i="19" s="1"/>
  <c r="S1471" i="15"/>
  <c r="S480" i="19" s="1"/>
  <c r="R1471" i="15"/>
  <c r="R480" i="19" s="1"/>
  <c r="Q1471" i="15"/>
  <c r="Q480" i="19" s="1"/>
  <c r="P1471" i="15"/>
  <c r="P480" i="19" s="1"/>
  <c r="O1471" i="15"/>
  <c r="O480" i="19" s="1"/>
  <c r="N1471" i="15"/>
  <c r="N480" i="19" s="1"/>
  <c r="M1471" i="15"/>
  <c r="M480" i="19" s="1"/>
  <c r="L1471" i="15"/>
  <c r="L480" i="19" s="1"/>
  <c r="K1471" i="15"/>
  <c r="K480" i="19" s="1"/>
  <c r="J1471" i="15"/>
  <c r="J480" i="19" s="1"/>
  <c r="I1471" i="15"/>
  <c r="I480" i="19" s="1"/>
  <c r="H1471" i="15"/>
  <c r="H480" i="19" s="1"/>
  <c r="G1471" i="15"/>
  <c r="G480" i="19" s="1"/>
  <c r="D1469" i="15"/>
  <c r="D1468" i="15"/>
  <c r="D1467" i="15"/>
  <c r="D1466" i="15"/>
  <c r="D1465" i="15"/>
  <c r="D1464" i="15"/>
  <c r="D1463" i="15"/>
  <c r="D1462" i="15"/>
  <c r="D1461" i="15"/>
  <c r="D1460" i="15"/>
  <c r="D1459" i="15"/>
  <c r="D1458" i="15"/>
  <c r="D1457" i="15"/>
  <c r="D1456" i="15"/>
  <c r="D1455" i="15"/>
  <c r="D1454" i="15"/>
  <c r="D1453" i="15"/>
  <c r="D1452" i="15"/>
  <c r="F1451" i="15"/>
  <c r="F1452" i="15" s="1"/>
  <c r="F1453" i="15" s="1"/>
  <c r="F1454" i="15" s="1"/>
  <c r="F1455" i="15" s="1"/>
  <c r="F1456" i="15" s="1"/>
  <c r="F1457" i="15" s="1"/>
  <c r="F1458" i="15" s="1"/>
  <c r="F1459" i="15" s="1"/>
  <c r="F1460" i="15" s="1"/>
  <c r="F1461" i="15" s="1"/>
  <c r="F1462" i="15" s="1"/>
  <c r="F1463" i="15" s="1"/>
  <c r="F1464" i="15" s="1"/>
  <c r="F1465" i="15" s="1"/>
  <c r="F1466" i="15" s="1"/>
  <c r="F1467" i="15" s="1"/>
  <c r="F1468" i="15" s="1"/>
  <c r="F1469" i="15" s="1"/>
  <c r="F1471" i="15" s="1"/>
  <c r="F480" i="19" s="1"/>
  <c r="D1451" i="15"/>
  <c r="D1450" i="15"/>
  <c r="C1449" i="15"/>
  <c r="H1447" i="15"/>
  <c r="H479" i="19" s="1"/>
  <c r="G1447" i="15"/>
  <c r="G479" i="19" s="1"/>
  <c r="F1208" i="15"/>
  <c r="F1209" i="15" s="1"/>
  <c r="F1210" i="15" s="1"/>
  <c r="F1211" i="15" s="1"/>
  <c r="F1212" i="15" s="1"/>
  <c r="F1213" i="15" s="1"/>
  <c r="F1214" i="15" s="1"/>
  <c r="F1215" i="15" s="1"/>
  <c r="F1216" i="15" s="1"/>
  <c r="F1217" i="15" s="1"/>
  <c r="F1218" i="15" s="1"/>
  <c r="F1219" i="15" s="1"/>
  <c r="F1220" i="15" s="1"/>
  <c r="F1221" i="15" s="1"/>
  <c r="F1222" i="15" s="1"/>
  <c r="F1223" i="15" s="1"/>
  <c r="F1224" i="15" s="1"/>
  <c r="F1225" i="15" s="1"/>
  <c r="F1226" i="15" s="1"/>
  <c r="F1227" i="15" s="1"/>
  <c r="F1228" i="15" s="1"/>
  <c r="F1229" i="15" s="1"/>
  <c r="F1230" i="15" s="1"/>
  <c r="F1231" i="15" s="1"/>
  <c r="F1232" i="15" s="1"/>
  <c r="F1233" i="15" s="1"/>
  <c r="F1234" i="15" s="1"/>
  <c r="F1235" i="15" s="1"/>
  <c r="F1236" i="15" s="1"/>
  <c r="F1237" i="15" s="1"/>
  <c r="F1238" i="15" s="1"/>
  <c r="F1239" i="15" s="1"/>
  <c r="F1240" i="15" s="1"/>
  <c r="F1241" i="15" s="1"/>
  <c r="F1242" i="15" s="1"/>
  <c r="F1243" i="15" s="1"/>
  <c r="F1244" i="15" s="1"/>
  <c r="F1245" i="15" s="1"/>
  <c r="F1246" i="15" s="1"/>
  <c r="F1247" i="15" s="1"/>
  <c r="F1248" i="15" s="1"/>
  <c r="F1249" i="15" s="1"/>
  <c r="F1250" i="15" s="1"/>
  <c r="F1251" i="15" s="1"/>
  <c r="F1252" i="15" s="1"/>
  <c r="F1253" i="15" s="1"/>
  <c r="F1254" i="15" s="1"/>
  <c r="F1255" i="15" s="1"/>
  <c r="F1256" i="15" s="1"/>
  <c r="F1257" i="15" s="1"/>
  <c r="F1258" i="15" s="1"/>
  <c r="F1259" i="15" s="1"/>
  <c r="F1260" i="15" s="1"/>
  <c r="F1261" i="15" s="1"/>
  <c r="F1262" i="15" s="1"/>
  <c r="F1263" i="15" s="1"/>
  <c r="F1264" i="15" s="1"/>
  <c r="F1265" i="15" s="1"/>
  <c r="F1266" i="15" s="1"/>
  <c r="F1267" i="15" s="1"/>
  <c r="F1268" i="15" s="1"/>
  <c r="F1269" i="15" s="1"/>
  <c r="F1270" i="15" s="1"/>
  <c r="F1271" i="15" s="1"/>
  <c r="F1272" i="15" s="1"/>
  <c r="F1273" i="15" s="1"/>
  <c r="F1274" i="15" s="1"/>
  <c r="F1275" i="15" s="1"/>
  <c r="F1276" i="15" s="1"/>
  <c r="F1277" i="15" s="1"/>
  <c r="F1278" i="15" s="1"/>
  <c r="F1279" i="15" s="1"/>
  <c r="F1280" i="15" s="1"/>
  <c r="F1281" i="15" s="1"/>
  <c r="F1282" i="15" s="1"/>
  <c r="F1283" i="15" s="1"/>
  <c r="F1284" i="15" s="1"/>
  <c r="F1285" i="15" s="1"/>
  <c r="F1286" i="15" s="1"/>
  <c r="F1287" i="15" s="1"/>
  <c r="F1288" i="15" s="1"/>
  <c r="F1289" i="15" s="1"/>
  <c r="F1290" i="15" s="1"/>
  <c r="F1291" i="15" s="1"/>
  <c r="F1292" i="15" s="1"/>
  <c r="F1293" i="15" s="1"/>
  <c r="F1294" i="15" s="1"/>
  <c r="F1295" i="15" s="1"/>
  <c r="F1296" i="15" s="1"/>
  <c r="F1297" i="15" s="1"/>
  <c r="F1298" i="15" s="1"/>
  <c r="F1299" i="15" s="1"/>
  <c r="F1300" i="15" s="1"/>
  <c r="F1301" i="15" s="1"/>
  <c r="F1302" i="15" s="1"/>
  <c r="F1303" i="15" s="1"/>
  <c r="F1304" i="15" s="1"/>
  <c r="F1305" i="15" s="1"/>
  <c r="F1306" i="15" s="1"/>
  <c r="F1307" i="15" s="1"/>
  <c r="F1308" i="15" s="1"/>
  <c r="F1309" i="15" s="1"/>
  <c r="F1310" i="15" s="1"/>
  <c r="F1311" i="15" s="1"/>
  <c r="F1312" i="15" s="1"/>
  <c r="F1313" i="15" s="1"/>
  <c r="F1314" i="15" s="1"/>
  <c r="F1315" i="15" s="1"/>
  <c r="F1316" i="15" s="1"/>
  <c r="F1317" i="15" s="1"/>
  <c r="F1318" i="15" s="1"/>
  <c r="F1319" i="15" s="1"/>
  <c r="F1320" i="15" s="1"/>
  <c r="F1321" i="15" s="1"/>
  <c r="F1322" i="15" s="1"/>
  <c r="F1323" i="15" s="1"/>
  <c r="F1324" i="15" s="1"/>
  <c r="F1325" i="15" s="1"/>
  <c r="F1326" i="15" s="1"/>
  <c r="F1327" i="15" s="1"/>
  <c r="F1328" i="15" s="1"/>
  <c r="F1329" i="15" s="1"/>
  <c r="F1330" i="15" s="1"/>
  <c r="F1331" i="15" s="1"/>
  <c r="F1332" i="15" s="1"/>
  <c r="F1333" i="15" s="1"/>
  <c r="F1334" i="15" s="1"/>
  <c r="F1335" i="15" s="1"/>
  <c r="F1336" i="15" s="1"/>
  <c r="F1337" i="15" s="1"/>
  <c r="F1338" i="15" s="1"/>
  <c r="F1339" i="15" s="1"/>
  <c r="F1340" i="15" s="1"/>
  <c r="F1341" i="15" s="1"/>
  <c r="F1342" i="15" s="1"/>
  <c r="F1343" i="15" s="1"/>
  <c r="F1344" i="15" s="1"/>
  <c r="F1345" i="15" s="1"/>
  <c r="F1346" i="15" s="1"/>
  <c r="F1347" i="15" s="1"/>
  <c r="F1348" i="15" s="1"/>
  <c r="F1349" i="15" s="1"/>
  <c r="F1350" i="15" s="1"/>
  <c r="F1351" i="15" s="1"/>
  <c r="F1352" i="15" s="1"/>
  <c r="F1353" i="15" s="1"/>
  <c r="F1354" i="15" s="1"/>
  <c r="F1355" i="15" s="1"/>
  <c r="F1356" i="15" s="1"/>
  <c r="F1357" i="15" s="1"/>
  <c r="F1358" i="15" s="1"/>
  <c r="F1359" i="15" s="1"/>
  <c r="F1360" i="15" s="1"/>
  <c r="F1361" i="15" s="1"/>
  <c r="F1362" i="15" s="1"/>
  <c r="F1363" i="15" s="1"/>
  <c r="F1364" i="15" s="1"/>
  <c r="F1365" i="15" s="1"/>
  <c r="F1366" i="15" s="1"/>
  <c r="F1367" i="15" s="1"/>
  <c r="F1368" i="15" s="1"/>
  <c r="F1369" i="15" s="1"/>
  <c r="F1370" i="15" s="1"/>
  <c r="F1371" i="15" s="1"/>
  <c r="F1372" i="15" s="1"/>
  <c r="F1373" i="15" s="1"/>
  <c r="F1374" i="15" s="1"/>
  <c r="F1375" i="15" s="1"/>
  <c r="F1376" i="15" s="1"/>
  <c r="F1377" i="15" s="1"/>
  <c r="F1378" i="15" s="1"/>
  <c r="F1379" i="15" s="1"/>
  <c r="F1380" i="15" s="1"/>
  <c r="F1381" i="15" s="1"/>
  <c r="F1382" i="15" s="1"/>
  <c r="F1383" i="15" s="1"/>
  <c r="F1384" i="15" s="1"/>
  <c r="F1385" i="15" s="1"/>
  <c r="F1386" i="15" s="1"/>
  <c r="F1387" i="15" s="1"/>
  <c r="F1388" i="15" s="1"/>
  <c r="F1389" i="15" s="1"/>
  <c r="F1390" i="15" s="1"/>
  <c r="F1391" i="15" s="1"/>
  <c r="F1392" i="15" s="1"/>
  <c r="F1393" i="15" s="1"/>
  <c r="F1394" i="15" s="1"/>
  <c r="F1395" i="15" s="1"/>
  <c r="F1396" i="15" s="1"/>
  <c r="F1397" i="15" s="1"/>
  <c r="F1398" i="15" s="1"/>
  <c r="F1399" i="15" s="1"/>
  <c r="F1400" i="15" s="1"/>
  <c r="F1401" i="15" s="1"/>
  <c r="F1402" i="15" s="1"/>
  <c r="F1403" i="15" s="1"/>
  <c r="F1404" i="15" s="1"/>
  <c r="F1405" i="15" s="1"/>
  <c r="F1406" i="15" s="1"/>
  <c r="F1407" i="15" s="1"/>
  <c r="F1408" i="15" s="1"/>
  <c r="F1409" i="15" s="1"/>
  <c r="F1410" i="15" s="1"/>
  <c r="F1411" i="15" s="1"/>
  <c r="F1412" i="15" s="1"/>
  <c r="F1413" i="15" s="1"/>
  <c r="F1414" i="15" s="1"/>
  <c r="F1415" i="15" s="1"/>
  <c r="F1416" i="15" s="1"/>
  <c r="F1417" i="15" s="1"/>
  <c r="F1418" i="15" s="1"/>
  <c r="F1419" i="15" s="1"/>
  <c r="F1420" i="15" s="1"/>
  <c r="F1421" i="15" s="1"/>
  <c r="F1422" i="15" s="1"/>
  <c r="F1423" i="15" s="1"/>
  <c r="F1424" i="15" s="1"/>
  <c r="F1425" i="15" s="1"/>
  <c r="F1426" i="15" s="1"/>
  <c r="F1427" i="15" s="1"/>
  <c r="F1428" i="15" s="1"/>
  <c r="F1429" i="15" s="1"/>
  <c r="F1430" i="15" s="1"/>
  <c r="F1431" i="15" s="1"/>
  <c r="F1432" i="15" s="1"/>
  <c r="F1433" i="15" s="1"/>
  <c r="F1434" i="15" s="1"/>
  <c r="F1435" i="15" s="1"/>
  <c r="F1436" i="15" s="1"/>
  <c r="F1437" i="15" s="1"/>
  <c r="F1438" i="15" s="1"/>
  <c r="F1439" i="15" s="1"/>
  <c r="F1440" i="15" s="1"/>
  <c r="F1441" i="15" s="1"/>
  <c r="F1442" i="15" s="1"/>
  <c r="F1443" i="15" s="1"/>
  <c r="F1444" i="15" s="1"/>
  <c r="F1445" i="15" s="1"/>
  <c r="F1447" i="15" s="1"/>
  <c r="F479" i="19" s="1"/>
  <c r="F1197" i="15"/>
  <c r="F1198" i="15" s="1"/>
  <c r="F1199" i="15" s="1"/>
  <c r="F1200" i="15" s="1"/>
  <c r="F1201" i="15" s="1"/>
  <c r="F1202" i="15" s="1"/>
  <c r="F1203" i="15" s="1"/>
  <c r="F1204" i="15" s="1"/>
  <c r="F1205" i="15" s="1"/>
  <c r="F1206" i="15" s="1"/>
  <c r="F1207" i="15" s="1"/>
  <c r="D1196" i="15"/>
  <c r="C1195" i="15"/>
  <c r="D479" i="19" s="1"/>
  <c r="H1193" i="15"/>
  <c r="G1193" i="15"/>
  <c r="G478" i="19" s="1"/>
  <c r="F943" i="15"/>
  <c r="F944" i="15" s="1"/>
  <c r="F945" i="15" s="1"/>
  <c r="F946" i="15" s="1"/>
  <c r="F947" i="15" s="1"/>
  <c r="F948" i="15" s="1"/>
  <c r="F949" i="15" s="1"/>
  <c r="F950" i="15" s="1"/>
  <c r="F951" i="15" s="1"/>
  <c r="F952" i="15" s="1"/>
  <c r="F953" i="15" s="1"/>
  <c r="F954" i="15" s="1"/>
  <c r="F955" i="15" s="1"/>
  <c r="F956" i="15" s="1"/>
  <c r="F957" i="15" s="1"/>
  <c r="F958" i="15" s="1"/>
  <c r="F959" i="15" s="1"/>
  <c r="F960" i="15" s="1"/>
  <c r="F961" i="15" s="1"/>
  <c r="F962" i="15" s="1"/>
  <c r="F963" i="15" s="1"/>
  <c r="F964" i="15" s="1"/>
  <c r="F965" i="15" s="1"/>
  <c r="F966" i="15" s="1"/>
  <c r="F967" i="15" s="1"/>
  <c r="F968" i="15" s="1"/>
  <c r="F969" i="15" s="1"/>
  <c r="F970" i="15" s="1"/>
  <c r="F971" i="15" s="1"/>
  <c r="F972" i="15" s="1"/>
  <c r="F973" i="15" s="1"/>
  <c r="F974" i="15" s="1"/>
  <c r="F975" i="15" s="1"/>
  <c r="F976" i="15" s="1"/>
  <c r="F977" i="15" s="1"/>
  <c r="F978" i="15" s="1"/>
  <c r="F979" i="15" s="1"/>
  <c r="F980" i="15" s="1"/>
  <c r="F981" i="15" s="1"/>
  <c r="F982" i="15" s="1"/>
  <c r="F983" i="15" s="1"/>
  <c r="F984" i="15" s="1"/>
  <c r="F985" i="15" s="1"/>
  <c r="F986" i="15" s="1"/>
  <c r="F987" i="15" s="1"/>
  <c r="F988" i="15" s="1"/>
  <c r="F989" i="15" s="1"/>
  <c r="F990" i="15" s="1"/>
  <c r="F991" i="15" s="1"/>
  <c r="F992" i="15" s="1"/>
  <c r="F993" i="15" s="1"/>
  <c r="F994" i="15" s="1"/>
  <c r="F995" i="15" s="1"/>
  <c r="F996" i="15" s="1"/>
  <c r="F997" i="15" s="1"/>
  <c r="F998" i="15" s="1"/>
  <c r="F999" i="15" s="1"/>
  <c r="F1000" i="15" s="1"/>
  <c r="F1001" i="15" s="1"/>
  <c r="F1002" i="15" s="1"/>
  <c r="F1003" i="15" s="1"/>
  <c r="F1004" i="15" s="1"/>
  <c r="F1005" i="15" s="1"/>
  <c r="F1006" i="15" s="1"/>
  <c r="F1007" i="15" s="1"/>
  <c r="F1008" i="15" s="1"/>
  <c r="F1009" i="15" s="1"/>
  <c r="F1010" i="15" s="1"/>
  <c r="F1011" i="15" s="1"/>
  <c r="F1012" i="15" s="1"/>
  <c r="F1013" i="15" s="1"/>
  <c r="F1014" i="15" s="1"/>
  <c r="F1015" i="15" s="1"/>
  <c r="F1016" i="15" s="1"/>
  <c r="F1017" i="15" s="1"/>
  <c r="F1018" i="15" s="1"/>
  <c r="F1019" i="15" s="1"/>
  <c r="F1020" i="15" s="1"/>
  <c r="F1021" i="15" s="1"/>
  <c r="F1022" i="15" s="1"/>
  <c r="F1023" i="15" s="1"/>
  <c r="F1024" i="15" s="1"/>
  <c r="F1025" i="15" s="1"/>
  <c r="F1026" i="15" s="1"/>
  <c r="F1027" i="15" s="1"/>
  <c r="F1028" i="15" s="1"/>
  <c r="F1029" i="15" s="1"/>
  <c r="F1030" i="15" s="1"/>
  <c r="F1031" i="15" s="1"/>
  <c r="F1032" i="15" s="1"/>
  <c r="F1033" i="15" s="1"/>
  <c r="F1034" i="15" s="1"/>
  <c r="F1035" i="15" s="1"/>
  <c r="F1036" i="15" s="1"/>
  <c r="F1037" i="15" s="1"/>
  <c r="F1038" i="15" s="1"/>
  <c r="F1039" i="15" s="1"/>
  <c r="F1040" i="15" s="1"/>
  <c r="F1041" i="15" s="1"/>
  <c r="F1042" i="15" s="1"/>
  <c r="F1043" i="15" s="1"/>
  <c r="F1044" i="15" s="1"/>
  <c r="F1045" i="15" s="1"/>
  <c r="F1046" i="15" s="1"/>
  <c r="F1047" i="15" s="1"/>
  <c r="F1048" i="15" s="1"/>
  <c r="F1049" i="15" s="1"/>
  <c r="F1050" i="15" s="1"/>
  <c r="F1051" i="15" s="1"/>
  <c r="F1052" i="15" s="1"/>
  <c r="F1053" i="15" s="1"/>
  <c r="F1054" i="15" s="1"/>
  <c r="F1055" i="15" s="1"/>
  <c r="F1056" i="15" s="1"/>
  <c r="F1057" i="15" s="1"/>
  <c r="F1058" i="15" s="1"/>
  <c r="F1059" i="15" s="1"/>
  <c r="F1060" i="15" s="1"/>
  <c r="F1061" i="15" s="1"/>
  <c r="F1062" i="15" s="1"/>
  <c r="F1063" i="15" s="1"/>
  <c r="F1064" i="15" s="1"/>
  <c r="F1065" i="15" s="1"/>
  <c r="F1066" i="15" s="1"/>
  <c r="F1067" i="15" s="1"/>
  <c r="F1068" i="15" s="1"/>
  <c r="F1069" i="15" s="1"/>
  <c r="F1070" i="15" s="1"/>
  <c r="F1071" i="15" s="1"/>
  <c r="F1072" i="15" s="1"/>
  <c r="F1073" i="15" s="1"/>
  <c r="F1074" i="15" s="1"/>
  <c r="F1075" i="15" s="1"/>
  <c r="F1076" i="15" s="1"/>
  <c r="F1077" i="15" s="1"/>
  <c r="F1078" i="15" s="1"/>
  <c r="F1079" i="15" s="1"/>
  <c r="F1080" i="15" s="1"/>
  <c r="F1081" i="15" s="1"/>
  <c r="F1082" i="15" s="1"/>
  <c r="F1083" i="15" s="1"/>
  <c r="F1084" i="15" s="1"/>
  <c r="F1085" i="15" s="1"/>
  <c r="F1086" i="15" s="1"/>
  <c r="F1087" i="15" s="1"/>
  <c r="F1088" i="15" s="1"/>
  <c r="F1089" i="15" s="1"/>
  <c r="F1090" i="15" s="1"/>
  <c r="F1091" i="15" s="1"/>
  <c r="F1092" i="15" s="1"/>
  <c r="F1093" i="15" s="1"/>
  <c r="F1094" i="15" s="1"/>
  <c r="F1095" i="15" s="1"/>
  <c r="F1096" i="15" s="1"/>
  <c r="F1097" i="15" s="1"/>
  <c r="F1098" i="15" s="1"/>
  <c r="F1099" i="15" s="1"/>
  <c r="F1100" i="15" s="1"/>
  <c r="F1101" i="15" s="1"/>
  <c r="F1102" i="15" s="1"/>
  <c r="F1103" i="15" s="1"/>
  <c r="F1104" i="15" s="1"/>
  <c r="F1105" i="15" s="1"/>
  <c r="F1106" i="15" s="1"/>
  <c r="F1107" i="15" s="1"/>
  <c r="F1108" i="15" s="1"/>
  <c r="F1109" i="15" s="1"/>
  <c r="F1110" i="15" s="1"/>
  <c r="F1111" i="15" s="1"/>
  <c r="F1112" i="15" s="1"/>
  <c r="F1113" i="15" s="1"/>
  <c r="F1114" i="15" s="1"/>
  <c r="F1115" i="15" s="1"/>
  <c r="F1116" i="15" s="1"/>
  <c r="F1117" i="15" s="1"/>
  <c r="F1118" i="15" s="1"/>
  <c r="F1119" i="15" s="1"/>
  <c r="F1120" i="15" s="1"/>
  <c r="F1121" i="15" s="1"/>
  <c r="F1122" i="15" s="1"/>
  <c r="F1123" i="15" s="1"/>
  <c r="F1124" i="15" s="1"/>
  <c r="F1125" i="15" s="1"/>
  <c r="F1126" i="15" s="1"/>
  <c r="F1127" i="15" s="1"/>
  <c r="F1128" i="15" s="1"/>
  <c r="F1129" i="15" s="1"/>
  <c r="F1130" i="15" s="1"/>
  <c r="F1131" i="15" s="1"/>
  <c r="F1132" i="15" s="1"/>
  <c r="F1133" i="15" s="1"/>
  <c r="F1134" i="15" s="1"/>
  <c r="F1135" i="15" s="1"/>
  <c r="F1136" i="15" s="1"/>
  <c r="F1137" i="15" s="1"/>
  <c r="F1138" i="15" s="1"/>
  <c r="F1139" i="15" s="1"/>
  <c r="F1140" i="15" s="1"/>
  <c r="F1141" i="15" s="1"/>
  <c r="F1142" i="15" s="1"/>
  <c r="F1143" i="15" s="1"/>
  <c r="F1144" i="15" s="1"/>
  <c r="F1145" i="15" s="1"/>
  <c r="F1146" i="15" s="1"/>
  <c r="F1147" i="15" s="1"/>
  <c r="F1148" i="15" s="1"/>
  <c r="F1149" i="15" s="1"/>
  <c r="F1150" i="15" s="1"/>
  <c r="F1151" i="15" s="1"/>
  <c r="F1152" i="15" s="1"/>
  <c r="F1153" i="15" s="1"/>
  <c r="F1154" i="15" s="1"/>
  <c r="F1155" i="15" s="1"/>
  <c r="F1156" i="15" s="1"/>
  <c r="F1157" i="15" s="1"/>
  <c r="F1158" i="15" s="1"/>
  <c r="F1159" i="15" s="1"/>
  <c r="F1160" i="15" s="1"/>
  <c r="F1161" i="15" s="1"/>
  <c r="F1162" i="15" s="1"/>
  <c r="F1163" i="15" s="1"/>
  <c r="F1164" i="15" s="1"/>
  <c r="F1165" i="15" s="1"/>
  <c r="F1166" i="15" s="1"/>
  <c r="F1167" i="15" s="1"/>
  <c r="F1168" i="15" s="1"/>
  <c r="F1169" i="15" s="1"/>
  <c r="F1170" i="15" s="1"/>
  <c r="F1171" i="15" s="1"/>
  <c r="F1172" i="15" s="1"/>
  <c r="F1173" i="15" s="1"/>
  <c r="F1174" i="15" s="1"/>
  <c r="F1175" i="15" s="1"/>
  <c r="F1176" i="15" s="1"/>
  <c r="F1177" i="15" s="1"/>
  <c r="F1178" i="15" s="1"/>
  <c r="F1179" i="15" s="1"/>
  <c r="F1180" i="15" s="1"/>
  <c r="F1181" i="15" s="1"/>
  <c r="F1182" i="15" s="1"/>
  <c r="F1183" i="15" s="1"/>
  <c r="F1184" i="15" s="1"/>
  <c r="F1185" i="15" s="1"/>
  <c r="F1186" i="15" s="1"/>
  <c r="F1187" i="15" s="1"/>
  <c r="F1188" i="15" s="1"/>
  <c r="F1189" i="15" s="1"/>
  <c r="F1190" i="15" s="1"/>
  <c r="F1191" i="15" s="1"/>
  <c r="F1193" i="15" s="1"/>
  <c r="F478" i="19" s="1"/>
  <c r="D942" i="15"/>
  <c r="C941" i="15"/>
  <c r="AI939" i="15"/>
  <c r="AG939" i="15"/>
  <c r="AE939" i="15"/>
  <c r="AC939" i="15"/>
  <c r="AB939" i="15"/>
  <c r="AA939" i="15"/>
  <c r="Z939" i="15"/>
  <c r="Y939" i="15"/>
  <c r="X939" i="15"/>
  <c r="W939" i="15"/>
  <c r="V939" i="15"/>
  <c r="U939" i="15"/>
  <c r="T939" i="15"/>
  <c r="S939" i="15"/>
  <c r="R939" i="15"/>
  <c r="Q939" i="15"/>
  <c r="P939" i="15"/>
  <c r="O939" i="15"/>
  <c r="N939" i="15"/>
  <c r="M939" i="15"/>
  <c r="L939" i="15"/>
  <c r="K939" i="15"/>
  <c r="J939" i="15"/>
  <c r="I939" i="15"/>
  <c r="H939" i="15"/>
  <c r="G939" i="15"/>
  <c r="F937" i="15"/>
  <c r="F939" i="15" s="1"/>
  <c r="D937" i="15"/>
  <c r="F936" i="15"/>
  <c r="D936" i="15"/>
  <c r="D935" i="15"/>
  <c r="C934" i="15"/>
  <c r="D939" i="15" s="1"/>
  <c r="B932" i="15"/>
  <c r="D1615" i="15" s="1"/>
  <c r="D927" i="15"/>
  <c r="AI924" i="15"/>
  <c r="AG924" i="15"/>
  <c r="AE924" i="15"/>
  <c r="AC924" i="15"/>
  <c r="AB924" i="15"/>
  <c r="AA924" i="15"/>
  <c r="Z924" i="15"/>
  <c r="Y924" i="15"/>
  <c r="X924" i="15"/>
  <c r="W924" i="15"/>
  <c r="V924" i="15"/>
  <c r="U924" i="15"/>
  <c r="T924" i="15"/>
  <c r="S924" i="15"/>
  <c r="R924" i="15"/>
  <c r="Q924" i="15"/>
  <c r="P924" i="15"/>
  <c r="O924" i="15"/>
  <c r="N924" i="15"/>
  <c r="M924" i="15"/>
  <c r="L924" i="15"/>
  <c r="K924" i="15"/>
  <c r="J924" i="15"/>
  <c r="I924" i="15"/>
  <c r="H924" i="15"/>
  <c r="G924" i="15"/>
  <c r="AI923" i="15"/>
  <c r="AG923" i="15"/>
  <c r="AE923" i="15"/>
  <c r="AC923" i="15"/>
  <c r="AB923" i="15"/>
  <c r="AA923" i="15"/>
  <c r="Z923" i="15"/>
  <c r="Y923" i="15"/>
  <c r="X923" i="15"/>
  <c r="W923" i="15"/>
  <c r="V923" i="15"/>
  <c r="U923" i="15"/>
  <c r="T923" i="15"/>
  <c r="S923" i="15"/>
  <c r="R923" i="15"/>
  <c r="Q923" i="15"/>
  <c r="P923" i="15"/>
  <c r="O923" i="15"/>
  <c r="N923" i="15"/>
  <c r="M923" i="15"/>
  <c r="L923" i="15"/>
  <c r="K923" i="15"/>
  <c r="J923" i="15"/>
  <c r="I923" i="15"/>
  <c r="H923" i="15"/>
  <c r="G923" i="15"/>
  <c r="AI922" i="15"/>
  <c r="AG922" i="15"/>
  <c r="AE922" i="15"/>
  <c r="AC922" i="15"/>
  <c r="AB922" i="15"/>
  <c r="AA922" i="15"/>
  <c r="Z922" i="15"/>
  <c r="Y922" i="15"/>
  <c r="X922" i="15"/>
  <c r="W922" i="15"/>
  <c r="V922" i="15"/>
  <c r="U922" i="15"/>
  <c r="T922" i="15"/>
  <c r="S922" i="15"/>
  <c r="R922" i="15"/>
  <c r="Q922" i="15"/>
  <c r="P922" i="15"/>
  <c r="O922" i="15"/>
  <c r="N922" i="15"/>
  <c r="M922" i="15"/>
  <c r="L922" i="15"/>
  <c r="K922" i="15"/>
  <c r="J922" i="15"/>
  <c r="I922" i="15"/>
  <c r="H922" i="15"/>
  <c r="G922" i="15"/>
  <c r="AI921" i="15"/>
  <c r="AG921" i="15"/>
  <c r="AE921" i="15"/>
  <c r="AC921" i="15"/>
  <c r="AB921" i="15"/>
  <c r="AA921" i="15"/>
  <c r="Z921" i="15"/>
  <c r="Y921" i="15"/>
  <c r="X921" i="15"/>
  <c r="W921" i="15"/>
  <c r="V921" i="15"/>
  <c r="U921" i="15"/>
  <c r="T921" i="15"/>
  <c r="S921" i="15"/>
  <c r="R921" i="15"/>
  <c r="Q921" i="15"/>
  <c r="P921" i="15"/>
  <c r="O921" i="15"/>
  <c r="N921" i="15"/>
  <c r="M921" i="15"/>
  <c r="L921" i="15"/>
  <c r="K921" i="15"/>
  <c r="J921" i="15"/>
  <c r="I921" i="15"/>
  <c r="H921" i="15"/>
  <c r="G921" i="15"/>
  <c r="AI920" i="15"/>
  <c r="AG920" i="15"/>
  <c r="AE920" i="15"/>
  <c r="AC920" i="15"/>
  <c r="AB920" i="15"/>
  <c r="AA920" i="15"/>
  <c r="Z920" i="15"/>
  <c r="Y920" i="15"/>
  <c r="X920" i="15"/>
  <c r="W920" i="15"/>
  <c r="V920" i="15"/>
  <c r="U920" i="15"/>
  <c r="T920" i="15"/>
  <c r="S920" i="15"/>
  <c r="R920" i="15"/>
  <c r="Q920" i="15"/>
  <c r="P920" i="15"/>
  <c r="O920" i="15"/>
  <c r="N920" i="15"/>
  <c r="M920" i="15"/>
  <c r="L920" i="15"/>
  <c r="K920" i="15"/>
  <c r="J920" i="15"/>
  <c r="I920" i="15"/>
  <c r="H920" i="15"/>
  <c r="G920" i="15"/>
  <c r="AI919" i="15"/>
  <c r="AG919" i="15"/>
  <c r="AE919" i="15"/>
  <c r="AC919" i="15"/>
  <c r="AB919" i="15"/>
  <c r="AA919" i="15"/>
  <c r="Z919" i="15"/>
  <c r="Y919" i="15"/>
  <c r="X919" i="15"/>
  <c r="W919" i="15"/>
  <c r="V919" i="15"/>
  <c r="U919" i="15"/>
  <c r="T919" i="15"/>
  <c r="S919" i="15"/>
  <c r="R919" i="15"/>
  <c r="Q919" i="15"/>
  <c r="P919" i="15"/>
  <c r="O919" i="15"/>
  <c r="N919" i="15"/>
  <c r="M919" i="15"/>
  <c r="L919" i="15"/>
  <c r="K919" i="15"/>
  <c r="J919" i="15"/>
  <c r="I919" i="15"/>
  <c r="H919" i="15"/>
  <c r="G919" i="15"/>
  <c r="AI918" i="15"/>
  <c r="AG918" i="15"/>
  <c r="AE918" i="15"/>
  <c r="AC918" i="15"/>
  <c r="AB918" i="15"/>
  <c r="AA918" i="15"/>
  <c r="Z918" i="15"/>
  <c r="Y918" i="15"/>
  <c r="X918" i="15"/>
  <c r="W918" i="15"/>
  <c r="V918" i="15"/>
  <c r="U918" i="15"/>
  <c r="T918" i="15"/>
  <c r="S918" i="15"/>
  <c r="R918" i="15"/>
  <c r="Q918" i="15"/>
  <c r="P918" i="15"/>
  <c r="O918" i="15"/>
  <c r="N918" i="15"/>
  <c r="M918" i="15"/>
  <c r="L918" i="15"/>
  <c r="K918" i="15"/>
  <c r="J918" i="15"/>
  <c r="I918" i="15"/>
  <c r="H918" i="15"/>
  <c r="G918" i="15"/>
  <c r="AI917" i="15"/>
  <c r="AG917" i="15"/>
  <c r="AE917" i="15"/>
  <c r="AC917" i="15"/>
  <c r="AB917" i="15"/>
  <c r="AA917" i="15"/>
  <c r="Z917" i="15"/>
  <c r="Y917" i="15"/>
  <c r="X917" i="15"/>
  <c r="W917" i="15"/>
  <c r="V917" i="15"/>
  <c r="U917" i="15"/>
  <c r="T917" i="15"/>
  <c r="S917" i="15"/>
  <c r="R917" i="15"/>
  <c r="Q917" i="15"/>
  <c r="P917" i="15"/>
  <c r="O917" i="15"/>
  <c r="N917" i="15"/>
  <c r="M917" i="15"/>
  <c r="L917" i="15"/>
  <c r="K917" i="15"/>
  <c r="J917" i="15"/>
  <c r="I917" i="15"/>
  <c r="H917" i="15"/>
  <c r="G917" i="15"/>
  <c r="AI916" i="15"/>
  <c r="AG916" i="15"/>
  <c r="AE916" i="15"/>
  <c r="AC916" i="15"/>
  <c r="AB916" i="15"/>
  <c r="AA916" i="15"/>
  <c r="Z916" i="15"/>
  <c r="Y916" i="15"/>
  <c r="X916" i="15"/>
  <c r="W916" i="15"/>
  <c r="V916" i="15"/>
  <c r="U916" i="15"/>
  <c r="T916" i="15"/>
  <c r="S916" i="15"/>
  <c r="R916" i="15"/>
  <c r="Q916" i="15"/>
  <c r="P916" i="15"/>
  <c r="O916" i="15"/>
  <c r="N916" i="15"/>
  <c r="M916" i="15"/>
  <c r="L916" i="15"/>
  <c r="K916" i="15"/>
  <c r="J916" i="15"/>
  <c r="I916" i="15"/>
  <c r="H916" i="15"/>
  <c r="G916" i="15"/>
  <c r="AI915" i="15"/>
  <c r="AG915" i="15"/>
  <c r="AE915" i="15"/>
  <c r="AC915" i="15"/>
  <c r="AB915" i="15"/>
  <c r="AA915" i="15"/>
  <c r="Z915" i="15"/>
  <c r="Y915" i="15"/>
  <c r="X915" i="15"/>
  <c r="W915" i="15"/>
  <c r="V915" i="15"/>
  <c r="U915" i="15"/>
  <c r="T915" i="15"/>
  <c r="S915" i="15"/>
  <c r="R915" i="15"/>
  <c r="Q915" i="15"/>
  <c r="P915" i="15"/>
  <c r="O915" i="15"/>
  <c r="N915" i="15"/>
  <c r="M915" i="15"/>
  <c r="L915" i="15"/>
  <c r="K915" i="15"/>
  <c r="J915" i="15"/>
  <c r="I915" i="15"/>
  <c r="H915" i="15"/>
  <c r="G915" i="15"/>
  <c r="AI914" i="15"/>
  <c r="AG914" i="15"/>
  <c r="AE914" i="15"/>
  <c r="AC914" i="15"/>
  <c r="AB914" i="15"/>
  <c r="AA914" i="15"/>
  <c r="Z914" i="15"/>
  <c r="Y914" i="15"/>
  <c r="X914" i="15"/>
  <c r="W914" i="15"/>
  <c r="V914" i="15"/>
  <c r="U914" i="15"/>
  <c r="T914" i="15"/>
  <c r="S914" i="15"/>
  <c r="R914" i="15"/>
  <c r="Q914" i="15"/>
  <c r="P914" i="15"/>
  <c r="O914" i="15"/>
  <c r="N914" i="15"/>
  <c r="M914" i="15"/>
  <c r="L914" i="15"/>
  <c r="K914" i="15"/>
  <c r="J914" i="15"/>
  <c r="I914" i="15"/>
  <c r="H914" i="15"/>
  <c r="G914" i="15"/>
  <c r="AI913" i="15"/>
  <c r="AG913" i="15"/>
  <c r="AE913" i="15"/>
  <c r="AC913" i="15"/>
  <c r="AB913" i="15"/>
  <c r="AA913" i="15"/>
  <c r="Z913" i="15"/>
  <c r="Y913" i="15"/>
  <c r="X913" i="15"/>
  <c r="W913" i="15"/>
  <c r="V913" i="15"/>
  <c r="U913" i="15"/>
  <c r="T913" i="15"/>
  <c r="S913" i="15"/>
  <c r="R913" i="15"/>
  <c r="Q913" i="15"/>
  <c r="P913" i="15"/>
  <c r="O913" i="15"/>
  <c r="N913" i="15"/>
  <c r="M913" i="15"/>
  <c r="L913" i="15"/>
  <c r="K913" i="15"/>
  <c r="J913" i="15"/>
  <c r="I913" i="15"/>
  <c r="H913" i="15"/>
  <c r="G913" i="15"/>
  <c r="AI912" i="15"/>
  <c r="AG912" i="15"/>
  <c r="AE912" i="15"/>
  <c r="AC912" i="15"/>
  <c r="AB912" i="15"/>
  <c r="AA912" i="15"/>
  <c r="Z912" i="15"/>
  <c r="Y912" i="15"/>
  <c r="X912" i="15"/>
  <c r="W912" i="15"/>
  <c r="V912" i="15"/>
  <c r="U912" i="15"/>
  <c r="T912" i="15"/>
  <c r="S912" i="15"/>
  <c r="R912" i="15"/>
  <c r="Q912" i="15"/>
  <c r="P912" i="15"/>
  <c r="O912" i="15"/>
  <c r="N912" i="15"/>
  <c r="M912" i="15"/>
  <c r="L912" i="15"/>
  <c r="K912" i="15"/>
  <c r="J912" i="15"/>
  <c r="I912" i="15"/>
  <c r="H912" i="15"/>
  <c r="G912" i="15"/>
  <c r="AI911" i="15"/>
  <c r="AG911" i="15"/>
  <c r="AE911" i="15"/>
  <c r="AC911" i="15"/>
  <c r="AB911" i="15"/>
  <c r="AA911" i="15"/>
  <c r="Z911" i="15"/>
  <c r="Y911" i="15"/>
  <c r="X911" i="15"/>
  <c r="W911" i="15"/>
  <c r="V911" i="15"/>
  <c r="U911" i="15"/>
  <c r="T911" i="15"/>
  <c r="S911" i="15"/>
  <c r="R911" i="15"/>
  <c r="Q911" i="15"/>
  <c r="P911" i="15"/>
  <c r="O911" i="15"/>
  <c r="N911" i="15"/>
  <c r="M911" i="15"/>
  <c r="L911" i="15"/>
  <c r="K911" i="15"/>
  <c r="J911" i="15"/>
  <c r="I911" i="15"/>
  <c r="H911" i="15"/>
  <c r="G911" i="15"/>
  <c r="AI910" i="15"/>
  <c r="AG910" i="15"/>
  <c r="AE910" i="15"/>
  <c r="AC910" i="15"/>
  <c r="AB910" i="15"/>
  <c r="AA910" i="15"/>
  <c r="Z910" i="15"/>
  <c r="Y910" i="15"/>
  <c r="X910" i="15"/>
  <c r="W910" i="15"/>
  <c r="V910" i="15"/>
  <c r="U910" i="15"/>
  <c r="T910" i="15"/>
  <c r="S910" i="15"/>
  <c r="R910" i="15"/>
  <c r="Q910" i="15"/>
  <c r="P910" i="15"/>
  <c r="O910" i="15"/>
  <c r="N910" i="15"/>
  <c r="M910" i="15"/>
  <c r="L910" i="15"/>
  <c r="K910" i="15"/>
  <c r="J910" i="15"/>
  <c r="I910" i="15"/>
  <c r="H910" i="15"/>
  <c r="G910" i="15"/>
  <c r="AI909" i="15"/>
  <c r="AG909" i="15"/>
  <c r="AE909" i="15"/>
  <c r="AC909" i="15"/>
  <c r="AB909" i="15"/>
  <c r="AA909" i="15"/>
  <c r="Z909" i="15"/>
  <c r="Y909" i="15"/>
  <c r="X909" i="15"/>
  <c r="W909" i="15"/>
  <c r="V909" i="15"/>
  <c r="U909" i="15"/>
  <c r="T909" i="15"/>
  <c r="S909" i="15"/>
  <c r="R909" i="15"/>
  <c r="Q909" i="15"/>
  <c r="P909" i="15"/>
  <c r="O909" i="15"/>
  <c r="N909" i="15"/>
  <c r="M909" i="15"/>
  <c r="L909" i="15"/>
  <c r="K909" i="15"/>
  <c r="J909" i="15"/>
  <c r="I909" i="15"/>
  <c r="H909" i="15"/>
  <c r="G909" i="15"/>
  <c r="AI908" i="15"/>
  <c r="AG908" i="15"/>
  <c r="AE908" i="15"/>
  <c r="AC908" i="15"/>
  <c r="AB908" i="15"/>
  <c r="AA908" i="15"/>
  <c r="Z908" i="15"/>
  <c r="Y908" i="15"/>
  <c r="X908" i="15"/>
  <c r="W908" i="15"/>
  <c r="V908" i="15"/>
  <c r="U908" i="15"/>
  <c r="T908" i="15"/>
  <c r="S908" i="15"/>
  <c r="R908" i="15"/>
  <c r="Q908" i="15"/>
  <c r="P908" i="15"/>
  <c r="O908" i="15"/>
  <c r="N908" i="15"/>
  <c r="M908" i="15"/>
  <c r="L908" i="15"/>
  <c r="K908" i="15"/>
  <c r="J908" i="15"/>
  <c r="I908" i="15"/>
  <c r="H908" i="15"/>
  <c r="G908" i="15"/>
  <c r="AI907" i="15"/>
  <c r="AG907" i="15"/>
  <c r="AE907" i="15"/>
  <c r="AC907" i="15"/>
  <c r="AB907" i="15"/>
  <c r="AA907" i="15"/>
  <c r="Z907" i="15"/>
  <c r="Y907" i="15"/>
  <c r="X907" i="15"/>
  <c r="W907" i="15"/>
  <c r="V907" i="15"/>
  <c r="U907" i="15"/>
  <c r="T907" i="15"/>
  <c r="S907" i="15"/>
  <c r="R907" i="15"/>
  <c r="Q907" i="15"/>
  <c r="P907" i="15"/>
  <c r="O907" i="15"/>
  <c r="N907" i="15"/>
  <c r="M907" i="15"/>
  <c r="L907" i="15"/>
  <c r="K907" i="15"/>
  <c r="J907" i="15"/>
  <c r="I907" i="15"/>
  <c r="H907" i="15"/>
  <c r="G907" i="15"/>
  <c r="AI906" i="15"/>
  <c r="AG906" i="15"/>
  <c r="AE906" i="15"/>
  <c r="AC906" i="15"/>
  <c r="AB906" i="15"/>
  <c r="AA906" i="15"/>
  <c r="Z906" i="15"/>
  <c r="Y906" i="15"/>
  <c r="X906" i="15"/>
  <c r="W906" i="15"/>
  <c r="V906" i="15"/>
  <c r="U906" i="15"/>
  <c r="T906" i="15"/>
  <c r="S906" i="15"/>
  <c r="R906" i="15"/>
  <c r="Q906" i="15"/>
  <c r="P906" i="15"/>
  <c r="O906" i="15"/>
  <c r="N906" i="15"/>
  <c r="M906" i="15"/>
  <c r="L906" i="15"/>
  <c r="K906" i="15"/>
  <c r="J906" i="15"/>
  <c r="I906" i="15"/>
  <c r="H906" i="15"/>
  <c r="G906" i="15"/>
  <c r="H905" i="15"/>
  <c r="G905" i="15"/>
  <c r="H904" i="15"/>
  <c r="G904" i="15"/>
  <c r="H903" i="15"/>
  <c r="G903" i="15"/>
  <c r="H902" i="15"/>
  <c r="G902" i="15"/>
  <c r="H901" i="15"/>
  <c r="G901" i="15"/>
  <c r="H900" i="15"/>
  <c r="G900" i="15"/>
  <c r="H899" i="15"/>
  <c r="G899" i="15"/>
  <c r="H898" i="15"/>
  <c r="G898" i="15"/>
  <c r="H897" i="15"/>
  <c r="G897" i="15"/>
  <c r="H896" i="15"/>
  <c r="G896" i="15"/>
  <c r="H895" i="15"/>
  <c r="G895" i="15"/>
  <c r="H894" i="15"/>
  <c r="G894" i="15"/>
  <c r="H893" i="15"/>
  <c r="G893" i="15"/>
  <c r="H892" i="15"/>
  <c r="G892" i="15"/>
  <c r="H891" i="15"/>
  <c r="G891" i="15"/>
  <c r="H890" i="15"/>
  <c r="G890" i="15"/>
  <c r="H889" i="15"/>
  <c r="G889" i="15"/>
  <c r="H888" i="15"/>
  <c r="G888" i="15"/>
  <c r="H887" i="15"/>
  <c r="G887" i="15"/>
  <c r="H886" i="15"/>
  <c r="G886" i="15"/>
  <c r="H885" i="15"/>
  <c r="G885" i="15"/>
  <c r="H884" i="15"/>
  <c r="G884" i="15"/>
  <c r="H883" i="15"/>
  <c r="G883" i="15"/>
  <c r="H882" i="15"/>
  <c r="G882" i="15"/>
  <c r="H881" i="15"/>
  <c r="G881" i="15"/>
  <c r="H880" i="15"/>
  <c r="G880" i="15"/>
  <c r="H879" i="15"/>
  <c r="G879" i="15"/>
  <c r="H878" i="15"/>
  <c r="G878" i="15"/>
  <c r="H877" i="15"/>
  <c r="G877" i="15"/>
  <c r="F877" i="15"/>
  <c r="F878" i="15" s="1"/>
  <c r="F879" i="15" s="1"/>
  <c r="F880" i="15" s="1"/>
  <c r="F881" i="15" s="1"/>
  <c r="F882" i="15" s="1"/>
  <c r="F883" i="15" s="1"/>
  <c r="F884" i="15" s="1"/>
  <c r="F885" i="15" s="1"/>
  <c r="F886" i="15" s="1"/>
  <c r="F887" i="15" s="1"/>
  <c r="F888" i="15" s="1"/>
  <c r="F889" i="15" s="1"/>
  <c r="F890" i="15" s="1"/>
  <c r="F891" i="15" s="1"/>
  <c r="F892" i="15" s="1"/>
  <c r="F893" i="15" s="1"/>
  <c r="F894" i="15" s="1"/>
  <c r="F895" i="15" s="1"/>
  <c r="F896" i="15" s="1"/>
  <c r="F897" i="15" s="1"/>
  <c r="F898" i="15" s="1"/>
  <c r="F899" i="15" s="1"/>
  <c r="F900" i="15" s="1"/>
  <c r="F901" i="15" s="1"/>
  <c r="F902" i="15" s="1"/>
  <c r="F903" i="15" s="1"/>
  <c r="F904" i="15" s="1"/>
  <c r="F905" i="15" s="1"/>
  <c r="F906" i="15" s="1"/>
  <c r="F907" i="15" s="1"/>
  <c r="F908" i="15" s="1"/>
  <c r="F909" i="15" s="1"/>
  <c r="F910" i="15" s="1"/>
  <c r="F911" i="15" s="1"/>
  <c r="F912" i="15" s="1"/>
  <c r="F913" i="15" s="1"/>
  <c r="F914" i="15" s="1"/>
  <c r="F915" i="15" s="1"/>
  <c r="F916" i="15" s="1"/>
  <c r="F917" i="15" s="1"/>
  <c r="F918" i="15" s="1"/>
  <c r="F919" i="15" s="1"/>
  <c r="F920" i="15" s="1"/>
  <c r="F921" i="15" s="1"/>
  <c r="F922" i="15" s="1"/>
  <c r="F923" i="15" s="1"/>
  <c r="F924" i="15" s="1"/>
  <c r="F925" i="15" s="1"/>
  <c r="F927" i="15" s="1"/>
  <c r="F929" i="15" s="1"/>
  <c r="F477" i="19" s="1"/>
  <c r="H876" i="15"/>
  <c r="G876" i="15"/>
  <c r="D873" i="15"/>
  <c r="AI870" i="15"/>
  <c r="AG870" i="15"/>
  <c r="AE870" i="15"/>
  <c r="AC870" i="15"/>
  <c r="AB870" i="15"/>
  <c r="AA870" i="15"/>
  <c r="Z870" i="15"/>
  <c r="Y870" i="15"/>
  <c r="X870" i="15"/>
  <c r="W870" i="15"/>
  <c r="V870" i="15"/>
  <c r="U870" i="15"/>
  <c r="T870" i="15"/>
  <c r="S870" i="15"/>
  <c r="R870" i="15"/>
  <c r="Q870" i="15"/>
  <c r="P870" i="15"/>
  <c r="O870" i="15"/>
  <c r="N870" i="15"/>
  <c r="M870" i="15"/>
  <c r="L870" i="15"/>
  <c r="K870" i="15"/>
  <c r="J870" i="15"/>
  <c r="I870" i="15"/>
  <c r="H870" i="15"/>
  <c r="G870" i="15"/>
  <c r="AI869" i="15"/>
  <c r="AG869" i="15"/>
  <c r="AE869" i="15"/>
  <c r="AC869" i="15"/>
  <c r="AB869" i="15"/>
  <c r="AA869" i="15"/>
  <c r="Z869" i="15"/>
  <c r="Y869" i="15"/>
  <c r="X869" i="15"/>
  <c r="W869" i="15"/>
  <c r="V869" i="15"/>
  <c r="U869" i="15"/>
  <c r="T869" i="15"/>
  <c r="S869" i="15"/>
  <c r="R869" i="15"/>
  <c r="Q869" i="15"/>
  <c r="P869" i="15"/>
  <c r="O869" i="15"/>
  <c r="N869" i="15"/>
  <c r="M869" i="15"/>
  <c r="L869" i="15"/>
  <c r="K869" i="15"/>
  <c r="J869" i="15"/>
  <c r="I869" i="15"/>
  <c r="H869" i="15"/>
  <c r="G869" i="15"/>
  <c r="AI868" i="15"/>
  <c r="AG868" i="15"/>
  <c r="AE868" i="15"/>
  <c r="AC868" i="15"/>
  <c r="AB868" i="15"/>
  <c r="AA868" i="15"/>
  <c r="Z868" i="15"/>
  <c r="Y868" i="15"/>
  <c r="X868" i="15"/>
  <c r="W868" i="15"/>
  <c r="V868" i="15"/>
  <c r="U868" i="15"/>
  <c r="T868" i="15"/>
  <c r="S868" i="15"/>
  <c r="R868" i="15"/>
  <c r="Q868" i="15"/>
  <c r="P868" i="15"/>
  <c r="O868" i="15"/>
  <c r="N868" i="15"/>
  <c r="M868" i="15"/>
  <c r="L868" i="15"/>
  <c r="K868" i="15"/>
  <c r="J868" i="15"/>
  <c r="I868" i="15"/>
  <c r="H868" i="15"/>
  <c r="G868" i="15"/>
  <c r="AI867" i="15"/>
  <c r="AG867" i="15"/>
  <c r="AE867" i="15"/>
  <c r="AC867" i="15"/>
  <c r="AB867" i="15"/>
  <c r="AA867" i="15"/>
  <c r="Z867" i="15"/>
  <c r="Y867" i="15"/>
  <c r="X867" i="15"/>
  <c r="W867" i="15"/>
  <c r="V867" i="15"/>
  <c r="U867" i="15"/>
  <c r="T867" i="15"/>
  <c r="S867" i="15"/>
  <c r="R867" i="15"/>
  <c r="Q867" i="15"/>
  <c r="P867" i="15"/>
  <c r="O867" i="15"/>
  <c r="N867" i="15"/>
  <c r="M867" i="15"/>
  <c r="L867" i="15"/>
  <c r="K867" i="15"/>
  <c r="J867" i="15"/>
  <c r="I867" i="15"/>
  <c r="H867" i="15"/>
  <c r="G867" i="15"/>
  <c r="AI866" i="15"/>
  <c r="AG866" i="15"/>
  <c r="AE866" i="15"/>
  <c r="AC866" i="15"/>
  <c r="AB866" i="15"/>
  <c r="AA866" i="15"/>
  <c r="Z866" i="15"/>
  <c r="Y866" i="15"/>
  <c r="X866" i="15"/>
  <c r="W866" i="15"/>
  <c r="V866" i="15"/>
  <c r="U866" i="15"/>
  <c r="T866" i="15"/>
  <c r="S866" i="15"/>
  <c r="R866" i="15"/>
  <c r="Q866" i="15"/>
  <c r="P866" i="15"/>
  <c r="O866" i="15"/>
  <c r="N866" i="15"/>
  <c r="M866" i="15"/>
  <c r="L866" i="15"/>
  <c r="K866" i="15"/>
  <c r="J866" i="15"/>
  <c r="I866" i="15"/>
  <c r="H866" i="15"/>
  <c r="G866" i="15"/>
  <c r="AI865" i="15"/>
  <c r="AG865" i="15"/>
  <c r="AE865" i="15"/>
  <c r="AC865" i="15"/>
  <c r="AB865" i="15"/>
  <c r="AA865" i="15"/>
  <c r="Z865" i="15"/>
  <c r="Y865" i="15"/>
  <c r="X865" i="15"/>
  <c r="W865" i="15"/>
  <c r="V865" i="15"/>
  <c r="U865" i="15"/>
  <c r="T865" i="15"/>
  <c r="S865" i="15"/>
  <c r="R865" i="15"/>
  <c r="Q865" i="15"/>
  <c r="P865" i="15"/>
  <c r="O865" i="15"/>
  <c r="N865" i="15"/>
  <c r="M865" i="15"/>
  <c r="L865" i="15"/>
  <c r="K865" i="15"/>
  <c r="J865" i="15"/>
  <c r="I865" i="15"/>
  <c r="H865" i="15"/>
  <c r="G865" i="15"/>
  <c r="AI864" i="15"/>
  <c r="AG864" i="15"/>
  <c r="AE864" i="15"/>
  <c r="AC864" i="15"/>
  <c r="AB864" i="15"/>
  <c r="AA864" i="15"/>
  <c r="Z864" i="15"/>
  <c r="Y864" i="15"/>
  <c r="X864" i="15"/>
  <c r="W864" i="15"/>
  <c r="V864" i="15"/>
  <c r="U864" i="15"/>
  <c r="T864" i="15"/>
  <c r="S864" i="15"/>
  <c r="R864" i="15"/>
  <c r="Q864" i="15"/>
  <c r="P864" i="15"/>
  <c r="O864" i="15"/>
  <c r="N864" i="15"/>
  <c r="M864" i="15"/>
  <c r="L864" i="15"/>
  <c r="K864" i="15"/>
  <c r="J864" i="15"/>
  <c r="I864" i="15"/>
  <c r="H864" i="15"/>
  <c r="G864" i="15"/>
  <c r="AI863" i="15"/>
  <c r="AG863" i="15"/>
  <c r="AE863" i="15"/>
  <c r="AC863" i="15"/>
  <c r="AB863" i="15"/>
  <c r="AA863" i="15"/>
  <c r="Z863" i="15"/>
  <c r="Y863" i="15"/>
  <c r="X863" i="15"/>
  <c r="W863" i="15"/>
  <c r="V863" i="15"/>
  <c r="U863" i="15"/>
  <c r="T863" i="15"/>
  <c r="S863" i="15"/>
  <c r="R863" i="15"/>
  <c r="Q863" i="15"/>
  <c r="P863" i="15"/>
  <c r="O863" i="15"/>
  <c r="N863" i="15"/>
  <c r="M863" i="15"/>
  <c r="L863" i="15"/>
  <c r="K863" i="15"/>
  <c r="J863" i="15"/>
  <c r="I863" i="15"/>
  <c r="H863" i="15"/>
  <c r="G863" i="15"/>
  <c r="AI862" i="15"/>
  <c r="AG862" i="15"/>
  <c r="AE862" i="15"/>
  <c r="AC862" i="15"/>
  <c r="AB862" i="15"/>
  <c r="AA862" i="15"/>
  <c r="Z862" i="15"/>
  <c r="Y862" i="15"/>
  <c r="X862" i="15"/>
  <c r="W862" i="15"/>
  <c r="V862" i="15"/>
  <c r="U862" i="15"/>
  <c r="T862" i="15"/>
  <c r="S862" i="15"/>
  <c r="R862" i="15"/>
  <c r="Q862" i="15"/>
  <c r="P862" i="15"/>
  <c r="O862" i="15"/>
  <c r="N862" i="15"/>
  <c r="M862" i="15"/>
  <c r="L862" i="15"/>
  <c r="K862" i="15"/>
  <c r="J862" i="15"/>
  <c r="I862" i="15"/>
  <c r="H862" i="15"/>
  <c r="G862" i="15"/>
  <c r="AI861" i="15"/>
  <c r="AG861" i="15"/>
  <c r="AE861" i="15"/>
  <c r="AC861" i="15"/>
  <c r="AB861" i="15"/>
  <c r="AA861" i="15"/>
  <c r="Z861" i="15"/>
  <c r="Y861" i="15"/>
  <c r="X861" i="15"/>
  <c r="W861" i="15"/>
  <c r="V861" i="15"/>
  <c r="U861" i="15"/>
  <c r="T861" i="15"/>
  <c r="S861" i="15"/>
  <c r="R861" i="15"/>
  <c r="Q861" i="15"/>
  <c r="P861" i="15"/>
  <c r="O861" i="15"/>
  <c r="N861" i="15"/>
  <c r="M861" i="15"/>
  <c r="L861" i="15"/>
  <c r="K861" i="15"/>
  <c r="J861" i="15"/>
  <c r="I861" i="15"/>
  <c r="H861" i="15"/>
  <c r="G861" i="15"/>
  <c r="AI860" i="15"/>
  <c r="AG860" i="15"/>
  <c r="AE860" i="15"/>
  <c r="AC860" i="15"/>
  <c r="AB860" i="15"/>
  <c r="AA860" i="15"/>
  <c r="Z860" i="15"/>
  <c r="Y860" i="15"/>
  <c r="X860" i="15"/>
  <c r="W860" i="15"/>
  <c r="V860" i="15"/>
  <c r="U860" i="15"/>
  <c r="T860" i="15"/>
  <c r="S860" i="15"/>
  <c r="R860" i="15"/>
  <c r="Q860" i="15"/>
  <c r="P860" i="15"/>
  <c r="O860" i="15"/>
  <c r="N860" i="15"/>
  <c r="M860" i="15"/>
  <c r="L860" i="15"/>
  <c r="K860" i="15"/>
  <c r="J860" i="15"/>
  <c r="I860" i="15"/>
  <c r="H860" i="15"/>
  <c r="G860" i="15"/>
  <c r="AI859" i="15"/>
  <c r="AG859" i="15"/>
  <c r="AE859" i="15"/>
  <c r="AC859" i="15"/>
  <c r="AB859" i="15"/>
  <c r="AA859" i="15"/>
  <c r="Z859" i="15"/>
  <c r="Y859" i="15"/>
  <c r="X859" i="15"/>
  <c r="W859" i="15"/>
  <c r="V859" i="15"/>
  <c r="U859" i="15"/>
  <c r="T859" i="15"/>
  <c r="S859" i="15"/>
  <c r="R859" i="15"/>
  <c r="Q859" i="15"/>
  <c r="P859" i="15"/>
  <c r="O859" i="15"/>
  <c r="N859" i="15"/>
  <c r="M859" i="15"/>
  <c r="L859" i="15"/>
  <c r="K859" i="15"/>
  <c r="J859" i="15"/>
  <c r="I859" i="15"/>
  <c r="H859" i="15"/>
  <c r="G859" i="15"/>
  <c r="AI858" i="15"/>
  <c r="AG858" i="15"/>
  <c r="AE858" i="15"/>
  <c r="AC858" i="15"/>
  <c r="AB858" i="15"/>
  <c r="AA858" i="15"/>
  <c r="Z858" i="15"/>
  <c r="Y858" i="15"/>
  <c r="X858" i="15"/>
  <c r="W858" i="15"/>
  <c r="V858" i="15"/>
  <c r="U858" i="15"/>
  <c r="T858" i="15"/>
  <c r="S858" i="15"/>
  <c r="R858" i="15"/>
  <c r="Q858" i="15"/>
  <c r="P858" i="15"/>
  <c r="O858" i="15"/>
  <c r="N858" i="15"/>
  <c r="M858" i="15"/>
  <c r="L858" i="15"/>
  <c r="K858" i="15"/>
  <c r="J858" i="15"/>
  <c r="I858" i="15"/>
  <c r="H858" i="15"/>
  <c r="G858" i="15"/>
  <c r="AI857" i="15"/>
  <c r="AG857" i="15"/>
  <c r="AE857" i="15"/>
  <c r="AC857" i="15"/>
  <c r="AB857" i="15"/>
  <c r="AA857" i="15"/>
  <c r="Z857" i="15"/>
  <c r="Y857" i="15"/>
  <c r="X857" i="15"/>
  <c r="W857" i="15"/>
  <c r="V857" i="15"/>
  <c r="U857" i="15"/>
  <c r="T857" i="15"/>
  <c r="S857" i="15"/>
  <c r="R857" i="15"/>
  <c r="Q857" i="15"/>
  <c r="P857" i="15"/>
  <c r="O857" i="15"/>
  <c r="N857" i="15"/>
  <c r="M857" i="15"/>
  <c r="L857" i="15"/>
  <c r="K857" i="15"/>
  <c r="J857" i="15"/>
  <c r="I857" i="15"/>
  <c r="H857" i="15"/>
  <c r="G857" i="15"/>
  <c r="AI856" i="15"/>
  <c r="AG856" i="15"/>
  <c r="AE856" i="15"/>
  <c r="AC856" i="15"/>
  <c r="AB856" i="15"/>
  <c r="AA856" i="15"/>
  <c r="Z856" i="15"/>
  <c r="Y856" i="15"/>
  <c r="X856" i="15"/>
  <c r="W856" i="15"/>
  <c r="V856" i="15"/>
  <c r="U856" i="15"/>
  <c r="T856" i="15"/>
  <c r="S856" i="15"/>
  <c r="R856" i="15"/>
  <c r="Q856" i="15"/>
  <c r="P856" i="15"/>
  <c r="O856" i="15"/>
  <c r="N856" i="15"/>
  <c r="M856" i="15"/>
  <c r="L856" i="15"/>
  <c r="K856" i="15"/>
  <c r="J856" i="15"/>
  <c r="I856" i="15"/>
  <c r="H856" i="15"/>
  <c r="G856" i="15"/>
  <c r="AI855" i="15"/>
  <c r="AG855" i="15"/>
  <c r="AE855" i="15"/>
  <c r="AC855" i="15"/>
  <c r="AB855" i="15"/>
  <c r="AA855" i="15"/>
  <c r="Z855" i="15"/>
  <c r="Y855" i="15"/>
  <c r="X855" i="15"/>
  <c r="W855" i="15"/>
  <c r="V855" i="15"/>
  <c r="U855" i="15"/>
  <c r="T855" i="15"/>
  <c r="S855" i="15"/>
  <c r="R855" i="15"/>
  <c r="Q855" i="15"/>
  <c r="P855" i="15"/>
  <c r="O855" i="15"/>
  <c r="N855" i="15"/>
  <c r="M855" i="15"/>
  <c r="L855" i="15"/>
  <c r="K855" i="15"/>
  <c r="J855" i="15"/>
  <c r="I855" i="15"/>
  <c r="H855" i="15"/>
  <c r="G855" i="15"/>
  <c r="AI854" i="15"/>
  <c r="AG854" i="15"/>
  <c r="AE854" i="15"/>
  <c r="AC854" i="15"/>
  <c r="AB854" i="15"/>
  <c r="AA854" i="15"/>
  <c r="Z854" i="15"/>
  <c r="Y854" i="15"/>
  <c r="X854" i="15"/>
  <c r="W854" i="15"/>
  <c r="V854" i="15"/>
  <c r="U854" i="15"/>
  <c r="T854" i="15"/>
  <c r="S854" i="15"/>
  <c r="R854" i="15"/>
  <c r="Q854" i="15"/>
  <c r="P854" i="15"/>
  <c r="O854" i="15"/>
  <c r="N854" i="15"/>
  <c r="M854" i="15"/>
  <c r="L854" i="15"/>
  <c r="K854" i="15"/>
  <c r="J854" i="15"/>
  <c r="I854" i="15"/>
  <c r="H854" i="15"/>
  <c r="G854" i="15"/>
  <c r="AI853" i="15"/>
  <c r="AG853" i="15"/>
  <c r="AE853" i="15"/>
  <c r="AC853" i="15"/>
  <c r="AB853" i="15"/>
  <c r="AA853" i="15"/>
  <c r="Z853" i="15"/>
  <c r="Y853" i="15"/>
  <c r="X853" i="15"/>
  <c r="W853" i="15"/>
  <c r="V853" i="15"/>
  <c r="U853" i="15"/>
  <c r="T853" i="15"/>
  <c r="S853" i="15"/>
  <c r="R853" i="15"/>
  <c r="Q853" i="15"/>
  <c r="P853" i="15"/>
  <c r="O853" i="15"/>
  <c r="N853" i="15"/>
  <c r="M853" i="15"/>
  <c r="L853" i="15"/>
  <c r="K853" i="15"/>
  <c r="J853" i="15"/>
  <c r="I853" i="15"/>
  <c r="H853" i="15"/>
  <c r="G853" i="15"/>
  <c r="AI852" i="15"/>
  <c r="AG852" i="15"/>
  <c r="AE852" i="15"/>
  <c r="AC852" i="15"/>
  <c r="AB852" i="15"/>
  <c r="AA852" i="15"/>
  <c r="Z852" i="15"/>
  <c r="Y852" i="15"/>
  <c r="X852" i="15"/>
  <c r="W852" i="15"/>
  <c r="V852" i="15"/>
  <c r="U852" i="15"/>
  <c r="T852" i="15"/>
  <c r="S852" i="15"/>
  <c r="R852" i="15"/>
  <c r="Q852" i="15"/>
  <c r="P852" i="15"/>
  <c r="O852" i="15"/>
  <c r="N852" i="15"/>
  <c r="M852" i="15"/>
  <c r="L852" i="15"/>
  <c r="K852" i="15"/>
  <c r="J852" i="15"/>
  <c r="I852" i="15"/>
  <c r="H852" i="15"/>
  <c r="G852" i="15"/>
  <c r="H851" i="15"/>
  <c r="G851" i="15"/>
  <c r="H850" i="15"/>
  <c r="G850" i="15"/>
  <c r="H849" i="15"/>
  <c r="G849" i="15"/>
  <c r="H848" i="15"/>
  <c r="G848" i="15"/>
  <c r="H847" i="15"/>
  <c r="G847" i="15"/>
  <c r="H846" i="15"/>
  <c r="G846" i="15"/>
  <c r="H845" i="15"/>
  <c r="G845" i="15"/>
  <c r="H844" i="15"/>
  <c r="G844" i="15"/>
  <c r="H843" i="15"/>
  <c r="G843" i="15"/>
  <c r="H842" i="15"/>
  <c r="G842" i="15"/>
  <c r="H841" i="15"/>
  <c r="G841" i="15"/>
  <c r="H840" i="15"/>
  <c r="G840" i="15"/>
  <c r="H839" i="15"/>
  <c r="G839" i="15"/>
  <c r="H838" i="15"/>
  <c r="G838" i="15"/>
  <c r="H837" i="15"/>
  <c r="G837" i="15"/>
  <c r="H836" i="15"/>
  <c r="G836" i="15"/>
  <c r="H835" i="15"/>
  <c r="G835" i="15"/>
  <c r="H834" i="15"/>
  <c r="G834" i="15"/>
  <c r="H833" i="15"/>
  <c r="G833" i="15"/>
  <c r="H832" i="15"/>
  <c r="G832" i="15"/>
  <c r="H831" i="15"/>
  <c r="G831" i="15"/>
  <c r="H830" i="15"/>
  <c r="G830" i="15"/>
  <c r="H829" i="15"/>
  <c r="G829" i="15"/>
  <c r="H828" i="15"/>
  <c r="G828" i="15"/>
  <c r="H827" i="15"/>
  <c r="G827" i="15"/>
  <c r="H826" i="15"/>
  <c r="G826" i="15"/>
  <c r="H825" i="15"/>
  <c r="G825" i="15"/>
  <c r="H824" i="15"/>
  <c r="G824" i="15"/>
  <c r="H823" i="15"/>
  <c r="G823" i="15"/>
  <c r="F823" i="15"/>
  <c r="F824" i="15" s="1"/>
  <c r="F825" i="15" s="1"/>
  <c r="F826" i="15" s="1"/>
  <c r="F827" i="15" s="1"/>
  <c r="F828" i="15" s="1"/>
  <c r="F829" i="15" s="1"/>
  <c r="F830" i="15" s="1"/>
  <c r="F831" i="15" s="1"/>
  <c r="F832" i="15" s="1"/>
  <c r="F833" i="15" s="1"/>
  <c r="F834" i="15" s="1"/>
  <c r="F835" i="15" s="1"/>
  <c r="F836" i="15" s="1"/>
  <c r="F837" i="15" s="1"/>
  <c r="F838" i="15" s="1"/>
  <c r="F839" i="15" s="1"/>
  <c r="F840" i="15" s="1"/>
  <c r="F841" i="15" s="1"/>
  <c r="F842" i="15" s="1"/>
  <c r="F843" i="15" s="1"/>
  <c r="F844" i="15" s="1"/>
  <c r="F845" i="15" s="1"/>
  <c r="F846" i="15" s="1"/>
  <c r="F847" i="15" s="1"/>
  <c r="F848" i="15" s="1"/>
  <c r="F849" i="15" s="1"/>
  <c r="F850" i="15" s="1"/>
  <c r="F851" i="15" s="1"/>
  <c r="F852" i="15" s="1"/>
  <c r="F853" i="15" s="1"/>
  <c r="F854" i="15" s="1"/>
  <c r="F855" i="15" s="1"/>
  <c r="F856" i="15" s="1"/>
  <c r="F857" i="15" s="1"/>
  <c r="F858" i="15" s="1"/>
  <c r="F859" i="15" s="1"/>
  <c r="F860" i="15" s="1"/>
  <c r="F861" i="15" s="1"/>
  <c r="F862" i="15" s="1"/>
  <c r="F863" i="15" s="1"/>
  <c r="F864" i="15" s="1"/>
  <c r="F865" i="15" s="1"/>
  <c r="F866" i="15" s="1"/>
  <c r="F867" i="15" s="1"/>
  <c r="F868" i="15" s="1"/>
  <c r="F869" i="15" s="1"/>
  <c r="F870" i="15" s="1"/>
  <c r="F871" i="15" s="1"/>
  <c r="F873" i="15" s="1"/>
  <c r="H822" i="15"/>
  <c r="G822" i="15"/>
  <c r="D819" i="15"/>
  <c r="F771" i="15"/>
  <c r="F772" i="15" s="1"/>
  <c r="F773" i="15" s="1"/>
  <c r="F774" i="15" s="1"/>
  <c r="F775" i="15" s="1"/>
  <c r="F776" i="15" s="1"/>
  <c r="F777" i="15" s="1"/>
  <c r="F778" i="15" s="1"/>
  <c r="F779" i="15" s="1"/>
  <c r="F780" i="15" s="1"/>
  <c r="F781" i="15" s="1"/>
  <c r="F782" i="15" s="1"/>
  <c r="F783" i="15" s="1"/>
  <c r="F784" i="15" s="1"/>
  <c r="F785" i="15" s="1"/>
  <c r="F786" i="15" s="1"/>
  <c r="F787" i="15" s="1"/>
  <c r="F788" i="15" s="1"/>
  <c r="F789" i="15" s="1"/>
  <c r="F790" i="15" s="1"/>
  <c r="F791" i="15" s="1"/>
  <c r="F792" i="15" s="1"/>
  <c r="F793" i="15" s="1"/>
  <c r="F794" i="15" s="1"/>
  <c r="F795" i="15" s="1"/>
  <c r="F796" i="15" s="1"/>
  <c r="F797" i="15" s="1"/>
  <c r="F798" i="15" s="1"/>
  <c r="F799" i="15" s="1"/>
  <c r="F800" i="15" s="1"/>
  <c r="F801" i="15" s="1"/>
  <c r="F802" i="15" s="1"/>
  <c r="F803" i="15" s="1"/>
  <c r="F804" i="15" s="1"/>
  <c r="F805" i="15" s="1"/>
  <c r="F806" i="15" s="1"/>
  <c r="F807" i="15" s="1"/>
  <c r="F808" i="15" s="1"/>
  <c r="F809" i="15" s="1"/>
  <c r="F810" i="15" s="1"/>
  <c r="F811" i="15" s="1"/>
  <c r="F812" i="15" s="1"/>
  <c r="F813" i="15" s="1"/>
  <c r="F814" i="15" s="1"/>
  <c r="F815" i="15" s="1"/>
  <c r="F816" i="15" s="1"/>
  <c r="F817" i="15" s="1"/>
  <c r="F769" i="15"/>
  <c r="F770" i="15" s="1"/>
  <c r="F717" i="15"/>
  <c r="F718" i="15" s="1"/>
  <c r="F719" i="15" s="1"/>
  <c r="F720" i="15" s="1"/>
  <c r="F721" i="15" s="1"/>
  <c r="F722" i="15" s="1"/>
  <c r="F723" i="15" s="1"/>
  <c r="F724" i="15" s="1"/>
  <c r="F725" i="15" s="1"/>
  <c r="F726" i="15" s="1"/>
  <c r="F727" i="15" s="1"/>
  <c r="F728" i="15" s="1"/>
  <c r="F729" i="15" s="1"/>
  <c r="F730" i="15" s="1"/>
  <c r="F731" i="15" s="1"/>
  <c r="F732" i="15" s="1"/>
  <c r="F733" i="15" s="1"/>
  <c r="F734" i="15" s="1"/>
  <c r="F735" i="15" s="1"/>
  <c r="F736" i="15" s="1"/>
  <c r="F737" i="15" s="1"/>
  <c r="F738" i="15" s="1"/>
  <c r="F739" i="15" s="1"/>
  <c r="F740" i="15" s="1"/>
  <c r="F741" i="15" s="1"/>
  <c r="F742" i="15" s="1"/>
  <c r="F743" i="15" s="1"/>
  <c r="F744" i="15" s="1"/>
  <c r="F745" i="15" s="1"/>
  <c r="F746" i="15" s="1"/>
  <c r="F747" i="15" s="1"/>
  <c r="F748" i="15" s="1"/>
  <c r="F749" i="15" s="1"/>
  <c r="F750" i="15" s="1"/>
  <c r="F751" i="15" s="1"/>
  <c r="F752" i="15" s="1"/>
  <c r="F753" i="15" s="1"/>
  <c r="F754" i="15" s="1"/>
  <c r="F755" i="15" s="1"/>
  <c r="F756" i="15" s="1"/>
  <c r="F757" i="15" s="1"/>
  <c r="F758" i="15" s="1"/>
  <c r="F759" i="15" s="1"/>
  <c r="F760" i="15" s="1"/>
  <c r="F761" i="15" s="1"/>
  <c r="F762" i="15" s="1"/>
  <c r="F763" i="15" s="1"/>
  <c r="F764" i="15" s="1"/>
  <c r="F765" i="15" s="1"/>
  <c r="F665" i="15"/>
  <c r="F666" i="15" s="1"/>
  <c r="F667" i="15" s="1"/>
  <c r="F668" i="15" s="1"/>
  <c r="F669" i="15" s="1"/>
  <c r="F670" i="15" s="1"/>
  <c r="F671" i="15" s="1"/>
  <c r="F672" i="15" s="1"/>
  <c r="F673" i="15" s="1"/>
  <c r="F674" i="15" s="1"/>
  <c r="F675" i="15" s="1"/>
  <c r="F676" i="15" s="1"/>
  <c r="F677" i="15" s="1"/>
  <c r="F678" i="15" s="1"/>
  <c r="F679" i="15" s="1"/>
  <c r="F680" i="15" s="1"/>
  <c r="F681" i="15" s="1"/>
  <c r="F682" i="15" s="1"/>
  <c r="F683" i="15" s="1"/>
  <c r="F684" i="15" s="1"/>
  <c r="F685" i="15" s="1"/>
  <c r="F686" i="15" s="1"/>
  <c r="F687" i="15" s="1"/>
  <c r="F688" i="15" s="1"/>
  <c r="F689" i="15" s="1"/>
  <c r="F690" i="15" s="1"/>
  <c r="F691" i="15" s="1"/>
  <c r="F692" i="15" s="1"/>
  <c r="F693" i="15" s="1"/>
  <c r="F694" i="15" s="1"/>
  <c r="F695" i="15" s="1"/>
  <c r="F696" i="15" s="1"/>
  <c r="F697" i="15" s="1"/>
  <c r="F698" i="15" s="1"/>
  <c r="F699" i="15" s="1"/>
  <c r="F700" i="15" s="1"/>
  <c r="F701" i="15" s="1"/>
  <c r="F702" i="15" s="1"/>
  <c r="F703" i="15" s="1"/>
  <c r="F704" i="15" s="1"/>
  <c r="F705" i="15" s="1"/>
  <c r="F706" i="15" s="1"/>
  <c r="F707" i="15" s="1"/>
  <c r="F708" i="15" s="1"/>
  <c r="F709" i="15" s="1"/>
  <c r="F710" i="15" s="1"/>
  <c r="F711" i="15" s="1"/>
  <c r="F712" i="15" s="1"/>
  <c r="F713" i="15" s="1"/>
  <c r="F613" i="15"/>
  <c r="F614" i="15" s="1"/>
  <c r="F615" i="15" s="1"/>
  <c r="F616" i="15" s="1"/>
  <c r="F617" i="15" s="1"/>
  <c r="F618" i="15" s="1"/>
  <c r="F619" i="15" s="1"/>
  <c r="F620" i="15" s="1"/>
  <c r="F621" i="15" s="1"/>
  <c r="F622" i="15" s="1"/>
  <c r="F623" i="15" s="1"/>
  <c r="F624" i="15" s="1"/>
  <c r="F625" i="15" s="1"/>
  <c r="F626" i="15" s="1"/>
  <c r="F627" i="15" s="1"/>
  <c r="F628" i="15" s="1"/>
  <c r="F629" i="15" s="1"/>
  <c r="F630" i="15" s="1"/>
  <c r="F631" i="15" s="1"/>
  <c r="F632" i="15" s="1"/>
  <c r="F633" i="15" s="1"/>
  <c r="F634" i="15" s="1"/>
  <c r="F635" i="15" s="1"/>
  <c r="F636" i="15" s="1"/>
  <c r="F637" i="15" s="1"/>
  <c r="F638" i="15" s="1"/>
  <c r="F639" i="15" s="1"/>
  <c r="F640" i="15" s="1"/>
  <c r="F641" i="15" s="1"/>
  <c r="F642" i="15" s="1"/>
  <c r="F643" i="15" s="1"/>
  <c r="F644" i="15" s="1"/>
  <c r="F645" i="15" s="1"/>
  <c r="F646" i="15" s="1"/>
  <c r="F647" i="15" s="1"/>
  <c r="F648" i="15" s="1"/>
  <c r="F649" i="15" s="1"/>
  <c r="F650" i="15" s="1"/>
  <c r="F651" i="15" s="1"/>
  <c r="F652" i="15" s="1"/>
  <c r="F653" i="15" s="1"/>
  <c r="F654" i="15" s="1"/>
  <c r="F655" i="15" s="1"/>
  <c r="F656" i="15" s="1"/>
  <c r="F657" i="15" s="1"/>
  <c r="F658" i="15" s="1"/>
  <c r="F659" i="15" s="1"/>
  <c r="F660" i="15" s="1"/>
  <c r="F661" i="15" s="1"/>
  <c r="B609" i="15"/>
  <c r="D1614" i="15" s="1"/>
  <c r="D477" i="19" s="1"/>
  <c r="F604" i="15"/>
  <c r="F606" i="15" s="1"/>
  <c r="F600" i="15"/>
  <c r="D600" i="15"/>
  <c r="D604" i="15" s="1"/>
  <c r="D599" i="15"/>
  <c r="D603" i="15" s="1"/>
  <c r="B596" i="15"/>
  <c r="D606" i="15" s="1"/>
  <c r="D594" i="15"/>
  <c r="F534" i="15"/>
  <c r="F535" i="15" s="1"/>
  <c r="F536" i="15" s="1"/>
  <c r="F537" i="15" s="1"/>
  <c r="F538" i="15" s="1"/>
  <c r="F539" i="15" s="1"/>
  <c r="F540" i="15" s="1"/>
  <c r="F541" i="15" s="1"/>
  <c r="F542" i="15" s="1"/>
  <c r="F543" i="15" s="1"/>
  <c r="F544" i="15" s="1"/>
  <c r="F545" i="15" s="1"/>
  <c r="F546" i="15" s="1"/>
  <c r="F547" i="15" s="1"/>
  <c r="F548" i="15" s="1"/>
  <c r="F549" i="15" s="1"/>
  <c r="F550" i="15" s="1"/>
  <c r="F551" i="15" s="1"/>
  <c r="F552" i="15" s="1"/>
  <c r="F553" i="15" s="1"/>
  <c r="F554" i="15" s="1"/>
  <c r="F555" i="15" s="1"/>
  <c r="F556" i="15" s="1"/>
  <c r="F557" i="15" s="1"/>
  <c r="F558" i="15" s="1"/>
  <c r="F559" i="15" s="1"/>
  <c r="F560" i="15" s="1"/>
  <c r="F561" i="15" s="1"/>
  <c r="F562" i="15" s="1"/>
  <c r="F563" i="15" s="1"/>
  <c r="F564" i="15" s="1"/>
  <c r="F565" i="15" s="1"/>
  <c r="F566" i="15" s="1"/>
  <c r="F567" i="15" s="1"/>
  <c r="F568" i="15" s="1"/>
  <c r="F569" i="15" s="1"/>
  <c r="F570" i="15" s="1"/>
  <c r="F571" i="15" s="1"/>
  <c r="F572" i="15" s="1"/>
  <c r="F573" i="15" s="1"/>
  <c r="F574" i="15" s="1"/>
  <c r="F575" i="15" s="1"/>
  <c r="F576" i="15" s="1"/>
  <c r="F577" i="15" s="1"/>
  <c r="F578" i="15" s="1"/>
  <c r="F579" i="15" s="1"/>
  <c r="F580" i="15" s="1"/>
  <c r="F581" i="15" s="1"/>
  <c r="F582" i="15" s="1"/>
  <c r="F583" i="15" s="1"/>
  <c r="F584" i="15" s="1"/>
  <c r="F585" i="15" s="1"/>
  <c r="F586" i="15" s="1"/>
  <c r="F587" i="15" s="1"/>
  <c r="F588" i="15" s="1"/>
  <c r="F589" i="15" s="1"/>
  <c r="F590" i="15" s="1"/>
  <c r="F591" i="15" s="1"/>
  <c r="F592" i="15" s="1"/>
  <c r="F594" i="15" s="1"/>
  <c r="D477" i="15"/>
  <c r="D539" i="15" s="1"/>
  <c r="D476" i="15"/>
  <c r="D538" i="15" s="1"/>
  <c r="D475" i="15"/>
  <c r="D537" i="15" s="1"/>
  <c r="D474" i="15"/>
  <c r="D536" i="15" s="1"/>
  <c r="D473" i="15"/>
  <c r="D535" i="15" s="1"/>
  <c r="F472" i="15"/>
  <c r="F473" i="15" s="1"/>
  <c r="F474" i="15" s="1"/>
  <c r="F475" i="15" s="1"/>
  <c r="F476" i="15" s="1"/>
  <c r="F477" i="15" s="1"/>
  <c r="F478" i="15" s="1"/>
  <c r="F479" i="15" s="1"/>
  <c r="F480" i="15" s="1"/>
  <c r="F481" i="15" s="1"/>
  <c r="F482" i="15" s="1"/>
  <c r="F483" i="15" s="1"/>
  <c r="F484" i="15" s="1"/>
  <c r="F485" i="15" s="1"/>
  <c r="F486" i="15" s="1"/>
  <c r="F487" i="15" s="1"/>
  <c r="F488" i="15" s="1"/>
  <c r="F489" i="15" s="1"/>
  <c r="F490" i="15" s="1"/>
  <c r="F491" i="15" s="1"/>
  <c r="F492" i="15" s="1"/>
  <c r="F493" i="15" s="1"/>
  <c r="F494" i="15" s="1"/>
  <c r="F495" i="15" s="1"/>
  <c r="F496" i="15" s="1"/>
  <c r="F497" i="15" s="1"/>
  <c r="F498" i="15" s="1"/>
  <c r="F499" i="15" s="1"/>
  <c r="F500" i="15" s="1"/>
  <c r="F501" i="15" s="1"/>
  <c r="F502" i="15" s="1"/>
  <c r="F503" i="15" s="1"/>
  <c r="F504" i="15" s="1"/>
  <c r="F505" i="15" s="1"/>
  <c r="F506" i="15" s="1"/>
  <c r="F507" i="15" s="1"/>
  <c r="F508" i="15" s="1"/>
  <c r="F509" i="15" s="1"/>
  <c r="F510" i="15" s="1"/>
  <c r="F511" i="15" s="1"/>
  <c r="F512" i="15" s="1"/>
  <c r="F513" i="15" s="1"/>
  <c r="F514" i="15" s="1"/>
  <c r="F515" i="15" s="1"/>
  <c r="F516" i="15" s="1"/>
  <c r="F517" i="15" s="1"/>
  <c r="F518" i="15" s="1"/>
  <c r="F519" i="15" s="1"/>
  <c r="F520" i="15" s="1"/>
  <c r="F521" i="15" s="1"/>
  <c r="F522" i="15" s="1"/>
  <c r="F523" i="15" s="1"/>
  <c r="F524" i="15" s="1"/>
  <c r="F525" i="15" s="1"/>
  <c r="F526" i="15" s="1"/>
  <c r="F527" i="15" s="1"/>
  <c r="F528" i="15" s="1"/>
  <c r="F529" i="15" s="1"/>
  <c r="F530" i="15" s="1"/>
  <c r="D472" i="15"/>
  <c r="D534" i="15" s="1"/>
  <c r="D471" i="15"/>
  <c r="D533" i="15" s="1"/>
  <c r="D468" i="15"/>
  <c r="B465" i="15"/>
  <c r="D1612" i="15" s="1"/>
  <c r="D475" i="19" s="1"/>
  <c r="D463" i="15"/>
  <c r="F403" i="15"/>
  <c r="F404" i="15" s="1"/>
  <c r="F405" i="15" s="1"/>
  <c r="F406" i="15" s="1"/>
  <c r="F407" i="15" s="1"/>
  <c r="F408" i="15" s="1"/>
  <c r="F409" i="15" s="1"/>
  <c r="F410" i="15" s="1"/>
  <c r="F411" i="15" s="1"/>
  <c r="F412" i="15" s="1"/>
  <c r="F413" i="15" s="1"/>
  <c r="F414" i="15" s="1"/>
  <c r="F415" i="15" s="1"/>
  <c r="F416" i="15" s="1"/>
  <c r="F417" i="15" s="1"/>
  <c r="F418" i="15" s="1"/>
  <c r="F419" i="15" s="1"/>
  <c r="F420" i="15" s="1"/>
  <c r="F421" i="15" s="1"/>
  <c r="F422" i="15" s="1"/>
  <c r="F423" i="15" s="1"/>
  <c r="F424" i="15" s="1"/>
  <c r="F425" i="15" s="1"/>
  <c r="F426" i="15" s="1"/>
  <c r="F427" i="15" s="1"/>
  <c r="F428" i="15" s="1"/>
  <c r="F429" i="15" s="1"/>
  <c r="F430" i="15" s="1"/>
  <c r="F431" i="15" s="1"/>
  <c r="F432" i="15" s="1"/>
  <c r="F433" i="15" s="1"/>
  <c r="F434" i="15" s="1"/>
  <c r="F435" i="15" s="1"/>
  <c r="F436" i="15" s="1"/>
  <c r="F437" i="15" s="1"/>
  <c r="F438" i="15" s="1"/>
  <c r="F439" i="15" s="1"/>
  <c r="F440" i="15" s="1"/>
  <c r="F441" i="15" s="1"/>
  <c r="F442" i="15" s="1"/>
  <c r="F443" i="15" s="1"/>
  <c r="F444" i="15" s="1"/>
  <c r="F445" i="15" s="1"/>
  <c r="F446" i="15" s="1"/>
  <c r="F447" i="15" s="1"/>
  <c r="F448" i="15" s="1"/>
  <c r="F449" i="15" s="1"/>
  <c r="F450" i="15" s="1"/>
  <c r="F451" i="15" s="1"/>
  <c r="F452" i="15" s="1"/>
  <c r="F453" i="15" s="1"/>
  <c r="F454" i="15" s="1"/>
  <c r="F455" i="15" s="1"/>
  <c r="F456" i="15" s="1"/>
  <c r="F457" i="15" s="1"/>
  <c r="F458" i="15" s="1"/>
  <c r="F459" i="15" s="1"/>
  <c r="F460" i="15" s="1"/>
  <c r="F461" i="15" s="1"/>
  <c r="F463" i="15" s="1"/>
  <c r="F341" i="15"/>
  <c r="F342" i="15" s="1"/>
  <c r="F343" i="15" s="1"/>
  <c r="F344" i="15" s="1"/>
  <c r="F345" i="15" s="1"/>
  <c r="F346" i="15" s="1"/>
  <c r="F347" i="15" s="1"/>
  <c r="F348" i="15" s="1"/>
  <c r="F349" i="15" s="1"/>
  <c r="F350" i="15" s="1"/>
  <c r="F351" i="15" s="1"/>
  <c r="F352" i="15" s="1"/>
  <c r="F353" i="15" s="1"/>
  <c r="F354" i="15" s="1"/>
  <c r="F355" i="15" s="1"/>
  <c r="F356" i="15" s="1"/>
  <c r="F357" i="15" s="1"/>
  <c r="F358" i="15" s="1"/>
  <c r="F359" i="15" s="1"/>
  <c r="F360" i="15" s="1"/>
  <c r="F361" i="15" s="1"/>
  <c r="F362" i="15" s="1"/>
  <c r="F363" i="15" s="1"/>
  <c r="F364" i="15" s="1"/>
  <c r="F365" i="15" s="1"/>
  <c r="F366" i="15" s="1"/>
  <c r="F367" i="15" s="1"/>
  <c r="F368" i="15" s="1"/>
  <c r="F369" i="15" s="1"/>
  <c r="F370" i="15" s="1"/>
  <c r="F371" i="15" s="1"/>
  <c r="F372" i="15" s="1"/>
  <c r="F373" i="15" s="1"/>
  <c r="F374" i="15" s="1"/>
  <c r="F375" i="15" s="1"/>
  <c r="F376" i="15" s="1"/>
  <c r="F377" i="15" s="1"/>
  <c r="F378" i="15" s="1"/>
  <c r="F379" i="15" s="1"/>
  <c r="F380" i="15" s="1"/>
  <c r="F381" i="15" s="1"/>
  <c r="F382" i="15" s="1"/>
  <c r="F383" i="15" s="1"/>
  <c r="F384" i="15" s="1"/>
  <c r="F385" i="15" s="1"/>
  <c r="F386" i="15" s="1"/>
  <c r="F387" i="15" s="1"/>
  <c r="F388" i="15" s="1"/>
  <c r="F389" i="15" s="1"/>
  <c r="F390" i="15" s="1"/>
  <c r="F391" i="15" s="1"/>
  <c r="F392" i="15" s="1"/>
  <c r="F393" i="15" s="1"/>
  <c r="F394" i="15" s="1"/>
  <c r="F395" i="15" s="1"/>
  <c r="F396" i="15" s="1"/>
  <c r="F397" i="15" s="1"/>
  <c r="F398" i="15" s="1"/>
  <c r="B337" i="15"/>
  <c r="D1611" i="15" s="1"/>
  <c r="D474" i="19" s="1"/>
  <c r="H335" i="15"/>
  <c r="G335" i="15"/>
  <c r="F333" i="15"/>
  <c r="F335" i="15" s="1"/>
  <c r="F332" i="15"/>
  <c r="D331" i="15"/>
  <c r="B329" i="15"/>
  <c r="D1610" i="15" s="1"/>
  <c r="D473" i="19" s="1"/>
  <c r="H323" i="15"/>
  <c r="H472" i="19" s="1"/>
  <c r="G323" i="15"/>
  <c r="G472" i="19" s="1"/>
  <c r="F173" i="15"/>
  <c r="F174" i="15" s="1"/>
  <c r="F175" i="15" s="1"/>
  <c r="F176" i="15" s="1"/>
  <c r="F177" i="15" s="1"/>
  <c r="F178" i="15" s="1"/>
  <c r="F179" i="15" s="1"/>
  <c r="F180" i="15" s="1"/>
  <c r="F181" i="15" s="1"/>
  <c r="F182" i="15" s="1"/>
  <c r="F183" i="15" s="1"/>
  <c r="F184" i="15" s="1"/>
  <c r="F185" i="15" s="1"/>
  <c r="F186" i="15" s="1"/>
  <c r="F187" i="15" s="1"/>
  <c r="F188" i="15" s="1"/>
  <c r="F189" i="15" s="1"/>
  <c r="F190" i="15" s="1"/>
  <c r="F191" i="15" s="1"/>
  <c r="F192" i="15" s="1"/>
  <c r="F193" i="15" s="1"/>
  <c r="F194" i="15" s="1"/>
  <c r="F195" i="15" s="1"/>
  <c r="F196" i="15" s="1"/>
  <c r="F197" i="15" s="1"/>
  <c r="F198" i="15" s="1"/>
  <c r="F199" i="15" s="1"/>
  <c r="F200" i="15" s="1"/>
  <c r="F201" i="15" s="1"/>
  <c r="F202" i="15" s="1"/>
  <c r="F203" i="15" s="1"/>
  <c r="F204" i="15" s="1"/>
  <c r="F205" i="15" s="1"/>
  <c r="F206" i="15" s="1"/>
  <c r="F207" i="15" s="1"/>
  <c r="F208" i="15" s="1"/>
  <c r="F209" i="15" s="1"/>
  <c r="F210" i="15" s="1"/>
  <c r="F211" i="15" s="1"/>
  <c r="F212" i="15" s="1"/>
  <c r="F213" i="15" s="1"/>
  <c r="F214" i="15" s="1"/>
  <c r="F215" i="15" s="1"/>
  <c r="F216" i="15" s="1"/>
  <c r="F217" i="15" s="1"/>
  <c r="F218" i="15" s="1"/>
  <c r="F219" i="15" s="1"/>
  <c r="F220" i="15" s="1"/>
  <c r="F221" i="15" s="1"/>
  <c r="F222" i="15" s="1"/>
  <c r="F223" i="15" s="1"/>
  <c r="F224" i="15" s="1"/>
  <c r="F225" i="15" s="1"/>
  <c r="F226" i="15" s="1"/>
  <c r="F227" i="15" s="1"/>
  <c r="F228" i="15" s="1"/>
  <c r="F229" i="15" s="1"/>
  <c r="F230" i="15" s="1"/>
  <c r="F231" i="15" s="1"/>
  <c r="F232" i="15" s="1"/>
  <c r="F233" i="15" s="1"/>
  <c r="F234" i="15" s="1"/>
  <c r="F235" i="15" s="1"/>
  <c r="F236" i="15" s="1"/>
  <c r="F237" i="15" s="1"/>
  <c r="F238" i="15" s="1"/>
  <c r="F239" i="15" s="1"/>
  <c r="F240" i="15" s="1"/>
  <c r="F241" i="15" s="1"/>
  <c r="F242" i="15" s="1"/>
  <c r="F243" i="15" s="1"/>
  <c r="F244" i="15" s="1"/>
  <c r="F245" i="15" s="1"/>
  <c r="F246" i="15" s="1"/>
  <c r="F247" i="15" s="1"/>
  <c r="F248" i="15" s="1"/>
  <c r="F249" i="15" s="1"/>
  <c r="F250" i="15" s="1"/>
  <c r="F251" i="15" s="1"/>
  <c r="F252" i="15" s="1"/>
  <c r="F253" i="15" s="1"/>
  <c r="F254" i="15" s="1"/>
  <c r="F255" i="15" s="1"/>
  <c r="F256" i="15" s="1"/>
  <c r="F257" i="15" s="1"/>
  <c r="F258" i="15" s="1"/>
  <c r="F259" i="15" s="1"/>
  <c r="F260" i="15" s="1"/>
  <c r="F261" i="15" s="1"/>
  <c r="F262" i="15" s="1"/>
  <c r="F263" i="15" s="1"/>
  <c r="F264" i="15" s="1"/>
  <c r="F265" i="15" s="1"/>
  <c r="F266" i="15" s="1"/>
  <c r="F267" i="15" s="1"/>
  <c r="F268" i="15" s="1"/>
  <c r="F269" i="15" s="1"/>
  <c r="F270" i="15" s="1"/>
  <c r="F271" i="15" s="1"/>
  <c r="F272" i="15" s="1"/>
  <c r="F273" i="15" s="1"/>
  <c r="F274" i="15" s="1"/>
  <c r="F275" i="15" s="1"/>
  <c r="F276" i="15" s="1"/>
  <c r="F277" i="15" s="1"/>
  <c r="F278" i="15" s="1"/>
  <c r="F279" i="15" s="1"/>
  <c r="F280" i="15" s="1"/>
  <c r="F281" i="15" s="1"/>
  <c r="F282" i="15" s="1"/>
  <c r="F283" i="15" s="1"/>
  <c r="F284" i="15" s="1"/>
  <c r="F285" i="15" s="1"/>
  <c r="F286" i="15" s="1"/>
  <c r="F287" i="15" s="1"/>
  <c r="F288" i="15" s="1"/>
  <c r="F289" i="15" s="1"/>
  <c r="F290" i="15" s="1"/>
  <c r="F291" i="15" s="1"/>
  <c r="F292" i="15" s="1"/>
  <c r="F293" i="15" s="1"/>
  <c r="F294" i="15" s="1"/>
  <c r="F295" i="15" s="1"/>
  <c r="F296" i="15" s="1"/>
  <c r="F297" i="15" s="1"/>
  <c r="F298" i="15" s="1"/>
  <c r="F299" i="15" s="1"/>
  <c r="F300" i="15" s="1"/>
  <c r="F301" i="15" s="1"/>
  <c r="F302" i="15" s="1"/>
  <c r="F303" i="15" s="1"/>
  <c r="F304" i="15" s="1"/>
  <c r="F305" i="15" s="1"/>
  <c r="F306" i="15" s="1"/>
  <c r="F307" i="15" s="1"/>
  <c r="F308" i="15" s="1"/>
  <c r="F309" i="15" s="1"/>
  <c r="F310" i="15" s="1"/>
  <c r="F311" i="15" s="1"/>
  <c r="F312" i="15" s="1"/>
  <c r="F313" i="15" s="1"/>
  <c r="F314" i="15" s="1"/>
  <c r="F315" i="15" s="1"/>
  <c r="F316" i="15" s="1"/>
  <c r="F317" i="15" s="1"/>
  <c r="F318" i="15" s="1"/>
  <c r="F319" i="15" s="1"/>
  <c r="F320" i="15" s="1"/>
  <c r="F321" i="15" s="1"/>
  <c r="F323" i="15" s="1"/>
  <c r="F472" i="19" s="1"/>
  <c r="D172" i="15"/>
  <c r="C171" i="15"/>
  <c r="D323" i="15" s="1"/>
  <c r="D472" i="19" s="1"/>
  <c r="H169" i="15"/>
  <c r="H471" i="19" s="1"/>
  <c r="G169" i="15"/>
  <c r="F20" i="15"/>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F125" i="15" s="1"/>
  <c r="F126" i="15" s="1"/>
  <c r="F127" i="15" s="1"/>
  <c r="F128" i="15" s="1"/>
  <c r="F129" i="15" s="1"/>
  <c r="F130" i="15" s="1"/>
  <c r="F131" i="15" s="1"/>
  <c r="F132" i="15" s="1"/>
  <c r="F133" i="15" s="1"/>
  <c r="F134" i="15" s="1"/>
  <c r="F135" i="15" s="1"/>
  <c r="F136" i="15" s="1"/>
  <c r="F137" i="15" s="1"/>
  <c r="F138" i="15" s="1"/>
  <c r="F139" i="15" s="1"/>
  <c r="F140" i="15" s="1"/>
  <c r="F141" i="15" s="1"/>
  <c r="F142" i="15" s="1"/>
  <c r="F143" i="15" s="1"/>
  <c r="F144" i="15" s="1"/>
  <c r="F145" i="15" s="1"/>
  <c r="F146" i="15" s="1"/>
  <c r="F147" i="15" s="1"/>
  <c r="F148" i="15" s="1"/>
  <c r="F149" i="15" s="1"/>
  <c r="F150" i="15" s="1"/>
  <c r="F151" i="15" s="1"/>
  <c r="F152" i="15" s="1"/>
  <c r="F153" i="15" s="1"/>
  <c r="F154" i="15" s="1"/>
  <c r="F155" i="15" s="1"/>
  <c r="F156" i="15" s="1"/>
  <c r="F157" i="15" s="1"/>
  <c r="F158" i="15" s="1"/>
  <c r="F159" i="15" s="1"/>
  <c r="F160" i="15" s="1"/>
  <c r="F161" i="15" s="1"/>
  <c r="F162" i="15" s="1"/>
  <c r="F163" i="15" s="1"/>
  <c r="F164" i="15" s="1"/>
  <c r="F165" i="15" s="1"/>
  <c r="F166" i="15" s="1"/>
  <c r="F167" i="15" s="1"/>
  <c r="F169" i="15" s="1"/>
  <c r="F19" i="15"/>
  <c r="D18" i="15"/>
  <c r="C17" i="15"/>
  <c r="D169" i="15" s="1"/>
  <c r="D471" i="19" s="1"/>
  <c r="B15" i="15"/>
  <c r="D1609" i="15" s="1"/>
  <c r="AI11" i="15"/>
  <c r="AG11" i="15"/>
  <c r="AE11" i="15"/>
  <c r="AC11" i="15"/>
  <c r="AB11" i="15"/>
  <c r="AA11" i="15"/>
  <c r="Z11" i="15"/>
  <c r="Y11" i="15"/>
  <c r="X11" i="15"/>
  <c r="W11" i="15"/>
  <c r="V11" i="15"/>
  <c r="U11" i="15"/>
  <c r="T11" i="15"/>
  <c r="S11" i="15"/>
  <c r="R11" i="15"/>
  <c r="Q11" i="15"/>
  <c r="P11" i="15"/>
  <c r="O11" i="15"/>
  <c r="N11" i="15"/>
  <c r="M11" i="15"/>
  <c r="L11" i="15"/>
  <c r="K11" i="15"/>
  <c r="J11" i="15"/>
  <c r="I11" i="15"/>
  <c r="H11" i="15"/>
  <c r="G11" i="15"/>
  <c r="AI10" i="15"/>
  <c r="AG10" i="15"/>
  <c r="AE10" i="15"/>
  <c r="AC10" i="15"/>
  <c r="AB10" i="15"/>
  <c r="AA10" i="15"/>
  <c r="Z10" i="15"/>
  <c r="Y10" i="15"/>
  <c r="X10" i="15"/>
  <c r="W10" i="15"/>
  <c r="V10" i="15"/>
  <c r="U10" i="15"/>
  <c r="T10" i="15"/>
  <c r="S10" i="15"/>
  <c r="R10" i="15"/>
  <c r="Q10" i="15"/>
  <c r="P10" i="15"/>
  <c r="O10" i="15"/>
  <c r="N10" i="15"/>
  <c r="M10" i="15"/>
  <c r="L10" i="15"/>
  <c r="K10" i="15"/>
  <c r="J10" i="15"/>
  <c r="I10" i="15"/>
  <c r="H10" i="15"/>
  <c r="G10" i="15"/>
  <c r="D10" i="15"/>
  <c r="AI9" i="15"/>
  <c r="AG9" i="15"/>
  <c r="AE9" i="15"/>
  <c r="AC9" i="15"/>
  <c r="AB9" i="15"/>
  <c r="AA9" i="15"/>
  <c r="Z9" i="15"/>
  <c r="Y9" i="15"/>
  <c r="X9" i="15"/>
  <c r="W9" i="15"/>
  <c r="V9" i="15"/>
  <c r="U9" i="15"/>
  <c r="T9" i="15"/>
  <c r="S9" i="15"/>
  <c r="R9" i="15"/>
  <c r="Q9" i="15"/>
  <c r="P9" i="15"/>
  <c r="O9" i="15"/>
  <c r="N9" i="15"/>
  <c r="M9" i="15"/>
  <c r="L9" i="15"/>
  <c r="K9" i="15"/>
  <c r="J9" i="15"/>
  <c r="I9" i="15"/>
  <c r="H9" i="15"/>
  <c r="G9" i="15"/>
  <c r="B7" i="15"/>
  <c r="G6" i="15"/>
  <c r="B6" i="15"/>
  <c r="B5" i="15"/>
  <c r="G4" i="15"/>
  <c r="B4" i="15"/>
  <c r="G3" i="15"/>
  <c r="B3" i="15"/>
  <c r="G2" i="15"/>
  <c r="B2" i="15"/>
  <c r="D1786" i="14"/>
  <c r="D1776" i="14"/>
  <c r="D1754" i="14"/>
  <c r="D450" i="19" s="1"/>
  <c r="D1753" i="14"/>
  <c r="D449" i="19" s="1"/>
  <c r="D1752" i="14"/>
  <c r="D448" i="19" s="1"/>
  <c r="D1751" i="14"/>
  <c r="D447" i="19" s="1"/>
  <c r="D1750" i="14"/>
  <c r="D446" i="19" s="1"/>
  <c r="D1749" i="14"/>
  <c r="D445" i="19" s="1"/>
  <c r="D1748" i="14"/>
  <c r="D444" i="19" s="1"/>
  <c r="D1747" i="14"/>
  <c r="D443" i="19" s="1"/>
  <c r="D1746" i="14"/>
  <c r="D442" i="19" s="1"/>
  <c r="D1745" i="14"/>
  <c r="D441" i="19" s="1"/>
  <c r="D1744" i="14"/>
  <c r="D440" i="19" s="1"/>
  <c r="D1743" i="14"/>
  <c r="D439" i="19" s="1"/>
  <c r="D1742" i="14"/>
  <c r="D438" i="19" s="1"/>
  <c r="D1741" i="14"/>
  <c r="D437" i="19" s="1"/>
  <c r="D1740" i="14"/>
  <c r="D436" i="19" s="1"/>
  <c r="D1739" i="14"/>
  <c r="D435" i="19" s="1"/>
  <c r="D1738" i="14"/>
  <c r="D434" i="19" s="1"/>
  <c r="D1737" i="14"/>
  <c r="D433" i="19" s="1"/>
  <c r="D1736" i="14"/>
  <c r="D432" i="19" s="1"/>
  <c r="D1735" i="14"/>
  <c r="D431" i="19" s="1"/>
  <c r="D1734" i="14"/>
  <c r="D430" i="19" s="1"/>
  <c r="D1733" i="14"/>
  <c r="D429" i="19" s="1"/>
  <c r="D1732" i="14"/>
  <c r="D428" i="19" s="1"/>
  <c r="D1731" i="14"/>
  <c r="D427" i="19" s="1"/>
  <c r="D1730" i="14"/>
  <c r="D426" i="19" s="1"/>
  <c r="D1729" i="14"/>
  <c r="D425" i="19" s="1"/>
  <c r="D1728" i="14"/>
  <c r="D424" i="19" s="1"/>
  <c r="D1727" i="14"/>
  <c r="D423" i="19" s="1"/>
  <c r="D1726" i="14"/>
  <c r="D422" i="19" s="1"/>
  <c r="D1725" i="14"/>
  <c r="D421" i="19" s="1"/>
  <c r="D1724" i="14"/>
  <c r="D420" i="19" s="1"/>
  <c r="D1723" i="14"/>
  <c r="D419" i="19" s="1"/>
  <c r="D1722" i="14"/>
  <c r="D418" i="19" s="1"/>
  <c r="D1721" i="14"/>
  <c r="D417" i="19" s="1"/>
  <c r="D1720" i="14"/>
  <c r="D416" i="19" s="1"/>
  <c r="D1719" i="14"/>
  <c r="D415" i="19" s="1"/>
  <c r="D1718" i="14"/>
  <c r="D414" i="19" s="1"/>
  <c r="D1717" i="14"/>
  <c r="D413" i="19" s="1"/>
  <c r="D1716" i="14"/>
  <c r="D412" i="19" s="1"/>
  <c r="D1715" i="14"/>
  <c r="D411" i="19" s="1"/>
  <c r="D1711" i="14"/>
  <c r="D1784" i="14" s="1"/>
  <c r="AI1709" i="14"/>
  <c r="AG1709" i="14"/>
  <c r="AE1709" i="14"/>
  <c r="AC1709" i="14"/>
  <c r="AB1709" i="14"/>
  <c r="AA1709" i="14"/>
  <c r="Z1709" i="14"/>
  <c r="Y1709" i="14"/>
  <c r="X1709" i="14"/>
  <c r="W1709" i="14"/>
  <c r="V1709" i="14"/>
  <c r="U1709" i="14"/>
  <c r="T1709" i="14"/>
  <c r="S1709" i="14"/>
  <c r="R1709" i="14"/>
  <c r="Q1709" i="14"/>
  <c r="P1709" i="14"/>
  <c r="O1709" i="14"/>
  <c r="N1709" i="14"/>
  <c r="M1709" i="14"/>
  <c r="L1709" i="14"/>
  <c r="K1709" i="14"/>
  <c r="J1709" i="14"/>
  <c r="I1709" i="14"/>
  <c r="H1709" i="14"/>
  <c r="G1709" i="14"/>
  <c r="AI1708" i="14"/>
  <c r="AG1708" i="14"/>
  <c r="AE1708" i="14"/>
  <c r="AC1708" i="14"/>
  <c r="AB1708" i="14"/>
  <c r="AA1708" i="14"/>
  <c r="Z1708" i="14"/>
  <c r="Y1708" i="14"/>
  <c r="X1708" i="14"/>
  <c r="W1708" i="14"/>
  <c r="V1708" i="14"/>
  <c r="U1708" i="14"/>
  <c r="T1708" i="14"/>
  <c r="S1708" i="14"/>
  <c r="R1708" i="14"/>
  <c r="Q1708" i="14"/>
  <c r="P1708" i="14"/>
  <c r="O1708" i="14"/>
  <c r="N1708" i="14"/>
  <c r="M1708" i="14"/>
  <c r="L1708" i="14"/>
  <c r="K1708" i="14"/>
  <c r="J1708" i="14"/>
  <c r="I1708" i="14"/>
  <c r="H1708" i="14"/>
  <c r="G1708" i="14"/>
  <c r="AI1707" i="14"/>
  <c r="AG1707" i="14"/>
  <c r="AE1707" i="14"/>
  <c r="AC1707" i="14"/>
  <c r="AB1707" i="14"/>
  <c r="AA1707" i="14"/>
  <c r="Z1707" i="14"/>
  <c r="Y1707" i="14"/>
  <c r="X1707" i="14"/>
  <c r="W1707" i="14"/>
  <c r="V1707" i="14"/>
  <c r="U1707" i="14"/>
  <c r="T1707" i="14"/>
  <c r="S1707" i="14"/>
  <c r="R1707" i="14"/>
  <c r="Q1707" i="14"/>
  <c r="P1707" i="14"/>
  <c r="O1707" i="14"/>
  <c r="N1707" i="14"/>
  <c r="M1707" i="14"/>
  <c r="L1707" i="14"/>
  <c r="K1707" i="14"/>
  <c r="J1707" i="14"/>
  <c r="I1707" i="14"/>
  <c r="H1707" i="14"/>
  <c r="G1707" i="14"/>
  <c r="AI1706" i="14"/>
  <c r="AG1706" i="14"/>
  <c r="AE1706" i="14"/>
  <c r="AC1706" i="14"/>
  <c r="AB1706" i="14"/>
  <c r="AA1706" i="14"/>
  <c r="Z1706" i="14"/>
  <c r="Y1706" i="14"/>
  <c r="X1706" i="14"/>
  <c r="W1706" i="14"/>
  <c r="V1706" i="14"/>
  <c r="U1706" i="14"/>
  <c r="T1706" i="14"/>
  <c r="S1706" i="14"/>
  <c r="R1706" i="14"/>
  <c r="Q1706" i="14"/>
  <c r="P1706" i="14"/>
  <c r="O1706" i="14"/>
  <c r="N1706" i="14"/>
  <c r="M1706" i="14"/>
  <c r="L1706" i="14"/>
  <c r="K1706" i="14"/>
  <c r="J1706" i="14"/>
  <c r="I1706" i="14"/>
  <c r="H1706" i="14"/>
  <c r="G1706" i="14"/>
  <c r="AI1705" i="14"/>
  <c r="AG1705" i="14"/>
  <c r="AE1705" i="14"/>
  <c r="AC1705" i="14"/>
  <c r="AB1705" i="14"/>
  <c r="AA1705" i="14"/>
  <c r="Z1705" i="14"/>
  <c r="Y1705" i="14"/>
  <c r="X1705" i="14"/>
  <c r="W1705" i="14"/>
  <c r="V1705" i="14"/>
  <c r="U1705" i="14"/>
  <c r="T1705" i="14"/>
  <c r="S1705" i="14"/>
  <c r="R1705" i="14"/>
  <c r="Q1705" i="14"/>
  <c r="P1705" i="14"/>
  <c r="O1705" i="14"/>
  <c r="N1705" i="14"/>
  <c r="M1705" i="14"/>
  <c r="L1705" i="14"/>
  <c r="K1705" i="14"/>
  <c r="J1705" i="14"/>
  <c r="I1705" i="14"/>
  <c r="H1705" i="14"/>
  <c r="G1705" i="14"/>
  <c r="AI1704" i="14"/>
  <c r="AG1704" i="14"/>
  <c r="AE1704" i="14"/>
  <c r="AC1704" i="14"/>
  <c r="AB1704" i="14"/>
  <c r="AA1704" i="14"/>
  <c r="Z1704" i="14"/>
  <c r="Y1704" i="14"/>
  <c r="X1704" i="14"/>
  <c r="W1704" i="14"/>
  <c r="V1704" i="14"/>
  <c r="U1704" i="14"/>
  <c r="T1704" i="14"/>
  <c r="S1704" i="14"/>
  <c r="R1704" i="14"/>
  <c r="Q1704" i="14"/>
  <c r="P1704" i="14"/>
  <c r="O1704" i="14"/>
  <c r="N1704" i="14"/>
  <c r="M1704" i="14"/>
  <c r="L1704" i="14"/>
  <c r="K1704" i="14"/>
  <c r="J1704" i="14"/>
  <c r="I1704" i="14"/>
  <c r="H1704" i="14"/>
  <c r="G1704" i="14"/>
  <c r="AI1703" i="14"/>
  <c r="AG1703" i="14"/>
  <c r="AE1703" i="14"/>
  <c r="AC1703" i="14"/>
  <c r="AB1703" i="14"/>
  <c r="AA1703" i="14"/>
  <c r="Z1703" i="14"/>
  <c r="Y1703" i="14"/>
  <c r="X1703" i="14"/>
  <c r="W1703" i="14"/>
  <c r="V1703" i="14"/>
  <c r="U1703" i="14"/>
  <c r="T1703" i="14"/>
  <c r="S1703" i="14"/>
  <c r="R1703" i="14"/>
  <c r="Q1703" i="14"/>
  <c r="P1703" i="14"/>
  <c r="O1703" i="14"/>
  <c r="N1703" i="14"/>
  <c r="M1703" i="14"/>
  <c r="L1703" i="14"/>
  <c r="K1703" i="14"/>
  <c r="J1703" i="14"/>
  <c r="I1703" i="14"/>
  <c r="H1703" i="14"/>
  <c r="G1703" i="14"/>
  <c r="AI1702" i="14"/>
  <c r="AG1702" i="14"/>
  <c r="AE1702" i="14"/>
  <c r="AC1702" i="14"/>
  <c r="AB1702" i="14"/>
  <c r="AA1702" i="14"/>
  <c r="Z1702" i="14"/>
  <c r="Y1702" i="14"/>
  <c r="X1702" i="14"/>
  <c r="W1702" i="14"/>
  <c r="V1702" i="14"/>
  <c r="U1702" i="14"/>
  <c r="T1702" i="14"/>
  <c r="S1702" i="14"/>
  <c r="R1702" i="14"/>
  <c r="Q1702" i="14"/>
  <c r="P1702" i="14"/>
  <c r="O1702" i="14"/>
  <c r="N1702" i="14"/>
  <c r="M1702" i="14"/>
  <c r="L1702" i="14"/>
  <c r="K1702" i="14"/>
  <c r="J1702" i="14"/>
  <c r="I1702" i="14"/>
  <c r="H1702" i="14"/>
  <c r="G1702" i="14"/>
  <c r="AI1701" i="14"/>
  <c r="AG1701" i="14"/>
  <c r="AE1701" i="14"/>
  <c r="AC1701" i="14"/>
  <c r="AB1701" i="14"/>
  <c r="AA1701" i="14"/>
  <c r="Z1701" i="14"/>
  <c r="Y1701" i="14"/>
  <c r="X1701" i="14"/>
  <c r="W1701" i="14"/>
  <c r="V1701" i="14"/>
  <c r="U1701" i="14"/>
  <c r="T1701" i="14"/>
  <c r="S1701" i="14"/>
  <c r="R1701" i="14"/>
  <c r="Q1701" i="14"/>
  <c r="P1701" i="14"/>
  <c r="O1701" i="14"/>
  <c r="N1701" i="14"/>
  <c r="M1701" i="14"/>
  <c r="L1701" i="14"/>
  <c r="K1701" i="14"/>
  <c r="J1701" i="14"/>
  <c r="I1701" i="14"/>
  <c r="H1701" i="14"/>
  <c r="G1701" i="14"/>
  <c r="AI1700" i="14"/>
  <c r="AG1700" i="14"/>
  <c r="AE1700" i="14"/>
  <c r="AC1700" i="14"/>
  <c r="AB1700" i="14"/>
  <c r="AA1700" i="14"/>
  <c r="Z1700" i="14"/>
  <c r="Y1700" i="14"/>
  <c r="X1700" i="14"/>
  <c r="W1700" i="14"/>
  <c r="V1700" i="14"/>
  <c r="U1700" i="14"/>
  <c r="T1700" i="14"/>
  <c r="S1700" i="14"/>
  <c r="R1700" i="14"/>
  <c r="Q1700" i="14"/>
  <c r="P1700" i="14"/>
  <c r="O1700" i="14"/>
  <c r="N1700" i="14"/>
  <c r="M1700" i="14"/>
  <c r="L1700" i="14"/>
  <c r="K1700" i="14"/>
  <c r="J1700" i="14"/>
  <c r="I1700" i="14"/>
  <c r="H1700" i="14"/>
  <c r="G1700" i="14"/>
  <c r="AI1699" i="14"/>
  <c r="AG1699" i="14"/>
  <c r="AE1699" i="14"/>
  <c r="AC1699" i="14"/>
  <c r="AB1699" i="14"/>
  <c r="AA1699" i="14"/>
  <c r="Z1699" i="14"/>
  <c r="Y1699" i="14"/>
  <c r="X1699" i="14"/>
  <c r="W1699" i="14"/>
  <c r="V1699" i="14"/>
  <c r="U1699" i="14"/>
  <c r="T1699" i="14"/>
  <c r="S1699" i="14"/>
  <c r="R1699" i="14"/>
  <c r="Q1699" i="14"/>
  <c r="P1699" i="14"/>
  <c r="O1699" i="14"/>
  <c r="N1699" i="14"/>
  <c r="M1699" i="14"/>
  <c r="L1699" i="14"/>
  <c r="K1699" i="14"/>
  <c r="J1699" i="14"/>
  <c r="I1699" i="14"/>
  <c r="H1699" i="14"/>
  <c r="G1699" i="14"/>
  <c r="AI1698" i="14"/>
  <c r="AG1698" i="14"/>
  <c r="AE1698" i="14"/>
  <c r="AC1698" i="14"/>
  <c r="AB1698" i="14"/>
  <c r="AA1698" i="14"/>
  <c r="Z1698" i="14"/>
  <c r="Y1698" i="14"/>
  <c r="X1698" i="14"/>
  <c r="W1698" i="14"/>
  <c r="V1698" i="14"/>
  <c r="U1698" i="14"/>
  <c r="T1698" i="14"/>
  <c r="S1698" i="14"/>
  <c r="R1698" i="14"/>
  <c r="Q1698" i="14"/>
  <c r="P1698" i="14"/>
  <c r="O1698" i="14"/>
  <c r="N1698" i="14"/>
  <c r="M1698" i="14"/>
  <c r="L1698" i="14"/>
  <c r="K1698" i="14"/>
  <c r="J1698" i="14"/>
  <c r="I1698" i="14"/>
  <c r="H1698" i="14"/>
  <c r="G1698" i="14"/>
  <c r="AI1697" i="14"/>
  <c r="AG1697" i="14"/>
  <c r="AE1697" i="14"/>
  <c r="AC1697" i="14"/>
  <c r="AB1697" i="14"/>
  <c r="AA1697" i="14"/>
  <c r="Z1697" i="14"/>
  <c r="Y1697" i="14"/>
  <c r="X1697" i="14"/>
  <c r="W1697" i="14"/>
  <c r="V1697" i="14"/>
  <c r="U1697" i="14"/>
  <c r="T1697" i="14"/>
  <c r="S1697" i="14"/>
  <c r="R1697" i="14"/>
  <c r="Q1697" i="14"/>
  <c r="P1697" i="14"/>
  <c r="O1697" i="14"/>
  <c r="N1697" i="14"/>
  <c r="M1697" i="14"/>
  <c r="L1697" i="14"/>
  <c r="K1697" i="14"/>
  <c r="J1697" i="14"/>
  <c r="I1697" i="14"/>
  <c r="H1697" i="14"/>
  <c r="G1697" i="14"/>
  <c r="AI1696" i="14"/>
  <c r="AG1696" i="14"/>
  <c r="AE1696" i="14"/>
  <c r="AC1696" i="14"/>
  <c r="AB1696" i="14"/>
  <c r="AA1696" i="14"/>
  <c r="Z1696" i="14"/>
  <c r="Y1696" i="14"/>
  <c r="X1696" i="14"/>
  <c r="W1696" i="14"/>
  <c r="V1696" i="14"/>
  <c r="U1696" i="14"/>
  <c r="T1696" i="14"/>
  <c r="S1696" i="14"/>
  <c r="R1696" i="14"/>
  <c r="Q1696" i="14"/>
  <c r="P1696" i="14"/>
  <c r="O1696" i="14"/>
  <c r="N1696" i="14"/>
  <c r="M1696" i="14"/>
  <c r="L1696" i="14"/>
  <c r="K1696" i="14"/>
  <c r="J1696" i="14"/>
  <c r="I1696" i="14"/>
  <c r="H1696" i="14"/>
  <c r="G1696" i="14"/>
  <c r="AI1695" i="14"/>
  <c r="AG1695" i="14"/>
  <c r="AE1695" i="14"/>
  <c r="AC1695" i="14"/>
  <c r="AB1695" i="14"/>
  <c r="AA1695" i="14"/>
  <c r="Z1695" i="14"/>
  <c r="Y1695" i="14"/>
  <c r="X1695" i="14"/>
  <c r="W1695" i="14"/>
  <c r="V1695" i="14"/>
  <c r="U1695" i="14"/>
  <c r="T1695" i="14"/>
  <c r="S1695" i="14"/>
  <c r="R1695" i="14"/>
  <c r="Q1695" i="14"/>
  <c r="P1695" i="14"/>
  <c r="O1695" i="14"/>
  <c r="N1695" i="14"/>
  <c r="M1695" i="14"/>
  <c r="L1695" i="14"/>
  <c r="K1695" i="14"/>
  <c r="J1695" i="14"/>
  <c r="I1695" i="14"/>
  <c r="H1695" i="14"/>
  <c r="G1695" i="14"/>
  <c r="AI1694" i="14"/>
  <c r="AG1694" i="14"/>
  <c r="AE1694" i="14"/>
  <c r="AC1694" i="14"/>
  <c r="AB1694" i="14"/>
  <c r="AA1694" i="14"/>
  <c r="Z1694" i="14"/>
  <c r="Y1694" i="14"/>
  <c r="X1694" i="14"/>
  <c r="W1694" i="14"/>
  <c r="V1694" i="14"/>
  <c r="U1694" i="14"/>
  <c r="T1694" i="14"/>
  <c r="S1694" i="14"/>
  <c r="R1694" i="14"/>
  <c r="Q1694" i="14"/>
  <c r="P1694" i="14"/>
  <c r="O1694" i="14"/>
  <c r="N1694" i="14"/>
  <c r="M1694" i="14"/>
  <c r="L1694" i="14"/>
  <c r="K1694" i="14"/>
  <c r="J1694" i="14"/>
  <c r="I1694" i="14"/>
  <c r="H1694" i="14"/>
  <c r="G1694" i="14"/>
  <c r="AI1693" i="14"/>
  <c r="AG1693" i="14"/>
  <c r="AE1693" i="14"/>
  <c r="AC1693" i="14"/>
  <c r="AB1693" i="14"/>
  <c r="AA1693" i="14"/>
  <c r="Z1693" i="14"/>
  <c r="Y1693" i="14"/>
  <c r="X1693" i="14"/>
  <c r="W1693" i="14"/>
  <c r="V1693" i="14"/>
  <c r="U1693" i="14"/>
  <c r="T1693" i="14"/>
  <c r="S1693" i="14"/>
  <c r="R1693" i="14"/>
  <c r="Q1693" i="14"/>
  <c r="P1693" i="14"/>
  <c r="O1693" i="14"/>
  <c r="N1693" i="14"/>
  <c r="M1693" i="14"/>
  <c r="L1693" i="14"/>
  <c r="K1693" i="14"/>
  <c r="J1693" i="14"/>
  <c r="I1693" i="14"/>
  <c r="H1693" i="14"/>
  <c r="G1693" i="14"/>
  <c r="AI1692" i="14"/>
  <c r="AG1692" i="14"/>
  <c r="AE1692" i="14"/>
  <c r="AC1692" i="14"/>
  <c r="AB1692" i="14"/>
  <c r="AA1692" i="14"/>
  <c r="Z1692" i="14"/>
  <c r="Y1692" i="14"/>
  <c r="X1692" i="14"/>
  <c r="W1692" i="14"/>
  <c r="V1692" i="14"/>
  <c r="U1692" i="14"/>
  <c r="T1692" i="14"/>
  <c r="S1692" i="14"/>
  <c r="R1692" i="14"/>
  <c r="Q1692" i="14"/>
  <c r="P1692" i="14"/>
  <c r="O1692" i="14"/>
  <c r="N1692" i="14"/>
  <c r="M1692" i="14"/>
  <c r="L1692" i="14"/>
  <c r="K1692" i="14"/>
  <c r="J1692" i="14"/>
  <c r="I1692" i="14"/>
  <c r="H1692" i="14"/>
  <c r="G1692" i="14"/>
  <c r="AI1691" i="14"/>
  <c r="AG1691" i="14"/>
  <c r="AE1691" i="14"/>
  <c r="AC1691" i="14"/>
  <c r="AB1691" i="14"/>
  <c r="AA1691" i="14"/>
  <c r="Z1691" i="14"/>
  <c r="Y1691" i="14"/>
  <c r="X1691" i="14"/>
  <c r="W1691" i="14"/>
  <c r="V1691" i="14"/>
  <c r="U1691" i="14"/>
  <c r="T1691" i="14"/>
  <c r="S1691" i="14"/>
  <c r="R1691" i="14"/>
  <c r="Q1691" i="14"/>
  <c r="P1691" i="14"/>
  <c r="O1691" i="14"/>
  <c r="N1691" i="14"/>
  <c r="M1691" i="14"/>
  <c r="L1691" i="14"/>
  <c r="K1691" i="14"/>
  <c r="J1691" i="14"/>
  <c r="I1691" i="14"/>
  <c r="H1691" i="14"/>
  <c r="G1691" i="14"/>
  <c r="AI1690" i="14"/>
  <c r="AG1690" i="14"/>
  <c r="AE1690" i="14"/>
  <c r="AC1690" i="14"/>
  <c r="AB1690" i="14"/>
  <c r="AA1690" i="14"/>
  <c r="Z1690" i="14"/>
  <c r="Y1690" i="14"/>
  <c r="X1690" i="14"/>
  <c r="W1690" i="14"/>
  <c r="V1690" i="14"/>
  <c r="U1690" i="14"/>
  <c r="T1690" i="14"/>
  <c r="S1690" i="14"/>
  <c r="R1690" i="14"/>
  <c r="Q1690" i="14"/>
  <c r="P1690" i="14"/>
  <c r="O1690" i="14"/>
  <c r="N1690" i="14"/>
  <c r="M1690" i="14"/>
  <c r="L1690" i="14"/>
  <c r="K1690" i="14"/>
  <c r="J1690" i="14"/>
  <c r="I1690" i="14"/>
  <c r="H1690" i="14"/>
  <c r="G1690" i="14"/>
  <c r="H1689" i="14"/>
  <c r="G1689" i="14"/>
  <c r="D1689" i="14"/>
  <c r="H1688" i="14"/>
  <c r="G1688" i="14"/>
  <c r="D1688" i="14"/>
  <c r="H1687" i="14"/>
  <c r="G1687" i="14"/>
  <c r="D1687" i="14"/>
  <c r="H1686" i="14"/>
  <c r="G1686" i="14"/>
  <c r="D1686" i="14"/>
  <c r="H1685" i="14"/>
  <c r="G1685" i="14"/>
  <c r="D1685" i="14"/>
  <c r="H1684" i="14"/>
  <c r="G1684" i="14"/>
  <c r="D1684" i="14"/>
  <c r="H1683" i="14"/>
  <c r="G1683" i="14"/>
  <c r="D1683" i="14"/>
  <c r="H1682" i="14"/>
  <c r="G1682" i="14"/>
  <c r="D1682" i="14"/>
  <c r="H1681" i="14"/>
  <c r="G1681" i="14"/>
  <c r="D1681" i="14"/>
  <c r="H1680" i="14"/>
  <c r="G1680" i="14"/>
  <c r="D1680" i="14"/>
  <c r="H1679" i="14"/>
  <c r="G1679" i="14"/>
  <c r="D1679" i="14"/>
  <c r="H1678" i="14"/>
  <c r="G1678" i="14"/>
  <c r="D1678" i="14"/>
  <c r="H1677" i="14"/>
  <c r="G1677" i="14"/>
  <c r="D1677" i="14"/>
  <c r="H1676" i="14"/>
  <c r="G1676" i="14"/>
  <c r="D1676" i="14"/>
  <c r="H1675" i="14"/>
  <c r="G1675" i="14"/>
  <c r="D1675" i="14"/>
  <c r="H1674" i="14"/>
  <c r="G1674" i="14"/>
  <c r="D1674" i="14"/>
  <c r="H1673" i="14"/>
  <c r="G1673" i="14"/>
  <c r="D1673" i="14"/>
  <c r="H1672" i="14"/>
  <c r="G1672" i="14"/>
  <c r="D1672" i="14"/>
  <c r="H1671" i="14"/>
  <c r="G1671" i="14"/>
  <c r="D1671" i="14"/>
  <c r="H1670" i="14"/>
  <c r="G1670" i="14"/>
  <c r="D1670" i="14"/>
  <c r="H1669" i="14"/>
  <c r="G1669" i="14"/>
  <c r="D1669" i="14"/>
  <c r="H1668" i="14"/>
  <c r="G1668" i="14"/>
  <c r="D1668" i="14"/>
  <c r="H1667" i="14"/>
  <c r="G1667" i="14"/>
  <c r="D1667" i="14"/>
  <c r="H1666" i="14"/>
  <c r="G1666" i="14"/>
  <c r="D1666" i="14"/>
  <c r="H1665" i="14"/>
  <c r="G1665" i="14"/>
  <c r="D1665" i="14"/>
  <c r="H1664" i="14"/>
  <c r="G1664" i="14"/>
  <c r="D1664" i="14"/>
  <c r="H1663" i="14"/>
  <c r="G1663" i="14"/>
  <c r="D1663" i="14"/>
  <c r="H1662" i="14"/>
  <c r="G1662" i="14"/>
  <c r="D1662" i="14"/>
  <c r="H1661" i="14"/>
  <c r="G1661" i="14"/>
  <c r="D1661" i="14"/>
  <c r="H1660" i="14"/>
  <c r="G1660" i="14"/>
  <c r="D1660" i="14"/>
  <c r="H1659" i="14"/>
  <c r="G1659" i="14"/>
  <c r="D1659" i="14"/>
  <c r="H1658" i="14"/>
  <c r="G1658" i="14"/>
  <c r="D1658" i="14"/>
  <c r="H1657" i="14"/>
  <c r="G1657" i="14"/>
  <c r="D1657" i="14"/>
  <c r="H1656" i="14"/>
  <c r="G1656" i="14"/>
  <c r="D1656" i="14"/>
  <c r="H1655" i="14"/>
  <c r="G1655" i="14"/>
  <c r="D1655" i="14"/>
  <c r="H1654" i="14"/>
  <c r="G1654" i="14"/>
  <c r="D1654" i="14"/>
  <c r="H1653" i="14"/>
  <c r="G1653" i="14"/>
  <c r="D1653" i="14"/>
  <c r="H1652" i="14"/>
  <c r="G1652" i="14"/>
  <c r="D1652" i="14"/>
  <c r="H1651" i="14"/>
  <c r="G1651" i="14"/>
  <c r="D1651" i="14"/>
  <c r="H1650" i="14"/>
  <c r="G1650" i="14"/>
  <c r="D1650" i="14"/>
  <c r="D1646" i="14"/>
  <c r="D1783" i="14" s="1"/>
  <c r="AI1644" i="14"/>
  <c r="AG1644" i="14"/>
  <c r="AE1644" i="14"/>
  <c r="H1644" i="14"/>
  <c r="G1644" i="14"/>
  <c r="AI1643" i="14"/>
  <c r="AG1643" i="14"/>
  <c r="AE1643" i="14"/>
  <c r="AC1643" i="14"/>
  <c r="AB1643" i="14"/>
  <c r="AA1643" i="14"/>
  <c r="Z1643" i="14"/>
  <c r="Y1643" i="14"/>
  <c r="X1643" i="14"/>
  <c r="W1643" i="14"/>
  <c r="V1643" i="14"/>
  <c r="U1643" i="14"/>
  <c r="T1643" i="14"/>
  <c r="S1643" i="14"/>
  <c r="R1643" i="14"/>
  <c r="Q1643" i="14"/>
  <c r="P1643" i="14"/>
  <c r="O1643" i="14"/>
  <c r="N1643" i="14"/>
  <c r="M1643" i="14"/>
  <c r="L1643" i="14"/>
  <c r="K1643" i="14"/>
  <c r="J1643" i="14"/>
  <c r="I1643" i="14"/>
  <c r="H1643" i="14"/>
  <c r="G1643" i="14"/>
  <c r="AI1642" i="14"/>
  <c r="AG1642" i="14"/>
  <c r="AE1642" i="14"/>
  <c r="AC1642" i="14"/>
  <c r="AB1642" i="14"/>
  <c r="AA1642" i="14"/>
  <c r="Z1642" i="14"/>
  <c r="Y1642" i="14"/>
  <c r="X1642" i="14"/>
  <c r="W1642" i="14"/>
  <c r="V1642" i="14"/>
  <c r="U1642" i="14"/>
  <c r="T1642" i="14"/>
  <c r="S1642" i="14"/>
  <c r="R1642" i="14"/>
  <c r="Q1642" i="14"/>
  <c r="P1642" i="14"/>
  <c r="O1642" i="14"/>
  <c r="N1642" i="14"/>
  <c r="M1642" i="14"/>
  <c r="L1642" i="14"/>
  <c r="K1642" i="14"/>
  <c r="J1642" i="14"/>
  <c r="I1642" i="14"/>
  <c r="H1642" i="14"/>
  <c r="G1642" i="14"/>
  <c r="AI1641" i="14"/>
  <c r="AG1641" i="14"/>
  <c r="AE1641" i="14"/>
  <c r="AC1641" i="14"/>
  <c r="AB1641" i="14"/>
  <c r="AA1641" i="14"/>
  <c r="Z1641" i="14"/>
  <c r="Y1641" i="14"/>
  <c r="X1641" i="14"/>
  <c r="W1641" i="14"/>
  <c r="V1641" i="14"/>
  <c r="U1641" i="14"/>
  <c r="T1641" i="14"/>
  <c r="S1641" i="14"/>
  <c r="R1641" i="14"/>
  <c r="Q1641" i="14"/>
  <c r="P1641" i="14"/>
  <c r="O1641" i="14"/>
  <c r="N1641" i="14"/>
  <c r="M1641" i="14"/>
  <c r="L1641" i="14"/>
  <c r="K1641" i="14"/>
  <c r="J1641" i="14"/>
  <c r="I1641" i="14"/>
  <c r="H1641" i="14"/>
  <c r="G1641" i="14"/>
  <c r="AI1640" i="14"/>
  <c r="AG1640" i="14"/>
  <c r="AE1640" i="14"/>
  <c r="AC1640" i="14"/>
  <c r="AB1640" i="14"/>
  <c r="AA1640" i="14"/>
  <c r="Z1640" i="14"/>
  <c r="Y1640" i="14"/>
  <c r="X1640" i="14"/>
  <c r="W1640" i="14"/>
  <c r="V1640" i="14"/>
  <c r="U1640" i="14"/>
  <c r="T1640" i="14"/>
  <c r="S1640" i="14"/>
  <c r="R1640" i="14"/>
  <c r="Q1640" i="14"/>
  <c r="P1640" i="14"/>
  <c r="O1640" i="14"/>
  <c r="N1640" i="14"/>
  <c r="M1640" i="14"/>
  <c r="L1640" i="14"/>
  <c r="K1640" i="14"/>
  <c r="J1640" i="14"/>
  <c r="I1640" i="14"/>
  <c r="H1640" i="14"/>
  <c r="G1640" i="14"/>
  <c r="AI1639" i="14"/>
  <c r="AG1639" i="14"/>
  <c r="AE1639" i="14"/>
  <c r="AC1639" i="14"/>
  <c r="AB1639" i="14"/>
  <c r="AA1639" i="14"/>
  <c r="Z1639" i="14"/>
  <c r="Y1639" i="14"/>
  <c r="X1639" i="14"/>
  <c r="W1639" i="14"/>
  <c r="V1639" i="14"/>
  <c r="U1639" i="14"/>
  <c r="T1639" i="14"/>
  <c r="S1639" i="14"/>
  <c r="R1639" i="14"/>
  <c r="Q1639" i="14"/>
  <c r="P1639" i="14"/>
  <c r="O1639" i="14"/>
  <c r="N1639" i="14"/>
  <c r="M1639" i="14"/>
  <c r="L1639" i="14"/>
  <c r="K1639" i="14"/>
  <c r="J1639" i="14"/>
  <c r="I1639" i="14"/>
  <c r="H1639" i="14"/>
  <c r="G1639" i="14"/>
  <c r="AI1638" i="14"/>
  <c r="AG1638" i="14"/>
  <c r="AE1638" i="14"/>
  <c r="AC1638" i="14"/>
  <c r="AB1638" i="14"/>
  <c r="AA1638" i="14"/>
  <c r="Z1638" i="14"/>
  <c r="Y1638" i="14"/>
  <c r="X1638" i="14"/>
  <c r="W1638" i="14"/>
  <c r="V1638" i="14"/>
  <c r="U1638" i="14"/>
  <c r="T1638" i="14"/>
  <c r="S1638" i="14"/>
  <c r="R1638" i="14"/>
  <c r="Q1638" i="14"/>
  <c r="P1638" i="14"/>
  <c r="O1638" i="14"/>
  <c r="N1638" i="14"/>
  <c r="M1638" i="14"/>
  <c r="L1638" i="14"/>
  <c r="K1638" i="14"/>
  <c r="J1638" i="14"/>
  <c r="I1638" i="14"/>
  <c r="H1638" i="14"/>
  <c r="G1638" i="14"/>
  <c r="AI1637" i="14"/>
  <c r="AG1637" i="14"/>
  <c r="AE1637" i="14"/>
  <c r="AC1637" i="14"/>
  <c r="AB1637" i="14"/>
  <c r="AA1637" i="14"/>
  <c r="Z1637" i="14"/>
  <c r="Y1637" i="14"/>
  <c r="X1637" i="14"/>
  <c r="W1637" i="14"/>
  <c r="V1637" i="14"/>
  <c r="U1637" i="14"/>
  <c r="T1637" i="14"/>
  <c r="S1637" i="14"/>
  <c r="R1637" i="14"/>
  <c r="Q1637" i="14"/>
  <c r="P1637" i="14"/>
  <c r="O1637" i="14"/>
  <c r="N1637" i="14"/>
  <c r="M1637" i="14"/>
  <c r="L1637" i="14"/>
  <c r="K1637" i="14"/>
  <c r="J1637" i="14"/>
  <c r="I1637" i="14"/>
  <c r="H1637" i="14"/>
  <c r="G1637" i="14"/>
  <c r="AI1636" i="14"/>
  <c r="AG1636" i="14"/>
  <c r="AE1636" i="14"/>
  <c r="AC1636" i="14"/>
  <c r="AB1636" i="14"/>
  <c r="AA1636" i="14"/>
  <c r="Z1636" i="14"/>
  <c r="Y1636" i="14"/>
  <c r="X1636" i="14"/>
  <c r="W1636" i="14"/>
  <c r="V1636" i="14"/>
  <c r="U1636" i="14"/>
  <c r="T1636" i="14"/>
  <c r="S1636" i="14"/>
  <c r="R1636" i="14"/>
  <c r="Q1636" i="14"/>
  <c r="P1636" i="14"/>
  <c r="O1636" i="14"/>
  <c r="N1636" i="14"/>
  <c r="M1636" i="14"/>
  <c r="L1636" i="14"/>
  <c r="K1636" i="14"/>
  <c r="J1636" i="14"/>
  <c r="I1636" i="14"/>
  <c r="H1636" i="14"/>
  <c r="G1636" i="14"/>
  <c r="AI1635" i="14"/>
  <c r="AG1635" i="14"/>
  <c r="AE1635" i="14"/>
  <c r="AC1635" i="14"/>
  <c r="AB1635" i="14"/>
  <c r="AA1635" i="14"/>
  <c r="Z1635" i="14"/>
  <c r="Y1635" i="14"/>
  <c r="X1635" i="14"/>
  <c r="W1635" i="14"/>
  <c r="V1635" i="14"/>
  <c r="U1635" i="14"/>
  <c r="T1635" i="14"/>
  <c r="S1635" i="14"/>
  <c r="R1635" i="14"/>
  <c r="Q1635" i="14"/>
  <c r="P1635" i="14"/>
  <c r="O1635" i="14"/>
  <c r="N1635" i="14"/>
  <c r="M1635" i="14"/>
  <c r="L1635" i="14"/>
  <c r="K1635" i="14"/>
  <c r="J1635" i="14"/>
  <c r="I1635" i="14"/>
  <c r="H1635" i="14"/>
  <c r="G1635" i="14"/>
  <c r="AI1634" i="14"/>
  <c r="AG1634" i="14"/>
  <c r="AE1634" i="14"/>
  <c r="AC1634" i="14"/>
  <c r="AB1634" i="14"/>
  <c r="AA1634" i="14"/>
  <c r="Z1634" i="14"/>
  <c r="Y1634" i="14"/>
  <c r="X1634" i="14"/>
  <c r="W1634" i="14"/>
  <c r="V1634" i="14"/>
  <c r="U1634" i="14"/>
  <c r="T1634" i="14"/>
  <c r="S1634" i="14"/>
  <c r="R1634" i="14"/>
  <c r="Q1634" i="14"/>
  <c r="P1634" i="14"/>
  <c r="O1634" i="14"/>
  <c r="N1634" i="14"/>
  <c r="M1634" i="14"/>
  <c r="L1634" i="14"/>
  <c r="K1634" i="14"/>
  <c r="J1634" i="14"/>
  <c r="I1634" i="14"/>
  <c r="H1634" i="14"/>
  <c r="G1634" i="14"/>
  <c r="AI1633" i="14"/>
  <c r="AG1633" i="14"/>
  <c r="AE1633" i="14"/>
  <c r="AC1633" i="14"/>
  <c r="AB1633" i="14"/>
  <c r="AA1633" i="14"/>
  <c r="Z1633" i="14"/>
  <c r="Y1633" i="14"/>
  <c r="X1633" i="14"/>
  <c r="W1633" i="14"/>
  <c r="V1633" i="14"/>
  <c r="U1633" i="14"/>
  <c r="T1633" i="14"/>
  <c r="S1633" i="14"/>
  <c r="R1633" i="14"/>
  <c r="Q1633" i="14"/>
  <c r="P1633" i="14"/>
  <c r="O1633" i="14"/>
  <c r="N1633" i="14"/>
  <c r="M1633" i="14"/>
  <c r="L1633" i="14"/>
  <c r="K1633" i="14"/>
  <c r="J1633" i="14"/>
  <c r="I1633" i="14"/>
  <c r="H1633" i="14"/>
  <c r="G1633" i="14"/>
  <c r="AI1632" i="14"/>
  <c r="AG1632" i="14"/>
  <c r="AE1632" i="14"/>
  <c r="AC1632" i="14"/>
  <c r="AB1632" i="14"/>
  <c r="AA1632" i="14"/>
  <c r="Z1632" i="14"/>
  <c r="Y1632" i="14"/>
  <c r="X1632" i="14"/>
  <c r="W1632" i="14"/>
  <c r="V1632" i="14"/>
  <c r="U1632" i="14"/>
  <c r="T1632" i="14"/>
  <c r="S1632" i="14"/>
  <c r="R1632" i="14"/>
  <c r="Q1632" i="14"/>
  <c r="P1632" i="14"/>
  <c r="O1632" i="14"/>
  <c r="N1632" i="14"/>
  <c r="M1632" i="14"/>
  <c r="L1632" i="14"/>
  <c r="K1632" i="14"/>
  <c r="J1632" i="14"/>
  <c r="I1632" i="14"/>
  <c r="H1632" i="14"/>
  <c r="G1632" i="14"/>
  <c r="AI1631" i="14"/>
  <c r="AG1631" i="14"/>
  <c r="AE1631" i="14"/>
  <c r="AC1631" i="14"/>
  <c r="AB1631" i="14"/>
  <c r="AA1631" i="14"/>
  <c r="Z1631" i="14"/>
  <c r="Y1631" i="14"/>
  <c r="X1631" i="14"/>
  <c r="W1631" i="14"/>
  <c r="V1631" i="14"/>
  <c r="U1631" i="14"/>
  <c r="T1631" i="14"/>
  <c r="S1631" i="14"/>
  <c r="R1631" i="14"/>
  <c r="Q1631" i="14"/>
  <c r="P1631" i="14"/>
  <c r="O1631" i="14"/>
  <c r="N1631" i="14"/>
  <c r="M1631" i="14"/>
  <c r="L1631" i="14"/>
  <c r="K1631" i="14"/>
  <c r="J1631" i="14"/>
  <c r="I1631" i="14"/>
  <c r="H1631" i="14"/>
  <c r="G1631" i="14"/>
  <c r="AI1630" i="14"/>
  <c r="AG1630" i="14"/>
  <c r="AE1630" i="14"/>
  <c r="AC1630" i="14"/>
  <c r="AB1630" i="14"/>
  <c r="AA1630" i="14"/>
  <c r="Z1630" i="14"/>
  <c r="Y1630" i="14"/>
  <c r="X1630" i="14"/>
  <c r="W1630" i="14"/>
  <c r="V1630" i="14"/>
  <c r="U1630" i="14"/>
  <c r="T1630" i="14"/>
  <c r="S1630" i="14"/>
  <c r="R1630" i="14"/>
  <c r="Q1630" i="14"/>
  <c r="P1630" i="14"/>
  <c r="O1630" i="14"/>
  <c r="N1630" i="14"/>
  <c r="M1630" i="14"/>
  <c r="L1630" i="14"/>
  <c r="K1630" i="14"/>
  <c r="J1630" i="14"/>
  <c r="I1630" i="14"/>
  <c r="H1630" i="14"/>
  <c r="G1630" i="14"/>
  <c r="AI1629" i="14"/>
  <c r="AG1629" i="14"/>
  <c r="AE1629" i="14"/>
  <c r="AC1629" i="14"/>
  <c r="AB1629" i="14"/>
  <c r="AA1629" i="14"/>
  <c r="Z1629" i="14"/>
  <c r="Y1629" i="14"/>
  <c r="X1629" i="14"/>
  <c r="W1629" i="14"/>
  <c r="V1629" i="14"/>
  <c r="U1629" i="14"/>
  <c r="T1629" i="14"/>
  <c r="S1629" i="14"/>
  <c r="R1629" i="14"/>
  <c r="Q1629" i="14"/>
  <c r="P1629" i="14"/>
  <c r="O1629" i="14"/>
  <c r="N1629" i="14"/>
  <c r="M1629" i="14"/>
  <c r="L1629" i="14"/>
  <c r="K1629" i="14"/>
  <c r="J1629" i="14"/>
  <c r="I1629" i="14"/>
  <c r="H1629" i="14"/>
  <c r="G1629" i="14"/>
  <c r="AI1628" i="14"/>
  <c r="AG1628" i="14"/>
  <c r="AE1628" i="14"/>
  <c r="AC1628" i="14"/>
  <c r="AB1628" i="14"/>
  <c r="AA1628" i="14"/>
  <c r="Z1628" i="14"/>
  <c r="Y1628" i="14"/>
  <c r="X1628" i="14"/>
  <c r="W1628" i="14"/>
  <c r="V1628" i="14"/>
  <c r="U1628" i="14"/>
  <c r="T1628" i="14"/>
  <c r="S1628" i="14"/>
  <c r="R1628" i="14"/>
  <c r="Q1628" i="14"/>
  <c r="P1628" i="14"/>
  <c r="O1628" i="14"/>
  <c r="N1628" i="14"/>
  <c r="M1628" i="14"/>
  <c r="L1628" i="14"/>
  <c r="K1628" i="14"/>
  <c r="J1628" i="14"/>
  <c r="I1628" i="14"/>
  <c r="H1628" i="14"/>
  <c r="G1628" i="14"/>
  <c r="AI1627" i="14"/>
  <c r="AG1627" i="14"/>
  <c r="AE1627" i="14"/>
  <c r="AC1627" i="14"/>
  <c r="AB1627" i="14"/>
  <c r="AA1627" i="14"/>
  <c r="Z1627" i="14"/>
  <c r="Y1627" i="14"/>
  <c r="X1627" i="14"/>
  <c r="W1627" i="14"/>
  <c r="V1627" i="14"/>
  <c r="U1627" i="14"/>
  <c r="T1627" i="14"/>
  <c r="S1627" i="14"/>
  <c r="R1627" i="14"/>
  <c r="Q1627" i="14"/>
  <c r="P1627" i="14"/>
  <c r="O1627" i="14"/>
  <c r="N1627" i="14"/>
  <c r="M1627" i="14"/>
  <c r="L1627" i="14"/>
  <c r="K1627" i="14"/>
  <c r="J1627" i="14"/>
  <c r="I1627" i="14"/>
  <c r="H1627" i="14"/>
  <c r="G1627" i="14"/>
  <c r="AI1626" i="14"/>
  <c r="AG1626" i="14"/>
  <c r="AE1626" i="14"/>
  <c r="AC1626" i="14"/>
  <c r="AB1626" i="14"/>
  <c r="AA1626" i="14"/>
  <c r="Z1626" i="14"/>
  <c r="Y1626" i="14"/>
  <c r="X1626" i="14"/>
  <c r="W1626" i="14"/>
  <c r="V1626" i="14"/>
  <c r="U1626" i="14"/>
  <c r="T1626" i="14"/>
  <c r="S1626" i="14"/>
  <c r="R1626" i="14"/>
  <c r="Q1626" i="14"/>
  <c r="P1626" i="14"/>
  <c r="O1626" i="14"/>
  <c r="N1626" i="14"/>
  <c r="M1626" i="14"/>
  <c r="L1626" i="14"/>
  <c r="K1626" i="14"/>
  <c r="J1626" i="14"/>
  <c r="I1626" i="14"/>
  <c r="H1626" i="14"/>
  <c r="G1626" i="14"/>
  <c r="AI1625" i="14"/>
  <c r="AG1625" i="14"/>
  <c r="AE1625" i="14"/>
  <c r="AC1625" i="14"/>
  <c r="AB1625" i="14"/>
  <c r="AA1625" i="14"/>
  <c r="Z1625" i="14"/>
  <c r="Y1625" i="14"/>
  <c r="X1625" i="14"/>
  <c r="W1625" i="14"/>
  <c r="V1625" i="14"/>
  <c r="U1625" i="14"/>
  <c r="T1625" i="14"/>
  <c r="S1625" i="14"/>
  <c r="R1625" i="14"/>
  <c r="Q1625" i="14"/>
  <c r="P1625" i="14"/>
  <c r="O1625" i="14"/>
  <c r="N1625" i="14"/>
  <c r="M1625" i="14"/>
  <c r="L1625" i="14"/>
  <c r="K1625" i="14"/>
  <c r="J1625" i="14"/>
  <c r="I1625" i="14"/>
  <c r="H1625" i="14"/>
  <c r="G1625" i="14"/>
  <c r="H1624" i="14"/>
  <c r="G1624" i="14"/>
  <c r="D1624" i="14"/>
  <c r="H1623" i="14"/>
  <c r="G1623" i="14"/>
  <c r="D1623" i="14"/>
  <c r="H1622" i="14"/>
  <c r="G1622" i="14"/>
  <c r="D1622" i="14"/>
  <c r="H1621" i="14"/>
  <c r="G1621" i="14"/>
  <c r="D1621" i="14"/>
  <c r="H1620" i="14"/>
  <c r="G1620" i="14"/>
  <c r="D1620" i="14"/>
  <c r="H1619" i="14"/>
  <c r="G1619" i="14"/>
  <c r="D1619" i="14"/>
  <c r="H1618" i="14"/>
  <c r="G1618" i="14"/>
  <c r="D1618" i="14"/>
  <c r="H1617" i="14"/>
  <c r="G1617" i="14"/>
  <c r="D1617" i="14"/>
  <c r="H1616" i="14"/>
  <c r="G1616" i="14"/>
  <c r="D1616" i="14"/>
  <c r="H1615" i="14"/>
  <c r="G1615" i="14"/>
  <c r="D1615" i="14"/>
  <c r="H1614" i="14"/>
  <c r="G1614" i="14"/>
  <c r="D1614" i="14"/>
  <c r="H1613" i="14"/>
  <c r="G1613" i="14"/>
  <c r="D1613" i="14"/>
  <c r="H1612" i="14"/>
  <c r="G1612" i="14"/>
  <c r="D1612" i="14"/>
  <c r="H1611" i="14"/>
  <c r="G1611" i="14"/>
  <c r="D1611" i="14"/>
  <c r="H1610" i="14"/>
  <c r="G1610" i="14"/>
  <c r="D1610" i="14"/>
  <c r="H1609" i="14"/>
  <c r="G1609" i="14"/>
  <c r="D1609" i="14"/>
  <c r="H1608" i="14"/>
  <c r="G1608" i="14"/>
  <c r="D1608" i="14"/>
  <c r="H1607" i="14"/>
  <c r="G1607" i="14"/>
  <c r="D1607" i="14"/>
  <c r="H1606" i="14"/>
  <c r="G1606" i="14"/>
  <c r="D1606" i="14"/>
  <c r="H1605" i="14"/>
  <c r="G1605" i="14"/>
  <c r="D1605" i="14"/>
  <c r="H1604" i="14"/>
  <c r="G1604" i="14"/>
  <c r="D1604" i="14"/>
  <c r="H1603" i="14"/>
  <c r="G1603" i="14"/>
  <c r="D1603" i="14"/>
  <c r="H1602" i="14"/>
  <c r="G1602" i="14"/>
  <c r="D1602" i="14"/>
  <c r="H1601" i="14"/>
  <c r="G1601" i="14"/>
  <c r="D1601" i="14"/>
  <c r="H1600" i="14"/>
  <c r="G1600" i="14"/>
  <c r="D1600" i="14"/>
  <c r="H1599" i="14"/>
  <c r="G1599" i="14"/>
  <c r="D1599" i="14"/>
  <c r="H1598" i="14"/>
  <c r="G1598" i="14"/>
  <c r="D1598" i="14"/>
  <c r="H1597" i="14"/>
  <c r="G1597" i="14"/>
  <c r="D1597" i="14"/>
  <c r="H1596" i="14"/>
  <c r="G1596" i="14"/>
  <c r="D1596" i="14"/>
  <c r="H1595" i="14"/>
  <c r="G1595" i="14"/>
  <c r="D1595" i="14"/>
  <c r="H1594" i="14"/>
  <c r="G1594" i="14"/>
  <c r="D1594" i="14"/>
  <c r="H1593" i="14"/>
  <c r="G1593" i="14"/>
  <c r="D1593" i="14"/>
  <c r="H1592" i="14"/>
  <c r="G1592" i="14"/>
  <c r="D1592" i="14"/>
  <c r="H1591" i="14"/>
  <c r="G1591" i="14"/>
  <c r="D1591" i="14"/>
  <c r="H1590" i="14"/>
  <c r="G1590" i="14"/>
  <c r="D1590" i="14"/>
  <c r="H1589" i="14"/>
  <c r="G1589" i="14"/>
  <c r="D1589" i="14"/>
  <c r="H1588" i="14"/>
  <c r="G1588" i="14"/>
  <c r="D1588" i="14"/>
  <c r="H1587" i="14"/>
  <c r="G1587" i="14"/>
  <c r="D1587" i="14"/>
  <c r="H1586" i="14"/>
  <c r="G1586" i="14"/>
  <c r="D1586" i="14"/>
  <c r="H1585" i="14"/>
  <c r="G1585" i="14"/>
  <c r="D1585" i="14"/>
  <c r="D1581" i="14"/>
  <c r="D1782" i="14" s="1"/>
  <c r="AI1579" i="14"/>
  <c r="AG1579" i="14"/>
  <c r="AE1579" i="14"/>
  <c r="H1579" i="14"/>
  <c r="G1579" i="14"/>
  <c r="AI1578" i="14"/>
  <c r="AG1578" i="14"/>
  <c r="AE1578" i="14"/>
  <c r="AC1578" i="14"/>
  <c r="AB1578" i="14"/>
  <c r="AA1578" i="14"/>
  <c r="Z1578" i="14"/>
  <c r="Y1578" i="14"/>
  <c r="X1578" i="14"/>
  <c r="W1578" i="14"/>
  <c r="V1578" i="14"/>
  <c r="U1578" i="14"/>
  <c r="T1578" i="14"/>
  <c r="S1578" i="14"/>
  <c r="R1578" i="14"/>
  <c r="Q1578" i="14"/>
  <c r="P1578" i="14"/>
  <c r="O1578" i="14"/>
  <c r="N1578" i="14"/>
  <c r="M1578" i="14"/>
  <c r="L1578" i="14"/>
  <c r="K1578" i="14"/>
  <c r="J1578" i="14"/>
  <c r="I1578" i="14"/>
  <c r="H1578" i="14"/>
  <c r="G1578" i="14"/>
  <c r="AI1577" i="14"/>
  <c r="AG1577" i="14"/>
  <c r="AE1577" i="14"/>
  <c r="AC1577" i="14"/>
  <c r="AB1577" i="14"/>
  <c r="AA1577" i="14"/>
  <c r="Z1577" i="14"/>
  <c r="Y1577" i="14"/>
  <c r="X1577" i="14"/>
  <c r="W1577" i="14"/>
  <c r="V1577" i="14"/>
  <c r="U1577" i="14"/>
  <c r="T1577" i="14"/>
  <c r="S1577" i="14"/>
  <c r="R1577" i="14"/>
  <c r="Q1577" i="14"/>
  <c r="P1577" i="14"/>
  <c r="O1577" i="14"/>
  <c r="N1577" i="14"/>
  <c r="M1577" i="14"/>
  <c r="L1577" i="14"/>
  <c r="K1577" i="14"/>
  <c r="J1577" i="14"/>
  <c r="I1577" i="14"/>
  <c r="H1577" i="14"/>
  <c r="G1577" i="14"/>
  <c r="AI1576" i="14"/>
  <c r="AG1576" i="14"/>
  <c r="AE1576" i="14"/>
  <c r="AC1576" i="14"/>
  <c r="AB1576" i="14"/>
  <c r="AA1576" i="14"/>
  <c r="Z1576" i="14"/>
  <c r="Y1576" i="14"/>
  <c r="X1576" i="14"/>
  <c r="W1576" i="14"/>
  <c r="V1576" i="14"/>
  <c r="U1576" i="14"/>
  <c r="T1576" i="14"/>
  <c r="S1576" i="14"/>
  <c r="R1576" i="14"/>
  <c r="Q1576" i="14"/>
  <c r="P1576" i="14"/>
  <c r="O1576" i="14"/>
  <c r="N1576" i="14"/>
  <c r="M1576" i="14"/>
  <c r="L1576" i="14"/>
  <c r="K1576" i="14"/>
  <c r="J1576" i="14"/>
  <c r="I1576" i="14"/>
  <c r="H1576" i="14"/>
  <c r="G1576" i="14"/>
  <c r="AI1575" i="14"/>
  <c r="AG1575" i="14"/>
  <c r="AE1575" i="14"/>
  <c r="AC1575" i="14"/>
  <c r="AB1575" i="14"/>
  <c r="AA1575" i="14"/>
  <c r="Z1575" i="14"/>
  <c r="Y1575" i="14"/>
  <c r="X1575" i="14"/>
  <c r="W1575" i="14"/>
  <c r="V1575" i="14"/>
  <c r="U1575" i="14"/>
  <c r="T1575" i="14"/>
  <c r="S1575" i="14"/>
  <c r="R1575" i="14"/>
  <c r="Q1575" i="14"/>
  <c r="P1575" i="14"/>
  <c r="O1575" i="14"/>
  <c r="N1575" i="14"/>
  <c r="M1575" i="14"/>
  <c r="L1575" i="14"/>
  <c r="K1575" i="14"/>
  <c r="J1575" i="14"/>
  <c r="I1575" i="14"/>
  <c r="H1575" i="14"/>
  <c r="G1575" i="14"/>
  <c r="AI1574" i="14"/>
  <c r="AG1574" i="14"/>
  <c r="AE1574" i="14"/>
  <c r="AC1574" i="14"/>
  <c r="AB1574" i="14"/>
  <c r="AA1574" i="14"/>
  <c r="Z1574" i="14"/>
  <c r="Y1574" i="14"/>
  <c r="X1574" i="14"/>
  <c r="W1574" i="14"/>
  <c r="V1574" i="14"/>
  <c r="U1574" i="14"/>
  <c r="T1574" i="14"/>
  <c r="S1574" i="14"/>
  <c r="R1574" i="14"/>
  <c r="Q1574" i="14"/>
  <c r="P1574" i="14"/>
  <c r="O1574" i="14"/>
  <c r="N1574" i="14"/>
  <c r="M1574" i="14"/>
  <c r="L1574" i="14"/>
  <c r="K1574" i="14"/>
  <c r="J1574" i="14"/>
  <c r="I1574" i="14"/>
  <c r="H1574" i="14"/>
  <c r="G1574" i="14"/>
  <c r="AI1573" i="14"/>
  <c r="AG1573" i="14"/>
  <c r="AE1573" i="14"/>
  <c r="AC1573" i="14"/>
  <c r="AB1573" i="14"/>
  <c r="AA1573" i="14"/>
  <c r="Z1573" i="14"/>
  <c r="Y1573" i="14"/>
  <c r="X1573" i="14"/>
  <c r="W1573" i="14"/>
  <c r="V1573" i="14"/>
  <c r="U1573" i="14"/>
  <c r="T1573" i="14"/>
  <c r="S1573" i="14"/>
  <c r="R1573" i="14"/>
  <c r="Q1573" i="14"/>
  <c r="P1573" i="14"/>
  <c r="O1573" i="14"/>
  <c r="N1573" i="14"/>
  <c r="M1573" i="14"/>
  <c r="L1573" i="14"/>
  <c r="K1573" i="14"/>
  <c r="J1573" i="14"/>
  <c r="I1573" i="14"/>
  <c r="H1573" i="14"/>
  <c r="G1573" i="14"/>
  <c r="AI1572" i="14"/>
  <c r="AG1572" i="14"/>
  <c r="AE1572" i="14"/>
  <c r="AC1572" i="14"/>
  <c r="AB1572" i="14"/>
  <c r="AA1572" i="14"/>
  <c r="Z1572" i="14"/>
  <c r="Y1572" i="14"/>
  <c r="X1572" i="14"/>
  <c r="W1572" i="14"/>
  <c r="V1572" i="14"/>
  <c r="U1572" i="14"/>
  <c r="T1572" i="14"/>
  <c r="S1572" i="14"/>
  <c r="R1572" i="14"/>
  <c r="Q1572" i="14"/>
  <c r="P1572" i="14"/>
  <c r="O1572" i="14"/>
  <c r="N1572" i="14"/>
  <c r="M1572" i="14"/>
  <c r="L1572" i="14"/>
  <c r="K1572" i="14"/>
  <c r="J1572" i="14"/>
  <c r="I1572" i="14"/>
  <c r="H1572" i="14"/>
  <c r="G1572" i="14"/>
  <c r="AI1571" i="14"/>
  <c r="AG1571" i="14"/>
  <c r="AE1571" i="14"/>
  <c r="AC1571" i="14"/>
  <c r="AB1571" i="14"/>
  <c r="AA1571" i="14"/>
  <c r="Z1571" i="14"/>
  <c r="Y1571" i="14"/>
  <c r="X1571" i="14"/>
  <c r="W1571" i="14"/>
  <c r="V1571" i="14"/>
  <c r="U1571" i="14"/>
  <c r="T1571" i="14"/>
  <c r="S1571" i="14"/>
  <c r="R1571" i="14"/>
  <c r="Q1571" i="14"/>
  <c r="P1571" i="14"/>
  <c r="O1571" i="14"/>
  <c r="N1571" i="14"/>
  <c r="M1571" i="14"/>
  <c r="L1571" i="14"/>
  <c r="K1571" i="14"/>
  <c r="J1571" i="14"/>
  <c r="I1571" i="14"/>
  <c r="H1571" i="14"/>
  <c r="G1571" i="14"/>
  <c r="AI1570" i="14"/>
  <c r="AG1570" i="14"/>
  <c r="AE1570" i="14"/>
  <c r="AC1570" i="14"/>
  <c r="AB1570" i="14"/>
  <c r="AA1570" i="14"/>
  <c r="Z1570" i="14"/>
  <c r="Y1570" i="14"/>
  <c r="X1570" i="14"/>
  <c r="W1570" i="14"/>
  <c r="V1570" i="14"/>
  <c r="U1570" i="14"/>
  <c r="T1570" i="14"/>
  <c r="S1570" i="14"/>
  <c r="R1570" i="14"/>
  <c r="Q1570" i="14"/>
  <c r="P1570" i="14"/>
  <c r="O1570" i="14"/>
  <c r="N1570" i="14"/>
  <c r="M1570" i="14"/>
  <c r="L1570" i="14"/>
  <c r="K1570" i="14"/>
  <c r="J1570" i="14"/>
  <c r="I1570" i="14"/>
  <c r="H1570" i="14"/>
  <c r="G1570" i="14"/>
  <c r="AI1569" i="14"/>
  <c r="AG1569" i="14"/>
  <c r="AE1569" i="14"/>
  <c r="AC1569" i="14"/>
  <c r="AB1569" i="14"/>
  <c r="AA1569" i="14"/>
  <c r="Z1569" i="14"/>
  <c r="Y1569" i="14"/>
  <c r="X1569" i="14"/>
  <c r="W1569" i="14"/>
  <c r="V1569" i="14"/>
  <c r="U1569" i="14"/>
  <c r="T1569" i="14"/>
  <c r="S1569" i="14"/>
  <c r="R1569" i="14"/>
  <c r="Q1569" i="14"/>
  <c r="P1569" i="14"/>
  <c r="O1569" i="14"/>
  <c r="N1569" i="14"/>
  <c r="M1569" i="14"/>
  <c r="L1569" i="14"/>
  <c r="K1569" i="14"/>
  <c r="J1569" i="14"/>
  <c r="I1569" i="14"/>
  <c r="H1569" i="14"/>
  <c r="G1569" i="14"/>
  <c r="AI1568" i="14"/>
  <c r="AG1568" i="14"/>
  <c r="AE1568" i="14"/>
  <c r="AC1568" i="14"/>
  <c r="AB1568" i="14"/>
  <c r="AA1568" i="14"/>
  <c r="Z1568" i="14"/>
  <c r="Y1568" i="14"/>
  <c r="X1568" i="14"/>
  <c r="W1568" i="14"/>
  <c r="V1568" i="14"/>
  <c r="U1568" i="14"/>
  <c r="T1568" i="14"/>
  <c r="S1568" i="14"/>
  <c r="R1568" i="14"/>
  <c r="Q1568" i="14"/>
  <c r="P1568" i="14"/>
  <c r="O1568" i="14"/>
  <c r="N1568" i="14"/>
  <c r="M1568" i="14"/>
  <c r="L1568" i="14"/>
  <c r="K1568" i="14"/>
  <c r="J1568" i="14"/>
  <c r="I1568" i="14"/>
  <c r="H1568" i="14"/>
  <c r="G1568" i="14"/>
  <c r="AI1567" i="14"/>
  <c r="AG1567" i="14"/>
  <c r="AE1567" i="14"/>
  <c r="AC1567" i="14"/>
  <c r="AB1567" i="14"/>
  <c r="AA1567" i="14"/>
  <c r="Z1567" i="14"/>
  <c r="Y1567" i="14"/>
  <c r="X1567" i="14"/>
  <c r="W1567" i="14"/>
  <c r="V1567" i="14"/>
  <c r="U1567" i="14"/>
  <c r="T1567" i="14"/>
  <c r="S1567" i="14"/>
  <c r="R1567" i="14"/>
  <c r="Q1567" i="14"/>
  <c r="P1567" i="14"/>
  <c r="O1567" i="14"/>
  <c r="N1567" i="14"/>
  <c r="M1567" i="14"/>
  <c r="L1567" i="14"/>
  <c r="K1567" i="14"/>
  <c r="J1567" i="14"/>
  <c r="I1567" i="14"/>
  <c r="H1567" i="14"/>
  <c r="G1567" i="14"/>
  <c r="AI1566" i="14"/>
  <c r="AG1566" i="14"/>
  <c r="AE1566" i="14"/>
  <c r="AC1566" i="14"/>
  <c r="AB1566" i="14"/>
  <c r="AA1566" i="14"/>
  <c r="Z1566" i="14"/>
  <c r="Y1566" i="14"/>
  <c r="X1566" i="14"/>
  <c r="W1566" i="14"/>
  <c r="V1566" i="14"/>
  <c r="U1566" i="14"/>
  <c r="T1566" i="14"/>
  <c r="S1566" i="14"/>
  <c r="R1566" i="14"/>
  <c r="Q1566" i="14"/>
  <c r="P1566" i="14"/>
  <c r="O1566" i="14"/>
  <c r="N1566" i="14"/>
  <c r="M1566" i="14"/>
  <c r="L1566" i="14"/>
  <c r="K1566" i="14"/>
  <c r="J1566" i="14"/>
  <c r="I1566" i="14"/>
  <c r="H1566" i="14"/>
  <c r="G1566" i="14"/>
  <c r="AI1565" i="14"/>
  <c r="AG1565" i="14"/>
  <c r="AE1565" i="14"/>
  <c r="AC1565" i="14"/>
  <c r="AB1565" i="14"/>
  <c r="AA1565" i="14"/>
  <c r="Z1565" i="14"/>
  <c r="Y1565" i="14"/>
  <c r="X1565" i="14"/>
  <c r="W1565" i="14"/>
  <c r="V1565" i="14"/>
  <c r="U1565" i="14"/>
  <c r="T1565" i="14"/>
  <c r="S1565" i="14"/>
  <c r="R1565" i="14"/>
  <c r="Q1565" i="14"/>
  <c r="P1565" i="14"/>
  <c r="O1565" i="14"/>
  <c r="N1565" i="14"/>
  <c r="M1565" i="14"/>
  <c r="L1565" i="14"/>
  <c r="K1565" i="14"/>
  <c r="J1565" i="14"/>
  <c r="I1565" i="14"/>
  <c r="H1565" i="14"/>
  <c r="G1565" i="14"/>
  <c r="AI1564" i="14"/>
  <c r="AG1564" i="14"/>
  <c r="AE1564" i="14"/>
  <c r="AC1564" i="14"/>
  <c r="AB1564" i="14"/>
  <c r="AA1564" i="14"/>
  <c r="Z1564" i="14"/>
  <c r="Y1564" i="14"/>
  <c r="X1564" i="14"/>
  <c r="W1564" i="14"/>
  <c r="V1564" i="14"/>
  <c r="U1564" i="14"/>
  <c r="T1564" i="14"/>
  <c r="S1564" i="14"/>
  <c r="R1564" i="14"/>
  <c r="Q1564" i="14"/>
  <c r="P1564" i="14"/>
  <c r="O1564" i="14"/>
  <c r="N1564" i="14"/>
  <c r="M1564" i="14"/>
  <c r="L1564" i="14"/>
  <c r="K1564" i="14"/>
  <c r="J1564" i="14"/>
  <c r="I1564" i="14"/>
  <c r="H1564" i="14"/>
  <c r="G1564" i="14"/>
  <c r="AI1563" i="14"/>
  <c r="AG1563" i="14"/>
  <c r="AE1563" i="14"/>
  <c r="AC1563" i="14"/>
  <c r="AB1563" i="14"/>
  <c r="AA1563" i="14"/>
  <c r="Z1563" i="14"/>
  <c r="Y1563" i="14"/>
  <c r="X1563" i="14"/>
  <c r="W1563" i="14"/>
  <c r="V1563" i="14"/>
  <c r="U1563" i="14"/>
  <c r="T1563" i="14"/>
  <c r="S1563" i="14"/>
  <c r="R1563" i="14"/>
  <c r="Q1563" i="14"/>
  <c r="P1563" i="14"/>
  <c r="O1563" i="14"/>
  <c r="N1563" i="14"/>
  <c r="M1563" i="14"/>
  <c r="L1563" i="14"/>
  <c r="K1563" i="14"/>
  <c r="J1563" i="14"/>
  <c r="I1563" i="14"/>
  <c r="H1563" i="14"/>
  <c r="G1563" i="14"/>
  <c r="AI1562" i="14"/>
  <c r="AG1562" i="14"/>
  <c r="AE1562" i="14"/>
  <c r="AC1562" i="14"/>
  <c r="AB1562" i="14"/>
  <c r="AA1562" i="14"/>
  <c r="Z1562" i="14"/>
  <c r="Y1562" i="14"/>
  <c r="X1562" i="14"/>
  <c r="W1562" i="14"/>
  <c r="V1562" i="14"/>
  <c r="U1562" i="14"/>
  <c r="T1562" i="14"/>
  <c r="S1562" i="14"/>
  <c r="R1562" i="14"/>
  <c r="Q1562" i="14"/>
  <c r="P1562" i="14"/>
  <c r="O1562" i="14"/>
  <c r="N1562" i="14"/>
  <c r="M1562" i="14"/>
  <c r="L1562" i="14"/>
  <c r="K1562" i="14"/>
  <c r="J1562" i="14"/>
  <c r="I1562" i="14"/>
  <c r="H1562" i="14"/>
  <c r="G1562" i="14"/>
  <c r="AI1561" i="14"/>
  <c r="AG1561" i="14"/>
  <c r="AE1561" i="14"/>
  <c r="AC1561" i="14"/>
  <c r="AB1561" i="14"/>
  <c r="AA1561" i="14"/>
  <c r="Z1561" i="14"/>
  <c r="Y1561" i="14"/>
  <c r="X1561" i="14"/>
  <c r="W1561" i="14"/>
  <c r="V1561" i="14"/>
  <c r="U1561" i="14"/>
  <c r="T1561" i="14"/>
  <c r="S1561" i="14"/>
  <c r="R1561" i="14"/>
  <c r="Q1561" i="14"/>
  <c r="P1561" i="14"/>
  <c r="O1561" i="14"/>
  <c r="N1561" i="14"/>
  <c r="M1561" i="14"/>
  <c r="L1561" i="14"/>
  <c r="K1561" i="14"/>
  <c r="J1561" i="14"/>
  <c r="I1561" i="14"/>
  <c r="H1561" i="14"/>
  <c r="G1561" i="14"/>
  <c r="AI1560" i="14"/>
  <c r="AG1560" i="14"/>
  <c r="AE1560" i="14"/>
  <c r="AC1560" i="14"/>
  <c r="AB1560" i="14"/>
  <c r="AA1560" i="14"/>
  <c r="Z1560" i="14"/>
  <c r="Y1560" i="14"/>
  <c r="X1560" i="14"/>
  <c r="W1560" i="14"/>
  <c r="V1560" i="14"/>
  <c r="U1560" i="14"/>
  <c r="T1560" i="14"/>
  <c r="S1560" i="14"/>
  <c r="R1560" i="14"/>
  <c r="Q1560" i="14"/>
  <c r="P1560" i="14"/>
  <c r="O1560" i="14"/>
  <c r="N1560" i="14"/>
  <c r="M1560" i="14"/>
  <c r="L1560" i="14"/>
  <c r="K1560" i="14"/>
  <c r="J1560" i="14"/>
  <c r="I1560" i="14"/>
  <c r="H1560" i="14"/>
  <c r="G1560" i="14"/>
  <c r="H1559" i="14"/>
  <c r="G1559" i="14"/>
  <c r="D1559" i="14"/>
  <c r="H1558" i="14"/>
  <c r="G1558" i="14"/>
  <c r="D1558" i="14"/>
  <c r="H1557" i="14"/>
  <c r="G1557" i="14"/>
  <c r="D1557" i="14"/>
  <c r="H1556" i="14"/>
  <c r="G1556" i="14"/>
  <c r="D1556" i="14"/>
  <c r="H1555" i="14"/>
  <c r="G1555" i="14"/>
  <c r="D1555" i="14"/>
  <c r="H1554" i="14"/>
  <c r="G1554" i="14"/>
  <c r="D1554" i="14"/>
  <c r="H1553" i="14"/>
  <c r="G1553" i="14"/>
  <c r="D1553" i="14"/>
  <c r="H1552" i="14"/>
  <c r="G1552" i="14"/>
  <c r="D1552" i="14"/>
  <c r="H1551" i="14"/>
  <c r="G1551" i="14"/>
  <c r="D1551" i="14"/>
  <c r="H1550" i="14"/>
  <c r="G1550" i="14"/>
  <c r="D1550" i="14"/>
  <c r="H1549" i="14"/>
  <c r="G1549" i="14"/>
  <c r="D1549" i="14"/>
  <c r="H1548" i="14"/>
  <c r="G1548" i="14"/>
  <c r="D1548" i="14"/>
  <c r="H1547" i="14"/>
  <c r="G1547" i="14"/>
  <c r="D1547" i="14"/>
  <c r="H1546" i="14"/>
  <c r="G1546" i="14"/>
  <c r="D1546" i="14"/>
  <c r="H1545" i="14"/>
  <c r="G1545" i="14"/>
  <c r="D1545" i="14"/>
  <c r="H1544" i="14"/>
  <c r="G1544" i="14"/>
  <c r="D1544" i="14"/>
  <c r="H1543" i="14"/>
  <c r="G1543" i="14"/>
  <c r="D1543" i="14"/>
  <c r="H1542" i="14"/>
  <c r="G1542" i="14"/>
  <c r="D1542" i="14"/>
  <c r="H1541" i="14"/>
  <c r="G1541" i="14"/>
  <c r="D1541" i="14"/>
  <c r="H1540" i="14"/>
  <c r="G1540" i="14"/>
  <c r="D1540" i="14"/>
  <c r="H1539" i="14"/>
  <c r="G1539" i="14"/>
  <c r="D1539" i="14"/>
  <c r="H1538" i="14"/>
  <c r="G1538" i="14"/>
  <c r="D1538" i="14"/>
  <c r="H1537" i="14"/>
  <c r="G1537" i="14"/>
  <c r="D1537" i="14"/>
  <c r="H1536" i="14"/>
  <c r="G1536" i="14"/>
  <c r="D1536" i="14"/>
  <c r="H1535" i="14"/>
  <c r="G1535" i="14"/>
  <c r="D1535" i="14"/>
  <c r="H1534" i="14"/>
  <c r="G1534" i="14"/>
  <c r="D1534" i="14"/>
  <c r="H1533" i="14"/>
  <c r="G1533" i="14"/>
  <c r="D1533" i="14"/>
  <c r="H1532" i="14"/>
  <c r="G1532" i="14"/>
  <c r="D1532" i="14"/>
  <c r="H1531" i="14"/>
  <c r="G1531" i="14"/>
  <c r="D1531" i="14"/>
  <c r="H1530" i="14"/>
  <c r="G1530" i="14"/>
  <c r="D1530" i="14"/>
  <c r="H1529" i="14"/>
  <c r="G1529" i="14"/>
  <c r="D1529" i="14"/>
  <c r="H1528" i="14"/>
  <c r="G1528" i="14"/>
  <c r="D1528" i="14"/>
  <c r="H1527" i="14"/>
  <c r="G1527" i="14"/>
  <c r="D1527" i="14"/>
  <c r="H1526" i="14"/>
  <c r="G1526" i="14"/>
  <c r="D1526" i="14"/>
  <c r="H1525" i="14"/>
  <c r="G1525" i="14"/>
  <c r="D1525" i="14"/>
  <c r="H1524" i="14"/>
  <c r="G1524" i="14"/>
  <c r="D1524" i="14"/>
  <c r="H1523" i="14"/>
  <c r="G1523" i="14"/>
  <c r="D1523" i="14"/>
  <c r="H1522" i="14"/>
  <c r="G1522" i="14"/>
  <c r="D1522" i="14"/>
  <c r="H1521" i="14"/>
  <c r="G1521" i="14"/>
  <c r="D1521" i="14"/>
  <c r="H1520" i="14"/>
  <c r="G1520" i="14"/>
  <c r="F1520" i="14"/>
  <c r="F1715" i="14" s="1"/>
  <c r="F411" i="19" s="1"/>
  <c r="D1520" i="14"/>
  <c r="D1516" i="14"/>
  <c r="D1781" i="14" s="1"/>
  <c r="AI1514" i="14"/>
  <c r="AG1514" i="14"/>
  <c r="AE1514" i="14"/>
  <c r="H1514" i="14"/>
  <c r="H1774" i="14" s="1"/>
  <c r="H470" i="19" s="1"/>
  <c r="G1514" i="14"/>
  <c r="G1774" i="14" s="1"/>
  <c r="G470" i="19" s="1"/>
  <c r="AI1513" i="14"/>
  <c r="AG1513" i="14"/>
  <c r="AE1513" i="14"/>
  <c r="AC1513" i="14"/>
  <c r="AB1513" i="14"/>
  <c r="AA1513" i="14"/>
  <c r="Z1513" i="14"/>
  <c r="Y1513" i="14"/>
  <c r="X1513" i="14"/>
  <c r="W1513" i="14"/>
  <c r="V1513" i="14"/>
  <c r="U1513" i="14"/>
  <c r="T1513" i="14"/>
  <c r="S1513" i="14"/>
  <c r="R1513" i="14"/>
  <c r="Q1513" i="14"/>
  <c r="P1513" i="14"/>
  <c r="O1513" i="14"/>
  <c r="N1513" i="14"/>
  <c r="M1513" i="14"/>
  <c r="L1513" i="14"/>
  <c r="K1513" i="14"/>
  <c r="J1513" i="14"/>
  <c r="I1513" i="14"/>
  <c r="H1513" i="14"/>
  <c r="H1773" i="14" s="1"/>
  <c r="H469" i="19" s="1"/>
  <c r="G1513" i="14"/>
  <c r="G1773" i="14" s="1"/>
  <c r="G469" i="19" s="1"/>
  <c r="AI1512" i="14"/>
  <c r="AG1512" i="14"/>
  <c r="AE1512" i="14"/>
  <c r="AC1512" i="14"/>
  <c r="AB1512" i="14"/>
  <c r="AA1512" i="14"/>
  <c r="Z1512" i="14"/>
  <c r="Y1512" i="14"/>
  <c r="X1512" i="14"/>
  <c r="W1512" i="14"/>
  <c r="V1512" i="14"/>
  <c r="U1512" i="14"/>
  <c r="T1512" i="14"/>
  <c r="S1512" i="14"/>
  <c r="R1512" i="14"/>
  <c r="Q1512" i="14"/>
  <c r="P1512" i="14"/>
  <c r="O1512" i="14"/>
  <c r="N1512" i="14"/>
  <c r="M1512" i="14"/>
  <c r="L1512" i="14"/>
  <c r="K1512" i="14"/>
  <c r="J1512" i="14"/>
  <c r="I1512" i="14"/>
  <c r="H1512" i="14"/>
  <c r="H1772" i="14" s="1"/>
  <c r="H468" i="19" s="1"/>
  <c r="G1512" i="14"/>
  <c r="AI1511" i="14"/>
  <c r="AG1511" i="14"/>
  <c r="AE1511" i="14"/>
  <c r="AC1511" i="14"/>
  <c r="AB1511" i="14"/>
  <c r="AA1511" i="14"/>
  <c r="Z1511" i="14"/>
  <c r="Y1511" i="14"/>
  <c r="X1511" i="14"/>
  <c r="W1511" i="14"/>
  <c r="V1511" i="14"/>
  <c r="U1511" i="14"/>
  <c r="T1511" i="14"/>
  <c r="S1511" i="14"/>
  <c r="R1511" i="14"/>
  <c r="Q1511" i="14"/>
  <c r="P1511" i="14"/>
  <c r="O1511" i="14"/>
  <c r="N1511" i="14"/>
  <c r="M1511" i="14"/>
  <c r="L1511" i="14"/>
  <c r="K1511" i="14"/>
  <c r="J1511" i="14"/>
  <c r="I1511" i="14"/>
  <c r="H1511" i="14"/>
  <c r="H1771" i="14" s="1"/>
  <c r="H467" i="19" s="1"/>
  <c r="G1511" i="14"/>
  <c r="AI1510" i="14"/>
  <c r="AG1510" i="14"/>
  <c r="AE1510" i="14"/>
  <c r="AC1510" i="14"/>
  <c r="AB1510" i="14"/>
  <c r="AA1510" i="14"/>
  <c r="Z1510" i="14"/>
  <c r="Y1510" i="14"/>
  <c r="X1510" i="14"/>
  <c r="W1510" i="14"/>
  <c r="V1510" i="14"/>
  <c r="U1510" i="14"/>
  <c r="T1510" i="14"/>
  <c r="S1510" i="14"/>
  <c r="R1510" i="14"/>
  <c r="Q1510" i="14"/>
  <c r="P1510" i="14"/>
  <c r="O1510" i="14"/>
  <c r="N1510" i="14"/>
  <c r="M1510" i="14"/>
  <c r="L1510" i="14"/>
  <c r="K1510" i="14"/>
  <c r="J1510" i="14"/>
  <c r="I1510" i="14"/>
  <c r="H1510" i="14"/>
  <c r="H1770" i="14" s="1"/>
  <c r="H466" i="19" s="1"/>
  <c r="G1510" i="14"/>
  <c r="G1770" i="14" s="1"/>
  <c r="G466" i="19" s="1"/>
  <c r="AI1509" i="14"/>
  <c r="AG1509" i="14"/>
  <c r="AE1509" i="14"/>
  <c r="AC1509" i="14"/>
  <c r="AB1509" i="14"/>
  <c r="AA1509" i="14"/>
  <c r="Z1509" i="14"/>
  <c r="Y1509" i="14"/>
  <c r="X1509" i="14"/>
  <c r="W1509" i="14"/>
  <c r="V1509" i="14"/>
  <c r="U1509" i="14"/>
  <c r="T1509" i="14"/>
  <c r="S1509" i="14"/>
  <c r="R1509" i="14"/>
  <c r="Q1509" i="14"/>
  <c r="P1509" i="14"/>
  <c r="O1509" i="14"/>
  <c r="N1509" i="14"/>
  <c r="M1509" i="14"/>
  <c r="L1509" i="14"/>
  <c r="K1509" i="14"/>
  <c r="J1509" i="14"/>
  <c r="I1509" i="14"/>
  <c r="H1509" i="14"/>
  <c r="H1769" i="14" s="1"/>
  <c r="H465" i="19" s="1"/>
  <c r="G1509" i="14"/>
  <c r="G1769" i="14" s="1"/>
  <c r="G465" i="19" s="1"/>
  <c r="AI1508" i="14"/>
  <c r="AG1508" i="14"/>
  <c r="AE1508" i="14"/>
  <c r="AC1508" i="14"/>
  <c r="AB1508" i="14"/>
  <c r="AA1508" i="14"/>
  <c r="Z1508" i="14"/>
  <c r="Y1508" i="14"/>
  <c r="X1508" i="14"/>
  <c r="W1508" i="14"/>
  <c r="V1508" i="14"/>
  <c r="U1508" i="14"/>
  <c r="T1508" i="14"/>
  <c r="S1508" i="14"/>
  <c r="R1508" i="14"/>
  <c r="Q1508" i="14"/>
  <c r="P1508" i="14"/>
  <c r="O1508" i="14"/>
  <c r="N1508" i="14"/>
  <c r="M1508" i="14"/>
  <c r="L1508" i="14"/>
  <c r="K1508" i="14"/>
  <c r="J1508" i="14"/>
  <c r="I1508" i="14"/>
  <c r="H1508" i="14"/>
  <c r="H1768" i="14" s="1"/>
  <c r="H464" i="19" s="1"/>
  <c r="G1508" i="14"/>
  <c r="AI1507" i="14"/>
  <c r="AG1507" i="14"/>
  <c r="AE1507" i="14"/>
  <c r="AC1507" i="14"/>
  <c r="AB1507" i="14"/>
  <c r="AA1507" i="14"/>
  <c r="Z1507" i="14"/>
  <c r="Y1507" i="14"/>
  <c r="X1507" i="14"/>
  <c r="W1507" i="14"/>
  <c r="V1507" i="14"/>
  <c r="U1507" i="14"/>
  <c r="T1507" i="14"/>
  <c r="S1507" i="14"/>
  <c r="R1507" i="14"/>
  <c r="Q1507" i="14"/>
  <c r="P1507" i="14"/>
  <c r="O1507" i="14"/>
  <c r="N1507" i="14"/>
  <c r="M1507" i="14"/>
  <c r="L1507" i="14"/>
  <c r="K1507" i="14"/>
  <c r="J1507" i="14"/>
  <c r="I1507" i="14"/>
  <c r="H1507" i="14"/>
  <c r="H1767" i="14" s="1"/>
  <c r="H463" i="19" s="1"/>
  <c r="G1507" i="14"/>
  <c r="AI1506" i="14"/>
  <c r="AG1506" i="14"/>
  <c r="AE1506" i="14"/>
  <c r="AC1506" i="14"/>
  <c r="AB1506" i="14"/>
  <c r="AA1506" i="14"/>
  <c r="Z1506" i="14"/>
  <c r="Y1506" i="14"/>
  <c r="X1506" i="14"/>
  <c r="W1506" i="14"/>
  <c r="V1506" i="14"/>
  <c r="U1506" i="14"/>
  <c r="T1506" i="14"/>
  <c r="S1506" i="14"/>
  <c r="R1506" i="14"/>
  <c r="Q1506" i="14"/>
  <c r="P1506" i="14"/>
  <c r="O1506" i="14"/>
  <c r="N1506" i="14"/>
  <c r="M1506" i="14"/>
  <c r="L1506" i="14"/>
  <c r="K1506" i="14"/>
  <c r="J1506" i="14"/>
  <c r="I1506" i="14"/>
  <c r="H1506" i="14"/>
  <c r="H1766" i="14" s="1"/>
  <c r="H462" i="19" s="1"/>
  <c r="G1506" i="14"/>
  <c r="G1766" i="14" s="1"/>
  <c r="G462" i="19" s="1"/>
  <c r="AI1505" i="14"/>
  <c r="AG1505" i="14"/>
  <c r="AE1505" i="14"/>
  <c r="AC1505" i="14"/>
  <c r="AB1505" i="14"/>
  <c r="AA1505" i="14"/>
  <c r="Z1505" i="14"/>
  <c r="Y1505" i="14"/>
  <c r="X1505" i="14"/>
  <c r="W1505" i="14"/>
  <c r="V1505" i="14"/>
  <c r="U1505" i="14"/>
  <c r="T1505" i="14"/>
  <c r="S1505" i="14"/>
  <c r="R1505" i="14"/>
  <c r="Q1505" i="14"/>
  <c r="P1505" i="14"/>
  <c r="O1505" i="14"/>
  <c r="N1505" i="14"/>
  <c r="M1505" i="14"/>
  <c r="L1505" i="14"/>
  <c r="K1505" i="14"/>
  <c r="J1505" i="14"/>
  <c r="I1505" i="14"/>
  <c r="H1505" i="14"/>
  <c r="H1765" i="14" s="1"/>
  <c r="H461" i="19" s="1"/>
  <c r="G1505" i="14"/>
  <c r="G1765" i="14" s="1"/>
  <c r="G461" i="19" s="1"/>
  <c r="AI1504" i="14"/>
  <c r="AG1504" i="14"/>
  <c r="AE1504" i="14"/>
  <c r="AC1504" i="14"/>
  <c r="AB1504" i="14"/>
  <c r="AA1504" i="14"/>
  <c r="Z1504" i="14"/>
  <c r="Y1504" i="14"/>
  <c r="X1504" i="14"/>
  <c r="W1504" i="14"/>
  <c r="V1504" i="14"/>
  <c r="U1504" i="14"/>
  <c r="T1504" i="14"/>
  <c r="S1504" i="14"/>
  <c r="R1504" i="14"/>
  <c r="Q1504" i="14"/>
  <c r="P1504" i="14"/>
  <c r="O1504" i="14"/>
  <c r="N1504" i="14"/>
  <c r="M1504" i="14"/>
  <c r="L1504" i="14"/>
  <c r="K1504" i="14"/>
  <c r="J1504" i="14"/>
  <c r="I1504" i="14"/>
  <c r="H1504" i="14"/>
  <c r="H1764" i="14" s="1"/>
  <c r="H460" i="19" s="1"/>
  <c r="G1504" i="14"/>
  <c r="G1764" i="14" s="1"/>
  <c r="G460" i="19" s="1"/>
  <c r="AI1503" i="14"/>
  <c r="AG1503" i="14"/>
  <c r="AE1503" i="14"/>
  <c r="AC1503" i="14"/>
  <c r="AB1503" i="14"/>
  <c r="AA1503" i="14"/>
  <c r="Z1503" i="14"/>
  <c r="Y1503" i="14"/>
  <c r="X1503" i="14"/>
  <c r="W1503" i="14"/>
  <c r="V1503" i="14"/>
  <c r="U1503" i="14"/>
  <c r="T1503" i="14"/>
  <c r="S1503" i="14"/>
  <c r="R1503" i="14"/>
  <c r="Q1503" i="14"/>
  <c r="P1503" i="14"/>
  <c r="O1503" i="14"/>
  <c r="N1503" i="14"/>
  <c r="M1503" i="14"/>
  <c r="L1503" i="14"/>
  <c r="K1503" i="14"/>
  <c r="J1503" i="14"/>
  <c r="I1503" i="14"/>
  <c r="H1503" i="14"/>
  <c r="H1763" i="14" s="1"/>
  <c r="H459" i="19" s="1"/>
  <c r="G1503" i="14"/>
  <c r="AI1502" i="14"/>
  <c r="AG1502" i="14"/>
  <c r="AE1502" i="14"/>
  <c r="AC1502" i="14"/>
  <c r="AB1502" i="14"/>
  <c r="AA1502" i="14"/>
  <c r="Z1502" i="14"/>
  <c r="Y1502" i="14"/>
  <c r="X1502" i="14"/>
  <c r="W1502" i="14"/>
  <c r="V1502" i="14"/>
  <c r="U1502" i="14"/>
  <c r="T1502" i="14"/>
  <c r="S1502" i="14"/>
  <c r="R1502" i="14"/>
  <c r="Q1502" i="14"/>
  <c r="P1502" i="14"/>
  <c r="O1502" i="14"/>
  <c r="N1502" i="14"/>
  <c r="M1502" i="14"/>
  <c r="L1502" i="14"/>
  <c r="K1502" i="14"/>
  <c r="J1502" i="14"/>
  <c r="I1502" i="14"/>
  <c r="H1502" i="14"/>
  <c r="H1762" i="14" s="1"/>
  <c r="H458" i="19" s="1"/>
  <c r="G1502" i="14"/>
  <c r="G1762" i="14" s="1"/>
  <c r="G458" i="19" s="1"/>
  <c r="AI1501" i="14"/>
  <c r="AG1501" i="14"/>
  <c r="AE1501" i="14"/>
  <c r="AC1501" i="14"/>
  <c r="AB1501" i="14"/>
  <c r="AA1501" i="14"/>
  <c r="Z1501" i="14"/>
  <c r="Y1501" i="14"/>
  <c r="X1501" i="14"/>
  <c r="W1501" i="14"/>
  <c r="V1501" i="14"/>
  <c r="U1501" i="14"/>
  <c r="T1501" i="14"/>
  <c r="S1501" i="14"/>
  <c r="R1501" i="14"/>
  <c r="Q1501" i="14"/>
  <c r="P1501" i="14"/>
  <c r="O1501" i="14"/>
  <c r="N1501" i="14"/>
  <c r="M1501" i="14"/>
  <c r="L1501" i="14"/>
  <c r="K1501" i="14"/>
  <c r="J1501" i="14"/>
  <c r="I1501" i="14"/>
  <c r="H1501" i="14"/>
  <c r="H1761" i="14" s="1"/>
  <c r="H457" i="19" s="1"/>
  <c r="G1501" i="14"/>
  <c r="G1761" i="14" s="1"/>
  <c r="G457" i="19" s="1"/>
  <c r="AI1500" i="14"/>
  <c r="AG1500" i="14"/>
  <c r="AE1500" i="14"/>
  <c r="AC1500" i="14"/>
  <c r="AB1500" i="14"/>
  <c r="AA1500" i="14"/>
  <c r="Z1500" i="14"/>
  <c r="Y1500" i="14"/>
  <c r="X1500" i="14"/>
  <c r="W1500" i="14"/>
  <c r="V1500" i="14"/>
  <c r="U1500" i="14"/>
  <c r="T1500" i="14"/>
  <c r="S1500" i="14"/>
  <c r="R1500" i="14"/>
  <c r="Q1500" i="14"/>
  <c r="P1500" i="14"/>
  <c r="O1500" i="14"/>
  <c r="N1500" i="14"/>
  <c r="M1500" i="14"/>
  <c r="L1500" i="14"/>
  <c r="K1500" i="14"/>
  <c r="J1500" i="14"/>
  <c r="I1500" i="14"/>
  <c r="H1500" i="14"/>
  <c r="H1760" i="14" s="1"/>
  <c r="H456" i="19" s="1"/>
  <c r="G1500" i="14"/>
  <c r="G1760" i="14" s="1"/>
  <c r="G456" i="19" s="1"/>
  <c r="AI1499" i="14"/>
  <c r="AG1499" i="14"/>
  <c r="AE1499" i="14"/>
  <c r="AC1499" i="14"/>
  <c r="AB1499" i="14"/>
  <c r="AA1499" i="14"/>
  <c r="Z1499" i="14"/>
  <c r="Y1499" i="14"/>
  <c r="X1499" i="14"/>
  <c r="W1499" i="14"/>
  <c r="V1499" i="14"/>
  <c r="U1499" i="14"/>
  <c r="T1499" i="14"/>
  <c r="S1499" i="14"/>
  <c r="R1499" i="14"/>
  <c r="Q1499" i="14"/>
  <c r="P1499" i="14"/>
  <c r="O1499" i="14"/>
  <c r="N1499" i="14"/>
  <c r="M1499" i="14"/>
  <c r="L1499" i="14"/>
  <c r="K1499" i="14"/>
  <c r="J1499" i="14"/>
  <c r="I1499" i="14"/>
  <c r="H1499" i="14"/>
  <c r="H1759" i="14" s="1"/>
  <c r="H455" i="19" s="1"/>
  <c r="G1499" i="14"/>
  <c r="AI1498" i="14"/>
  <c r="AG1498" i="14"/>
  <c r="AE1498" i="14"/>
  <c r="AC1498" i="14"/>
  <c r="AB1498" i="14"/>
  <c r="AA1498" i="14"/>
  <c r="Z1498" i="14"/>
  <c r="Y1498" i="14"/>
  <c r="X1498" i="14"/>
  <c r="W1498" i="14"/>
  <c r="V1498" i="14"/>
  <c r="U1498" i="14"/>
  <c r="T1498" i="14"/>
  <c r="S1498" i="14"/>
  <c r="R1498" i="14"/>
  <c r="Q1498" i="14"/>
  <c r="P1498" i="14"/>
  <c r="O1498" i="14"/>
  <c r="N1498" i="14"/>
  <c r="M1498" i="14"/>
  <c r="L1498" i="14"/>
  <c r="K1498" i="14"/>
  <c r="J1498" i="14"/>
  <c r="I1498" i="14"/>
  <c r="H1498" i="14"/>
  <c r="H1758" i="14" s="1"/>
  <c r="H454" i="19" s="1"/>
  <c r="G1498" i="14"/>
  <c r="G1758" i="14" s="1"/>
  <c r="G454" i="19" s="1"/>
  <c r="AI1497" i="14"/>
  <c r="AG1497" i="14"/>
  <c r="AE1497" i="14"/>
  <c r="AC1497" i="14"/>
  <c r="AB1497" i="14"/>
  <c r="AA1497" i="14"/>
  <c r="Z1497" i="14"/>
  <c r="Y1497" i="14"/>
  <c r="X1497" i="14"/>
  <c r="W1497" i="14"/>
  <c r="V1497" i="14"/>
  <c r="U1497" i="14"/>
  <c r="T1497" i="14"/>
  <c r="S1497" i="14"/>
  <c r="R1497" i="14"/>
  <c r="Q1497" i="14"/>
  <c r="P1497" i="14"/>
  <c r="O1497" i="14"/>
  <c r="N1497" i="14"/>
  <c r="M1497" i="14"/>
  <c r="L1497" i="14"/>
  <c r="K1497" i="14"/>
  <c r="J1497" i="14"/>
  <c r="I1497" i="14"/>
  <c r="H1497" i="14"/>
  <c r="H1757" i="14" s="1"/>
  <c r="H453" i="19" s="1"/>
  <c r="G1497" i="14"/>
  <c r="G1757" i="14" s="1"/>
  <c r="G453" i="19" s="1"/>
  <c r="AI1496" i="14"/>
  <c r="AG1496" i="14"/>
  <c r="AE1496" i="14"/>
  <c r="AC1496" i="14"/>
  <c r="AB1496" i="14"/>
  <c r="AA1496" i="14"/>
  <c r="Z1496" i="14"/>
  <c r="Y1496" i="14"/>
  <c r="X1496" i="14"/>
  <c r="W1496" i="14"/>
  <c r="V1496" i="14"/>
  <c r="U1496" i="14"/>
  <c r="T1496" i="14"/>
  <c r="S1496" i="14"/>
  <c r="R1496" i="14"/>
  <c r="Q1496" i="14"/>
  <c r="P1496" i="14"/>
  <c r="O1496" i="14"/>
  <c r="N1496" i="14"/>
  <c r="M1496" i="14"/>
  <c r="L1496" i="14"/>
  <c r="K1496" i="14"/>
  <c r="J1496" i="14"/>
  <c r="I1496" i="14"/>
  <c r="H1496" i="14"/>
  <c r="H1756" i="14" s="1"/>
  <c r="H452" i="19" s="1"/>
  <c r="G1496" i="14"/>
  <c r="G1756" i="14" s="1"/>
  <c r="G452" i="19" s="1"/>
  <c r="AI1495" i="14"/>
  <c r="AG1495" i="14"/>
  <c r="AE1495" i="14"/>
  <c r="AC1495" i="14"/>
  <c r="AB1495" i="14"/>
  <c r="AA1495" i="14"/>
  <c r="Z1495" i="14"/>
  <c r="Y1495" i="14"/>
  <c r="X1495" i="14"/>
  <c r="W1495" i="14"/>
  <c r="V1495" i="14"/>
  <c r="U1495" i="14"/>
  <c r="T1495" i="14"/>
  <c r="S1495" i="14"/>
  <c r="R1495" i="14"/>
  <c r="Q1495" i="14"/>
  <c r="P1495" i="14"/>
  <c r="O1495" i="14"/>
  <c r="N1495" i="14"/>
  <c r="M1495" i="14"/>
  <c r="L1495" i="14"/>
  <c r="K1495" i="14"/>
  <c r="J1495" i="14"/>
  <c r="I1495" i="14"/>
  <c r="H1495" i="14"/>
  <c r="H1755" i="14" s="1"/>
  <c r="H451" i="19" s="1"/>
  <c r="G1495" i="14"/>
  <c r="H1494" i="14"/>
  <c r="H1754" i="14" s="1"/>
  <c r="H450" i="19" s="1"/>
  <c r="G1494" i="14"/>
  <c r="G1754" i="14" s="1"/>
  <c r="G450" i="19" s="1"/>
  <c r="D1494" i="14"/>
  <c r="H1493" i="14"/>
  <c r="H1753" i="14" s="1"/>
  <c r="H449" i="19" s="1"/>
  <c r="G1493" i="14"/>
  <c r="G1753" i="14" s="1"/>
  <c r="G449" i="19" s="1"/>
  <c r="D1493" i="14"/>
  <c r="H1492" i="14"/>
  <c r="H1752" i="14" s="1"/>
  <c r="H448" i="19" s="1"/>
  <c r="G1492" i="14"/>
  <c r="D1492" i="14"/>
  <c r="H1491" i="14"/>
  <c r="H1751" i="14" s="1"/>
  <c r="H447" i="19" s="1"/>
  <c r="G1491" i="14"/>
  <c r="G1751" i="14" s="1"/>
  <c r="G447" i="19" s="1"/>
  <c r="D1491" i="14"/>
  <c r="H1490" i="14"/>
  <c r="H1750" i="14" s="1"/>
  <c r="H446" i="19" s="1"/>
  <c r="G1490" i="14"/>
  <c r="G1750" i="14" s="1"/>
  <c r="G446" i="19" s="1"/>
  <c r="D1490" i="14"/>
  <c r="H1489" i="14"/>
  <c r="G1489" i="14"/>
  <c r="G1749" i="14" s="1"/>
  <c r="G445" i="19" s="1"/>
  <c r="D1489" i="14"/>
  <c r="H1488" i="14"/>
  <c r="H1748" i="14" s="1"/>
  <c r="H444" i="19" s="1"/>
  <c r="G1488" i="14"/>
  <c r="G1748" i="14" s="1"/>
  <c r="G444" i="19" s="1"/>
  <c r="D1488" i="14"/>
  <c r="H1487" i="14"/>
  <c r="H1747" i="14" s="1"/>
  <c r="H443" i="19" s="1"/>
  <c r="G1487" i="14"/>
  <c r="G1747" i="14" s="1"/>
  <c r="G443" i="19" s="1"/>
  <c r="D1487" i="14"/>
  <c r="H1486" i="14"/>
  <c r="H1746" i="14" s="1"/>
  <c r="H442" i="19" s="1"/>
  <c r="G1486" i="14"/>
  <c r="G1746" i="14" s="1"/>
  <c r="G442" i="19" s="1"/>
  <c r="D1486" i="14"/>
  <c r="H1485" i="14"/>
  <c r="H1745" i="14" s="1"/>
  <c r="H441" i="19" s="1"/>
  <c r="G1485" i="14"/>
  <c r="G1745" i="14" s="1"/>
  <c r="G441" i="19" s="1"/>
  <c r="D1485" i="14"/>
  <c r="H1484" i="14"/>
  <c r="H1744" i="14" s="1"/>
  <c r="H440" i="19" s="1"/>
  <c r="G1484" i="14"/>
  <c r="D1484" i="14"/>
  <c r="H1483" i="14"/>
  <c r="H1743" i="14" s="1"/>
  <c r="H439" i="19" s="1"/>
  <c r="G1483" i="14"/>
  <c r="G1743" i="14" s="1"/>
  <c r="G439" i="19" s="1"/>
  <c r="D1483" i="14"/>
  <c r="H1482" i="14"/>
  <c r="H1742" i="14" s="1"/>
  <c r="H438" i="19" s="1"/>
  <c r="G1482" i="14"/>
  <c r="G1742" i="14" s="1"/>
  <c r="G438" i="19" s="1"/>
  <c r="D1482" i="14"/>
  <c r="H1481" i="14"/>
  <c r="G1481" i="14"/>
  <c r="G1741" i="14" s="1"/>
  <c r="G437" i="19" s="1"/>
  <c r="D1481" i="14"/>
  <c r="H1480" i="14"/>
  <c r="H1740" i="14" s="1"/>
  <c r="H436" i="19" s="1"/>
  <c r="G1480" i="14"/>
  <c r="G1740" i="14" s="1"/>
  <c r="G436" i="19" s="1"/>
  <c r="D1480" i="14"/>
  <c r="H1479" i="14"/>
  <c r="H1739" i="14" s="1"/>
  <c r="H435" i="19" s="1"/>
  <c r="G1479" i="14"/>
  <c r="G1739" i="14" s="1"/>
  <c r="G435" i="19" s="1"/>
  <c r="D1479" i="14"/>
  <c r="H1478" i="14"/>
  <c r="H1738" i="14" s="1"/>
  <c r="H434" i="19" s="1"/>
  <c r="G1478" i="14"/>
  <c r="G1738" i="14" s="1"/>
  <c r="G434" i="19" s="1"/>
  <c r="D1478" i="14"/>
  <c r="H1477" i="14"/>
  <c r="H1737" i="14" s="1"/>
  <c r="H433" i="19" s="1"/>
  <c r="G1477" i="14"/>
  <c r="G1737" i="14" s="1"/>
  <c r="G433" i="19" s="1"/>
  <c r="D1477" i="14"/>
  <c r="H1476" i="14"/>
  <c r="H1736" i="14" s="1"/>
  <c r="H432" i="19" s="1"/>
  <c r="G1476" i="14"/>
  <c r="D1476" i="14"/>
  <c r="H1475" i="14"/>
  <c r="H1735" i="14" s="1"/>
  <c r="H431" i="19" s="1"/>
  <c r="G1475" i="14"/>
  <c r="G1735" i="14" s="1"/>
  <c r="G431" i="19" s="1"/>
  <c r="D1475" i="14"/>
  <c r="H1474" i="14"/>
  <c r="H1734" i="14" s="1"/>
  <c r="H430" i="19" s="1"/>
  <c r="G1474" i="14"/>
  <c r="G1734" i="14" s="1"/>
  <c r="G430" i="19" s="1"/>
  <c r="D1474" i="14"/>
  <c r="H1473" i="14"/>
  <c r="G1473" i="14"/>
  <c r="G1733" i="14" s="1"/>
  <c r="G429" i="19" s="1"/>
  <c r="D1473" i="14"/>
  <c r="H1472" i="14"/>
  <c r="H1732" i="14" s="1"/>
  <c r="H428" i="19" s="1"/>
  <c r="G1472" i="14"/>
  <c r="G1732" i="14" s="1"/>
  <c r="G428" i="19" s="1"/>
  <c r="D1472" i="14"/>
  <c r="H1471" i="14"/>
  <c r="H1731" i="14" s="1"/>
  <c r="H427" i="19" s="1"/>
  <c r="G1471" i="14"/>
  <c r="G1731" i="14" s="1"/>
  <c r="G427" i="19" s="1"/>
  <c r="D1471" i="14"/>
  <c r="H1470" i="14"/>
  <c r="H1730" i="14" s="1"/>
  <c r="H426" i="19" s="1"/>
  <c r="G1470" i="14"/>
  <c r="G1730" i="14" s="1"/>
  <c r="G426" i="19" s="1"/>
  <c r="D1470" i="14"/>
  <c r="H1469" i="14"/>
  <c r="H1729" i="14" s="1"/>
  <c r="H425" i="19" s="1"/>
  <c r="G1469" i="14"/>
  <c r="G1729" i="14" s="1"/>
  <c r="G425" i="19" s="1"/>
  <c r="D1469" i="14"/>
  <c r="H1468" i="14"/>
  <c r="H1728" i="14" s="1"/>
  <c r="H424" i="19" s="1"/>
  <c r="G1468" i="14"/>
  <c r="D1468" i="14"/>
  <c r="H1467" i="14"/>
  <c r="H1727" i="14" s="1"/>
  <c r="H423" i="19" s="1"/>
  <c r="G1467" i="14"/>
  <c r="G1727" i="14" s="1"/>
  <c r="G423" i="19" s="1"/>
  <c r="D1467" i="14"/>
  <c r="H1466" i="14"/>
  <c r="H1726" i="14" s="1"/>
  <c r="H422" i="19" s="1"/>
  <c r="G1466" i="14"/>
  <c r="G1726" i="14" s="1"/>
  <c r="G422" i="19" s="1"/>
  <c r="D1466" i="14"/>
  <c r="H1465" i="14"/>
  <c r="G1465" i="14"/>
  <c r="G1725" i="14" s="1"/>
  <c r="G421" i="19" s="1"/>
  <c r="D1465" i="14"/>
  <c r="H1464" i="14"/>
  <c r="H1724" i="14" s="1"/>
  <c r="H420" i="19" s="1"/>
  <c r="G1464" i="14"/>
  <c r="G1724" i="14" s="1"/>
  <c r="G420" i="19" s="1"/>
  <c r="D1464" i="14"/>
  <c r="H1463" i="14"/>
  <c r="H1723" i="14" s="1"/>
  <c r="H419" i="19" s="1"/>
  <c r="G1463" i="14"/>
  <c r="G1723" i="14" s="1"/>
  <c r="G419" i="19" s="1"/>
  <c r="D1463" i="14"/>
  <c r="H1462" i="14"/>
  <c r="H1722" i="14" s="1"/>
  <c r="H418" i="19" s="1"/>
  <c r="G1462" i="14"/>
  <c r="G1722" i="14" s="1"/>
  <c r="G418" i="19" s="1"/>
  <c r="D1462" i="14"/>
  <c r="H1461" i="14"/>
  <c r="H1721" i="14" s="1"/>
  <c r="H417" i="19" s="1"/>
  <c r="G1461" i="14"/>
  <c r="G1721" i="14" s="1"/>
  <c r="G417" i="19" s="1"/>
  <c r="D1461" i="14"/>
  <c r="H1460" i="14"/>
  <c r="H1720" i="14" s="1"/>
  <c r="H416" i="19" s="1"/>
  <c r="G1460" i="14"/>
  <c r="D1460" i="14"/>
  <c r="H1459" i="14"/>
  <c r="H1719" i="14" s="1"/>
  <c r="H415" i="19" s="1"/>
  <c r="G1459" i="14"/>
  <c r="G1719" i="14" s="1"/>
  <c r="G415" i="19" s="1"/>
  <c r="D1459" i="14"/>
  <c r="H1458" i="14"/>
  <c r="H1718" i="14" s="1"/>
  <c r="H414" i="19" s="1"/>
  <c r="G1458" i="14"/>
  <c r="G1718" i="14" s="1"/>
  <c r="G414" i="19" s="1"/>
  <c r="D1458" i="14"/>
  <c r="H1457" i="14"/>
  <c r="G1457" i="14"/>
  <c r="G1717" i="14" s="1"/>
  <c r="G413" i="19" s="1"/>
  <c r="D1457" i="14"/>
  <c r="H1456" i="14"/>
  <c r="H1716" i="14" s="1"/>
  <c r="H412" i="19" s="1"/>
  <c r="G1456" i="14"/>
  <c r="G1716" i="14" s="1"/>
  <c r="G412" i="19" s="1"/>
  <c r="F1456" i="14"/>
  <c r="F1521" i="14" s="1"/>
  <c r="D1456" i="14"/>
  <c r="H1455" i="14"/>
  <c r="H1715" i="14" s="1"/>
  <c r="G1455" i="14"/>
  <c r="G1715" i="14" s="1"/>
  <c r="D1455" i="14"/>
  <c r="D1448" i="14"/>
  <c r="D1426" i="14"/>
  <c r="D1425" i="14"/>
  <c r="D1424" i="14"/>
  <c r="D1423" i="14"/>
  <c r="D1422" i="14"/>
  <c r="D1421" i="14"/>
  <c r="D1420" i="14"/>
  <c r="D1419" i="14"/>
  <c r="D1418" i="14"/>
  <c r="D1417" i="14"/>
  <c r="D1416" i="14"/>
  <c r="D1415" i="14"/>
  <c r="D1414" i="14"/>
  <c r="D1413" i="14"/>
  <c r="D1412" i="14"/>
  <c r="D1411" i="14"/>
  <c r="D1410" i="14"/>
  <c r="D1409" i="14"/>
  <c r="D1408" i="14"/>
  <c r="D1407" i="14"/>
  <c r="D1406" i="14"/>
  <c r="D1405" i="14"/>
  <c r="D1404" i="14"/>
  <c r="D1403" i="14"/>
  <c r="D1402" i="14"/>
  <c r="D1401" i="14"/>
  <c r="D1400" i="14"/>
  <c r="D1399" i="14"/>
  <c r="D1398" i="14"/>
  <c r="D1397" i="14"/>
  <c r="D1396" i="14"/>
  <c r="D1395" i="14"/>
  <c r="D1394" i="14"/>
  <c r="D1393" i="14"/>
  <c r="D1392" i="14"/>
  <c r="D1391" i="14"/>
  <c r="D1390" i="14"/>
  <c r="D1389" i="14"/>
  <c r="D1388" i="14"/>
  <c r="D1387" i="14"/>
  <c r="D1383" i="14"/>
  <c r="D1361" i="14"/>
  <c r="D1360" i="14"/>
  <c r="D1359" i="14"/>
  <c r="D1358" i="14"/>
  <c r="D1357" i="14"/>
  <c r="D1356" i="14"/>
  <c r="D1355" i="14"/>
  <c r="D1354" i="14"/>
  <c r="D1353" i="14"/>
  <c r="D1352" i="14"/>
  <c r="D1351" i="14"/>
  <c r="D1350" i="14"/>
  <c r="D1349" i="14"/>
  <c r="D1348" i="14"/>
  <c r="D1347" i="14"/>
  <c r="D1346" i="14"/>
  <c r="D1345" i="14"/>
  <c r="D1344" i="14"/>
  <c r="D1343" i="14"/>
  <c r="D1342" i="14"/>
  <c r="D1341" i="14"/>
  <c r="D1340" i="14"/>
  <c r="D1339" i="14"/>
  <c r="D1338" i="14"/>
  <c r="D1337" i="14"/>
  <c r="D1336" i="14"/>
  <c r="D1335" i="14"/>
  <c r="D1334" i="14"/>
  <c r="D1333" i="14"/>
  <c r="D1332" i="14"/>
  <c r="D1331" i="14"/>
  <c r="D1330" i="14"/>
  <c r="D1329" i="14"/>
  <c r="D1328" i="14"/>
  <c r="D1327" i="14"/>
  <c r="D1326" i="14"/>
  <c r="D1325" i="14"/>
  <c r="D1324" i="14"/>
  <c r="D1323" i="14"/>
  <c r="D1322" i="14"/>
  <c r="D1318" i="14"/>
  <c r="D1296" i="14"/>
  <c r="D1295" i="14"/>
  <c r="D1294" i="14"/>
  <c r="D1293" i="14"/>
  <c r="D1292" i="14"/>
  <c r="D1291" i="14"/>
  <c r="D1290" i="14"/>
  <c r="D1289" i="14"/>
  <c r="D1288" i="14"/>
  <c r="D1287" i="14"/>
  <c r="D1286" i="14"/>
  <c r="D1285" i="14"/>
  <c r="D1284" i="14"/>
  <c r="D1283" i="14"/>
  <c r="D1282" i="14"/>
  <c r="D1281" i="14"/>
  <c r="D1280" i="14"/>
  <c r="D1279" i="14"/>
  <c r="D1278" i="14"/>
  <c r="D1277" i="14"/>
  <c r="D1276" i="14"/>
  <c r="D1275" i="14"/>
  <c r="D1274" i="14"/>
  <c r="D1273" i="14"/>
  <c r="D1272" i="14"/>
  <c r="D1271" i="14"/>
  <c r="D1270" i="14"/>
  <c r="D1269" i="14"/>
  <c r="D1268" i="14"/>
  <c r="D1267" i="14"/>
  <c r="D1266" i="14"/>
  <c r="D1265" i="14"/>
  <c r="D1264" i="14"/>
  <c r="D1263" i="14"/>
  <c r="D1262" i="14"/>
  <c r="D1261" i="14"/>
  <c r="D1260" i="14"/>
  <c r="D1259" i="14"/>
  <c r="D1258" i="14"/>
  <c r="F1257" i="14"/>
  <c r="F1322" i="14" s="1"/>
  <c r="F1387" i="14" s="1"/>
  <c r="F1388" i="14" s="1"/>
  <c r="F1389" i="14" s="1"/>
  <c r="F1390" i="14" s="1"/>
  <c r="F1391" i="14" s="1"/>
  <c r="F1392" i="14" s="1"/>
  <c r="F1393" i="14" s="1"/>
  <c r="F1394" i="14" s="1"/>
  <c r="F1395" i="14" s="1"/>
  <c r="F1396" i="14" s="1"/>
  <c r="F1397" i="14" s="1"/>
  <c r="F1398" i="14" s="1"/>
  <c r="F1399" i="14" s="1"/>
  <c r="F1400" i="14" s="1"/>
  <c r="F1401" i="14" s="1"/>
  <c r="F1402" i="14" s="1"/>
  <c r="F1403" i="14" s="1"/>
  <c r="F1404" i="14" s="1"/>
  <c r="F1405" i="14" s="1"/>
  <c r="F1406" i="14" s="1"/>
  <c r="F1407" i="14" s="1"/>
  <c r="F1408" i="14" s="1"/>
  <c r="F1409" i="14" s="1"/>
  <c r="F1410" i="14" s="1"/>
  <c r="F1411" i="14" s="1"/>
  <c r="F1412" i="14" s="1"/>
  <c r="F1413" i="14" s="1"/>
  <c r="F1414" i="14" s="1"/>
  <c r="F1415" i="14" s="1"/>
  <c r="F1416" i="14" s="1"/>
  <c r="F1417" i="14" s="1"/>
  <c r="F1418" i="14" s="1"/>
  <c r="F1419" i="14" s="1"/>
  <c r="F1420" i="14" s="1"/>
  <c r="F1421" i="14" s="1"/>
  <c r="F1422" i="14" s="1"/>
  <c r="F1423" i="14" s="1"/>
  <c r="F1424" i="14" s="1"/>
  <c r="F1425" i="14" s="1"/>
  <c r="F1426" i="14" s="1"/>
  <c r="F1427" i="14" s="1"/>
  <c r="F1428" i="14" s="1"/>
  <c r="F1429" i="14" s="1"/>
  <c r="F1430" i="14" s="1"/>
  <c r="F1431" i="14" s="1"/>
  <c r="F1432" i="14" s="1"/>
  <c r="F1433" i="14" s="1"/>
  <c r="F1434" i="14" s="1"/>
  <c r="F1435" i="14" s="1"/>
  <c r="F1436" i="14" s="1"/>
  <c r="F1437" i="14" s="1"/>
  <c r="F1438" i="14" s="1"/>
  <c r="F1439" i="14" s="1"/>
  <c r="F1440" i="14" s="1"/>
  <c r="F1441" i="14" s="1"/>
  <c r="F1442" i="14" s="1"/>
  <c r="F1443" i="14" s="1"/>
  <c r="F1444" i="14" s="1"/>
  <c r="F1445" i="14" s="1"/>
  <c r="F1448" i="14" s="1"/>
  <c r="D1257" i="14"/>
  <c r="D1253" i="14"/>
  <c r="D1231" i="14"/>
  <c r="D1230" i="14"/>
  <c r="D1229" i="14"/>
  <c r="D1228" i="14"/>
  <c r="D1227" i="14"/>
  <c r="D1226" i="14"/>
  <c r="D1225" i="14"/>
  <c r="D1224" i="14"/>
  <c r="D1223" i="14"/>
  <c r="D1222" i="14"/>
  <c r="D1221" i="14"/>
  <c r="D1220" i="14"/>
  <c r="D1219" i="14"/>
  <c r="D1218" i="14"/>
  <c r="D1217" i="14"/>
  <c r="D1216" i="14"/>
  <c r="D1215" i="14"/>
  <c r="D1214" i="14"/>
  <c r="D1213" i="14"/>
  <c r="D1212" i="14"/>
  <c r="D1211" i="14"/>
  <c r="D1210" i="14"/>
  <c r="D1209" i="14"/>
  <c r="D1208" i="14"/>
  <c r="D1207" i="14"/>
  <c r="D1206" i="14"/>
  <c r="D1205" i="14"/>
  <c r="D1204" i="14"/>
  <c r="D1203" i="14"/>
  <c r="D1202" i="14"/>
  <c r="D1201" i="14"/>
  <c r="D1200" i="14"/>
  <c r="D1199" i="14"/>
  <c r="D1198" i="14"/>
  <c r="D1197" i="14"/>
  <c r="D1196" i="14"/>
  <c r="D1195" i="14"/>
  <c r="D1194" i="14"/>
  <c r="F1193" i="14"/>
  <c r="F1258" i="14" s="1"/>
  <c r="F1323" i="14" s="1"/>
  <c r="D1193" i="14"/>
  <c r="D1192" i="14"/>
  <c r="AI1185" i="14"/>
  <c r="AI604" i="15" s="1"/>
  <c r="AG1185" i="14"/>
  <c r="AG604" i="15" s="1"/>
  <c r="AE1185" i="14"/>
  <c r="AE604" i="15" s="1"/>
  <c r="AC1185" i="14"/>
  <c r="AC604" i="15" s="1"/>
  <c r="AB1185" i="14"/>
  <c r="AB604" i="15" s="1"/>
  <c r="AA1185" i="14"/>
  <c r="AA604" i="15" s="1"/>
  <c r="Z1185" i="14"/>
  <c r="Z604" i="15" s="1"/>
  <c r="Y1185" i="14"/>
  <c r="Y604" i="15" s="1"/>
  <c r="X1185" i="14"/>
  <c r="X604" i="15" s="1"/>
  <c r="W1185" i="14"/>
  <c r="W604" i="15" s="1"/>
  <c r="V1185" i="14"/>
  <c r="V604" i="15" s="1"/>
  <c r="U1185" i="14"/>
  <c r="U604" i="15" s="1"/>
  <c r="T1185" i="14"/>
  <c r="T604" i="15" s="1"/>
  <c r="S1185" i="14"/>
  <c r="S604" i="15" s="1"/>
  <c r="R1185" i="14"/>
  <c r="R604" i="15" s="1"/>
  <c r="Q1185" i="14"/>
  <c r="Q604" i="15" s="1"/>
  <c r="P1185" i="14"/>
  <c r="P604" i="15" s="1"/>
  <c r="O1185" i="14"/>
  <c r="O604" i="15" s="1"/>
  <c r="N1185" i="14"/>
  <c r="N604" i="15" s="1"/>
  <c r="M1185" i="14"/>
  <c r="M604" i="15" s="1"/>
  <c r="L1185" i="14"/>
  <c r="L604" i="15" s="1"/>
  <c r="K1185" i="14"/>
  <c r="K604" i="15" s="1"/>
  <c r="J1185" i="14"/>
  <c r="J604" i="15" s="1"/>
  <c r="I1185" i="14"/>
  <c r="I604" i="15" s="1"/>
  <c r="H1185" i="14"/>
  <c r="H604" i="15" s="1"/>
  <c r="G1185" i="14"/>
  <c r="G604" i="15" s="1"/>
  <c r="D1185" i="14"/>
  <c r="D1130" i="14"/>
  <c r="D1129" i="14"/>
  <c r="D1128" i="14"/>
  <c r="D1127" i="14"/>
  <c r="D1126" i="14"/>
  <c r="F1125" i="14"/>
  <c r="F1126" i="14" s="1"/>
  <c r="F1127" i="14" s="1"/>
  <c r="F1128" i="14" s="1"/>
  <c r="F1129" i="14" s="1"/>
  <c r="F1130" i="14" s="1"/>
  <c r="F1131" i="14" s="1"/>
  <c r="F1132" i="14" s="1"/>
  <c r="F1133" i="14" s="1"/>
  <c r="F1134" i="14" s="1"/>
  <c r="F1135" i="14" s="1"/>
  <c r="F1136" i="14" s="1"/>
  <c r="F1137" i="14" s="1"/>
  <c r="F1138" i="14" s="1"/>
  <c r="F1139" i="14" s="1"/>
  <c r="F1140" i="14" s="1"/>
  <c r="F1141" i="14" s="1"/>
  <c r="F1142" i="14" s="1"/>
  <c r="F1143" i="14" s="1"/>
  <c r="F1144" i="14" s="1"/>
  <c r="F1145" i="14" s="1"/>
  <c r="F1146" i="14" s="1"/>
  <c r="F1147" i="14" s="1"/>
  <c r="F1148" i="14" s="1"/>
  <c r="F1149" i="14" s="1"/>
  <c r="F1150" i="14" s="1"/>
  <c r="F1151" i="14" s="1"/>
  <c r="F1152" i="14" s="1"/>
  <c r="F1153" i="14" s="1"/>
  <c r="F1154" i="14" s="1"/>
  <c r="F1155" i="14" s="1"/>
  <c r="F1156" i="14" s="1"/>
  <c r="F1157" i="14" s="1"/>
  <c r="F1158" i="14" s="1"/>
  <c r="F1159" i="14" s="1"/>
  <c r="F1160" i="14" s="1"/>
  <c r="F1161" i="14" s="1"/>
  <c r="F1162" i="14" s="1"/>
  <c r="F1163" i="14" s="1"/>
  <c r="F1164" i="14" s="1"/>
  <c r="F1165" i="14" s="1"/>
  <c r="F1166" i="14" s="1"/>
  <c r="F1167" i="14" s="1"/>
  <c r="F1168" i="14" s="1"/>
  <c r="F1169" i="14" s="1"/>
  <c r="F1170" i="14" s="1"/>
  <c r="F1171" i="14" s="1"/>
  <c r="F1172" i="14" s="1"/>
  <c r="F1173" i="14" s="1"/>
  <c r="F1174" i="14" s="1"/>
  <c r="F1175" i="14" s="1"/>
  <c r="F1176" i="14" s="1"/>
  <c r="F1177" i="14" s="1"/>
  <c r="F1178" i="14" s="1"/>
  <c r="F1179" i="14" s="1"/>
  <c r="F1180" i="14" s="1"/>
  <c r="F1181" i="14" s="1"/>
  <c r="F1182" i="14" s="1"/>
  <c r="F1183" i="14" s="1"/>
  <c r="F1185" i="14" s="1"/>
  <c r="D1125" i="14"/>
  <c r="D1124" i="14"/>
  <c r="H1120" i="14"/>
  <c r="H603" i="15" s="1"/>
  <c r="G1120" i="14"/>
  <c r="G603" i="15" s="1"/>
  <c r="G606" i="15" s="1"/>
  <c r="D1120" i="14"/>
  <c r="D1065" i="14"/>
  <c r="D1064" i="14"/>
  <c r="D1063" i="14"/>
  <c r="D1062" i="14"/>
  <c r="D1061" i="14"/>
  <c r="F1060" i="14"/>
  <c r="F1061" i="14" s="1"/>
  <c r="F1062" i="14" s="1"/>
  <c r="F1063" i="14" s="1"/>
  <c r="F1064" i="14" s="1"/>
  <c r="F1065" i="14" s="1"/>
  <c r="F1066" i="14" s="1"/>
  <c r="F1067" i="14" s="1"/>
  <c r="F1068" i="14" s="1"/>
  <c r="F1069" i="14" s="1"/>
  <c r="F1070" i="14" s="1"/>
  <c r="F1071" i="14" s="1"/>
  <c r="F1072" i="14" s="1"/>
  <c r="F1073" i="14" s="1"/>
  <c r="F1074" i="14" s="1"/>
  <c r="F1075" i="14" s="1"/>
  <c r="F1076" i="14" s="1"/>
  <c r="F1077" i="14" s="1"/>
  <c r="F1078" i="14" s="1"/>
  <c r="F1079" i="14" s="1"/>
  <c r="F1080" i="14" s="1"/>
  <c r="F1081" i="14" s="1"/>
  <c r="F1082" i="14" s="1"/>
  <c r="F1083" i="14" s="1"/>
  <c r="F1084" i="14" s="1"/>
  <c r="F1085" i="14" s="1"/>
  <c r="F1086" i="14" s="1"/>
  <c r="F1087" i="14" s="1"/>
  <c r="F1088" i="14" s="1"/>
  <c r="F1089" i="14" s="1"/>
  <c r="F1090" i="14" s="1"/>
  <c r="F1091" i="14" s="1"/>
  <c r="F1092" i="14" s="1"/>
  <c r="F1093" i="14" s="1"/>
  <c r="F1094" i="14" s="1"/>
  <c r="F1095" i="14" s="1"/>
  <c r="F1096" i="14" s="1"/>
  <c r="F1097" i="14" s="1"/>
  <c r="F1098" i="14" s="1"/>
  <c r="F1099" i="14" s="1"/>
  <c r="F1100" i="14" s="1"/>
  <c r="F1101" i="14" s="1"/>
  <c r="F1102" i="14" s="1"/>
  <c r="F1103" i="14" s="1"/>
  <c r="F1104" i="14" s="1"/>
  <c r="F1105" i="14" s="1"/>
  <c r="F1106" i="14" s="1"/>
  <c r="F1107" i="14" s="1"/>
  <c r="F1108" i="14" s="1"/>
  <c r="F1109" i="14" s="1"/>
  <c r="F1110" i="14" s="1"/>
  <c r="F1111" i="14" s="1"/>
  <c r="F1112" i="14" s="1"/>
  <c r="F1113" i="14" s="1"/>
  <c r="F1114" i="14" s="1"/>
  <c r="F1115" i="14" s="1"/>
  <c r="F1116" i="14" s="1"/>
  <c r="F1117" i="14" s="1"/>
  <c r="F1118" i="14" s="1"/>
  <c r="F1120" i="14" s="1"/>
  <c r="D1060" i="14"/>
  <c r="D1059" i="14"/>
  <c r="D1052" i="14"/>
  <c r="AI1050" i="14"/>
  <c r="AG1050" i="14"/>
  <c r="AE1050" i="14"/>
  <c r="AC1050" i="14"/>
  <c r="AB1050" i="14"/>
  <c r="AA1050" i="14"/>
  <c r="Z1050" i="14"/>
  <c r="Y1050" i="14"/>
  <c r="X1050" i="14"/>
  <c r="W1050" i="14"/>
  <c r="V1050" i="14"/>
  <c r="U1050" i="14"/>
  <c r="T1050" i="14"/>
  <c r="S1050" i="14"/>
  <c r="R1050" i="14"/>
  <c r="Q1050" i="14"/>
  <c r="P1050" i="14"/>
  <c r="O1050" i="14"/>
  <c r="N1050" i="14"/>
  <c r="M1050" i="14"/>
  <c r="L1050" i="14"/>
  <c r="K1050" i="14"/>
  <c r="J1050" i="14"/>
  <c r="I1050" i="14"/>
  <c r="H1050" i="14"/>
  <c r="G1050" i="14"/>
  <c r="AI1049" i="14"/>
  <c r="AG1049" i="14"/>
  <c r="AE1049" i="14"/>
  <c r="AC1049" i="14"/>
  <c r="AB1049" i="14"/>
  <c r="AA1049" i="14"/>
  <c r="Z1049" i="14"/>
  <c r="Y1049" i="14"/>
  <c r="X1049" i="14"/>
  <c r="W1049" i="14"/>
  <c r="V1049" i="14"/>
  <c r="U1049" i="14"/>
  <c r="T1049" i="14"/>
  <c r="S1049" i="14"/>
  <c r="R1049" i="14"/>
  <c r="Q1049" i="14"/>
  <c r="P1049" i="14"/>
  <c r="O1049" i="14"/>
  <c r="N1049" i="14"/>
  <c r="M1049" i="14"/>
  <c r="L1049" i="14"/>
  <c r="K1049" i="14"/>
  <c r="J1049" i="14"/>
  <c r="I1049" i="14"/>
  <c r="H1049" i="14"/>
  <c r="G1049" i="14"/>
  <c r="AI1048" i="14"/>
  <c r="AG1048" i="14"/>
  <c r="AE1048" i="14"/>
  <c r="AC1048" i="14"/>
  <c r="AB1048" i="14"/>
  <c r="AA1048" i="14"/>
  <c r="Z1048" i="14"/>
  <c r="Y1048" i="14"/>
  <c r="X1048" i="14"/>
  <c r="W1048" i="14"/>
  <c r="V1048" i="14"/>
  <c r="U1048" i="14"/>
  <c r="T1048" i="14"/>
  <c r="S1048" i="14"/>
  <c r="R1048" i="14"/>
  <c r="Q1048" i="14"/>
  <c r="P1048" i="14"/>
  <c r="O1048" i="14"/>
  <c r="N1048" i="14"/>
  <c r="M1048" i="14"/>
  <c r="L1048" i="14"/>
  <c r="K1048" i="14"/>
  <c r="J1048" i="14"/>
  <c r="I1048" i="14"/>
  <c r="H1048" i="14"/>
  <c r="G1048" i="14"/>
  <c r="AI1047" i="14"/>
  <c r="AG1047" i="14"/>
  <c r="AE1047" i="14"/>
  <c r="AC1047" i="14"/>
  <c r="AB1047" i="14"/>
  <c r="AA1047" i="14"/>
  <c r="Z1047" i="14"/>
  <c r="Y1047" i="14"/>
  <c r="X1047" i="14"/>
  <c r="W1047" i="14"/>
  <c r="V1047" i="14"/>
  <c r="U1047" i="14"/>
  <c r="T1047" i="14"/>
  <c r="S1047" i="14"/>
  <c r="R1047" i="14"/>
  <c r="Q1047" i="14"/>
  <c r="P1047" i="14"/>
  <c r="O1047" i="14"/>
  <c r="N1047" i="14"/>
  <c r="M1047" i="14"/>
  <c r="L1047" i="14"/>
  <c r="K1047" i="14"/>
  <c r="J1047" i="14"/>
  <c r="I1047" i="14"/>
  <c r="H1047" i="14"/>
  <c r="G1047" i="14"/>
  <c r="AI1046" i="14"/>
  <c r="AG1046" i="14"/>
  <c r="AE1046" i="14"/>
  <c r="AC1046" i="14"/>
  <c r="AB1046" i="14"/>
  <c r="AA1046" i="14"/>
  <c r="Z1046" i="14"/>
  <c r="Y1046" i="14"/>
  <c r="X1046" i="14"/>
  <c r="W1046" i="14"/>
  <c r="V1046" i="14"/>
  <c r="U1046" i="14"/>
  <c r="T1046" i="14"/>
  <c r="S1046" i="14"/>
  <c r="R1046" i="14"/>
  <c r="Q1046" i="14"/>
  <c r="P1046" i="14"/>
  <c r="O1046" i="14"/>
  <c r="N1046" i="14"/>
  <c r="M1046" i="14"/>
  <c r="L1046" i="14"/>
  <c r="K1046" i="14"/>
  <c r="J1046" i="14"/>
  <c r="I1046" i="14"/>
  <c r="H1046" i="14"/>
  <c r="G1046" i="14"/>
  <c r="AI1045" i="14"/>
  <c r="AG1045" i="14"/>
  <c r="AE1045" i="14"/>
  <c r="AC1045" i="14"/>
  <c r="AB1045" i="14"/>
  <c r="AA1045" i="14"/>
  <c r="Z1045" i="14"/>
  <c r="Y1045" i="14"/>
  <c r="X1045" i="14"/>
  <c r="W1045" i="14"/>
  <c r="V1045" i="14"/>
  <c r="U1045" i="14"/>
  <c r="T1045" i="14"/>
  <c r="S1045" i="14"/>
  <c r="R1045" i="14"/>
  <c r="Q1045" i="14"/>
  <c r="P1045" i="14"/>
  <c r="O1045" i="14"/>
  <c r="N1045" i="14"/>
  <c r="M1045" i="14"/>
  <c r="L1045" i="14"/>
  <c r="K1045" i="14"/>
  <c r="J1045" i="14"/>
  <c r="I1045" i="14"/>
  <c r="H1045" i="14"/>
  <c r="G1045" i="14"/>
  <c r="AI1044" i="14"/>
  <c r="AG1044" i="14"/>
  <c r="AE1044" i="14"/>
  <c r="AC1044" i="14"/>
  <c r="AB1044" i="14"/>
  <c r="AA1044" i="14"/>
  <c r="Z1044" i="14"/>
  <c r="Y1044" i="14"/>
  <c r="X1044" i="14"/>
  <c r="W1044" i="14"/>
  <c r="V1044" i="14"/>
  <c r="U1044" i="14"/>
  <c r="T1044" i="14"/>
  <c r="S1044" i="14"/>
  <c r="R1044" i="14"/>
  <c r="Q1044" i="14"/>
  <c r="P1044" i="14"/>
  <c r="O1044" i="14"/>
  <c r="N1044" i="14"/>
  <c r="M1044" i="14"/>
  <c r="L1044" i="14"/>
  <c r="K1044" i="14"/>
  <c r="J1044" i="14"/>
  <c r="I1044" i="14"/>
  <c r="H1044" i="14"/>
  <c r="G1044" i="14"/>
  <c r="AI1043" i="14"/>
  <c r="AG1043" i="14"/>
  <c r="AE1043" i="14"/>
  <c r="AC1043" i="14"/>
  <c r="AB1043" i="14"/>
  <c r="AA1043" i="14"/>
  <c r="Z1043" i="14"/>
  <c r="Y1043" i="14"/>
  <c r="X1043" i="14"/>
  <c r="W1043" i="14"/>
  <c r="V1043" i="14"/>
  <c r="U1043" i="14"/>
  <c r="T1043" i="14"/>
  <c r="S1043" i="14"/>
  <c r="R1043" i="14"/>
  <c r="Q1043" i="14"/>
  <c r="P1043" i="14"/>
  <c r="O1043" i="14"/>
  <c r="N1043" i="14"/>
  <c r="M1043" i="14"/>
  <c r="L1043" i="14"/>
  <c r="K1043" i="14"/>
  <c r="J1043" i="14"/>
  <c r="I1043" i="14"/>
  <c r="H1043" i="14"/>
  <c r="G1043" i="14"/>
  <c r="AI1042" i="14"/>
  <c r="AG1042" i="14"/>
  <c r="AE1042" i="14"/>
  <c r="AC1042" i="14"/>
  <c r="AB1042" i="14"/>
  <c r="AA1042" i="14"/>
  <c r="Z1042" i="14"/>
  <c r="Y1042" i="14"/>
  <c r="X1042" i="14"/>
  <c r="W1042" i="14"/>
  <c r="V1042" i="14"/>
  <c r="U1042" i="14"/>
  <c r="T1042" i="14"/>
  <c r="S1042" i="14"/>
  <c r="R1042" i="14"/>
  <c r="Q1042" i="14"/>
  <c r="P1042" i="14"/>
  <c r="O1042" i="14"/>
  <c r="N1042" i="14"/>
  <c r="M1042" i="14"/>
  <c r="L1042" i="14"/>
  <c r="K1042" i="14"/>
  <c r="J1042" i="14"/>
  <c r="I1042" i="14"/>
  <c r="H1042" i="14"/>
  <c r="G1042" i="14"/>
  <c r="AI1041" i="14"/>
  <c r="AG1041" i="14"/>
  <c r="AE1041" i="14"/>
  <c r="AC1041" i="14"/>
  <c r="AB1041" i="14"/>
  <c r="AA1041" i="14"/>
  <c r="Z1041" i="14"/>
  <c r="Y1041" i="14"/>
  <c r="X1041" i="14"/>
  <c r="W1041" i="14"/>
  <c r="V1041" i="14"/>
  <c r="U1041" i="14"/>
  <c r="T1041" i="14"/>
  <c r="S1041" i="14"/>
  <c r="R1041" i="14"/>
  <c r="Q1041" i="14"/>
  <c r="P1041" i="14"/>
  <c r="O1041" i="14"/>
  <c r="N1041" i="14"/>
  <c r="M1041" i="14"/>
  <c r="L1041" i="14"/>
  <c r="K1041" i="14"/>
  <c r="J1041" i="14"/>
  <c r="I1041" i="14"/>
  <c r="H1041" i="14"/>
  <c r="G1041" i="14"/>
  <c r="AI1040" i="14"/>
  <c r="AG1040" i="14"/>
  <c r="AE1040" i="14"/>
  <c r="AC1040" i="14"/>
  <c r="AB1040" i="14"/>
  <c r="AA1040" i="14"/>
  <c r="Z1040" i="14"/>
  <c r="Y1040" i="14"/>
  <c r="X1040" i="14"/>
  <c r="W1040" i="14"/>
  <c r="V1040" i="14"/>
  <c r="U1040" i="14"/>
  <c r="T1040" i="14"/>
  <c r="S1040" i="14"/>
  <c r="R1040" i="14"/>
  <c r="Q1040" i="14"/>
  <c r="P1040" i="14"/>
  <c r="O1040" i="14"/>
  <c r="N1040" i="14"/>
  <c r="M1040" i="14"/>
  <c r="L1040" i="14"/>
  <c r="K1040" i="14"/>
  <c r="J1040" i="14"/>
  <c r="I1040" i="14"/>
  <c r="H1040" i="14"/>
  <c r="G1040" i="14"/>
  <c r="AI1039" i="14"/>
  <c r="AG1039" i="14"/>
  <c r="AE1039" i="14"/>
  <c r="AC1039" i="14"/>
  <c r="AB1039" i="14"/>
  <c r="AA1039" i="14"/>
  <c r="Z1039" i="14"/>
  <c r="Y1039" i="14"/>
  <c r="X1039" i="14"/>
  <c r="W1039" i="14"/>
  <c r="V1039" i="14"/>
  <c r="U1039" i="14"/>
  <c r="T1039" i="14"/>
  <c r="S1039" i="14"/>
  <c r="R1039" i="14"/>
  <c r="Q1039" i="14"/>
  <c r="P1039" i="14"/>
  <c r="O1039" i="14"/>
  <c r="N1039" i="14"/>
  <c r="M1039" i="14"/>
  <c r="L1039" i="14"/>
  <c r="K1039" i="14"/>
  <c r="J1039" i="14"/>
  <c r="I1039" i="14"/>
  <c r="H1039" i="14"/>
  <c r="G1039" i="14"/>
  <c r="AI1038" i="14"/>
  <c r="AG1038" i="14"/>
  <c r="AE1038" i="14"/>
  <c r="AC1038" i="14"/>
  <c r="AB1038" i="14"/>
  <c r="AA1038" i="14"/>
  <c r="Z1038" i="14"/>
  <c r="Y1038" i="14"/>
  <c r="X1038" i="14"/>
  <c r="W1038" i="14"/>
  <c r="V1038" i="14"/>
  <c r="U1038" i="14"/>
  <c r="T1038" i="14"/>
  <c r="S1038" i="14"/>
  <c r="R1038" i="14"/>
  <c r="Q1038" i="14"/>
  <c r="P1038" i="14"/>
  <c r="O1038" i="14"/>
  <c r="N1038" i="14"/>
  <c r="M1038" i="14"/>
  <c r="L1038" i="14"/>
  <c r="K1038" i="14"/>
  <c r="J1038" i="14"/>
  <c r="I1038" i="14"/>
  <c r="H1038" i="14"/>
  <c r="G1038" i="14"/>
  <c r="AI1037" i="14"/>
  <c r="AG1037" i="14"/>
  <c r="AE1037" i="14"/>
  <c r="AC1037" i="14"/>
  <c r="AB1037" i="14"/>
  <c r="AA1037" i="14"/>
  <c r="Z1037" i="14"/>
  <c r="Y1037" i="14"/>
  <c r="X1037" i="14"/>
  <c r="W1037" i="14"/>
  <c r="V1037" i="14"/>
  <c r="U1037" i="14"/>
  <c r="T1037" i="14"/>
  <c r="S1037" i="14"/>
  <c r="R1037" i="14"/>
  <c r="Q1037" i="14"/>
  <c r="P1037" i="14"/>
  <c r="O1037" i="14"/>
  <c r="N1037" i="14"/>
  <c r="M1037" i="14"/>
  <c r="L1037" i="14"/>
  <c r="K1037" i="14"/>
  <c r="J1037" i="14"/>
  <c r="I1037" i="14"/>
  <c r="H1037" i="14"/>
  <c r="G1037" i="14"/>
  <c r="AI1036" i="14"/>
  <c r="AG1036" i="14"/>
  <c r="AE1036" i="14"/>
  <c r="AC1036" i="14"/>
  <c r="AB1036" i="14"/>
  <c r="AA1036" i="14"/>
  <c r="Z1036" i="14"/>
  <c r="Y1036" i="14"/>
  <c r="X1036" i="14"/>
  <c r="W1036" i="14"/>
  <c r="V1036" i="14"/>
  <c r="U1036" i="14"/>
  <c r="T1036" i="14"/>
  <c r="S1036" i="14"/>
  <c r="R1036" i="14"/>
  <c r="Q1036" i="14"/>
  <c r="P1036" i="14"/>
  <c r="O1036" i="14"/>
  <c r="N1036" i="14"/>
  <c r="M1036" i="14"/>
  <c r="L1036" i="14"/>
  <c r="K1036" i="14"/>
  <c r="J1036" i="14"/>
  <c r="I1036" i="14"/>
  <c r="H1036" i="14"/>
  <c r="G1036" i="14"/>
  <c r="AI1035" i="14"/>
  <c r="AG1035" i="14"/>
  <c r="AE1035" i="14"/>
  <c r="AC1035" i="14"/>
  <c r="AB1035" i="14"/>
  <c r="AA1035" i="14"/>
  <c r="Z1035" i="14"/>
  <c r="Y1035" i="14"/>
  <c r="X1035" i="14"/>
  <c r="W1035" i="14"/>
  <c r="V1035" i="14"/>
  <c r="U1035" i="14"/>
  <c r="T1035" i="14"/>
  <c r="S1035" i="14"/>
  <c r="R1035" i="14"/>
  <c r="Q1035" i="14"/>
  <c r="P1035" i="14"/>
  <c r="O1035" i="14"/>
  <c r="N1035" i="14"/>
  <c r="M1035" i="14"/>
  <c r="L1035" i="14"/>
  <c r="K1035" i="14"/>
  <c r="J1035" i="14"/>
  <c r="I1035" i="14"/>
  <c r="H1035" i="14"/>
  <c r="G1035" i="14"/>
  <c r="AI1034" i="14"/>
  <c r="AG1034" i="14"/>
  <c r="AE1034" i="14"/>
  <c r="AC1034" i="14"/>
  <c r="AB1034" i="14"/>
  <c r="AA1034" i="14"/>
  <c r="Z1034" i="14"/>
  <c r="Y1034" i="14"/>
  <c r="X1034" i="14"/>
  <c r="W1034" i="14"/>
  <c r="V1034" i="14"/>
  <c r="U1034" i="14"/>
  <c r="T1034" i="14"/>
  <c r="S1034" i="14"/>
  <c r="R1034" i="14"/>
  <c r="Q1034" i="14"/>
  <c r="P1034" i="14"/>
  <c r="O1034" i="14"/>
  <c r="N1034" i="14"/>
  <c r="M1034" i="14"/>
  <c r="L1034" i="14"/>
  <c r="K1034" i="14"/>
  <c r="J1034" i="14"/>
  <c r="I1034" i="14"/>
  <c r="H1034" i="14"/>
  <c r="G1034" i="14"/>
  <c r="AI1033" i="14"/>
  <c r="AG1033" i="14"/>
  <c r="AE1033" i="14"/>
  <c r="AC1033" i="14"/>
  <c r="AB1033" i="14"/>
  <c r="AA1033" i="14"/>
  <c r="Z1033" i="14"/>
  <c r="Y1033" i="14"/>
  <c r="X1033" i="14"/>
  <c r="W1033" i="14"/>
  <c r="V1033" i="14"/>
  <c r="U1033" i="14"/>
  <c r="T1033" i="14"/>
  <c r="S1033" i="14"/>
  <c r="R1033" i="14"/>
  <c r="Q1033" i="14"/>
  <c r="P1033" i="14"/>
  <c r="O1033" i="14"/>
  <c r="N1033" i="14"/>
  <c r="M1033" i="14"/>
  <c r="L1033" i="14"/>
  <c r="K1033" i="14"/>
  <c r="J1033" i="14"/>
  <c r="I1033" i="14"/>
  <c r="H1033" i="14"/>
  <c r="G1033" i="14"/>
  <c r="AI1032" i="14"/>
  <c r="AG1032" i="14"/>
  <c r="AE1032" i="14"/>
  <c r="AC1032" i="14"/>
  <c r="AB1032" i="14"/>
  <c r="AA1032" i="14"/>
  <c r="Z1032" i="14"/>
  <c r="Y1032" i="14"/>
  <c r="X1032" i="14"/>
  <c r="W1032" i="14"/>
  <c r="V1032" i="14"/>
  <c r="U1032" i="14"/>
  <c r="T1032" i="14"/>
  <c r="S1032" i="14"/>
  <c r="R1032" i="14"/>
  <c r="Q1032" i="14"/>
  <c r="P1032" i="14"/>
  <c r="O1032" i="14"/>
  <c r="N1032" i="14"/>
  <c r="M1032" i="14"/>
  <c r="L1032" i="14"/>
  <c r="K1032" i="14"/>
  <c r="J1032" i="14"/>
  <c r="I1032" i="14"/>
  <c r="H1032" i="14"/>
  <c r="G1032" i="14"/>
  <c r="AI1031" i="14"/>
  <c r="AG1031" i="14"/>
  <c r="AE1031" i="14"/>
  <c r="AC1031" i="14"/>
  <c r="AB1031" i="14"/>
  <c r="AA1031" i="14"/>
  <c r="Z1031" i="14"/>
  <c r="Y1031" i="14"/>
  <c r="X1031" i="14"/>
  <c r="W1031" i="14"/>
  <c r="V1031" i="14"/>
  <c r="U1031" i="14"/>
  <c r="T1031" i="14"/>
  <c r="S1031" i="14"/>
  <c r="R1031" i="14"/>
  <c r="Q1031" i="14"/>
  <c r="P1031" i="14"/>
  <c r="O1031" i="14"/>
  <c r="N1031" i="14"/>
  <c r="M1031" i="14"/>
  <c r="L1031" i="14"/>
  <c r="K1031" i="14"/>
  <c r="J1031" i="14"/>
  <c r="I1031" i="14"/>
  <c r="H1031" i="14"/>
  <c r="G1031" i="14"/>
  <c r="AI1030" i="14"/>
  <c r="AG1030" i="14"/>
  <c r="AE1030" i="14"/>
  <c r="AC1030" i="14"/>
  <c r="AB1030" i="14"/>
  <c r="AA1030" i="14"/>
  <c r="Z1030" i="14"/>
  <c r="Y1030" i="14"/>
  <c r="X1030" i="14"/>
  <c r="W1030" i="14"/>
  <c r="V1030" i="14"/>
  <c r="U1030" i="14"/>
  <c r="T1030" i="14"/>
  <c r="S1030" i="14"/>
  <c r="R1030" i="14"/>
  <c r="Q1030" i="14"/>
  <c r="P1030" i="14"/>
  <c r="O1030" i="14"/>
  <c r="N1030" i="14"/>
  <c r="M1030" i="14"/>
  <c r="L1030" i="14"/>
  <c r="K1030" i="14"/>
  <c r="J1030" i="14"/>
  <c r="I1030" i="14"/>
  <c r="H1030" i="14"/>
  <c r="G1030" i="14"/>
  <c r="AI1029" i="14"/>
  <c r="AG1029" i="14"/>
  <c r="AE1029" i="14"/>
  <c r="AC1029" i="14"/>
  <c r="AB1029" i="14"/>
  <c r="AA1029" i="14"/>
  <c r="Z1029" i="14"/>
  <c r="Y1029" i="14"/>
  <c r="X1029" i="14"/>
  <c r="W1029" i="14"/>
  <c r="V1029" i="14"/>
  <c r="U1029" i="14"/>
  <c r="T1029" i="14"/>
  <c r="S1029" i="14"/>
  <c r="R1029" i="14"/>
  <c r="Q1029" i="14"/>
  <c r="P1029" i="14"/>
  <c r="O1029" i="14"/>
  <c r="N1029" i="14"/>
  <c r="M1029" i="14"/>
  <c r="L1029" i="14"/>
  <c r="K1029" i="14"/>
  <c r="J1029" i="14"/>
  <c r="I1029" i="14"/>
  <c r="H1029" i="14"/>
  <c r="G1029" i="14"/>
  <c r="AI1028" i="14"/>
  <c r="AG1028" i="14"/>
  <c r="AE1028" i="14"/>
  <c r="AC1028" i="14"/>
  <c r="AB1028" i="14"/>
  <c r="AA1028" i="14"/>
  <c r="Z1028" i="14"/>
  <c r="Y1028" i="14"/>
  <c r="X1028" i="14"/>
  <c r="W1028" i="14"/>
  <c r="V1028" i="14"/>
  <c r="U1028" i="14"/>
  <c r="T1028" i="14"/>
  <c r="S1028" i="14"/>
  <c r="R1028" i="14"/>
  <c r="Q1028" i="14"/>
  <c r="P1028" i="14"/>
  <c r="O1028" i="14"/>
  <c r="N1028" i="14"/>
  <c r="M1028" i="14"/>
  <c r="L1028" i="14"/>
  <c r="K1028" i="14"/>
  <c r="J1028" i="14"/>
  <c r="I1028" i="14"/>
  <c r="H1028" i="14"/>
  <c r="G1028" i="14"/>
  <c r="AI1027" i="14"/>
  <c r="AG1027" i="14"/>
  <c r="AE1027" i="14"/>
  <c r="AC1027" i="14"/>
  <c r="AB1027" i="14"/>
  <c r="AA1027" i="14"/>
  <c r="Z1027" i="14"/>
  <c r="Y1027" i="14"/>
  <c r="X1027" i="14"/>
  <c r="W1027" i="14"/>
  <c r="V1027" i="14"/>
  <c r="U1027" i="14"/>
  <c r="T1027" i="14"/>
  <c r="S1027" i="14"/>
  <c r="R1027" i="14"/>
  <c r="Q1027" i="14"/>
  <c r="P1027" i="14"/>
  <c r="O1027" i="14"/>
  <c r="N1027" i="14"/>
  <c r="M1027" i="14"/>
  <c r="L1027" i="14"/>
  <c r="K1027" i="14"/>
  <c r="J1027" i="14"/>
  <c r="I1027" i="14"/>
  <c r="H1027" i="14"/>
  <c r="G1027" i="14"/>
  <c r="AI1026" i="14"/>
  <c r="AG1026" i="14"/>
  <c r="AE1026" i="14"/>
  <c r="AC1026" i="14"/>
  <c r="AB1026" i="14"/>
  <c r="AA1026" i="14"/>
  <c r="Z1026" i="14"/>
  <c r="Y1026" i="14"/>
  <c r="X1026" i="14"/>
  <c r="W1026" i="14"/>
  <c r="V1026" i="14"/>
  <c r="U1026" i="14"/>
  <c r="T1026" i="14"/>
  <c r="S1026" i="14"/>
  <c r="R1026" i="14"/>
  <c r="Q1026" i="14"/>
  <c r="P1026" i="14"/>
  <c r="O1026" i="14"/>
  <c r="N1026" i="14"/>
  <c r="M1026" i="14"/>
  <c r="L1026" i="14"/>
  <c r="K1026" i="14"/>
  <c r="J1026" i="14"/>
  <c r="I1026" i="14"/>
  <c r="H1026" i="14"/>
  <c r="G1026" i="14"/>
  <c r="AI1025" i="14"/>
  <c r="AG1025" i="14"/>
  <c r="AE1025" i="14"/>
  <c r="AC1025" i="14"/>
  <c r="AB1025" i="14"/>
  <c r="AA1025" i="14"/>
  <c r="Z1025" i="14"/>
  <c r="Y1025" i="14"/>
  <c r="X1025" i="14"/>
  <c r="W1025" i="14"/>
  <c r="V1025" i="14"/>
  <c r="U1025" i="14"/>
  <c r="T1025" i="14"/>
  <c r="S1025" i="14"/>
  <c r="R1025" i="14"/>
  <c r="Q1025" i="14"/>
  <c r="P1025" i="14"/>
  <c r="O1025" i="14"/>
  <c r="N1025" i="14"/>
  <c r="M1025" i="14"/>
  <c r="L1025" i="14"/>
  <c r="K1025" i="14"/>
  <c r="J1025" i="14"/>
  <c r="I1025" i="14"/>
  <c r="H1025" i="14"/>
  <c r="G1025" i="14"/>
  <c r="AI1024" i="14"/>
  <c r="AG1024" i="14"/>
  <c r="AE1024" i="14"/>
  <c r="AC1024" i="14"/>
  <c r="AB1024" i="14"/>
  <c r="AA1024" i="14"/>
  <c r="Z1024" i="14"/>
  <c r="Y1024" i="14"/>
  <c r="X1024" i="14"/>
  <c r="W1024" i="14"/>
  <c r="V1024" i="14"/>
  <c r="U1024" i="14"/>
  <c r="T1024" i="14"/>
  <c r="S1024" i="14"/>
  <c r="R1024" i="14"/>
  <c r="Q1024" i="14"/>
  <c r="P1024" i="14"/>
  <c r="O1024" i="14"/>
  <c r="N1024" i="14"/>
  <c r="M1024" i="14"/>
  <c r="L1024" i="14"/>
  <c r="K1024" i="14"/>
  <c r="J1024" i="14"/>
  <c r="I1024" i="14"/>
  <c r="H1024" i="14"/>
  <c r="G1024" i="14"/>
  <c r="AI1023" i="14"/>
  <c r="AG1023" i="14"/>
  <c r="AE1023" i="14"/>
  <c r="AC1023" i="14"/>
  <c r="AB1023" i="14"/>
  <c r="AA1023" i="14"/>
  <c r="Z1023" i="14"/>
  <c r="Y1023" i="14"/>
  <c r="X1023" i="14"/>
  <c r="W1023" i="14"/>
  <c r="V1023" i="14"/>
  <c r="U1023" i="14"/>
  <c r="T1023" i="14"/>
  <c r="S1023" i="14"/>
  <c r="R1023" i="14"/>
  <c r="Q1023" i="14"/>
  <c r="P1023" i="14"/>
  <c r="O1023" i="14"/>
  <c r="N1023" i="14"/>
  <c r="M1023" i="14"/>
  <c r="L1023" i="14"/>
  <c r="K1023" i="14"/>
  <c r="J1023" i="14"/>
  <c r="I1023" i="14"/>
  <c r="H1023" i="14"/>
  <c r="G1023" i="14"/>
  <c r="AI1022" i="14"/>
  <c r="AG1022" i="14"/>
  <c r="AE1022" i="14"/>
  <c r="AC1022" i="14"/>
  <c r="AB1022" i="14"/>
  <c r="AA1022" i="14"/>
  <c r="Z1022" i="14"/>
  <c r="Y1022" i="14"/>
  <c r="X1022" i="14"/>
  <c r="W1022" i="14"/>
  <c r="V1022" i="14"/>
  <c r="U1022" i="14"/>
  <c r="T1022" i="14"/>
  <c r="S1022" i="14"/>
  <c r="R1022" i="14"/>
  <c r="Q1022" i="14"/>
  <c r="P1022" i="14"/>
  <c r="O1022" i="14"/>
  <c r="N1022" i="14"/>
  <c r="M1022" i="14"/>
  <c r="L1022" i="14"/>
  <c r="K1022" i="14"/>
  <c r="J1022" i="14"/>
  <c r="I1022" i="14"/>
  <c r="H1022" i="14"/>
  <c r="G1022" i="14"/>
  <c r="AI1021" i="14"/>
  <c r="AG1021" i="14"/>
  <c r="AE1021" i="14"/>
  <c r="AC1021" i="14"/>
  <c r="AB1021" i="14"/>
  <c r="AA1021" i="14"/>
  <c r="Z1021" i="14"/>
  <c r="Y1021" i="14"/>
  <c r="X1021" i="14"/>
  <c r="W1021" i="14"/>
  <c r="V1021" i="14"/>
  <c r="U1021" i="14"/>
  <c r="T1021" i="14"/>
  <c r="S1021" i="14"/>
  <c r="R1021" i="14"/>
  <c r="Q1021" i="14"/>
  <c r="P1021" i="14"/>
  <c r="O1021" i="14"/>
  <c r="N1021" i="14"/>
  <c r="M1021" i="14"/>
  <c r="L1021" i="14"/>
  <c r="K1021" i="14"/>
  <c r="J1021" i="14"/>
  <c r="I1021" i="14"/>
  <c r="H1021" i="14"/>
  <c r="G1021" i="14"/>
  <c r="AI1020" i="14"/>
  <c r="AG1020" i="14"/>
  <c r="AE1020" i="14"/>
  <c r="AC1020" i="14"/>
  <c r="AB1020" i="14"/>
  <c r="AA1020" i="14"/>
  <c r="Z1020" i="14"/>
  <c r="Y1020" i="14"/>
  <c r="X1020" i="14"/>
  <c r="W1020" i="14"/>
  <c r="V1020" i="14"/>
  <c r="U1020" i="14"/>
  <c r="T1020" i="14"/>
  <c r="S1020" i="14"/>
  <c r="R1020" i="14"/>
  <c r="Q1020" i="14"/>
  <c r="P1020" i="14"/>
  <c r="O1020" i="14"/>
  <c r="N1020" i="14"/>
  <c r="M1020" i="14"/>
  <c r="L1020" i="14"/>
  <c r="K1020" i="14"/>
  <c r="J1020" i="14"/>
  <c r="I1020" i="14"/>
  <c r="H1020" i="14"/>
  <c r="G1020" i="14"/>
  <c r="AI1019" i="14"/>
  <c r="AG1019" i="14"/>
  <c r="AE1019" i="14"/>
  <c r="AC1019" i="14"/>
  <c r="AB1019" i="14"/>
  <c r="AA1019" i="14"/>
  <c r="Z1019" i="14"/>
  <c r="Y1019" i="14"/>
  <c r="X1019" i="14"/>
  <c r="W1019" i="14"/>
  <c r="V1019" i="14"/>
  <c r="U1019" i="14"/>
  <c r="T1019" i="14"/>
  <c r="S1019" i="14"/>
  <c r="R1019" i="14"/>
  <c r="Q1019" i="14"/>
  <c r="P1019" i="14"/>
  <c r="O1019" i="14"/>
  <c r="N1019" i="14"/>
  <c r="M1019" i="14"/>
  <c r="L1019" i="14"/>
  <c r="K1019" i="14"/>
  <c r="J1019" i="14"/>
  <c r="I1019" i="14"/>
  <c r="H1019" i="14"/>
  <c r="G1019" i="14"/>
  <c r="AI1018" i="14"/>
  <c r="AG1018" i="14"/>
  <c r="AE1018" i="14"/>
  <c r="AC1018" i="14"/>
  <c r="AB1018" i="14"/>
  <c r="AA1018" i="14"/>
  <c r="Z1018" i="14"/>
  <c r="Y1018" i="14"/>
  <c r="X1018" i="14"/>
  <c r="W1018" i="14"/>
  <c r="V1018" i="14"/>
  <c r="U1018" i="14"/>
  <c r="T1018" i="14"/>
  <c r="S1018" i="14"/>
  <c r="R1018" i="14"/>
  <c r="Q1018" i="14"/>
  <c r="P1018" i="14"/>
  <c r="O1018" i="14"/>
  <c r="N1018" i="14"/>
  <c r="M1018" i="14"/>
  <c r="L1018" i="14"/>
  <c r="K1018" i="14"/>
  <c r="J1018" i="14"/>
  <c r="I1018" i="14"/>
  <c r="H1018" i="14"/>
  <c r="G1018" i="14"/>
  <c r="AI1017" i="14"/>
  <c r="AG1017" i="14"/>
  <c r="AE1017" i="14"/>
  <c r="AC1017" i="14"/>
  <c r="AB1017" i="14"/>
  <c r="AA1017" i="14"/>
  <c r="Z1017" i="14"/>
  <c r="Y1017" i="14"/>
  <c r="X1017" i="14"/>
  <c r="W1017" i="14"/>
  <c r="V1017" i="14"/>
  <c r="U1017" i="14"/>
  <c r="T1017" i="14"/>
  <c r="S1017" i="14"/>
  <c r="R1017" i="14"/>
  <c r="Q1017" i="14"/>
  <c r="P1017" i="14"/>
  <c r="O1017" i="14"/>
  <c r="N1017" i="14"/>
  <c r="M1017" i="14"/>
  <c r="L1017" i="14"/>
  <c r="K1017" i="14"/>
  <c r="J1017" i="14"/>
  <c r="I1017" i="14"/>
  <c r="H1017" i="14"/>
  <c r="G1017" i="14"/>
  <c r="AI1016" i="14"/>
  <c r="AG1016" i="14"/>
  <c r="AE1016" i="14"/>
  <c r="AC1016" i="14"/>
  <c r="AB1016" i="14"/>
  <c r="AA1016" i="14"/>
  <c r="Z1016" i="14"/>
  <c r="Y1016" i="14"/>
  <c r="X1016" i="14"/>
  <c r="W1016" i="14"/>
  <c r="V1016" i="14"/>
  <c r="U1016" i="14"/>
  <c r="T1016" i="14"/>
  <c r="S1016" i="14"/>
  <c r="R1016" i="14"/>
  <c r="Q1016" i="14"/>
  <c r="P1016" i="14"/>
  <c r="O1016" i="14"/>
  <c r="N1016" i="14"/>
  <c r="M1016" i="14"/>
  <c r="L1016" i="14"/>
  <c r="K1016" i="14"/>
  <c r="J1016" i="14"/>
  <c r="I1016" i="14"/>
  <c r="H1016" i="14"/>
  <c r="G1016" i="14"/>
  <c r="AI1015" i="14"/>
  <c r="AG1015" i="14"/>
  <c r="AE1015" i="14"/>
  <c r="AC1015" i="14"/>
  <c r="AB1015" i="14"/>
  <c r="AA1015" i="14"/>
  <c r="Z1015" i="14"/>
  <c r="Y1015" i="14"/>
  <c r="X1015" i="14"/>
  <c r="W1015" i="14"/>
  <c r="V1015" i="14"/>
  <c r="U1015" i="14"/>
  <c r="T1015" i="14"/>
  <c r="S1015" i="14"/>
  <c r="R1015" i="14"/>
  <c r="Q1015" i="14"/>
  <c r="P1015" i="14"/>
  <c r="O1015" i="14"/>
  <c r="N1015" i="14"/>
  <c r="M1015" i="14"/>
  <c r="L1015" i="14"/>
  <c r="K1015" i="14"/>
  <c r="J1015" i="14"/>
  <c r="I1015" i="14"/>
  <c r="H1015" i="14"/>
  <c r="G1015" i="14"/>
  <c r="AI1014" i="14"/>
  <c r="AG1014" i="14"/>
  <c r="AE1014" i="14"/>
  <c r="AC1014" i="14"/>
  <c r="AB1014" i="14"/>
  <c r="AA1014" i="14"/>
  <c r="Z1014" i="14"/>
  <c r="Y1014" i="14"/>
  <c r="X1014" i="14"/>
  <c r="W1014" i="14"/>
  <c r="V1014" i="14"/>
  <c r="U1014" i="14"/>
  <c r="T1014" i="14"/>
  <c r="S1014" i="14"/>
  <c r="R1014" i="14"/>
  <c r="Q1014" i="14"/>
  <c r="P1014" i="14"/>
  <c r="O1014" i="14"/>
  <c r="N1014" i="14"/>
  <c r="M1014" i="14"/>
  <c r="L1014" i="14"/>
  <c r="K1014" i="14"/>
  <c r="J1014" i="14"/>
  <c r="I1014" i="14"/>
  <c r="H1014" i="14"/>
  <c r="G1014" i="14"/>
  <c r="AI1013" i="14"/>
  <c r="AG1013" i="14"/>
  <c r="AE1013" i="14"/>
  <c r="AC1013" i="14"/>
  <c r="AB1013" i="14"/>
  <c r="AA1013" i="14"/>
  <c r="Z1013" i="14"/>
  <c r="Y1013" i="14"/>
  <c r="X1013" i="14"/>
  <c r="W1013" i="14"/>
  <c r="V1013" i="14"/>
  <c r="U1013" i="14"/>
  <c r="T1013" i="14"/>
  <c r="S1013" i="14"/>
  <c r="R1013" i="14"/>
  <c r="Q1013" i="14"/>
  <c r="P1013" i="14"/>
  <c r="O1013" i="14"/>
  <c r="N1013" i="14"/>
  <c r="M1013" i="14"/>
  <c r="L1013" i="14"/>
  <c r="K1013" i="14"/>
  <c r="J1013" i="14"/>
  <c r="I1013" i="14"/>
  <c r="H1013" i="14"/>
  <c r="G1013" i="14"/>
  <c r="AI1012" i="14"/>
  <c r="AG1012" i="14"/>
  <c r="AE1012" i="14"/>
  <c r="AC1012" i="14"/>
  <c r="AB1012" i="14"/>
  <c r="AA1012" i="14"/>
  <c r="Z1012" i="14"/>
  <c r="Y1012" i="14"/>
  <c r="X1012" i="14"/>
  <c r="W1012" i="14"/>
  <c r="V1012" i="14"/>
  <c r="U1012" i="14"/>
  <c r="T1012" i="14"/>
  <c r="S1012" i="14"/>
  <c r="R1012" i="14"/>
  <c r="Q1012" i="14"/>
  <c r="P1012" i="14"/>
  <c r="O1012" i="14"/>
  <c r="N1012" i="14"/>
  <c r="M1012" i="14"/>
  <c r="L1012" i="14"/>
  <c r="K1012" i="14"/>
  <c r="J1012" i="14"/>
  <c r="I1012" i="14"/>
  <c r="H1012" i="14"/>
  <c r="G1012" i="14"/>
  <c r="AI1011" i="14"/>
  <c r="AG1011" i="14"/>
  <c r="AE1011" i="14"/>
  <c r="AC1011" i="14"/>
  <c r="AB1011" i="14"/>
  <c r="AA1011" i="14"/>
  <c r="Z1011" i="14"/>
  <c r="Y1011" i="14"/>
  <c r="X1011" i="14"/>
  <c r="W1011" i="14"/>
  <c r="V1011" i="14"/>
  <c r="U1011" i="14"/>
  <c r="T1011" i="14"/>
  <c r="S1011" i="14"/>
  <c r="R1011" i="14"/>
  <c r="Q1011" i="14"/>
  <c r="P1011" i="14"/>
  <c r="O1011" i="14"/>
  <c r="N1011" i="14"/>
  <c r="M1011" i="14"/>
  <c r="L1011" i="14"/>
  <c r="K1011" i="14"/>
  <c r="J1011" i="14"/>
  <c r="I1011" i="14"/>
  <c r="H1011" i="14"/>
  <c r="G1011" i="14"/>
  <c r="AI1010" i="14"/>
  <c r="AG1010" i="14"/>
  <c r="AE1010" i="14"/>
  <c r="AC1010" i="14"/>
  <c r="AB1010" i="14"/>
  <c r="AA1010" i="14"/>
  <c r="Z1010" i="14"/>
  <c r="Y1010" i="14"/>
  <c r="X1010" i="14"/>
  <c r="W1010" i="14"/>
  <c r="V1010" i="14"/>
  <c r="U1010" i="14"/>
  <c r="T1010" i="14"/>
  <c r="S1010" i="14"/>
  <c r="R1010" i="14"/>
  <c r="Q1010" i="14"/>
  <c r="P1010" i="14"/>
  <c r="O1010" i="14"/>
  <c r="N1010" i="14"/>
  <c r="M1010" i="14"/>
  <c r="L1010" i="14"/>
  <c r="K1010" i="14"/>
  <c r="J1010" i="14"/>
  <c r="I1010" i="14"/>
  <c r="H1010" i="14"/>
  <c r="G1010" i="14"/>
  <c r="AI1009" i="14"/>
  <c r="AG1009" i="14"/>
  <c r="AE1009" i="14"/>
  <c r="AC1009" i="14"/>
  <c r="AB1009" i="14"/>
  <c r="AA1009" i="14"/>
  <c r="Z1009" i="14"/>
  <c r="Y1009" i="14"/>
  <c r="X1009" i="14"/>
  <c r="W1009" i="14"/>
  <c r="V1009" i="14"/>
  <c r="U1009" i="14"/>
  <c r="T1009" i="14"/>
  <c r="S1009" i="14"/>
  <c r="R1009" i="14"/>
  <c r="Q1009" i="14"/>
  <c r="P1009" i="14"/>
  <c r="O1009" i="14"/>
  <c r="N1009" i="14"/>
  <c r="M1009" i="14"/>
  <c r="L1009" i="14"/>
  <c r="K1009" i="14"/>
  <c r="J1009" i="14"/>
  <c r="I1009" i="14"/>
  <c r="H1009" i="14"/>
  <c r="G1009" i="14"/>
  <c r="AI1008" i="14"/>
  <c r="AG1008" i="14"/>
  <c r="AE1008" i="14"/>
  <c r="AC1008" i="14"/>
  <c r="AB1008" i="14"/>
  <c r="AA1008" i="14"/>
  <c r="Z1008" i="14"/>
  <c r="Y1008" i="14"/>
  <c r="X1008" i="14"/>
  <c r="W1008" i="14"/>
  <c r="V1008" i="14"/>
  <c r="U1008" i="14"/>
  <c r="T1008" i="14"/>
  <c r="S1008" i="14"/>
  <c r="R1008" i="14"/>
  <c r="Q1008" i="14"/>
  <c r="P1008" i="14"/>
  <c r="O1008" i="14"/>
  <c r="N1008" i="14"/>
  <c r="M1008" i="14"/>
  <c r="L1008" i="14"/>
  <c r="K1008" i="14"/>
  <c r="J1008" i="14"/>
  <c r="I1008" i="14"/>
  <c r="H1008" i="14"/>
  <c r="G1008" i="14"/>
  <c r="AI1007" i="14"/>
  <c r="AG1007" i="14"/>
  <c r="AE1007" i="14"/>
  <c r="AC1007" i="14"/>
  <c r="AB1007" i="14"/>
  <c r="AA1007" i="14"/>
  <c r="Z1007" i="14"/>
  <c r="Y1007" i="14"/>
  <c r="X1007" i="14"/>
  <c r="W1007" i="14"/>
  <c r="V1007" i="14"/>
  <c r="U1007" i="14"/>
  <c r="T1007" i="14"/>
  <c r="S1007" i="14"/>
  <c r="R1007" i="14"/>
  <c r="Q1007" i="14"/>
  <c r="P1007" i="14"/>
  <c r="O1007" i="14"/>
  <c r="N1007" i="14"/>
  <c r="M1007" i="14"/>
  <c r="L1007" i="14"/>
  <c r="K1007" i="14"/>
  <c r="J1007" i="14"/>
  <c r="I1007" i="14"/>
  <c r="H1007" i="14"/>
  <c r="G1007" i="14"/>
  <c r="AI1006" i="14"/>
  <c r="AG1006" i="14"/>
  <c r="AE1006" i="14"/>
  <c r="AC1006" i="14"/>
  <c r="AB1006" i="14"/>
  <c r="AA1006" i="14"/>
  <c r="Z1006" i="14"/>
  <c r="Y1006" i="14"/>
  <c r="X1006" i="14"/>
  <c r="W1006" i="14"/>
  <c r="V1006" i="14"/>
  <c r="U1006" i="14"/>
  <c r="T1006" i="14"/>
  <c r="S1006" i="14"/>
  <c r="R1006" i="14"/>
  <c r="Q1006" i="14"/>
  <c r="P1006" i="14"/>
  <c r="O1006" i="14"/>
  <c r="N1006" i="14"/>
  <c r="M1006" i="14"/>
  <c r="L1006" i="14"/>
  <c r="K1006" i="14"/>
  <c r="J1006" i="14"/>
  <c r="I1006" i="14"/>
  <c r="H1006" i="14"/>
  <c r="G1006" i="14"/>
  <c r="AI1005" i="14"/>
  <c r="AG1005" i="14"/>
  <c r="AE1005" i="14"/>
  <c r="AC1005" i="14"/>
  <c r="AB1005" i="14"/>
  <c r="AA1005" i="14"/>
  <c r="Z1005" i="14"/>
  <c r="Y1005" i="14"/>
  <c r="X1005" i="14"/>
  <c r="W1005" i="14"/>
  <c r="V1005" i="14"/>
  <c r="U1005" i="14"/>
  <c r="T1005" i="14"/>
  <c r="S1005" i="14"/>
  <c r="R1005" i="14"/>
  <c r="Q1005" i="14"/>
  <c r="P1005" i="14"/>
  <c r="O1005" i="14"/>
  <c r="N1005" i="14"/>
  <c r="M1005" i="14"/>
  <c r="L1005" i="14"/>
  <c r="K1005" i="14"/>
  <c r="J1005" i="14"/>
  <c r="I1005" i="14"/>
  <c r="H1005" i="14"/>
  <c r="G1005" i="14"/>
  <c r="AI1004" i="14"/>
  <c r="AG1004" i="14"/>
  <c r="AE1004" i="14"/>
  <c r="AC1004" i="14"/>
  <c r="AB1004" i="14"/>
  <c r="AA1004" i="14"/>
  <c r="Z1004" i="14"/>
  <c r="Y1004" i="14"/>
  <c r="X1004" i="14"/>
  <c r="W1004" i="14"/>
  <c r="V1004" i="14"/>
  <c r="U1004" i="14"/>
  <c r="T1004" i="14"/>
  <c r="S1004" i="14"/>
  <c r="R1004" i="14"/>
  <c r="Q1004" i="14"/>
  <c r="P1004" i="14"/>
  <c r="O1004" i="14"/>
  <c r="N1004" i="14"/>
  <c r="M1004" i="14"/>
  <c r="L1004" i="14"/>
  <c r="K1004" i="14"/>
  <c r="J1004" i="14"/>
  <c r="I1004" i="14"/>
  <c r="H1004" i="14"/>
  <c r="G1004" i="14"/>
  <c r="AI1003" i="14"/>
  <c r="AG1003" i="14"/>
  <c r="AE1003" i="14"/>
  <c r="AC1003" i="14"/>
  <c r="AB1003" i="14"/>
  <c r="AA1003" i="14"/>
  <c r="Z1003" i="14"/>
  <c r="Y1003" i="14"/>
  <c r="X1003" i="14"/>
  <c r="W1003" i="14"/>
  <c r="V1003" i="14"/>
  <c r="U1003" i="14"/>
  <c r="T1003" i="14"/>
  <c r="S1003" i="14"/>
  <c r="R1003" i="14"/>
  <c r="Q1003" i="14"/>
  <c r="P1003" i="14"/>
  <c r="O1003" i="14"/>
  <c r="N1003" i="14"/>
  <c r="M1003" i="14"/>
  <c r="L1003" i="14"/>
  <c r="K1003" i="14"/>
  <c r="J1003" i="14"/>
  <c r="I1003" i="14"/>
  <c r="H1003" i="14"/>
  <c r="G1003" i="14"/>
  <c r="AI1002" i="14"/>
  <c r="AG1002" i="14"/>
  <c r="AE1002" i="14"/>
  <c r="AC1002" i="14"/>
  <c r="AB1002" i="14"/>
  <c r="AA1002" i="14"/>
  <c r="Z1002" i="14"/>
  <c r="Y1002" i="14"/>
  <c r="X1002" i="14"/>
  <c r="W1002" i="14"/>
  <c r="V1002" i="14"/>
  <c r="U1002" i="14"/>
  <c r="T1002" i="14"/>
  <c r="S1002" i="14"/>
  <c r="R1002" i="14"/>
  <c r="Q1002" i="14"/>
  <c r="P1002" i="14"/>
  <c r="O1002" i="14"/>
  <c r="N1002" i="14"/>
  <c r="M1002" i="14"/>
  <c r="L1002" i="14"/>
  <c r="K1002" i="14"/>
  <c r="J1002" i="14"/>
  <c r="I1002" i="14"/>
  <c r="H1002" i="14"/>
  <c r="G1002" i="14"/>
  <c r="AI1001" i="14"/>
  <c r="AG1001" i="14"/>
  <c r="AE1001" i="14"/>
  <c r="AC1001" i="14"/>
  <c r="AB1001" i="14"/>
  <c r="AA1001" i="14"/>
  <c r="Z1001" i="14"/>
  <c r="Y1001" i="14"/>
  <c r="X1001" i="14"/>
  <c r="W1001" i="14"/>
  <c r="V1001" i="14"/>
  <c r="U1001" i="14"/>
  <c r="T1001" i="14"/>
  <c r="S1001" i="14"/>
  <c r="R1001" i="14"/>
  <c r="Q1001" i="14"/>
  <c r="P1001" i="14"/>
  <c r="O1001" i="14"/>
  <c r="N1001" i="14"/>
  <c r="M1001" i="14"/>
  <c r="L1001" i="14"/>
  <c r="K1001" i="14"/>
  <c r="J1001" i="14"/>
  <c r="I1001" i="14"/>
  <c r="H1001" i="14"/>
  <c r="G1001" i="14"/>
  <c r="AI1000" i="14"/>
  <c r="AG1000" i="14"/>
  <c r="AE1000" i="14"/>
  <c r="AC1000" i="14"/>
  <c r="AB1000" i="14"/>
  <c r="AA1000" i="14"/>
  <c r="Z1000" i="14"/>
  <c r="Y1000" i="14"/>
  <c r="X1000" i="14"/>
  <c r="W1000" i="14"/>
  <c r="V1000" i="14"/>
  <c r="U1000" i="14"/>
  <c r="T1000" i="14"/>
  <c r="S1000" i="14"/>
  <c r="R1000" i="14"/>
  <c r="Q1000" i="14"/>
  <c r="P1000" i="14"/>
  <c r="O1000" i="14"/>
  <c r="N1000" i="14"/>
  <c r="M1000" i="14"/>
  <c r="L1000" i="14"/>
  <c r="K1000" i="14"/>
  <c r="J1000" i="14"/>
  <c r="I1000" i="14"/>
  <c r="H1000" i="14"/>
  <c r="G1000" i="14"/>
  <c r="AI999" i="14"/>
  <c r="AG999" i="14"/>
  <c r="AE999" i="14"/>
  <c r="AC999" i="14"/>
  <c r="AB999" i="14"/>
  <c r="AA999" i="14"/>
  <c r="Z999" i="14"/>
  <c r="Y999" i="14"/>
  <c r="X999" i="14"/>
  <c r="W999" i="14"/>
  <c r="V999" i="14"/>
  <c r="U999" i="14"/>
  <c r="T999" i="14"/>
  <c r="S999" i="14"/>
  <c r="R999" i="14"/>
  <c r="Q999" i="14"/>
  <c r="P999" i="14"/>
  <c r="O999" i="14"/>
  <c r="N999" i="14"/>
  <c r="M999" i="14"/>
  <c r="L999" i="14"/>
  <c r="K999" i="14"/>
  <c r="J999" i="14"/>
  <c r="I999" i="14"/>
  <c r="H999" i="14"/>
  <c r="G999" i="14"/>
  <c r="AI998" i="14"/>
  <c r="AG998" i="14"/>
  <c r="AE998" i="14"/>
  <c r="AC998" i="14"/>
  <c r="AB998" i="14"/>
  <c r="AA998" i="14"/>
  <c r="Z998" i="14"/>
  <c r="Y998" i="14"/>
  <c r="X998" i="14"/>
  <c r="W998" i="14"/>
  <c r="V998" i="14"/>
  <c r="U998" i="14"/>
  <c r="T998" i="14"/>
  <c r="S998" i="14"/>
  <c r="R998" i="14"/>
  <c r="Q998" i="14"/>
  <c r="P998" i="14"/>
  <c r="O998" i="14"/>
  <c r="N998" i="14"/>
  <c r="M998" i="14"/>
  <c r="L998" i="14"/>
  <c r="K998" i="14"/>
  <c r="J998" i="14"/>
  <c r="I998" i="14"/>
  <c r="H998" i="14"/>
  <c r="G998" i="14"/>
  <c r="AI997" i="14"/>
  <c r="AG997" i="14"/>
  <c r="AE997" i="14"/>
  <c r="AC997" i="14"/>
  <c r="AB997" i="14"/>
  <c r="AA997" i="14"/>
  <c r="Z997" i="14"/>
  <c r="Y997" i="14"/>
  <c r="X997" i="14"/>
  <c r="W997" i="14"/>
  <c r="V997" i="14"/>
  <c r="U997" i="14"/>
  <c r="T997" i="14"/>
  <c r="S997" i="14"/>
  <c r="R997" i="14"/>
  <c r="Q997" i="14"/>
  <c r="P997" i="14"/>
  <c r="O997" i="14"/>
  <c r="N997" i="14"/>
  <c r="M997" i="14"/>
  <c r="L997" i="14"/>
  <c r="K997" i="14"/>
  <c r="J997" i="14"/>
  <c r="I997" i="14"/>
  <c r="H997" i="14"/>
  <c r="G997" i="14"/>
  <c r="D997" i="14"/>
  <c r="AI996" i="14"/>
  <c r="AG996" i="14"/>
  <c r="AE996" i="14"/>
  <c r="AC996" i="14"/>
  <c r="AB996" i="14"/>
  <c r="AA996" i="14"/>
  <c r="Z996" i="14"/>
  <c r="Y996" i="14"/>
  <c r="X996" i="14"/>
  <c r="W996" i="14"/>
  <c r="V996" i="14"/>
  <c r="U996" i="14"/>
  <c r="T996" i="14"/>
  <c r="S996" i="14"/>
  <c r="R996" i="14"/>
  <c r="Q996" i="14"/>
  <c r="P996" i="14"/>
  <c r="O996" i="14"/>
  <c r="N996" i="14"/>
  <c r="M996" i="14"/>
  <c r="L996" i="14"/>
  <c r="K996" i="14"/>
  <c r="J996" i="14"/>
  <c r="I996" i="14"/>
  <c r="H996" i="14"/>
  <c r="G996" i="14"/>
  <c r="D996" i="14"/>
  <c r="AI995" i="14"/>
  <c r="AG995" i="14"/>
  <c r="AE995" i="14"/>
  <c r="AC995" i="14"/>
  <c r="AB995" i="14"/>
  <c r="AA995" i="14"/>
  <c r="Z995" i="14"/>
  <c r="Y995" i="14"/>
  <c r="X995" i="14"/>
  <c r="W995" i="14"/>
  <c r="V995" i="14"/>
  <c r="U995" i="14"/>
  <c r="T995" i="14"/>
  <c r="S995" i="14"/>
  <c r="R995" i="14"/>
  <c r="Q995" i="14"/>
  <c r="P995" i="14"/>
  <c r="O995" i="14"/>
  <c r="N995" i="14"/>
  <c r="M995" i="14"/>
  <c r="L995" i="14"/>
  <c r="K995" i="14"/>
  <c r="J995" i="14"/>
  <c r="I995" i="14"/>
  <c r="H995" i="14"/>
  <c r="G995" i="14"/>
  <c r="D995" i="14"/>
  <c r="AI994" i="14"/>
  <c r="AG994" i="14"/>
  <c r="AE994" i="14"/>
  <c r="AC994" i="14"/>
  <c r="AB994" i="14"/>
  <c r="AA994" i="14"/>
  <c r="Z994" i="14"/>
  <c r="Y994" i="14"/>
  <c r="X994" i="14"/>
  <c r="W994" i="14"/>
  <c r="V994" i="14"/>
  <c r="U994" i="14"/>
  <c r="T994" i="14"/>
  <c r="S994" i="14"/>
  <c r="R994" i="14"/>
  <c r="Q994" i="14"/>
  <c r="P994" i="14"/>
  <c r="O994" i="14"/>
  <c r="N994" i="14"/>
  <c r="M994" i="14"/>
  <c r="L994" i="14"/>
  <c r="K994" i="14"/>
  <c r="J994" i="14"/>
  <c r="I994" i="14"/>
  <c r="H994" i="14"/>
  <c r="G994" i="14"/>
  <c r="D994" i="14"/>
  <c r="AI993" i="14"/>
  <c r="AG993" i="14"/>
  <c r="AE993" i="14"/>
  <c r="AC993" i="14"/>
  <c r="AB993" i="14"/>
  <c r="AA993" i="14"/>
  <c r="Z993" i="14"/>
  <c r="Y993" i="14"/>
  <c r="X993" i="14"/>
  <c r="W993" i="14"/>
  <c r="V993" i="14"/>
  <c r="U993" i="14"/>
  <c r="T993" i="14"/>
  <c r="S993" i="14"/>
  <c r="R993" i="14"/>
  <c r="Q993" i="14"/>
  <c r="P993" i="14"/>
  <c r="O993" i="14"/>
  <c r="N993" i="14"/>
  <c r="M993" i="14"/>
  <c r="L993" i="14"/>
  <c r="K993" i="14"/>
  <c r="J993" i="14"/>
  <c r="I993" i="14"/>
  <c r="H993" i="14"/>
  <c r="G993" i="14"/>
  <c r="D993" i="14"/>
  <c r="AI992" i="14"/>
  <c r="AG992" i="14"/>
  <c r="AE992" i="14"/>
  <c r="AC992" i="14"/>
  <c r="AB992" i="14"/>
  <c r="AA992" i="14"/>
  <c r="Z992" i="14"/>
  <c r="Y992" i="14"/>
  <c r="X992" i="14"/>
  <c r="W992" i="14"/>
  <c r="V992" i="14"/>
  <c r="U992" i="14"/>
  <c r="T992" i="14"/>
  <c r="S992" i="14"/>
  <c r="R992" i="14"/>
  <c r="Q992" i="14"/>
  <c r="P992" i="14"/>
  <c r="O992" i="14"/>
  <c r="N992" i="14"/>
  <c r="M992" i="14"/>
  <c r="L992" i="14"/>
  <c r="K992" i="14"/>
  <c r="J992" i="14"/>
  <c r="I992" i="14"/>
  <c r="H992" i="14"/>
  <c r="G992" i="14"/>
  <c r="F992" i="14"/>
  <c r="F993" i="14" s="1"/>
  <c r="F994" i="14" s="1"/>
  <c r="F995" i="14" s="1"/>
  <c r="F996" i="14" s="1"/>
  <c r="F997" i="14" s="1"/>
  <c r="F998" i="14" s="1"/>
  <c r="F999" i="14" s="1"/>
  <c r="F1000" i="14" s="1"/>
  <c r="F1001" i="14" s="1"/>
  <c r="F1002" i="14" s="1"/>
  <c r="F1003" i="14" s="1"/>
  <c r="F1004" i="14" s="1"/>
  <c r="F1005" i="14" s="1"/>
  <c r="F1006" i="14" s="1"/>
  <c r="F1007" i="14" s="1"/>
  <c r="F1008" i="14" s="1"/>
  <c r="F1009" i="14" s="1"/>
  <c r="F1010" i="14" s="1"/>
  <c r="F1011" i="14" s="1"/>
  <c r="F1012" i="14" s="1"/>
  <c r="F1013" i="14" s="1"/>
  <c r="F1014" i="14" s="1"/>
  <c r="F1015" i="14" s="1"/>
  <c r="F1016" i="14" s="1"/>
  <c r="F1017" i="14" s="1"/>
  <c r="F1018" i="14" s="1"/>
  <c r="F1019" i="14" s="1"/>
  <c r="F1020" i="14" s="1"/>
  <c r="F1021" i="14" s="1"/>
  <c r="F1022" i="14" s="1"/>
  <c r="F1023" i="14" s="1"/>
  <c r="F1024" i="14" s="1"/>
  <c r="F1025" i="14" s="1"/>
  <c r="F1026" i="14" s="1"/>
  <c r="F1027" i="14" s="1"/>
  <c r="F1028" i="14" s="1"/>
  <c r="F1029" i="14" s="1"/>
  <c r="F1030" i="14" s="1"/>
  <c r="F1031" i="14" s="1"/>
  <c r="F1032" i="14" s="1"/>
  <c r="F1033" i="14" s="1"/>
  <c r="F1034" i="14" s="1"/>
  <c r="F1035" i="14" s="1"/>
  <c r="F1036" i="14" s="1"/>
  <c r="F1037" i="14" s="1"/>
  <c r="F1038" i="14" s="1"/>
  <c r="F1039" i="14" s="1"/>
  <c r="F1040" i="14" s="1"/>
  <c r="F1041" i="14" s="1"/>
  <c r="F1042" i="14" s="1"/>
  <c r="F1043" i="14" s="1"/>
  <c r="F1044" i="14" s="1"/>
  <c r="F1045" i="14" s="1"/>
  <c r="F1046" i="14" s="1"/>
  <c r="F1047" i="14" s="1"/>
  <c r="F1048" i="14" s="1"/>
  <c r="F1049" i="14" s="1"/>
  <c r="F1050" i="14" s="1"/>
  <c r="F1052" i="14" s="1"/>
  <c r="D992" i="14"/>
  <c r="AI991" i="14"/>
  <c r="AG991" i="14"/>
  <c r="AE991" i="14"/>
  <c r="AC991" i="14"/>
  <c r="AB991" i="14"/>
  <c r="AA991" i="14"/>
  <c r="Z991" i="14"/>
  <c r="Z1052" i="14" s="1"/>
  <c r="Z819" i="15" s="1"/>
  <c r="Y991" i="14"/>
  <c r="X991" i="14"/>
  <c r="W991" i="14"/>
  <c r="V991" i="14"/>
  <c r="U991" i="14"/>
  <c r="T991" i="14"/>
  <c r="S991" i="14"/>
  <c r="R991" i="14"/>
  <c r="R1052" i="14" s="1"/>
  <c r="R819" i="15" s="1"/>
  <c r="Q991" i="14"/>
  <c r="P991" i="14"/>
  <c r="O991" i="14"/>
  <c r="N991" i="14"/>
  <c r="M991" i="14"/>
  <c r="L991" i="14"/>
  <c r="K991" i="14"/>
  <c r="J991" i="14"/>
  <c r="J1052" i="14" s="1"/>
  <c r="J819" i="15" s="1"/>
  <c r="I991" i="14"/>
  <c r="H991" i="14"/>
  <c r="G991" i="14"/>
  <c r="D991" i="14"/>
  <c r="D988" i="14"/>
  <c r="AI986" i="14"/>
  <c r="AG986" i="14"/>
  <c r="AE986" i="14"/>
  <c r="AC986" i="14"/>
  <c r="AB986" i="14"/>
  <c r="AA986" i="14"/>
  <c r="Z986" i="14"/>
  <c r="Y986" i="14"/>
  <c r="X986" i="14"/>
  <c r="W986" i="14"/>
  <c r="V986" i="14"/>
  <c r="U986" i="14"/>
  <c r="T986" i="14"/>
  <c r="S986" i="14"/>
  <c r="R986" i="14"/>
  <c r="Q986" i="14"/>
  <c r="P986" i="14"/>
  <c r="O986" i="14"/>
  <c r="N986" i="14"/>
  <c r="M986" i="14"/>
  <c r="L986" i="14"/>
  <c r="K986" i="14"/>
  <c r="J986" i="14"/>
  <c r="I986" i="14"/>
  <c r="H986" i="14"/>
  <c r="G986" i="14"/>
  <c r="AI985" i="14"/>
  <c r="AG985" i="14"/>
  <c r="AE985" i="14"/>
  <c r="AC985" i="14"/>
  <c r="AB985" i="14"/>
  <c r="AA985" i="14"/>
  <c r="Z985" i="14"/>
  <c r="Y985" i="14"/>
  <c r="X985" i="14"/>
  <c r="W985" i="14"/>
  <c r="V985" i="14"/>
  <c r="U985" i="14"/>
  <c r="T985" i="14"/>
  <c r="S985" i="14"/>
  <c r="R985" i="14"/>
  <c r="Q985" i="14"/>
  <c r="P985" i="14"/>
  <c r="O985" i="14"/>
  <c r="N985" i="14"/>
  <c r="M985" i="14"/>
  <c r="L985" i="14"/>
  <c r="K985" i="14"/>
  <c r="J985" i="14"/>
  <c r="I985" i="14"/>
  <c r="H985" i="14"/>
  <c r="G985" i="14"/>
  <c r="AI984" i="14"/>
  <c r="AG984" i="14"/>
  <c r="AE984" i="14"/>
  <c r="AC984" i="14"/>
  <c r="AB984" i="14"/>
  <c r="AA984" i="14"/>
  <c r="Z984" i="14"/>
  <c r="Y984" i="14"/>
  <c r="X984" i="14"/>
  <c r="W984" i="14"/>
  <c r="V984" i="14"/>
  <c r="U984" i="14"/>
  <c r="T984" i="14"/>
  <c r="S984" i="14"/>
  <c r="R984" i="14"/>
  <c r="Q984" i="14"/>
  <c r="P984" i="14"/>
  <c r="O984" i="14"/>
  <c r="N984" i="14"/>
  <c r="M984" i="14"/>
  <c r="L984" i="14"/>
  <c r="K984" i="14"/>
  <c r="J984" i="14"/>
  <c r="I984" i="14"/>
  <c r="H984" i="14"/>
  <c r="G984" i="14"/>
  <c r="AI983" i="14"/>
  <c r="AG983" i="14"/>
  <c r="AE983" i="14"/>
  <c r="AC983" i="14"/>
  <c r="AB983" i="14"/>
  <c r="AA983" i="14"/>
  <c r="Z983" i="14"/>
  <c r="Y983" i="14"/>
  <c r="X983" i="14"/>
  <c r="W983" i="14"/>
  <c r="V983" i="14"/>
  <c r="U983" i="14"/>
  <c r="T983" i="14"/>
  <c r="S983" i="14"/>
  <c r="R983" i="14"/>
  <c r="Q983" i="14"/>
  <c r="P983" i="14"/>
  <c r="O983" i="14"/>
  <c r="N983" i="14"/>
  <c r="M983" i="14"/>
  <c r="L983" i="14"/>
  <c r="K983" i="14"/>
  <c r="J983" i="14"/>
  <c r="I983" i="14"/>
  <c r="H983" i="14"/>
  <c r="G983" i="14"/>
  <c r="AI982" i="14"/>
  <c r="AG982" i="14"/>
  <c r="AE982" i="14"/>
  <c r="AC982" i="14"/>
  <c r="AB982" i="14"/>
  <c r="AA982" i="14"/>
  <c r="Z982" i="14"/>
  <c r="Y982" i="14"/>
  <c r="X982" i="14"/>
  <c r="W982" i="14"/>
  <c r="V982" i="14"/>
  <c r="U982" i="14"/>
  <c r="T982" i="14"/>
  <c r="S982" i="14"/>
  <c r="R982" i="14"/>
  <c r="Q982" i="14"/>
  <c r="P982" i="14"/>
  <c r="O982" i="14"/>
  <c r="N982" i="14"/>
  <c r="M982" i="14"/>
  <c r="L982" i="14"/>
  <c r="K982" i="14"/>
  <c r="J982" i="14"/>
  <c r="I982" i="14"/>
  <c r="H982" i="14"/>
  <c r="G982" i="14"/>
  <c r="AI981" i="14"/>
  <c r="AG981" i="14"/>
  <c r="AE981" i="14"/>
  <c r="AC981" i="14"/>
  <c r="AB981" i="14"/>
  <c r="AA981" i="14"/>
  <c r="Z981" i="14"/>
  <c r="Y981" i="14"/>
  <c r="X981" i="14"/>
  <c r="W981" i="14"/>
  <c r="V981" i="14"/>
  <c r="U981" i="14"/>
  <c r="T981" i="14"/>
  <c r="S981" i="14"/>
  <c r="R981" i="14"/>
  <c r="Q981" i="14"/>
  <c r="P981" i="14"/>
  <c r="O981" i="14"/>
  <c r="N981" i="14"/>
  <c r="M981" i="14"/>
  <c r="L981" i="14"/>
  <c r="K981" i="14"/>
  <c r="J981" i="14"/>
  <c r="I981" i="14"/>
  <c r="H981" i="14"/>
  <c r="G981" i="14"/>
  <c r="AI980" i="14"/>
  <c r="AG980" i="14"/>
  <c r="AE980" i="14"/>
  <c r="AC980" i="14"/>
  <c r="AB980" i="14"/>
  <c r="AA980" i="14"/>
  <c r="Z980" i="14"/>
  <c r="Y980" i="14"/>
  <c r="X980" i="14"/>
  <c r="W980" i="14"/>
  <c r="V980" i="14"/>
  <c r="U980" i="14"/>
  <c r="T980" i="14"/>
  <c r="S980" i="14"/>
  <c r="R980" i="14"/>
  <c r="Q980" i="14"/>
  <c r="P980" i="14"/>
  <c r="O980" i="14"/>
  <c r="N980" i="14"/>
  <c r="M980" i="14"/>
  <c r="L980" i="14"/>
  <c r="K980" i="14"/>
  <c r="J980" i="14"/>
  <c r="I980" i="14"/>
  <c r="H980" i="14"/>
  <c r="G980" i="14"/>
  <c r="AI979" i="14"/>
  <c r="AG979" i="14"/>
  <c r="AE979" i="14"/>
  <c r="AC979" i="14"/>
  <c r="AB979" i="14"/>
  <c r="AA979" i="14"/>
  <c r="Z979" i="14"/>
  <c r="Y979" i="14"/>
  <c r="X979" i="14"/>
  <c r="W979" i="14"/>
  <c r="V979" i="14"/>
  <c r="U979" i="14"/>
  <c r="T979" i="14"/>
  <c r="S979" i="14"/>
  <c r="R979" i="14"/>
  <c r="Q979" i="14"/>
  <c r="P979" i="14"/>
  <c r="O979" i="14"/>
  <c r="N979" i="14"/>
  <c r="M979" i="14"/>
  <c r="L979" i="14"/>
  <c r="K979" i="14"/>
  <c r="J979" i="14"/>
  <c r="I979" i="14"/>
  <c r="H979" i="14"/>
  <c r="G979" i="14"/>
  <c r="AI978" i="14"/>
  <c r="AG978" i="14"/>
  <c r="AE978" i="14"/>
  <c r="AC978" i="14"/>
  <c r="AB978" i="14"/>
  <c r="AA978" i="14"/>
  <c r="Z978" i="14"/>
  <c r="Y978" i="14"/>
  <c r="X978" i="14"/>
  <c r="W978" i="14"/>
  <c r="V978" i="14"/>
  <c r="U978" i="14"/>
  <c r="T978" i="14"/>
  <c r="S978" i="14"/>
  <c r="R978" i="14"/>
  <c r="Q978" i="14"/>
  <c r="P978" i="14"/>
  <c r="O978" i="14"/>
  <c r="N978" i="14"/>
  <c r="M978" i="14"/>
  <c r="L978" i="14"/>
  <c r="K978" i="14"/>
  <c r="J978" i="14"/>
  <c r="I978" i="14"/>
  <c r="H978" i="14"/>
  <c r="G978" i="14"/>
  <c r="AI977" i="14"/>
  <c r="AG977" i="14"/>
  <c r="AE977" i="14"/>
  <c r="AC977" i="14"/>
  <c r="AB977" i="14"/>
  <c r="AA977" i="14"/>
  <c r="Z977" i="14"/>
  <c r="Y977" i="14"/>
  <c r="X977" i="14"/>
  <c r="W977" i="14"/>
  <c r="V977" i="14"/>
  <c r="U977" i="14"/>
  <c r="T977" i="14"/>
  <c r="S977" i="14"/>
  <c r="R977" i="14"/>
  <c r="Q977" i="14"/>
  <c r="P977" i="14"/>
  <c r="O977" i="14"/>
  <c r="N977" i="14"/>
  <c r="M977" i="14"/>
  <c r="L977" i="14"/>
  <c r="K977" i="14"/>
  <c r="J977" i="14"/>
  <c r="I977" i="14"/>
  <c r="H977" i="14"/>
  <c r="G977" i="14"/>
  <c r="AI976" i="14"/>
  <c r="AG976" i="14"/>
  <c r="AE976" i="14"/>
  <c r="AC976" i="14"/>
  <c r="AB976" i="14"/>
  <c r="AA976" i="14"/>
  <c r="Z976" i="14"/>
  <c r="Y976" i="14"/>
  <c r="X976" i="14"/>
  <c r="W976" i="14"/>
  <c r="V976" i="14"/>
  <c r="U976" i="14"/>
  <c r="T976" i="14"/>
  <c r="S976" i="14"/>
  <c r="R976" i="14"/>
  <c r="Q976" i="14"/>
  <c r="P976" i="14"/>
  <c r="O976" i="14"/>
  <c r="N976" i="14"/>
  <c r="M976" i="14"/>
  <c r="L976" i="14"/>
  <c r="K976" i="14"/>
  <c r="J976" i="14"/>
  <c r="I976" i="14"/>
  <c r="H976" i="14"/>
  <c r="G976" i="14"/>
  <c r="AI975" i="14"/>
  <c r="AG975" i="14"/>
  <c r="AE975" i="14"/>
  <c r="AC975" i="14"/>
  <c r="AB975" i="14"/>
  <c r="AA975" i="14"/>
  <c r="Z975" i="14"/>
  <c r="Y975" i="14"/>
  <c r="X975" i="14"/>
  <c r="W975" i="14"/>
  <c r="V975" i="14"/>
  <c r="U975" i="14"/>
  <c r="T975" i="14"/>
  <c r="S975" i="14"/>
  <c r="R975" i="14"/>
  <c r="Q975" i="14"/>
  <c r="P975" i="14"/>
  <c r="O975" i="14"/>
  <c r="N975" i="14"/>
  <c r="M975" i="14"/>
  <c r="L975" i="14"/>
  <c r="K975" i="14"/>
  <c r="J975" i="14"/>
  <c r="I975" i="14"/>
  <c r="H975" i="14"/>
  <c r="G975" i="14"/>
  <c r="AI974" i="14"/>
  <c r="AG974" i="14"/>
  <c r="AE974" i="14"/>
  <c r="AC974" i="14"/>
  <c r="AB974" i="14"/>
  <c r="AA974" i="14"/>
  <c r="Z974" i="14"/>
  <c r="Y974" i="14"/>
  <c r="X974" i="14"/>
  <c r="W974" i="14"/>
  <c r="V974" i="14"/>
  <c r="U974" i="14"/>
  <c r="T974" i="14"/>
  <c r="S974" i="14"/>
  <c r="R974" i="14"/>
  <c r="Q974" i="14"/>
  <c r="P974" i="14"/>
  <c r="O974" i="14"/>
  <c r="N974" i="14"/>
  <c r="M974" i="14"/>
  <c r="L974" i="14"/>
  <c r="K974" i="14"/>
  <c r="J974" i="14"/>
  <c r="I974" i="14"/>
  <c r="H974" i="14"/>
  <c r="G974" i="14"/>
  <c r="AI973" i="14"/>
  <c r="AG973" i="14"/>
  <c r="AE973" i="14"/>
  <c r="AC973" i="14"/>
  <c r="AB973" i="14"/>
  <c r="AA973" i="14"/>
  <c r="Z973" i="14"/>
  <c r="Y973" i="14"/>
  <c r="X973" i="14"/>
  <c r="W973" i="14"/>
  <c r="V973" i="14"/>
  <c r="U973" i="14"/>
  <c r="T973" i="14"/>
  <c r="S973" i="14"/>
  <c r="R973" i="14"/>
  <c r="Q973" i="14"/>
  <c r="P973" i="14"/>
  <c r="O973" i="14"/>
  <c r="N973" i="14"/>
  <c r="M973" i="14"/>
  <c r="L973" i="14"/>
  <c r="K973" i="14"/>
  <c r="J973" i="14"/>
  <c r="I973" i="14"/>
  <c r="H973" i="14"/>
  <c r="G973" i="14"/>
  <c r="AI972" i="14"/>
  <c r="AG972" i="14"/>
  <c r="AE972" i="14"/>
  <c r="AC972" i="14"/>
  <c r="AB972" i="14"/>
  <c r="AA972" i="14"/>
  <c r="Z972" i="14"/>
  <c r="Y972" i="14"/>
  <c r="X972" i="14"/>
  <c r="W972" i="14"/>
  <c r="V972" i="14"/>
  <c r="U972" i="14"/>
  <c r="T972" i="14"/>
  <c r="S972" i="14"/>
  <c r="R972" i="14"/>
  <c r="Q972" i="14"/>
  <c r="P972" i="14"/>
  <c r="O972" i="14"/>
  <c r="N972" i="14"/>
  <c r="M972" i="14"/>
  <c r="L972" i="14"/>
  <c r="K972" i="14"/>
  <c r="J972" i="14"/>
  <c r="I972" i="14"/>
  <c r="H972" i="14"/>
  <c r="G972" i="14"/>
  <c r="AI971" i="14"/>
  <c r="AG971" i="14"/>
  <c r="AE971" i="14"/>
  <c r="AC971" i="14"/>
  <c r="AB971" i="14"/>
  <c r="AA971" i="14"/>
  <c r="Z971" i="14"/>
  <c r="Y971" i="14"/>
  <c r="X971" i="14"/>
  <c r="W971" i="14"/>
  <c r="V971" i="14"/>
  <c r="U971" i="14"/>
  <c r="T971" i="14"/>
  <c r="S971" i="14"/>
  <c r="R971" i="14"/>
  <c r="Q971" i="14"/>
  <c r="P971" i="14"/>
  <c r="O971" i="14"/>
  <c r="N971" i="14"/>
  <c r="M971" i="14"/>
  <c r="L971" i="14"/>
  <c r="K971" i="14"/>
  <c r="J971" i="14"/>
  <c r="I971" i="14"/>
  <c r="H971" i="14"/>
  <c r="G971" i="14"/>
  <c r="AI970" i="14"/>
  <c r="AG970" i="14"/>
  <c r="AE970" i="14"/>
  <c r="AC970" i="14"/>
  <c r="AB970" i="14"/>
  <c r="AA970" i="14"/>
  <c r="Z970" i="14"/>
  <c r="Y970" i="14"/>
  <c r="X970" i="14"/>
  <c r="W970" i="14"/>
  <c r="V970" i="14"/>
  <c r="U970" i="14"/>
  <c r="T970" i="14"/>
  <c r="S970" i="14"/>
  <c r="R970" i="14"/>
  <c r="Q970" i="14"/>
  <c r="P970" i="14"/>
  <c r="O970" i="14"/>
  <c r="N970" i="14"/>
  <c r="M970" i="14"/>
  <c r="L970" i="14"/>
  <c r="K970" i="14"/>
  <c r="J970" i="14"/>
  <c r="I970" i="14"/>
  <c r="H970" i="14"/>
  <c r="G970" i="14"/>
  <c r="AI969" i="14"/>
  <c r="AG969" i="14"/>
  <c r="AE969" i="14"/>
  <c r="AC969" i="14"/>
  <c r="AB969" i="14"/>
  <c r="AA969" i="14"/>
  <c r="Z969" i="14"/>
  <c r="Y969" i="14"/>
  <c r="X969" i="14"/>
  <c r="W969" i="14"/>
  <c r="V969" i="14"/>
  <c r="U969" i="14"/>
  <c r="T969" i="14"/>
  <c r="S969" i="14"/>
  <c r="R969" i="14"/>
  <c r="Q969" i="14"/>
  <c r="P969" i="14"/>
  <c r="O969" i="14"/>
  <c r="N969" i="14"/>
  <c r="M969" i="14"/>
  <c r="L969" i="14"/>
  <c r="K969" i="14"/>
  <c r="J969" i="14"/>
  <c r="I969" i="14"/>
  <c r="H969" i="14"/>
  <c r="G969" i="14"/>
  <c r="AI968" i="14"/>
  <c r="AG968" i="14"/>
  <c r="AE968" i="14"/>
  <c r="AC968" i="14"/>
  <c r="AB968" i="14"/>
  <c r="AA968" i="14"/>
  <c r="Z968" i="14"/>
  <c r="Y968" i="14"/>
  <c r="X968" i="14"/>
  <c r="W968" i="14"/>
  <c r="V968" i="14"/>
  <c r="U968" i="14"/>
  <c r="T968" i="14"/>
  <c r="S968" i="14"/>
  <c r="R968" i="14"/>
  <c r="Q968" i="14"/>
  <c r="P968" i="14"/>
  <c r="O968" i="14"/>
  <c r="N968" i="14"/>
  <c r="M968" i="14"/>
  <c r="L968" i="14"/>
  <c r="K968" i="14"/>
  <c r="J968" i="14"/>
  <c r="I968" i="14"/>
  <c r="H968" i="14"/>
  <c r="G968" i="14"/>
  <c r="AI967" i="14"/>
  <c r="AG967" i="14"/>
  <c r="AE967" i="14"/>
  <c r="AC967" i="14"/>
  <c r="AB967" i="14"/>
  <c r="AA967" i="14"/>
  <c r="Z967" i="14"/>
  <c r="Y967" i="14"/>
  <c r="X967" i="14"/>
  <c r="W967" i="14"/>
  <c r="V967" i="14"/>
  <c r="U967" i="14"/>
  <c r="T967" i="14"/>
  <c r="S967" i="14"/>
  <c r="R967" i="14"/>
  <c r="Q967" i="14"/>
  <c r="P967" i="14"/>
  <c r="O967" i="14"/>
  <c r="N967" i="14"/>
  <c r="M967" i="14"/>
  <c r="L967" i="14"/>
  <c r="K967" i="14"/>
  <c r="J967" i="14"/>
  <c r="I967" i="14"/>
  <c r="H967" i="14"/>
  <c r="G967" i="14"/>
  <c r="AI966" i="14"/>
  <c r="AG966" i="14"/>
  <c r="AE966" i="14"/>
  <c r="AC966" i="14"/>
  <c r="AB966" i="14"/>
  <c r="AA966" i="14"/>
  <c r="Z966" i="14"/>
  <c r="Y966" i="14"/>
  <c r="X966" i="14"/>
  <c r="W966" i="14"/>
  <c r="V966" i="14"/>
  <c r="U966" i="14"/>
  <c r="T966" i="14"/>
  <c r="S966" i="14"/>
  <c r="R966" i="14"/>
  <c r="Q966" i="14"/>
  <c r="P966" i="14"/>
  <c r="O966" i="14"/>
  <c r="N966" i="14"/>
  <c r="M966" i="14"/>
  <c r="L966" i="14"/>
  <c r="K966" i="14"/>
  <c r="J966" i="14"/>
  <c r="I966" i="14"/>
  <c r="H966" i="14"/>
  <c r="G966" i="14"/>
  <c r="AI965" i="14"/>
  <c r="AG965" i="14"/>
  <c r="AE965" i="14"/>
  <c r="AC965" i="14"/>
  <c r="AB965" i="14"/>
  <c r="AA965" i="14"/>
  <c r="Z965" i="14"/>
  <c r="Y965" i="14"/>
  <c r="X965" i="14"/>
  <c r="W965" i="14"/>
  <c r="V965" i="14"/>
  <c r="U965" i="14"/>
  <c r="T965" i="14"/>
  <c r="S965" i="14"/>
  <c r="R965" i="14"/>
  <c r="Q965" i="14"/>
  <c r="P965" i="14"/>
  <c r="O965" i="14"/>
  <c r="N965" i="14"/>
  <c r="M965" i="14"/>
  <c r="L965" i="14"/>
  <c r="K965" i="14"/>
  <c r="J965" i="14"/>
  <c r="I965" i="14"/>
  <c r="H965" i="14"/>
  <c r="G965" i="14"/>
  <c r="AI964" i="14"/>
  <c r="AG964" i="14"/>
  <c r="AE964" i="14"/>
  <c r="AC964" i="14"/>
  <c r="AB964" i="14"/>
  <c r="AA964" i="14"/>
  <c r="Z964" i="14"/>
  <c r="Y964" i="14"/>
  <c r="X964" i="14"/>
  <c r="W964" i="14"/>
  <c r="V964" i="14"/>
  <c r="U964" i="14"/>
  <c r="T964" i="14"/>
  <c r="S964" i="14"/>
  <c r="R964" i="14"/>
  <c r="Q964" i="14"/>
  <c r="P964" i="14"/>
  <c r="O964" i="14"/>
  <c r="N964" i="14"/>
  <c r="M964" i="14"/>
  <c r="L964" i="14"/>
  <c r="K964" i="14"/>
  <c r="J964" i="14"/>
  <c r="I964" i="14"/>
  <c r="H964" i="14"/>
  <c r="G964" i="14"/>
  <c r="AI963" i="14"/>
  <c r="AG963" i="14"/>
  <c r="AE963" i="14"/>
  <c r="AC963" i="14"/>
  <c r="AB963" i="14"/>
  <c r="AA963" i="14"/>
  <c r="Z963" i="14"/>
  <c r="Y963" i="14"/>
  <c r="X963" i="14"/>
  <c r="W963" i="14"/>
  <c r="V963" i="14"/>
  <c r="U963" i="14"/>
  <c r="T963" i="14"/>
  <c r="S963" i="14"/>
  <c r="R963" i="14"/>
  <c r="Q963" i="14"/>
  <c r="P963" i="14"/>
  <c r="O963" i="14"/>
  <c r="N963" i="14"/>
  <c r="M963" i="14"/>
  <c r="L963" i="14"/>
  <c r="K963" i="14"/>
  <c r="J963" i="14"/>
  <c r="I963" i="14"/>
  <c r="H963" i="14"/>
  <c r="G963" i="14"/>
  <c r="AI962" i="14"/>
  <c r="AG962" i="14"/>
  <c r="AE962" i="14"/>
  <c r="AC962" i="14"/>
  <c r="AB962" i="14"/>
  <c r="AA962" i="14"/>
  <c r="Z962" i="14"/>
  <c r="Y962" i="14"/>
  <c r="X962" i="14"/>
  <c r="W962" i="14"/>
  <c r="V962" i="14"/>
  <c r="U962" i="14"/>
  <c r="T962" i="14"/>
  <c r="S962" i="14"/>
  <c r="R962" i="14"/>
  <c r="Q962" i="14"/>
  <c r="P962" i="14"/>
  <c r="O962" i="14"/>
  <c r="N962" i="14"/>
  <c r="M962" i="14"/>
  <c r="L962" i="14"/>
  <c r="K962" i="14"/>
  <c r="J962" i="14"/>
  <c r="I962" i="14"/>
  <c r="H962" i="14"/>
  <c r="G962" i="14"/>
  <c r="AI961" i="14"/>
  <c r="AG961" i="14"/>
  <c r="AE961" i="14"/>
  <c r="AC961" i="14"/>
  <c r="AB961" i="14"/>
  <c r="AA961" i="14"/>
  <c r="Z961" i="14"/>
  <c r="Y961" i="14"/>
  <c r="X961" i="14"/>
  <c r="W961" i="14"/>
  <c r="V961" i="14"/>
  <c r="U961" i="14"/>
  <c r="T961" i="14"/>
  <c r="S961" i="14"/>
  <c r="R961" i="14"/>
  <c r="Q961" i="14"/>
  <c r="P961" i="14"/>
  <c r="O961" i="14"/>
  <c r="N961" i="14"/>
  <c r="M961" i="14"/>
  <c r="L961" i="14"/>
  <c r="K961" i="14"/>
  <c r="J961" i="14"/>
  <c r="I961" i="14"/>
  <c r="H961" i="14"/>
  <c r="G961" i="14"/>
  <c r="AI960" i="14"/>
  <c r="AG960" i="14"/>
  <c r="AE960" i="14"/>
  <c r="AC960" i="14"/>
  <c r="AB960" i="14"/>
  <c r="AA960" i="14"/>
  <c r="Z960" i="14"/>
  <c r="Y960" i="14"/>
  <c r="X960" i="14"/>
  <c r="W960" i="14"/>
  <c r="V960" i="14"/>
  <c r="U960" i="14"/>
  <c r="T960" i="14"/>
  <c r="S960" i="14"/>
  <c r="R960" i="14"/>
  <c r="Q960" i="14"/>
  <c r="P960" i="14"/>
  <c r="O960" i="14"/>
  <c r="N960" i="14"/>
  <c r="M960" i="14"/>
  <c r="L960" i="14"/>
  <c r="K960" i="14"/>
  <c r="J960" i="14"/>
  <c r="I960" i="14"/>
  <c r="H960" i="14"/>
  <c r="G960" i="14"/>
  <c r="AI959" i="14"/>
  <c r="AG959" i="14"/>
  <c r="AE959" i="14"/>
  <c r="AC959" i="14"/>
  <c r="AB959" i="14"/>
  <c r="AA959" i="14"/>
  <c r="Z959" i="14"/>
  <c r="Y959" i="14"/>
  <c r="X959" i="14"/>
  <c r="W959" i="14"/>
  <c r="V959" i="14"/>
  <c r="U959" i="14"/>
  <c r="T959" i="14"/>
  <c r="S959" i="14"/>
  <c r="R959" i="14"/>
  <c r="Q959" i="14"/>
  <c r="P959" i="14"/>
  <c r="O959" i="14"/>
  <c r="N959" i="14"/>
  <c r="M959" i="14"/>
  <c r="L959" i="14"/>
  <c r="K959" i="14"/>
  <c r="J959" i="14"/>
  <c r="I959" i="14"/>
  <c r="H959" i="14"/>
  <c r="G959" i="14"/>
  <c r="AI958" i="14"/>
  <c r="AG958" i="14"/>
  <c r="AE958" i="14"/>
  <c r="AC958" i="14"/>
  <c r="AB958" i="14"/>
  <c r="AA958" i="14"/>
  <c r="Z958" i="14"/>
  <c r="Y958" i="14"/>
  <c r="X958" i="14"/>
  <c r="W958" i="14"/>
  <c r="V958" i="14"/>
  <c r="U958" i="14"/>
  <c r="T958" i="14"/>
  <c r="S958" i="14"/>
  <c r="R958" i="14"/>
  <c r="Q958" i="14"/>
  <c r="P958" i="14"/>
  <c r="O958" i="14"/>
  <c r="N958" i="14"/>
  <c r="M958" i="14"/>
  <c r="L958" i="14"/>
  <c r="K958" i="14"/>
  <c r="J958" i="14"/>
  <c r="I958" i="14"/>
  <c r="H958" i="14"/>
  <c r="G958" i="14"/>
  <c r="AI957" i="14"/>
  <c r="AG957" i="14"/>
  <c r="AE957" i="14"/>
  <c r="AC957" i="14"/>
  <c r="AB957" i="14"/>
  <c r="AA957" i="14"/>
  <c r="Z957" i="14"/>
  <c r="Y957" i="14"/>
  <c r="X957" i="14"/>
  <c r="W957" i="14"/>
  <c r="V957" i="14"/>
  <c r="U957" i="14"/>
  <c r="T957" i="14"/>
  <c r="S957" i="14"/>
  <c r="R957" i="14"/>
  <c r="Q957" i="14"/>
  <c r="P957" i="14"/>
  <c r="O957" i="14"/>
  <c r="N957" i="14"/>
  <c r="M957" i="14"/>
  <c r="L957" i="14"/>
  <c r="K957" i="14"/>
  <c r="J957" i="14"/>
  <c r="I957" i="14"/>
  <c r="H957" i="14"/>
  <c r="G957" i="14"/>
  <c r="AI956" i="14"/>
  <c r="AG956" i="14"/>
  <c r="AE956" i="14"/>
  <c r="AC956" i="14"/>
  <c r="AB956" i="14"/>
  <c r="AA956" i="14"/>
  <c r="Z956" i="14"/>
  <c r="Y956" i="14"/>
  <c r="X956" i="14"/>
  <c r="W956" i="14"/>
  <c r="V956" i="14"/>
  <c r="U956" i="14"/>
  <c r="T956" i="14"/>
  <c r="S956" i="14"/>
  <c r="R956" i="14"/>
  <c r="Q956" i="14"/>
  <c r="P956" i="14"/>
  <c r="O956" i="14"/>
  <c r="N956" i="14"/>
  <c r="M956" i="14"/>
  <c r="L956" i="14"/>
  <c r="K956" i="14"/>
  <c r="J956" i="14"/>
  <c r="I956" i="14"/>
  <c r="H956" i="14"/>
  <c r="G956" i="14"/>
  <c r="AI955" i="14"/>
  <c r="AG955" i="14"/>
  <c r="AE955" i="14"/>
  <c r="AC955" i="14"/>
  <c r="AB955" i="14"/>
  <c r="AA955" i="14"/>
  <c r="Z955" i="14"/>
  <c r="Y955" i="14"/>
  <c r="X955" i="14"/>
  <c r="W955" i="14"/>
  <c r="V955" i="14"/>
  <c r="U955" i="14"/>
  <c r="T955" i="14"/>
  <c r="S955" i="14"/>
  <c r="R955" i="14"/>
  <c r="Q955" i="14"/>
  <c r="P955" i="14"/>
  <c r="O955" i="14"/>
  <c r="N955" i="14"/>
  <c r="M955" i="14"/>
  <c r="L955" i="14"/>
  <c r="K955" i="14"/>
  <c r="J955" i="14"/>
  <c r="I955" i="14"/>
  <c r="H955" i="14"/>
  <c r="G955" i="14"/>
  <c r="AI954" i="14"/>
  <c r="AG954" i="14"/>
  <c r="AE954" i="14"/>
  <c r="AC954" i="14"/>
  <c r="AB954" i="14"/>
  <c r="AA954" i="14"/>
  <c r="Z954" i="14"/>
  <c r="Y954" i="14"/>
  <c r="X954" i="14"/>
  <c r="W954" i="14"/>
  <c r="V954" i="14"/>
  <c r="U954" i="14"/>
  <c r="T954" i="14"/>
  <c r="S954" i="14"/>
  <c r="R954" i="14"/>
  <c r="Q954" i="14"/>
  <c r="P954" i="14"/>
  <c r="O954" i="14"/>
  <c r="N954" i="14"/>
  <c r="M954" i="14"/>
  <c r="L954" i="14"/>
  <c r="K954" i="14"/>
  <c r="J954" i="14"/>
  <c r="I954" i="14"/>
  <c r="H954" i="14"/>
  <c r="G954" i="14"/>
  <c r="AI953" i="14"/>
  <c r="AG953" i="14"/>
  <c r="AE953" i="14"/>
  <c r="AC953" i="14"/>
  <c r="AB953" i="14"/>
  <c r="AA953" i="14"/>
  <c r="Z953" i="14"/>
  <c r="Y953" i="14"/>
  <c r="X953" i="14"/>
  <c r="W953" i="14"/>
  <c r="V953" i="14"/>
  <c r="U953" i="14"/>
  <c r="T953" i="14"/>
  <c r="S953" i="14"/>
  <c r="R953" i="14"/>
  <c r="Q953" i="14"/>
  <c r="P953" i="14"/>
  <c r="O953" i="14"/>
  <c r="N953" i="14"/>
  <c r="M953" i="14"/>
  <c r="L953" i="14"/>
  <c r="K953" i="14"/>
  <c r="J953" i="14"/>
  <c r="I953" i="14"/>
  <c r="H953" i="14"/>
  <c r="G953" i="14"/>
  <c r="AI952" i="14"/>
  <c r="AG952" i="14"/>
  <c r="AE952" i="14"/>
  <c r="AC952" i="14"/>
  <c r="AB952" i="14"/>
  <c r="AA952" i="14"/>
  <c r="Z952" i="14"/>
  <c r="Y952" i="14"/>
  <c r="X952" i="14"/>
  <c r="W952" i="14"/>
  <c r="V952" i="14"/>
  <c r="U952" i="14"/>
  <c r="T952" i="14"/>
  <c r="S952" i="14"/>
  <c r="R952" i="14"/>
  <c r="Q952" i="14"/>
  <c r="P952" i="14"/>
  <c r="O952" i="14"/>
  <c r="N952" i="14"/>
  <c r="M952" i="14"/>
  <c r="L952" i="14"/>
  <c r="K952" i="14"/>
  <c r="J952" i="14"/>
  <c r="I952" i="14"/>
  <c r="H952" i="14"/>
  <c r="G952" i="14"/>
  <c r="AI951" i="14"/>
  <c r="AG951" i="14"/>
  <c r="AE951" i="14"/>
  <c r="AC951" i="14"/>
  <c r="AB951" i="14"/>
  <c r="AA951" i="14"/>
  <c r="Z951" i="14"/>
  <c r="Y951" i="14"/>
  <c r="X951" i="14"/>
  <c r="W951" i="14"/>
  <c r="V951" i="14"/>
  <c r="U951" i="14"/>
  <c r="T951" i="14"/>
  <c r="S951" i="14"/>
  <c r="R951" i="14"/>
  <c r="Q951" i="14"/>
  <c r="P951" i="14"/>
  <c r="O951" i="14"/>
  <c r="N951" i="14"/>
  <c r="M951" i="14"/>
  <c r="L951" i="14"/>
  <c r="K951" i="14"/>
  <c r="J951" i="14"/>
  <c r="I951" i="14"/>
  <c r="H951" i="14"/>
  <c r="G951" i="14"/>
  <c r="AI950" i="14"/>
  <c r="AG950" i="14"/>
  <c r="AE950" i="14"/>
  <c r="AC950" i="14"/>
  <c r="AB950" i="14"/>
  <c r="AA950" i="14"/>
  <c r="Z950" i="14"/>
  <c r="Y950" i="14"/>
  <c r="X950" i="14"/>
  <c r="W950" i="14"/>
  <c r="V950" i="14"/>
  <c r="U950" i="14"/>
  <c r="T950" i="14"/>
  <c r="S950" i="14"/>
  <c r="R950" i="14"/>
  <c r="Q950" i="14"/>
  <c r="P950" i="14"/>
  <c r="O950" i="14"/>
  <c r="N950" i="14"/>
  <c r="M950" i="14"/>
  <c r="L950" i="14"/>
  <c r="K950" i="14"/>
  <c r="J950" i="14"/>
  <c r="I950" i="14"/>
  <c r="H950" i="14"/>
  <c r="G950" i="14"/>
  <c r="AI949" i="14"/>
  <c r="AG949" i="14"/>
  <c r="AE949" i="14"/>
  <c r="AC949" i="14"/>
  <c r="AB949" i="14"/>
  <c r="AA949" i="14"/>
  <c r="Z949" i="14"/>
  <c r="Y949" i="14"/>
  <c r="X949" i="14"/>
  <c r="W949" i="14"/>
  <c r="V949" i="14"/>
  <c r="U949" i="14"/>
  <c r="T949" i="14"/>
  <c r="S949" i="14"/>
  <c r="R949" i="14"/>
  <c r="Q949" i="14"/>
  <c r="P949" i="14"/>
  <c r="O949" i="14"/>
  <c r="N949" i="14"/>
  <c r="M949" i="14"/>
  <c r="L949" i="14"/>
  <c r="K949" i="14"/>
  <c r="J949" i="14"/>
  <c r="I949" i="14"/>
  <c r="H949" i="14"/>
  <c r="G949" i="14"/>
  <c r="AI948" i="14"/>
  <c r="AG948" i="14"/>
  <c r="AE948" i="14"/>
  <c r="AC948" i="14"/>
  <c r="AB948" i="14"/>
  <c r="AA948" i="14"/>
  <c r="Z948" i="14"/>
  <c r="Y948" i="14"/>
  <c r="X948" i="14"/>
  <c r="W948" i="14"/>
  <c r="V948" i="14"/>
  <c r="U948" i="14"/>
  <c r="T948" i="14"/>
  <c r="S948" i="14"/>
  <c r="R948" i="14"/>
  <c r="Q948" i="14"/>
  <c r="P948" i="14"/>
  <c r="O948" i="14"/>
  <c r="N948" i="14"/>
  <c r="M948" i="14"/>
  <c r="L948" i="14"/>
  <c r="K948" i="14"/>
  <c r="J948" i="14"/>
  <c r="I948" i="14"/>
  <c r="H948" i="14"/>
  <c r="G948" i="14"/>
  <c r="AI947" i="14"/>
  <c r="AG947" i="14"/>
  <c r="AE947" i="14"/>
  <c r="AC947" i="14"/>
  <c r="AB947" i="14"/>
  <c r="AA947" i="14"/>
  <c r="Z947" i="14"/>
  <c r="Y947" i="14"/>
  <c r="X947" i="14"/>
  <c r="W947" i="14"/>
  <c r="V947" i="14"/>
  <c r="U947" i="14"/>
  <c r="T947" i="14"/>
  <c r="S947" i="14"/>
  <c r="R947" i="14"/>
  <c r="Q947" i="14"/>
  <c r="P947" i="14"/>
  <c r="O947" i="14"/>
  <c r="N947" i="14"/>
  <c r="M947" i="14"/>
  <c r="L947" i="14"/>
  <c r="K947" i="14"/>
  <c r="J947" i="14"/>
  <c r="I947" i="14"/>
  <c r="H947" i="14"/>
  <c r="G947" i="14"/>
  <c r="AI946" i="14"/>
  <c r="AG946" i="14"/>
  <c r="AE946" i="14"/>
  <c r="AC946" i="14"/>
  <c r="AB946" i="14"/>
  <c r="AA946" i="14"/>
  <c r="Z946" i="14"/>
  <c r="Y946" i="14"/>
  <c r="X946" i="14"/>
  <c r="W946" i="14"/>
  <c r="V946" i="14"/>
  <c r="U946" i="14"/>
  <c r="T946" i="14"/>
  <c r="S946" i="14"/>
  <c r="R946" i="14"/>
  <c r="Q946" i="14"/>
  <c r="P946" i="14"/>
  <c r="O946" i="14"/>
  <c r="N946" i="14"/>
  <c r="M946" i="14"/>
  <c r="L946" i="14"/>
  <c r="K946" i="14"/>
  <c r="J946" i="14"/>
  <c r="I946" i="14"/>
  <c r="H946" i="14"/>
  <c r="G946" i="14"/>
  <c r="AI945" i="14"/>
  <c r="AG945" i="14"/>
  <c r="AE945" i="14"/>
  <c r="AC945" i="14"/>
  <c r="AB945" i="14"/>
  <c r="AA945" i="14"/>
  <c r="Z945" i="14"/>
  <c r="Y945" i="14"/>
  <c r="X945" i="14"/>
  <c r="W945" i="14"/>
  <c r="V945" i="14"/>
  <c r="U945" i="14"/>
  <c r="T945" i="14"/>
  <c r="S945" i="14"/>
  <c r="R945" i="14"/>
  <c r="Q945" i="14"/>
  <c r="P945" i="14"/>
  <c r="O945" i="14"/>
  <c r="N945" i="14"/>
  <c r="M945" i="14"/>
  <c r="L945" i="14"/>
  <c r="K945" i="14"/>
  <c r="J945" i="14"/>
  <c r="I945" i="14"/>
  <c r="H945" i="14"/>
  <c r="G945" i="14"/>
  <c r="AI944" i="14"/>
  <c r="AG944" i="14"/>
  <c r="AE944" i="14"/>
  <c r="AC944" i="14"/>
  <c r="AB944" i="14"/>
  <c r="AA944" i="14"/>
  <c r="Z944" i="14"/>
  <c r="Y944" i="14"/>
  <c r="X944" i="14"/>
  <c r="W944" i="14"/>
  <c r="V944" i="14"/>
  <c r="U944" i="14"/>
  <c r="T944" i="14"/>
  <c r="S944" i="14"/>
  <c r="R944" i="14"/>
  <c r="Q944" i="14"/>
  <c r="P944" i="14"/>
  <c r="O944" i="14"/>
  <c r="N944" i="14"/>
  <c r="M944" i="14"/>
  <c r="L944" i="14"/>
  <c r="K944" i="14"/>
  <c r="J944" i="14"/>
  <c r="I944" i="14"/>
  <c r="H944" i="14"/>
  <c r="G944" i="14"/>
  <c r="AI943" i="14"/>
  <c r="AG943" i="14"/>
  <c r="AE943" i="14"/>
  <c r="AC943" i="14"/>
  <c r="AB943" i="14"/>
  <c r="AA943" i="14"/>
  <c r="Z943" i="14"/>
  <c r="Y943" i="14"/>
  <c r="X943" i="14"/>
  <c r="W943" i="14"/>
  <c r="V943" i="14"/>
  <c r="U943" i="14"/>
  <c r="T943" i="14"/>
  <c r="S943" i="14"/>
  <c r="R943" i="14"/>
  <c r="Q943" i="14"/>
  <c r="P943" i="14"/>
  <c r="O943" i="14"/>
  <c r="N943" i="14"/>
  <c r="M943" i="14"/>
  <c r="L943" i="14"/>
  <c r="K943" i="14"/>
  <c r="J943" i="14"/>
  <c r="I943" i="14"/>
  <c r="H943" i="14"/>
  <c r="G943" i="14"/>
  <c r="AI942" i="14"/>
  <c r="AG942" i="14"/>
  <c r="AE942" i="14"/>
  <c r="AC942" i="14"/>
  <c r="AB942" i="14"/>
  <c r="AA942" i="14"/>
  <c r="Z942" i="14"/>
  <c r="Y942" i="14"/>
  <c r="X942" i="14"/>
  <c r="W942" i="14"/>
  <c r="V942" i="14"/>
  <c r="U942" i="14"/>
  <c r="T942" i="14"/>
  <c r="S942" i="14"/>
  <c r="R942" i="14"/>
  <c r="Q942" i="14"/>
  <c r="P942" i="14"/>
  <c r="O942" i="14"/>
  <c r="N942" i="14"/>
  <c r="M942" i="14"/>
  <c r="L942" i="14"/>
  <c r="K942" i="14"/>
  <c r="J942" i="14"/>
  <c r="I942" i="14"/>
  <c r="H942" i="14"/>
  <c r="G942" i="14"/>
  <c r="AI941" i="14"/>
  <c r="AG941" i="14"/>
  <c r="AE941" i="14"/>
  <c r="AC941" i="14"/>
  <c r="AB941" i="14"/>
  <c r="AA941" i="14"/>
  <c r="Z941" i="14"/>
  <c r="Y941" i="14"/>
  <c r="X941" i="14"/>
  <c r="W941" i="14"/>
  <c r="V941" i="14"/>
  <c r="U941" i="14"/>
  <c r="T941" i="14"/>
  <c r="S941" i="14"/>
  <c r="R941" i="14"/>
  <c r="Q941" i="14"/>
  <c r="P941" i="14"/>
  <c r="O941" i="14"/>
  <c r="N941" i="14"/>
  <c r="M941" i="14"/>
  <c r="L941" i="14"/>
  <c r="K941" i="14"/>
  <c r="J941" i="14"/>
  <c r="I941" i="14"/>
  <c r="H941" i="14"/>
  <c r="G941" i="14"/>
  <c r="AI940" i="14"/>
  <c r="AG940" i="14"/>
  <c r="AE940" i="14"/>
  <c r="AC940" i="14"/>
  <c r="AB940" i="14"/>
  <c r="AA940" i="14"/>
  <c r="Z940" i="14"/>
  <c r="Y940" i="14"/>
  <c r="X940" i="14"/>
  <c r="W940" i="14"/>
  <c r="V940" i="14"/>
  <c r="U940" i="14"/>
  <c r="T940" i="14"/>
  <c r="S940" i="14"/>
  <c r="R940" i="14"/>
  <c r="Q940" i="14"/>
  <c r="P940" i="14"/>
  <c r="O940" i="14"/>
  <c r="N940" i="14"/>
  <c r="M940" i="14"/>
  <c r="L940" i="14"/>
  <c r="K940" i="14"/>
  <c r="J940" i="14"/>
  <c r="I940" i="14"/>
  <c r="H940" i="14"/>
  <c r="G940" i="14"/>
  <c r="AI939" i="14"/>
  <c r="AG939" i="14"/>
  <c r="AE939" i="14"/>
  <c r="AC939" i="14"/>
  <c r="AB939" i="14"/>
  <c r="AA939" i="14"/>
  <c r="Z939" i="14"/>
  <c r="Y939" i="14"/>
  <c r="X939" i="14"/>
  <c r="W939" i="14"/>
  <c r="V939" i="14"/>
  <c r="U939" i="14"/>
  <c r="T939" i="14"/>
  <c r="S939" i="14"/>
  <c r="R939" i="14"/>
  <c r="Q939" i="14"/>
  <c r="P939" i="14"/>
  <c r="O939" i="14"/>
  <c r="N939" i="14"/>
  <c r="M939" i="14"/>
  <c r="L939" i="14"/>
  <c r="K939" i="14"/>
  <c r="J939" i="14"/>
  <c r="I939" i="14"/>
  <c r="H939" i="14"/>
  <c r="G939" i="14"/>
  <c r="AI938" i="14"/>
  <c r="AG938" i="14"/>
  <c r="AE938" i="14"/>
  <c r="AC938" i="14"/>
  <c r="AB938" i="14"/>
  <c r="AA938" i="14"/>
  <c r="Z938" i="14"/>
  <c r="Y938" i="14"/>
  <c r="X938" i="14"/>
  <c r="W938" i="14"/>
  <c r="V938" i="14"/>
  <c r="U938" i="14"/>
  <c r="T938" i="14"/>
  <c r="S938" i="14"/>
  <c r="R938" i="14"/>
  <c r="Q938" i="14"/>
  <c r="P938" i="14"/>
  <c r="O938" i="14"/>
  <c r="N938" i="14"/>
  <c r="M938" i="14"/>
  <c r="L938" i="14"/>
  <c r="K938" i="14"/>
  <c r="J938" i="14"/>
  <c r="I938" i="14"/>
  <c r="H938" i="14"/>
  <c r="G938" i="14"/>
  <c r="AI937" i="14"/>
  <c r="AG937" i="14"/>
  <c r="AE937" i="14"/>
  <c r="AC937" i="14"/>
  <c r="AB937" i="14"/>
  <c r="AA937" i="14"/>
  <c r="Z937" i="14"/>
  <c r="Y937" i="14"/>
  <c r="X937" i="14"/>
  <c r="W937" i="14"/>
  <c r="V937" i="14"/>
  <c r="U937" i="14"/>
  <c r="T937" i="14"/>
  <c r="S937" i="14"/>
  <c r="R937" i="14"/>
  <c r="Q937" i="14"/>
  <c r="P937" i="14"/>
  <c r="O937" i="14"/>
  <c r="N937" i="14"/>
  <c r="M937" i="14"/>
  <c r="L937" i="14"/>
  <c r="K937" i="14"/>
  <c r="J937" i="14"/>
  <c r="I937" i="14"/>
  <c r="H937" i="14"/>
  <c r="G937" i="14"/>
  <c r="AI936" i="14"/>
  <c r="AG936" i="14"/>
  <c r="AE936" i="14"/>
  <c r="AC936" i="14"/>
  <c r="AB936" i="14"/>
  <c r="AA936" i="14"/>
  <c r="Z936" i="14"/>
  <c r="Y936" i="14"/>
  <c r="X936" i="14"/>
  <c r="W936" i="14"/>
  <c r="V936" i="14"/>
  <c r="U936" i="14"/>
  <c r="T936" i="14"/>
  <c r="S936" i="14"/>
  <c r="R936" i="14"/>
  <c r="Q936" i="14"/>
  <c r="P936" i="14"/>
  <c r="O936" i="14"/>
  <c r="N936" i="14"/>
  <c r="M936" i="14"/>
  <c r="L936" i="14"/>
  <c r="K936" i="14"/>
  <c r="J936" i="14"/>
  <c r="I936" i="14"/>
  <c r="H936" i="14"/>
  <c r="G936" i="14"/>
  <c r="AI935" i="14"/>
  <c r="AG935" i="14"/>
  <c r="AE935" i="14"/>
  <c r="AC935" i="14"/>
  <c r="AB935" i="14"/>
  <c r="AA935" i="14"/>
  <c r="Z935" i="14"/>
  <c r="Y935" i="14"/>
  <c r="X935" i="14"/>
  <c r="W935" i="14"/>
  <c r="V935" i="14"/>
  <c r="U935" i="14"/>
  <c r="T935" i="14"/>
  <c r="S935" i="14"/>
  <c r="R935" i="14"/>
  <c r="Q935" i="14"/>
  <c r="P935" i="14"/>
  <c r="O935" i="14"/>
  <c r="N935" i="14"/>
  <c r="M935" i="14"/>
  <c r="L935" i="14"/>
  <c r="K935" i="14"/>
  <c r="J935" i="14"/>
  <c r="I935" i="14"/>
  <c r="H935" i="14"/>
  <c r="G935" i="14"/>
  <c r="AI934" i="14"/>
  <c r="AG934" i="14"/>
  <c r="AE934" i="14"/>
  <c r="AC934" i="14"/>
  <c r="AB934" i="14"/>
  <c r="AA934" i="14"/>
  <c r="Z934" i="14"/>
  <c r="Y934" i="14"/>
  <c r="X934" i="14"/>
  <c r="W934" i="14"/>
  <c r="V934" i="14"/>
  <c r="U934" i="14"/>
  <c r="T934" i="14"/>
  <c r="S934" i="14"/>
  <c r="R934" i="14"/>
  <c r="Q934" i="14"/>
  <c r="P934" i="14"/>
  <c r="O934" i="14"/>
  <c r="N934" i="14"/>
  <c r="M934" i="14"/>
  <c r="L934" i="14"/>
  <c r="K934" i="14"/>
  <c r="J934" i="14"/>
  <c r="I934" i="14"/>
  <c r="H934" i="14"/>
  <c r="G934" i="14"/>
  <c r="AI933" i="14"/>
  <c r="AG933" i="14"/>
  <c r="AE933" i="14"/>
  <c r="AC933" i="14"/>
  <c r="AB933" i="14"/>
  <c r="AA933" i="14"/>
  <c r="Z933" i="14"/>
  <c r="Y933" i="14"/>
  <c r="X933" i="14"/>
  <c r="W933" i="14"/>
  <c r="V933" i="14"/>
  <c r="U933" i="14"/>
  <c r="T933" i="14"/>
  <c r="S933" i="14"/>
  <c r="R933" i="14"/>
  <c r="Q933" i="14"/>
  <c r="P933" i="14"/>
  <c r="O933" i="14"/>
  <c r="N933" i="14"/>
  <c r="M933" i="14"/>
  <c r="L933" i="14"/>
  <c r="K933" i="14"/>
  <c r="J933" i="14"/>
  <c r="I933" i="14"/>
  <c r="H933" i="14"/>
  <c r="G933" i="14"/>
  <c r="D933" i="14"/>
  <c r="AI932" i="14"/>
  <c r="AG932" i="14"/>
  <c r="AE932" i="14"/>
  <c r="AC932" i="14"/>
  <c r="AB932" i="14"/>
  <c r="AA932" i="14"/>
  <c r="Z932" i="14"/>
  <c r="Y932" i="14"/>
  <c r="X932" i="14"/>
  <c r="W932" i="14"/>
  <c r="V932" i="14"/>
  <c r="U932" i="14"/>
  <c r="T932" i="14"/>
  <c r="S932" i="14"/>
  <c r="R932" i="14"/>
  <c r="Q932" i="14"/>
  <c r="P932" i="14"/>
  <c r="O932" i="14"/>
  <c r="N932" i="14"/>
  <c r="M932" i="14"/>
  <c r="L932" i="14"/>
  <c r="K932" i="14"/>
  <c r="J932" i="14"/>
  <c r="I932" i="14"/>
  <c r="H932" i="14"/>
  <c r="G932" i="14"/>
  <c r="D932" i="14"/>
  <c r="AI931" i="14"/>
  <c r="AG931" i="14"/>
  <c r="AE931" i="14"/>
  <c r="AC931" i="14"/>
  <c r="AB931" i="14"/>
  <c r="AA931" i="14"/>
  <c r="Z931" i="14"/>
  <c r="Y931" i="14"/>
  <c r="X931" i="14"/>
  <c r="W931" i="14"/>
  <c r="V931" i="14"/>
  <c r="U931" i="14"/>
  <c r="T931" i="14"/>
  <c r="S931" i="14"/>
  <c r="R931" i="14"/>
  <c r="Q931" i="14"/>
  <c r="P931" i="14"/>
  <c r="O931" i="14"/>
  <c r="N931" i="14"/>
  <c r="M931" i="14"/>
  <c r="L931" i="14"/>
  <c r="K931" i="14"/>
  <c r="J931" i="14"/>
  <c r="I931" i="14"/>
  <c r="H931" i="14"/>
  <c r="G931" i="14"/>
  <c r="D931" i="14"/>
  <c r="AI930" i="14"/>
  <c r="AG930" i="14"/>
  <c r="AE930" i="14"/>
  <c r="AC930" i="14"/>
  <c r="AB930" i="14"/>
  <c r="AA930" i="14"/>
  <c r="Z930" i="14"/>
  <c r="Y930" i="14"/>
  <c r="X930" i="14"/>
  <c r="W930" i="14"/>
  <c r="V930" i="14"/>
  <c r="U930" i="14"/>
  <c r="T930" i="14"/>
  <c r="S930" i="14"/>
  <c r="R930" i="14"/>
  <c r="Q930" i="14"/>
  <c r="P930" i="14"/>
  <c r="O930" i="14"/>
  <c r="N930" i="14"/>
  <c r="M930" i="14"/>
  <c r="L930" i="14"/>
  <c r="K930" i="14"/>
  <c r="J930" i="14"/>
  <c r="I930" i="14"/>
  <c r="H930" i="14"/>
  <c r="G930" i="14"/>
  <c r="D930" i="14"/>
  <c r="AI929" i="14"/>
  <c r="AG929" i="14"/>
  <c r="AE929" i="14"/>
  <c r="AC929" i="14"/>
  <c r="AB929" i="14"/>
  <c r="AA929" i="14"/>
  <c r="Z929" i="14"/>
  <c r="Y929" i="14"/>
  <c r="X929" i="14"/>
  <c r="W929" i="14"/>
  <c r="V929" i="14"/>
  <c r="U929" i="14"/>
  <c r="T929" i="14"/>
  <c r="S929" i="14"/>
  <c r="R929" i="14"/>
  <c r="Q929" i="14"/>
  <c r="P929" i="14"/>
  <c r="O929" i="14"/>
  <c r="N929" i="14"/>
  <c r="M929" i="14"/>
  <c r="L929" i="14"/>
  <c r="K929" i="14"/>
  <c r="J929" i="14"/>
  <c r="I929" i="14"/>
  <c r="H929" i="14"/>
  <c r="G929" i="14"/>
  <c r="D929" i="14"/>
  <c r="AI928" i="14"/>
  <c r="AG928" i="14"/>
  <c r="AE928" i="14"/>
  <c r="AC928" i="14"/>
  <c r="AB928" i="14"/>
  <c r="AA928" i="14"/>
  <c r="Z928" i="14"/>
  <c r="Y928" i="14"/>
  <c r="X928" i="14"/>
  <c r="W928" i="14"/>
  <c r="V928" i="14"/>
  <c r="U928" i="14"/>
  <c r="T928" i="14"/>
  <c r="S928" i="14"/>
  <c r="R928" i="14"/>
  <c r="Q928" i="14"/>
  <c r="P928" i="14"/>
  <c r="O928" i="14"/>
  <c r="N928" i="14"/>
  <c r="M928" i="14"/>
  <c r="L928" i="14"/>
  <c r="K928" i="14"/>
  <c r="J928" i="14"/>
  <c r="I928" i="14"/>
  <c r="H928" i="14"/>
  <c r="G928" i="14"/>
  <c r="F928" i="14"/>
  <c r="F929" i="14" s="1"/>
  <c r="F930" i="14" s="1"/>
  <c r="F931" i="14" s="1"/>
  <c r="F932" i="14" s="1"/>
  <c r="F933" i="14" s="1"/>
  <c r="F934" i="14" s="1"/>
  <c r="F935" i="14" s="1"/>
  <c r="F936" i="14" s="1"/>
  <c r="F937" i="14" s="1"/>
  <c r="F938" i="14" s="1"/>
  <c r="F939" i="14" s="1"/>
  <c r="F940" i="14" s="1"/>
  <c r="F941" i="14" s="1"/>
  <c r="F942" i="14" s="1"/>
  <c r="F943" i="14" s="1"/>
  <c r="F944" i="14" s="1"/>
  <c r="F945" i="14" s="1"/>
  <c r="F946" i="14" s="1"/>
  <c r="F947" i="14" s="1"/>
  <c r="F948" i="14" s="1"/>
  <c r="F949" i="14" s="1"/>
  <c r="F950" i="14" s="1"/>
  <c r="F951" i="14" s="1"/>
  <c r="F952" i="14" s="1"/>
  <c r="F953" i="14" s="1"/>
  <c r="F954" i="14" s="1"/>
  <c r="F955" i="14" s="1"/>
  <c r="F956" i="14" s="1"/>
  <c r="F957" i="14" s="1"/>
  <c r="F958" i="14" s="1"/>
  <c r="F959" i="14" s="1"/>
  <c r="F960" i="14" s="1"/>
  <c r="F961" i="14" s="1"/>
  <c r="F962" i="14" s="1"/>
  <c r="F963" i="14" s="1"/>
  <c r="F964" i="14" s="1"/>
  <c r="F965" i="14" s="1"/>
  <c r="F966" i="14" s="1"/>
  <c r="F967" i="14" s="1"/>
  <c r="F968" i="14" s="1"/>
  <c r="F969" i="14" s="1"/>
  <c r="F970" i="14" s="1"/>
  <c r="F971" i="14" s="1"/>
  <c r="F972" i="14" s="1"/>
  <c r="F973" i="14" s="1"/>
  <c r="F974" i="14" s="1"/>
  <c r="F975" i="14" s="1"/>
  <c r="F976" i="14" s="1"/>
  <c r="F977" i="14" s="1"/>
  <c r="F978" i="14" s="1"/>
  <c r="F979" i="14" s="1"/>
  <c r="F980" i="14" s="1"/>
  <c r="F981" i="14" s="1"/>
  <c r="F982" i="14" s="1"/>
  <c r="F983" i="14" s="1"/>
  <c r="F984" i="14" s="1"/>
  <c r="F985" i="14" s="1"/>
  <c r="F986" i="14" s="1"/>
  <c r="F988" i="14" s="1"/>
  <c r="D928" i="14"/>
  <c r="AI927" i="14"/>
  <c r="AG927" i="14"/>
  <c r="AE927" i="14"/>
  <c r="AC927" i="14"/>
  <c r="AB927" i="14"/>
  <c r="AA927" i="14"/>
  <c r="AA988" i="14" s="1"/>
  <c r="Z927" i="14"/>
  <c r="Z988" i="14" s="1"/>
  <c r="Y927" i="14"/>
  <c r="X927" i="14"/>
  <c r="W927" i="14"/>
  <c r="V927" i="14"/>
  <c r="U927" i="14"/>
  <c r="T927" i="14"/>
  <c r="S927" i="14"/>
  <c r="S988" i="14" s="1"/>
  <c r="R927" i="14"/>
  <c r="R988" i="14" s="1"/>
  <c r="Q927" i="14"/>
  <c r="P927" i="14"/>
  <c r="O927" i="14"/>
  <c r="N927" i="14"/>
  <c r="M927" i="14"/>
  <c r="L927" i="14"/>
  <c r="K927" i="14"/>
  <c r="K988" i="14" s="1"/>
  <c r="J927" i="14"/>
  <c r="J988" i="14" s="1"/>
  <c r="I927" i="14"/>
  <c r="H927" i="14"/>
  <c r="G927" i="14"/>
  <c r="D927" i="14"/>
  <c r="D924" i="14"/>
  <c r="AI922" i="14"/>
  <c r="AI592" i="15" s="1"/>
  <c r="AG922" i="14"/>
  <c r="AG592" i="15" s="1"/>
  <c r="AE922" i="14"/>
  <c r="AE592" i="15" s="1"/>
  <c r="AC922" i="14"/>
  <c r="AC592" i="15" s="1"/>
  <c r="AB922" i="14"/>
  <c r="AB592" i="15" s="1"/>
  <c r="AA922" i="14"/>
  <c r="AA592" i="15" s="1"/>
  <c r="Z922" i="14"/>
  <c r="Z592" i="15" s="1"/>
  <c r="Y922" i="14"/>
  <c r="Y592" i="15" s="1"/>
  <c r="X922" i="14"/>
  <c r="X592" i="15" s="1"/>
  <c r="W922" i="14"/>
  <c r="W592" i="15" s="1"/>
  <c r="V922" i="14"/>
  <c r="V592" i="15" s="1"/>
  <c r="U922" i="14"/>
  <c r="U592" i="15" s="1"/>
  <c r="T922" i="14"/>
  <c r="T592" i="15" s="1"/>
  <c r="S922" i="14"/>
  <c r="S592" i="15" s="1"/>
  <c r="R922" i="14"/>
  <c r="R592" i="15" s="1"/>
  <c r="Q922" i="14"/>
  <c r="Q592" i="15" s="1"/>
  <c r="P922" i="14"/>
  <c r="P592" i="15" s="1"/>
  <c r="O922" i="14"/>
  <c r="O592" i="15" s="1"/>
  <c r="N922" i="14"/>
  <c r="N592" i="15" s="1"/>
  <c r="M922" i="14"/>
  <c r="M592" i="15" s="1"/>
  <c r="L922" i="14"/>
  <c r="L592" i="15" s="1"/>
  <c r="K922" i="14"/>
  <c r="K592" i="15" s="1"/>
  <c r="J922" i="14"/>
  <c r="J592" i="15" s="1"/>
  <c r="I922" i="14"/>
  <c r="I592" i="15" s="1"/>
  <c r="H922" i="14"/>
  <c r="H592" i="15" s="1"/>
  <c r="G922" i="14"/>
  <c r="G592" i="15" s="1"/>
  <c r="AI921" i="14"/>
  <c r="AG921" i="14"/>
  <c r="AE921" i="14"/>
  <c r="AC921" i="14"/>
  <c r="AC591" i="15" s="1"/>
  <c r="AB921" i="14"/>
  <c r="AA921" i="14"/>
  <c r="Z921" i="14"/>
  <c r="Y921" i="14"/>
  <c r="X921" i="14"/>
  <c r="W921" i="14"/>
  <c r="V921" i="14"/>
  <c r="U921" i="14"/>
  <c r="T921" i="14"/>
  <c r="S921" i="14"/>
  <c r="R921" i="14"/>
  <c r="Q921" i="14"/>
  <c r="P921" i="14"/>
  <c r="O921" i="14"/>
  <c r="N921" i="14"/>
  <c r="M921" i="14"/>
  <c r="L921" i="14"/>
  <c r="K921" i="14"/>
  <c r="J921" i="14"/>
  <c r="I921" i="14"/>
  <c r="H921" i="14"/>
  <c r="G921" i="14"/>
  <c r="AI920" i="14"/>
  <c r="AG920" i="14"/>
  <c r="AE920" i="14"/>
  <c r="AC920" i="14"/>
  <c r="AB920" i="14"/>
  <c r="AA920" i="14"/>
  <c r="Z920" i="14"/>
  <c r="Y920" i="14"/>
  <c r="X920" i="14"/>
  <c r="W920" i="14"/>
  <c r="V920" i="14"/>
  <c r="U920" i="14"/>
  <c r="T920" i="14"/>
  <c r="S920" i="14"/>
  <c r="R920" i="14"/>
  <c r="Q920" i="14"/>
  <c r="P920" i="14"/>
  <c r="O920" i="14"/>
  <c r="N920" i="14"/>
  <c r="M920" i="14"/>
  <c r="L920" i="14"/>
  <c r="K920" i="14"/>
  <c r="J920" i="14"/>
  <c r="I920" i="14"/>
  <c r="H920" i="14"/>
  <c r="G920" i="14"/>
  <c r="AI919" i="14"/>
  <c r="AG919" i="14"/>
  <c r="AE919" i="14"/>
  <c r="AC919" i="14"/>
  <c r="AB919" i="14"/>
  <c r="AA919" i="14"/>
  <c r="Z919" i="14"/>
  <c r="Y919" i="14"/>
  <c r="X919" i="14"/>
  <c r="W919" i="14"/>
  <c r="V919" i="14"/>
  <c r="U919" i="14"/>
  <c r="T919" i="14"/>
  <c r="S919" i="14"/>
  <c r="R919" i="14"/>
  <c r="Q919" i="14"/>
  <c r="P919" i="14"/>
  <c r="O919" i="14"/>
  <c r="N919" i="14"/>
  <c r="M919" i="14"/>
  <c r="L919" i="14"/>
  <c r="K919" i="14"/>
  <c r="J919" i="14"/>
  <c r="I919" i="14"/>
  <c r="H919" i="14"/>
  <c r="G919" i="14"/>
  <c r="AI918" i="14"/>
  <c r="AG918" i="14"/>
  <c r="AE918" i="14"/>
  <c r="AC918" i="14"/>
  <c r="AB918" i="14"/>
  <c r="AA918" i="14"/>
  <c r="Z918" i="14"/>
  <c r="Y918" i="14"/>
  <c r="X918" i="14"/>
  <c r="W918" i="14"/>
  <c r="V918" i="14"/>
  <c r="U918" i="14"/>
  <c r="T918" i="14"/>
  <c r="S918" i="14"/>
  <c r="R918" i="14"/>
  <c r="Q918" i="14"/>
  <c r="P918" i="14"/>
  <c r="O918" i="14"/>
  <c r="N918" i="14"/>
  <c r="M918" i="14"/>
  <c r="L918" i="14"/>
  <c r="K918" i="14"/>
  <c r="J918" i="14"/>
  <c r="I918" i="14"/>
  <c r="H918" i="14"/>
  <c r="G918" i="14"/>
  <c r="AI917" i="14"/>
  <c r="AG917" i="14"/>
  <c r="AE917" i="14"/>
  <c r="AC917" i="14"/>
  <c r="AB917" i="14"/>
  <c r="AA917" i="14"/>
  <c r="Z917" i="14"/>
  <c r="Y917" i="14"/>
  <c r="X917" i="14"/>
  <c r="W917" i="14"/>
  <c r="V917" i="14"/>
  <c r="U917" i="14"/>
  <c r="T917" i="14"/>
  <c r="S917" i="14"/>
  <c r="R917" i="14"/>
  <c r="Q917" i="14"/>
  <c r="P917" i="14"/>
  <c r="O917" i="14"/>
  <c r="N917" i="14"/>
  <c r="M917" i="14"/>
  <c r="L917" i="14"/>
  <c r="K917" i="14"/>
  <c r="J917" i="14"/>
  <c r="I917" i="14"/>
  <c r="H917" i="14"/>
  <c r="G917" i="14"/>
  <c r="AI916" i="14"/>
  <c r="AG916" i="14"/>
  <c r="AE916" i="14"/>
  <c r="AC916" i="14"/>
  <c r="AB916" i="14"/>
  <c r="AA916" i="14"/>
  <c r="Z916" i="14"/>
  <c r="Y916" i="14"/>
  <c r="X916" i="14"/>
  <c r="W916" i="14"/>
  <c r="V916" i="14"/>
  <c r="U916" i="14"/>
  <c r="T916" i="14"/>
  <c r="S916" i="14"/>
  <c r="R916" i="14"/>
  <c r="Q916" i="14"/>
  <c r="P916" i="14"/>
  <c r="O916" i="14"/>
  <c r="N916" i="14"/>
  <c r="M916" i="14"/>
  <c r="L916" i="14"/>
  <c r="K916" i="14"/>
  <c r="J916" i="14"/>
  <c r="I916" i="14"/>
  <c r="H916" i="14"/>
  <c r="G916" i="14"/>
  <c r="AI915" i="14"/>
  <c r="AG915" i="14"/>
  <c r="AE915" i="14"/>
  <c r="AC915" i="14"/>
  <c r="AB915" i="14"/>
  <c r="AA915" i="14"/>
  <c r="Z915" i="14"/>
  <c r="Y915" i="14"/>
  <c r="X915" i="14"/>
  <c r="W915" i="14"/>
  <c r="V915" i="14"/>
  <c r="U915" i="14"/>
  <c r="T915" i="14"/>
  <c r="S915" i="14"/>
  <c r="R915" i="14"/>
  <c r="Q915" i="14"/>
  <c r="P915" i="14"/>
  <c r="O915" i="14"/>
  <c r="N915" i="14"/>
  <c r="M915" i="14"/>
  <c r="L915" i="14"/>
  <c r="K915" i="14"/>
  <c r="J915" i="14"/>
  <c r="I915" i="14"/>
  <c r="H915" i="14"/>
  <c r="G915" i="14"/>
  <c r="AI914" i="14"/>
  <c r="AG914" i="14"/>
  <c r="AE914" i="14"/>
  <c r="AC914" i="14"/>
  <c r="AB914" i="14"/>
  <c r="AA914" i="14"/>
  <c r="Z914" i="14"/>
  <c r="Y914" i="14"/>
  <c r="X914" i="14"/>
  <c r="W914" i="14"/>
  <c r="V914" i="14"/>
  <c r="U914" i="14"/>
  <c r="T914" i="14"/>
  <c r="S914" i="14"/>
  <c r="R914" i="14"/>
  <c r="Q914" i="14"/>
  <c r="P914" i="14"/>
  <c r="O914" i="14"/>
  <c r="N914" i="14"/>
  <c r="M914" i="14"/>
  <c r="L914" i="14"/>
  <c r="K914" i="14"/>
  <c r="J914" i="14"/>
  <c r="I914" i="14"/>
  <c r="H914" i="14"/>
  <c r="G914" i="14"/>
  <c r="AI913" i="14"/>
  <c r="AG913" i="14"/>
  <c r="AE913" i="14"/>
  <c r="AC913" i="14"/>
  <c r="AC583" i="15" s="1"/>
  <c r="AB913" i="14"/>
  <c r="AA913" i="14"/>
  <c r="Z913" i="14"/>
  <c r="Y913" i="14"/>
  <c r="X913" i="14"/>
  <c r="W913" i="14"/>
  <c r="V913" i="14"/>
  <c r="U913" i="14"/>
  <c r="T913" i="14"/>
  <c r="S913" i="14"/>
  <c r="R913" i="14"/>
  <c r="Q913" i="14"/>
  <c r="P913" i="14"/>
  <c r="O913" i="14"/>
  <c r="N913" i="14"/>
  <c r="M913" i="14"/>
  <c r="L913" i="14"/>
  <c r="K913" i="14"/>
  <c r="J913" i="14"/>
  <c r="I913" i="14"/>
  <c r="H913" i="14"/>
  <c r="G913" i="14"/>
  <c r="AI912" i="14"/>
  <c r="AG912" i="14"/>
  <c r="AE912" i="14"/>
  <c r="AC912" i="14"/>
  <c r="AB912" i="14"/>
  <c r="AA912" i="14"/>
  <c r="Z912" i="14"/>
  <c r="Y912" i="14"/>
  <c r="X912" i="14"/>
  <c r="W912" i="14"/>
  <c r="V912" i="14"/>
  <c r="U912" i="14"/>
  <c r="T912" i="14"/>
  <c r="S912" i="14"/>
  <c r="R912" i="14"/>
  <c r="Q912" i="14"/>
  <c r="P912" i="14"/>
  <c r="O912" i="14"/>
  <c r="N912" i="14"/>
  <c r="M912" i="14"/>
  <c r="L912" i="14"/>
  <c r="K912" i="14"/>
  <c r="J912" i="14"/>
  <c r="I912" i="14"/>
  <c r="H912" i="14"/>
  <c r="G912" i="14"/>
  <c r="AI911" i="14"/>
  <c r="AG911" i="14"/>
  <c r="AE911" i="14"/>
  <c r="AC911" i="14"/>
  <c r="AB911" i="14"/>
  <c r="AA911" i="14"/>
  <c r="Z911" i="14"/>
  <c r="Y911" i="14"/>
  <c r="X911" i="14"/>
  <c r="W911" i="14"/>
  <c r="V911" i="14"/>
  <c r="U911" i="14"/>
  <c r="T911" i="14"/>
  <c r="S911" i="14"/>
  <c r="R911" i="14"/>
  <c r="Q911" i="14"/>
  <c r="P911" i="14"/>
  <c r="O911" i="14"/>
  <c r="N911" i="14"/>
  <c r="M911" i="14"/>
  <c r="L911" i="14"/>
  <c r="K911" i="14"/>
  <c r="J911" i="14"/>
  <c r="I911" i="14"/>
  <c r="H911" i="14"/>
  <c r="G911" i="14"/>
  <c r="AI910" i="14"/>
  <c r="AG910" i="14"/>
  <c r="AE910" i="14"/>
  <c r="AC910" i="14"/>
  <c r="AB910" i="14"/>
  <c r="AA910" i="14"/>
  <c r="Z910" i="14"/>
  <c r="Y910" i="14"/>
  <c r="X910" i="14"/>
  <c r="W910" i="14"/>
  <c r="V910" i="14"/>
  <c r="U910" i="14"/>
  <c r="T910" i="14"/>
  <c r="S910" i="14"/>
  <c r="R910" i="14"/>
  <c r="Q910" i="14"/>
  <c r="P910" i="14"/>
  <c r="O910" i="14"/>
  <c r="N910" i="14"/>
  <c r="M910" i="14"/>
  <c r="L910" i="14"/>
  <c r="K910" i="14"/>
  <c r="J910" i="14"/>
  <c r="I910" i="14"/>
  <c r="H910" i="14"/>
  <c r="G910" i="14"/>
  <c r="AI909" i="14"/>
  <c r="AG909" i="14"/>
  <c r="AE909" i="14"/>
  <c r="AC909" i="14"/>
  <c r="AB909" i="14"/>
  <c r="AA909" i="14"/>
  <c r="Z909" i="14"/>
  <c r="Y909" i="14"/>
  <c r="X909" i="14"/>
  <c r="W909" i="14"/>
  <c r="V909" i="14"/>
  <c r="U909" i="14"/>
  <c r="T909" i="14"/>
  <c r="S909" i="14"/>
  <c r="R909" i="14"/>
  <c r="Q909" i="14"/>
  <c r="P909" i="14"/>
  <c r="O909" i="14"/>
  <c r="N909" i="14"/>
  <c r="M909" i="14"/>
  <c r="L909" i="14"/>
  <c r="K909" i="14"/>
  <c r="J909" i="14"/>
  <c r="I909" i="14"/>
  <c r="H909" i="14"/>
  <c r="G909" i="14"/>
  <c r="AI908" i="14"/>
  <c r="AG908" i="14"/>
  <c r="AE908" i="14"/>
  <c r="AC908" i="14"/>
  <c r="AB908" i="14"/>
  <c r="AA908" i="14"/>
  <c r="Z908" i="14"/>
  <c r="Y908" i="14"/>
  <c r="X908" i="14"/>
  <c r="W908" i="14"/>
  <c r="V908" i="14"/>
  <c r="U908" i="14"/>
  <c r="T908" i="14"/>
  <c r="S908" i="14"/>
  <c r="R908" i="14"/>
  <c r="Q908" i="14"/>
  <c r="P908" i="14"/>
  <c r="O908" i="14"/>
  <c r="N908" i="14"/>
  <c r="M908" i="14"/>
  <c r="L908" i="14"/>
  <c r="K908" i="14"/>
  <c r="J908" i="14"/>
  <c r="I908" i="14"/>
  <c r="H908" i="14"/>
  <c r="G908" i="14"/>
  <c r="AI907" i="14"/>
  <c r="AG907" i="14"/>
  <c r="AE907" i="14"/>
  <c r="AC907" i="14"/>
  <c r="AB907" i="14"/>
  <c r="AA907" i="14"/>
  <c r="Z907" i="14"/>
  <c r="Y907" i="14"/>
  <c r="X907" i="14"/>
  <c r="W907" i="14"/>
  <c r="V907" i="14"/>
  <c r="U907" i="14"/>
  <c r="T907" i="14"/>
  <c r="S907" i="14"/>
  <c r="R907" i="14"/>
  <c r="Q907" i="14"/>
  <c r="P907" i="14"/>
  <c r="O907" i="14"/>
  <c r="N907" i="14"/>
  <c r="M907" i="14"/>
  <c r="L907" i="14"/>
  <c r="K907" i="14"/>
  <c r="J907" i="14"/>
  <c r="I907" i="14"/>
  <c r="H907" i="14"/>
  <c r="G907" i="14"/>
  <c r="AI906" i="14"/>
  <c r="AG906" i="14"/>
  <c r="AE906" i="14"/>
  <c r="AC906" i="14"/>
  <c r="AB906" i="14"/>
  <c r="AA906" i="14"/>
  <c r="Z906" i="14"/>
  <c r="Y906" i="14"/>
  <c r="X906" i="14"/>
  <c r="W906" i="14"/>
  <c r="V906" i="14"/>
  <c r="U906" i="14"/>
  <c r="T906" i="14"/>
  <c r="S906" i="14"/>
  <c r="R906" i="14"/>
  <c r="Q906" i="14"/>
  <c r="P906" i="14"/>
  <c r="O906" i="14"/>
  <c r="N906" i="14"/>
  <c r="M906" i="14"/>
  <c r="L906" i="14"/>
  <c r="K906" i="14"/>
  <c r="J906" i="14"/>
  <c r="I906" i="14"/>
  <c r="H906" i="14"/>
  <c r="G906" i="14"/>
  <c r="AI905" i="14"/>
  <c r="AG905" i="14"/>
  <c r="AE905" i="14"/>
  <c r="AC905" i="14"/>
  <c r="AC575" i="15" s="1"/>
  <c r="AB905" i="14"/>
  <c r="AA905" i="14"/>
  <c r="Z905" i="14"/>
  <c r="Y905" i="14"/>
  <c r="X905" i="14"/>
  <c r="W905" i="14"/>
  <c r="V905" i="14"/>
  <c r="U905" i="14"/>
  <c r="T905" i="14"/>
  <c r="S905" i="14"/>
  <c r="R905" i="14"/>
  <c r="Q905" i="14"/>
  <c r="P905" i="14"/>
  <c r="O905" i="14"/>
  <c r="N905" i="14"/>
  <c r="M905" i="14"/>
  <c r="L905" i="14"/>
  <c r="K905" i="14"/>
  <c r="J905" i="14"/>
  <c r="I905" i="14"/>
  <c r="H905" i="14"/>
  <c r="G905" i="14"/>
  <c r="AI904" i="14"/>
  <c r="AG904" i="14"/>
  <c r="AE904" i="14"/>
  <c r="AC904" i="14"/>
  <c r="AB904" i="14"/>
  <c r="AA904" i="14"/>
  <c r="Z904" i="14"/>
  <c r="Y904" i="14"/>
  <c r="X904" i="14"/>
  <c r="W904" i="14"/>
  <c r="V904" i="14"/>
  <c r="U904" i="14"/>
  <c r="T904" i="14"/>
  <c r="S904" i="14"/>
  <c r="R904" i="14"/>
  <c r="Q904" i="14"/>
  <c r="P904" i="14"/>
  <c r="O904" i="14"/>
  <c r="N904" i="14"/>
  <c r="M904" i="14"/>
  <c r="L904" i="14"/>
  <c r="K904" i="14"/>
  <c r="J904" i="14"/>
  <c r="I904" i="14"/>
  <c r="H904" i="14"/>
  <c r="G904" i="14"/>
  <c r="AI903" i="14"/>
  <c r="AG903" i="14"/>
  <c r="AE903" i="14"/>
  <c r="AC903" i="14"/>
  <c r="AB903" i="14"/>
  <c r="AA903" i="14"/>
  <c r="Z903" i="14"/>
  <c r="Y903" i="14"/>
  <c r="X903" i="14"/>
  <c r="W903" i="14"/>
  <c r="V903" i="14"/>
  <c r="U903" i="14"/>
  <c r="T903" i="14"/>
  <c r="S903" i="14"/>
  <c r="R903" i="14"/>
  <c r="Q903" i="14"/>
  <c r="P903" i="14"/>
  <c r="O903" i="14"/>
  <c r="N903" i="14"/>
  <c r="M903" i="14"/>
  <c r="L903" i="14"/>
  <c r="K903" i="14"/>
  <c r="J903" i="14"/>
  <c r="I903" i="14"/>
  <c r="H903" i="14"/>
  <c r="G903" i="14"/>
  <c r="AA902" i="14"/>
  <c r="AA572" i="15" s="1"/>
  <c r="W902" i="14"/>
  <c r="W572" i="15" s="1"/>
  <c r="S902" i="14"/>
  <c r="S572" i="15" s="1"/>
  <c r="O902" i="14"/>
  <c r="O572" i="15" s="1"/>
  <c r="K902" i="14"/>
  <c r="K572" i="15" s="1"/>
  <c r="H902" i="14"/>
  <c r="G902" i="14"/>
  <c r="W901" i="14"/>
  <c r="W571" i="15" s="1"/>
  <c r="H901" i="14"/>
  <c r="G901" i="14"/>
  <c r="AA900" i="14"/>
  <c r="AA570" i="15" s="1"/>
  <c r="W900" i="14"/>
  <c r="W570" i="15" s="1"/>
  <c r="S900" i="14"/>
  <c r="S570" i="15" s="1"/>
  <c r="O900" i="14"/>
  <c r="O570" i="15" s="1"/>
  <c r="K900" i="14"/>
  <c r="K570" i="15" s="1"/>
  <c r="H900" i="14"/>
  <c r="G900" i="14"/>
  <c r="O899" i="14"/>
  <c r="O569" i="15" s="1"/>
  <c r="H899" i="14"/>
  <c r="G899" i="14"/>
  <c r="AA898" i="14"/>
  <c r="AA568" i="15" s="1"/>
  <c r="W898" i="14"/>
  <c r="W568" i="15" s="1"/>
  <c r="S898" i="14"/>
  <c r="S568" i="15" s="1"/>
  <c r="O898" i="14"/>
  <c r="O568" i="15" s="1"/>
  <c r="K898" i="14"/>
  <c r="K568" i="15" s="1"/>
  <c r="H898" i="14"/>
  <c r="G898" i="14"/>
  <c r="W897" i="14"/>
  <c r="W567" i="15" s="1"/>
  <c r="H897" i="14"/>
  <c r="G897" i="14"/>
  <c r="AA896" i="14"/>
  <c r="AA566" i="15" s="1"/>
  <c r="W896" i="14"/>
  <c r="W566" i="15" s="1"/>
  <c r="S896" i="14"/>
  <c r="S566" i="15" s="1"/>
  <c r="O896" i="14"/>
  <c r="O566" i="15" s="1"/>
  <c r="K896" i="14"/>
  <c r="K566" i="15" s="1"/>
  <c r="H896" i="14"/>
  <c r="G896" i="14"/>
  <c r="H895" i="14"/>
  <c r="G895" i="14"/>
  <c r="AA894" i="14"/>
  <c r="AA564" i="15" s="1"/>
  <c r="W894" i="14"/>
  <c r="W564" i="15" s="1"/>
  <c r="S894" i="14"/>
  <c r="S564" i="15" s="1"/>
  <c r="O894" i="14"/>
  <c r="O564" i="15" s="1"/>
  <c r="K894" i="14"/>
  <c r="K564" i="15" s="1"/>
  <c r="H894" i="14"/>
  <c r="G894" i="14"/>
  <c r="H893" i="14"/>
  <c r="G893" i="14"/>
  <c r="AA892" i="14"/>
  <c r="AA562" i="15" s="1"/>
  <c r="W892" i="14"/>
  <c r="W562" i="15" s="1"/>
  <c r="S892" i="14"/>
  <c r="S562" i="15" s="1"/>
  <c r="O892" i="14"/>
  <c r="O562" i="15" s="1"/>
  <c r="K892" i="14"/>
  <c r="K562" i="15" s="1"/>
  <c r="H892" i="14"/>
  <c r="G892" i="14"/>
  <c r="H891" i="14"/>
  <c r="G891" i="14"/>
  <c r="AA890" i="14"/>
  <c r="AA560" i="15" s="1"/>
  <c r="W890" i="14"/>
  <c r="W560" i="15" s="1"/>
  <c r="S890" i="14"/>
  <c r="S560" i="15" s="1"/>
  <c r="O890" i="14"/>
  <c r="O560" i="15" s="1"/>
  <c r="K890" i="14"/>
  <c r="K560" i="15" s="1"/>
  <c r="H890" i="14"/>
  <c r="G890" i="14"/>
  <c r="H889" i="14"/>
  <c r="G889" i="14"/>
  <c r="AA888" i="14"/>
  <c r="AA558" i="15" s="1"/>
  <c r="W888" i="14"/>
  <c r="W558" i="15" s="1"/>
  <c r="S888" i="14"/>
  <c r="S558" i="15" s="1"/>
  <c r="O888" i="14"/>
  <c r="O558" i="15" s="1"/>
  <c r="K888" i="14"/>
  <c r="K558" i="15" s="1"/>
  <c r="H888" i="14"/>
  <c r="G888" i="14"/>
  <c r="H887" i="14"/>
  <c r="G887" i="14"/>
  <c r="AA886" i="14"/>
  <c r="AA556" i="15" s="1"/>
  <c r="W886" i="14"/>
  <c r="W556" i="15" s="1"/>
  <c r="S886" i="14"/>
  <c r="S556" i="15" s="1"/>
  <c r="O886" i="14"/>
  <c r="O556" i="15" s="1"/>
  <c r="K886" i="14"/>
  <c r="K556" i="15" s="1"/>
  <c r="H886" i="14"/>
  <c r="G886" i="14"/>
  <c r="H885" i="14"/>
  <c r="G885" i="14"/>
  <c r="AA884" i="14"/>
  <c r="AA554" i="15" s="1"/>
  <c r="W884" i="14"/>
  <c r="W554" i="15" s="1"/>
  <c r="S884" i="14"/>
  <c r="S554" i="15" s="1"/>
  <c r="O884" i="14"/>
  <c r="O554" i="15" s="1"/>
  <c r="K884" i="14"/>
  <c r="K554" i="15" s="1"/>
  <c r="H884" i="14"/>
  <c r="G884" i="14"/>
  <c r="H883" i="14"/>
  <c r="G883" i="14"/>
  <c r="AA882" i="14"/>
  <c r="AA552" i="15" s="1"/>
  <c r="W882" i="14"/>
  <c r="W552" i="15" s="1"/>
  <c r="S882" i="14"/>
  <c r="S552" i="15" s="1"/>
  <c r="O882" i="14"/>
  <c r="O552" i="15" s="1"/>
  <c r="K882" i="14"/>
  <c r="K552" i="15" s="1"/>
  <c r="H882" i="14"/>
  <c r="G882" i="14"/>
  <c r="H881" i="14"/>
  <c r="G881" i="14"/>
  <c r="AA880" i="14"/>
  <c r="AA550" i="15" s="1"/>
  <c r="W880" i="14"/>
  <c r="W550" i="15" s="1"/>
  <c r="S880" i="14"/>
  <c r="S550" i="15" s="1"/>
  <c r="O880" i="14"/>
  <c r="O550" i="15" s="1"/>
  <c r="K880" i="14"/>
  <c r="K550" i="15" s="1"/>
  <c r="H880" i="14"/>
  <c r="G880" i="14"/>
  <c r="H879" i="14"/>
  <c r="G879" i="14"/>
  <c r="AA878" i="14"/>
  <c r="AA548" i="15" s="1"/>
  <c r="W878" i="14"/>
  <c r="W548" i="15" s="1"/>
  <c r="S878" i="14"/>
  <c r="S548" i="15" s="1"/>
  <c r="O878" i="14"/>
  <c r="O548" i="15" s="1"/>
  <c r="K878" i="14"/>
  <c r="K548" i="15" s="1"/>
  <c r="H878" i="14"/>
  <c r="G878" i="14"/>
  <c r="H877" i="14"/>
  <c r="G877" i="14"/>
  <c r="AA876" i="14"/>
  <c r="AA546" i="15" s="1"/>
  <c r="W876" i="14"/>
  <c r="W546" i="15" s="1"/>
  <c r="S876" i="14"/>
  <c r="S546" i="15" s="1"/>
  <c r="O876" i="14"/>
  <c r="O546" i="15" s="1"/>
  <c r="K876" i="14"/>
  <c r="K546" i="15" s="1"/>
  <c r="H876" i="14"/>
  <c r="G876" i="14"/>
  <c r="H875" i="14"/>
  <c r="G875" i="14"/>
  <c r="AA874" i="14"/>
  <c r="AA544" i="15" s="1"/>
  <c r="W874" i="14"/>
  <c r="W544" i="15" s="1"/>
  <c r="S874" i="14"/>
  <c r="S544" i="15" s="1"/>
  <c r="O874" i="14"/>
  <c r="O544" i="15" s="1"/>
  <c r="K874" i="14"/>
  <c r="K544" i="15" s="1"/>
  <c r="H874" i="14"/>
  <c r="G874" i="14"/>
  <c r="H873" i="14"/>
  <c r="G873" i="14"/>
  <c r="AA872" i="14"/>
  <c r="AA542" i="15" s="1"/>
  <c r="W872" i="14"/>
  <c r="W542" i="15" s="1"/>
  <c r="S872" i="14"/>
  <c r="S542" i="15" s="1"/>
  <c r="O872" i="14"/>
  <c r="O542" i="15" s="1"/>
  <c r="K872" i="14"/>
  <c r="K542" i="15" s="1"/>
  <c r="H872" i="14"/>
  <c r="G872" i="14"/>
  <c r="H871" i="14"/>
  <c r="G871" i="14"/>
  <c r="AA870" i="14"/>
  <c r="AA540" i="15" s="1"/>
  <c r="W870" i="14"/>
  <c r="W540" i="15" s="1"/>
  <c r="S870" i="14"/>
  <c r="S540" i="15" s="1"/>
  <c r="O870" i="14"/>
  <c r="O540" i="15" s="1"/>
  <c r="K870" i="14"/>
  <c r="K540" i="15" s="1"/>
  <c r="H870" i="14"/>
  <c r="G870" i="14"/>
  <c r="H869" i="14"/>
  <c r="G869" i="14"/>
  <c r="D869" i="14"/>
  <c r="AA868" i="14"/>
  <c r="AA538" i="15" s="1"/>
  <c r="W868" i="14"/>
  <c r="W538" i="15" s="1"/>
  <c r="S868" i="14"/>
  <c r="S538" i="15" s="1"/>
  <c r="O868" i="14"/>
  <c r="O538" i="15" s="1"/>
  <c r="K868" i="14"/>
  <c r="K538" i="15" s="1"/>
  <c r="H868" i="14"/>
  <c r="G868" i="14"/>
  <c r="D868" i="14"/>
  <c r="AA867" i="14"/>
  <c r="AA537" i="15" s="1"/>
  <c r="W867" i="14"/>
  <c r="W537" i="15" s="1"/>
  <c r="K867" i="14"/>
  <c r="K537" i="15" s="1"/>
  <c r="H867" i="14"/>
  <c r="G867" i="14"/>
  <c r="D867" i="14"/>
  <c r="AA866" i="14"/>
  <c r="AA536" i="15" s="1"/>
  <c r="W866" i="14"/>
  <c r="W536" i="15" s="1"/>
  <c r="S866" i="14"/>
  <c r="S536" i="15" s="1"/>
  <c r="O866" i="14"/>
  <c r="O536" i="15" s="1"/>
  <c r="K866" i="14"/>
  <c r="K536" i="15" s="1"/>
  <c r="H866" i="14"/>
  <c r="G866" i="14"/>
  <c r="D866" i="14"/>
  <c r="S865" i="14"/>
  <c r="S535" i="15" s="1"/>
  <c r="O865" i="14"/>
  <c r="O535" i="15" s="1"/>
  <c r="H865" i="14"/>
  <c r="G865" i="14"/>
  <c r="D865" i="14"/>
  <c r="AA864" i="14"/>
  <c r="AA534" i="15" s="1"/>
  <c r="W864" i="14"/>
  <c r="W534" i="15" s="1"/>
  <c r="S864" i="14"/>
  <c r="S534" i="15" s="1"/>
  <c r="O864" i="14"/>
  <c r="O534" i="15" s="1"/>
  <c r="K864" i="14"/>
  <c r="K534" i="15" s="1"/>
  <c r="H864" i="14"/>
  <c r="G864" i="14"/>
  <c r="F864" i="14"/>
  <c r="F865" i="14" s="1"/>
  <c r="F866" i="14" s="1"/>
  <c r="F867" i="14" s="1"/>
  <c r="F868" i="14" s="1"/>
  <c r="F869" i="14" s="1"/>
  <c r="F870" i="14" s="1"/>
  <c r="F871" i="14" s="1"/>
  <c r="F872" i="14" s="1"/>
  <c r="F873" i="14" s="1"/>
  <c r="F874" i="14" s="1"/>
  <c r="F875" i="14" s="1"/>
  <c r="F876" i="14" s="1"/>
  <c r="F877" i="14" s="1"/>
  <c r="F878" i="14" s="1"/>
  <c r="F879" i="14" s="1"/>
  <c r="F880" i="14" s="1"/>
  <c r="F881" i="14" s="1"/>
  <c r="F882" i="14" s="1"/>
  <c r="F883" i="14" s="1"/>
  <c r="F884" i="14" s="1"/>
  <c r="F885" i="14" s="1"/>
  <c r="F886" i="14" s="1"/>
  <c r="F887" i="14" s="1"/>
  <c r="F888" i="14" s="1"/>
  <c r="F889" i="14" s="1"/>
  <c r="F890" i="14" s="1"/>
  <c r="F891" i="14" s="1"/>
  <c r="F892" i="14" s="1"/>
  <c r="F893" i="14" s="1"/>
  <c r="F894" i="14" s="1"/>
  <c r="F895" i="14" s="1"/>
  <c r="F896" i="14" s="1"/>
  <c r="F897" i="14" s="1"/>
  <c r="F898" i="14" s="1"/>
  <c r="F899" i="14" s="1"/>
  <c r="F900" i="14" s="1"/>
  <c r="F901" i="14" s="1"/>
  <c r="F902" i="14" s="1"/>
  <c r="F903" i="14" s="1"/>
  <c r="F904" i="14" s="1"/>
  <c r="F905" i="14" s="1"/>
  <c r="F906" i="14" s="1"/>
  <c r="F907" i="14" s="1"/>
  <c r="F908" i="14" s="1"/>
  <c r="F909" i="14" s="1"/>
  <c r="F910" i="14" s="1"/>
  <c r="F911" i="14" s="1"/>
  <c r="F912" i="14" s="1"/>
  <c r="F913" i="14" s="1"/>
  <c r="F914" i="14" s="1"/>
  <c r="F915" i="14" s="1"/>
  <c r="F916" i="14" s="1"/>
  <c r="F917" i="14" s="1"/>
  <c r="F918" i="14" s="1"/>
  <c r="F919" i="14" s="1"/>
  <c r="F920" i="14" s="1"/>
  <c r="F921" i="14" s="1"/>
  <c r="F922" i="14" s="1"/>
  <c r="F924" i="14" s="1"/>
  <c r="D864" i="14"/>
  <c r="H863" i="14"/>
  <c r="G863" i="14"/>
  <c r="D863" i="14"/>
  <c r="AI858" i="14"/>
  <c r="AG858" i="14"/>
  <c r="AE858" i="14"/>
  <c r="AC858" i="14"/>
  <c r="AB858" i="14"/>
  <c r="AA858" i="14"/>
  <c r="Z858" i="14"/>
  <c r="Y858" i="14"/>
  <c r="X858" i="14"/>
  <c r="W858" i="14"/>
  <c r="V858" i="14"/>
  <c r="U858" i="14"/>
  <c r="T858" i="14"/>
  <c r="S858" i="14"/>
  <c r="R858" i="14"/>
  <c r="Q858" i="14"/>
  <c r="P858" i="14"/>
  <c r="O858" i="14"/>
  <c r="N858" i="14"/>
  <c r="M858" i="14"/>
  <c r="L858" i="14"/>
  <c r="K858" i="14"/>
  <c r="J858" i="14"/>
  <c r="I858" i="14"/>
  <c r="H858" i="14"/>
  <c r="G858" i="14"/>
  <c r="D858" i="14"/>
  <c r="D803" i="14"/>
  <c r="D802" i="14"/>
  <c r="D801" i="14"/>
  <c r="D800" i="14"/>
  <c r="D799" i="14"/>
  <c r="F798" i="14"/>
  <c r="F799" i="14" s="1"/>
  <c r="F800" i="14" s="1"/>
  <c r="F801" i="14" s="1"/>
  <c r="F802" i="14" s="1"/>
  <c r="F803" i="14" s="1"/>
  <c r="F804" i="14" s="1"/>
  <c r="F805" i="14" s="1"/>
  <c r="F806" i="14" s="1"/>
  <c r="F807" i="14" s="1"/>
  <c r="F808" i="14" s="1"/>
  <c r="F809" i="14" s="1"/>
  <c r="F810" i="14" s="1"/>
  <c r="F811" i="14" s="1"/>
  <c r="F812" i="14" s="1"/>
  <c r="F813" i="14" s="1"/>
  <c r="F814" i="14" s="1"/>
  <c r="F815" i="14" s="1"/>
  <c r="F816" i="14" s="1"/>
  <c r="F817" i="14" s="1"/>
  <c r="F818" i="14" s="1"/>
  <c r="F819" i="14" s="1"/>
  <c r="F820" i="14" s="1"/>
  <c r="F821" i="14" s="1"/>
  <c r="F822" i="14" s="1"/>
  <c r="F823" i="14" s="1"/>
  <c r="F824" i="14" s="1"/>
  <c r="F825" i="14" s="1"/>
  <c r="F826" i="14" s="1"/>
  <c r="F827" i="14" s="1"/>
  <c r="F828" i="14" s="1"/>
  <c r="F829" i="14" s="1"/>
  <c r="F830" i="14" s="1"/>
  <c r="F831" i="14" s="1"/>
  <c r="F832" i="14" s="1"/>
  <c r="F833" i="14" s="1"/>
  <c r="F834" i="14" s="1"/>
  <c r="F835" i="14" s="1"/>
  <c r="F836" i="14" s="1"/>
  <c r="F837" i="14" s="1"/>
  <c r="F838" i="14" s="1"/>
  <c r="F839" i="14" s="1"/>
  <c r="F840" i="14" s="1"/>
  <c r="F841" i="14" s="1"/>
  <c r="F842" i="14" s="1"/>
  <c r="F843" i="14" s="1"/>
  <c r="F844" i="14" s="1"/>
  <c r="F845" i="14" s="1"/>
  <c r="F846" i="14" s="1"/>
  <c r="F847" i="14" s="1"/>
  <c r="F848" i="14" s="1"/>
  <c r="F849" i="14" s="1"/>
  <c r="F850" i="14" s="1"/>
  <c r="F851" i="14" s="1"/>
  <c r="F852" i="14" s="1"/>
  <c r="F853" i="14" s="1"/>
  <c r="F854" i="14" s="1"/>
  <c r="F855" i="14" s="1"/>
  <c r="F856" i="14" s="1"/>
  <c r="F858" i="14" s="1"/>
  <c r="D798" i="14"/>
  <c r="D797" i="14"/>
  <c r="AI794" i="14"/>
  <c r="AG794" i="14"/>
  <c r="AE794" i="14"/>
  <c r="AC794" i="14"/>
  <c r="AB794" i="14"/>
  <c r="AA794" i="14"/>
  <c r="Z794" i="14"/>
  <c r="Y794" i="14"/>
  <c r="X794" i="14"/>
  <c r="W794" i="14"/>
  <c r="V794" i="14"/>
  <c r="U794" i="14"/>
  <c r="T794" i="14"/>
  <c r="S794" i="14"/>
  <c r="R794" i="14"/>
  <c r="Q794" i="14"/>
  <c r="P794" i="14"/>
  <c r="O794" i="14"/>
  <c r="N794" i="14"/>
  <c r="M794" i="14"/>
  <c r="L794" i="14"/>
  <c r="K794" i="14"/>
  <c r="J794" i="14"/>
  <c r="I794" i="14"/>
  <c r="H794" i="14"/>
  <c r="G794" i="14"/>
  <c r="D794" i="14"/>
  <c r="D739" i="14"/>
  <c r="D738" i="14"/>
  <c r="D737" i="14"/>
  <c r="D736" i="14"/>
  <c r="D735" i="14"/>
  <c r="F734" i="14"/>
  <c r="F735" i="14" s="1"/>
  <c r="F736" i="14" s="1"/>
  <c r="F737" i="14" s="1"/>
  <c r="F738" i="14" s="1"/>
  <c r="F739" i="14" s="1"/>
  <c r="F740" i="14" s="1"/>
  <c r="F741" i="14" s="1"/>
  <c r="F742" i="14" s="1"/>
  <c r="F743" i="14" s="1"/>
  <c r="F744" i="14" s="1"/>
  <c r="F745" i="14" s="1"/>
  <c r="F746" i="14" s="1"/>
  <c r="F747" i="14" s="1"/>
  <c r="F748" i="14" s="1"/>
  <c r="F749" i="14" s="1"/>
  <c r="F750" i="14" s="1"/>
  <c r="F751" i="14" s="1"/>
  <c r="F752" i="14" s="1"/>
  <c r="F753" i="14" s="1"/>
  <c r="F754" i="14" s="1"/>
  <c r="F755" i="14" s="1"/>
  <c r="F756" i="14" s="1"/>
  <c r="F757" i="14" s="1"/>
  <c r="F758" i="14" s="1"/>
  <c r="F759" i="14" s="1"/>
  <c r="F760" i="14" s="1"/>
  <c r="F761" i="14" s="1"/>
  <c r="F762" i="14" s="1"/>
  <c r="F763" i="14" s="1"/>
  <c r="F764" i="14" s="1"/>
  <c r="F765" i="14" s="1"/>
  <c r="F766" i="14" s="1"/>
  <c r="F767" i="14" s="1"/>
  <c r="F768" i="14" s="1"/>
  <c r="F769" i="14" s="1"/>
  <c r="F770" i="14" s="1"/>
  <c r="F771" i="14" s="1"/>
  <c r="F772" i="14" s="1"/>
  <c r="F773" i="14" s="1"/>
  <c r="F774" i="14" s="1"/>
  <c r="F775" i="14" s="1"/>
  <c r="F776" i="14" s="1"/>
  <c r="F777" i="14" s="1"/>
  <c r="F778" i="14" s="1"/>
  <c r="F779" i="14" s="1"/>
  <c r="F780" i="14" s="1"/>
  <c r="F781" i="14" s="1"/>
  <c r="F782" i="14" s="1"/>
  <c r="F783" i="14" s="1"/>
  <c r="F784" i="14" s="1"/>
  <c r="F785" i="14" s="1"/>
  <c r="F786" i="14" s="1"/>
  <c r="F787" i="14" s="1"/>
  <c r="F788" i="14" s="1"/>
  <c r="F789" i="14" s="1"/>
  <c r="F790" i="14" s="1"/>
  <c r="F791" i="14" s="1"/>
  <c r="F792" i="14" s="1"/>
  <c r="F794" i="14" s="1"/>
  <c r="D734" i="14"/>
  <c r="D733" i="14"/>
  <c r="AI730" i="14"/>
  <c r="AG730" i="14"/>
  <c r="AE730" i="14"/>
  <c r="AC730" i="14"/>
  <c r="AB730" i="14"/>
  <c r="AA730" i="14"/>
  <c r="Z730" i="14"/>
  <c r="Y730" i="14"/>
  <c r="X730" i="14"/>
  <c r="W730" i="14"/>
  <c r="V730" i="14"/>
  <c r="U730" i="14"/>
  <c r="T730" i="14"/>
  <c r="S730" i="14"/>
  <c r="R730" i="14"/>
  <c r="Q730" i="14"/>
  <c r="P730" i="14"/>
  <c r="O730" i="14"/>
  <c r="N730" i="14"/>
  <c r="M730" i="14"/>
  <c r="L730" i="14"/>
  <c r="K730" i="14"/>
  <c r="J730" i="14"/>
  <c r="I730" i="14"/>
  <c r="H730" i="14"/>
  <c r="G730" i="14"/>
  <c r="D730" i="14"/>
  <c r="D675" i="14"/>
  <c r="D674" i="14"/>
  <c r="D673" i="14"/>
  <c r="D672" i="14"/>
  <c r="D671" i="14"/>
  <c r="F670" i="14"/>
  <c r="F671" i="14" s="1"/>
  <c r="F672" i="14" s="1"/>
  <c r="F673" i="14" s="1"/>
  <c r="F674" i="14" s="1"/>
  <c r="F675" i="14" s="1"/>
  <c r="F676" i="14" s="1"/>
  <c r="F677" i="14" s="1"/>
  <c r="F678" i="14" s="1"/>
  <c r="F679" i="14" s="1"/>
  <c r="F680" i="14" s="1"/>
  <c r="F681" i="14" s="1"/>
  <c r="F682" i="14" s="1"/>
  <c r="F683" i="14" s="1"/>
  <c r="F684" i="14" s="1"/>
  <c r="F685" i="14" s="1"/>
  <c r="F686" i="14" s="1"/>
  <c r="F687" i="14" s="1"/>
  <c r="F688" i="14" s="1"/>
  <c r="F689" i="14" s="1"/>
  <c r="F690" i="14" s="1"/>
  <c r="F691" i="14" s="1"/>
  <c r="F692" i="14" s="1"/>
  <c r="F693" i="14" s="1"/>
  <c r="F694" i="14" s="1"/>
  <c r="F695" i="14" s="1"/>
  <c r="F696" i="14" s="1"/>
  <c r="F697" i="14" s="1"/>
  <c r="F698" i="14" s="1"/>
  <c r="F699" i="14" s="1"/>
  <c r="F700" i="14" s="1"/>
  <c r="F701" i="14" s="1"/>
  <c r="F702" i="14" s="1"/>
  <c r="F703" i="14" s="1"/>
  <c r="F704" i="14" s="1"/>
  <c r="F705" i="14" s="1"/>
  <c r="F706" i="14" s="1"/>
  <c r="F707" i="14" s="1"/>
  <c r="F708" i="14" s="1"/>
  <c r="F709" i="14" s="1"/>
  <c r="F710" i="14" s="1"/>
  <c r="F711" i="14" s="1"/>
  <c r="F712" i="14" s="1"/>
  <c r="F713" i="14" s="1"/>
  <c r="F714" i="14" s="1"/>
  <c r="F715" i="14" s="1"/>
  <c r="F716" i="14" s="1"/>
  <c r="F717" i="14" s="1"/>
  <c r="F718" i="14" s="1"/>
  <c r="F719" i="14" s="1"/>
  <c r="F720" i="14" s="1"/>
  <c r="F721" i="14" s="1"/>
  <c r="F722" i="14" s="1"/>
  <c r="F723" i="14" s="1"/>
  <c r="F724" i="14" s="1"/>
  <c r="F725" i="14" s="1"/>
  <c r="F726" i="14" s="1"/>
  <c r="F727" i="14" s="1"/>
  <c r="F728" i="14" s="1"/>
  <c r="F730" i="14" s="1"/>
  <c r="D670" i="14"/>
  <c r="D669" i="14"/>
  <c r="AI664" i="14"/>
  <c r="AG664" i="14"/>
  <c r="AE664" i="14"/>
  <c r="AC664" i="14"/>
  <c r="AB664" i="14"/>
  <c r="AA664" i="14"/>
  <c r="Z664" i="14"/>
  <c r="Y664" i="14"/>
  <c r="X664" i="14"/>
  <c r="W664" i="14"/>
  <c r="V664" i="14"/>
  <c r="U664" i="14"/>
  <c r="T664" i="14"/>
  <c r="S664" i="14"/>
  <c r="R664" i="14"/>
  <c r="Q664" i="14"/>
  <c r="P664" i="14"/>
  <c r="O664" i="14"/>
  <c r="N664" i="14"/>
  <c r="M664" i="14"/>
  <c r="L664" i="14"/>
  <c r="K664" i="14"/>
  <c r="J664" i="14"/>
  <c r="I664" i="14"/>
  <c r="H664" i="14"/>
  <c r="G664" i="14"/>
  <c r="D664" i="14"/>
  <c r="D609" i="14"/>
  <c r="D608" i="14"/>
  <c r="D607" i="14"/>
  <c r="D606" i="14"/>
  <c r="D605" i="14"/>
  <c r="F604" i="14"/>
  <c r="F605" i="14" s="1"/>
  <c r="F606" i="14" s="1"/>
  <c r="F607" i="14" s="1"/>
  <c r="F608" i="14" s="1"/>
  <c r="F609" i="14" s="1"/>
  <c r="F610" i="14" s="1"/>
  <c r="F611" i="14" s="1"/>
  <c r="F612" i="14" s="1"/>
  <c r="F613" i="14" s="1"/>
  <c r="F614" i="14" s="1"/>
  <c r="F615" i="14" s="1"/>
  <c r="F616" i="14" s="1"/>
  <c r="F617" i="14" s="1"/>
  <c r="F618" i="14" s="1"/>
  <c r="F619" i="14" s="1"/>
  <c r="F620" i="14" s="1"/>
  <c r="F621" i="14" s="1"/>
  <c r="F622" i="14" s="1"/>
  <c r="F623" i="14" s="1"/>
  <c r="F624" i="14" s="1"/>
  <c r="F625" i="14" s="1"/>
  <c r="F626" i="14" s="1"/>
  <c r="F627" i="14" s="1"/>
  <c r="F628" i="14" s="1"/>
  <c r="F629" i="14" s="1"/>
  <c r="F630" i="14" s="1"/>
  <c r="F631" i="14" s="1"/>
  <c r="F632" i="14" s="1"/>
  <c r="F633" i="14" s="1"/>
  <c r="F634" i="14" s="1"/>
  <c r="F635" i="14" s="1"/>
  <c r="F636" i="14" s="1"/>
  <c r="F637" i="14" s="1"/>
  <c r="F638" i="14" s="1"/>
  <c r="F639" i="14" s="1"/>
  <c r="F640" i="14" s="1"/>
  <c r="F641" i="14" s="1"/>
  <c r="F642" i="14" s="1"/>
  <c r="F643" i="14" s="1"/>
  <c r="F644" i="14" s="1"/>
  <c r="F645" i="14" s="1"/>
  <c r="F646" i="14" s="1"/>
  <c r="F647" i="14" s="1"/>
  <c r="F648" i="14" s="1"/>
  <c r="F649" i="14" s="1"/>
  <c r="F650" i="14" s="1"/>
  <c r="F651" i="14" s="1"/>
  <c r="F652" i="14" s="1"/>
  <c r="F653" i="14" s="1"/>
  <c r="F654" i="14" s="1"/>
  <c r="F655" i="14" s="1"/>
  <c r="F656" i="14" s="1"/>
  <c r="F657" i="14" s="1"/>
  <c r="F658" i="14" s="1"/>
  <c r="F659" i="14" s="1"/>
  <c r="F660" i="14" s="1"/>
  <c r="F661" i="14" s="1"/>
  <c r="F662" i="14" s="1"/>
  <c r="F664" i="14" s="1"/>
  <c r="D604" i="14"/>
  <c r="D603" i="14"/>
  <c r="AI600" i="14"/>
  <c r="AG600" i="14"/>
  <c r="AE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D600" i="14"/>
  <c r="D545" i="14"/>
  <c r="D544" i="14"/>
  <c r="D543" i="14"/>
  <c r="D542" i="14"/>
  <c r="D541" i="14"/>
  <c r="F540" i="14"/>
  <c r="F541" i="14" s="1"/>
  <c r="F542" i="14" s="1"/>
  <c r="F543" i="14" s="1"/>
  <c r="F544" i="14" s="1"/>
  <c r="F545" i="14" s="1"/>
  <c r="F546" i="14" s="1"/>
  <c r="F547" i="14" s="1"/>
  <c r="F548" i="14" s="1"/>
  <c r="F549" i="14" s="1"/>
  <c r="F550" i="14" s="1"/>
  <c r="F551" i="14" s="1"/>
  <c r="F552" i="14" s="1"/>
  <c r="F553" i="14" s="1"/>
  <c r="F554" i="14" s="1"/>
  <c r="F555" i="14" s="1"/>
  <c r="F556" i="14" s="1"/>
  <c r="F557" i="14" s="1"/>
  <c r="F558" i="14" s="1"/>
  <c r="F559" i="14" s="1"/>
  <c r="F560" i="14" s="1"/>
  <c r="F561" i="14" s="1"/>
  <c r="F562" i="14" s="1"/>
  <c r="F563" i="14" s="1"/>
  <c r="F564" i="14" s="1"/>
  <c r="F565" i="14" s="1"/>
  <c r="F566" i="14" s="1"/>
  <c r="F567" i="14" s="1"/>
  <c r="F568" i="14" s="1"/>
  <c r="F569" i="14" s="1"/>
  <c r="F570" i="14" s="1"/>
  <c r="F571" i="14" s="1"/>
  <c r="F572" i="14" s="1"/>
  <c r="F573" i="14" s="1"/>
  <c r="F574" i="14" s="1"/>
  <c r="F575" i="14" s="1"/>
  <c r="F576" i="14" s="1"/>
  <c r="F577" i="14" s="1"/>
  <c r="F578" i="14" s="1"/>
  <c r="F579" i="14" s="1"/>
  <c r="F580" i="14" s="1"/>
  <c r="F581" i="14" s="1"/>
  <c r="F582" i="14" s="1"/>
  <c r="F583" i="14" s="1"/>
  <c r="F584" i="14" s="1"/>
  <c r="F585" i="14" s="1"/>
  <c r="F586" i="14" s="1"/>
  <c r="F587" i="14" s="1"/>
  <c r="F588" i="14" s="1"/>
  <c r="F589" i="14" s="1"/>
  <c r="F590" i="14" s="1"/>
  <c r="F591" i="14" s="1"/>
  <c r="F592" i="14" s="1"/>
  <c r="F593" i="14" s="1"/>
  <c r="F594" i="14" s="1"/>
  <c r="F595" i="14" s="1"/>
  <c r="F596" i="14" s="1"/>
  <c r="F597" i="14" s="1"/>
  <c r="F598" i="14" s="1"/>
  <c r="F600" i="14" s="1"/>
  <c r="D540" i="14"/>
  <c r="D539" i="14"/>
  <c r="H536" i="14"/>
  <c r="G536" i="14"/>
  <c r="D536" i="14"/>
  <c r="AC902" i="14"/>
  <c r="AC572" i="15" s="1"/>
  <c r="AB902" i="14"/>
  <c r="AB572" i="15" s="1"/>
  <c r="Z902" i="14"/>
  <c r="Z572" i="15" s="1"/>
  <c r="Y902" i="14"/>
  <c r="Y572" i="15" s="1"/>
  <c r="X902" i="14"/>
  <c r="X572" i="15" s="1"/>
  <c r="V902" i="14"/>
  <c r="V572" i="15" s="1"/>
  <c r="T902" i="14"/>
  <c r="T572" i="15" s="1"/>
  <c r="R902" i="14"/>
  <c r="R572" i="15" s="1"/>
  <c r="Q902" i="14"/>
  <c r="Q572" i="15" s="1"/>
  <c r="P902" i="14"/>
  <c r="P572" i="15" s="1"/>
  <c r="N902" i="14"/>
  <c r="N572" i="15" s="1"/>
  <c r="L902" i="14"/>
  <c r="L572" i="15" s="1"/>
  <c r="J902" i="14"/>
  <c r="J572" i="15" s="1"/>
  <c r="I902" i="14"/>
  <c r="I572" i="15" s="1"/>
  <c r="AC901" i="14"/>
  <c r="AC571" i="15" s="1"/>
  <c r="AB901" i="14"/>
  <c r="AB571" i="15" s="1"/>
  <c r="AA901" i="14"/>
  <c r="AA571" i="15" s="1"/>
  <c r="Z901" i="14"/>
  <c r="Z571" i="15" s="1"/>
  <c r="Y901" i="14"/>
  <c r="Y571" i="15" s="1"/>
  <c r="X901" i="14"/>
  <c r="X571" i="15" s="1"/>
  <c r="V901" i="14"/>
  <c r="V571" i="15" s="1"/>
  <c r="U901" i="14"/>
  <c r="U571" i="15" s="1"/>
  <c r="T901" i="14"/>
  <c r="T571" i="15" s="1"/>
  <c r="S901" i="14"/>
  <c r="S571" i="15" s="1"/>
  <c r="R901" i="14"/>
  <c r="R571" i="15" s="1"/>
  <c r="Q901" i="14"/>
  <c r="Q571" i="15" s="1"/>
  <c r="P901" i="14"/>
  <c r="P571" i="15" s="1"/>
  <c r="O901" i="14"/>
  <c r="O571" i="15" s="1"/>
  <c r="N901" i="14"/>
  <c r="N571" i="15" s="1"/>
  <c r="M901" i="14"/>
  <c r="M571" i="15" s="1"/>
  <c r="L901" i="14"/>
  <c r="L571" i="15" s="1"/>
  <c r="K901" i="14"/>
  <c r="K571" i="15" s="1"/>
  <c r="J901" i="14"/>
  <c r="J571" i="15" s="1"/>
  <c r="I901" i="14"/>
  <c r="I571" i="15" s="1"/>
  <c r="AC900" i="14"/>
  <c r="AC570" i="15" s="1"/>
  <c r="AB900" i="14"/>
  <c r="AB570" i="15" s="1"/>
  <c r="Z900" i="14"/>
  <c r="Z570" i="15" s="1"/>
  <c r="Y900" i="14"/>
  <c r="Y570" i="15" s="1"/>
  <c r="X900" i="14"/>
  <c r="X570" i="15" s="1"/>
  <c r="V900" i="14"/>
  <c r="V570" i="15" s="1"/>
  <c r="T900" i="14"/>
  <c r="T570" i="15" s="1"/>
  <c r="R900" i="14"/>
  <c r="R570" i="15" s="1"/>
  <c r="Q900" i="14"/>
  <c r="Q570" i="15" s="1"/>
  <c r="P900" i="14"/>
  <c r="P570" i="15" s="1"/>
  <c r="N900" i="14"/>
  <c r="N570" i="15" s="1"/>
  <c r="L900" i="14"/>
  <c r="L570" i="15" s="1"/>
  <c r="J900" i="14"/>
  <c r="J570" i="15" s="1"/>
  <c r="I900" i="14"/>
  <c r="I570" i="15" s="1"/>
  <c r="AC899" i="14"/>
  <c r="AC569" i="15" s="1"/>
  <c r="AB899" i="14"/>
  <c r="AB569" i="15" s="1"/>
  <c r="AA899" i="14"/>
  <c r="AA569" i="15" s="1"/>
  <c r="Z899" i="14"/>
  <c r="Z569" i="15" s="1"/>
  <c r="Y899" i="14"/>
  <c r="Y569" i="15" s="1"/>
  <c r="X899" i="14"/>
  <c r="X569" i="15" s="1"/>
  <c r="V899" i="14"/>
  <c r="V569" i="15" s="1"/>
  <c r="U899" i="14"/>
  <c r="U569" i="15" s="1"/>
  <c r="T899" i="14"/>
  <c r="T569" i="15" s="1"/>
  <c r="S899" i="14"/>
  <c r="S569" i="15" s="1"/>
  <c r="R899" i="14"/>
  <c r="R569" i="15" s="1"/>
  <c r="Q899" i="14"/>
  <c r="Q569" i="15" s="1"/>
  <c r="P899" i="14"/>
  <c r="P569" i="15" s="1"/>
  <c r="N899" i="14"/>
  <c r="N569" i="15" s="1"/>
  <c r="M899" i="14"/>
  <c r="M569" i="15" s="1"/>
  <c r="L899" i="14"/>
  <c r="L569" i="15" s="1"/>
  <c r="K899" i="14"/>
  <c r="K569" i="15" s="1"/>
  <c r="J899" i="14"/>
  <c r="J569" i="15" s="1"/>
  <c r="I899" i="14"/>
  <c r="I569" i="15" s="1"/>
  <c r="AC898" i="14"/>
  <c r="AC568" i="15" s="1"/>
  <c r="AB898" i="14"/>
  <c r="AB568" i="15" s="1"/>
  <c r="Z898" i="14"/>
  <c r="Z568" i="15" s="1"/>
  <c r="Y898" i="14"/>
  <c r="Y568" i="15" s="1"/>
  <c r="X898" i="14"/>
  <c r="X568" i="15" s="1"/>
  <c r="V898" i="14"/>
  <c r="V568" i="15" s="1"/>
  <c r="T898" i="14"/>
  <c r="T568" i="15" s="1"/>
  <c r="R898" i="14"/>
  <c r="R568" i="15" s="1"/>
  <c r="Q898" i="14"/>
  <c r="Q568" i="15" s="1"/>
  <c r="P898" i="14"/>
  <c r="P568" i="15" s="1"/>
  <c r="N898" i="14"/>
  <c r="N568" i="15" s="1"/>
  <c r="L898" i="14"/>
  <c r="L568" i="15" s="1"/>
  <c r="J898" i="14"/>
  <c r="J568" i="15" s="1"/>
  <c r="I898" i="14"/>
  <c r="I568" i="15" s="1"/>
  <c r="AC897" i="14"/>
  <c r="AC567" i="15" s="1"/>
  <c r="AB897" i="14"/>
  <c r="AB567" i="15" s="1"/>
  <c r="AA897" i="14"/>
  <c r="AA567" i="15" s="1"/>
  <c r="Z897" i="14"/>
  <c r="Z567" i="15" s="1"/>
  <c r="Y897" i="14"/>
  <c r="Y567" i="15" s="1"/>
  <c r="X897" i="14"/>
  <c r="X567" i="15" s="1"/>
  <c r="V897" i="14"/>
  <c r="V567" i="15" s="1"/>
  <c r="U897" i="14"/>
  <c r="U567" i="15" s="1"/>
  <c r="T897" i="14"/>
  <c r="T567" i="15" s="1"/>
  <c r="S897" i="14"/>
  <c r="S567" i="15" s="1"/>
  <c r="R897" i="14"/>
  <c r="R567" i="15" s="1"/>
  <c r="Q897" i="14"/>
  <c r="Q567" i="15" s="1"/>
  <c r="P897" i="14"/>
  <c r="P567" i="15" s="1"/>
  <c r="O897" i="14"/>
  <c r="O567" i="15" s="1"/>
  <c r="N897" i="14"/>
  <c r="N567" i="15" s="1"/>
  <c r="M897" i="14"/>
  <c r="M567" i="15" s="1"/>
  <c r="L897" i="14"/>
  <c r="L567" i="15" s="1"/>
  <c r="K897" i="14"/>
  <c r="K567" i="15" s="1"/>
  <c r="J897" i="14"/>
  <c r="J567" i="15" s="1"/>
  <c r="I897" i="14"/>
  <c r="I567" i="15" s="1"/>
  <c r="AC896" i="14"/>
  <c r="AC566" i="15" s="1"/>
  <c r="AB896" i="14"/>
  <c r="AB566" i="15" s="1"/>
  <c r="Z896" i="14"/>
  <c r="Z566" i="15" s="1"/>
  <c r="Y896" i="14"/>
  <c r="Y566" i="15" s="1"/>
  <c r="X896" i="14"/>
  <c r="X566" i="15" s="1"/>
  <c r="V896" i="14"/>
  <c r="V566" i="15" s="1"/>
  <c r="T896" i="14"/>
  <c r="T566" i="15" s="1"/>
  <c r="R896" i="14"/>
  <c r="R566" i="15" s="1"/>
  <c r="Q896" i="14"/>
  <c r="Q566" i="15" s="1"/>
  <c r="P896" i="14"/>
  <c r="P566" i="15" s="1"/>
  <c r="N896" i="14"/>
  <c r="N566" i="15" s="1"/>
  <c r="L896" i="14"/>
  <c r="L566" i="15" s="1"/>
  <c r="J896" i="14"/>
  <c r="J566" i="15" s="1"/>
  <c r="I896" i="14"/>
  <c r="I566" i="15" s="1"/>
  <c r="AC895" i="14"/>
  <c r="AC565" i="15" s="1"/>
  <c r="AB895" i="14"/>
  <c r="AB565" i="15" s="1"/>
  <c r="AA895" i="14"/>
  <c r="AA565" i="15" s="1"/>
  <c r="Z895" i="14"/>
  <c r="Z565" i="15" s="1"/>
  <c r="Y895" i="14"/>
  <c r="Y565" i="15" s="1"/>
  <c r="X895" i="14"/>
  <c r="X565" i="15" s="1"/>
  <c r="V895" i="14"/>
  <c r="V565" i="15" s="1"/>
  <c r="U895" i="14"/>
  <c r="U565" i="15" s="1"/>
  <c r="T895" i="14"/>
  <c r="T565" i="15" s="1"/>
  <c r="S895" i="14"/>
  <c r="S565" i="15" s="1"/>
  <c r="R895" i="14"/>
  <c r="R565" i="15" s="1"/>
  <c r="Q895" i="14"/>
  <c r="Q565" i="15" s="1"/>
  <c r="P895" i="14"/>
  <c r="P565" i="15" s="1"/>
  <c r="O895" i="14"/>
  <c r="O565" i="15" s="1"/>
  <c r="N895" i="14"/>
  <c r="N565" i="15" s="1"/>
  <c r="M895" i="14"/>
  <c r="M565" i="15" s="1"/>
  <c r="L895" i="14"/>
  <c r="L565" i="15" s="1"/>
  <c r="K895" i="14"/>
  <c r="K565" i="15" s="1"/>
  <c r="J895" i="14"/>
  <c r="J565" i="15" s="1"/>
  <c r="I895" i="14"/>
  <c r="I565" i="15" s="1"/>
  <c r="AC894" i="14"/>
  <c r="AC564" i="15" s="1"/>
  <c r="AB894" i="14"/>
  <c r="AB564" i="15" s="1"/>
  <c r="Z894" i="14"/>
  <c r="Z564" i="15" s="1"/>
  <c r="Y894" i="14"/>
  <c r="Y564" i="15" s="1"/>
  <c r="X894" i="14"/>
  <c r="X564" i="15" s="1"/>
  <c r="V894" i="14"/>
  <c r="V564" i="15" s="1"/>
  <c r="T894" i="14"/>
  <c r="T564" i="15" s="1"/>
  <c r="R894" i="14"/>
  <c r="R564" i="15" s="1"/>
  <c r="Q894" i="14"/>
  <c r="Q564" i="15" s="1"/>
  <c r="P894" i="14"/>
  <c r="P564" i="15" s="1"/>
  <c r="N894" i="14"/>
  <c r="N564" i="15" s="1"/>
  <c r="L894" i="14"/>
  <c r="L564" i="15" s="1"/>
  <c r="J894" i="14"/>
  <c r="J564" i="15" s="1"/>
  <c r="I894" i="14"/>
  <c r="I564" i="15" s="1"/>
  <c r="AC893" i="14"/>
  <c r="AC563" i="15" s="1"/>
  <c r="AB893" i="14"/>
  <c r="AB563" i="15" s="1"/>
  <c r="AA893" i="14"/>
  <c r="AA563" i="15" s="1"/>
  <c r="Z893" i="14"/>
  <c r="Z563" i="15" s="1"/>
  <c r="Y893" i="14"/>
  <c r="Y563" i="15" s="1"/>
  <c r="X893" i="14"/>
  <c r="X563" i="15" s="1"/>
  <c r="V893" i="14"/>
  <c r="V563" i="15" s="1"/>
  <c r="U893" i="14"/>
  <c r="U563" i="15" s="1"/>
  <c r="T893" i="14"/>
  <c r="T563" i="15" s="1"/>
  <c r="S893" i="14"/>
  <c r="S563" i="15" s="1"/>
  <c r="R893" i="14"/>
  <c r="R563" i="15" s="1"/>
  <c r="Q893" i="14"/>
  <c r="Q563" i="15" s="1"/>
  <c r="P893" i="14"/>
  <c r="P563" i="15" s="1"/>
  <c r="O893" i="14"/>
  <c r="O563" i="15" s="1"/>
  <c r="N893" i="14"/>
  <c r="N563" i="15" s="1"/>
  <c r="M893" i="14"/>
  <c r="M563" i="15" s="1"/>
  <c r="L893" i="14"/>
  <c r="L563" i="15" s="1"/>
  <c r="K893" i="14"/>
  <c r="K563" i="15" s="1"/>
  <c r="J893" i="14"/>
  <c r="J563" i="15" s="1"/>
  <c r="I893" i="14"/>
  <c r="I563" i="15" s="1"/>
  <c r="AC892" i="14"/>
  <c r="AC562" i="15" s="1"/>
  <c r="AB892" i="14"/>
  <c r="AB562" i="15" s="1"/>
  <c r="Z892" i="14"/>
  <c r="Z562" i="15" s="1"/>
  <c r="Y892" i="14"/>
  <c r="Y562" i="15" s="1"/>
  <c r="X892" i="14"/>
  <c r="X562" i="15" s="1"/>
  <c r="V892" i="14"/>
  <c r="V562" i="15" s="1"/>
  <c r="T892" i="14"/>
  <c r="T562" i="15" s="1"/>
  <c r="R892" i="14"/>
  <c r="R562" i="15" s="1"/>
  <c r="Q892" i="14"/>
  <c r="Q562" i="15" s="1"/>
  <c r="P892" i="14"/>
  <c r="P562" i="15" s="1"/>
  <c r="N892" i="14"/>
  <c r="N562" i="15" s="1"/>
  <c r="L892" i="14"/>
  <c r="L562" i="15" s="1"/>
  <c r="J892" i="14"/>
  <c r="J562" i="15" s="1"/>
  <c r="I892" i="14"/>
  <c r="I562" i="15" s="1"/>
  <c r="AC891" i="14"/>
  <c r="AC561" i="15" s="1"/>
  <c r="AB891" i="14"/>
  <c r="AB561" i="15" s="1"/>
  <c r="AA891" i="14"/>
  <c r="AA561" i="15" s="1"/>
  <c r="Z891" i="14"/>
  <c r="Z561" i="15" s="1"/>
  <c r="Y891" i="14"/>
  <c r="Y561" i="15" s="1"/>
  <c r="X891" i="14"/>
  <c r="X561" i="15" s="1"/>
  <c r="V891" i="14"/>
  <c r="V561" i="15" s="1"/>
  <c r="U891" i="14"/>
  <c r="U561" i="15" s="1"/>
  <c r="T891" i="14"/>
  <c r="T561" i="15" s="1"/>
  <c r="S891" i="14"/>
  <c r="S561" i="15" s="1"/>
  <c r="R891" i="14"/>
  <c r="R561" i="15" s="1"/>
  <c r="Q891" i="14"/>
  <c r="Q561" i="15" s="1"/>
  <c r="P891" i="14"/>
  <c r="P561" i="15" s="1"/>
  <c r="O891" i="14"/>
  <c r="O561" i="15" s="1"/>
  <c r="N891" i="14"/>
  <c r="N561" i="15" s="1"/>
  <c r="M891" i="14"/>
  <c r="M561" i="15" s="1"/>
  <c r="L891" i="14"/>
  <c r="L561" i="15" s="1"/>
  <c r="K891" i="14"/>
  <c r="K561" i="15" s="1"/>
  <c r="J891" i="14"/>
  <c r="J561" i="15" s="1"/>
  <c r="I891" i="14"/>
  <c r="I561" i="15" s="1"/>
  <c r="AC890" i="14"/>
  <c r="AC560" i="15" s="1"/>
  <c r="AB890" i="14"/>
  <c r="AB560" i="15" s="1"/>
  <c r="Z890" i="14"/>
  <c r="Z560" i="15" s="1"/>
  <c r="Y890" i="14"/>
  <c r="Y560" i="15" s="1"/>
  <c r="X890" i="14"/>
  <c r="X560" i="15" s="1"/>
  <c r="V890" i="14"/>
  <c r="V560" i="15" s="1"/>
  <c r="T890" i="14"/>
  <c r="T560" i="15" s="1"/>
  <c r="R890" i="14"/>
  <c r="R560" i="15" s="1"/>
  <c r="Q890" i="14"/>
  <c r="Q560" i="15" s="1"/>
  <c r="P890" i="14"/>
  <c r="P560" i="15" s="1"/>
  <c r="N890" i="14"/>
  <c r="N560" i="15" s="1"/>
  <c r="L890" i="14"/>
  <c r="L560" i="15" s="1"/>
  <c r="J890" i="14"/>
  <c r="J560" i="15" s="1"/>
  <c r="I890" i="14"/>
  <c r="I560" i="15" s="1"/>
  <c r="AC889" i="14"/>
  <c r="AC559" i="15" s="1"/>
  <c r="AB889" i="14"/>
  <c r="AB559" i="15" s="1"/>
  <c r="AA889" i="14"/>
  <c r="AA559" i="15" s="1"/>
  <c r="Z889" i="14"/>
  <c r="Z559" i="15" s="1"/>
  <c r="Y889" i="14"/>
  <c r="Y559" i="15" s="1"/>
  <c r="X889" i="14"/>
  <c r="X559" i="15" s="1"/>
  <c r="V889" i="14"/>
  <c r="V559" i="15" s="1"/>
  <c r="U889" i="14"/>
  <c r="U559" i="15" s="1"/>
  <c r="T889" i="14"/>
  <c r="T559" i="15" s="1"/>
  <c r="S889" i="14"/>
  <c r="S559" i="15" s="1"/>
  <c r="R889" i="14"/>
  <c r="R559" i="15" s="1"/>
  <c r="Q889" i="14"/>
  <c r="Q559" i="15" s="1"/>
  <c r="P889" i="14"/>
  <c r="P559" i="15" s="1"/>
  <c r="O889" i="14"/>
  <c r="O559" i="15" s="1"/>
  <c r="N889" i="14"/>
  <c r="N559" i="15" s="1"/>
  <c r="M889" i="14"/>
  <c r="M559" i="15" s="1"/>
  <c r="L889" i="14"/>
  <c r="L559" i="15" s="1"/>
  <c r="K889" i="14"/>
  <c r="K559" i="15" s="1"/>
  <c r="J889" i="14"/>
  <c r="J559" i="15" s="1"/>
  <c r="I889" i="14"/>
  <c r="I559" i="15" s="1"/>
  <c r="AC888" i="14"/>
  <c r="AC558" i="15" s="1"/>
  <c r="AB888" i="14"/>
  <c r="AB558" i="15" s="1"/>
  <c r="Z888" i="14"/>
  <c r="Z558" i="15" s="1"/>
  <c r="Y888" i="14"/>
  <c r="Y558" i="15" s="1"/>
  <c r="X888" i="14"/>
  <c r="X558" i="15" s="1"/>
  <c r="V888" i="14"/>
  <c r="V558" i="15" s="1"/>
  <c r="T888" i="14"/>
  <c r="T558" i="15" s="1"/>
  <c r="R888" i="14"/>
  <c r="R558" i="15" s="1"/>
  <c r="Q888" i="14"/>
  <c r="Q558" i="15" s="1"/>
  <c r="P888" i="14"/>
  <c r="P558" i="15" s="1"/>
  <c r="N888" i="14"/>
  <c r="N558" i="15" s="1"/>
  <c r="L888" i="14"/>
  <c r="L558" i="15" s="1"/>
  <c r="J888" i="14"/>
  <c r="J558" i="15" s="1"/>
  <c r="I888" i="14"/>
  <c r="I558" i="15" s="1"/>
  <c r="AC887" i="14"/>
  <c r="AC557" i="15" s="1"/>
  <c r="AB887" i="14"/>
  <c r="AB557" i="15" s="1"/>
  <c r="AA887" i="14"/>
  <c r="AA557" i="15" s="1"/>
  <c r="Z887" i="14"/>
  <c r="Z557" i="15" s="1"/>
  <c r="Y887" i="14"/>
  <c r="Y557" i="15" s="1"/>
  <c r="X887" i="14"/>
  <c r="X557" i="15" s="1"/>
  <c r="V887" i="14"/>
  <c r="V557" i="15" s="1"/>
  <c r="U887" i="14"/>
  <c r="U557" i="15" s="1"/>
  <c r="T887" i="14"/>
  <c r="T557" i="15" s="1"/>
  <c r="S887" i="14"/>
  <c r="S557" i="15" s="1"/>
  <c r="R887" i="14"/>
  <c r="R557" i="15" s="1"/>
  <c r="Q887" i="14"/>
  <c r="Q557" i="15" s="1"/>
  <c r="P887" i="14"/>
  <c r="P557" i="15" s="1"/>
  <c r="O887" i="14"/>
  <c r="O557" i="15" s="1"/>
  <c r="N887" i="14"/>
  <c r="N557" i="15" s="1"/>
  <c r="M887" i="14"/>
  <c r="M557" i="15" s="1"/>
  <c r="L887" i="14"/>
  <c r="L557" i="15" s="1"/>
  <c r="K887" i="14"/>
  <c r="K557" i="15" s="1"/>
  <c r="J887" i="14"/>
  <c r="J557" i="15" s="1"/>
  <c r="I887" i="14"/>
  <c r="I557" i="15" s="1"/>
  <c r="AC886" i="14"/>
  <c r="AC556" i="15" s="1"/>
  <c r="AB886" i="14"/>
  <c r="AB556" i="15" s="1"/>
  <c r="Z886" i="14"/>
  <c r="Z556" i="15" s="1"/>
  <c r="Y886" i="14"/>
  <c r="Y556" i="15" s="1"/>
  <c r="X886" i="14"/>
  <c r="X556" i="15" s="1"/>
  <c r="V886" i="14"/>
  <c r="V556" i="15" s="1"/>
  <c r="T886" i="14"/>
  <c r="T556" i="15" s="1"/>
  <c r="R886" i="14"/>
  <c r="R556" i="15" s="1"/>
  <c r="Q886" i="14"/>
  <c r="Q556" i="15" s="1"/>
  <c r="P886" i="14"/>
  <c r="P556" i="15" s="1"/>
  <c r="N886" i="14"/>
  <c r="N556" i="15" s="1"/>
  <c r="L886" i="14"/>
  <c r="L556" i="15" s="1"/>
  <c r="J886" i="14"/>
  <c r="J556" i="15" s="1"/>
  <c r="I886" i="14"/>
  <c r="I556" i="15" s="1"/>
  <c r="AC885" i="14"/>
  <c r="AC555" i="15" s="1"/>
  <c r="AB885" i="14"/>
  <c r="AB555" i="15" s="1"/>
  <c r="AA885" i="14"/>
  <c r="AA555" i="15" s="1"/>
  <c r="Z885" i="14"/>
  <c r="Z555" i="15" s="1"/>
  <c r="Y885" i="14"/>
  <c r="Y555" i="15" s="1"/>
  <c r="X885" i="14"/>
  <c r="X555" i="15" s="1"/>
  <c r="V885" i="14"/>
  <c r="V555" i="15" s="1"/>
  <c r="U885" i="14"/>
  <c r="U555" i="15" s="1"/>
  <c r="T885" i="14"/>
  <c r="T555" i="15" s="1"/>
  <c r="S885" i="14"/>
  <c r="S555" i="15" s="1"/>
  <c r="R885" i="14"/>
  <c r="R555" i="15" s="1"/>
  <c r="Q885" i="14"/>
  <c r="Q555" i="15" s="1"/>
  <c r="P885" i="14"/>
  <c r="P555" i="15" s="1"/>
  <c r="O885" i="14"/>
  <c r="O555" i="15" s="1"/>
  <c r="N885" i="14"/>
  <c r="N555" i="15" s="1"/>
  <c r="M885" i="14"/>
  <c r="M555" i="15" s="1"/>
  <c r="L885" i="14"/>
  <c r="L555" i="15" s="1"/>
  <c r="K885" i="14"/>
  <c r="K555" i="15" s="1"/>
  <c r="J885" i="14"/>
  <c r="J555" i="15" s="1"/>
  <c r="I885" i="14"/>
  <c r="I555" i="15" s="1"/>
  <c r="AC884" i="14"/>
  <c r="AC554" i="15" s="1"/>
  <c r="AB884" i="14"/>
  <c r="AB554" i="15" s="1"/>
  <c r="Z884" i="14"/>
  <c r="Z554" i="15" s="1"/>
  <c r="Y884" i="14"/>
  <c r="Y554" i="15" s="1"/>
  <c r="X884" i="14"/>
  <c r="X554" i="15" s="1"/>
  <c r="V884" i="14"/>
  <c r="V554" i="15" s="1"/>
  <c r="T884" i="14"/>
  <c r="T554" i="15" s="1"/>
  <c r="R884" i="14"/>
  <c r="R554" i="15" s="1"/>
  <c r="Q884" i="14"/>
  <c r="Q554" i="15" s="1"/>
  <c r="P884" i="14"/>
  <c r="P554" i="15" s="1"/>
  <c r="N884" i="14"/>
  <c r="N554" i="15" s="1"/>
  <c r="L884" i="14"/>
  <c r="L554" i="15" s="1"/>
  <c r="J884" i="14"/>
  <c r="J554" i="15" s="1"/>
  <c r="I884" i="14"/>
  <c r="I554" i="15" s="1"/>
  <c r="AC883" i="14"/>
  <c r="AC553" i="15" s="1"/>
  <c r="AB883" i="14"/>
  <c r="AB553" i="15" s="1"/>
  <c r="AA883" i="14"/>
  <c r="AA553" i="15" s="1"/>
  <c r="Z883" i="14"/>
  <c r="Z553" i="15" s="1"/>
  <c r="Y883" i="14"/>
  <c r="Y553" i="15" s="1"/>
  <c r="X883" i="14"/>
  <c r="X553" i="15" s="1"/>
  <c r="V883" i="14"/>
  <c r="V553" i="15" s="1"/>
  <c r="U883" i="14"/>
  <c r="U553" i="15" s="1"/>
  <c r="T883" i="14"/>
  <c r="T553" i="15" s="1"/>
  <c r="S883" i="14"/>
  <c r="S553" i="15" s="1"/>
  <c r="R883" i="14"/>
  <c r="R553" i="15" s="1"/>
  <c r="Q883" i="14"/>
  <c r="Q553" i="15" s="1"/>
  <c r="P883" i="14"/>
  <c r="P553" i="15" s="1"/>
  <c r="O883" i="14"/>
  <c r="O553" i="15" s="1"/>
  <c r="N883" i="14"/>
  <c r="N553" i="15" s="1"/>
  <c r="M883" i="14"/>
  <c r="M553" i="15" s="1"/>
  <c r="L883" i="14"/>
  <c r="L553" i="15" s="1"/>
  <c r="K883" i="14"/>
  <c r="K553" i="15" s="1"/>
  <c r="J883" i="14"/>
  <c r="J553" i="15" s="1"/>
  <c r="I883" i="14"/>
  <c r="I553" i="15" s="1"/>
  <c r="AC882" i="14"/>
  <c r="AC552" i="15" s="1"/>
  <c r="AB882" i="14"/>
  <c r="AB552" i="15" s="1"/>
  <c r="Z882" i="14"/>
  <c r="Z552" i="15" s="1"/>
  <c r="Y882" i="14"/>
  <c r="Y552" i="15" s="1"/>
  <c r="X882" i="14"/>
  <c r="X552" i="15" s="1"/>
  <c r="V882" i="14"/>
  <c r="V552" i="15" s="1"/>
  <c r="T882" i="14"/>
  <c r="T552" i="15" s="1"/>
  <c r="R882" i="14"/>
  <c r="R552" i="15" s="1"/>
  <c r="Q882" i="14"/>
  <c r="Q552" i="15" s="1"/>
  <c r="P882" i="14"/>
  <c r="P552" i="15" s="1"/>
  <c r="N882" i="14"/>
  <c r="N552" i="15" s="1"/>
  <c r="L882" i="14"/>
  <c r="L552" i="15" s="1"/>
  <c r="J882" i="14"/>
  <c r="J552" i="15" s="1"/>
  <c r="I882" i="14"/>
  <c r="I552" i="15" s="1"/>
  <c r="AC881" i="14"/>
  <c r="AC551" i="15" s="1"/>
  <c r="AB881" i="14"/>
  <c r="AB551" i="15" s="1"/>
  <c r="AA881" i="14"/>
  <c r="AA551" i="15" s="1"/>
  <c r="Z881" i="14"/>
  <c r="Z551" i="15" s="1"/>
  <c r="Y881" i="14"/>
  <c r="Y551" i="15" s="1"/>
  <c r="X881" i="14"/>
  <c r="X551" i="15" s="1"/>
  <c r="V881" i="14"/>
  <c r="V551" i="15" s="1"/>
  <c r="U881" i="14"/>
  <c r="U551" i="15" s="1"/>
  <c r="T881" i="14"/>
  <c r="T551" i="15" s="1"/>
  <c r="S881" i="14"/>
  <c r="S551" i="15" s="1"/>
  <c r="R881" i="14"/>
  <c r="R551" i="15" s="1"/>
  <c r="Q881" i="14"/>
  <c r="Q551" i="15" s="1"/>
  <c r="P881" i="14"/>
  <c r="P551" i="15" s="1"/>
  <c r="O881" i="14"/>
  <c r="O551" i="15" s="1"/>
  <c r="N881" i="14"/>
  <c r="N551" i="15" s="1"/>
  <c r="M881" i="14"/>
  <c r="M551" i="15" s="1"/>
  <c r="L881" i="14"/>
  <c r="L551" i="15" s="1"/>
  <c r="K881" i="14"/>
  <c r="K551" i="15" s="1"/>
  <c r="J881" i="14"/>
  <c r="J551" i="15" s="1"/>
  <c r="I881" i="14"/>
  <c r="I551" i="15" s="1"/>
  <c r="AC880" i="14"/>
  <c r="AC550" i="15" s="1"/>
  <c r="AB880" i="14"/>
  <c r="AB550" i="15" s="1"/>
  <c r="Z880" i="14"/>
  <c r="Z550" i="15" s="1"/>
  <c r="Y880" i="14"/>
  <c r="Y550" i="15" s="1"/>
  <c r="X880" i="14"/>
  <c r="X550" i="15" s="1"/>
  <c r="V880" i="14"/>
  <c r="V550" i="15" s="1"/>
  <c r="T880" i="14"/>
  <c r="T550" i="15" s="1"/>
  <c r="R880" i="14"/>
  <c r="R550" i="15" s="1"/>
  <c r="Q880" i="14"/>
  <c r="Q550" i="15" s="1"/>
  <c r="P880" i="14"/>
  <c r="P550" i="15" s="1"/>
  <c r="N880" i="14"/>
  <c r="N550" i="15" s="1"/>
  <c r="L880" i="14"/>
  <c r="L550" i="15" s="1"/>
  <c r="J880" i="14"/>
  <c r="J550" i="15" s="1"/>
  <c r="I880" i="14"/>
  <c r="I550" i="15" s="1"/>
  <c r="AC879" i="14"/>
  <c r="AC549" i="15" s="1"/>
  <c r="AB879" i="14"/>
  <c r="AB549" i="15" s="1"/>
  <c r="AA879" i="14"/>
  <c r="AA549" i="15" s="1"/>
  <c r="Z879" i="14"/>
  <c r="Z549" i="15" s="1"/>
  <c r="Y879" i="14"/>
  <c r="Y549" i="15" s="1"/>
  <c r="X879" i="14"/>
  <c r="X549" i="15" s="1"/>
  <c r="V879" i="14"/>
  <c r="V549" i="15" s="1"/>
  <c r="U879" i="14"/>
  <c r="U549" i="15" s="1"/>
  <c r="T879" i="14"/>
  <c r="T549" i="15" s="1"/>
  <c r="S879" i="14"/>
  <c r="S549" i="15" s="1"/>
  <c r="R879" i="14"/>
  <c r="R549" i="15" s="1"/>
  <c r="Q879" i="14"/>
  <c r="Q549" i="15" s="1"/>
  <c r="P879" i="14"/>
  <c r="P549" i="15" s="1"/>
  <c r="O879" i="14"/>
  <c r="O549" i="15" s="1"/>
  <c r="N879" i="14"/>
  <c r="N549" i="15" s="1"/>
  <c r="M879" i="14"/>
  <c r="M549" i="15" s="1"/>
  <c r="L879" i="14"/>
  <c r="L549" i="15" s="1"/>
  <c r="K879" i="14"/>
  <c r="K549" i="15" s="1"/>
  <c r="J879" i="14"/>
  <c r="J549" i="15" s="1"/>
  <c r="I879" i="14"/>
  <c r="I549" i="15" s="1"/>
  <c r="AC878" i="14"/>
  <c r="AC548" i="15" s="1"/>
  <c r="AB878" i="14"/>
  <c r="AB548" i="15" s="1"/>
  <c r="Z878" i="14"/>
  <c r="Z548" i="15" s="1"/>
  <c r="Y878" i="14"/>
  <c r="Y548" i="15" s="1"/>
  <c r="X878" i="14"/>
  <c r="X548" i="15" s="1"/>
  <c r="V878" i="14"/>
  <c r="V548" i="15" s="1"/>
  <c r="T878" i="14"/>
  <c r="T548" i="15" s="1"/>
  <c r="R878" i="14"/>
  <c r="R548" i="15" s="1"/>
  <c r="Q878" i="14"/>
  <c r="Q548" i="15" s="1"/>
  <c r="P878" i="14"/>
  <c r="P548" i="15" s="1"/>
  <c r="N878" i="14"/>
  <c r="N548" i="15" s="1"/>
  <c r="L878" i="14"/>
  <c r="L548" i="15" s="1"/>
  <c r="J878" i="14"/>
  <c r="J548" i="15" s="1"/>
  <c r="I878" i="14"/>
  <c r="I548" i="15" s="1"/>
  <c r="AC877" i="14"/>
  <c r="AC547" i="15" s="1"/>
  <c r="AB877" i="14"/>
  <c r="AB547" i="15" s="1"/>
  <c r="AA877" i="14"/>
  <c r="AA547" i="15" s="1"/>
  <c r="Z877" i="14"/>
  <c r="Z547" i="15" s="1"/>
  <c r="Y877" i="14"/>
  <c r="Y547" i="15" s="1"/>
  <c r="X877" i="14"/>
  <c r="X547" i="15" s="1"/>
  <c r="V877" i="14"/>
  <c r="V547" i="15" s="1"/>
  <c r="U877" i="14"/>
  <c r="U547" i="15" s="1"/>
  <c r="T877" i="14"/>
  <c r="T547" i="15" s="1"/>
  <c r="S877" i="14"/>
  <c r="S547" i="15" s="1"/>
  <c r="R877" i="14"/>
  <c r="R547" i="15" s="1"/>
  <c r="Q877" i="14"/>
  <c r="Q547" i="15" s="1"/>
  <c r="P877" i="14"/>
  <c r="P547" i="15" s="1"/>
  <c r="O877" i="14"/>
  <c r="O547" i="15" s="1"/>
  <c r="N877" i="14"/>
  <c r="N547" i="15" s="1"/>
  <c r="M877" i="14"/>
  <c r="M547" i="15" s="1"/>
  <c r="L877" i="14"/>
  <c r="L547" i="15" s="1"/>
  <c r="K877" i="14"/>
  <c r="K547" i="15" s="1"/>
  <c r="J877" i="14"/>
  <c r="J547" i="15" s="1"/>
  <c r="I877" i="14"/>
  <c r="I547" i="15" s="1"/>
  <c r="AC876" i="14"/>
  <c r="AC546" i="15" s="1"/>
  <c r="AB876" i="14"/>
  <c r="AB546" i="15" s="1"/>
  <c r="Z876" i="14"/>
  <c r="Z546" i="15" s="1"/>
  <c r="Y876" i="14"/>
  <c r="Y546" i="15" s="1"/>
  <c r="X876" i="14"/>
  <c r="X546" i="15" s="1"/>
  <c r="V876" i="14"/>
  <c r="V546" i="15" s="1"/>
  <c r="T876" i="14"/>
  <c r="T546" i="15" s="1"/>
  <c r="R876" i="14"/>
  <c r="R546" i="15" s="1"/>
  <c r="Q876" i="14"/>
  <c r="Q546" i="15" s="1"/>
  <c r="P876" i="14"/>
  <c r="P546" i="15" s="1"/>
  <c r="N876" i="14"/>
  <c r="N546" i="15" s="1"/>
  <c r="L876" i="14"/>
  <c r="L546" i="15" s="1"/>
  <c r="J876" i="14"/>
  <c r="J546" i="15" s="1"/>
  <c r="I876" i="14"/>
  <c r="I546" i="15" s="1"/>
  <c r="AC875" i="14"/>
  <c r="AC545" i="15" s="1"/>
  <c r="AB875" i="14"/>
  <c r="AB545" i="15" s="1"/>
  <c r="AA875" i="14"/>
  <c r="AA545" i="15" s="1"/>
  <c r="Z875" i="14"/>
  <c r="Z545" i="15" s="1"/>
  <c r="Y875" i="14"/>
  <c r="Y545" i="15" s="1"/>
  <c r="X875" i="14"/>
  <c r="X545" i="15" s="1"/>
  <c r="V875" i="14"/>
  <c r="V545" i="15" s="1"/>
  <c r="U875" i="14"/>
  <c r="U545" i="15" s="1"/>
  <c r="T875" i="14"/>
  <c r="T545" i="15" s="1"/>
  <c r="S875" i="14"/>
  <c r="S545" i="15" s="1"/>
  <c r="R875" i="14"/>
  <c r="R545" i="15" s="1"/>
  <c r="Q875" i="14"/>
  <c r="Q545" i="15" s="1"/>
  <c r="P875" i="14"/>
  <c r="P545" i="15" s="1"/>
  <c r="O875" i="14"/>
  <c r="O545" i="15" s="1"/>
  <c r="N875" i="14"/>
  <c r="N545" i="15" s="1"/>
  <c r="M875" i="14"/>
  <c r="M545" i="15" s="1"/>
  <c r="L875" i="14"/>
  <c r="L545" i="15" s="1"/>
  <c r="K875" i="14"/>
  <c r="K545" i="15" s="1"/>
  <c r="J875" i="14"/>
  <c r="J545" i="15" s="1"/>
  <c r="I875" i="14"/>
  <c r="I545" i="15" s="1"/>
  <c r="AC874" i="14"/>
  <c r="AC544" i="15" s="1"/>
  <c r="AB874" i="14"/>
  <c r="AB544" i="15" s="1"/>
  <c r="Z874" i="14"/>
  <c r="Z544" i="15" s="1"/>
  <c r="Y874" i="14"/>
  <c r="Y544" i="15" s="1"/>
  <c r="X874" i="14"/>
  <c r="X544" i="15" s="1"/>
  <c r="V874" i="14"/>
  <c r="V544" i="15" s="1"/>
  <c r="T874" i="14"/>
  <c r="T544" i="15" s="1"/>
  <c r="R874" i="14"/>
  <c r="R544" i="15" s="1"/>
  <c r="Q874" i="14"/>
  <c r="Q544" i="15" s="1"/>
  <c r="P874" i="14"/>
  <c r="P544" i="15" s="1"/>
  <c r="N874" i="14"/>
  <c r="N544" i="15" s="1"/>
  <c r="L874" i="14"/>
  <c r="L544" i="15" s="1"/>
  <c r="J874" i="14"/>
  <c r="J544" i="15" s="1"/>
  <c r="I874" i="14"/>
  <c r="I544" i="15" s="1"/>
  <c r="AC873" i="14"/>
  <c r="AC543" i="15" s="1"/>
  <c r="AB873" i="14"/>
  <c r="AB543" i="15" s="1"/>
  <c r="AA873" i="14"/>
  <c r="AA543" i="15" s="1"/>
  <c r="Z873" i="14"/>
  <c r="Z543" i="15" s="1"/>
  <c r="Y873" i="14"/>
  <c r="Y543" i="15" s="1"/>
  <c r="X873" i="14"/>
  <c r="X543" i="15" s="1"/>
  <c r="V873" i="14"/>
  <c r="V543" i="15" s="1"/>
  <c r="U873" i="14"/>
  <c r="U543" i="15" s="1"/>
  <c r="T873" i="14"/>
  <c r="T543" i="15" s="1"/>
  <c r="S873" i="14"/>
  <c r="S543" i="15" s="1"/>
  <c r="R873" i="14"/>
  <c r="R543" i="15" s="1"/>
  <c r="Q873" i="14"/>
  <c r="Q543" i="15" s="1"/>
  <c r="P873" i="14"/>
  <c r="P543" i="15" s="1"/>
  <c r="O873" i="14"/>
  <c r="O543" i="15" s="1"/>
  <c r="N873" i="14"/>
  <c r="N543" i="15" s="1"/>
  <c r="M873" i="14"/>
  <c r="M543" i="15" s="1"/>
  <c r="L873" i="14"/>
  <c r="L543" i="15" s="1"/>
  <c r="K873" i="14"/>
  <c r="K543" i="15" s="1"/>
  <c r="J873" i="14"/>
  <c r="J543" i="15" s="1"/>
  <c r="I873" i="14"/>
  <c r="I543" i="15" s="1"/>
  <c r="AC872" i="14"/>
  <c r="AC542" i="15" s="1"/>
  <c r="AB872" i="14"/>
  <c r="AB542" i="15" s="1"/>
  <c r="Z872" i="14"/>
  <c r="Z542" i="15" s="1"/>
  <c r="Y872" i="14"/>
  <c r="Y542" i="15" s="1"/>
  <c r="X872" i="14"/>
  <c r="X542" i="15" s="1"/>
  <c r="V872" i="14"/>
  <c r="V542" i="15" s="1"/>
  <c r="T872" i="14"/>
  <c r="T542" i="15" s="1"/>
  <c r="R872" i="14"/>
  <c r="R542" i="15" s="1"/>
  <c r="Q872" i="14"/>
  <c r="Q542" i="15" s="1"/>
  <c r="P872" i="14"/>
  <c r="P542" i="15" s="1"/>
  <c r="N872" i="14"/>
  <c r="N542" i="15" s="1"/>
  <c r="L872" i="14"/>
  <c r="L542" i="15" s="1"/>
  <c r="J872" i="14"/>
  <c r="J542" i="15" s="1"/>
  <c r="I872" i="14"/>
  <c r="I542" i="15" s="1"/>
  <c r="AC871" i="14"/>
  <c r="AC541" i="15" s="1"/>
  <c r="AB871" i="14"/>
  <c r="AB541" i="15" s="1"/>
  <c r="AA871" i="14"/>
  <c r="AA541" i="15" s="1"/>
  <c r="Z871" i="14"/>
  <c r="Z541" i="15" s="1"/>
  <c r="Y871" i="14"/>
  <c r="Y541" i="15" s="1"/>
  <c r="X871" i="14"/>
  <c r="X541" i="15" s="1"/>
  <c r="V871" i="14"/>
  <c r="V541" i="15" s="1"/>
  <c r="U871" i="14"/>
  <c r="U541" i="15" s="1"/>
  <c r="T871" i="14"/>
  <c r="T541" i="15" s="1"/>
  <c r="S871" i="14"/>
  <c r="S541" i="15" s="1"/>
  <c r="R871" i="14"/>
  <c r="R541" i="15" s="1"/>
  <c r="Q871" i="14"/>
  <c r="Q541" i="15" s="1"/>
  <c r="P871" i="14"/>
  <c r="P541" i="15" s="1"/>
  <c r="O871" i="14"/>
  <c r="O541" i="15" s="1"/>
  <c r="N871" i="14"/>
  <c r="N541" i="15" s="1"/>
  <c r="M871" i="14"/>
  <c r="M541" i="15" s="1"/>
  <c r="L871" i="14"/>
  <c r="L541" i="15" s="1"/>
  <c r="K871" i="14"/>
  <c r="K541" i="15" s="1"/>
  <c r="J871" i="14"/>
  <c r="J541" i="15" s="1"/>
  <c r="I871" i="14"/>
  <c r="I541" i="15" s="1"/>
  <c r="AC870" i="14"/>
  <c r="AC540" i="15" s="1"/>
  <c r="AB870" i="14"/>
  <c r="AB540" i="15" s="1"/>
  <c r="Z870" i="14"/>
  <c r="Z540" i="15" s="1"/>
  <c r="Y870" i="14"/>
  <c r="Y540" i="15" s="1"/>
  <c r="X870" i="14"/>
  <c r="X540" i="15" s="1"/>
  <c r="V870" i="14"/>
  <c r="V540" i="15" s="1"/>
  <c r="T870" i="14"/>
  <c r="T540" i="15" s="1"/>
  <c r="R870" i="14"/>
  <c r="R540" i="15" s="1"/>
  <c r="Q870" i="14"/>
  <c r="Q540" i="15" s="1"/>
  <c r="P870" i="14"/>
  <c r="P540" i="15" s="1"/>
  <c r="N870" i="14"/>
  <c r="N540" i="15" s="1"/>
  <c r="L870" i="14"/>
  <c r="L540" i="15" s="1"/>
  <c r="J870" i="14"/>
  <c r="J540" i="15" s="1"/>
  <c r="I870" i="14"/>
  <c r="I540" i="15" s="1"/>
  <c r="AC869" i="14"/>
  <c r="AC539" i="15" s="1"/>
  <c r="AB869" i="14"/>
  <c r="AB539" i="15" s="1"/>
  <c r="AA869" i="14"/>
  <c r="AA539" i="15" s="1"/>
  <c r="Z869" i="14"/>
  <c r="Z539" i="15" s="1"/>
  <c r="Y869" i="14"/>
  <c r="Y539" i="15" s="1"/>
  <c r="X869" i="14"/>
  <c r="X539" i="15" s="1"/>
  <c r="V869" i="14"/>
  <c r="V539" i="15" s="1"/>
  <c r="U869" i="14"/>
  <c r="U539" i="15" s="1"/>
  <c r="T869" i="14"/>
  <c r="T539" i="15" s="1"/>
  <c r="S869" i="14"/>
  <c r="S539" i="15" s="1"/>
  <c r="R869" i="14"/>
  <c r="R539" i="15" s="1"/>
  <c r="Q869" i="14"/>
  <c r="Q539" i="15" s="1"/>
  <c r="P869" i="14"/>
  <c r="P539" i="15" s="1"/>
  <c r="O869" i="14"/>
  <c r="O539" i="15" s="1"/>
  <c r="N869" i="14"/>
  <c r="N539" i="15" s="1"/>
  <c r="M869" i="14"/>
  <c r="M539" i="15" s="1"/>
  <c r="L869" i="14"/>
  <c r="L539" i="15" s="1"/>
  <c r="K869" i="14"/>
  <c r="K539" i="15" s="1"/>
  <c r="J869" i="14"/>
  <c r="J539" i="15" s="1"/>
  <c r="I869" i="14"/>
  <c r="I539" i="15" s="1"/>
  <c r="D481" i="14"/>
  <c r="AC868" i="14"/>
  <c r="AC538" i="15" s="1"/>
  <c r="AB868" i="14"/>
  <c r="AB538" i="15" s="1"/>
  <c r="Z868" i="14"/>
  <c r="Z538" i="15" s="1"/>
  <c r="Y868" i="14"/>
  <c r="Y538" i="15" s="1"/>
  <c r="X868" i="14"/>
  <c r="X538" i="15" s="1"/>
  <c r="V868" i="14"/>
  <c r="V538" i="15" s="1"/>
  <c r="T868" i="14"/>
  <c r="T538" i="15" s="1"/>
  <c r="R868" i="14"/>
  <c r="R538" i="15" s="1"/>
  <c r="Q868" i="14"/>
  <c r="Q538" i="15" s="1"/>
  <c r="P868" i="14"/>
  <c r="P538" i="15" s="1"/>
  <c r="N868" i="14"/>
  <c r="N538" i="15" s="1"/>
  <c r="L868" i="14"/>
  <c r="L538" i="15" s="1"/>
  <c r="J868" i="14"/>
  <c r="J538" i="15" s="1"/>
  <c r="I868" i="14"/>
  <c r="I538" i="15" s="1"/>
  <c r="D480" i="14"/>
  <c r="AC867" i="14"/>
  <c r="AC537" i="15" s="1"/>
  <c r="AB867" i="14"/>
  <c r="AB537" i="15" s="1"/>
  <c r="Z867" i="14"/>
  <c r="Z537" i="15" s="1"/>
  <c r="Y867" i="14"/>
  <c r="Y537" i="15" s="1"/>
  <c r="X867" i="14"/>
  <c r="X537" i="15" s="1"/>
  <c r="V867" i="14"/>
  <c r="V537" i="15" s="1"/>
  <c r="U867" i="14"/>
  <c r="U537" i="15" s="1"/>
  <c r="T867" i="14"/>
  <c r="T537" i="15" s="1"/>
  <c r="S867" i="14"/>
  <c r="S537" i="15" s="1"/>
  <c r="R867" i="14"/>
  <c r="R537" i="15" s="1"/>
  <c r="Q867" i="14"/>
  <c r="Q537" i="15" s="1"/>
  <c r="P867" i="14"/>
  <c r="P537" i="15" s="1"/>
  <c r="O867" i="14"/>
  <c r="O537" i="15" s="1"/>
  <c r="N867" i="14"/>
  <c r="N537" i="15" s="1"/>
  <c r="M867" i="14"/>
  <c r="M537" i="15" s="1"/>
  <c r="L867" i="14"/>
  <c r="L537" i="15" s="1"/>
  <c r="J867" i="14"/>
  <c r="J537" i="15" s="1"/>
  <c r="I867" i="14"/>
  <c r="I537" i="15" s="1"/>
  <c r="D479" i="14"/>
  <c r="AC866" i="14"/>
  <c r="AC536" i="15" s="1"/>
  <c r="AB866" i="14"/>
  <c r="AB536" i="15" s="1"/>
  <c r="Z866" i="14"/>
  <c r="Z536" i="15" s="1"/>
  <c r="Y866" i="14"/>
  <c r="Y536" i="15" s="1"/>
  <c r="X866" i="14"/>
  <c r="X536" i="15" s="1"/>
  <c r="V866" i="14"/>
  <c r="V536" i="15" s="1"/>
  <c r="T866" i="14"/>
  <c r="T536" i="15" s="1"/>
  <c r="R866" i="14"/>
  <c r="R536" i="15" s="1"/>
  <c r="Q866" i="14"/>
  <c r="Q536" i="15" s="1"/>
  <c r="P866" i="14"/>
  <c r="P536" i="15" s="1"/>
  <c r="N866" i="14"/>
  <c r="N536" i="15" s="1"/>
  <c r="L866" i="14"/>
  <c r="L536" i="15" s="1"/>
  <c r="J866" i="14"/>
  <c r="J536" i="15" s="1"/>
  <c r="I866" i="14"/>
  <c r="I536" i="15" s="1"/>
  <c r="D478" i="14"/>
  <c r="AC865" i="14"/>
  <c r="AC535" i="15" s="1"/>
  <c r="AB865" i="14"/>
  <c r="AB535" i="15" s="1"/>
  <c r="AA865" i="14"/>
  <c r="AA535" i="15" s="1"/>
  <c r="Z865" i="14"/>
  <c r="Z535" i="15" s="1"/>
  <c r="Y865" i="14"/>
  <c r="Y535" i="15" s="1"/>
  <c r="X865" i="14"/>
  <c r="X535" i="15" s="1"/>
  <c r="V865" i="14"/>
  <c r="V535" i="15" s="1"/>
  <c r="U865" i="14"/>
  <c r="U535" i="15" s="1"/>
  <c r="T865" i="14"/>
  <c r="T535" i="15" s="1"/>
  <c r="R865" i="14"/>
  <c r="R535" i="15" s="1"/>
  <c r="Q865" i="14"/>
  <c r="Q535" i="15" s="1"/>
  <c r="P865" i="14"/>
  <c r="P535" i="15" s="1"/>
  <c r="N865" i="14"/>
  <c r="N535" i="15" s="1"/>
  <c r="M865" i="14"/>
  <c r="M535" i="15" s="1"/>
  <c r="L865" i="14"/>
  <c r="L535" i="15" s="1"/>
  <c r="K865" i="14"/>
  <c r="K535" i="15" s="1"/>
  <c r="J865" i="14"/>
  <c r="J535" i="15" s="1"/>
  <c r="I865" i="14"/>
  <c r="I535" i="15" s="1"/>
  <c r="D477" i="14"/>
  <c r="AC864" i="14"/>
  <c r="AC534" i="15" s="1"/>
  <c r="AB864" i="14"/>
  <c r="AB534" i="15" s="1"/>
  <c r="Z864" i="14"/>
  <c r="Z534" i="15" s="1"/>
  <c r="Y864" i="14"/>
  <c r="Y534" i="15" s="1"/>
  <c r="X864" i="14"/>
  <c r="X534" i="15" s="1"/>
  <c r="V864" i="14"/>
  <c r="V534" i="15" s="1"/>
  <c r="T864" i="14"/>
  <c r="T534" i="15" s="1"/>
  <c r="R864" i="14"/>
  <c r="R534" i="15" s="1"/>
  <c r="Q864" i="14"/>
  <c r="Q534" i="15" s="1"/>
  <c r="P864" i="14"/>
  <c r="P534" i="15" s="1"/>
  <c r="N864" i="14"/>
  <c r="N534" i="15" s="1"/>
  <c r="L864" i="14"/>
  <c r="L534" i="15" s="1"/>
  <c r="J864" i="14"/>
  <c r="J534" i="15" s="1"/>
  <c r="I864" i="14"/>
  <c r="I534" i="15" s="1"/>
  <c r="F476" i="14"/>
  <c r="F477" i="14" s="1"/>
  <c r="F478" i="14" s="1"/>
  <c r="F479" i="14" s="1"/>
  <c r="F480" i="14" s="1"/>
  <c r="F481" i="14" s="1"/>
  <c r="F482" i="14" s="1"/>
  <c r="F483" i="14" s="1"/>
  <c r="F484" i="14" s="1"/>
  <c r="F485" i="14" s="1"/>
  <c r="F486" i="14" s="1"/>
  <c r="F487" i="14" s="1"/>
  <c r="F488" i="14" s="1"/>
  <c r="F489" i="14" s="1"/>
  <c r="F490" i="14" s="1"/>
  <c r="F491" i="14" s="1"/>
  <c r="F492" i="14" s="1"/>
  <c r="F493" i="14" s="1"/>
  <c r="F494" i="14" s="1"/>
  <c r="F495" i="14" s="1"/>
  <c r="F496" i="14" s="1"/>
  <c r="F497" i="14" s="1"/>
  <c r="F498" i="14" s="1"/>
  <c r="F499" i="14" s="1"/>
  <c r="F500" i="14" s="1"/>
  <c r="F501" i="14" s="1"/>
  <c r="F502" i="14" s="1"/>
  <c r="F503" i="14" s="1"/>
  <c r="F504" i="14" s="1"/>
  <c r="F505" i="14" s="1"/>
  <c r="F506" i="14" s="1"/>
  <c r="F507" i="14" s="1"/>
  <c r="F508" i="14" s="1"/>
  <c r="F509" i="14" s="1"/>
  <c r="F510" i="14" s="1"/>
  <c r="F511" i="14" s="1"/>
  <c r="F512" i="14" s="1"/>
  <c r="F513" i="14" s="1"/>
  <c r="F514" i="14" s="1"/>
  <c r="F515" i="14" s="1"/>
  <c r="F516" i="14" s="1"/>
  <c r="F517" i="14" s="1"/>
  <c r="F518" i="14" s="1"/>
  <c r="F519" i="14" s="1"/>
  <c r="F520" i="14" s="1"/>
  <c r="F521" i="14" s="1"/>
  <c r="F522" i="14" s="1"/>
  <c r="F523" i="14" s="1"/>
  <c r="F524" i="14" s="1"/>
  <c r="F525" i="14" s="1"/>
  <c r="F526" i="14" s="1"/>
  <c r="F527" i="14" s="1"/>
  <c r="F528" i="14" s="1"/>
  <c r="F529" i="14" s="1"/>
  <c r="F530" i="14" s="1"/>
  <c r="F531" i="14" s="1"/>
  <c r="F532" i="14" s="1"/>
  <c r="F533" i="14" s="1"/>
  <c r="F534" i="14" s="1"/>
  <c r="F536" i="14" s="1"/>
  <c r="D476" i="14"/>
  <c r="AC863" i="14"/>
  <c r="AC533" i="15" s="1"/>
  <c r="AB536" i="14"/>
  <c r="AA536" i="14"/>
  <c r="Z863" i="14"/>
  <c r="Z533" i="15" s="1"/>
  <c r="Y863" i="14"/>
  <c r="Y533" i="15" s="1"/>
  <c r="X536" i="14"/>
  <c r="V863" i="14"/>
  <c r="V533" i="15" s="1"/>
  <c r="U863" i="14"/>
  <c r="U533" i="15" s="1"/>
  <c r="T536" i="14"/>
  <c r="S536" i="14"/>
  <c r="R863" i="14"/>
  <c r="R533" i="15" s="1"/>
  <c r="Q863" i="14"/>
  <c r="Q533" i="15" s="1"/>
  <c r="P536" i="14"/>
  <c r="O536" i="14"/>
  <c r="N863" i="14"/>
  <c r="N533" i="15" s="1"/>
  <c r="M863" i="14"/>
  <c r="M533" i="15" s="1"/>
  <c r="L536" i="14"/>
  <c r="K536" i="14"/>
  <c r="J863" i="14"/>
  <c r="J533" i="15" s="1"/>
  <c r="I863" i="14"/>
  <c r="I533" i="15" s="1"/>
  <c r="D475" i="14"/>
  <c r="D467" i="14"/>
  <c r="AI465" i="14"/>
  <c r="AG465" i="14"/>
  <c r="AE465" i="14"/>
  <c r="AC465" i="14"/>
  <c r="AB465" i="14"/>
  <c r="AA465" i="14"/>
  <c r="Z465" i="14"/>
  <c r="Y465" i="14"/>
  <c r="X465" i="14"/>
  <c r="W465" i="14"/>
  <c r="V465" i="14"/>
  <c r="U465" i="14"/>
  <c r="T465" i="14"/>
  <c r="S465" i="14"/>
  <c r="R465" i="14"/>
  <c r="Q465" i="14"/>
  <c r="P465" i="14"/>
  <c r="O465" i="14"/>
  <c r="N465" i="14"/>
  <c r="M465" i="14"/>
  <c r="L465" i="14"/>
  <c r="K465" i="14"/>
  <c r="J465" i="14"/>
  <c r="I465" i="14"/>
  <c r="H465" i="14"/>
  <c r="G465" i="14"/>
  <c r="AI464" i="14"/>
  <c r="AG464" i="14"/>
  <c r="AE464" i="14"/>
  <c r="AC464" i="14"/>
  <c r="AB464" i="14"/>
  <c r="AA464" i="14"/>
  <c r="Z464" i="14"/>
  <c r="Y464" i="14"/>
  <c r="X464" i="14"/>
  <c r="W464" i="14"/>
  <c r="V464" i="14"/>
  <c r="U464" i="14"/>
  <c r="T464" i="14"/>
  <c r="S464" i="14"/>
  <c r="R464" i="14"/>
  <c r="Q464" i="14"/>
  <c r="P464" i="14"/>
  <c r="O464" i="14"/>
  <c r="N464" i="14"/>
  <c r="M464" i="14"/>
  <c r="L464" i="14"/>
  <c r="K464" i="14"/>
  <c r="J464" i="14"/>
  <c r="I464" i="14"/>
  <c r="H464" i="14"/>
  <c r="G464" i="14"/>
  <c r="AI463" i="14"/>
  <c r="AG463" i="14"/>
  <c r="AE463" i="14"/>
  <c r="AC463" i="14"/>
  <c r="AB463" i="14"/>
  <c r="AA463" i="14"/>
  <c r="Z463" i="14"/>
  <c r="Y463" i="14"/>
  <c r="X463" i="14"/>
  <c r="W463" i="14"/>
  <c r="V463" i="14"/>
  <c r="U463" i="14"/>
  <c r="T463" i="14"/>
  <c r="S463" i="14"/>
  <c r="R463" i="14"/>
  <c r="Q463" i="14"/>
  <c r="P463" i="14"/>
  <c r="O463" i="14"/>
  <c r="N463" i="14"/>
  <c r="M463" i="14"/>
  <c r="L463" i="14"/>
  <c r="K463" i="14"/>
  <c r="J463" i="14"/>
  <c r="I463" i="14"/>
  <c r="H463" i="14"/>
  <c r="G463" i="14"/>
  <c r="AI462" i="14"/>
  <c r="AG462" i="14"/>
  <c r="AE462" i="14"/>
  <c r="AC462" i="14"/>
  <c r="AB462" i="14"/>
  <c r="AA462" i="14"/>
  <c r="Z462" i="14"/>
  <c r="Y462" i="14"/>
  <c r="X462" i="14"/>
  <c r="W462" i="14"/>
  <c r="V462" i="14"/>
  <c r="U462" i="14"/>
  <c r="T462" i="14"/>
  <c r="S462" i="14"/>
  <c r="R462" i="14"/>
  <c r="Q462" i="14"/>
  <c r="P462" i="14"/>
  <c r="O462" i="14"/>
  <c r="N462" i="14"/>
  <c r="M462" i="14"/>
  <c r="L462" i="14"/>
  <c r="K462" i="14"/>
  <c r="J462" i="14"/>
  <c r="I462" i="14"/>
  <c r="H462" i="14"/>
  <c r="G462" i="14"/>
  <c r="AI461" i="14"/>
  <c r="AG461" i="14"/>
  <c r="AE461" i="14"/>
  <c r="AC461" i="14"/>
  <c r="AB461" i="14"/>
  <c r="AA461" i="14"/>
  <c r="Z461" i="14"/>
  <c r="Y461" i="14"/>
  <c r="X461" i="14"/>
  <c r="W461" i="14"/>
  <c r="V461" i="14"/>
  <c r="U461" i="14"/>
  <c r="T461" i="14"/>
  <c r="S461" i="14"/>
  <c r="R461" i="14"/>
  <c r="Q461" i="14"/>
  <c r="P461" i="14"/>
  <c r="O461" i="14"/>
  <c r="N461" i="14"/>
  <c r="M461" i="14"/>
  <c r="L461" i="14"/>
  <c r="K461" i="14"/>
  <c r="J461" i="14"/>
  <c r="I461" i="14"/>
  <c r="H461" i="14"/>
  <c r="G461" i="14"/>
  <c r="AI460" i="14"/>
  <c r="AG460" i="14"/>
  <c r="AE460" i="14"/>
  <c r="AC460" i="14"/>
  <c r="AB460" i="14"/>
  <c r="AA460" i="14"/>
  <c r="Z460" i="14"/>
  <c r="Y460" i="14"/>
  <c r="X460" i="14"/>
  <c r="W460" i="14"/>
  <c r="V460" i="14"/>
  <c r="U460" i="14"/>
  <c r="T460" i="14"/>
  <c r="S460" i="14"/>
  <c r="R460" i="14"/>
  <c r="Q460" i="14"/>
  <c r="P460" i="14"/>
  <c r="O460" i="14"/>
  <c r="N460" i="14"/>
  <c r="M460" i="14"/>
  <c r="L460" i="14"/>
  <c r="K460" i="14"/>
  <c r="J460" i="14"/>
  <c r="I460" i="14"/>
  <c r="H460" i="14"/>
  <c r="G460" i="14"/>
  <c r="AI459" i="14"/>
  <c r="AG459" i="14"/>
  <c r="AE459" i="14"/>
  <c r="AC459" i="14"/>
  <c r="AB459" i="14"/>
  <c r="AA459" i="14"/>
  <c r="Z459" i="14"/>
  <c r="Y459" i="14"/>
  <c r="X459" i="14"/>
  <c r="W459" i="14"/>
  <c r="V459" i="14"/>
  <c r="U459" i="14"/>
  <c r="T459" i="14"/>
  <c r="S459" i="14"/>
  <c r="R459" i="14"/>
  <c r="Q459" i="14"/>
  <c r="P459" i="14"/>
  <c r="O459" i="14"/>
  <c r="N459" i="14"/>
  <c r="M459" i="14"/>
  <c r="L459" i="14"/>
  <c r="K459" i="14"/>
  <c r="J459" i="14"/>
  <c r="I459" i="14"/>
  <c r="H459" i="14"/>
  <c r="G459" i="14"/>
  <c r="AI458" i="14"/>
  <c r="AG458" i="14"/>
  <c r="AE458" i="14"/>
  <c r="AC458" i="14"/>
  <c r="AB458" i="14"/>
  <c r="AA458" i="14"/>
  <c r="Z458" i="14"/>
  <c r="Y458" i="14"/>
  <c r="X458" i="14"/>
  <c r="W458" i="14"/>
  <c r="V458" i="14"/>
  <c r="U458" i="14"/>
  <c r="T458" i="14"/>
  <c r="S458" i="14"/>
  <c r="R458" i="14"/>
  <c r="Q458" i="14"/>
  <c r="P458" i="14"/>
  <c r="O458" i="14"/>
  <c r="N458" i="14"/>
  <c r="M458" i="14"/>
  <c r="L458" i="14"/>
  <c r="K458" i="14"/>
  <c r="J458" i="14"/>
  <c r="I458" i="14"/>
  <c r="H458" i="14"/>
  <c r="G458" i="14"/>
  <c r="AI457" i="14"/>
  <c r="AG457" i="14"/>
  <c r="AE457" i="14"/>
  <c r="AC457" i="14"/>
  <c r="AB457" i="14"/>
  <c r="AA457" i="14"/>
  <c r="Z457" i="14"/>
  <c r="Y457" i="14"/>
  <c r="X457" i="14"/>
  <c r="W457" i="14"/>
  <c r="V457" i="14"/>
  <c r="U457" i="14"/>
  <c r="T457" i="14"/>
  <c r="S457" i="14"/>
  <c r="R457" i="14"/>
  <c r="Q457" i="14"/>
  <c r="P457" i="14"/>
  <c r="O457" i="14"/>
  <c r="N457" i="14"/>
  <c r="M457" i="14"/>
  <c r="L457" i="14"/>
  <c r="K457" i="14"/>
  <c r="J457" i="14"/>
  <c r="I457" i="14"/>
  <c r="H457" i="14"/>
  <c r="G457" i="14"/>
  <c r="AI456" i="14"/>
  <c r="AG456" i="14"/>
  <c r="AE456" i="14"/>
  <c r="AC456" i="14"/>
  <c r="AB456" i="14"/>
  <c r="AA456" i="14"/>
  <c r="Z456" i="14"/>
  <c r="Y456" i="14"/>
  <c r="X456" i="14"/>
  <c r="W456" i="14"/>
  <c r="V456" i="14"/>
  <c r="U456" i="14"/>
  <c r="T456" i="14"/>
  <c r="S456" i="14"/>
  <c r="R456" i="14"/>
  <c r="Q456" i="14"/>
  <c r="P456" i="14"/>
  <c r="O456" i="14"/>
  <c r="N456" i="14"/>
  <c r="M456" i="14"/>
  <c r="L456" i="14"/>
  <c r="K456" i="14"/>
  <c r="J456" i="14"/>
  <c r="I456" i="14"/>
  <c r="H456" i="14"/>
  <c r="G456" i="14"/>
  <c r="AI455" i="14"/>
  <c r="AG455" i="14"/>
  <c r="AE455" i="14"/>
  <c r="AC455" i="14"/>
  <c r="AB455" i="14"/>
  <c r="AA455" i="14"/>
  <c r="Z455" i="14"/>
  <c r="Y455" i="14"/>
  <c r="X455" i="14"/>
  <c r="W455" i="14"/>
  <c r="V455" i="14"/>
  <c r="U455" i="14"/>
  <c r="T455" i="14"/>
  <c r="S455" i="14"/>
  <c r="R455" i="14"/>
  <c r="Q455" i="14"/>
  <c r="P455" i="14"/>
  <c r="O455" i="14"/>
  <c r="N455" i="14"/>
  <c r="M455" i="14"/>
  <c r="L455" i="14"/>
  <c r="K455" i="14"/>
  <c r="J455" i="14"/>
  <c r="I455" i="14"/>
  <c r="H455" i="14"/>
  <c r="G455" i="14"/>
  <c r="AI454" i="14"/>
  <c r="AG454" i="14"/>
  <c r="AE454" i="14"/>
  <c r="AC454" i="14"/>
  <c r="AB454" i="14"/>
  <c r="AA454" i="14"/>
  <c r="Z454" i="14"/>
  <c r="Y454" i="14"/>
  <c r="X454" i="14"/>
  <c r="W454" i="14"/>
  <c r="V454" i="14"/>
  <c r="U454" i="14"/>
  <c r="T454" i="14"/>
  <c r="S454" i="14"/>
  <c r="R454" i="14"/>
  <c r="Q454" i="14"/>
  <c r="P454" i="14"/>
  <c r="O454" i="14"/>
  <c r="N454" i="14"/>
  <c r="M454" i="14"/>
  <c r="L454" i="14"/>
  <c r="K454" i="14"/>
  <c r="J454" i="14"/>
  <c r="I454" i="14"/>
  <c r="H454" i="14"/>
  <c r="G454" i="14"/>
  <c r="AI453" i="14"/>
  <c r="AG453" i="14"/>
  <c r="AE453" i="14"/>
  <c r="AC453" i="14"/>
  <c r="AB453" i="14"/>
  <c r="AA453" i="14"/>
  <c r="Z453" i="14"/>
  <c r="Y453" i="14"/>
  <c r="X453" i="14"/>
  <c r="W453" i="14"/>
  <c r="V453" i="14"/>
  <c r="U453" i="14"/>
  <c r="T453" i="14"/>
  <c r="S453" i="14"/>
  <c r="R453" i="14"/>
  <c r="Q453" i="14"/>
  <c r="P453" i="14"/>
  <c r="O453" i="14"/>
  <c r="N453" i="14"/>
  <c r="M453" i="14"/>
  <c r="L453" i="14"/>
  <c r="K453" i="14"/>
  <c r="J453" i="14"/>
  <c r="I453" i="14"/>
  <c r="H453" i="14"/>
  <c r="G453" i="14"/>
  <c r="AI452" i="14"/>
  <c r="AG452" i="14"/>
  <c r="AE452" i="14"/>
  <c r="AC452" i="14"/>
  <c r="AB452" i="14"/>
  <c r="AA452" i="14"/>
  <c r="Z452" i="14"/>
  <c r="Y452" i="14"/>
  <c r="X452" i="14"/>
  <c r="W452" i="14"/>
  <c r="V452" i="14"/>
  <c r="U452" i="14"/>
  <c r="T452" i="14"/>
  <c r="S452" i="14"/>
  <c r="R452" i="14"/>
  <c r="Q452" i="14"/>
  <c r="P452" i="14"/>
  <c r="O452" i="14"/>
  <c r="N452" i="14"/>
  <c r="M452" i="14"/>
  <c r="L452" i="14"/>
  <c r="K452" i="14"/>
  <c r="J452" i="14"/>
  <c r="I452" i="14"/>
  <c r="H452" i="14"/>
  <c r="G452" i="14"/>
  <c r="AI451" i="14"/>
  <c r="AG451" i="14"/>
  <c r="AE451" i="14"/>
  <c r="AC451" i="14"/>
  <c r="AB451" i="14"/>
  <c r="AA451" i="14"/>
  <c r="Z451" i="14"/>
  <c r="Y451" i="14"/>
  <c r="X451" i="14"/>
  <c r="W451" i="14"/>
  <c r="V451" i="14"/>
  <c r="U451" i="14"/>
  <c r="T451" i="14"/>
  <c r="S451" i="14"/>
  <c r="R451" i="14"/>
  <c r="Q451" i="14"/>
  <c r="P451" i="14"/>
  <c r="O451" i="14"/>
  <c r="N451" i="14"/>
  <c r="M451" i="14"/>
  <c r="L451" i="14"/>
  <c r="K451" i="14"/>
  <c r="J451" i="14"/>
  <c r="I451" i="14"/>
  <c r="H451" i="14"/>
  <c r="G451" i="14"/>
  <c r="AI450" i="14"/>
  <c r="AG450" i="14"/>
  <c r="AE450" i="14"/>
  <c r="AC450" i="14"/>
  <c r="AB450" i="14"/>
  <c r="AA450" i="14"/>
  <c r="Z450" i="14"/>
  <c r="Y450" i="14"/>
  <c r="X450" i="14"/>
  <c r="W450" i="14"/>
  <c r="V450" i="14"/>
  <c r="U450" i="14"/>
  <c r="T450" i="14"/>
  <c r="S450" i="14"/>
  <c r="R450" i="14"/>
  <c r="Q450" i="14"/>
  <c r="P450" i="14"/>
  <c r="O450" i="14"/>
  <c r="N450" i="14"/>
  <c r="M450" i="14"/>
  <c r="L450" i="14"/>
  <c r="K450" i="14"/>
  <c r="J450" i="14"/>
  <c r="I450" i="14"/>
  <c r="H450" i="14"/>
  <c r="G450" i="14"/>
  <c r="AI449" i="14"/>
  <c r="AG449" i="14"/>
  <c r="AE449" i="14"/>
  <c r="AC449" i="14"/>
  <c r="AB449" i="14"/>
  <c r="AA449" i="14"/>
  <c r="Z449" i="14"/>
  <c r="Y449" i="14"/>
  <c r="X449" i="14"/>
  <c r="W449" i="14"/>
  <c r="V449" i="14"/>
  <c r="U449" i="14"/>
  <c r="T449" i="14"/>
  <c r="S449" i="14"/>
  <c r="R449" i="14"/>
  <c r="Q449" i="14"/>
  <c r="P449" i="14"/>
  <c r="O449" i="14"/>
  <c r="N449" i="14"/>
  <c r="M449" i="14"/>
  <c r="L449" i="14"/>
  <c r="K449" i="14"/>
  <c r="J449" i="14"/>
  <c r="I449" i="14"/>
  <c r="H449" i="14"/>
  <c r="G449" i="14"/>
  <c r="AI448" i="14"/>
  <c r="AG448" i="14"/>
  <c r="AE448" i="14"/>
  <c r="AC448" i="14"/>
  <c r="AB448" i="14"/>
  <c r="AA448" i="14"/>
  <c r="Z448" i="14"/>
  <c r="Y448" i="14"/>
  <c r="X448" i="14"/>
  <c r="W448" i="14"/>
  <c r="V448" i="14"/>
  <c r="U448" i="14"/>
  <c r="T448" i="14"/>
  <c r="S448" i="14"/>
  <c r="R448" i="14"/>
  <c r="Q448" i="14"/>
  <c r="P448" i="14"/>
  <c r="O448" i="14"/>
  <c r="N448" i="14"/>
  <c r="M448" i="14"/>
  <c r="L448" i="14"/>
  <c r="K448" i="14"/>
  <c r="J448" i="14"/>
  <c r="I448" i="14"/>
  <c r="H448" i="14"/>
  <c r="G448" i="14"/>
  <c r="AI447" i="14"/>
  <c r="AG447" i="14"/>
  <c r="AE447" i="14"/>
  <c r="AC447" i="14"/>
  <c r="AB447" i="14"/>
  <c r="AA447" i="14"/>
  <c r="Z447" i="14"/>
  <c r="Y447" i="14"/>
  <c r="X447" i="14"/>
  <c r="W447" i="14"/>
  <c r="V447" i="14"/>
  <c r="U447" i="14"/>
  <c r="T447" i="14"/>
  <c r="S447" i="14"/>
  <c r="R447" i="14"/>
  <c r="Q447" i="14"/>
  <c r="P447" i="14"/>
  <c r="O447" i="14"/>
  <c r="N447" i="14"/>
  <c r="M447" i="14"/>
  <c r="L447" i="14"/>
  <c r="K447" i="14"/>
  <c r="J447" i="14"/>
  <c r="I447" i="14"/>
  <c r="H447" i="14"/>
  <c r="G447" i="14"/>
  <c r="AI446" i="14"/>
  <c r="AG446" i="14"/>
  <c r="AE446" i="14"/>
  <c r="AC446" i="14"/>
  <c r="AB446" i="14"/>
  <c r="AA446" i="14"/>
  <c r="Z446" i="14"/>
  <c r="Y446" i="14"/>
  <c r="X446" i="14"/>
  <c r="W446" i="14"/>
  <c r="V446" i="14"/>
  <c r="U446" i="14"/>
  <c r="T446" i="14"/>
  <c r="S446" i="14"/>
  <c r="R446" i="14"/>
  <c r="Q446" i="14"/>
  <c r="P446" i="14"/>
  <c r="O446" i="14"/>
  <c r="N446" i="14"/>
  <c r="M446" i="14"/>
  <c r="L446" i="14"/>
  <c r="K446" i="14"/>
  <c r="J446" i="14"/>
  <c r="I446" i="14"/>
  <c r="H446" i="14"/>
  <c r="G446" i="14"/>
  <c r="T445" i="14"/>
  <c r="P445" i="14"/>
  <c r="H445" i="14"/>
  <c r="G445" i="14"/>
  <c r="D445" i="14"/>
  <c r="H444" i="14"/>
  <c r="G444" i="14"/>
  <c r="D444" i="14"/>
  <c r="AB443" i="14"/>
  <c r="X443" i="14"/>
  <c r="L443" i="14"/>
  <c r="H443" i="14"/>
  <c r="G443" i="14"/>
  <c r="D443" i="14"/>
  <c r="H442" i="14"/>
  <c r="G442" i="14"/>
  <c r="D442" i="14"/>
  <c r="T441" i="14"/>
  <c r="P441" i="14"/>
  <c r="H441" i="14"/>
  <c r="G441" i="14"/>
  <c r="D441" i="14"/>
  <c r="H440" i="14"/>
  <c r="G440" i="14"/>
  <c r="D440" i="14"/>
  <c r="AB439" i="14"/>
  <c r="X439" i="14"/>
  <c r="L439" i="14"/>
  <c r="H439" i="14"/>
  <c r="G439" i="14"/>
  <c r="D439" i="14"/>
  <c r="H438" i="14"/>
  <c r="G438" i="14"/>
  <c r="D438" i="14"/>
  <c r="T437" i="14"/>
  <c r="P437" i="14"/>
  <c r="H437" i="14"/>
  <c r="G437" i="14"/>
  <c r="D437" i="14"/>
  <c r="H436" i="14"/>
  <c r="G436" i="14"/>
  <c r="D436" i="14"/>
  <c r="AB435" i="14"/>
  <c r="X435" i="14"/>
  <c r="L435" i="14"/>
  <c r="H435" i="14"/>
  <c r="G435" i="14"/>
  <c r="D435" i="14"/>
  <c r="H434" i="14"/>
  <c r="G434" i="14"/>
  <c r="D434" i="14"/>
  <c r="T433" i="14"/>
  <c r="P433" i="14"/>
  <c r="H433" i="14"/>
  <c r="G433" i="14"/>
  <c r="D433" i="14"/>
  <c r="H432" i="14"/>
  <c r="G432" i="14"/>
  <c r="D432" i="14"/>
  <c r="AB431" i="14"/>
  <c r="X431" i="14"/>
  <c r="L431" i="14"/>
  <c r="H431" i="14"/>
  <c r="G431" i="14"/>
  <c r="D431" i="14"/>
  <c r="H430" i="14"/>
  <c r="G430" i="14"/>
  <c r="D430" i="14"/>
  <c r="T429" i="14"/>
  <c r="P429" i="14"/>
  <c r="H429" i="14"/>
  <c r="G429" i="14"/>
  <c r="D429" i="14"/>
  <c r="H428" i="14"/>
  <c r="G428" i="14"/>
  <c r="D428" i="14"/>
  <c r="AB427" i="14"/>
  <c r="X427" i="14"/>
  <c r="L427" i="14"/>
  <c r="H427" i="14"/>
  <c r="G427" i="14"/>
  <c r="D427" i="14"/>
  <c r="H426" i="14"/>
  <c r="G426" i="14"/>
  <c r="D426" i="14"/>
  <c r="T425" i="14"/>
  <c r="P425" i="14"/>
  <c r="H425" i="14"/>
  <c r="G425" i="14"/>
  <c r="D425" i="14"/>
  <c r="H424" i="14"/>
  <c r="G424" i="14"/>
  <c r="D424" i="14"/>
  <c r="AB423" i="14"/>
  <c r="X423" i="14"/>
  <c r="L423" i="14"/>
  <c r="H423" i="14"/>
  <c r="G423" i="14"/>
  <c r="D423" i="14"/>
  <c r="H422" i="14"/>
  <c r="G422" i="14"/>
  <c r="D422" i="14"/>
  <c r="T421" i="14"/>
  <c r="P421" i="14"/>
  <c r="H421" i="14"/>
  <c r="G421" i="14"/>
  <c r="D421" i="14"/>
  <c r="H420" i="14"/>
  <c r="G420" i="14"/>
  <c r="D420" i="14"/>
  <c r="AB419" i="14"/>
  <c r="X419" i="14"/>
  <c r="L419" i="14"/>
  <c r="H419" i="14"/>
  <c r="G419" i="14"/>
  <c r="D419" i="14"/>
  <c r="H418" i="14"/>
  <c r="G418" i="14"/>
  <c r="D418" i="14"/>
  <c r="T417" i="14"/>
  <c r="P417" i="14"/>
  <c r="H417" i="14"/>
  <c r="G417" i="14"/>
  <c r="D417" i="14"/>
  <c r="H416" i="14"/>
  <c r="G416" i="14"/>
  <c r="D416" i="14"/>
  <c r="AB415" i="14"/>
  <c r="X415" i="14"/>
  <c r="L415" i="14"/>
  <c r="H415" i="14"/>
  <c r="G415" i="14"/>
  <c r="D415" i="14"/>
  <c r="H414" i="14"/>
  <c r="G414" i="14"/>
  <c r="D414" i="14"/>
  <c r="Y413" i="14"/>
  <c r="X413" i="14"/>
  <c r="Q413" i="14"/>
  <c r="P413" i="14"/>
  <c r="I413" i="14"/>
  <c r="H413" i="14"/>
  <c r="G413" i="14"/>
  <c r="D413" i="14"/>
  <c r="H412" i="14"/>
  <c r="G412" i="14"/>
  <c r="D412" i="14"/>
  <c r="AC411" i="14"/>
  <c r="AB411" i="14"/>
  <c r="U411" i="14"/>
  <c r="T411" i="14"/>
  <c r="M411" i="14"/>
  <c r="L411" i="14"/>
  <c r="H411" i="14"/>
  <c r="G411" i="14"/>
  <c r="D411" i="14"/>
  <c r="H410" i="14"/>
  <c r="G410" i="14"/>
  <c r="D410" i="14"/>
  <c r="Y409" i="14"/>
  <c r="X409" i="14"/>
  <c r="Q409" i="14"/>
  <c r="P409" i="14"/>
  <c r="I409" i="14"/>
  <c r="H409" i="14"/>
  <c r="G409" i="14"/>
  <c r="D409" i="14"/>
  <c r="H408" i="14"/>
  <c r="G408" i="14"/>
  <c r="D408" i="14"/>
  <c r="AC407" i="14"/>
  <c r="AB407" i="14"/>
  <c r="U407" i="14"/>
  <c r="T407" i="14"/>
  <c r="M407" i="14"/>
  <c r="L407" i="14"/>
  <c r="H407" i="14"/>
  <c r="G407" i="14"/>
  <c r="F407" i="14"/>
  <c r="F408" i="14" s="1"/>
  <c r="F409" i="14" s="1"/>
  <c r="F410" i="14" s="1"/>
  <c r="F411" i="14" s="1"/>
  <c r="F412" i="14" s="1"/>
  <c r="F413" i="14" s="1"/>
  <c r="F414" i="14" s="1"/>
  <c r="F415" i="14" s="1"/>
  <c r="F416" i="14" s="1"/>
  <c r="F417" i="14" s="1"/>
  <c r="F418" i="14" s="1"/>
  <c r="F419" i="14" s="1"/>
  <c r="F420" i="14" s="1"/>
  <c r="F421" i="14" s="1"/>
  <c r="F422" i="14" s="1"/>
  <c r="F423" i="14" s="1"/>
  <c r="F424" i="14" s="1"/>
  <c r="F425" i="14" s="1"/>
  <c r="F426" i="14" s="1"/>
  <c r="F427" i="14" s="1"/>
  <c r="F428" i="14" s="1"/>
  <c r="F429" i="14" s="1"/>
  <c r="F430" i="14" s="1"/>
  <c r="F431" i="14" s="1"/>
  <c r="F432" i="14" s="1"/>
  <c r="F433" i="14" s="1"/>
  <c r="F434" i="14" s="1"/>
  <c r="F435" i="14" s="1"/>
  <c r="F436" i="14" s="1"/>
  <c r="F437" i="14" s="1"/>
  <c r="F438" i="14" s="1"/>
  <c r="F439" i="14" s="1"/>
  <c r="F440" i="14" s="1"/>
  <c r="F441" i="14" s="1"/>
  <c r="F442" i="14" s="1"/>
  <c r="F443" i="14" s="1"/>
  <c r="F444" i="14" s="1"/>
  <c r="F445" i="14" s="1"/>
  <c r="F446" i="14" s="1"/>
  <c r="F447" i="14" s="1"/>
  <c r="F448" i="14" s="1"/>
  <c r="F449" i="14" s="1"/>
  <c r="F450" i="14" s="1"/>
  <c r="F451" i="14" s="1"/>
  <c r="F452" i="14" s="1"/>
  <c r="F453" i="14" s="1"/>
  <c r="F454" i="14" s="1"/>
  <c r="F455" i="14" s="1"/>
  <c r="F456" i="14" s="1"/>
  <c r="F457" i="14" s="1"/>
  <c r="F458" i="14" s="1"/>
  <c r="F459" i="14" s="1"/>
  <c r="F460" i="14" s="1"/>
  <c r="F461" i="14" s="1"/>
  <c r="F462" i="14" s="1"/>
  <c r="F463" i="14" s="1"/>
  <c r="F464" i="14" s="1"/>
  <c r="F465" i="14" s="1"/>
  <c r="F467" i="14" s="1"/>
  <c r="D407" i="14"/>
  <c r="H406" i="14"/>
  <c r="G406" i="14"/>
  <c r="D406" i="14"/>
  <c r="AI401" i="14"/>
  <c r="AG401" i="14"/>
  <c r="AE401" i="14"/>
  <c r="AC401" i="14"/>
  <c r="AB401" i="14"/>
  <c r="AA401" i="14"/>
  <c r="Z401" i="14"/>
  <c r="Y401" i="14"/>
  <c r="X401" i="14"/>
  <c r="W401" i="14"/>
  <c r="V401" i="14"/>
  <c r="U401" i="14"/>
  <c r="T401" i="14"/>
  <c r="S401" i="14"/>
  <c r="R401" i="14"/>
  <c r="Q401" i="14"/>
  <c r="P401" i="14"/>
  <c r="O401" i="14"/>
  <c r="N401" i="14"/>
  <c r="M401" i="14"/>
  <c r="L401" i="14"/>
  <c r="K401" i="14"/>
  <c r="J401" i="14"/>
  <c r="I401" i="14"/>
  <c r="H401" i="14"/>
  <c r="G401" i="14"/>
  <c r="D401" i="14"/>
  <c r="D346" i="14"/>
  <c r="D345" i="14"/>
  <c r="D344" i="14"/>
  <c r="D343" i="14"/>
  <c r="D342" i="14"/>
  <c r="F341" i="14"/>
  <c r="F342" i="14" s="1"/>
  <c r="F343" i="14" s="1"/>
  <c r="F344" i="14" s="1"/>
  <c r="F345" i="14" s="1"/>
  <c r="F346" i="14" s="1"/>
  <c r="F347" i="14" s="1"/>
  <c r="F348" i="14" s="1"/>
  <c r="F349" i="14" s="1"/>
  <c r="F350" i="14" s="1"/>
  <c r="F351" i="14" s="1"/>
  <c r="F352" i="14" s="1"/>
  <c r="F353" i="14" s="1"/>
  <c r="F354" i="14" s="1"/>
  <c r="F355" i="14" s="1"/>
  <c r="F356" i="14" s="1"/>
  <c r="F357" i="14" s="1"/>
  <c r="F358" i="14" s="1"/>
  <c r="F359" i="14" s="1"/>
  <c r="F360" i="14" s="1"/>
  <c r="F361" i="14" s="1"/>
  <c r="F362" i="14" s="1"/>
  <c r="F363" i="14" s="1"/>
  <c r="F364" i="14" s="1"/>
  <c r="F365" i="14" s="1"/>
  <c r="F366" i="14" s="1"/>
  <c r="F367" i="14" s="1"/>
  <c r="F368" i="14" s="1"/>
  <c r="F369" i="14" s="1"/>
  <c r="F370" i="14" s="1"/>
  <c r="F371" i="14" s="1"/>
  <c r="F372" i="14" s="1"/>
  <c r="F373" i="14" s="1"/>
  <c r="F374" i="14" s="1"/>
  <c r="F375" i="14" s="1"/>
  <c r="F376" i="14" s="1"/>
  <c r="F377" i="14" s="1"/>
  <c r="F378" i="14" s="1"/>
  <c r="F379" i="14" s="1"/>
  <c r="F380" i="14" s="1"/>
  <c r="F381" i="14" s="1"/>
  <c r="F382" i="14" s="1"/>
  <c r="F383" i="14" s="1"/>
  <c r="F384" i="14" s="1"/>
  <c r="F385" i="14" s="1"/>
  <c r="F386" i="14" s="1"/>
  <c r="F387" i="14" s="1"/>
  <c r="F388" i="14" s="1"/>
  <c r="F389" i="14" s="1"/>
  <c r="F390" i="14" s="1"/>
  <c r="F391" i="14" s="1"/>
  <c r="F392" i="14" s="1"/>
  <c r="F393" i="14" s="1"/>
  <c r="F394" i="14" s="1"/>
  <c r="F395" i="14" s="1"/>
  <c r="F396" i="14" s="1"/>
  <c r="F397" i="14" s="1"/>
  <c r="F398" i="14" s="1"/>
  <c r="F399" i="14" s="1"/>
  <c r="F401" i="14" s="1"/>
  <c r="D341" i="14"/>
  <c r="D340" i="14"/>
  <c r="AI337" i="14"/>
  <c r="AG337" i="14"/>
  <c r="AE337" i="14"/>
  <c r="AC337" i="14"/>
  <c r="AB337" i="14"/>
  <c r="AA337" i="14"/>
  <c r="Z337" i="14"/>
  <c r="Y337" i="14"/>
  <c r="X337" i="14"/>
  <c r="W337" i="14"/>
  <c r="V337" i="14"/>
  <c r="U337" i="14"/>
  <c r="T337" i="14"/>
  <c r="S337" i="14"/>
  <c r="R337" i="14"/>
  <c r="Q337" i="14"/>
  <c r="P337" i="14"/>
  <c r="O337" i="14"/>
  <c r="N337" i="14"/>
  <c r="M337" i="14"/>
  <c r="L337" i="14"/>
  <c r="K337" i="14"/>
  <c r="J337" i="14"/>
  <c r="I337" i="14"/>
  <c r="H337" i="14"/>
  <c r="G337" i="14"/>
  <c r="D337" i="14"/>
  <c r="D282" i="14"/>
  <c r="D281" i="14"/>
  <c r="D280" i="14"/>
  <c r="D279" i="14"/>
  <c r="D278" i="14"/>
  <c r="F277" i="14"/>
  <c r="F278" i="14" s="1"/>
  <c r="F279" i="14" s="1"/>
  <c r="F280" i="14" s="1"/>
  <c r="F281" i="14" s="1"/>
  <c r="F282" i="14" s="1"/>
  <c r="F283" i="14" s="1"/>
  <c r="F284" i="14" s="1"/>
  <c r="F285" i="14" s="1"/>
  <c r="F286" i="14" s="1"/>
  <c r="F287" i="14" s="1"/>
  <c r="F288" i="14" s="1"/>
  <c r="F289" i="14" s="1"/>
  <c r="F290" i="14" s="1"/>
  <c r="F291" i="14" s="1"/>
  <c r="F292" i="14" s="1"/>
  <c r="F293" i="14" s="1"/>
  <c r="F294" i="14" s="1"/>
  <c r="F295" i="14" s="1"/>
  <c r="F296" i="14" s="1"/>
  <c r="F297" i="14" s="1"/>
  <c r="F298" i="14" s="1"/>
  <c r="F299" i="14" s="1"/>
  <c r="F300" i="14" s="1"/>
  <c r="F301" i="14" s="1"/>
  <c r="F302" i="14" s="1"/>
  <c r="F303" i="14" s="1"/>
  <c r="F304" i="14" s="1"/>
  <c r="F305" i="14" s="1"/>
  <c r="F306" i="14" s="1"/>
  <c r="F307" i="14" s="1"/>
  <c r="F308" i="14" s="1"/>
  <c r="F309" i="14" s="1"/>
  <c r="F310" i="14" s="1"/>
  <c r="F311" i="14" s="1"/>
  <c r="F312" i="14" s="1"/>
  <c r="F313" i="14" s="1"/>
  <c r="F314" i="14" s="1"/>
  <c r="F315" i="14" s="1"/>
  <c r="F316" i="14" s="1"/>
  <c r="F317" i="14" s="1"/>
  <c r="F318" i="14" s="1"/>
  <c r="F319" i="14" s="1"/>
  <c r="F320" i="14" s="1"/>
  <c r="F321" i="14" s="1"/>
  <c r="F322" i="14" s="1"/>
  <c r="F323" i="14" s="1"/>
  <c r="F324" i="14" s="1"/>
  <c r="F325" i="14" s="1"/>
  <c r="F326" i="14" s="1"/>
  <c r="F327" i="14" s="1"/>
  <c r="F328" i="14" s="1"/>
  <c r="F329" i="14" s="1"/>
  <c r="F330" i="14" s="1"/>
  <c r="F331" i="14" s="1"/>
  <c r="F332" i="14" s="1"/>
  <c r="F333" i="14" s="1"/>
  <c r="F334" i="14" s="1"/>
  <c r="F335" i="14" s="1"/>
  <c r="F337" i="14" s="1"/>
  <c r="D277" i="14"/>
  <c r="D276" i="14"/>
  <c r="AI273" i="14"/>
  <c r="AG273" i="14"/>
  <c r="AE273" i="14"/>
  <c r="AC273" i="14"/>
  <c r="AB273" i="14"/>
  <c r="AA273" i="14"/>
  <c r="Z273" i="14"/>
  <c r="Y273" i="14"/>
  <c r="X273" i="14"/>
  <c r="W273" i="14"/>
  <c r="V273" i="14"/>
  <c r="U273" i="14"/>
  <c r="T273" i="14"/>
  <c r="S273" i="14"/>
  <c r="R273" i="14"/>
  <c r="Q273" i="14"/>
  <c r="P273" i="14"/>
  <c r="O273" i="14"/>
  <c r="N273" i="14"/>
  <c r="M273" i="14"/>
  <c r="L273" i="14"/>
  <c r="K273" i="14"/>
  <c r="J273" i="14"/>
  <c r="I273" i="14"/>
  <c r="H273" i="14"/>
  <c r="G273" i="14"/>
  <c r="D273" i="14"/>
  <c r="D251" i="14"/>
  <c r="D250" i="14"/>
  <c r="D249" i="14"/>
  <c r="D248" i="14"/>
  <c r="D247" i="14"/>
  <c r="D246" i="14"/>
  <c r="D245" i="14"/>
  <c r="D244" i="14"/>
  <c r="D243" i="14"/>
  <c r="D242" i="14"/>
  <c r="D241" i="14"/>
  <c r="D240" i="14"/>
  <c r="D239" i="14"/>
  <c r="D238" i="14"/>
  <c r="D237" i="14"/>
  <c r="D236" i="14"/>
  <c r="D235" i="14"/>
  <c r="D234" i="14"/>
  <c r="D233" i="14"/>
  <c r="D232" i="14"/>
  <c r="D231" i="14"/>
  <c r="D230" i="14"/>
  <c r="D229" i="14"/>
  <c r="D228" i="14"/>
  <c r="D227" i="14"/>
  <c r="D226" i="14"/>
  <c r="D225" i="14"/>
  <c r="D224" i="14"/>
  <c r="D223" i="14"/>
  <c r="D222" i="14"/>
  <c r="D221" i="14"/>
  <c r="D220" i="14"/>
  <c r="D219" i="14"/>
  <c r="D218" i="14"/>
  <c r="D217" i="14"/>
  <c r="D216" i="14"/>
  <c r="D215" i="14"/>
  <c r="F214" i="14"/>
  <c r="F215" i="14" s="1"/>
  <c r="F216" i="14" s="1"/>
  <c r="F217" i="14" s="1"/>
  <c r="F218" i="14" s="1"/>
  <c r="F219" i="14" s="1"/>
  <c r="F220" i="14" s="1"/>
  <c r="F221" i="14" s="1"/>
  <c r="F222" i="14" s="1"/>
  <c r="F223" i="14" s="1"/>
  <c r="F224" i="14" s="1"/>
  <c r="F225" i="14" s="1"/>
  <c r="F226" i="14" s="1"/>
  <c r="F227" i="14" s="1"/>
  <c r="F228" i="14" s="1"/>
  <c r="F229" i="14" s="1"/>
  <c r="F230" i="14" s="1"/>
  <c r="F231" i="14" s="1"/>
  <c r="F232" i="14" s="1"/>
  <c r="F233" i="14" s="1"/>
  <c r="F234" i="14" s="1"/>
  <c r="F235" i="14" s="1"/>
  <c r="F236" i="14" s="1"/>
  <c r="F237" i="14" s="1"/>
  <c r="F238" i="14" s="1"/>
  <c r="F239" i="14" s="1"/>
  <c r="F240" i="14" s="1"/>
  <c r="F241" i="14" s="1"/>
  <c r="F242" i="14" s="1"/>
  <c r="F243" i="14" s="1"/>
  <c r="F244" i="14" s="1"/>
  <c r="F245" i="14" s="1"/>
  <c r="F246" i="14" s="1"/>
  <c r="F247" i="14" s="1"/>
  <c r="F248" i="14" s="1"/>
  <c r="F249" i="14" s="1"/>
  <c r="F250" i="14" s="1"/>
  <c r="F251" i="14" s="1"/>
  <c r="F252" i="14" s="1"/>
  <c r="F253" i="14" s="1"/>
  <c r="F254" i="14" s="1"/>
  <c r="F255" i="14" s="1"/>
  <c r="F256" i="14" s="1"/>
  <c r="F257" i="14" s="1"/>
  <c r="F258" i="14" s="1"/>
  <c r="F259" i="14" s="1"/>
  <c r="F260" i="14" s="1"/>
  <c r="F261" i="14" s="1"/>
  <c r="F262" i="14" s="1"/>
  <c r="F263" i="14" s="1"/>
  <c r="F264" i="14" s="1"/>
  <c r="F265" i="14" s="1"/>
  <c r="F266" i="14" s="1"/>
  <c r="F267" i="14" s="1"/>
  <c r="F268" i="14" s="1"/>
  <c r="F269" i="14" s="1"/>
  <c r="F270" i="14" s="1"/>
  <c r="F271" i="14" s="1"/>
  <c r="F273" i="14" s="1"/>
  <c r="D214" i="14"/>
  <c r="F213" i="14"/>
  <c r="D213" i="14"/>
  <c r="D212" i="14"/>
  <c r="AI207" i="14"/>
  <c r="AG207" i="14"/>
  <c r="AE207" i="14"/>
  <c r="AC207" i="14"/>
  <c r="AB207" i="14"/>
  <c r="AA207" i="14"/>
  <c r="Z207" i="14"/>
  <c r="Y207" i="14"/>
  <c r="X207" i="14"/>
  <c r="W207" i="14"/>
  <c r="V207" i="14"/>
  <c r="U207" i="14"/>
  <c r="T207" i="14"/>
  <c r="S207" i="14"/>
  <c r="R207" i="14"/>
  <c r="Q207" i="14"/>
  <c r="P207" i="14"/>
  <c r="O207" i="14"/>
  <c r="N207" i="14"/>
  <c r="M207" i="14"/>
  <c r="L207" i="14"/>
  <c r="K207" i="14"/>
  <c r="J207" i="14"/>
  <c r="I207" i="14"/>
  <c r="H207" i="14"/>
  <c r="G207" i="14"/>
  <c r="D207" i="14"/>
  <c r="D152" i="14"/>
  <c r="D151" i="14"/>
  <c r="D150" i="14"/>
  <c r="D149" i="14"/>
  <c r="D148" i="14"/>
  <c r="F147" i="14"/>
  <c r="F148" i="14" s="1"/>
  <c r="F149" i="14" s="1"/>
  <c r="F150" i="14" s="1"/>
  <c r="F151" i="14" s="1"/>
  <c r="F152" i="14" s="1"/>
  <c r="F153" i="14" s="1"/>
  <c r="F154" i="14" s="1"/>
  <c r="F155" i="14" s="1"/>
  <c r="F156" i="14" s="1"/>
  <c r="F157" i="14" s="1"/>
  <c r="F158" i="14" s="1"/>
  <c r="F159" i="14" s="1"/>
  <c r="F160" i="14" s="1"/>
  <c r="F161" i="14" s="1"/>
  <c r="F162" i="14" s="1"/>
  <c r="F163" i="14" s="1"/>
  <c r="F164" i="14" s="1"/>
  <c r="F165" i="14" s="1"/>
  <c r="F166" i="14" s="1"/>
  <c r="F167" i="14" s="1"/>
  <c r="F168" i="14" s="1"/>
  <c r="F169" i="14" s="1"/>
  <c r="F170" i="14" s="1"/>
  <c r="F171" i="14" s="1"/>
  <c r="F172" i="14" s="1"/>
  <c r="F173" i="14" s="1"/>
  <c r="F174" i="14" s="1"/>
  <c r="F175" i="14" s="1"/>
  <c r="F176" i="14" s="1"/>
  <c r="F177" i="14" s="1"/>
  <c r="F178" i="14" s="1"/>
  <c r="F179" i="14" s="1"/>
  <c r="F180" i="14" s="1"/>
  <c r="F181" i="14" s="1"/>
  <c r="F182" i="14" s="1"/>
  <c r="F183" i="14" s="1"/>
  <c r="F184" i="14" s="1"/>
  <c r="F185" i="14" s="1"/>
  <c r="F186" i="14" s="1"/>
  <c r="F187" i="14" s="1"/>
  <c r="F188" i="14" s="1"/>
  <c r="F189" i="14" s="1"/>
  <c r="F190" i="14" s="1"/>
  <c r="F191" i="14" s="1"/>
  <c r="F192" i="14" s="1"/>
  <c r="F193" i="14" s="1"/>
  <c r="F194" i="14" s="1"/>
  <c r="F195" i="14" s="1"/>
  <c r="F196" i="14" s="1"/>
  <c r="F197" i="14" s="1"/>
  <c r="F198" i="14" s="1"/>
  <c r="F199" i="14" s="1"/>
  <c r="F200" i="14" s="1"/>
  <c r="F201" i="14" s="1"/>
  <c r="F202" i="14" s="1"/>
  <c r="F203" i="14" s="1"/>
  <c r="F204" i="14" s="1"/>
  <c r="F205" i="14" s="1"/>
  <c r="F207" i="14" s="1"/>
  <c r="D147" i="14"/>
  <c r="D146" i="14"/>
  <c r="AI143" i="14"/>
  <c r="AG143" i="14"/>
  <c r="AE143" i="14"/>
  <c r="AC143" i="14"/>
  <c r="AB143" i="14"/>
  <c r="AA143" i="14"/>
  <c r="Z143" i="14"/>
  <c r="Y143" i="14"/>
  <c r="X143" i="14"/>
  <c r="W143" i="14"/>
  <c r="V143" i="14"/>
  <c r="U143" i="14"/>
  <c r="T143" i="14"/>
  <c r="S143" i="14"/>
  <c r="R143" i="14"/>
  <c r="Q143" i="14"/>
  <c r="P143" i="14"/>
  <c r="O143" i="14"/>
  <c r="N143" i="14"/>
  <c r="M143" i="14"/>
  <c r="L143" i="14"/>
  <c r="K143" i="14"/>
  <c r="J143" i="14"/>
  <c r="I143" i="14"/>
  <c r="H143" i="14"/>
  <c r="G143" i="14"/>
  <c r="D143" i="14"/>
  <c r="D88" i="14"/>
  <c r="D87" i="14"/>
  <c r="D86" i="14"/>
  <c r="D85" i="14"/>
  <c r="D84" i="14"/>
  <c r="F83" i="14"/>
  <c r="F84" i="14" s="1"/>
  <c r="F85" i="14" s="1"/>
  <c r="F86" i="14" s="1"/>
  <c r="F87" i="14" s="1"/>
  <c r="F88" i="14" s="1"/>
  <c r="F89" i="14" s="1"/>
  <c r="F90" i="14" s="1"/>
  <c r="F91" i="14" s="1"/>
  <c r="F92" i="14" s="1"/>
  <c r="F93" i="14" s="1"/>
  <c r="F94" i="14" s="1"/>
  <c r="F95" i="14" s="1"/>
  <c r="F96" i="14" s="1"/>
  <c r="F97" i="14" s="1"/>
  <c r="F98" i="14" s="1"/>
  <c r="F99" i="14" s="1"/>
  <c r="F100" i="14" s="1"/>
  <c r="F101" i="14" s="1"/>
  <c r="F102" i="14" s="1"/>
  <c r="F103" i="14" s="1"/>
  <c r="F104" i="14" s="1"/>
  <c r="F105" i="14" s="1"/>
  <c r="F106" i="14" s="1"/>
  <c r="F107" i="14" s="1"/>
  <c r="F108" i="14" s="1"/>
  <c r="F109" i="14" s="1"/>
  <c r="F110" i="14" s="1"/>
  <c r="F111" i="14" s="1"/>
  <c r="F112" i="14" s="1"/>
  <c r="F113" i="14" s="1"/>
  <c r="F114" i="14" s="1"/>
  <c r="F115" i="14" s="1"/>
  <c r="F116" i="14" s="1"/>
  <c r="F117" i="14" s="1"/>
  <c r="F118" i="14" s="1"/>
  <c r="F119" i="14" s="1"/>
  <c r="F120" i="14" s="1"/>
  <c r="F121" i="14" s="1"/>
  <c r="F122" i="14" s="1"/>
  <c r="F123" i="14" s="1"/>
  <c r="F124" i="14" s="1"/>
  <c r="F125" i="14" s="1"/>
  <c r="F126" i="14" s="1"/>
  <c r="F127" i="14" s="1"/>
  <c r="F128" i="14" s="1"/>
  <c r="F129" i="14" s="1"/>
  <c r="F130" i="14" s="1"/>
  <c r="F131" i="14" s="1"/>
  <c r="F132" i="14" s="1"/>
  <c r="F133" i="14" s="1"/>
  <c r="F134" i="14" s="1"/>
  <c r="F135" i="14" s="1"/>
  <c r="F136" i="14" s="1"/>
  <c r="F137" i="14" s="1"/>
  <c r="F138" i="14" s="1"/>
  <c r="F139" i="14" s="1"/>
  <c r="F140" i="14" s="1"/>
  <c r="F141" i="14" s="1"/>
  <c r="F143" i="14" s="1"/>
  <c r="D83" i="14"/>
  <c r="D82" i="14"/>
  <c r="H79" i="14"/>
  <c r="G79" i="14"/>
  <c r="D79"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AC412" i="14"/>
  <c r="U412" i="14"/>
  <c r="M412" i="14"/>
  <c r="D24" i="14"/>
  <c r="D23" i="14"/>
  <c r="Y410" i="14"/>
  <c r="Q410" i="14"/>
  <c r="I410" i="14"/>
  <c r="D22" i="14"/>
  <c r="D21" i="14"/>
  <c r="AC408" i="14"/>
  <c r="U408" i="14"/>
  <c r="M408" i="14"/>
  <c r="F20" i="14"/>
  <c r="F21" i="14" s="1"/>
  <c r="F22" i="14" s="1"/>
  <c r="F23" i="14" s="1"/>
  <c r="F24" i="14" s="1"/>
  <c r="F25" i="14" s="1"/>
  <c r="F26" i="14" s="1"/>
  <c r="F27" i="14" s="1"/>
  <c r="F28" i="14" s="1"/>
  <c r="F29" i="14" s="1"/>
  <c r="F30" i="14" s="1"/>
  <c r="F31" i="14" s="1"/>
  <c r="F32" i="14" s="1"/>
  <c r="F33" i="14" s="1"/>
  <c r="F34" i="14" s="1"/>
  <c r="F35" i="14" s="1"/>
  <c r="F36" i="14" s="1"/>
  <c r="F37" i="14" s="1"/>
  <c r="F38" i="14" s="1"/>
  <c r="F39" i="14" s="1"/>
  <c r="F40" i="14" s="1"/>
  <c r="F41" i="14" s="1"/>
  <c r="F42" i="14" s="1"/>
  <c r="F43" i="14" s="1"/>
  <c r="F44" i="14" s="1"/>
  <c r="F45" i="14" s="1"/>
  <c r="F46" i="14" s="1"/>
  <c r="F47" i="14" s="1"/>
  <c r="F48" i="14" s="1"/>
  <c r="F49" i="14" s="1"/>
  <c r="F50" i="14" s="1"/>
  <c r="F51" i="14" s="1"/>
  <c r="F52" i="14" s="1"/>
  <c r="F53" i="14" s="1"/>
  <c r="F54" i="14" s="1"/>
  <c r="F55" i="14" s="1"/>
  <c r="F56" i="14" s="1"/>
  <c r="F57" i="14" s="1"/>
  <c r="F58" i="14" s="1"/>
  <c r="F59" i="14" s="1"/>
  <c r="F60" i="14" s="1"/>
  <c r="F61" i="14" s="1"/>
  <c r="F62" i="14" s="1"/>
  <c r="F63" i="14" s="1"/>
  <c r="F64" i="14" s="1"/>
  <c r="F65" i="14" s="1"/>
  <c r="F66" i="14" s="1"/>
  <c r="F67" i="14" s="1"/>
  <c r="F68" i="14" s="1"/>
  <c r="F69" i="14" s="1"/>
  <c r="F70" i="14" s="1"/>
  <c r="F71" i="14" s="1"/>
  <c r="F72" i="14" s="1"/>
  <c r="F73" i="14" s="1"/>
  <c r="F74" i="14" s="1"/>
  <c r="F75" i="14" s="1"/>
  <c r="F76" i="14" s="1"/>
  <c r="F77" i="14" s="1"/>
  <c r="F79" i="14" s="1"/>
  <c r="D20" i="14"/>
  <c r="F19" i="14"/>
  <c r="D19" i="14"/>
  <c r="D18" i="14"/>
  <c r="AI11" i="14"/>
  <c r="AG11" i="14"/>
  <c r="AE11" i="14"/>
  <c r="AC11" i="14"/>
  <c r="AB11" i="14"/>
  <c r="AA11" i="14"/>
  <c r="Z11" i="14"/>
  <c r="Y11" i="14"/>
  <c r="X11" i="14"/>
  <c r="W11" i="14"/>
  <c r="V11" i="14"/>
  <c r="U11" i="14"/>
  <c r="T11" i="14"/>
  <c r="S11" i="14"/>
  <c r="R11" i="14"/>
  <c r="Q11" i="14"/>
  <c r="P11" i="14"/>
  <c r="O11" i="14"/>
  <c r="N11" i="14"/>
  <c r="M11" i="14"/>
  <c r="L11" i="14"/>
  <c r="K11" i="14"/>
  <c r="J11" i="14"/>
  <c r="I11" i="14"/>
  <c r="H11" i="14"/>
  <c r="G11" i="14"/>
  <c r="AI10" i="14"/>
  <c r="AG10" i="14"/>
  <c r="AE10" i="14"/>
  <c r="AC10" i="14"/>
  <c r="AB10" i="14"/>
  <c r="AA10" i="14"/>
  <c r="Z10" i="14"/>
  <c r="Y10" i="14"/>
  <c r="X10" i="14"/>
  <c r="W10" i="14"/>
  <c r="V10" i="14"/>
  <c r="U10" i="14"/>
  <c r="T10" i="14"/>
  <c r="S10" i="14"/>
  <c r="R10" i="14"/>
  <c r="Q10" i="14"/>
  <c r="P10" i="14"/>
  <c r="O10" i="14"/>
  <c r="N10" i="14"/>
  <c r="M10" i="14"/>
  <c r="L10" i="14"/>
  <c r="K10" i="14"/>
  <c r="J10" i="14"/>
  <c r="I10" i="14"/>
  <c r="H10" i="14"/>
  <c r="G10" i="14"/>
  <c r="D10" i="14"/>
  <c r="AI9" i="14"/>
  <c r="AG9" i="14"/>
  <c r="AE9" i="14"/>
  <c r="AC9" i="14"/>
  <c r="AB9" i="14"/>
  <c r="AA9" i="14"/>
  <c r="Z9" i="14"/>
  <c r="Y9" i="14"/>
  <c r="X9" i="14"/>
  <c r="W9" i="14"/>
  <c r="V9" i="14"/>
  <c r="U9" i="14"/>
  <c r="T9" i="14"/>
  <c r="S9" i="14"/>
  <c r="R9" i="14"/>
  <c r="Q9" i="14"/>
  <c r="P9" i="14"/>
  <c r="O9" i="14"/>
  <c r="N9" i="14"/>
  <c r="M9" i="14"/>
  <c r="L9" i="14"/>
  <c r="K9" i="14"/>
  <c r="J9" i="14"/>
  <c r="I9" i="14"/>
  <c r="H9" i="14"/>
  <c r="G9" i="14"/>
  <c r="G7" i="14"/>
  <c r="B7" i="14"/>
  <c r="G6" i="14"/>
  <c r="B6" i="14"/>
  <c r="B5" i="14"/>
  <c r="G4" i="14"/>
  <c r="B4" i="14"/>
  <c r="G3" i="14"/>
  <c r="B3" i="14"/>
  <c r="G2" i="14"/>
  <c r="B2" i="14"/>
  <c r="G326" i="13"/>
  <c r="D324" i="13"/>
  <c r="B320" i="13"/>
  <c r="D329" i="13" s="1"/>
  <c r="H317" i="13"/>
  <c r="H327" i="13" s="1"/>
  <c r="G317" i="13"/>
  <c r="G327" i="13" s="1"/>
  <c r="AI410" i="19"/>
  <c r="AG410" i="19"/>
  <c r="AE410" i="19"/>
  <c r="AC410" i="19"/>
  <c r="AB410" i="19"/>
  <c r="AA410" i="19"/>
  <c r="Z410" i="19"/>
  <c r="Y410" i="19"/>
  <c r="X410" i="19"/>
  <c r="W410" i="19"/>
  <c r="V410" i="19"/>
  <c r="U410" i="19"/>
  <c r="T410" i="19"/>
  <c r="S410" i="19"/>
  <c r="R410" i="19"/>
  <c r="Q410" i="19"/>
  <c r="P410" i="19"/>
  <c r="O410" i="19"/>
  <c r="N410" i="19"/>
  <c r="M410" i="19"/>
  <c r="L410" i="19"/>
  <c r="K410" i="19"/>
  <c r="J410" i="19"/>
  <c r="I410" i="19"/>
  <c r="D315" i="13"/>
  <c r="D410" i="19" s="1"/>
  <c r="D314" i="13"/>
  <c r="D313" i="13"/>
  <c r="D409" i="19" s="1"/>
  <c r="F312" i="13"/>
  <c r="F408" i="19" s="1"/>
  <c r="D312" i="13"/>
  <c r="D408" i="19" s="1"/>
  <c r="AI407" i="19"/>
  <c r="AG407" i="19"/>
  <c r="AE407" i="19"/>
  <c r="AC407" i="19"/>
  <c r="AB407" i="19"/>
  <c r="AA407" i="19"/>
  <c r="Z407" i="19"/>
  <c r="Y407" i="19"/>
  <c r="X407" i="19"/>
  <c r="W407" i="19"/>
  <c r="V407" i="19"/>
  <c r="U407" i="19"/>
  <c r="T407" i="19"/>
  <c r="S407" i="19"/>
  <c r="R407" i="19"/>
  <c r="Q407" i="19"/>
  <c r="P407" i="19"/>
  <c r="O407" i="19"/>
  <c r="N407" i="19"/>
  <c r="M407" i="19"/>
  <c r="L407" i="19"/>
  <c r="K407" i="19"/>
  <c r="J407" i="19"/>
  <c r="I407" i="19"/>
  <c r="D311" i="13"/>
  <c r="D407" i="19" s="1"/>
  <c r="B309" i="13"/>
  <c r="D317" i="13" s="1"/>
  <c r="D327" i="13" s="1"/>
  <c r="H307" i="13"/>
  <c r="H326" i="13" s="1"/>
  <c r="G307" i="13"/>
  <c r="D266" i="13"/>
  <c r="D367" i="19" s="1"/>
  <c r="D265" i="13"/>
  <c r="D366" i="19" s="1"/>
  <c r="D264" i="13"/>
  <c r="D365" i="19" s="1"/>
  <c r="D263" i="13"/>
  <c r="D364" i="19" s="1"/>
  <c r="D262" i="13"/>
  <c r="D363" i="19" s="1"/>
  <c r="D261" i="13"/>
  <c r="D362" i="19" s="1"/>
  <c r="D260" i="13"/>
  <c r="D361" i="19" s="1"/>
  <c r="D259" i="13"/>
  <c r="D360" i="19" s="1"/>
  <c r="D258" i="13"/>
  <c r="D359" i="19" s="1"/>
  <c r="D257" i="13"/>
  <c r="D358" i="19" s="1"/>
  <c r="D256" i="13"/>
  <c r="D357" i="19" s="1"/>
  <c r="D255" i="13"/>
  <c r="D356" i="19" s="1"/>
  <c r="F254" i="13"/>
  <c r="F355" i="19" s="1"/>
  <c r="D254" i="13"/>
  <c r="D355" i="19" s="1"/>
  <c r="F253" i="13"/>
  <c r="F354" i="19" s="1"/>
  <c r="D253" i="13"/>
  <c r="D354" i="19" s="1"/>
  <c r="D252" i="13"/>
  <c r="D353" i="19" s="1"/>
  <c r="B250" i="13"/>
  <c r="D307" i="13" s="1"/>
  <c r="D326" i="13" s="1"/>
  <c r="H248" i="13"/>
  <c r="H325" i="13" s="1"/>
  <c r="G248" i="13"/>
  <c r="G325" i="13" s="1"/>
  <c r="D248" i="13"/>
  <c r="D325" i="13" s="1"/>
  <c r="D214" i="13"/>
  <c r="D320" i="19" s="1"/>
  <c r="D213" i="13"/>
  <c r="D319" i="19" s="1"/>
  <c r="D212" i="13"/>
  <c r="D318" i="19" s="1"/>
  <c r="D211" i="13"/>
  <c r="D317" i="19" s="1"/>
  <c r="D210" i="13"/>
  <c r="D316" i="19" s="1"/>
  <c r="D209" i="13"/>
  <c r="D315" i="19" s="1"/>
  <c r="D208" i="13"/>
  <c r="D314" i="19" s="1"/>
  <c r="D207" i="13"/>
  <c r="D313" i="19" s="1"/>
  <c r="D206" i="13"/>
  <c r="D312" i="19" s="1"/>
  <c r="D205" i="13"/>
  <c r="D311" i="19" s="1"/>
  <c r="D204" i="13"/>
  <c r="D310" i="19" s="1"/>
  <c r="F203" i="13"/>
  <c r="F309" i="19" s="1"/>
  <c r="D203" i="13"/>
  <c r="D309" i="19" s="1"/>
  <c r="D202" i="13"/>
  <c r="D308" i="19" s="1"/>
  <c r="B200" i="13"/>
  <c r="H198" i="13"/>
  <c r="H324" i="13" s="1"/>
  <c r="G198" i="13"/>
  <c r="G324" i="13" s="1"/>
  <c r="D198" i="13"/>
  <c r="D157" i="13"/>
  <c r="D268" i="19" s="1"/>
  <c r="D156" i="13"/>
  <c r="D267" i="19" s="1"/>
  <c r="D155" i="13"/>
  <c r="D266" i="19" s="1"/>
  <c r="D154" i="13"/>
  <c r="D265" i="19" s="1"/>
  <c r="D153" i="13"/>
  <c r="D264" i="19" s="1"/>
  <c r="D152" i="13"/>
  <c r="D263" i="19" s="1"/>
  <c r="D151" i="13"/>
  <c r="D262" i="19" s="1"/>
  <c r="D150" i="13"/>
  <c r="D261" i="19" s="1"/>
  <c r="D149" i="13"/>
  <c r="D260" i="19" s="1"/>
  <c r="D148" i="13"/>
  <c r="D259" i="19" s="1"/>
  <c r="D147" i="13"/>
  <c r="D258" i="19" s="1"/>
  <c r="D146" i="13"/>
  <c r="D257" i="19" s="1"/>
  <c r="D145" i="13"/>
  <c r="D256" i="19" s="1"/>
  <c r="D144" i="13"/>
  <c r="D255" i="19" s="1"/>
  <c r="F143" i="13"/>
  <c r="F254" i="19" s="1"/>
  <c r="D143" i="13"/>
  <c r="D254" i="19" s="1"/>
  <c r="D142" i="13"/>
  <c r="D253" i="19" s="1"/>
  <c r="B140" i="13"/>
  <c r="H138" i="13"/>
  <c r="H323" i="13" s="1"/>
  <c r="G138" i="13"/>
  <c r="G323" i="13" s="1"/>
  <c r="D80" i="13"/>
  <c r="D196" i="19" s="1"/>
  <c r="D79" i="13"/>
  <c r="D195" i="19" s="1"/>
  <c r="D78" i="13"/>
  <c r="D194" i="19" s="1"/>
  <c r="D77" i="13"/>
  <c r="D193" i="19" s="1"/>
  <c r="D76" i="13"/>
  <c r="D192" i="19" s="1"/>
  <c r="D75" i="13"/>
  <c r="D191" i="19" s="1"/>
  <c r="D74" i="13"/>
  <c r="D190" i="19" s="1"/>
  <c r="D73" i="13"/>
  <c r="D189" i="19" s="1"/>
  <c r="D72" i="13"/>
  <c r="D188" i="19" s="1"/>
  <c r="D71" i="13"/>
  <c r="D187" i="19" s="1"/>
  <c r="D70" i="13"/>
  <c r="D186" i="19" s="1"/>
  <c r="D69" i="13"/>
  <c r="D185" i="19" s="1"/>
  <c r="F68" i="13"/>
  <c r="D68" i="13"/>
  <c r="D184" i="19" s="1"/>
  <c r="D67" i="13"/>
  <c r="D183" i="19" s="1"/>
  <c r="B65" i="13"/>
  <c r="D138" i="13" s="1"/>
  <c r="D323" i="13" s="1"/>
  <c r="H63" i="13"/>
  <c r="H322" i="13" s="1"/>
  <c r="G63" i="13"/>
  <c r="G322" i="13" s="1"/>
  <c r="D63" i="13"/>
  <c r="D322" i="13" s="1"/>
  <c r="D37" i="13"/>
  <c r="D158" i="19" s="1"/>
  <c r="D36" i="13"/>
  <c r="D157" i="19" s="1"/>
  <c r="D35" i="13"/>
  <c r="D156" i="19" s="1"/>
  <c r="D34" i="13"/>
  <c r="D155" i="19" s="1"/>
  <c r="D33" i="13"/>
  <c r="D154" i="19" s="1"/>
  <c r="D32" i="13"/>
  <c r="D153" i="19" s="1"/>
  <c r="D31" i="13"/>
  <c r="D152" i="19" s="1"/>
  <c r="D30" i="13"/>
  <c r="D151" i="19" s="1"/>
  <c r="D29" i="13"/>
  <c r="D150" i="19" s="1"/>
  <c r="D28" i="13"/>
  <c r="D149" i="19" s="1"/>
  <c r="D27" i="13"/>
  <c r="D148" i="19" s="1"/>
  <c r="D26" i="13"/>
  <c r="D147" i="19" s="1"/>
  <c r="D25" i="13"/>
  <c r="D146" i="19" s="1"/>
  <c r="D24" i="13"/>
  <c r="D145" i="19" s="1"/>
  <c r="D23" i="13"/>
  <c r="D144" i="19" s="1"/>
  <c r="D22" i="13"/>
  <c r="D143" i="19" s="1"/>
  <c r="D21" i="13"/>
  <c r="D142" i="19" s="1"/>
  <c r="D20" i="13"/>
  <c r="D141" i="19" s="1"/>
  <c r="D19" i="13"/>
  <c r="D140" i="19" s="1"/>
  <c r="F18" i="13"/>
  <c r="F139" i="19" s="1"/>
  <c r="D18" i="13"/>
  <c r="D139" i="19" s="1"/>
  <c r="D17" i="13"/>
  <c r="D138" i="19" s="1"/>
  <c r="B15" i="13"/>
  <c r="AI11" i="13"/>
  <c r="AG11" i="13"/>
  <c r="AE11" i="13"/>
  <c r="AC11" i="13"/>
  <c r="AB11" i="13"/>
  <c r="AA11" i="13"/>
  <c r="Z11" i="13"/>
  <c r="Y11" i="13"/>
  <c r="X11" i="13"/>
  <c r="W11" i="13"/>
  <c r="V11" i="13"/>
  <c r="U11" i="13"/>
  <c r="T11" i="13"/>
  <c r="S11" i="13"/>
  <c r="R11" i="13"/>
  <c r="Q11" i="13"/>
  <c r="P11" i="13"/>
  <c r="O11" i="13"/>
  <c r="N11" i="13"/>
  <c r="M11" i="13"/>
  <c r="L11" i="13"/>
  <c r="K11" i="13"/>
  <c r="J11" i="13"/>
  <c r="I11" i="13"/>
  <c r="H11" i="13"/>
  <c r="G11" i="13"/>
  <c r="AI10" i="13"/>
  <c r="AG10" i="13"/>
  <c r="AE10" i="13"/>
  <c r="AC10" i="13"/>
  <c r="AB10" i="13"/>
  <c r="AA10" i="13"/>
  <c r="Z10" i="13"/>
  <c r="Y10" i="13"/>
  <c r="X10" i="13"/>
  <c r="W10" i="13"/>
  <c r="V10" i="13"/>
  <c r="U10" i="13"/>
  <c r="T10" i="13"/>
  <c r="S10" i="13"/>
  <c r="R10" i="13"/>
  <c r="Q10" i="13"/>
  <c r="P10" i="13"/>
  <c r="O10" i="13"/>
  <c r="N10" i="13"/>
  <c r="M10" i="13"/>
  <c r="L10" i="13"/>
  <c r="K10" i="13"/>
  <c r="J10" i="13"/>
  <c r="I10" i="13"/>
  <c r="H10" i="13"/>
  <c r="G10" i="13"/>
  <c r="D10" i="13"/>
  <c r="AI9" i="13"/>
  <c r="AG9" i="13"/>
  <c r="AE9" i="13"/>
  <c r="AC9" i="13"/>
  <c r="AB9" i="13"/>
  <c r="AA9" i="13"/>
  <c r="Z9" i="13"/>
  <c r="Y9" i="13"/>
  <c r="X9" i="13"/>
  <c r="W9" i="13"/>
  <c r="V9" i="13"/>
  <c r="U9" i="13"/>
  <c r="T9" i="13"/>
  <c r="S9" i="13"/>
  <c r="R9" i="13"/>
  <c r="Q9" i="13"/>
  <c r="P9" i="13"/>
  <c r="O9" i="13"/>
  <c r="N9" i="13"/>
  <c r="M9" i="13"/>
  <c r="L9" i="13"/>
  <c r="K9" i="13"/>
  <c r="J9" i="13"/>
  <c r="I9" i="13"/>
  <c r="H9" i="13"/>
  <c r="G9" i="13"/>
  <c r="G7" i="13"/>
  <c r="B7" i="13"/>
  <c r="G6" i="13"/>
  <c r="B6" i="13"/>
  <c r="B5" i="13"/>
  <c r="G4" i="13"/>
  <c r="B4" i="13"/>
  <c r="G3" i="13"/>
  <c r="B3" i="13"/>
  <c r="G2" i="13"/>
  <c r="B2" i="13"/>
  <c r="B469" i="12"/>
  <c r="D474" i="12" s="1"/>
  <c r="D466" i="12"/>
  <c r="D137" i="19" s="1"/>
  <c r="AI463" i="12"/>
  <c r="AG463" i="12"/>
  <c r="AE463" i="12"/>
  <c r="AC463" i="12"/>
  <c r="AB463" i="12"/>
  <c r="AA463" i="12"/>
  <c r="Z463" i="12"/>
  <c r="Y463" i="12"/>
  <c r="X463" i="12"/>
  <c r="W463" i="12"/>
  <c r="V463" i="12"/>
  <c r="U463" i="12"/>
  <c r="T463" i="12"/>
  <c r="S463" i="12"/>
  <c r="R463" i="12"/>
  <c r="Q463" i="12"/>
  <c r="P463" i="12"/>
  <c r="O463" i="12"/>
  <c r="N463" i="12"/>
  <c r="M463" i="12"/>
  <c r="L463" i="12"/>
  <c r="K463" i="12"/>
  <c r="J463" i="12"/>
  <c r="I463" i="12"/>
  <c r="H463" i="12"/>
  <c r="G463" i="12"/>
  <c r="AI462" i="12"/>
  <c r="AG462" i="12"/>
  <c r="AE462" i="12"/>
  <c r="AC462" i="12"/>
  <c r="AB462" i="12"/>
  <c r="AA462" i="12"/>
  <c r="Z462" i="12"/>
  <c r="Y462" i="12"/>
  <c r="X462" i="12"/>
  <c r="W462" i="12"/>
  <c r="V462" i="12"/>
  <c r="U462" i="12"/>
  <c r="T462" i="12"/>
  <c r="S462" i="12"/>
  <c r="R462" i="12"/>
  <c r="Q462" i="12"/>
  <c r="P462" i="12"/>
  <c r="O462" i="12"/>
  <c r="N462" i="12"/>
  <c r="M462" i="12"/>
  <c r="L462" i="12"/>
  <c r="K462" i="12"/>
  <c r="J462" i="12"/>
  <c r="I462" i="12"/>
  <c r="H462" i="12"/>
  <c r="G462" i="12"/>
  <c r="AI461" i="12"/>
  <c r="AG461" i="12"/>
  <c r="AE461" i="12"/>
  <c r="AC461" i="12"/>
  <c r="AB461" i="12"/>
  <c r="AA461" i="12"/>
  <c r="Z461" i="12"/>
  <c r="Y461" i="12"/>
  <c r="X461" i="12"/>
  <c r="W461" i="12"/>
  <c r="V461" i="12"/>
  <c r="U461" i="12"/>
  <c r="T461" i="12"/>
  <c r="S461" i="12"/>
  <c r="R461" i="12"/>
  <c r="Q461" i="12"/>
  <c r="P461" i="12"/>
  <c r="O461" i="12"/>
  <c r="N461" i="12"/>
  <c r="M461" i="12"/>
  <c r="L461" i="12"/>
  <c r="K461" i="12"/>
  <c r="J461" i="12"/>
  <c r="I461" i="12"/>
  <c r="H461" i="12"/>
  <c r="G461" i="12"/>
  <c r="AI460" i="12"/>
  <c r="AG460" i="12"/>
  <c r="AE460" i="12"/>
  <c r="AC460" i="12"/>
  <c r="AB460" i="12"/>
  <c r="AA460" i="12"/>
  <c r="Z460" i="12"/>
  <c r="Y460" i="12"/>
  <c r="X460" i="12"/>
  <c r="W460" i="12"/>
  <c r="V460" i="12"/>
  <c r="U460" i="12"/>
  <c r="T460" i="12"/>
  <c r="S460" i="12"/>
  <c r="R460" i="12"/>
  <c r="Q460" i="12"/>
  <c r="P460" i="12"/>
  <c r="O460" i="12"/>
  <c r="N460" i="12"/>
  <c r="M460" i="12"/>
  <c r="L460" i="12"/>
  <c r="K460" i="12"/>
  <c r="J460" i="12"/>
  <c r="I460" i="12"/>
  <c r="H460" i="12"/>
  <c r="G460" i="12"/>
  <c r="AI459" i="12"/>
  <c r="AG459" i="12"/>
  <c r="AE459" i="12"/>
  <c r="AC459" i="12"/>
  <c r="AB459" i="12"/>
  <c r="AA459" i="12"/>
  <c r="Z459" i="12"/>
  <c r="Y459" i="12"/>
  <c r="X459" i="12"/>
  <c r="W459" i="12"/>
  <c r="V459" i="12"/>
  <c r="U459" i="12"/>
  <c r="T459" i="12"/>
  <c r="S459" i="12"/>
  <c r="R459" i="12"/>
  <c r="Q459" i="12"/>
  <c r="P459" i="12"/>
  <c r="O459" i="12"/>
  <c r="N459" i="12"/>
  <c r="M459" i="12"/>
  <c r="L459" i="12"/>
  <c r="K459" i="12"/>
  <c r="J459" i="12"/>
  <c r="I459" i="12"/>
  <c r="H459" i="12"/>
  <c r="G459" i="12"/>
  <c r="AI458" i="12"/>
  <c r="AG458" i="12"/>
  <c r="AE458" i="12"/>
  <c r="AC458" i="12"/>
  <c r="AB458" i="12"/>
  <c r="AA458" i="12"/>
  <c r="Z458" i="12"/>
  <c r="Y458" i="12"/>
  <c r="X458" i="12"/>
  <c r="W458" i="12"/>
  <c r="V458" i="12"/>
  <c r="U458" i="12"/>
  <c r="T458" i="12"/>
  <c r="S458" i="12"/>
  <c r="R458" i="12"/>
  <c r="Q458" i="12"/>
  <c r="P458" i="12"/>
  <c r="O458" i="12"/>
  <c r="N458" i="12"/>
  <c r="M458" i="12"/>
  <c r="L458" i="12"/>
  <c r="K458" i="12"/>
  <c r="J458" i="12"/>
  <c r="I458" i="12"/>
  <c r="H458" i="12"/>
  <c r="G458" i="12"/>
  <c r="AI457" i="12"/>
  <c r="AG457" i="12"/>
  <c r="AE457" i="12"/>
  <c r="AC457" i="12"/>
  <c r="AB457" i="12"/>
  <c r="AA457" i="12"/>
  <c r="Z457" i="12"/>
  <c r="Y457" i="12"/>
  <c r="X457" i="12"/>
  <c r="W457" i="12"/>
  <c r="V457" i="12"/>
  <c r="U457" i="12"/>
  <c r="T457" i="12"/>
  <c r="S457" i="12"/>
  <c r="R457" i="12"/>
  <c r="Q457" i="12"/>
  <c r="P457" i="12"/>
  <c r="O457" i="12"/>
  <c r="N457" i="12"/>
  <c r="M457" i="12"/>
  <c r="L457" i="12"/>
  <c r="K457" i="12"/>
  <c r="J457" i="12"/>
  <c r="I457" i="12"/>
  <c r="H457" i="12"/>
  <c r="G457" i="12"/>
  <c r="AI456" i="12"/>
  <c r="AG456" i="12"/>
  <c r="AE456" i="12"/>
  <c r="AC456" i="12"/>
  <c r="AB456" i="12"/>
  <c r="AA456" i="12"/>
  <c r="Z456" i="12"/>
  <c r="Y456" i="12"/>
  <c r="X456" i="12"/>
  <c r="W456" i="12"/>
  <c r="V456" i="12"/>
  <c r="U456" i="12"/>
  <c r="T456" i="12"/>
  <c r="S456" i="12"/>
  <c r="R456" i="12"/>
  <c r="Q456" i="12"/>
  <c r="P456" i="12"/>
  <c r="O456" i="12"/>
  <c r="N456" i="12"/>
  <c r="M456" i="12"/>
  <c r="L456" i="12"/>
  <c r="K456" i="12"/>
  <c r="J456" i="12"/>
  <c r="I456" i="12"/>
  <c r="H456" i="12"/>
  <c r="G456" i="12"/>
  <c r="AI455" i="12"/>
  <c r="AG455" i="12"/>
  <c r="AE455" i="12"/>
  <c r="AC455" i="12"/>
  <c r="AB455" i="12"/>
  <c r="AA455" i="12"/>
  <c r="Z455" i="12"/>
  <c r="Y455" i="12"/>
  <c r="X455" i="12"/>
  <c r="W455" i="12"/>
  <c r="V455" i="12"/>
  <c r="U455" i="12"/>
  <c r="T455" i="12"/>
  <c r="S455" i="12"/>
  <c r="R455" i="12"/>
  <c r="Q455" i="12"/>
  <c r="P455" i="12"/>
  <c r="O455" i="12"/>
  <c r="N455" i="12"/>
  <c r="M455" i="12"/>
  <c r="L455" i="12"/>
  <c r="K455" i="12"/>
  <c r="J455" i="12"/>
  <c r="I455" i="12"/>
  <c r="H455" i="12"/>
  <c r="G455" i="12"/>
  <c r="H454" i="12"/>
  <c r="G454" i="12"/>
  <c r="H453" i="12"/>
  <c r="G453" i="12"/>
  <c r="H452" i="12"/>
  <c r="G452" i="12"/>
  <c r="H451" i="12"/>
  <c r="G451" i="12"/>
  <c r="H450" i="12"/>
  <c r="G450" i="12"/>
  <c r="H449" i="12"/>
  <c r="G449" i="12"/>
  <c r="H448" i="12"/>
  <c r="G448" i="12"/>
  <c r="H447" i="12"/>
  <c r="G447" i="12"/>
  <c r="H446" i="12"/>
  <c r="G446" i="12"/>
  <c r="H445" i="12"/>
  <c r="G445" i="12"/>
  <c r="H444" i="12"/>
  <c r="G444" i="12"/>
  <c r="H443" i="12"/>
  <c r="G443" i="12"/>
  <c r="H442" i="12"/>
  <c r="G442" i="12"/>
  <c r="H441" i="12"/>
  <c r="G441" i="12"/>
  <c r="H440" i="12"/>
  <c r="G440" i="12"/>
  <c r="H439" i="12"/>
  <c r="G439" i="12"/>
  <c r="H438" i="12"/>
  <c r="G438" i="12"/>
  <c r="H437" i="12"/>
  <c r="G437" i="12"/>
  <c r="H436" i="12"/>
  <c r="G436" i="12"/>
  <c r="H435" i="12"/>
  <c r="G435" i="12"/>
  <c r="H434" i="12"/>
  <c r="G434" i="12"/>
  <c r="H433" i="12"/>
  <c r="G433" i="12"/>
  <c r="H432" i="12"/>
  <c r="G432" i="12"/>
  <c r="H431" i="12"/>
  <c r="G431" i="12"/>
  <c r="H430" i="12"/>
  <c r="G430" i="12"/>
  <c r="H429" i="12"/>
  <c r="G429" i="12"/>
  <c r="H428" i="12"/>
  <c r="G428" i="12"/>
  <c r="H427" i="12"/>
  <c r="G427" i="12"/>
  <c r="H426" i="12"/>
  <c r="G426" i="12"/>
  <c r="F426" i="12"/>
  <c r="F427" i="12" s="1"/>
  <c r="F428" i="12" s="1"/>
  <c r="F429" i="12" s="1"/>
  <c r="F430" i="12" s="1"/>
  <c r="F431" i="12" s="1"/>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6" i="12" s="1"/>
  <c r="H425" i="12"/>
  <c r="G425" i="12"/>
  <c r="G421" i="12"/>
  <c r="F421" i="12"/>
  <c r="D421" i="12"/>
  <c r="F381" i="12"/>
  <c r="F382" i="12" s="1"/>
  <c r="F383" i="12" s="1"/>
  <c r="F384" i="12" s="1"/>
  <c r="F385" i="12" s="1"/>
  <c r="F386" i="12" s="1"/>
  <c r="F387" i="12" s="1"/>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H376" i="12"/>
  <c r="H421" i="12" s="1"/>
  <c r="G376" i="12"/>
  <c r="D376" i="12"/>
  <c r="D374" i="12"/>
  <c r="D419" i="12" s="1"/>
  <c r="D464" i="12" s="1"/>
  <c r="D364" i="12"/>
  <c r="D409" i="12" s="1"/>
  <c r="D454" i="12" s="1"/>
  <c r="D363" i="12"/>
  <c r="D408" i="12" s="1"/>
  <c r="D453" i="12" s="1"/>
  <c r="D362" i="12"/>
  <c r="D407" i="12" s="1"/>
  <c r="D452" i="12" s="1"/>
  <c r="D361" i="12"/>
  <c r="D406" i="12" s="1"/>
  <c r="D451" i="12" s="1"/>
  <c r="D360" i="12"/>
  <c r="D405" i="12" s="1"/>
  <c r="D450" i="12" s="1"/>
  <c r="D359" i="12"/>
  <c r="D404" i="12" s="1"/>
  <c r="D449" i="12" s="1"/>
  <c r="D358" i="12"/>
  <c r="D403" i="12" s="1"/>
  <c r="D448" i="12" s="1"/>
  <c r="D357" i="12"/>
  <c r="D402" i="12" s="1"/>
  <c r="D447" i="12" s="1"/>
  <c r="D356" i="12"/>
  <c r="D401" i="12" s="1"/>
  <c r="D446" i="12" s="1"/>
  <c r="D355" i="12"/>
  <c r="D400" i="12" s="1"/>
  <c r="D445" i="12" s="1"/>
  <c r="D354" i="12"/>
  <c r="D399" i="12" s="1"/>
  <c r="D444" i="12" s="1"/>
  <c r="D353" i="12"/>
  <c r="D398" i="12" s="1"/>
  <c r="D443" i="12" s="1"/>
  <c r="D352" i="12"/>
  <c r="D397" i="12" s="1"/>
  <c r="D442" i="12" s="1"/>
  <c r="D351" i="12"/>
  <c r="D396" i="12" s="1"/>
  <c r="D441" i="12" s="1"/>
  <c r="D350" i="12"/>
  <c r="D395" i="12" s="1"/>
  <c r="D440" i="12" s="1"/>
  <c r="D349" i="12"/>
  <c r="D394" i="12" s="1"/>
  <c r="D439" i="12" s="1"/>
  <c r="D348" i="12"/>
  <c r="D393" i="12" s="1"/>
  <c r="D438" i="12" s="1"/>
  <c r="D347" i="12"/>
  <c r="D392" i="12" s="1"/>
  <c r="D437" i="12" s="1"/>
  <c r="D346" i="12"/>
  <c r="D391" i="12" s="1"/>
  <c r="D436" i="12" s="1"/>
  <c r="D345" i="12"/>
  <c r="D390" i="12" s="1"/>
  <c r="D435" i="12" s="1"/>
  <c r="D344" i="12"/>
  <c r="D389" i="12" s="1"/>
  <c r="D434" i="12" s="1"/>
  <c r="D343" i="12"/>
  <c r="D388" i="12" s="1"/>
  <c r="D433" i="12" s="1"/>
  <c r="D342" i="12"/>
  <c r="D387" i="12" s="1"/>
  <c r="D432" i="12" s="1"/>
  <c r="D341" i="12"/>
  <c r="D386" i="12" s="1"/>
  <c r="D431" i="12" s="1"/>
  <c r="D340" i="12"/>
  <c r="D385" i="12" s="1"/>
  <c r="D430" i="12" s="1"/>
  <c r="D339" i="12"/>
  <c r="D384" i="12" s="1"/>
  <c r="D429" i="12" s="1"/>
  <c r="D338" i="12"/>
  <c r="D383" i="12" s="1"/>
  <c r="D428" i="12" s="1"/>
  <c r="F337" i="12"/>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6" i="12" s="1"/>
  <c r="D337" i="12"/>
  <c r="D382" i="12" s="1"/>
  <c r="D427" i="12" s="1"/>
  <c r="F336" i="12"/>
  <c r="D336" i="12"/>
  <c r="D381" i="12" s="1"/>
  <c r="D426" i="12" s="1"/>
  <c r="AC376" i="12"/>
  <c r="AC421" i="12" s="1"/>
  <c r="Y376" i="12"/>
  <c r="Y421" i="12" s="1"/>
  <c r="U376" i="12"/>
  <c r="U421" i="12" s="1"/>
  <c r="Q376" i="12"/>
  <c r="Q421" i="12" s="1"/>
  <c r="M376" i="12"/>
  <c r="M421" i="12" s="1"/>
  <c r="I376" i="12"/>
  <c r="I421" i="12" s="1"/>
  <c r="D335" i="12"/>
  <c r="D380" i="12" s="1"/>
  <c r="D425" i="12" s="1"/>
  <c r="D328" i="12"/>
  <c r="D471" i="12" s="1"/>
  <c r="AA325" i="12"/>
  <c r="AA135" i="19" s="1"/>
  <c r="K325" i="12"/>
  <c r="K135" i="19" s="1"/>
  <c r="G325" i="12"/>
  <c r="G135" i="19" s="1"/>
  <c r="W323" i="12"/>
  <c r="W133" i="19" s="1"/>
  <c r="G323" i="12"/>
  <c r="G133" i="19" s="1"/>
  <c r="G321" i="12"/>
  <c r="G131" i="19" s="1"/>
  <c r="F288" i="12"/>
  <c r="F98" i="19" s="1"/>
  <c r="D283" i="12"/>
  <c r="AI281" i="12"/>
  <c r="AI136" i="19" s="1"/>
  <c r="AG281" i="12"/>
  <c r="AG136" i="19" s="1"/>
  <c r="AE281" i="12"/>
  <c r="AE136" i="19" s="1"/>
  <c r="H281" i="12"/>
  <c r="H136" i="19" s="1"/>
  <c r="G281" i="12"/>
  <c r="G136" i="19" s="1"/>
  <c r="AI280" i="12"/>
  <c r="AI325" i="12" s="1"/>
  <c r="AI135" i="19" s="1"/>
  <c r="AG280" i="12"/>
  <c r="AG325" i="12" s="1"/>
  <c r="AG135" i="19" s="1"/>
  <c r="AE280" i="12"/>
  <c r="AE325" i="12" s="1"/>
  <c r="AE135" i="19" s="1"/>
  <c r="AC280" i="12"/>
  <c r="AC325" i="12" s="1"/>
  <c r="AC135" i="19" s="1"/>
  <c r="AB280" i="12"/>
  <c r="AB325" i="12" s="1"/>
  <c r="AB135" i="19" s="1"/>
  <c r="AA280" i="12"/>
  <c r="Z280" i="12"/>
  <c r="Z325" i="12" s="1"/>
  <c r="Z135" i="19" s="1"/>
  <c r="Y280" i="12"/>
  <c r="Y325" i="12" s="1"/>
  <c r="Y135" i="19" s="1"/>
  <c r="X280" i="12"/>
  <c r="X325" i="12" s="1"/>
  <c r="X135" i="19" s="1"/>
  <c r="W280" i="12"/>
  <c r="W325" i="12" s="1"/>
  <c r="W135" i="19" s="1"/>
  <c r="V280" i="12"/>
  <c r="V325" i="12" s="1"/>
  <c r="V135" i="19" s="1"/>
  <c r="U280" i="12"/>
  <c r="U325" i="12" s="1"/>
  <c r="U135" i="19" s="1"/>
  <c r="T280" i="12"/>
  <c r="T325" i="12" s="1"/>
  <c r="T135" i="19" s="1"/>
  <c r="S280" i="12"/>
  <c r="S325" i="12" s="1"/>
  <c r="S135" i="19" s="1"/>
  <c r="R280" i="12"/>
  <c r="R325" i="12" s="1"/>
  <c r="R135" i="19" s="1"/>
  <c r="Q280" i="12"/>
  <c r="Q325" i="12" s="1"/>
  <c r="Q135" i="19" s="1"/>
  <c r="P280" i="12"/>
  <c r="P325" i="12" s="1"/>
  <c r="P135" i="19" s="1"/>
  <c r="O280" i="12"/>
  <c r="O325" i="12" s="1"/>
  <c r="O135" i="19" s="1"/>
  <c r="N280" i="12"/>
  <c r="N325" i="12" s="1"/>
  <c r="N135" i="19" s="1"/>
  <c r="M280" i="12"/>
  <c r="M325" i="12" s="1"/>
  <c r="M135" i="19" s="1"/>
  <c r="L280" i="12"/>
  <c r="L325" i="12" s="1"/>
  <c r="L135" i="19" s="1"/>
  <c r="K280" i="12"/>
  <c r="J280" i="12"/>
  <c r="J325" i="12" s="1"/>
  <c r="J135" i="19" s="1"/>
  <c r="I280" i="12"/>
  <c r="I325" i="12" s="1"/>
  <c r="I135" i="19" s="1"/>
  <c r="H280" i="12"/>
  <c r="H325" i="12" s="1"/>
  <c r="H135" i="19" s="1"/>
  <c r="G280" i="12"/>
  <c r="AI279" i="12"/>
  <c r="AI324" i="12" s="1"/>
  <c r="AI134" i="19" s="1"/>
  <c r="AG279" i="12"/>
  <c r="AG324" i="12" s="1"/>
  <c r="AG134" i="19" s="1"/>
  <c r="AE279" i="12"/>
  <c r="AE324" i="12" s="1"/>
  <c r="AE134" i="19" s="1"/>
  <c r="AC279" i="12"/>
  <c r="AC324" i="12" s="1"/>
  <c r="AC134" i="19" s="1"/>
  <c r="AB279" i="12"/>
  <c r="AB324" i="12" s="1"/>
  <c r="AB134" i="19" s="1"/>
  <c r="AA279" i="12"/>
  <c r="AA324" i="12" s="1"/>
  <c r="AA134" i="19" s="1"/>
  <c r="Z279" i="12"/>
  <c r="Z324" i="12" s="1"/>
  <c r="Z134" i="19" s="1"/>
  <c r="Y279" i="12"/>
  <c r="Y324" i="12" s="1"/>
  <c r="Y134" i="19" s="1"/>
  <c r="X279" i="12"/>
  <c r="X324" i="12" s="1"/>
  <c r="X134" i="19" s="1"/>
  <c r="W279" i="12"/>
  <c r="W324" i="12" s="1"/>
  <c r="W134" i="19" s="1"/>
  <c r="V279" i="12"/>
  <c r="V324" i="12" s="1"/>
  <c r="V134" i="19" s="1"/>
  <c r="U279" i="12"/>
  <c r="U324" i="12" s="1"/>
  <c r="U134" i="19" s="1"/>
  <c r="T279" i="12"/>
  <c r="T324" i="12" s="1"/>
  <c r="T134" i="19" s="1"/>
  <c r="S279" i="12"/>
  <c r="S324" i="12" s="1"/>
  <c r="S134" i="19" s="1"/>
  <c r="R279" i="12"/>
  <c r="R324" i="12" s="1"/>
  <c r="R134" i="19" s="1"/>
  <c r="Q279" i="12"/>
  <c r="Q324" i="12" s="1"/>
  <c r="Q134" i="19" s="1"/>
  <c r="P279" i="12"/>
  <c r="P324" i="12" s="1"/>
  <c r="P134" i="19" s="1"/>
  <c r="O279" i="12"/>
  <c r="O324" i="12" s="1"/>
  <c r="O134" i="19" s="1"/>
  <c r="N279" i="12"/>
  <c r="N324" i="12" s="1"/>
  <c r="N134" i="19" s="1"/>
  <c r="M279" i="12"/>
  <c r="M324" i="12" s="1"/>
  <c r="M134" i="19" s="1"/>
  <c r="L279" i="12"/>
  <c r="L324" i="12" s="1"/>
  <c r="L134" i="19" s="1"/>
  <c r="K279" i="12"/>
  <c r="K324" i="12" s="1"/>
  <c r="K134" i="19" s="1"/>
  <c r="J279" i="12"/>
  <c r="J324" i="12" s="1"/>
  <c r="J134" i="19" s="1"/>
  <c r="I279" i="12"/>
  <c r="I324" i="12" s="1"/>
  <c r="I134" i="19" s="1"/>
  <c r="H279" i="12"/>
  <c r="H324" i="12" s="1"/>
  <c r="H134" i="19" s="1"/>
  <c r="G279" i="12"/>
  <c r="G324" i="12" s="1"/>
  <c r="G134" i="19" s="1"/>
  <c r="AI278" i="12"/>
  <c r="AI323" i="12" s="1"/>
  <c r="AI133" i="19" s="1"/>
  <c r="AG278" i="12"/>
  <c r="AG323" i="12" s="1"/>
  <c r="AG133" i="19" s="1"/>
  <c r="AE278" i="12"/>
  <c r="AE323" i="12" s="1"/>
  <c r="AE133" i="19" s="1"/>
  <c r="AC278" i="12"/>
  <c r="AC323" i="12" s="1"/>
  <c r="AC133" i="19" s="1"/>
  <c r="AB278" i="12"/>
  <c r="AB323" i="12" s="1"/>
  <c r="AB133" i="19" s="1"/>
  <c r="AA278" i="12"/>
  <c r="AA323" i="12" s="1"/>
  <c r="AA133" i="19" s="1"/>
  <c r="Z278" i="12"/>
  <c r="Z323" i="12" s="1"/>
  <c r="Z133" i="19" s="1"/>
  <c r="Y278" i="12"/>
  <c r="Y323" i="12" s="1"/>
  <c r="Y133" i="19" s="1"/>
  <c r="X278" i="12"/>
  <c r="X323" i="12" s="1"/>
  <c r="X133" i="19" s="1"/>
  <c r="W278" i="12"/>
  <c r="V278" i="12"/>
  <c r="V323" i="12" s="1"/>
  <c r="V133" i="19" s="1"/>
  <c r="U278" i="12"/>
  <c r="U323" i="12" s="1"/>
  <c r="U133" i="19" s="1"/>
  <c r="T278" i="12"/>
  <c r="T323" i="12" s="1"/>
  <c r="T133" i="19" s="1"/>
  <c r="S278" i="12"/>
  <c r="S323" i="12" s="1"/>
  <c r="S133" i="19" s="1"/>
  <c r="R278" i="12"/>
  <c r="R323" i="12" s="1"/>
  <c r="R133" i="19" s="1"/>
  <c r="Q278" i="12"/>
  <c r="Q323" i="12" s="1"/>
  <c r="Q133" i="19" s="1"/>
  <c r="P278" i="12"/>
  <c r="P323" i="12" s="1"/>
  <c r="P133" i="19" s="1"/>
  <c r="O278" i="12"/>
  <c r="O323" i="12" s="1"/>
  <c r="O133" i="19" s="1"/>
  <c r="N278" i="12"/>
  <c r="N323" i="12" s="1"/>
  <c r="N133" i="19" s="1"/>
  <c r="M278" i="12"/>
  <c r="M323" i="12" s="1"/>
  <c r="M133" i="19" s="1"/>
  <c r="L278" i="12"/>
  <c r="L323" i="12" s="1"/>
  <c r="L133" i="19" s="1"/>
  <c r="K278" i="12"/>
  <c r="K323" i="12" s="1"/>
  <c r="K133" i="19" s="1"/>
  <c r="J278" i="12"/>
  <c r="J323" i="12" s="1"/>
  <c r="J133" i="19" s="1"/>
  <c r="I278" i="12"/>
  <c r="I323" i="12" s="1"/>
  <c r="I133" i="19" s="1"/>
  <c r="H278" i="12"/>
  <c r="H323" i="12" s="1"/>
  <c r="H133" i="19" s="1"/>
  <c r="G278" i="12"/>
  <c r="AI277" i="12"/>
  <c r="AI322" i="12" s="1"/>
  <c r="AI132" i="19" s="1"/>
  <c r="AG277" i="12"/>
  <c r="AG322" i="12" s="1"/>
  <c r="AG132" i="19" s="1"/>
  <c r="AE277" i="12"/>
  <c r="AE322" i="12" s="1"/>
  <c r="AE132" i="19" s="1"/>
  <c r="AC277" i="12"/>
  <c r="AC322" i="12" s="1"/>
  <c r="AC132" i="19" s="1"/>
  <c r="AB277" i="12"/>
  <c r="AB322" i="12" s="1"/>
  <c r="AB132" i="19" s="1"/>
  <c r="AA277" i="12"/>
  <c r="AA322" i="12" s="1"/>
  <c r="AA132" i="19" s="1"/>
  <c r="Z277" i="12"/>
  <c r="Z322" i="12" s="1"/>
  <c r="Z132" i="19" s="1"/>
  <c r="Y277" i="12"/>
  <c r="Y322" i="12" s="1"/>
  <c r="Y132" i="19" s="1"/>
  <c r="X277" i="12"/>
  <c r="X322" i="12" s="1"/>
  <c r="X132" i="19" s="1"/>
  <c r="W277" i="12"/>
  <c r="W322" i="12" s="1"/>
  <c r="W132" i="19" s="1"/>
  <c r="V277" i="12"/>
  <c r="V322" i="12" s="1"/>
  <c r="V132" i="19" s="1"/>
  <c r="U277" i="12"/>
  <c r="U322" i="12" s="1"/>
  <c r="U132" i="19" s="1"/>
  <c r="T277" i="12"/>
  <c r="T322" i="12" s="1"/>
  <c r="T132" i="19" s="1"/>
  <c r="S277" i="12"/>
  <c r="S322" i="12" s="1"/>
  <c r="S132" i="19" s="1"/>
  <c r="R277" i="12"/>
  <c r="R322" i="12" s="1"/>
  <c r="R132" i="19" s="1"/>
  <c r="Q277" i="12"/>
  <c r="Q322" i="12" s="1"/>
  <c r="Q132" i="19" s="1"/>
  <c r="P277" i="12"/>
  <c r="P322" i="12" s="1"/>
  <c r="P132" i="19" s="1"/>
  <c r="O277" i="12"/>
  <c r="O322" i="12" s="1"/>
  <c r="O132" i="19" s="1"/>
  <c r="N277" i="12"/>
  <c r="N322" i="12" s="1"/>
  <c r="N132" i="19" s="1"/>
  <c r="M277" i="12"/>
  <c r="M322" i="12" s="1"/>
  <c r="M132" i="19" s="1"/>
  <c r="L277" i="12"/>
  <c r="L322" i="12" s="1"/>
  <c r="L132" i="19" s="1"/>
  <c r="K277" i="12"/>
  <c r="K322" i="12" s="1"/>
  <c r="K132" i="19" s="1"/>
  <c r="J277" i="12"/>
  <c r="J322" i="12" s="1"/>
  <c r="J132" i="19" s="1"/>
  <c r="I277" i="12"/>
  <c r="I322" i="12" s="1"/>
  <c r="I132" i="19" s="1"/>
  <c r="H277" i="12"/>
  <c r="H322" i="12" s="1"/>
  <c r="H132" i="19" s="1"/>
  <c r="G277" i="12"/>
  <c r="G322" i="12" s="1"/>
  <c r="G132" i="19" s="1"/>
  <c r="AI276" i="12"/>
  <c r="AI321" i="12" s="1"/>
  <c r="AI131" i="19" s="1"/>
  <c r="AG276" i="12"/>
  <c r="AG321" i="12" s="1"/>
  <c r="AG131" i="19" s="1"/>
  <c r="AE276" i="12"/>
  <c r="AE321" i="12" s="1"/>
  <c r="AE131" i="19" s="1"/>
  <c r="AC276" i="12"/>
  <c r="AC321" i="12" s="1"/>
  <c r="AC131" i="19" s="1"/>
  <c r="AB276" i="12"/>
  <c r="AB321" i="12" s="1"/>
  <c r="AB131" i="19" s="1"/>
  <c r="AA276" i="12"/>
  <c r="AA321" i="12" s="1"/>
  <c r="AA131" i="19" s="1"/>
  <c r="Z276" i="12"/>
  <c r="Z321" i="12" s="1"/>
  <c r="Z131" i="19" s="1"/>
  <c r="Y276" i="12"/>
  <c r="Y321" i="12" s="1"/>
  <c r="Y131" i="19" s="1"/>
  <c r="X276" i="12"/>
  <c r="X321" i="12" s="1"/>
  <c r="X131" i="19" s="1"/>
  <c r="W276" i="12"/>
  <c r="W321" i="12" s="1"/>
  <c r="W131" i="19" s="1"/>
  <c r="V276" i="12"/>
  <c r="V321" i="12" s="1"/>
  <c r="V131" i="19" s="1"/>
  <c r="U276" i="12"/>
  <c r="U321" i="12" s="1"/>
  <c r="U131" i="19" s="1"/>
  <c r="T276" i="12"/>
  <c r="T321" i="12" s="1"/>
  <c r="T131" i="19" s="1"/>
  <c r="S276" i="12"/>
  <c r="S321" i="12" s="1"/>
  <c r="S131" i="19" s="1"/>
  <c r="R276" i="12"/>
  <c r="R321" i="12" s="1"/>
  <c r="R131" i="19" s="1"/>
  <c r="Q276" i="12"/>
  <c r="Q321" i="12" s="1"/>
  <c r="Q131" i="19" s="1"/>
  <c r="P276" i="12"/>
  <c r="P321" i="12" s="1"/>
  <c r="P131" i="19" s="1"/>
  <c r="O276" i="12"/>
  <c r="O321" i="12" s="1"/>
  <c r="O131" i="19" s="1"/>
  <c r="N276" i="12"/>
  <c r="N321" i="12" s="1"/>
  <c r="N131" i="19" s="1"/>
  <c r="M276" i="12"/>
  <c r="M321" i="12" s="1"/>
  <c r="M131" i="19" s="1"/>
  <c r="L276" i="12"/>
  <c r="L321" i="12" s="1"/>
  <c r="L131" i="19" s="1"/>
  <c r="K276" i="12"/>
  <c r="K321" i="12" s="1"/>
  <c r="K131" i="19" s="1"/>
  <c r="J276" i="12"/>
  <c r="J321" i="12" s="1"/>
  <c r="J131" i="19" s="1"/>
  <c r="I276" i="12"/>
  <c r="I321" i="12" s="1"/>
  <c r="I131" i="19" s="1"/>
  <c r="H276" i="12"/>
  <c r="H321" i="12" s="1"/>
  <c r="H131" i="19" s="1"/>
  <c r="G276" i="12"/>
  <c r="AI275" i="12"/>
  <c r="AI320" i="12" s="1"/>
  <c r="AI130" i="19" s="1"/>
  <c r="AG275" i="12"/>
  <c r="AG320" i="12" s="1"/>
  <c r="AG130" i="19" s="1"/>
  <c r="AE275" i="12"/>
  <c r="AE320" i="12" s="1"/>
  <c r="AE130" i="19" s="1"/>
  <c r="AC275" i="12"/>
  <c r="AC320" i="12" s="1"/>
  <c r="AC130" i="19" s="1"/>
  <c r="AB275" i="12"/>
  <c r="AB320" i="12" s="1"/>
  <c r="AB130" i="19" s="1"/>
  <c r="AA275" i="12"/>
  <c r="AA320" i="12" s="1"/>
  <c r="AA130" i="19" s="1"/>
  <c r="Z275" i="12"/>
  <c r="Z320" i="12" s="1"/>
  <c r="Z130" i="19" s="1"/>
  <c r="Y275" i="12"/>
  <c r="Y320" i="12" s="1"/>
  <c r="Y130" i="19" s="1"/>
  <c r="X275" i="12"/>
  <c r="X320" i="12" s="1"/>
  <c r="X130" i="19" s="1"/>
  <c r="W275" i="12"/>
  <c r="W320" i="12" s="1"/>
  <c r="W130" i="19" s="1"/>
  <c r="V275" i="12"/>
  <c r="V320" i="12" s="1"/>
  <c r="V130" i="19" s="1"/>
  <c r="U275" i="12"/>
  <c r="U320" i="12" s="1"/>
  <c r="U130" i="19" s="1"/>
  <c r="T275" i="12"/>
  <c r="T320" i="12" s="1"/>
  <c r="T130" i="19" s="1"/>
  <c r="S275" i="12"/>
  <c r="S320" i="12" s="1"/>
  <c r="S130" i="19" s="1"/>
  <c r="R275" i="12"/>
  <c r="R320" i="12" s="1"/>
  <c r="R130" i="19" s="1"/>
  <c r="Q275" i="12"/>
  <c r="Q320" i="12" s="1"/>
  <c r="Q130" i="19" s="1"/>
  <c r="P275" i="12"/>
  <c r="P320" i="12" s="1"/>
  <c r="P130" i="19" s="1"/>
  <c r="O275" i="12"/>
  <c r="O320" i="12" s="1"/>
  <c r="O130" i="19" s="1"/>
  <c r="N275" i="12"/>
  <c r="N320" i="12" s="1"/>
  <c r="N130" i="19" s="1"/>
  <c r="M275" i="12"/>
  <c r="M320" i="12" s="1"/>
  <c r="M130" i="19" s="1"/>
  <c r="L275" i="12"/>
  <c r="L320" i="12" s="1"/>
  <c r="L130" i="19" s="1"/>
  <c r="K275" i="12"/>
  <c r="K320" i="12" s="1"/>
  <c r="K130" i="19" s="1"/>
  <c r="J275" i="12"/>
  <c r="J320" i="12" s="1"/>
  <c r="J130" i="19" s="1"/>
  <c r="I275" i="12"/>
  <c r="I320" i="12" s="1"/>
  <c r="I130" i="19" s="1"/>
  <c r="H275" i="12"/>
  <c r="H320" i="12" s="1"/>
  <c r="H130" i="19" s="1"/>
  <c r="G275" i="12"/>
  <c r="G320" i="12" s="1"/>
  <c r="G130" i="19" s="1"/>
  <c r="AI274" i="12"/>
  <c r="AI319" i="12" s="1"/>
  <c r="AI129" i="19" s="1"/>
  <c r="AG274" i="12"/>
  <c r="AG319" i="12" s="1"/>
  <c r="AG129" i="19" s="1"/>
  <c r="AE274" i="12"/>
  <c r="AE319" i="12" s="1"/>
  <c r="AE129" i="19" s="1"/>
  <c r="AC274" i="12"/>
  <c r="AC319" i="12" s="1"/>
  <c r="AC129" i="19" s="1"/>
  <c r="AB274" i="12"/>
  <c r="AB319" i="12" s="1"/>
  <c r="AB129" i="19" s="1"/>
  <c r="AA274" i="12"/>
  <c r="AA319" i="12" s="1"/>
  <c r="AA129" i="19" s="1"/>
  <c r="Z274" i="12"/>
  <c r="Z319" i="12" s="1"/>
  <c r="Z129" i="19" s="1"/>
  <c r="Y274" i="12"/>
  <c r="Y319" i="12" s="1"/>
  <c r="Y129" i="19" s="1"/>
  <c r="X274" i="12"/>
  <c r="X319" i="12" s="1"/>
  <c r="X129" i="19" s="1"/>
  <c r="W274" i="12"/>
  <c r="W319" i="12" s="1"/>
  <c r="W129" i="19" s="1"/>
  <c r="V274" i="12"/>
  <c r="V319" i="12" s="1"/>
  <c r="V129" i="19" s="1"/>
  <c r="U274" i="12"/>
  <c r="U319" i="12" s="1"/>
  <c r="U129" i="19" s="1"/>
  <c r="T274" i="12"/>
  <c r="T319" i="12" s="1"/>
  <c r="T129" i="19" s="1"/>
  <c r="S274" i="12"/>
  <c r="S319" i="12" s="1"/>
  <c r="S129" i="19" s="1"/>
  <c r="R274" i="12"/>
  <c r="R319" i="12" s="1"/>
  <c r="R129" i="19" s="1"/>
  <c r="Q274" i="12"/>
  <c r="Q319" i="12" s="1"/>
  <c r="Q129" i="19" s="1"/>
  <c r="P274" i="12"/>
  <c r="P319" i="12" s="1"/>
  <c r="P129" i="19" s="1"/>
  <c r="O274" i="12"/>
  <c r="O319" i="12" s="1"/>
  <c r="O129" i="19" s="1"/>
  <c r="N274" i="12"/>
  <c r="N319" i="12" s="1"/>
  <c r="N129" i="19" s="1"/>
  <c r="M274" i="12"/>
  <c r="M319" i="12" s="1"/>
  <c r="M129" i="19" s="1"/>
  <c r="L274" i="12"/>
  <c r="L319" i="12" s="1"/>
  <c r="L129" i="19" s="1"/>
  <c r="K274" i="12"/>
  <c r="K319" i="12" s="1"/>
  <c r="K129" i="19" s="1"/>
  <c r="J274" i="12"/>
  <c r="J319" i="12" s="1"/>
  <c r="J129" i="19" s="1"/>
  <c r="I274" i="12"/>
  <c r="I319" i="12" s="1"/>
  <c r="I129" i="19" s="1"/>
  <c r="H274" i="12"/>
  <c r="H319" i="12" s="1"/>
  <c r="H129" i="19" s="1"/>
  <c r="G274" i="12"/>
  <c r="G319" i="12" s="1"/>
  <c r="G129" i="19" s="1"/>
  <c r="AI273" i="12"/>
  <c r="AI318" i="12" s="1"/>
  <c r="AI128" i="19" s="1"/>
  <c r="AG273" i="12"/>
  <c r="AG318" i="12" s="1"/>
  <c r="AG128" i="19" s="1"/>
  <c r="AE273" i="12"/>
  <c r="AE318" i="12" s="1"/>
  <c r="AE128" i="19" s="1"/>
  <c r="H273" i="12"/>
  <c r="H318" i="12" s="1"/>
  <c r="H128" i="19" s="1"/>
  <c r="G273" i="12"/>
  <c r="G318" i="12" s="1"/>
  <c r="G128" i="19" s="1"/>
  <c r="AI272" i="12"/>
  <c r="AI317" i="12" s="1"/>
  <c r="AI127" i="19" s="1"/>
  <c r="AG272" i="12"/>
  <c r="AG317" i="12" s="1"/>
  <c r="AG127" i="19" s="1"/>
  <c r="AE272" i="12"/>
  <c r="AE317" i="12" s="1"/>
  <c r="AE127" i="19" s="1"/>
  <c r="AC272" i="12"/>
  <c r="AC317" i="12" s="1"/>
  <c r="AC127" i="19" s="1"/>
  <c r="AB272" i="12"/>
  <c r="AB317" i="12" s="1"/>
  <c r="AB127" i="19" s="1"/>
  <c r="AA272" i="12"/>
  <c r="AA317" i="12" s="1"/>
  <c r="AA127" i="19" s="1"/>
  <c r="Z272" i="12"/>
  <c r="Z317" i="12" s="1"/>
  <c r="Z127" i="19" s="1"/>
  <c r="Y272" i="12"/>
  <c r="Y317" i="12" s="1"/>
  <c r="Y127" i="19" s="1"/>
  <c r="X272" i="12"/>
  <c r="X317" i="12" s="1"/>
  <c r="X127" i="19" s="1"/>
  <c r="W272" i="12"/>
  <c r="W317" i="12" s="1"/>
  <c r="W127" i="19" s="1"/>
  <c r="V272" i="12"/>
  <c r="V317" i="12" s="1"/>
  <c r="V127" i="19" s="1"/>
  <c r="U272" i="12"/>
  <c r="U317" i="12" s="1"/>
  <c r="U127" i="19" s="1"/>
  <c r="T272" i="12"/>
  <c r="T317" i="12" s="1"/>
  <c r="T127" i="19" s="1"/>
  <c r="S272" i="12"/>
  <c r="S317" i="12" s="1"/>
  <c r="S127" i="19" s="1"/>
  <c r="R272" i="12"/>
  <c r="R317" i="12" s="1"/>
  <c r="R127" i="19" s="1"/>
  <c r="Q272" i="12"/>
  <c r="Q317" i="12" s="1"/>
  <c r="Q127" i="19" s="1"/>
  <c r="P272" i="12"/>
  <c r="P317" i="12" s="1"/>
  <c r="P127" i="19" s="1"/>
  <c r="O272" i="12"/>
  <c r="O317" i="12" s="1"/>
  <c r="O127" i="19" s="1"/>
  <c r="N272" i="12"/>
  <c r="N317" i="12" s="1"/>
  <c r="N127" i="19" s="1"/>
  <c r="M272" i="12"/>
  <c r="M317" i="12" s="1"/>
  <c r="M127" i="19" s="1"/>
  <c r="L272" i="12"/>
  <c r="L317" i="12" s="1"/>
  <c r="L127" i="19" s="1"/>
  <c r="K272" i="12"/>
  <c r="K317" i="12" s="1"/>
  <c r="K127" i="19" s="1"/>
  <c r="J272" i="12"/>
  <c r="J317" i="12" s="1"/>
  <c r="J127" i="19" s="1"/>
  <c r="I272" i="12"/>
  <c r="I317" i="12" s="1"/>
  <c r="I127" i="19" s="1"/>
  <c r="H272" i="12"/>
  <c r="H317" i="12" s="1"/>
  <c r="H127" i="19" s="1"/>
  <c r="G272" i="12"/>
  <c r="G317" i="12" s="1"/>
  <c r="G127" i="19" s="1"/>
  <c r="H271" i="12"/>
  <c r="H316" i="12" s="1"/>
  <c r="H126" i="19" s="1"/>
  <c r="G271" i="12"/>
  <c r="G316" i="12" s="1"/>
  <c r="G126" i="19" s="1"/>
  <c r="H270" i="12"/>
  <c r="H315" i="12" s="1"/>
  <c r="H125" i="19" s="1"/>
  <c r="G270" i="12"/>
  <c r="G315" i="12" s="1"/>
  <c r="G125" i="19" s="1"/>
  <c r="H269" i="12"/>
  <c r="H314" i="12" s="1"/>
  <c r="H124" i="19" s="1"/>
  <c r="G269" i="12"/>
  <c r="G314" i="12" s="1"/>
  <c r="G124" i="19" s="1"/>
  <c r="H268" i="12"/>
  <c r="H313" i="12" s="1"/>
  <c r="H123" i="19" s="1"/>
  <c r="G268" i="12"/>
  <c r="G313" i="12" s="1"/>
  <c r="G123" i="19" s="1"/>
  <c r="H267" i="12"/>
  <c r="H312" i="12" s="1"/>
  <c r="H122" i="19" s="1"/>
  <c r="G267" i="12"/>
  <c r="G312" i="12" s="1"/>
  <c r="G122" i="19" s="1"/>
  <c r="H266" i="12"/>
  <c r="H311" i="12" s="1"/>
  <c r="H121" i="19" s="1"/>
  <c r="G266" i="12"/>
  <c r="G311" i="12" s="1"/>
  <c r="G121" i="19" s="1"/>
  <c r="H265" i="12"/>
  <c r="H310" i="12" s="1"/>
  <c r="H120" i="19" s="1"/>
  <c r="G265" i="12"/>
  <c r="G310" i="12" s="1"/>
  <c r="G120" i="19" s="1"/>
  <c r="H264" i="12"/>
  <c r="H309" i="12" s="1"/>
  <c r="H119" i="19" s="1"/>
  <c r="G264" i="12"/>
  <c r="G309" i="12" s="1"/>
  <c r="G119" i="19" s="1"/>
  <c r="H263" i="12"/>
  <c r="H308" i="12" s="1"/>
  <c r="H118" i="19" s="1"/>
  <c r="G263" i="12"/>
  <c r="G308" i="12" s="1"/>
  <c r="G118" i="19" s="1"/>
  <c r="H262" i="12"/>
  <c r="H307" i="12" s="1"/>
  <c r="H117" i="19" s="1"/>
  <c r="G262" i="12"/>
  <c r="G307" i="12" s="1"/>
  <c r="G117" i="19" s="1"/>
  <c r="H261" i="12"/>
  <c r="H306" i="12" s="1"/>
  <c r="H116" i="19" s="1"/>
  <c r="G261" i="12"/>
  <c r="G306" i="12" s="1"/>
  <c r="G116" i="19" s="1"/>
  <c r="H260" i="12"/>
  <c r="H305" i="12" s="1"/>
  <c r="H115" i="19" s="1"/>
  <c r="G260" i="12"/>
  <c r="G305" i="12" s="1"/>
  <c r="G115" i="19" s="1"/>
  <c r="H259" i="12"/>
  <c r="H304" i="12" s="1"/>
  <c r="H114" i="19" s="1"/>
  <c r="G259" i="12"/>
  <c r="G304" i="12" s="1"/>
  <c r="G114" i="19" s="1"/>
  <c r="H258" i="12"/>
  <c r="H303" i="12" s="1"/>
  <c r="H113" i="19" s="1"/>
  <c r="G258" i="12"/>
  <c r="G303" i="12" s="1"/>
  <c r="G113" i="19" s="1"/>
  <c r="H257" i="12"/>
  <c r="H302" i="12" s="1"/>
  <c r="H112" i="19" s="1"/>
  <c r="G257" i="12"/>
  <c r="G302" i="12" s="1"/>
  <c r="G112" i="19" s="1"/>
  <c r="H256" i="12"/>
  <c r="H301" i="12" s="1"/>
  <c r="H111" i="19" s="1"/>
  <c r="G256" i="12"/>
  <c r="G301" i="12" s="1"/>
  <c r="G111" i="19" s="1"/>
  <c r="H255" i="12"/>
  <c r="H300" i="12" s="1"/>
  <c r="H110" i="19" s="1"/>
  <c r="G255" i="12"/>
  <c r="G300" i="12" s="1"/>
  <c r="G110" i="19" s="1"/>
  <c r="H254" i="12"/>
  <c r="H299" i="12" s="1"/>
  <c r="H109" i="19" s="1"/>
  <c r="G254" i="12"/>
  <c r="G299" i="12" s="1"/>
  <c r="G109" i="19" s="1"/>
  <c r="H253" i="12"/>
  <c r="H298" i="12" s="1"/>
  <c r="H108" i="19" s="1"/>
  <c r="G253" i="12"/>
  <c r="G298" i="12" s="1"/>
  <c r="G108" i="19" s="1"/>
  <c r="H252" i="12"/>
  <c r="H297" i="12" s="1"/>
  <c r="H107" i="19" s="1"/>
  <c r="G252" i="12"/>
  <c r="G297" i="12" s="1"/>
  <c r="G107" i="19" s="1"/>
  <c r="H251" i="12"/>
  <c r="H296" i="12" s="1"/>
  <c r="H106" i="19" s="1"/>
  <c r="G251" i="12"/>
  <c r="G296" i="12" s="1"/>
  <c r="G106" i="19" s="1"/>
  <c r="H250" i="12"/>
  <c r="H295" i="12" s="1"/>
  <c r="H105" i="19" s="1"/>
  <c r="G250" i="12"/>
  <c r="G295" i="12" s="1"/>
  <c r="G105" i="19" s="1"/>
  <c r="H249" i="12"/>
  <c r="H294" i="12" s="1"/>
  <c r="H104" i="19" s="1"/>
  <c r="G249" i="12"/>
  <c r="G294" i="12" s="1"/>
  <c r="G104" i="19" s="1"/>
  <c r="H248" i="12"/>
  <c r="H293" i="12" s="1"/>
  <c r="H103" i="19" s="1"/>
  <c r="G248" i="12"/>
  <c r="G293" i="12" s="1"/>
  <c r="G103" i="19" s="1"/>
  <c r="H247" i="12"/>
  <c r="H292" i="12" s="1"/>
  <c r="H102" i="19" s="1"/>
  <c r="G247" i="12"/>
  <c r="G292" i="12" s="1"/>
  <c r="G102" i="19" s="1"/>
  <c r="H246" i="12"/>
  <c r="H291" i="12" s="1"/>
  <c r="H101" i="19" s="1"/>
  <c r="G246" i="12"/>
  <c r="G291" i="12" s="1"/>
  <c r="G101" i="19" s="1"/>
  <c r="H245" i="12"/>
  <c r="H290" i="12" s="1"/>
  <c r="H100" i="19" s="1"/>
  <c r="G245" i="12"/>
  <c r="G290" i="12" s="1"/>
  <c r="G100" i="19" s="1"/>
  <c r="H244" i="12"/>
  <c r="H289" i="12" s="1"/>
  <c r="H99" i="19" s="1"/>
  <c r="G244" i="12"/>
  <c r="G289" i="12" s="1"/>
  <c r="G99" i="19" s="1"/>
  <c r="H243" i="12"/>
  <c r="H288" i="12" s="1"/>
  <c r="H98" i="19" s="1"/>
  <c r="G243" i="12"/>
  <c r="G288" i="12" s="1"/>
  <c r="G98" i="19" s="1"/>
  <c r="H242" i="12"/>
  <c r="H287" i="12" s="1"/>
  <c r="G242" i="12"/>
  <c r="G287" i="12" s="1"/>
  <c r="G97" i="19" s="1"/>
  <c r="D238" i="12"/>
  <c r="G193" i="12"/>
  <c r="D193" i="12"/>
  <c r="G148" i="12"/>
  <c r="D148" i="12"/>
  <c r="F107" i="12"/>
  <c r="F152" i="12" s="1"/>
  <c r="F197" i="12" s="1"/>
  <c r="F242" i="12" s="1"/>
  <c r="D103" i="12"/>
  <c r="F64" i="12"/>
  <c r="F63" i="12"/>
  <c r="F108" i="12" s="1"/>
  <c r="F153" i="12" s="1"/>
  <c r="F198" i="12" s="1"/>
  <c r="F243" i="12" s="1"/>
  <c r="AC58" i="12"/>
  <c r="U58" i="12"/>
  <c r="M58" i="12"/>
  <c r="H58" i="12"/>
  <c r="H193" i="12" s="1"/>
  <c r="G58" i="12"/>
  <c r="G283" i="12" s="1"/>
  <c r="D58" i="12"/>
  <c r="D56" i="12"/>
  <c r="D101" i="12" s="1"/>
  <c r="D146" i="12" s="1"/>
  <c r="D191" i="12" s="1"/>
  <c r="D236" i="12" s="1"/>
  <c r="D281" i="12" s="1"/>
  <c r="D326" i="12" s="1"/>
  <c r="D136" i="19" s="1"/>
  <c r="D46" i="12"/>
  <c r="D91" i="12" s="1"/>
  <c r="D136" i="12" s="1"/>
  <c r="D181" i="12" s="1"/>
  <c r="D226" i="12" s="1"/>
  <c r="D271" i="12" s="1"/>
  <c r="D316" i="12" s="1"/>
  <c r="D126" i="19" s="1"/>
  <c r="C126" i="19" s="1"/>
  <c r="D45" i="12"/>
  <c r="D90" i="12" s="1"/>
  <c r="D135" i="12" s="1"/>
  <c r="D180" i="12" s="1"/>
  <c r="D225" i="12" s="1"/>
  <c r="D270" i="12" s="1"/>
  <c r="D315" i="12" s="1"/>
  <c r="D125" i="19" s="1"/>
  <c r="C125" i="19" s="1"/>
  <c r="D44" i="12"/>
  <c r="D89" i="12" s="1"/>
  <c r="D134" i="12" s="1"/>
  <c r="D179" i="12" s="1"/>
  <c r="D224" i="12" s="1"/>
  <c r="D269" i="12" s="1"/>
  <c r="D314" i="12" s="1"/>
  <c r="D124" i="19" s="1"/>
  <c r="C124" i="19" s="1"/>
  <c r="D43" i="12"/>
  <c r="D88" i="12" s="1"/>
  <c r="D133" i="12" s="1"/>
  <c r="D178" i="12" s="1"/>
  <c r="D223" i="12" s="1"/>
  <c r="D268" i="12" s="1"/>
  <c r="D313" i="12" s="1"/>
  <c r="D123" i="19" s="1"/>
  <c r="C123" i="19" s="1"/>
  <c r="D42" i="12"/>
  <c r="D87" i="12" s="1"/>
  <c r="D132" i="12" s="1"/>
  <c r="D177" i="12" s="1"/>
  <c r="D222" i="12" s="1"/>
  <c r="D267" i="12" s="1"/>
  <c r="D312" i="12" s="1"/>
  <c r="D122" i="19" s="1"/>
  <c r="C122" i="19" s="1"/>
  <c r="D41" i="12"/>
  <c r="D86" i="12" s="1"/>
  <c r="D131" i="12" s="1"/>
  <c r="D176" i="12" s="1"/>
  <c r="D221" i="12" s="1"/>
  <c r="D266" i="12" s="1"/>
  <c r="D311" i="12" s="1"/>
  <c r="D121" i="19" s="1"/>
  <c r="C121" i="19" s="1"/>
  <c r="D40" i="12"/>
  <c r="D85" i="12" s="1"/>
  <c r="D130" i="12" s="1"/>
  <c r="D175" i="12" s="1"/>
  <c r="D220" i="12" s="1"/>
  <c r="D265" i="12" s="1"/>
  <c r="D310" i="12" s="1"/>
  <c r="D120" i="19" s="1"/>
  <c r="C120" i="19" s="1"/>
  <c r="D39" i="12"/>
  <c r="D84" i="12" s="1"/>
  <c r="D129" i="12" s="1"/>
  <c r="D174" i="12" s="1"/>
  <c r="D219" i="12" s="1"/>
  <c r="D264" i="12" s="1"/>
  <c r="D309" i="12" s="1"/>
  <c r="D119" i="19" s="1"/>
  <c r="C119" i="19" s="1"/>
  <c r="D38" i="12"/>
  <c r="D83" i="12" s="1"/>
  <c r="D128" i="12" s="1"/>
  <c r="D173" i="12" s="1"/>
  <c r="D218" i="12" s="1"/>
  <c r="D263" i="12" s="1"/>
  <c r="D308" i="12" s="1"/>
  <c r="D118" i="19" s="1"/>
  <c r="C118" i="19" s="1"/>
  <c r="D37" i="12"/>
  <c r="D82" i="12" s="1"/>
  <c r="D127" i="12" s="1"/>
  <c r="D172" i="12" s="1"/>
  <c r="D217" i="12" s="1"/>
  <c r="D262" i="12" s="1"/>
  <c r="D307" i="12" s="1"/>
  <c r="D117" i="19" s="1"/>
  <c r="C117" i="19" s="1"/>
  <c r="D36" i="12"/>
  <c r="D81" i="12" s="1"/>
  <c r="D126" i="12" s="1"/>
  <c r="D171" i="12" s="1"/>
  <c r="D216" i="12" s="1"/>
  <c r="D261" i="12" s="1"/>
  <c r="D306" i="12" s="1"/>
  <c r="D116" i="19" s="1"/>
  <c r="C116" i="19" s="1"/>
  <c r="D35" i="12"/>
  <c r="D80" i="12" s="1"/>
  <c r="D125" i="12" s="1"/>
  <c r="D170" i="12" s="1"/>
  <c r="D215" i="12" s="1"/>
  <c r="D260" i="12" s="1"/>
  <c r="D305" i="12" s="1"/>
  <c r="D115" i="19" s="1"/>
  <c r="C115" i="19" s="1"/>
  <c r="D34" i="12"/>
  <c r="D79" i="12" s="1"/>
  <c r="D124" i="12" s="1"/>
  <c r="D169" i="12" s="1"/>
  <c r="D214" i="12" s="1"/>
  <c r="D259" i="12" s="1"/>
  <c r="D304" i="12" s="1"/>
  <c r="D114" i="19" s="1"/>
  <c r="C114" i="19" s="1"/>
  <c r="D33" i="12"/>
  <c r="D78" i="12" s="1"/>
  <c r="D123" i="12" s="1"/>
  <c r="D168" i="12" s="1"/>
  <c r="D213" i="12" s="1"/>
  <c r="D258" i="12" s="1"/>
  <c r="D303" i="12" s="1"/>
  <c r="D113" i="19" s="1"/>
  <c r="C113" i="19" s="1"/>
  <c r="D32" i="12"/>
  <c r="D77" i="12" s="1"/>
  <c r="D122" i="12" s="1"/>
  <c r="D167" i="12" s="1"/>
  <c r="D212" i="12" s="1"/>
  <c r="D257" i="12" s="1"/>
  <c r="D302" i="12" s="1"/>
  <c r="D112" i="19" s="1"/>
  <c r="C112" i="19" s="1"/>
  <c r="D31" i="12"/>
  <c r="D76" i="12" s="1"/>
  <c r="D121" i="12" s="1"/>
  <c r="D166" i="12" s="1"/>
  <c r="D211" i="12" s="1"/>
  <c r="D256" i="12" s="1"/>
  <c r="D301" i="12" s="1"/>
  <c r="D111" i="19" s="1"/>
  <c r="C111" i="19" s="1"/>
  <c r="D30" i="12"/>
  <c r="D75" i="12" s="1"/>
  <c r="D120" i="12" s="1"/>
  <c r="D165" i="12" s="1"/>
  <c r="D210" i="12" s="1"/>
  <c r="D255" i="12" s="1"/>
  <c r="D300" i="12" s="1"/>
  <c r="D110" i="19" s="1"/>
  <c r="C110" i="19" s="1"/>
  <c r="D29" i="12"/>
  <c r="D74" i="12" s="1"/>
  <c r="D119" i="12" s="1"/>
  <c r="D164" i="12" s="1"/>
  <c r="D209" i="12" s="1"/>
  <c r="D254" i="12" s="1"/>
  <c r="D299" i="12" s="1"/>
  <c r="D109" i="19" s="1"/>
  <c r="C109" i="19" s="1"/>
  <c r="D28" i="12"/>
  <c r="D73" i="12" s="1"/>
  <c r="D118" i="12" s="1"/>
  <c r="D163" i="12" s="1"/>
  <c r="D208" i="12" s="1"/>
  <c r="D253" i="12" s="1"/>
  <c r="D298" i="12" s="1"/>
  <c r="D108" i="19" s="1"/>
  <c r="C108" i="19" s="1"/>
  <c r="D27" i="12"/>
  <c r="D72" i="12" s="1"/>
  <c r="D117" i="12" s="1"/>
  <c r="D162" i="12" s="1"/>
  <c r="D207" i="12" s="1"/>
  <c r="D252" i="12" s="1"/>
  <c r="D297" i="12" s="1"/>
  <c r="D107" i="19" s="1"/>
  <c r="C107" i="19" s="1"/>
  <c r="D26" i="12"/>
  <c r="D71" i="12" s="1"/>
  <c r="D116" i="12" s="1"/>
  <c r="D161" i="12" s="1"/>
  <c r="D206" i="12" s="1"/>
  <c r="D251" i="12" s="1"/>
  <c r="D296" i="12" s="1"/>
  <c r="D106" i="19" s="1"/>
  <c r="C106" i="19" s="1"/>
  <c r="D25" i="12"/>
  <c r="D70" i="12" s="1"/>
  <c r="D115" i="12" s="1"/>
  <c r="D160" i="12" s="1"/>
  <c r="D205" i="12" s="1"/>
  <c r="D250" i="12" s="1"/>
  <c r="D295" i="12" s="1"/>
  <c r="D105" i="19" s="1"/>
  <c r="C105" i="19" s="1"/>
  <c r="D24" i="12"/>
  <c r="D69" i="12" s="1"/>
  <c r="D114" i="12" s="1"/>
  <c r="D159" i="12" s="1"/>
  <c r="D204" i="12" s="1"/>
  <c r="D249" i="12" s="1"/>
  <c r="D294" i="12" s="1"/>
  <c r="D104" i="19" s="1"/>
  <c r="C104" i="19" s="1"/>
  <c r="D23" i="12"/>
  <c r="D68" i="12" s="1"/>
  <c r="D113" i="12" s="1"/>
  <c r="D158" i="12" s="1"/>
  <c r="D203" i="12" s="1"/>
  <c r="D248" i="12" s="1"/>
  <c r="D293" i="12" s="1"/>
  <c r="D103" i="19" s="1"/>
  <c r="C103" i="19" s="1"/>
  <c r="D22" i="12"/>
  <c r="D67" i="12" s="1"/>
  <c r="D112" i="12" s="1"/>
  <c r="D157" i="12" s="1"/>
  <c r="D202" i="12" s="1"/>
  <c r="D247" i="12" s="1"/>
  <c r="D292" i="12" s="1"/>
  <c r="D102" i="19" s="1"/>
  <c r="C102" i="19" s="1"/>
  <c r="D21" i="12"/>
  <c r="D66" i="12" s="1"/>
  <c r="D111" i="12" s="1"/>
  <c r="D156" i="12" s="1"/>
  <c r="D201" i="12" s="1"/>
  <c r="D246" i="12" s="1"/>
  <c r="D291" i="12" s="1"/>
  <c r="D101" i="19" s="1"/>
  <c r="C101" i="19" s="1"/>
  <c r="D20" i="12"/>
  <c r="D65" i="12" s="1"/>
  <c r="D110" i="12" s="1"/>
  <c r="D155" i="12" s="1"/>
  <c r="D200" i="12" s="1"/>
  <c r="D245" i="12" s="1"/>
  <c r="D290" i="12" s="1"/>
  <c r="D100" i="19" s="1"/>
  <c r="C100" i="19" s="1"/>
  <c r="D19" i="12"/>
  <c r="D64" i="12" s="1"/>
  <c r="D109" i="12" s="1"/>
  <c r="D154" i="12" s="1"/>
  <c r="D199" i="12" s="1"/>
  <c r="D244" i="12" s="1"/>
  <c r="D289" i="12" s="1"/>
  <c r="D99" i="19" s="1"/>
  <c r="C99" i="19" s="1"/>
  <c r="Q58" i="12"/>
  <c r="F18" i="12"/>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8" i="12" s="1"/>
  <c r="D18" i="12"/>
  <c r="D63" i="12" s="1"/>
  <c r="D108" i="12" s="1"/>
  <c r="D153" i="12" s="1"/>
  <c r="D198" i="12" s="1"/>
  <c r="D243" i="12" s="1"/>
  <c r="D288" i="12" s="1"/>
  <c r="D98" i="19" s="1"/>
  <c r="C98" i="19" s="1"/>
  <c r="D17" i="12"/>
  <c r="D62" i="12" s="1"/>
  <c r="D107" i="12" s="1"/>
  <c r="D152" i="12" s="1"/>
  <c r="D197" i="12" s="1"/>
  <c r="D242" i="12" s="1"/>
  <c r="D287" i="12" s="1"/>
  <c r="D97" i="19" s="1"/>
  <c r="C97" i="19" s="1"/>
  <c r="AI11" i="12"/>
  <c r="AG11" i="12"/>
  <c r="AE11" i="12"/>
  <c r="AC11" i="12"/>
  <c r="AB11" i="12"/>
  <c r="AA11" i="12"/>
  <c r="Z11" i="12"/>
  <c r="Y11" i="12"/>
  <c r="X11" i="12"/>
  <c r="W11" i="12"/>
  <c r="V11" i="12"/>
  <c r="U11" i="12"/>
  <c r="T11" i="12"/>
  <c r="S11" i="12"/>
  <c r="R11" i="12"/>
  <c r="Q11" i="12"/>
  <c r="P11" i="12"/>
  <c r="O11" i="12"/>
  <c r="N11" i="12"/>
  <c r="M11" i="12"/>
  <c r="L11" i="12"/>
  <c r="K11" i="12"/>
  <c r="J11" i="12"/>
  <c r="I11" i="12"/>
  <c r="H11" i="12"/>
  <c r="G11" i="12"/>
  <c r="AI10" i="12"/>
  <c r="AG10" i="12"/>
  <c r="AE10" i="12"/>
  <c r="AC10" i="12"/>
  <c r="AB10" i="12"/>
  <c r="AA10" i="12"/>
  <c r="Z10" i="12"/>
  <c r="Y10" i="12"/>
  <c r="X10" i="12"/>
  <c r="W10" i="12"/>
  <c r="V10" i="12"/>
  <c r="U10" i="12"/>
  <c r="T10" i="12"/>
  <c r="S10" i="12"/>
  <c r="R10" i="12"/>
  <c r="Q10" i="12"/>
  <c r="P10" i="12"/>
  <c r="O10" i="12"/>
  <c r="N10" i="12"/>
  <c r="M10" i="12"/>
  <c r="L10" i="12"/>
  <c r="K10" i="12"/>
  <c r="J10" i="12"/>
  <c r="I10" i="12"/>
  <c r="H10" i="12"/>
  <c r="G10" i="12"/>
  <c r="D10" i="12"/>
  <c r="AI9" i="12"/>
  <c r="AG9" i="12"/>
  <c r="AE9" i="12"/>
  <c r="AC9" i="12"/>
  <c r="AB9" i="12"/>
  <c r="AA9" i="12"/>
  <c r="Z9" i="12"/>
  <c r="Y9" i="12"/>
  <c r="X9" i="12"/>
  <c r="W9" i="12"/>
  <c r="V9" i="12"/>
  <c r="U9" i="12"/>
  <c r="T9" i="12"/>
  <c r="S9" i="12"/>
  <c r="R9" i="12"/>
  <c r="Q9" i="12"/>
  <c r="P9" i="12"/>
  <c r="O9" i="12"/>
  <c r="N9" i="12"/>
  <c r="M9" i="12"/>
  <c r="L9" i="12"/>
  <c r="K9" i="12"/>
  <c r="J9" i="12"/>
  <c r="I9" i="12"/>
  <c r="H9" i="12"/>
  <c r="G9" i="12"/>
  <c r="G7" i="12"/>
  <c r="B7" i="12"/>
  <c r="G6" i="12"/>
  <c r="B6" i="12"/>
  <c r="B5" i="12"/>
  <c r="G4" i="12"/>
  <c r="B4" i="12"/>
  <c r="G3" i="12"/>
  <c r="B3" i="12"/>
  <c r="G2" i="12"/>
  <c r="B2" i="12"/>
  <c r="G598" i="11"/>
  <c r="G596" i="11"/>
  <c r="H595" i="11"/>
  <c r="B593" i="11"/>
  <c r="D600" i="11" s="1"/>
  <c r="H590" i="11"/>
  <c r="H598" i="11" s="1"/>
  <c r="G590" i="11"/>
  <c r="D590" i="11"/>
  <c r="D598" i="11" s="1"/>
  <c r="F560" i="11"/>
  <c r="F65" i="19" s="1"/>
  <c r="D559" i="11"/>
  <c r="D64" i="19" s="1"/>
  <c r="B557" i="11"/>
  <c r="G555" i="11"/>
  <c r="H553" i="11"/>
  <c r="H63" i="19" s="1"/>
  <c r="G553" i="11"/>
  <c r="G63" i="19" s="1"/>
  <c r="D553" i="11"/>
  <c r="D63" i="19" s="1"/>
  <c r="F303" i="11"/>
  <c r="F304" i="11" s="1"/>
  <c r="F305" i="11" s="1"/>
  <c r="F306" i="11" s="1"/>
  <c r="F307" i="11" s="1"/>
  <c r="F308" i="11" s="1"/>
  <c r="F309" i="11" s="1"/>
  <c r="F310" i="11" s="1"/>
  <c r="F311" i="11" s="1"/>
  <c r="F312" i="11" s="1"/>
  <c r="F313" i="11" s="1"/>
  <c r="F314" i="11" s="1"/>
  <c r="F315" i="11" s="1"/>
  <c r="F316" i="11" s="1"/>
  <c r="F317" i="11" s="1"/>
  <c r="F318" i="11" s="1"/>
  <c r="F319" i="11" s="1"/>
  <c r="F320" i="11" s="1"/>
  <c r="F321" i="11" s="1"/>
  <c r="F322" i="11" s="1"/>
  <c r="F323" i="11" s="1"/>
  <c r="F324" i="11" s="1"/>
  <c r="F325" i="11" s="1"/>
  <c r="F326" i="11" s="1"/>
  <c r="F327" i="11" s="1"/>
  <c r="F328" i="11" s="1"/>
  <c r="F329" i="11" s="1"/>
  <c r="F330" i="11" s="1"/>
  <c r="F331" i="11" s="1"/>
  <c r="F332" i="11" s="1"/>
  <c r="F333" i="11" s="1"/>
  <c r="F334" i="11" s="1"/>
  <c r="F335" i="11" s="1"/>
  <c r="F336" i="11" s="1"/>
  <c r="F337" i="11" s="1"/>
  <c r="F338" i="11" s="1"/>
  <c r="F339" i="11" s="1"/>
  <c r="F340" i="11" s="1"/>
  <c r="F341" i="11" s="1"/>
  <c r="F342" i="11" s="1"/>
  <c r="F343" i="11" s="1"/>
  <c r="F344" i="11" s="1"/>
  <c r="F345" i="11" s="1"/>
  <c r="F346" i="11" s="1"/>
  <c r="F347" i="11" s="1"/>
  <c r="F348" i="11" s="1"/>
  <c r="F349" i="11" s="1"/>
  <c r="F350" i="11" s="1"/>
  <c r="F351" i="11" s="1"/>
  <c r="F352" i="11" s="1"/>
  <c r="F353" i="11" s="1"/>
  <c r="F354" i="11" s="1"/>
  <c r="F355" i="11" s="1"/>
  <c r="F356" i="11" s="1"/>
  <c r="F357" i="11" s="1"/>
  <c r="F358" i="11" s="1"/>
  <c r="F359" i="11" s="1"/>
  <c r="F360" i="11" s="1"/>
  <c r="F361" i="11" s="1"/>
  <c r="F362" i="11" s="1"/>
  <c r="F363" i="11" s="1"/>
  <c r="F364" i="11" s="1"/>
  <c r="F365" i="11" s="1"/>
  <c r="F366" i="11" s="1"/>
  <c r="F367" i="11" s="1"/>
  <c r="F368" i="11" s="1"/>
  <c r="F369" i="11" s="1"/>
  <c r="F370" i="11" s="1"/>
  <c r="F371" i="11" s="1"/>
  <c r="F372" i="11" s="1"/>
  <c r="F373" i="11" s="1"/>
  <c r="F374" i="11" s="1"/>
  <c r="F375" i="11" s="1"/>
  <c r="F376" i="11" s="1"/>
  <c r="F377" i="11" s="1"/>
  <c r="F378" i="11" s="1"/>
  <c r="F379" i="11" s="1"/>
  <c r="F380" i="11" s="1"/>
  <c r="F381" i="11" s="1"/>
  <c r="F382" i="11" s="1"/>
  <c r="F383" i="11" s="1"/>
  <c r="F384" i="11" s="1"/>
  <c r="F385" i="11" s="1"/>
  <c r="F386" i="11" s="1"/>
  <c r="F387" i="11" s="1"/>
  <c r="F388" i="11" s="1"/>
  <c r="F389" i="11" s="1"/>
  <c r="F390" i="11" s="1"/>
  <c r="F391" i="11" s="1"/>
  <c r="F392" i="11" s="1"/>
  <c r="F393" i="11" s="1"/>
  <c r="F394" i="11" s="1"/>
  <c r="F395" i="11" s="1"/>
  <c r="F396" i="11" s="1"/>
  <c r="F397" i="11" s="1"/>
  <c r="F398" i="11" s="1"/>
  <c r="F399" i="11" s="1"/>
  <c r="F400" i="11" s="1"/>
  <c r="F401" i="11" s="1"/>
  <c r="F402" i="11" s="1"/>
  <c r="F403" i="11" s="1"/>
  <c r="F404" i="11" s="1"/>
  <c r="F405" i="11" s="1"/>
  <c r="F406" i="11" s="1"/>
  <c r="F407" i="11" s="1"/>
  <c r="F408" i="11" s="1"/>
  <c r="F409" i="11" s="1"/>
  <c r="F410" i="11" s="1"/>
  <c r="F411" i="11" s="1"/>
  <c r="F412" i="11" s="1"/>
  <c r="F413" i="11" s="1"/>
  <c r="F414" i="11" s="1"/>
  <c r="F415" i="11" s="1"/>
  <c r="F416" i="11" s="1"/>
  <c r="F417" i="11" s="1"/>
  <c r="F418" i="11" s="1"/>
  <c r="F419" i="11" s="1"/>
  <c r="F420" i="11" s="1"/>
  <c r="F421" i="11" s="1"/>
  <c r="F422" i="11" s="1"/>
  <c r="F423" i="11" s="1"/>
  <c r="F424" i="11" s="1"/>
  <c r="F425" i="11" s="1"/>
  <c r="F426" i="11" s="1"/>
  <c r="F427" i="11" s="1"/>
  <c r="F428" i="11" s="1"/>
  <c r="F429" i="11" s="1"/>
  <c r="F430" i="11" s="1"/>
  <c r="F431" i="11" s="1"/>
  <c r="F432" i="11" s="1"/>
  <c r="F433" i="11" s="1"/>
  <c r="F434" i="11" s="1"/>
  <c r="F435" i="11" s="1"/>
  <c r="F436" i="11" s="1"/>
  <c r="F437" i="11" s="1"/>
  <c r="F438" i="11" s="1"/>
  <c r="F439" i="11" s="1"/>
  <c r="F440" i="11" s="1"/>
  <c r="F441" i="11" s="1"/>
  <c r="F442" i="11" s="1"/>
  <c r="F443" i="11" s="1"/>
  <c r="F444" i="11" s="1"/>
  <c r="F445" i="11" s="1"/>
  <c r="F446" i="11" s="1"/>
  <c r="F447" i="11" s="1"/>
  <c r="F448" i="11" s="1"/>
  <c r="F449" i="11" s="1"/>
  <c r="F450" i="11" s="1"/>
  <c r="F451" i="11" s="1"/>
  <c r="F452" i="11" s="1"/>
  <c r="F453" i="11" s="1"/>
  <c r="F454" i="11" s="1"/>
  <c r="F455" i="11" s="1"/>
  <c r="F456" i="11" s="1"/>
  <c r="F457" i="11" s="1"/>
  <c r="F458" i="11" s="1"/>
  <c r="F459" i="11" s="1"/>
  <c r="F460" i="11" s="1"/>
  <c r="F461" i="11" s="1"/>
  <c r="F462" i="11" s="1"/>
  <c r="F463" i="11" s="1"/>
  <c r="F464" i="11" s="1"/>
  <c r="F465" i="11" s="1"/>
  <c r="F466" i="11" s="1"/>
  <c r="F467" i="11" s="1"/>
  <c r="F468" i="11" s="1"/>
  <c r="F469" i="11" s="1"/>
  <c r="F470" i="11" s="1"/>
  <c r="F471" i="11" s="1"/>
  <c r="F472" i="11" s="1"/>
  <c r="F473" i="11" s="1"/>
  <c r="F474" i="11" s="1"/>
  <c r="F475" i="11" s="1"/>
  <c r="F476" i="11" s="1"/>
  <c r="F477" i="11" s="1"/>
  <c r="F478" i="11" s="1"/>
  <c r="F479" i="11" s="1"/>
  <c r="F480" i="11" s="1"/>
  <c r="F481" i="11" s="1"/>
  <c r="F482" i="11" s="1"/>
  <c r="F483" i="11" s="1"/>
  <c r="F484" i="11" s="1"/>
  <c r="F485" i="11" s="1"/>
  <c r="F486" i="11" s="1"/>
  <c r="F487" i="11" s="1"/>
  <c r="F488" i="11" s="1"/>
  <c r="F489" i="11" s="1"/>
  <c r="F490" i="11" s="1"/>
  <c r="F491" i="11" s="1"/>
  <c r="F492" i="11" s="1"/>
  <c r="F493" i="11" s="1"/>
  <c r="F494" i="11" s="1"/>
  <c r="F495" i="11" s="1"/>
  <c r="F496" i="11" s="1"/>
  <c r="F497" i="11" s="1"/>
  <c r="F498" i="11" s="1"/>
  <c r="F499" i="11" s="1"/>
  <c r="F500" i="11" s="1"/>
  <c r="F501" i="11" s="1"/>
  <c r="F502" i="11" s="1"/>
  <c r="F503" i="11" s="1"/>
  <c r="F504" i="11" s="1"/>
  <c r="F505" i="11" s="1"/>
  <c r="F506" i="11" s="1"/>
  <c r="F507" i="11" s="1"/>
  <c r="F508" i="11" s="1"/>
  <c r="F509" i="11" s="1"/>
  <c r="F510" i="11" s="1"/>
  <c r="F511" i="11" s="1"/>
  <c r="F512" i="11" s="1"/>
  <c r="F513" i="11" s="1"/>
  <c r="F514" i="11" s="1"/>
  <c r="F515" i="11" s="1"/>
  <c r="F516" i="11" s="1"/>
  <c r="F517" i="11" s="1"/>
  <c r="F518" i="11" s="1"/>
  <c r="F519" i="11" s="1"/>
  <c r="F520" i="11" s="1"/>
  <c r="F521" i="11" s="1"/>
  <c r="F522" i="11" s="1"/>
  <c r="F523" i="11" s="1"/>
  <c r="F524" i="11" s="1"/>
  <c r="F525" i="11" s="1"/>
  <c r="F526" i="11" s="1"/>
  <c r="F527" i="11" s="1"/>
  <c r="F528" i="11" s="1"/>
  <c r="F529" i="11" s="1"/>
  <c r="F530" i="11" s="1"/>
  <c r="F531" i="11" s="1"/>
  <c r="F532" i="11" s="1"/>
  <c r="F533" i="11" s="1"/>
  <c r="F534" i="11" s="1"/>
  <c r="F535" i="11" s="1"/>
  <c r="F536" i="11" s="1"/>
  <c r="F537" i="11" s="1"/>
  <c r="F538" i="11" s="1"/>
  <c r="F539" i="11" s="1"/>
  <c r="F540" i="11" s="1"/>
  <c r="F541" i="11" s="1"/>
  <c r="F542" i="11" s="1"/>
  <c r="F543" i="11" s="1"/>
  <c r="F544" i="11" s="1"/>
  <c r="F545" i="11" s="1"/>
  <c r="F546" i="11" s="1"/>
  <c r="F547" i="11" s="1"/>
  <c r="F548" i="11" s="1"/>
  <c r="F549" i="11" s="1"/>
  <c r="F550" i="11" s="1"/>
  <c r="F551" i="11" s="1"/>
  <c r="F553" i="11" s="1"/>
  <c r="D302" i="11"/>
  <c r="H299" i="11"/>
  <c r="H62" i="19" s="1"/>
  <c r="G299" i="11"/>
  <c r="G62" i="19" s="1"/>
  <c r="D299" i="11"/>
  <c r="F50" i="1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 r="F74" i="11" s="1"/>
  <c r="F75" i="11" s="1"/>
  <c r="F76" i="11" s="1"/>
  <c r="F77" i="11" s="1"/>
  <c r="F78" i="11" s="1"/>
  <c r="F79" i="11" s="1"/>
  <c r="F80" i="11" s="1"/>
  <c r="F81" i="11" s="1"/>
  <c r="F82" i="11" s="1"/>
  <c r="F83" i="11" s="1"/>
  <c r="F84" i="11" s="1"/>
  <c r="F85" i="11" s="1"/>
  <c r="F86" i="11" s="1"/>
  <c r="F87" i="11" s="1"/>
  <c r="F88" i="11" s="1"/>
  <c r="F89" i="11" s="1"/>
  <c r="F90" i="11" s="1"/>
  <c r="F91" i="11" s="1"/>
  <c r="F92" i="11" s="1"/>
  <c r="F93" i="11" s="1"/>
  <c r="F94" i="11" s="1"/>
  <c r="F95" i="11" s="1"/>
  <c r="F96" i="11" s="1"/>
  <c r="F97" i="11" s="1"/>
  <c r="F98" i="11" s="1"/>
  <c r="F99" i="11" s="1"/>
  <c r="F100" i="11" s="1"/>
  <c r="F101" i="11" s="1"/>
  <c r="F102" i="11" s="1"/>
  <c r="F103" i="11" s="1"/>
  <c r="F104" i="11" s="1"/>
  <c r="F105" i="11" s="1"/>
  <c r="F106" i="11" s="1"/>
  <c r="F107" i="11" s="1"/>
  <c r="F108" i="11" s="1"/>
  <c r="F109" i="11" s="1"/>
  <c r="F110" i="11" s="1"/>
  <c r="F111" i="11" s="1"/>
  <c r="F112" i="11" s="1"/>
  <c r="F113" i="11" s="1"/>
  <c r="F114" i="11" s="1"/>
  <c r="F115" i="11" s="1"/>
  <c r="F116" i="11" s="1"/>
  <c r="F117" i="11" s="1"/>
  <c r="F118" i="11" s="1"/>
  <c r="F119" i="11" s="1"/>
  <c r="F120" i="11" s="1"/>
  <c r="F121" i="11" s="1"/>
  <c r="F122" i="11" s="1"/>
  <c r="F123" i="11" s="1"/>
  <c r="F124" i="11" s="1"/>
  <c r="F125" i="11" s="1"/>
  <c r="F126" i="11" s="1"/>
  <c r="F127" i="11" s="1"/>
  <c r="F128" i="11" s="1"/>
  <c r="F129" i="11" s="1"/>
  <c r="F130" i="11" s="1"/>
  <c r="F131" i="11" s="1"/>
  <c r="F132" i="11" s="1"/>
  <c r="F133" i="11" s="1"/>
  <c r="F134" i="11" s="1"/>
  <c r="F135" i="11" s="1"/>
  <c r="F136" i="11" s="1"/>
  <c r="F137" i="11" s="1"/>
  <c r="F138" i="11" s="1"/>
  <c r="F139" i="11" s="1"/>
  <c r="F140" i="11" s="1"/>
  <c r="F141" i="11" s="1"/>
  <c r="F142" i="11" s="1"/>
  <c r="F143" i="11" s="1"/>
  <c r="F144" i="11" s="1"/>
  <c r="F145" i="11" s="1"/>
  <c r="F146" i="11" s="1"/>
  <c r="F147" i="11" s="1"/>
  <c r="F148" i="11" s="1"/>
  <c r="F149" i="11" s="1"/>
  <c r="F150" i="11" s="1"/>
  <c r="F151" i="11" s="1"/>
  <c r="F152" i="11" s="1"/>
  <c r="F153" i="11" s="1"/>
  <c r="F154" i="11" s="1"/>
  <c r="F155" i="11" s="1"/>
  <c r="F156" i="11" s="1"/>
  <c r="F157" i="11" s="1"/>
  <c r="F158" i="11" s="1"/>
  <c r="F159" i="11" s="1"/>
  <c r="F160" i="11" s="1"/>
  <c r="F161" i="11" s="1"/>
  <c r="F162" i="11" s="1"/>
  <c r="F163" i="11" s="1"/>
  <c r="F164" i="11" s="1"/>
  <c r="F165" i="11" s="1"/>
  <c r="F166" i="11" s="1"/>
  <c r="F167" i="11" s="1"/>
  <c r="F168" i="11" s="1"/>
  <c r="F169" i="11" s="1"/>
  <c r="F170" i="11" s="1"/>
  <c r="F171" i="11" s="1"/>
  <c r="F172" i="11" s="1"/>
  <c r="F173" i="11" s="1"/>
  <c r="F174" i="11" s="1"/>
  <c r="F175" i="11" s="1"/>
  <c r="F176" i="11" s="1"/>
  <c r="F177" i="11" s="1"/>
  <c r="F178" i="11" s="1"/>
  <c r="F179" i="11" s="1"/>
  <c r="F180" i="11" s="1"/>
  <c r="F181" i="11" s="1"/>
  <c r="F182" i="11" s="1"/>
  <c r="F183" i="11" s="1"/>
  <c r="F184" i="11" s="1"/>
  <c r="F185" i="11" s="1"/>
  <c r="F186" i="11" s="1"/>
  <c r="F187" i="11" s="1"/>
  <c r="F188" i="11" s="1"/>
  <c r="F189" i="11" s="1"/>
  <c r="F190" i="11" s="1"/>
  <c r="F191" i="11" s="1"/>
  <c r="F192" i="11" s="1"/>
  <c r="F193" i="11" s="1"/>
  <c r="F194" i="11" s="1"/>
  <c r="F195" i="11" s="1"/>
  <c r="F196" i="11" s="1"/>
  <c r="F197" i="11" s="1"/>
  <c r="F198" i="11" s="1"/>
  <c r="F199" i="11" s="1"/>
  <c r="F200" i="11" s="1"/>
  <c r="F201" i="11" s="1"/>
  <c r="F202" i="11" s="1"/>
  <c r="F203" i="11" s="1"/>
  <c r="F204" i="11" s="1"/>
  <c r="F205" i="11" s="1"/>
  <c r="F206" i="11" s="1"/>
  <c r="F207" i="11" s="1"/>
  <c r="F208" i="11" s="1"/>
  <c r="F209" i="11" s="1"/>
  <c r="F210" i="11" s="1"/>
  <c r="F211" i="11" s="1"/>
  <c r="F212" i="11" s="1"/>
  <c r="F213" i="11" s="1"/>
  <c r="F214" i="11" s="1"/>
  <c r="F215" i="11" s="1"/>
  <c r="F216" i="11" s="1"/>
  <c r="F217" i="11" s="1"/>
  <c r="F218" i="11" s="1"/>
  <c r="F219" i="11" s="1"/>
  <c r="F220" i="11" s="1"/>
  <c r="F221" i="11" s="1"/>
  <c r="F222" i="11" s="1"/>
  <c r="F223" i="11" s="1"/>
  <c r="F224" i="11" s="1"/>
  <c r="F225" i="11" s="1"/>
  <c r="F226" i="11" s="1"/>
  <c r="F227" i="11" s="1"/>
  <c r="F228" i="11" s="1"/>
  <c r="F229" i="11" s="1"/>
  <c r="F230" i="11" s="1"/>
  <c r="F231" i="11" s="1"/>
  <c r="F232" i="11" s="1"/>
  <c r="F233" i="11" s="1"/>
  <c r="F234" i="11" s="1"/>
  <c r="F235" i="11" s="1"/>
  <c r="F236" i="11" s="1"/>
  <c r="F237" i="11" s="1"/>
  <c r="F238" i="11" s="1"/>
  <c r="F239" i="11" s="1"/>
  <c r="F240" i="11" s="1"/>
  <c r="F241" i="11" s="1"/>
  <c r="F242" i="11" s="1"/>
  <c r="F243" i="11" s="1"/>
  <c r="F244" i="11" s="1"/>
  <c r="F245" i="11" s="1"/>
  <c r="F246" i="11" s="1"/>
  <c r="F247" i="11" s="1"/>
  <c r="F248" i="11" s="1"/>
  <c r="F249" i="11" s="1"/>
  <c r="F250" i="11" s="1"/>
  <c r="F251" i="11" s="1"/>
  <c r="F252" i="11" s="1"/>
  <c r="F253" i="11" s="1"/>
  <c r="F254" i="11" s="1"/>
  <c r="F255" i="11" s="1"/>
  <c r="F256" i="11" s="1"/>
  <c r="F257" i="11" s="1"/>
  <c r="F258" i="11" s="1"/>
  <c r="F259" i="11" s="1"/>
  <c r="F260" i="11" s="1"/>
  <c r="F261" i="11" s="1"/>
  <c r="F262" i="11" s="1"/>
  <c r="F263" i="11" s="1"/>
  <c r="F264" i="11" s="1"/>
  <c r="F265" i="11" s="1"/>
  <c r="F266" i="11" s="1"/>
  <c r="F267" i="11" s="1"/>
  <c r="F268" i="11" s="1"/>
  <c r="F269" i="11" s="1"/>
  <c r="F270" i="11" s="1"/>
  <c r="F271" i="11" s="1"/>
  <c r="F272" i="11" s="1"/>
  <c r="F273" i="11" s="1"/>
  <c r="F274" i="11" s="1"/>
  <c r="F275" i="11" s="1"/>
  <c r="F276" i="11" s="1"/>
  <c r="F277" i="11" s="1"/>
  <c r="F278" i="11" s="1"/>
  <c r="F279" i="11" s="1"/>
  <c r="F280" i="11" s="1"/>
  <c r="F281" i="11" s="1"/>
  <c r="F282" i="11" s="1"/>
  <c r="F283" i="11" s="1"/>
  <c r="F284" i="11" s="1"/>
  <c r="F285" i="11" s="1"/>
  <c r="F286" i="11" s="1"/>
  <c r="F287" i="11" s="1"/>
  <c r="F288" i="11" s="1"/>
  <c r="F289" i="11" s="1"/>
  <c r="F290" i="11" s="1"/>
  <c r="F291" i="11" s="1"/>
  <c r="F292" i="11" s="1"/>
  <c r="F293" i="11" s="1"/>
  <c r="F294" i="11" s="1"/>
  <c r="F295" i="11" s="1"/>
  <c r="F296" i="11" s="1"/>
  <c r="F297" i="11" s="1"/>
  <c r="F299" i="11" s="1"/>
  <c r="F49" i="11"/>
  <c r="D48" i="11"/>
  <c r="B45" i="11"/>
  <c r="D555" i="11" s="1"/>
  <c r="H43" i="11"/>
  <c r="G43" i="11"/>
  <c r="G595" i="11" s="1"/>
  <c r="D39" i="11"/>
  <c r="D59" i="19" s="1"/>
  <c r="D38" i="11"/>
  <c r="D58" i="19" s="1"/>
  <c r="D37" i="11"/>
  <c r="D57" i="19" s="1"/>
  <c r="D36" i="11"/>
  <c r="D56" i="19" s="1"/>
  <c r="D35" i="11"/>
  <c r="D55" i="19" s="1"/>
  <c r="D34" i="11"/>
  <c r="D54" i="19" s="1"/>
  <c r="D33" i="11"/>
  <c r="D53" i="19" s="1"/>
  <c r="D32" i="11"/>
  <c r="D52" i="19" s="1"/>
  <c r="D31" i="11"/>
  <c r="D51" i="19" s="1"/>
  <c r="D30" i="11"/>
  <c r="D50" i="19" s="1"/>
  <c r="D29" i="11"/>
  <c r="D49" i="19" s="1"/>
  <c r="D28" i="11"/>
  <c r="D48" i="19" s="1"/>
  <c r="D27" i="11"/>
  <c r="D47" i="19" s="1"/>
  <c r="D26" i="11"/>
  <c r="D46" i="19" s="1"/>
  <c r="D25" i="11"/>
  <c r="D45" i="19" s="1"/>
  <c r="D24" i="11"/>
  <c r="D44" i="19" s="1"/>
  <c r="D23" i="11"/>
  <c r="D43" i="19" s="1"/>
  <c r="D22" i="11"/>
  <c r="D42" i="19" s="1"/>
  <c r="D21" i="11"/>
  <c r="D41" i="19" s="1"/>
  <c r="D20" i="11"/>
  <c r="D40" i="19" s="1"/>
  <c r="D19" i="11"/>
  <c r="D39" i="19" s="1"/>
  <c r="F18" i="11"/>
  <c r="D18" i="11"/>
  <c r="D38" i="19" s="1"/>
  <c r="D17" i="11"/>
  <c r="D37" i="19" s="1"/>
  <c r="B15" i="11"/>
  <c r="D43" i="11" s="1"/>
  <c r="D595" i="11" s="1"/>
  <c r="AI11" i="11"/>
  <c r="AG11" i="11"/>
  <c r="AE11" i="11"/>
  <c r="AC11" i="11"/>
  <c r="AB11" i="11"/>
  <c r="AA11" i="11"/>
  <c r="Z11" i="11"/>
  <c r="Y11" i="11"/>
  <c r="X11" i="11"/>
  <c r="W11" i="11"/>
  <c r="V11" i="11"/>
  <c r="U11" i="11"/>
  <c r="T11" i="11"/>
  <c r="S11" i="11"/>
  <c r="R11" i="11"/>
  <c r="Q11" i="11"/>
  <c r="P11" i="11"/>
  <c r="O11" i="11"/>
  <c r="N11" i="11"/>
  <c r="M11" i="11"/>
  <c r="L11" i="11"/>
  <c r="K11" i="11"/>
  <c r="J11" i="11"/>
  <c r="I11" i="11"/>
  <c r="H11" i="11"/>
  <c r="G11" i="11"/>
  <c r="AI10" i="11"/>
  <c r="AG10" i="11"/>
  <c r="AE10" i="11"/>
  <c r="AC10" i="11"/>
  <c r="AB10" i="11"/>
  <c r="AA10" i="11"/>
  <c r="Z10" i="11"/>
  <c r="Y10" i="11"/>
  <c r="X10" i="11"/>
  <c r="W10" i="11"/>
  <c r="V10" i="11"/>
  <c r="U10" i="11"/>
  <c r="T10" i="11"/>
  <c r="S10" i="11"/>
  <c r="R10" i="11"/>
  <c r="Q10" i="11"/>
  <c r="P10" i="11"/>
  <c r="O10" i="11"/>
  <c r="N10" i="11"/>
  <c r="M10" i="11"/>
  <c r="L10" i="11"/>
  <c r="K10" i="11"/>
  <c r="J10" i="11"/>
  <c r="I10" i="11"/>
  <c r="H10" i="11"/>
  <c r="G10" i="11"/>
  <c r="D10" i="11"/>
  <c r="AI9" i="11"/>
  <c r="AG9" i="11"/>
  <c r="AE9" i="11"/>
  <c r="AC9" i="11"/>
  <c r="AB9" i="11"/>
  <c r="AA9" i="11"/>
  <c r="Z9" i="11"/>
  <c r="Y9" i="11"/>
  <c r="X9" i="11"/>
  <c r="W9" i="11"/>
  <c r="V9" i="11"/>
  <c r="U9" i="11"/>
  <c r="T9" i="11"/>
  <c r="S9" i="11"/>
  <c r="R9" i="11"/>
  <c r="Q9" i="11"/>
  <c r="P9" i="11"/>
  <c r="O9" i="11"/>
  <c r="N9" i="11"/>
  <c r="M9" i="11"/>
  <c r="L9" i="11"/>
  <c r="K9" i="11"/>
  <c r="J9" i="11"/>
  <c r="I9" i="11"/>
  <c r="H9" i="11"/>
  <c r="G9" i="11"/>
  <c r="G7" i="11"/>
  <c r="B7" i="11"/>
  <c r="G6" i="11"/>
  <c r="B6" i="11"/>
  <c r="B5" i="11"/>
  <c r="G4" i="11"/>
  <c r="B4" i="11"/>
  <c r="G3" i="11"/>
  <c r="B3" i="11"/>
  <c r="G2" i="11"/>
  <c r="B2" i="11"/>
  <c r="D753" i="10"/>
  <c r="B751" i="10"/>
  <c r="H745" i="10"/>
  <c r="G745" i="10"/>
  <c r="H744" i="10"/>
  <c r="G744" i="10"/>
  <c r="H743" i="10"/>
  <c r="G743" i="10"/>
  <c r="H742" i="10"/>
  <c r="G742" i="10"/>
  <c r="H741" i="10"/>
  <c r="G741" i="10"/>
  <c r="H740" i="10"/>
  <c r="G740" i="10"/>
  <c r="D740" i="10"/>
  <c r="H739" i="10"/>
  <c r="G739" i="10"/>
  <c r="D739" i="10"/>
  <c r="H738" i="10"/>
  <c r="G738" i="10"/>
  <c r="D738" i="10"/>
  <c r="H737" i="10"/>
  <c r="G737" i="10"/>
  <c r="D737" i="10"/>
  <c r="H736" i="10"/>
  <c r="G736" i="10"/>
  <c r="D736" i="10"/>
  <c r="H735" i="10"/>
  <c r="G735" i="10"/>
  <c r="D735" i="10"/>
  <c r="H734" i="10"/>
  <c r="G734" i="10"/>
  <c r="D734" i="10"/>
  <c r="H733" i="10"/>
  <c r="G733" i="10"/>
  <c r="D733" i="10"/>
  <c r="H732" i="10"/>
  <c r="G732" i="10"/>
  <c r="D732" i="10"/>
  <c r="H731" i="10"/>
  <c r="G731" i="10"/>
  <c r="D731" i="10"/>
  <c r="H730" i="10"/>
  <c r="G730" i="10"/>
  <c r="D730" i="10"/>
  <c r="H729" i="10"/>
  <c r="G729" i="10"/>
  <c r="D729" i="10"/>
  <c r="H728" i="10"/>
  <c r="G728" i="10"/>
  <c r="G747" i="10" s="1"/>
  <c r="D728" i="10"/>
  <c r="H727" i="10"/>
  <c r="G727" i="10"/>
  <c r="D727" i="10"/>
  <c r="H726" i="10"/>
  <c r="G726" i="10"/>
  <c r="D726" i="10"/>
  <c r="H721" i="10"/>
  <c r="G721" i="10"/>
  <c r="D714" i="10"/>
  <c r="D713" i="10"/>
  <c r="D712" i="10"/>
  <c r="D711" i="10"/>
  <c r="D710" i="10"/>
  <c r="D709" i="10"/>
  <c r="D708" i="10"/>
  <c r="D707" i="10"/>
  <c r="D706" i="10"/>
  <c r="AB721" i="10"/>
  <c r="L721" i="10"/>
  <c r="D705" i="10"/>
  <c r="D704" i="10"/>
  <c r="Q721" i="10"/>
  <c r="D703" i="10"/>
  <c r="D702" i="10"/>
  <c r="X721" i="10"/>
  <c r="T721" i="10"/>
  <c r="P721" i="10"/>
  <c r="D701" i="10"/>
  <c r="AC721" i="10"/>
  <c r="AA721" i="10"/>
  <c r="Y721" i="10"/>
  <c r="U721" i="10"/>
  <c r="S721" i="10"/>
  <c r="O721" i="10"/>
  <c r="K721" i="10"/>
  <c r="I721" i="10"/>
  <c r="D700" i="10"/>
  <c r="AB697" i="10"/>
  <c r="L697" i="10"/>
  <c r="H697" i="10"/>
  <c r="G697" i="10"/>
  <c r="G723" i="10" s="1"/>
  <c r="V697" i="10"/>
  <c r="D690" i="10"/>
  <c r="D689" i="10"/>
  <c r="D688" i="10"/>
  <c r="D687" i="10"/>
  <c r="D686" i="10"/>
  <c r="D685" i="10"/>
  <c r="D684" i="10"/>
  <c r="D683" i="10"/>
  <c r="D682" i="10"/>
  <c r="D681" i="10"/>
  <c r="D680" i="10"/>
  <c r="D679" i="10"/>
  <c r="D678" i="10"/>
  <c r="Q697" i="10"/>
  <c r="D677" i="10"/>
  <c r="AC697" i="10"/>
  <c r="AA697" i="10"/>
  <c r="Z697" i="10"/>
  <c r="Y697" i="10"/>
  <c r="X697" i="10"/>
  <c r="X723" i="10" s="1"/>
  <c r="W697" i="10"/>
  <c r="U697" i="10"/>
  <c r="U723" i="10" s="1"/>
  <c r="T697" i="10"/>
  <c r="T723" i="10" s="1"/>
  <c r="S697" i="10"/>
  <c r="R697" i="10"/>
  <c r="P697" i="10"/>
  <c r="P723" i="10" s="1"/>
  <c r="O697" i="10"/>
  <c r="N697" i="10"/>
  <c r="K697" i="10"/>
  <c r="J697" i="10"/>
  <c r="I697" i="10"/>
  <c r="D676" i="10"/>
  <c r="H671" i="10"/>
  <c r="G671" i="10"/>
  <c r="Q745" i="10"/>
  <c r="Q743" i="10"/>
  <c r="Q741" i="10"/>
  <c r="D664" i="10"/>
  <c r="Q739" i="10"/>
  <c r="D663" i="10"/>
  <c r="D662" i="10"/>
  <c r="Q737" i="10"/>
  <c r="D661" i="10"/>
  <c r="D660" i="10"/>
  <c r="Q735" i="10"/>
  <c r="D659" i="10"/>
  <c r="D658" i="10"/>
  <c r="Q733" i="10"/>
  <c r="D657" i="10"/>
  <c r="D656" i="10"/>
  <c r="Q731" i="10"/>
  <c r="D655" i="10"/>
  <c r="D654" i="10"/>
  <c r="Q729" i="10"/>
  <c r="D653" i="10"/>
  <c r="D652" i="10"/>
  <c r="AC671" i="10"/>
  <c r="Y671" i="10"/>
  <c r="Q727" i="10"/>
  <c r="I671" i="10"/>
  <c r="D651" i="10"/>
  <c r="AB671" i="10"/>
  <c r="AA671" i="10"/>
  <c r="Z671" i="10"/>
  <c r="X671" i="10"/>
  <c r="W671" i="10"/>
  <c r="V671" i="10"/>
  <c r="T671" i="10"/>
  <c r="S671" i="10"/>
  <c r="R671" i="10"/>
  <c r="P671" i="10"/>
  <c r="O671" i="10"/>
  <c r="N671" i="10"/>
  <c r="L671" i="10"/>
  <c r="K671" i="10"/>
  <c r="J671" i="10"/>
  <c r="D650" i="10"/>
  <c r="H647" i="10"/>
  <c r="H673" i="10" s="1"/>
  <c r="G647" i="10"/>
  <c r="G673" i="10" s="1"/>
  <c r="D640" i="10"/>
  <c r="D639" i="10"/>
  <c r="D638" i="10"/>
  <c r="D637" i="10"/>
  <c r="D636" i="10"/>
  <c r="D635" i="10"/>
  <c r="D634" i="10"/>
  <c r="D633" i="10"/>
  <c r="D632" i="10"/>
  <c r="D631" i="10"/>
  <c r="D630" i="10"/>
  <c r="D629" i="10"/>
  <c r="D628" i="10"/>
  <c r="Z647" i="10"/>
  <c r="V647" i="10"/>
  <c r="R647" i="10"/>
  <c r="N647" i="10"/>
  <c r="J647" i="10"/>
  <c r="D627" i="10"/>
  <c r="AC647" i="10"/>
  <c r="AB647" i="10"/>
  <c r="AA647" i="10"/>
  <c r="Y647" i="10"/>
  <c r="Y673" i="10" s="1"/>
  <c r="X647" i="10"/>
  <c r="W647" i="10"/>
  <c r="U647" i="10"/>
  <c r="T647" i="10"/>
  <c r="S647" i="10"/>
  <c r="S673" i="10" s="1"/>
  <c r="Q647" i="10"/>
  <c r="P647" i="10"/>
  <c r="O647" i="10"/>
  <c r="O673" i="10" s="1"/>
  <c r="M647" i="10"/>
  <c r="L647" i="10"/>
  <c r="K647" i="10"/>
  <c r="K673" i="10" s="1"/>
  <c r="I647" i="10"/>
  <c r="D626" i="10"/>
  <c r="H621" i="10"/>
  <c r="G621" i="10"/>
  <c r="V745" i="10"/>
  <c r="T744" i="10"/>
  <c r="V743" i="10"/>
  <c r="T742" i="10"/>
  <c r="V741" i="10"/>
  <c r="T740" i="10"/>
  <c r="D614" i="10"/>
  <c r="V739" i="10"/>
  <c r="D613" i="10"/>
  <c r="T738" i="10"/>
  <c r="D612" i="10"/>
  <c r="V737" i="10"/>
  <c r="D611" i="10"/>
  <c r="T736" i="10"/>
  <c r="D610" i="10"/>
  <c r="V735" i="10"/>
  <c r="D609" i="10"/>
  <c r="T734" i="10"/>
  <c r="D608" i="10"/>
  <c r="V733" i="10"/>
  <c r="D607" i="10"/>
  <c r="T732" i="10"/>
  <c r="D606" i="10"/>
  <c r="V731" i="10"/>
  <c r="D605" i="10"/>
  <c r="T730" i="10"/>
  <c r="D604" i="10"/>
  <c r="V729" i="10"/>
  <c r="D603" i="10"/>
  <c r="T728" i="10"/>
  <c r="D602" i="10"/>
  <c r="Z621" i="10"/>
  <c r="V727" i="10"/>
  <c r="R621" i="10"/>
  <c r="N621" i="10"/>
  <c r="J621" i="10"/>
  <c r="D601" i="10"/>
  <c r="AC621" i="10"/>
  <c r="AB621" i="10"/>
  <c r="AA621" i="10"/>
  <c r="Y621" i="10"/>
  <c r="X621" i="10"/>
  <c r="W621" i="10"/>
  <c r="U621" i="10"/>
  <c r="T621" i="10"/>
  <c r="S621" i="10"/>
  <c r="Q621" i="10"/>
  <c r="P621" i="10"/>
  <c r="O621" i="10"/>
  <c r="M621" i="10"/>
  <c r="L621" i="10"/>
  <c r="K621" i="10"/>
  <c r="I621" i="10"/>
  <c r="D600" i="10"/>
  <c r="H597" i="10"/>
  <c r="H623" i="10" s="1"/>
  <c r="G597" i="10"/>
  <c r="G623" i="10" s="1"/>
  <c r="D590" i="10"/>
  <c r="D589" i="10"/>
  <c r="D588" i="10"/>
  <c r="D587" i="10"/>
  <c r="D586" i="10"/>
  <c r="D585" i="10"/>
  <c r="D584" i="10"/>
  <c r="D583" i="10"/>
  <c r="D582" i="10"/>
  <c r="D581" i="10"/>
  <c r="D580" i="10"/>
  <c r="D579" i="10"/>
  <c r="D578" i="10"/>
  <c r="AB597" i="10"/>
  <c r="AA597" i="10"/>
  <c r="X597" i="10"/>
  <c r="T597" i="10"/>
  <c r="S597" i="10"/>
  <c r="P597" i="10"/>
  <c r="O597" i="10"/>
  <c r="L597" i="10"/>
  <c r="K597" i="10"/>
  <c r="D577" i="10"/>
  <c r="AC597" i="10"/>
  <c r="Z597" i="10"/>
  <c r="Y597" i="10"/>
  <c r="V597" i="10"/>
  <c r="U597" i="10"/>
  <c r="U623" i="10" s="1"/>
  <c r="R597" i="10"/>
  <c r="Q597" i="10"/>
  <c r="N597" i="10"/>
  <c r="M597" i="10"/>
  <c r="J597" i="10"/>
  <c r="I597" i="10"/>
  <c r="I623" i="10" s="1"/>
  <c r="D576" i="10"/>
  <c r="H571" i="10"/>
  <c r="G571" i="10"/>
  <c r="Y744" i="10"/>
  <c r="I744" i="10"/>
  <c r="Y742" i="10"/>
  <c r="I742" i="10"/>
  <c r="Y740" i="10"/>
  <c r="I740" i="10"/>
  <c r="D564" i="10"/>
  <c r="D563" i="10"/>
  <c r="Y738" i="10"/>
  <c r="I738" i="10"/>
  <c r="D562" i="10"/>
  <c r="D561" i="10"/>
  <c r="Y736" i="10"/>
  <c r="I736" i="10"/>
  <c r="D560" i="10"/>
  <c r="D559" i="10"/>
  <c r="Y734" i="10"/>
  <c r="I734" i="10"/>
  <c r="D558" i="10"/>
  <c r="D557" i="10"/>
  <c r="Y732" i="10"/>
  <c r="I732" i="10"/>
  <c r="D556" i="10"/>
  <c r="D555" i="10"/>
  <c r="Y730" i="10"/>
  <c r="I730" i="10"/>
  <c r="D554" i="10"/>
  <c r="D553" i="10"/>
  <c r="Y728" i="10"/>
  <c r="I728" i="10"/>
  <c r="D552" i="10"/>
  <c r="AB571" i="10"/>
  <c r="AA571" i="10"/>
  <c r="X571" i="10"/>
  <c r="T571" i="10"/>
  <c r="S571" i="10"/>
  <c r="P571" i="10"/>
  <c r="O571" i="10"/>
  <c r="L571" i="10"/>
  <c r="K571" i="10"/>
  <c r="D551" i="10"/>
  <c r="AC571" i="10"/>
  <c r="Z571" i="10"/>
  <c r="Y571" i="10"/>
  <c r="V571" i="10"/>
  <c r="U571" i="10"/>
  <c r="R571" i="10"/>
  <c r="Q571" i="10"/>
  <c r="N571" i="10"/>
  <c r="M571" i="10"/>
  <c r="J571" i="10"/>
  <c r="I571" i="10"/>
  <c r="F550" i="10"/>
  <c r="F576" i="10" s="1"/>
  <c r="F600" i="10" s="1"/>
  <c r="F626" i="10" s="1"/>
  <c r="F650" i="10" s="1"/>
  <c r="F676" i="10" s="1"/>
  <c r="F700" i="10" s="1"/>
  <c r="F726" i="10" s="1"/>
  <c r="D550" i="10"/>
  <c r="H547" i="10"/>
  <c r="H573" i="10" s="1"/>
  <c r="G547" i="10"/>
  <c r="G573" i="10" s="1"/>
  <c r="AC745" i="10"/>
  <c r="AB745" i="10"/>
  <c r="Z745" i="10"/>
  <c r="Y745" i="10"/>
  <c r="X745" i="10"/>
  <c r="U745" i="10"/>
  <c r="T745" i="10"/>
  <c r="R745" i="10"/>
  <c r="P745" i="10"/>
  <c r="N745" i="10"/>
  <c r="L745" i="10"/>
  <c r="J745" i="10"/>
  <c r="I745" i="10"/>
  <c r="AC744" i="10"/>
  <c r="AB744" i="10"/>
  <c r="Z744" i="10"/>
  <c r="X744" i="10"/>
  <c r="V744" i="10"/>
  <c r="U744" i="10"/>
  <c r="R744" i="10"/>
  <c r="Q744" i="10"/>
  <c r="P744" i="10"/>
  <c r="N744" i="10"/>
  <c r="M744" i="10"/>
  <c r="L744" i="10"/>
  <c r="J744" i="10"/>
  <c r="AC743" i="10"/>
  <c r="AB743" i="10"/>
  <c r="Z743" i="10"/>
  <c r="Y743" i="10"/>
  <c r="X743" i="10"/>
  <c r="U743" i="10"/>
  <c r="T743" i="10"/>
  <c r="R743" i="10"/>
  <c r="P743" i="10"/>
  <c r="N743" i="10"/>
  <c r="L743" i="10"/>
  <c r="J743" i="10"/>
  <c r="I743" i="10"/>
  <c r="AC742" i="10"/>
  <c r="AB742" i="10"/>
  <c r="Z742" i="10"/>
  <c r="X742" i="10"/>
  <c r="V742" i="10"/>
  <c r="U742" i="10"/>
  <c r="R742" i="10"/>
  <c r="Q742" i="10"/>
  <c r="P742" i="10"/>
  <c r="N742" i="10"/>
  <c r="M742" i="10"/>
  <c r="L742" i="10"/>
  <c r="J742" i="10"/>
  <c r="AC741" i="10"/>
  <c r="AB741" i="10"/>
  <c r="Z741" i="10"/>
  <c r="Y741" i="10"/>
  <c r="X741" i="10"/>
  <c r="U741" i="10"/>
  <c r="T741" i="10"/>
  <c r="R741" i="10"/>
  <c r="P741" i="10"/>
  <c r="N741" i="10"/>
  <c r="L741" i="10"/>
  <c r="J741" i="10"/>
  <c r="I741" i="10"/>
  <c r="AC740" i="10"/>
  <c r="AB740" i="10"/>
  <c r="Z740" i="10"/>
  <c r="X740" i="10"/>
  <c r="V740" i="10"/>
  <c r="U740" i="10"/>
  <c r="R740" i="10"/>
  <c r="Q740" i="10"/>
  <c r="P740" i="10"/>
  <c r="N740" i="10"/>
  <c r="M740" i="10"/>
  <c r="L740" i="10"/>
  <c r="J740" i="10"/>
  <c r="D540" i="10"/>
  <c r="AC739" i="10"/>
  <c r="AB739" i="10"/>
  <c r="Z739" i="10"/>
  <c r="Y739" i="10"/>
  <c r="X739" i="10"/>
  <c r="U739" i="10"/>
  <c r="T739" i="10"/>
  <c r="R739" i="10"/>
  <c r="P739" i="10"/>
  <c r="N739" i="10"/>
  <c r="L739" i="10"/>
  <c r="J739" i="10"/>
  <c r="I739" i="10"/>
  <c r="D539" i="10"/>
  <c r="AC738" i="10"/>
  <c r="AB738" i="10"/>
  <c r="Z738" i="10"/>
  <c r="X738" i="10"/>
  <c r="V738" i="10"/>
  <c r="U738" i="10"/>
  <c r="R738" i="10"/>
  <c r="Q738" i="10"/>
  <c r="P738" i="10"/>
  <c r="N738" i="10"/>
  <c r="M738" i="10"/>
  <c r="L738" i="10"/>
  <c r="J738" i="10"/>
  <c r="D538" i="10"/>
  <c r="AC737" i="10"/>
  <c r="AB737" i="10"/>
  <c r="Z737" i="10"/>
  <c r="Y737" i="10"/>
  <c r="X737" i="10"/>
  <c r="U737" i="10"/>
  <c r="T737" i="10"/>
  <c r="R737" i="10"/>
  <c r="P737" i="10"/>
  <c r="N737" i="10"/>
  <c r="L737" i="10"/>
  <c r="J737" i="10"/>
  <c r="I737" i="10"/>
  <c r="D537" i="10"/>
  <c r="AC736" i="10"/>
  <c r="AB736" i="10"/>
  <c r="Z736" i="10"/>
  <c r="X736" i="10"/>
  <c r="V736" i="10"/>
  <c r="U736" i="10"/>
  <c r="R736" i="10"/>
  <c r="Q736" i="10"/>
  <c r="P736" i="10"/>
  <c r="N736" i="10"/>
  <c r="M736" i="10"/>
  <c r="L736" i="10"/>
  <c r="J736" i="10"/>
  <c r="D536" i="10"/>
  <c r="AC735" i="10"/>
  <c r="AB735" i="10"/>
  <c r="Z735" i="10"/>
  <c r="Y735" i="10"/>
  <c r="X735" i="10"/>
  <c r="U735" i="10"/>
  <c r="T735" i="10"/>
  <c r="R735" i="10"/>
  <c r="P735" i="10"/>
  <c r="N735" i="10"/>
  <c r="L735" i="10"/>
  <c r="J735" i="10"/>
  <c r="I735" i="10"/>
  <c r="D535" i="10"/>
  <c r="AC734" i="10"/>
  <c r="AB734" i="10"/>
  <c r="Z734" i="10"/>
  <c r="X734" i="10"/>
  <c r="V734" i="10"/>
  <c r="U734" i="10"/>
  <c r="R734" i="10"/>
  <c r="Q734" i="10"/>
  <c r="P734" i="10"/>
  <c r="N734" i="10"/>
  <c r="M734" i="10"/>
  <c r="L734" i="10"/>
  <c r="J734" i="10"/>
  <c r="D534" i="10"/>
  <c r="AC733" i="10"/>
  <c r="AB733" i="10"/>
  <c r="Z733" i="10"/>
  <c r="Y733" i="10"/>
  <c r="X733" i="10"/>
  <c r="U733" i="10"/>
  <c r="T733" i="10"/>
  <c r="R733" i="10"/>
  <c r="P733" i="10"/>
  <c r="N733" i="10"/>
  <c r="L733" i="10"/>
  <c r="J733" i="10"/>
  <c r="I733" i="10"/>
  <c r="D533" i="10"/>
  <c r="AC732" i="10"/>
  <c r="AB732" i="10"/>
  <c r="Z732" i="10"/>
  <c r="X732" i="10"/>
  <c r="V732" i="10"/>
  <c r="U732" i="10"/>
  <c r="R732" i="10"/>
  <c r="Q732" i="10"/>
  <c r="P732" i="10"/>
  <c r="N732" i="10"/>
  <c r="M732" i="10"/>
  <c r="L732" i="10"/>
  <c r="J732" i="10"/>
  <c r="D532" i="10"/>
  <c r="AC731" i="10"/>
  <c r="AB731" i="10"/>
  <c r="Z731" i="10"/>
  <c r="Y731" i="10"/>
  <c r="X731" i="10"/>
  <c r="U731" i="10"/>
  <c r="T731" i="10"/>
  <c r="R731" i="10"/>
  <c r="P731" i="10"/>
  <c r="N731" i="10"/>
  <c r="L731" i="10"/>
  <c r="J731" i="10"/>
  <c r="I731" i="10"/>
  <c r="D531" i="10"/>
  <c r="AC730" i="10"/>
  <c r="AB730" i="10"/>
  <c r="Z730" i="10"/>
  <c r="X730" i="10"/>
  <c r="V730" i="10"/>
  <c r="U730" i="10"/>
  <c r="R730" i="10"/>
  <c r="Q730" i="10"/>
  <c r="P730" i="10"/>
  <c r="N730" i="10"/>
  <c r="M730" i="10"/>
  <c r="L730" i="10"/>
  <c r="J730" i="10"/>
  <c r="D530" i="10"/>
  <c r="AC729" i="10"/>
  <c r="AB729" i="10"/>
  <c r="Z729" i="10"/>
  <c r="Y729" i="10"/>
  <c r="X729" i="10"/>
  <c r="U729" i="10"/>
  <c r="T729" i="10"/>
  <c r="R729" i="10"/>
  <c r="P729" i="10"/>
  <c r="N729" i="10"/>
  <c r="L729" i="10"/>
  <c r="J729" i="10"/>
  <c r="I729" i="10"/>
  <c r="D529" i="10"/>
  <c r="AC728" i="10"/>
  <c r="AB728" i="10"/>
  <c r="Z728" i="10"/>
  <c r="X728" i="10"/>
  <c r="V728" i="10"/>
  <c r="U728" i="10"/>
  <c r="R728" i="10"/>
  <c r="Q728" i="10"/>
  <c r="P728" i="10"/>
  <c r="N728" i="10"/>
  <c r="M728" i="10"/>
  <c r="L728" i="10"/>
  <c r="J728" i="10"/>
  <c r="D528" i="10"/>
  <c r="AC727" i="10"/>
  <c r="AB727" i="10"/>
  <c r="Z727" i="10"/>
  <c r="Y727" i="10"/>
  <c r="X727" i="10"/>
  <c r="U727" i="10"/>
  <c r="T727" i="10"/>
  <c r="R727" i="10"/>
  <c r="P727" i="10"/>
  <c r="N727" i="10"/>
  <c r="L727" i="10"/>
  <c r="J727" i="10"/>
  <c r="I727" i="10"/>
  <c r="F527" i="10"/>
  <c r="F528" i="10" s="1"/>
  <c r="D527" i="10"/>
  <c r="AC726" i="10"/>
  <c r="AB726" i="10"/>
  <c r="Z547" i="10"/>
  <c r="Y547" i="10"/>
  <c r="Y573" i="10" s="1"/>
  <c r="X726" i="10"/>
  <c r="V726" i="10"/>
  <c r="U726" i="10"/>
  <c r="R726" i="10"/>
  <c r="Q726" i="10"/>
  <c r="P726" i="10"/>
  <c r="N547" i="10"/>
  <c r="M726" i="10"/>
  <c r="L726" i="10"/>
  <c r="J547" i="10"/>
  <c r="I547" i="10"/>
  <c r="D526" i="10"/>
  <c r="H516" i="10"/>
  <c r="G516" i="10"/>
  <c r="H515" i="10"/>
  <c r="G515" i="10"/>
  <c r="H514" i="10"/>
  <c r="G514" i="10"/>
  <c r="H513" i="10"/>
  <c r="G513" i="10"/>
  <c r="H512" i="10"/>
  <c r="G512" i="10"/>
  <c r="H511" i="10"/>
  <c r="G511" i="10"/>
  <c r="D511" i="10"/>
  <c r="H510" i="10"/>
  <c r="G510" i="10"/>
  <c r="D510" i="10"/>
  <c r="H509" i="10"/>
  <c r="G509" i="10"/>
  <c r="D509" i="10"/>
  <c r="H508" i="10"/>
  <c r="G508" i="10"/>
  <c r="D508" i="10"/>
  <c r="H507" i="10"/>
  <c r="G507" i="10"/>
  <c r="D507" i="10"/>
  <c r="H506" i="10"/>
  <c r="G506" i="10"/>
  <c r="D506" i="10"/>
  <c r="H505" i="10"/>
  <c r="G505" i="10"/>
  <c r="D505" i="10"/>
  <c r="H504" i="10"/>
  <c r="G504" i="10"/>
  <c r="D504" i="10"/>
  <c r="H503" i="10"/>
  <c r="G503" i="10"/>
  <c r="D503" i="10"/>
  <c r="H502" i="10"/>
  <c r="G502" i="10"/>
  <c r="D502" i="10"/>
  <c r="H501" i="10"/>
  <c r="G501" i="10"/>
  <c r="D501" i="10"/>
  <c r="H500" i="10"/>
  <c r="G500" i="10"/>
  <c r="D500" i="10"/>
  <c r="H499" i="10"/>
  <c r="G499" i="10"/>
  <c r="D499" i="10"/>
  <c r="H498" i="10"/>
  <c r="G498" i="10"/>
  <c r="D498" i="10"/>
  <c r="H497" i="10"/>
  <c r="H518" i="10" s="1"/>
  <c r="G497" i="10"/>
  <c r="D497" i="10"/>
  <c r="H492" i="10"/>
  <c r="G492" i="10"/>
  <c r="D485" i="10"/>
  <c r="D484" i="10"/>
  <c r="D483" i="10"/>
  <c r="D482" i="10"/>
  <c r="D481" i="10"/>
  <c r="D480" i="10"/>
  <c r="D479" i="10"/>
  <c r="D478" i="10"/>
  <c r="D477" i="10"/>
  <c r="D476" i="10"/>
  <c r="D475" i="10"/>
  <c r="D474" i="10"/>
  <c r="D473" i="10"/>
  <c r="AA492" i="10"/>
  <c r="Z492" i="10"/>
  <c r="V492" i="10"/>
  <c r="S492" i="10"/>
  <c r="R492" i="10"/>
  <c r="O492" i="10"/>
  <c r="N492" i="10"/>
  <c r="K492" i="10"/>
  <c r="J492" i="10"/>
  <c r="D472" i="10"/>
  <c r="AC492" i="10"/>
  <c r="AB492" i="10"/>
  <c r="Y492" i="10"/>
  <c r="X492" i="10"/>
  <c r="U492" i="10"/>
  <c r="T492" i="10"/>
  <c r="Q492" i="10"/>
  <c r="P492" i="10"/>
  <c r="M492" i="10"/>
  <c r="L492" i="10"/>
  <c r="I492" i="10"/>
  <c r="D471" i="10"/>
  <c r="C470" i="10"/>
  <c r="D492" i="10" s="1"/>
  <c r="H468" i="10"/>
  <c r="G468" i="10"/>
  <c r="D461" i="10"/>
  <c r="D460" i="10"/>
  <c r="D459" i="10"/>
  <c r="D458" i="10"/>
  <c r="D457" i="10"/>
  <c r="D456" i="10"/>
  <c r="D455" i="10"/>
  <c r="D454" i="10"/>
  <c r="D453" i="10"/>
  <c r="D452" i="10"/>
  <c r="D451" i="10"/>
  <c r="D450" i="10"/>
  <c r="D449" i="10"/>
  <c r="AB468" i="10"/>
  <c r="AA468" i="10"/>
  <c r="X468" i="10"/>
  <c r="T468" i="10"/>
  <c r="S468" i="10"/>
  <c r="P468" i="10"/>
  <c r="O468" i="10"/>
  <c r="L468" i="10"/>
  <c r="K468" i="10"/>
  <c r="D448" i="10"/>
  <c r="AC468" i="10"/>
  <c r="Z468" i="10"/>
  <c r="Z494" i="10" s="1"/>
  <c r="Y468" i="10"/>
  <c r="V468" i="10"/>
  <c r="V494" i="10" s="1"/>
  <c r="U468" i="10"/>
  <c r="R468" i="10"/>
  <c r="Q468" i="10"/>
  <c r="N468" i="10"/>
  <c r="M468" i="10"/>
  <c r="J468" i="10"/>
  <c r="J494" i="10" s="1"/>
  <c r="I468" i="10"/>
  <c r="D447" i="10"/>
  <c r="C446" i="10"/>
  <c r="C675" i="10" s="1"/>
  <c r="D697" i="10" s="1"/>
  <c r="H442" i="10"/>
  <c r="G442" i="10"/>
  <c r="AA516" i="10"/>
  <c r="S516" i="10"/>
  <c r="O516" i="10"/>
  <c r="K516" i="10"/>
  <c r="AA514" i="10"/>
  <c r="S514" i="10"/>
  <c r="O514" i="10"/>
  <c r="K514" i="10"/>
  <c r="AA512" i="10"/>
  <c r="S512" i="10"/>
  <c r="O512" i="10"/>
  <c r="K512" i="10"/>
  <c r="D435" i="10"/>
  <c r="AA510" i="10"/>
  <c r="S510" i="10"/>
  <c r="O510" i="10"/>
  <c r="K510" i="10"/>
  <c r="D434" i="10"/>
  <c r="D433" i="10"/>
  <c r="AA508" i="10"/>
  <c r="S508" i="10"/>
  <c r="O508" i="10"/>
  <c r="K508" i="10"/>
  <c r="D432" i="10"/>
  <c r="D431" i="10"/>
  <c r="AA506" i="10"/>
  <c r="S506" i="10"/>
  <c r="O506" i="10"/>
  <c r="K506" i="10"/>
  <c r="D430" i="10"/>
  <c r="D429" i="10"/>
  <c r="AA504" i="10"/>
  <c r="S504" i="10"/>
  <c r="O504" i="10"/>
  <c r="K504" i="10"/>
  <c r="D428" i="10"/>
  <c r="D427" i="10"/>
  <c r="AA502" i="10"/>
  <c r="S502" i="10"/>
  <c r="O502" i="10"/>
  <c r="K502" i="10"/>
  <c r="D426" i="10"/>
  <c r="D425" i="10"/>
  <c r="AA500" i="10"/>
  <c r="S500" i="10"/>
  <c r="O500" i="10"/>
  <c r="K500" i="10"/>
  <c r="D424" i="10"/>
  <c r="D423" i="10"/>
  <c r="AB442" i="10"/>
  <c r="AA498" i="10"/>
  <c r="X442" i="10"/>
  <c r="T442" i="10"/>
  <c r="S498" i="10"/>
  <c r="P442" i="10"/>
  <c r="O498" i="10"/>
  <c r="L442" i="10"/>
  <c r="K498" i="10"/>
  <c r="D422" i="10"/>
  <c r="AC442" i="10"/>
  <c r="Z442" i="10"/>
  <c r="Y442" i="10"/>
  <c r="V442" i="10"/>
  <c r="U442" i="10"/>
  <c r="R442" i="10"/>
  <c r="Q442" i="10"/>
  <c r="N442" i="10"/>
  <c r="M442" i="10"/>
  <c r="J442" i="10"/>
  <c r="I442" i="10"/>
  <c r="D421" i="10"/>
  <c r="C420" i="10"/>
  <c r="C649" i="10" s="1"/>
  <c r="D671" i="10" s="1"/>
  <c r="H418" i="10"/>
  <c r="H444" i="10" s="1"/>
  <c r="G418" i="10"/>
  <c r="D411" i="10"/>
  <c r="D410" i="10"/>
  <c r="D409" i="10"/>
  <c r="D408" i="10"/>
  <c r="D407" i="10"/>
  <c r="D406" i="10"/>
  <c r="D405" i="10"/>
  <c r="D404" i="10"/>
  <c r="D403" i="10"/>
  <c r="D402" i="10"/>
  <c r="D401" i="10"/>
  <c r="D400" i="10"/>
  <c r="D399" i="10"/>
  <c r="AC418" i="10"/>
  <c r="AC444" i="10" s="1"/>
  <c r="AB418" i="10"/>
  <c r="Y418" i="10"/>
  <c r="X418" i="10"/>
  <c r="T418" i="10"/>
  <c r="Q418" i="10"/>
  <c r="P418" i="10"/>
  <c r="L418" i="10"/>
  <c r="I418" i="10"/>
  <c r="D398" i="10"/>
  <c r="AA418" i="10"/>
  <c r="Z418" i="10"/>
  <c r="W418" i="10"/>
  <c r="V418" i="10"/>
  <c r="S418" i="10"/>
  <c r="R418" i="10"/>
  <c r="O418" i="10"/>
  <c r="N418" i="10"/>
  <c r="K418" i="10"/>
  <c r="J418" i="10"/>
  <c r="D397" i="10"/>
  <c r="C396" i="10"/>
  <c r="C625" i="10" s="1"/>
  <c r="D647" i="10" s="1"/>
  <c r="H392" i="10"/>
  <c r="G392" i="10"/>
  <c r="D385" i="10"/>
  <c r="D384" i="10"/>
  <c r="D383" i="10"/>
  <c r="D382" i="10"/>
  <c r="D381" i="10"/>
  <c r="D380" i="10"/>
  <c r="D379" i="10"/>
  <c r="D378" i="10"/>
  <c r="D377" i="10"/>
  <c r="D376" i="10"/>
  <c r="D375" i="10"/>
  <c r="D374" i="10"/>
  <c r="D373" i="10"/>
  <c r="AC392" i="10"/>
  <c r="AB392" i="10"/>
  <c r="Y392" i="10"/>
  <c r="X392" i="10"/>
  <c r="T392" i="10"/>
  <c r="Q392" i="10"/>
  <c r="P392" i="10"/>
  <c r="L392" i="10"/>
  <c r="I392" i="10"/>
  <c r="D372" i="10"/>
  <c r="AA392" i="10"/>
  <c r="Z392" i="10"/>
  <c r="W392" i="10"/>
  <c r="V392" i="10"/>
  <c r="S392" i="10"/>
  <c r="R392" i="10"/>
  <c r="O392" i="10"/>
  <c r="N392" i="10"/>
  <c r="K392" i="10"/>
  <c r="J392" i="10"/>
  <c r="D371" i="10"/>
  <c r="C370" i="10"/>
  <c r="C599" i="10" s="1"/>
  <c r="D621" i="10" s="1"/>
  <c r="H368" i="10"/>
  <c r="G368" i="10"/>
  <c r="G394" i="10" s="1"/>
  <c r="D368" i="10"/>
  <c r="D363" i="10"/>
  <c r="D361" i="10"/>
  <c r="D360" i="10"/>
  <c r="D359" i="10"/>
  <c r="D358" i="10"/>
  <c r="D357" i="10"/>
  <c r="D356" i="10"/>
  <c r="D355" i="10"/>
  <c r="D354" i="10"/>
  <c r="D353" i="10"/>
  <c r="D352" i="10"/>
  <c r="D351" i="10"/>
  <c r="D350" i="10"/>
  <c r="D349" i="10"/>
  <c r="AC368" i="10"/>
  <c r="Z368" i="10"/>
  <c r="Y368" i="10"/>
  <c r="Y394" i="10" s="1"/>
  <c r="V368" i="10"/>
  <c r="R368" i="10"/>
  <c r="Q368" i="10"/>
  <c r="Q394" i="10" s="1"/>
  <c r="N368" i="10"/>
  <c r="J368" i="10"/>
  <c r="I368" i="10"/>
  <c r="D348" i="10"/>
  <c r="AB368" i="10"/>
  <c r="AA368" i="10"/>
  <c r="AA394" i="10" s="1"/>
  <c r="X368" i="10"/>
  <c r="W368" i="10"/>
  <c r="W394" i="10" s="1"/>
  <c r="T368" i="10"/>
  <c r="S368" i="10"/>
  <c r="S394" i="10" s="1"/>
  <c r="P368" i="10"/>
  <c r="O368" i="10"/>
  <c r="O394" i="10" s="1"/>
  <c r="L368" i="10"/>
  <c r="K368" i="10"/>
  <c r="K394" i="10" s="1"/>
  <c r="D347" i="10"/>
  <c r="C346" i="10"/>
  <c r="C575" i="10" s="1"/>
  <c r="D597" i="10" s="1"/>
  <c r="H342" i="10"/>
  <c r="G342" i="10"/>
  <c r="AA515" i="10"/>
  <c r="S515" i="10"/>
  <c r="O515" i="10"/>
  <c r="K515" i="10"/>
  <c r="AA513" i="10"/>
  <c r="S513" i="10"/>
  <c r="O513" i="10"/>
  <c r="K513" i="10"/>
  <c r="D337" i="10"/>
  <c r="AA511" i="10"/>
  <c r="S511" i="10"/>
  <c r="O511" i="10"/>
  <c r="K511" i="10"/>
  <c r="D335" i="10"/>
  <c r="D334" i="10"/>
  <c r="AA509" i="10"/>
  <c r="S509" i="10"/>
  <c r="O509" i="10"/>
  <c r="K509" i="10"/>
  <c r="D333" i="10"/>
  <c r="D332" i="10"/>
  <c r="AA507" i="10"/>
  <c r="S507" i="10"/>
  <c r="O507" i="10"/>
  <c r="K507" i="10"/>
  <c r="D331" i="10"/>
  <c r="D330" i="10"/>
  <c r="AA505" i="10"/>
  <c r="S505" i="10"/>
  <c r="O505" i="10"/>
  <c r="K505" i="10"/>
  <c r="D329" i="10"/>
  <c r="D328" i="10"/>
  <c r="AA503" i="10"/>
  <c r="S503" i="10"/>
  <c r="O503" i="10"/>
  <c r="K503" i="10"/>
  <c r="D327" i="10"/>
  <c r="D326" i="10"/>
  <c r="AA501" i="10"/>
  <c r="S501" i="10"/>
  <c r="O501" i="10"/>
  <c r="K501" i="10"/>
  <c r="D325" i="10"/>
  <c r="D324" i="10"/>
  <c r="AA499" i="10"/>
  <c r="S499" i="10"/>
  <c r="O499" i="10"/>
  <c r="K499" i="10"/>
  <c r="D323" i="10"/>
  <c r="AC342" i="10"/>
  <c r="Z342" i="10"/>
  <c r="Y342" i="10"/>
  <c r="V342" i="10"/>
  <c r="R342" i="10"/>
  <c r="Q342" i="10"/>
  <c r="N342" i="10"/>
  <c r="J342" i="10"/>
  <c r="I342" i="10"/>
  <c r="D322" i="10"/>
  <c r="AB342" i="10"/>
  <c r="AA342" i="10"/>
  <c r="X342" i="10"/>
  <c r="W342" i="10"/>
  <c r="T342" i="10"/>
  <c r="S342" i="10"/>
  <c r="P342" i="10"/>
  <c r="O342" i="10"/>
  <c r="L342" i="10"/>
  <c r="K342" i="10"/>
  <c r="F321" i="10"/>
  <c r="F347" i="10" s="1"/>
  <c r="F371" i="10" s="1"/>
  <c r="F397" i="10" s="1"/>
  <c r="F421" i="10" s="1"/>
  <c r="F447" i="10" s="1"/>
  <c r="F471" i="10" s="1"/>
  <c r="F497" i="10" s="1"/>
  <c r="D321" i="10"/>
  <c r="C320" i="10"/>
  <c r="C549" i="10" s="1"/>
  <c r="D571" i="10" s="1"/>
  <c r="H318" i="10"/>
  <c r="H344" i="10" s="1"/>
  <c r="G318" i="10"/>
  <c r="AC516" i="10"/>
  <c r="AB516" i="10"/>
  <c r="Z516" i="10"/>
  <c r="Y516" i="10"/>
  <c r="X516" i="10"/>
  <c r="V516" i="10"/>
  <c r="U516" i="10"/>
  <c r="T516" i="10"/>
  <c r="R516" i="10"/>
  <c r="Q516" i="10"/>
  <c r="P516" i="10"/>
  <c r="N516" i="10"/>
  <c r="M516" i="10"/>
  <c r="L516" i="10"/>
  <c r="J516" i="10"/>
  <c r="I516" i="10"/>
  <c r="AC515" i="10"/>
  <c r="AB515" i="10"/>
  <c r="Z515" i="10"/>
  <c r="Y515" i="10"/>
  <c r="X515" i="10"/>
  <c r="V515" i="10"/>
  <c r="T515" i="10"/>
  <c r="R515" i="10"/>
  <c r="Q515" i="10"/>
  <c r="P515" i="10"/>
  <c r="N515" i="10"/>
  <c r="M515" i="10"/>
  <c r="L515" i="10"/>
  <c r="J515" i="10"/>
  <c r="I515" i="10"/>
  <c r="AC514" i="10"/>
  <c r="AB514" i="10"/>
  <c r="Z514" i="10"/>
  <c r="Y514" i="10"/>
  <c r="X514" i="10"/>
  <c r="V514" i="10"/>
  <c r="U514" i="10"/>
  <c r="T514" i="10"/>
  <c r="R514" i="10"/>
  <c r="Q514" i="10"/>
  <c r="P514" i="10"/>
  <c r="N514" i="10"/>
  <c r="M514" i="10"/>
  <c r="L514" i="10"/>
  <c r="J514" i="10"/>
  <c r="I514" i="10"/>
  <c r="AC513" i="10"/>
  <c r="AB513" i="10"/>
  <c r="Z513" i="10"/>
  <c r="Y513" i="10"/>
  <c r="X513" i="10"/>
  <c r="V513" i="10"/>
  <c r="T513" i="10"/>
  <c r="R513" i="10"/>
  <c r="Q513" i="10"/>
  <c r="P513" i="10"/>
  <c r="N513" i="10"/>
  <c r="M513" i="10"/>
  <c r="L513" i="10"/>
  <c r="J513" i="10"/>
  <c r="I513" i="10"/>
  <c r="AC512" i="10"/>
  <c r="AB512" i="10"/>
  <c r="Z512" i="10"/>
  <c r="Y512" i="10"/>
  <c r="X512" i="10"/>
  <c r="V512" i="10"/>
  <c r="U512" i="10"/>
  <c r="T512" i="10"/>
  <c r="R512" i="10"/>
  <c r="Q512" i="10"/>
  <c r="P512" i="10"/>
  <c r="N512" i="10"/>
  <c r="M512" i="10"/>
  <c r="L512" i="10"/>
  <c r="J512" i="10"/>
  <c r="I512" i="10"/>
  <c r="AC511" i="10"/>
  <c r="AB511" i="10"/>
  <c r="Z511" i="10"/>
  <c r="Y511" i="10"/>
  <c r="X511" i="10"/>
  <c r="V511" i="10"/>
  <c r="T511" i="10"/>
  <c r="R511" i="10"/>
  <c r="Q511" i="10"/>
  <c r="P511" i="10"/>
  <c r="N511" i="10"/>
  <c r="M511" i="10"/>
  <c r="L511" i="10"/>
  <c r="J511" i="10"/>
  <c r="I511" i="10"/>
  <c r="D311" i="10"/>
  <c r="AC510" i="10"/>
  <c r="AB510" i="10"/>
  <c r="Z510" i="10"/>
  <c r="Y510" i="10"/>
  <c r="X510" i="10"/>
  <c r="V510" i="10"/>
  <c r="U510" i="10"/>
  <c r="T510" i="10"/>
  <c r="R510" i="10"/>
  <c r="Q510" i="10"/>
  <c r="P510" i="10"/>
  <c r="N510" i="10"/>
  <c r="M510" i="10"/>
  <c r="L510" i="10"/>
  <c r="J510" i="10"/>
  <c r="I510" i="10"/>
  <c r="D310" i="10"/>
  <c r="AC509" i="10"/>
  <c r="AB509" i="10"/>
  <c r="Z509" i="10"/>
  <c r="Y509" i="10"/>
  <c r="X509" i="10"/>
  <c r="V509" i="10"/>
  <c r="T509" i="10"/>
  <c r="R509" i="10"/>
  <c r="Q509" i="10"/>
  <c r="P509" i="10"/>
  <c r="N509" i="10"/>
  <c r="M509" i="10"/>
  <c r="L509" i="10"/>
  <c r="J509" i="10"/>
  <c r="I509" i="10"/>
  <c r="D309" i="10"/>
  <c r="AC508" i="10"/>
  <c r="AB508" i="10"/>
  <c r="Z508" i="10"/>
  <c r="Y508" i="10"/>
  <c r="X508" i="10"/>
  <c r="V508" i="10"/>
  <c r="U508" i="10"/>
  <c r="T508" i="10"/>
  <c r="R508" i="10"/>
  <c r="Q508" i="10"/>
  <c r="P508" i="10"/>
  <c r="N508" i="10"/>
  <c r="M508" i="10"/>
  <c r="L508" i="10"/>
  <c r="J508" i="10"/>
  <c r="I508" i="10"/>
  <c r="D308" i="10"/>
  <c r="AC507" i="10"/>
  <c r="AB507" i="10"/>
  <c r="Z507" i="10"/>
  <c r="Y507" i="10"/>
  <c r="X507" i="10"/>
  <c r="V507" i="10"/>
  <c r="T507" i="10"/>
  <c r="R507" i="10"/>
  <c r="Q507" i="10"/>
  <c r="P507" i="10"/>
  <c r="N507" i="10"/>
  <c r="M507" i="10"/>
  <c r="L507" i="10"/>
  <c r="J507" i="10"/>
  <c r="I507" i="10"/>
  <c r="D307" i="10"/>
  <c r="AC506" i="10"/>
  <c r="AB506" i="10"/>
  <c r="Z506" i="10"/>
  <c r="Y506" i="10"/>
  <c r="X506" i="10"/>
  <c r="V506" i="10"/>
  <c r="U506" i="10"/>
  <c r="T506" i="10"/>
  <c r="R506" i="10"/>
  <c r="Q506" i="10"/>
  <c r="P506" i="10"/>
  <c r="N506" i="10"/>
  <c r="M506" i="10"/>
  <c r="L506" i="10"/>
  <c r="J506" i="10"/>
  <c r="I506" i="10"/>
  <c r="D306" i="10"/>
  <c r="AC505" i="10"/>
  <c r="AB505" i="10"/>
  <c r="Z505" i="10"/>
  <c r="Y505" i="10"/>
  <c r="X505" i="10"/>
  <c r="V505" i="10"/>
  <c r="T505" i="10"/>
  <c r="R505" i="10"/>
  <c r="Q505" i="10"/>
  <c r="P505" i="10"/>
  <c r="N505" i="10"/>
  <c r="M505" i="10"/>
  <c r="L505" i="10"/>
  <c r="J505" i="10"/>
  <c r="I505" i="10"/>
  <c r="D305" i="10"/>
  <c r="AC504" i="10"/>
  <c r="AB504" i="10"/>
  <c r="Z504" i="10"/>
  <c r="Y504" i="10"/>
  <c r="X504" i="10"/>
  <c r="V504" i="10"/>
  <c r="U504" i="10"/>
  <c r="T504" i="10"/>
  <c r="R504" i="10"/>
  <c r="Q504" i="10"/>
  <c r="P504" i="10"/>
  <c r="N504" i="10"/>
  <c r="M504" i="10"/>
  <c r="L504" i="10"/>
  <c r="J504" i="10"/>
  <c r="I504" i="10"/>
  <c r="D304" i="10"/>
  <c r="AC503" i="10"/>
  <c r="AB503" i="10"/>
  <c r="Z503" i="10"/>
  <c r="Y503" i="10"/>
  <c r="X503" i="10"/>
  <c r="V503" i="10"/>
  <c r="T503" i="10"/>
  <c r="R503" i="10"/>
  <c r="Q503" i="10"/>
  <c r="P503" i="10"/>
  <c r="N503" i="10"/>
  <c r="M503" i="10"/>
  <c r="L503" i="10"/>
  <c r="J503" i="10"/>
  <c r="I503" i="10"/>
  <c r="D303" i="10"/>
  <c r="AC502" i="10"/>
  <c r="AB502" i="10"/>
  <c r="Z502" i="10"/>
  <c r="Y502" i="10"/>
  <c r="X502" i="10"/>
  <c r="V502" i="10"/>
  <c r="U502" i="10"/>
  <c r="T502" i="10"/>
  <c r="R502" i="10"/>
  <c r="Q502" i="10"/>
  <c r="P502" i="10"/>
  <c r="N502" i="10"/>
  <c r="M502" i="10"/>
  <c r="L502" i="10"/>
  <c r="J502" i="10"/>
  <c r="I502" i="10"/>
  <c r="D302" i="10"/>
  <c r="AC501" i="10"/>
  <c r="AB501" i="10"/>
  <c r="Z501" i="10"/>
  <c r="Y501" i="10"/>
  <c r="X501" i="10"/>
  <c r="V501" i="10"/>
  <c r="T501" i="10"/>
  <c r="R501" i="10"/>
  <c r="Q501" i="10"/>
  <c r="P501" i="10"/>
  <c r="N501" i="10"/>
  <c r="M501" i="10"/>
  <c r="L501" i="10"/>
  <c r="J501" i="10"/>
  <c r="I501" i="10"/>
  <c r="D301" i="10"/>
  <c r="AC500" i="10"/>
  <c r="AB500" i="10"/>
  <c r="Z500" i="10"/>
  <c r="Y500" i="10"/>
  <c r="X500" i="10"/>
  <c r="V500" i="10"/>
  <c r="U500" i="10"/>
  <c r="T500" i="10"/>
  <c r="R500" i="10"/>
  <c r="Q500" i="10"/>
  <c r="P500" i="10"/>
  <c r="N500" i="10"/>
  <c r="M500" i="10"/>
  <c r="L500" i="10"/>
  <c r="J500" i="10"/>
  <c r="I500" i="10"/>
  <c r="D300" i="10"/>
  <c r="AC499" i="10"/>
  <c r="AB499" i="10"/>
  <c r="Z499" i="10"/>
  <c r="Y499" i="10"/>
  <c r="X499" i="10"/>
  <c r="V499" i="10"/>
  <c r="T499" i="10"/>
  <c r="R499" i="10"/>
  <c r="Q499" i="10"/>
  <c r="P499" i="10"/>
  <c r="N499" i="10"/>
  <c r="M499" i="10"/>
  <c r="L499" i="10"/>
  <c r="J499" i="10"/>
  <c r="I499" i="10"/>
  <c r="F299" i="10"/>
  <c r="F300" i="10" s="1"/>
  <c r="D299" i="10"/>
  <c r="AC498" i="10"/>
  <c r="AB498" i="10"/>
  <c r="AA318" i="10"/>
  <c r="AA344" i="10" s="1"/>
  <c r="Z498" i="10"/>
  <c r="Y498" i="10"/>
  <c r="X498" i="10"/>
  <c r="V498" i="10"/>
  <c r="U498" i="10"/>
  <c r="T498" i="10"/>
  <c r="S318" i="10"/>
  <c r="S344" i="10" s="1"/>
  <c r="R498" i="10"/>
  <c r="Q498" i="10"/>
  <c r="P498" i="10"/>
  <c r="O318" i="10"/>
  <c r="N498" i="10"/>
  <c r="M498" i="10"/>
  <c r="L498" i="10"/>
  <c r="K318" i="10"/>
  <c r="K344" i="10" s="1"/>
  <c r="J498" i="10"/>
  <c r="I498" i="10"/>
  <c r="F298" i="10"/>
  <c r="F322" i="10" s="1"/>
  <c r="F348" i="10" s="1"/>
  <c r="F372" i="10" s="1"/>
  <c r="F398" i="10" s="1"/>
  <c r="F422" i="10" s="1"/>
  <c r="F448" i="10" s="1"/>
  <c r="F472" i="10" s="1"/>
  <c r="F498" i="10" s="1"/>
  <c r="D298" i="10"/>
  <c r="AC318" i="10"/>
  <c r="AC344" i="10" s="1"/>
  <c r="AB318" i="10"/>
  <c r="Z497" i="10"/>
  <c r="Y318" i="10"/>
  <c r="X318" i="10"/>
  <c r="V497" i="10"/>
  <c r="U318" i="10"/>
  <c r="T318" i="10"/>
  <c r="R497" i="10"/>
  <c r="Q318" i="10"/>
  <c r="Q344" i="10" s="1"/>
  <c r="P318" i="10"/>
  <c r="N497" i="10"/>
  <c r="M318" i="10"/>
  <c r="L318" i="10"/>
  <c r="J497" i="10"/>
  <c r="I318" i="10"/>
  <c r="D297" i="10"/>
  <c r="C296" i="10"/>
  <c r="D318" i="10" s="1"/>
  <c r="AI287" i="10"/>
  <c r="AG287" i="10"/>
  <c r="AE287" i="10"/>
  <c r="AC287" i="10"/>
  <c r="AB287" i="10"/>
  <c r="AA287" i="10"/>
  <c r="Z287" i="10"/>
  <c r="Y287" i="10"/>
  <c r="X287" i="10"/>
  <c r="W287" i="10"/>
  <c r="V287" i="10"/>
  <c r="U287" i="10"/>
  <c r="T287" i="10"/>
  <c r="S287" i="10"/>
  <c r="R287" i="10"/>
  <c r="Q287" i="10"/>
  <c r="P287" i="10"/>
  <c r="O287" i="10"/>
  <c r="N287" i="10"/>
  <c r="M287" i="10"/>
  <c r="L287" i="10"/>
  <c r="K287" i="10"/>
  <c r="J287" i="10"/>
  <c r="I287" i="10"/>
  <c r="H287" i="10"/>
  <c r="G287" i="10"/>
  <c r="F287" i="10"/>
  <c r="G286" i="10"/>
  <c r="B283" i="10"/>
  <c r="D289" i="10" s="1"/>
  <c r="D278" i="10"/>
  <c r="D36" i="19" s="1"/>
  <c r="B276" i="10"/>
  <c r="H274" i="10"/>
  <c r="H35" i="19" s="1"/>
  <c r="G274" i="10"/>
  <c r="G35" i="19" s="1"/>
  <c r="D274" i="10"/>
  <c r="D35" i="19" s="1"/>
  <c r="D266" i="10"/>
  <c r="D251" i="10"/>
  <c r="D250" i="10"/>
  <c r="D249" i="10"/>
  <c r="D248" i="10"/>
  <c r="D247" i="10"/>
  <c r="D246" i="10"/>
  <c r="D245" i="10"/>
  <c r="F244" i="10"/>
  <c r="F245" i="10" s="1"/>
  <c r="F246" i="10" s="1"/>
  <c r="F247" i="10" s="1"/>
  <c r="F248" i="10" s="1"/>
  <c r="F249" i="10" s="1"/>
  <c r="F250" i="10" s="1"/>
  <c r="F251" i="10" s="1"/>
  <c r="F252" i="10" s="1"/>
  <c r="F253" i="10" s="1"/>
  <c r="F254" i="10" s="1"/>
  <c r="F255" i="10" s="1"/>
  <c r="F256" i="10" s="1"/>
  <c r="F257" i="10" s="1"/>
  <c r="F258" i="10" s="1"/>
  <c r="F259" i="10" s="1"/>
  <c r="F260" i="10" s="1"/>
  <c r="F261" i="10" s="1"/>
  <c r="F262" i="10" s="1"/>
  <c r="F263" i="10" s="1"/>
  <c r="F264" i="10" s="1"/>
  <c r="F265" i="10" s="1"/>
  <c r="F266" i="10" s="1"/>
  <c r="F267" i="10" s="1"/>
  <c r="F268" i="10" s="1"/>
  <c r="F269" i="10" s="1"/>
  <c r="F270" i="10" s="1"/>
  <c r="F271" i="10" s="1"/>
  <c r="F272" i="10" s="1"/>
  <c r="F274" i="10" s="1"/>
  <c r="D244" i="10"/>
  <c r="D243" i="10"/>
  <c r="B241" i="10"/>
  <c r="D239" i="10"/>
  <c r="D285" i="10" s="1"/>
  <c r="H237" i="10"/>
  <c r="H34" i="19" s="1"/>
  <c r="G237" i="10"/>
  <c r="G34" i="19" s="1"/>
  <c r="H236" i="10"/>
  <c r="H33" i="19" s="1"/>
  <c r="G236" i="10"/>
  <c r="G33" i="19" s="1"/>
  <c r="H235" i="10"/>
  <c r="H32" i="19" s="1"/>
  <c r="G235" i="10"/>
  <c r="G32" i="19" s="1"/>
  <c r="H234" i="10"/>
  <c r="H31" i="19" s="1"/>
  <c r="G234" i="10"/>
  <c r="G31" i="19" s="1"/>
  <c r="H233" i="10"/>
  <c r="H30" i="19" s="1"/>
  <c r="G233" i="10"/>
  <c r="G30" i="19" s="1"/>
  <c r="H232" i="10"/>
  <c r="H29" i="19" s="1"/>
  <c r="G232" i="10"/>
  <c r="G29" i="19" s="1"/>
  <c r="D232" i="10"/>
  <c r="H231" i="10"/>
  <c r="H28" i="19" s="1"/>
  <c r="G231" i="10"/>
  <c r="G28" i="19" s="1"/>
  <c r="D231" i="10"/>
  <c r="H230" i="10"/>
  <c r="H27" i="19" s="1"/>
  <c r="G230" i="10"/>
  <c r="G27" i="19" s="1"/>
  <c r="D230" i="10"/>
  <c r="H229" i="10"/>
  <c r="H26" i="19" s="1"/>
  <c r="G229" i="10"/>
  <c r="G26" i="19" s="1"/>
  <c r="D229" i="10"/>
  <c r="H228" i="10"/>
  <c r="H25" i="19" s="1"/>
  <c r="G228" i="10"/>
  <c r="G25" i="19" s="1"/>
  <c r="D228" i="10"/>
  <c r="H227" i="10"/>
  <c r="H24" i="19" s="1"/>
  <c r="G227" i="10"/>
  <c r="G24" i="19" s="1"/>
  <c r="D227" i="10"/>
  <c r="H226" i="10"/>
  <c r="H23" i="19" s="1"/>
  <c r="G226" i="10"/>
  <c r="G23" i="19" s="1"/>
  <c r="D226" i="10"/>
  <c r="H225" i="10"/>
  <c r="H22" i="19" s="1"/>
  <c r="G225" i="10"/>
  <c r="G22" i="19" s="1"/>
  <c r="D225" i="10"/>
  <c r="H224" i="10"/>
  <c r="H21" i="19" s="1"/>
  <c r="G224" i="10"/>
  <c r="G21" i="19" s="1"/>
  <c r="D224" i="10"/>
  <c r="H223" i="10"/>
  <c r="H20" i="19" s="1"/>
  <c r="G223" i="10"/>
  <c r="G20" i="19" s="1"/>
  <c r="D223" i="10"/>
  <c r="H222" i="10"/>
  <c r="H19" i="19" s="1"/>
  <c r="G222" i="10"/>
  <c r="G19" i="19" s="1"/>
  <c r="D222" i="10"/>
  <c r="H221" i="10"/>
  <c r="H18" i="19" s="1"/>
  <c r="G221" i="10"/>
  <c r="G18" i="19" s="1"/>
  <c r="D221" i="10"/>
  <c r="H220" i="10"/>
  <c r="H17" i="19" s="1"/>
  <c r="G220" i="10"/>
  <c r="G17" i="19" s="1"/>
  <c r="D220" i="10"/>
  <c r="H219" i="10"/>
  <c r="H16" i="19" s="1"/>
  <c r="G219" i="10"/>
  <c r="G16" i="19" s="1"/>
  <c r="D219" i="10"/>
  <c r="H218" i="10"/>
  <c r="H15" i="19" s="1"/>
  <c r="G218" i="10"/>
  <c r="G15" i="19" s="1"/>
  <c r="D218" i="10"/>
  <c r="H213" i="10"/>
  <c r="G213" i="10"/>
  <c r="D213" i="10"/>
  <c r="D211" i="10"/>
  <c r="D207" i="10"/>
  <c r="D206" i="10"/>
  <c r="D205" i="10"/>
  <c r="D204" i="10"/>
  <c r="D203" i="10"/>
  <c r="D202" i="10"/>
  <c r="D201" i="10"/>
  <c r="D200" i="10"/>
  <c r="D199" i="10"/>
  <c r="D198" i="10"/>
  <c r="D197" i="10"/>
  <c r="D196" i="10"/>
  <c r="D195" i="10"/>
  <c r="D194" i="10"/>
  <c r="D193" i="10"/>
  <c r="D192" i="10"/>
  <c r="H189" i="10"/>
  <c r="H215" i="10" s="1"/>
  <c r="G189" i="10"/>
  <c r="D189" i="10"/>
  <c r="D187" i="10"/>
  <c r="D183" i="10"/>
  <c r="D182" i="10"/>
  <c r="D181" i="10"/>
  <c r="D180" i="10"/>
  <c r="D179" i="10"/>
  <c r="D178" i="10"/>
  <c r="D177" i="10"/>
  <c r="D176" i="10"/>
  <c r="D175" i="10"/>
  <c r="D174" i="10"/>
  <c r="D173" i="10"/>
  <c r="D172" i="10"/>
  <c r="D171" i="10"/>
  <c r="D170" i="10"/>
  <c r="D169" i="10"/>
  <c r="D168" i="10"/>
  <c r="H165" i="10"/>
  <c r="G165" i="10"/>
  <c r="H163" i="10"/>
  <c r="G163" i="10"/>
  <c r="D163" i="10"/>
  <c r="D156" i="10"/>
  <c r="D155" i="10"/>
  <c r="D154" i="10"/>
  <c r="D153" i="10"/>
  <c r="D152" i="10"/>
  <c r="D151" i="10"/>
  <c r="D150" i="10"/>
  <c r="D149" i="10"/>
  <c r="D148" i="10"/>
  <c r="D147" i="10"/>
  <c r="D146" i="10"/>
  <c r="D145" i="10"/>
  <c r="D144" i="10"/>
  <c r="D143" i="10"/>
  <c r="D142" i="10"/>
  <c r="H139" i="10"/>
  <c r="G139" i="10"/>
  <c r="D139" i="10"/>
  <c r="D132" i="10"/>
  <c r="D131" i="10"/>
  <c r="D130" i="10"/>
  <c r="D129" i="10"/>
  <c r="D128" i="10"/>
  <c r="D127" i="10"/>
  <c r="D126" i="10"/>
  <c r="D125" i="10"/>
  <c r="D124" i="10"/>
  <c r="D123" i="10"/>
  <c r="D122" i="10"/>
  <c r="D121" i="10"/>
  <c r="D120" i="10"/>
  <c r="D119" i="10"/>
  <c r="D118" i="10"/>
  <c r="G115" i="10"/>
  <c r="H113" i="10"/>
  <c r="G113" i="10"/>
  <c r="D113" i="10"/>
  <c r="D110" i="10"/>
  <c r="D108" i="10"/>
  <c r="D106" i="10"/>
  <c r="D105" i="10"/>
  <c r="D104" i="10"/>
  <c r="D103" i="10"/>
  <c r="D102" i="10"/>
  <c r="D101" i="10"/>
  <c r="D100" i="10"/>
  <c r="D99" i="10"/>
  <c r="D98" i="10"/>
  <c r="D97" i="10"/>
  <c r="D96" i="10"/>
  <c r="D95" i="10"/>
  <c r="D94" i="10"/>
  <c r="D93" i="10"/>
  <c r="D92" i="10"/>
  <c r="H89" i="10"/>
  <c r="H115" i="10" s="1"/>
  <c r="G89" i="10"/>
  <c r="D89" i="10"/>
  <c r="D86" i="10"/>
  <c r="D84" i="10"/>
  <c r="D82" i="10"/>
  <c r="D81" i="10"/>
  <c r="D80" i="10"/>
  <c r="D79" i="10"/>
  <c r="D78" i="10"/>
  <c r="D77" i="10"/>
  <c r="D76" i="10"/>
  <c r="D75" i="10"/>
  <c r="D74" i="10"/>
  <c r="D73" i="10"/>
  <c r="D72" i="10"/>
  <c r="D71" i="10"/>
  <c r="D70" i="10"/>
  <c r="D69" i="10"/>
  <c r="D68" i="10"/>
  <c r="H63" i="10"/>
  <c r="G63" i="10"/>
  <c r="D63" i="10"/>
  <c r="D56" i="10"/>
  <c r="D55" i="10"/>
  <c r="D54" i="10"/>
  <c r="D53" i="10"/>
  <c r="D52" i="10"/>
  <c r="D51" i="10"/>
  <c r="D50" i="10"/>
  <c r="D49" i="10"/>
  <c r="D48" i="10"/>
  <c r="D47" i="10"/>
  <c r="D46" i="10"/>
  <c r="D45" i="10"/>
  <c r="D44" i="10"/>
  <c r="D43" i="10"/>
  <c r="F42" i="10"/>
  <c r="F68" i="10" s="1"/>
  <c r="F92" i="10" s="1"/>
  <c r="F118" i="10" s="1"/>
  <c r="F142" i="10" s="1"/>
  <c r="F168" i="10" s="1"/>
  <c r="F192" i="10" s="1"/>
  <c r="F218" i="10" s="1"/>
  <c r="F15" i="19" s="1"/>
  <c r="D42" i="10"/>
  <c r="H39" i="10"/>
  <c r="H65" i="10" s="1"/>
  <c r="G39" i="10"/>
  <c r="D39" i="10"/>
  <c r="D32" i="10"/>
  <c r="D31" i="10"/>
  <c r="D30" i="10"/>
  <c r="D29" i="10"/>
  <c r="D28" i="10"/>
  <c r="D27" i="10"/>
  <c r="D26" i="10"/>
  <c r="D25" i="10"/>
  <c r="D24" i="10"/>
  <c r="D23" i="10"/>
  <c r="D22" i="10"/>
  <c r="D21" i="10"/>
  <c r="D20" i="10"/>
  <c r="F19" i="10"/>
  <c r="F43" i="10" s="1"/>
  <c r="F69" i="10" s="1"/>
  <c r="F93" i="10" s="1"/>
  <c r="F119" i="10" s="1"/>
  <c r="F143" i="10" s="1"/>
  <c r="F169" i="10" s="1"/>
  <c r="F193" i="10" s="1"/>
  <c r="F219" i="10" s="1"/>
  <c r="F16" i="19" s="1"/>
  <c r="D19" i="10"/>
  <c r="D18" i="10"/>
  <c r="AI11" i="10"/>
  <c r="AG11" i="10"/>
  <c r="AE11" i="10"/>
  <c r="AC11" i="10"/>
  <c r="AB11" i="10"/>
  <c r="AA11" i="10"/>
  <c r="Z11" i="10"/>
  <c r="Y11" i="10"/>
  <c r="X11" i="10"/>
  <c r="W11" i="10"/>
  <c r="V11" i="10"/>
  <c r="U11" i="10"/>
  <c r="T11" i="10"/>
  <c r="S11" i="10"/>
  <c r="R11" i="10"/>
  <c r="Q11" i="10"/>
  <c r="P11" i="10"/>
  <c r="O11" i="10"/>
  <c r="N11" i="10"/>
  <c r="M11" i="10"/>
  <c r="L11" i="10"/>
  <c r="K11" i="10"/>
  <c r="J11" i="10"/>
  <c r="I11" i="10"/>
  <c r="H11" i="10"/>
  <c r="G11" i="10"/>
  <c r="AI10" i="10"/>
  <c r="AG10" i="10"/>
  <c r="AE10" i="10"/>
  <c r="AC10" i="10"/>
  <c r="AB10" i="10"/>
  <c r="AA10" i="10"/>
  <c r="Z10" i="10"/>
  <c r="Y10" i="10"/>
  <c r="X10" i="10"/>
  <c r="W10" i="10"/>
  <c r="V10" i="10"/>
  <c r="U10" i="10"/>
  <c r="T10" i="10"/>
  <c r="S10" i="10"/>
  <c r="R10" i="10"/>
  <c r="Q10" i="10"/>
  <c r="P10" i="10"/>
  <c r="O10" i="10"/>
  <c r="N10" i="10"/>
  <c r="M10" i="10"/>
  <c r="L10" i="10"/>
  <c r="K10" i="10"/>
  <c r="J10" i="10"/>
  <c r="I10" i="10"/>
  <c r="H10" i="10"/>
  <c r="G10" i="10"/>
  <c r="D10" i="10"/>
  <c r="AI9" i="10"/>
  <c r="AG9" i="10"/>
  <c r="AE9" i="10"/>
  <c r="AC9" i="10"/>
  <c r="AB9" i="10"/>
  <c r="AA9" i="10"/>
  <c r="Z9" i="10"/>
  <c r="Y9" i="10"/>
  <c r="X9" i="10"/>
  <c r="W9" i="10"/>
  <c r="V9" i="10"/>
  <c r="U9" i="10"/>
  <c r="T9" i="10"/>
  <c r="S9" i="10"/>
  <c r="R9" i="10"/>
  <c r="Q9" i="10"/>
  <c r="P9" i="10"/>
  <c r="O9" i="10"/>
  <c r="N9" i="10"/>
  <c r="M9" i="10"/>
  <c r="L9" i="10"/>
  <c r="K9" i="10"/>
  <c r="J9" i="10"/>
  <c r="I9" i="10"/>
  <c r="H9" i="10"/>
  <c r="G9" i="10"/>
  <c r="G7" i="10"/>
  <c r="B7" i="10"/>
  <c r="G6" i="10"/>
  <c r="B6" i="10"/>
  <c r="B5" i="10"/>
  <c r="G4" i="10"/>
  <c r="B4" i="10"/>
  <c r="G3" i="10"/>
  <c r="B3" i="10"/>
  <c r="G2" i="10"/>
  <c r="B2" i="10"/>
  <c r="C11" i="9"/>
  <c r="D2832" i="8"/>
  <c r="D78" i="7" s="1"/>
  <c r="D2831" i="8"/>
  <c r="D2830" i="8"/>
  <c r="D2829" i="8"/>
  <c r="D2828" i="8"/>
  <c r="D2827" i="8"/>
  <c r="D2826" i="8"/>
  <c r="D2809" i="8"/>
  <c r="D2808" i="8"/>
  <c r="D48" i="7" s="1"/>
  <c r="D2807" i="8"/>
  <c r="D2806" i="8"/>
  <c r="D2805" i="8"/>
  <c r="D2804" i="8"/>
  <c r="D44" i="7" s="1"/>
  <c r="D2803" i="8"/>
  <c r="D2802" i="8"/>
  <c r="D2801" i="8"/>
  <c r="D2800" i="8"/>
  <c r="D40" i="7" s="1"/>
  <c r="D2632" i="8"/>
  <c r="D74" i="23" s="1"/>
  <c r="D2631" i="8"/>
  <c r="D73" i="23" s="1"/>
  <c r="D2630" i="8"/>
  <c r="D2617" i="8"/>
  <c r="D2616" i="8"/>
  <c r="D2615" i="8"/>
  <c r="D2597" i="8"/>
  <c r="D2596" i="8"/>
  <c r="D36" i="23" s="1"/>
  <c r="D2595" i="8"/>
  <c r="D2594" i="8"/>
  <c r="D2463" i="8"/>
  <c r="D2459" i="8"/>
  <c r="D2455" i="8"/>
  <c r="D2452" i="8"/>
  <c r="D2448" i="8"/>
  <c r="D2447" i="8"/>
  <c r="D47" i="20" s="1"/>
  <c r="D2446" i="8"/>
  <c r="D46" i="20" s="1"/>
  <c r="D2445" i="8"/>
  <c r="D45" i="20" s="1"/>
  <c r="D2444" i="8"/>
  <c r="D44" i="20" s="1"/>
  <c r="D2443" i="8"/>
  <c r="D43" i="20" s="1"/>
  <c r="D2414" i="8"/>
  <c r="D2467" i="8" s="1"/>
  <c r="D2413" i="8"/>
  <c r="B480" i="19" s="1"/>
  <c r="D2412" i="8"/>
  <c r="D2411" i="8"/>
  <c r="D2453" i="8" s="1"/>
  <c r="D2410" i="8"/>
  <c r="D2409" i="8"/>
  <c r="D2408" i="8"/>
  <c r="D2366" i="8"/>
  <c r="D188" i="17" s="1"/>
  <c r="D223" i="17" s="1"/>
  <c r="D258" i="17" s="1"/>
  <c r="D293" i="17" s="1"/>
  <c r="D2365" i="8"/>
  <c r="D187" i="17" s="1"/>
  <c r="D222" i="17" s="1"/>
  <c r="D257" i="17" s="1"/>
  <c r="D292" i="17" s="1"/>
  <c r="D2364" i="8"/>
  <c r="D186" i="17" s="1"/>
  <c r="D221" i="17" s="1"/>
  <c r="D256" i="17" s="1"/>
  <c r="D291" i="17" s="1"/>
  <c r="D2363" i="8"/>
  <c r="D185" i="17" s="1"/>
  <c r="D220" i="17" s="1"/>
  <c r="D255" i="17" s="1"/>
  <c r="D290" i="17" s="1"/>
  <c r="D2362" i="8"/>
  <c r="D184" i="17" s="1"/>
  <c r="D219" i="17" s="1"/>
  <c r="D254" i="17" s="1"/>
  <c r="D289" i="17" s="1"/>
  <c r="D2361" i="8"/>
  <c r="D183" i="17" s="1"/>
  <c r="D218" i="17" s="1"/>
  <c r="D253" i="17" s="1"/>
  <c r="D288" i="17" s="1"/>
  <c r="D2360" i="8"/>
  <c r="D182" i="17" s="1"/>
  <c r="D217" i="17" s="1"/>
  <c r="D252" i="17" s="1"/>
  <c r="D287" i="17" s="1"/>
  <c r="D2359" i="8"/>
  <c r="D181" i="17" s="1"/>
  <c r="D216" i="17" s="1"/>
  <c r="D251" i="17" s="1"/>
  <c r="D286" i="17" s="1"/>
  <c r="D2358" i="8"/>
  <c r="D180" i="17" s="1"/>
  <c r="D215" i="17" s="1"/>
  <c r="D250" i="17" s="1"/>
  <c r="D285" i="17" s="1"/>
  <c r="D2357" i="8"/>
  <c r="D179" i="17" s="1"/>
  <c r="D214" i="17" s="1"/>
  <c r="D249" i="17" s="1"/>
  <c r="D284" i="17" s="1"/>
  <c r="D2356" i="8"/>
  <c r="D178" i="17" s="1"/>
  <c r="D213" i="17" s="1"/>
  <c r="D248" i="17" s="1"/>
  <c r="D283" i="17" s="1"/>
  <c r="D2355" i="8"/>
  <c r="D177" i="17" s="1"/>
  <c r="D212" i="17" s="1"/>
  <c r="D247" i="17" s="1"/>
  <c r="D282" i="17" s="1"/>
  <c r="D2354" i="8"/>
  <c r="D176" i="17" s="1"/>
  <c r="D211" i="17" s="1"/>
  <c r="D246" i="17" s="1"/>
  <c r="D281" i="17" s="1"/>
  <c r="D2353" i="8"/>
  <c r="D175" i="17" s="1"/>
  <c r="D210" i="17" s="1"/>
  <c r="D245" i="17" s="1"/>
  <c r="D280" i="17" s="1"/>
  <c r="D2352" i="8"/>
  <c r="D174" i="17" s="1"/>
  <c r="D209" i="17" s="1"/>
  <c r="D244" i="17" s="1"/>
  <c r="D279" i="17" s="1"/>
  <c r="D2351" i="8"/>
  <c r="D173" i="17" s="1"/>
  <c r="D208" i="17" s="1"/>
  <c r="D243" i="17" s="1"/>
  <c r="D278" i="17" s="1"/>
  <c r="D2350" i="8"/>
  <c r="D172" i="17" s="1"/>
  <c r="D207" i="17" s="1"/>
  <c r="D242" i="17" s="1"/>
  <c r="D277" i="17" s="1"/>
  <c r="D2349" i="8"/>
  <c r="D171" i="17" s="1"/>
  <c r="D206" i="17" s="1"/>
  <c r="D241" i="17" s="1"/>
  <c r="D276" i="17" s="1"/>
  <c r="D2348" i="8"/>
  <c r="D170" i="17" s="1"/>
  <c r="D205" i="17" s="1"/>
  <c r="D240" i="17" s="1"/>
  <c r="D275" i="17" s="1"/>
  <c r="D2347" i="8"/>
  <c r="D169" i="17" s="1"/>
  <c r="D204" i="17" s="1"/>
  <c r="D239" i="17" s="1"/>
  <c r="D274" i="17" s="1"/>
  <c r="D2346" i="8"/>
  <c r="D168" i="17" s="1"/>
  <c r="D203" i="17" s="1"/>
  <c r="D238" i="17" s="1"/>
  <c r="D273" i="17" s="1"/>
  <c r="D2345" i="8"/>
  <c r="D167" i="17" s="1"/>
  <c r="D202" i="17" s="1"/>
  <c r="D237" i="17" s="1"/>
  <c r="D272" i="17" s="1"/>
  <c r="D2344" i="8"/>
  <c r="D166" i="17" s="1"/>
  <c r="D201" i="17" s="1"/>
  <c r="D236" i="17" s="1"/>
  <c r="D271" i="17" s="1"/>
  <c r="D2343" i="8"/>
  <c r="D165" i="17" s="1"/>
  <c r="D200" i="17" s="1"/>
  <c r="D235" i="17" s="1"/>
  <c r="D270" i="17" s="1"/>
  <c r="D2342" i="8"/>
  <c r="D164" i="17" s="1"/>
  <c r="D199" i="17" s="1"/>
  <c r="D234" i="17" s="1"/>
  <c r="D269" i="17" s="1"/>
  <c r="D2341" i="8"/>
  <c r="D163" i="17" s="1"/>
  <c r="D198" i="17" s="1"/>
  <c r="D233" i="17" s="1"/>
  <c r="D268" i="17" s="1"/>
  <c r="D2340" i="8"/>
  <c r="D162" i="17" s="1"/>
  <c r="D197" i="17" s="1"/>
  <c r="D232" i="17" s="1"/>
  <c r="D267" i="17" s="1"/>
  <c r="D2339" i="8"/>
  <c r="D161" i="17" s="1"/>
  <c r="D196" i="17" s="1"/>
  <c r="D231" i="17" s="1"/>
  <c r="D266" i="17" s="1"/>
  <c r="D160" i="17"/>
  <c r="D195" i="17" s="1"/>
  <c r="D230" i="17" s="1"/>
  <c r="D265" i="17" s="1"/>
  <c r="D259" i="16"/>
  <c r="D258" i="16"/>
  <c r="D2249" i="8"/>
  <c r="D37" i="16" s="1"/>
  <c r="D2248" i="8"/>
  <c r="D36" i="16" s="1"/>
  <c r="D2247" i="8"/>
  <c r="D35" i="16" s="1"/>
  <c r="D2246" i="8"/>
  <c r="D34" i="16" s="1"/>
  <c r="D2245" i="8"/>
  <c r="D33" i="16" s="1"/>
  <c r="D2244" i="8"/>
  <c r="D32" i="16" s="1"/>
  <c r="D2243" i="8"/>
  <c r="D31" i="16" s="1"/>
  <c r="D2242" i="8"/>
  <c r="D30" i="16" s="1"/>
  <c r="D2241" i="8"/>
  <c r="D29" i="16" s="1"/>
  <c r="D2240" i="8"/>
  <c r="D28" i="16" s="1"/>
  <c r="D2239" i="8"/>
  <c r="D27" i="16" s="1"/>
  <c r="D2238" i="8"/>
  <c r="D26" i="16" s="1"/>
  <c r="D2237" i="8"/>
  <c r="D25" i="16" s="1"/>
  <c r="D2236" i="8"/>
  <c r="D24" i="16" s="1"/>
  <c r="D2235" i="8"/>
  <c r="D23" i="16" s="1"/>
  <c r="D2223" i="8"/>
  <c r="D1641" i="15" s="1"/>
  <c r="D523" i="19" s="1"/>
  <c r="D2222" i="8"/>
  <c r="D1640" i="15" s="1"/>
  <c r="D522" i="19" s="1"/>
  <c r="D2221" i="8"/>
  <c r="D1639" i="15" s="1"/>
  <c r="D521" i="19" s="1"/>
  <c r="D2220" i="8"/>
  <c r="D1638" i="15" s="1"/>
  <c r="D520" i="19" s="1"/>
  <c r="D2215" i="8"/>
  <c r="D1630" i="15" s="1"/>
  <c r="D518" i="19" s="1"/>
  <c r="D2214" i="8"/>
  <c r="D1629" i="15" s="1"/>
  <c r="D517" i="19" s="1"/>
  <c r="D2213" i="8"/>
  <c r="D1628" i="15" s="1"/>
  <c r="D516" i="19" s="1"/>
  <c r="D2212" i="8"/>
  <c r="D1627" i="15" s="1"/>
  <c r="D515" i="19" s="1"/>
  <c r="D2207" i="8"/>
  <c r="D1602" i="15" s="1"/>
  <c r="D2206" i="8"/>
  <c r="D1601" i="15" s="1"/>
  <c r="D2205" i="8"/>
  <c r="D1600" i="15" s="1"/>
  <c r="D2204" i="8"/>
  <c r="D1599" i="15" s="1"/>
  <c r="D2199" i="8"/>
  <c r="D1591" i="15" s="1"/>
  <c r="D2198" i="8"/>
  <c r="D1590" i="15" s="1"/>
  <c r="D2197" i="8"/>
  <c r="D1589" i="15" s="1"/>
  <c r="D2196" i="8"/>
  <c r="D1588" i="15" s="1"/>
  <c r="D2191" i="8"/>
  <c r="D1580" i="15" s="1"/>
  <c r="D2190" i="8"/>
  <c r="D1579" i="15" s="1"/>
  <c r="D2189" i="8"/>
  <c r="D1578" i="15" s="1"/>
  <c r="D2188" i="8"/>
  <c r="D1577" i="15" s="1"/>
  <c r="D2183" i="8"/>
  <c r="D1569" i="15" s="1"/>
  <c r="D2182" i="8"/>
  <c r="D1568" i="15" s="1"/>
  <c r="D2181" i="8"/>
  <c r="D1567" i="15" s="1"/>
  <c r="D2180" i="8"/>
  <c r="D1566" i="15" s="1"/>
  <c r="D2179" i="8"/>
  <c r="D1565" i="15" s="1"/>
  <c r="D2178" i="8"/>
  <c r="D1564" i="15" s="1"/>
  <c r="D2177" i="8"/>
  <c r="D1563" i="15" s="1"/>
  <c r="D2176" i="8"/>
  <c r="D1562" i="15" s="1"/>
  <c r="D2175" i="8"/>
  <c r="D1561" i="15" s="1"/>
  <c r="D2171" i="8"/>
  <c r="D1555" i="15" s="1"/>
  <c r="D2170" i="8"/>
  <c r="D1554" i="15" s="1"/>
  <c r="D1553" i="15"/>
  <c r="D2164" i="8"/>
  <c r="D1546" i="15" s="1"/>
  <c r="D2163" i="8"/>
  <c r="D1545" i="15" s="1"/>
  <c r="D1544" i="15"/>
  <c r="D1543" i="15"/>
  <c r="D2157" i="8"/>
  <c r="D1537" i="15" s="1"/>
  <c r="D493" i="19" s="1"/>
  <c r="D2156" i="8"/>
  <c r="D1536" i="15" s="1"/>
  <c r="D492" i="19" s="1"/>
  <c r="D2155" i="8"/>
  <c r="D1535" i="15" s="1"/>
  <c r="D491" i="19" s="1"/>
  <c r="D2154" i="8"/>
  <c r="D1534" i="15" s="1"/>
  <c r="D490" i="19" s="1"/>
  <c r="D2153" i="8"/>
  <c r="D1533" i="15" s="1"/>
  <c r="D489" i="19" s="1"/>
  <c r="D1532" i="15"/>
  <c r="D488" i="19" s="1"/>
  <c r="D1531" i="15"/>
  <c r="D487" i="19" s="1"/>
  <c r="D1530" i="15"/>
  <c r="D486" i="19" s="1"/>
  <c r="D2143" i="8"/>
  <c r="D1521" i="15" s="1"/>
  <c r="D2142" i="8"/>
  <c r="D1520" i="15" s="1"/>
  <c r="D2141" i="8"/>
  <c r="D1519" i="15" s="1"/>
  <c r="D2140" i="8"/>
  <c r="D1518" i="15" s="1"/>
  <c r="D2139" i="8"/>
  <c r="D1517" i="15" s="1"/>
  <c r="D2138" i="8"/>
  <c r="D1516" i="15" s="1"/>
  <c r="D2137" i="8"/>
  <c r="D1515" i="15" s="1"/>
  <c r="D2136" i="8"/>
  <c r="D1514" i="15" s="1"/>
  <c r="D2135" i="8"/>
  <c r="D1513" i="15" s="1"/>
  <c r="D2134" i="8"/>
  <c r="D1512" i="15" s="1"/>
  <c r="D2133" i="8"/>
  <c r="D1511" i="15" s="1"/>
  <c r="D2132" i="8"/>
  <c r="D1510" i="15" s="1"/>
  <c r="D2131" i="8"/>
  <c r="D1509" i="15" s="1"/>
  <c r="D2130" i="8"/>
  <c r="D1508" i="15" s="1"/>
  <c r="D2129" i="8"/>
  <c r="D1507" i="15" s="1"/>
  <c r="D2128" i="8"/>
  <c r="D1506" i="15" s="1"/>
  <c r="D2127" i="8"/>
  <c r="D1505" i="15" s="1"/>
  <c r="D2126" i="8"/>
  <c r="D1504" i="15" s="1"/>
  <c r="D2125" i="8"/>
  <c r="D1503" i="15" s="1"/>
  <c r="D2120" i="8"/>
  <c r="D1497" i="15" s="1"/>
  <c r="D2119" i="8"/>
  <c r="D1496" i="15" s="1"/>
  <c r="D2118" i="8"/>
  <c r="D1495" i="15" s="1"/>
  <c r="D2117" i="8"/>
  <c r="D1494" i="15" s="1"/>
  <c r="D2116" i="8"/>
  <c r="D1493" i="15" s="1"/>
  <c r="D2115" i="8"/>
  <c r="D1492" i="15" s="1"/>
  <c r="D2114" i="8"/>
  <c r="D1491" i="15" s="1"/>
  <c r="D1490" i="15"/>
  <c r="D1489" i="15"/>
  <c r="D2108" i="8"/>
  <c r="D1483" i="15" s="1"/>
  <c r="D2107" i="8"/>
  <c r="D1482" i="15" s="1"/>
  <c r="D2106" i="8"/>
  <c r="D1481" i="15" s="1"/>
  <c r="D2105" i="8"/>
  <c r="D1480" i="15" s="1"/>
  <c r="D2104" i="8"/>
  <c r="D1479" i="15" s="1"/>
  <c r="D2103" i="8"/>
  <c r="D1478" i="15" s="1"/>
  <c r="D2102" i="8"/>
  <c r="D1477" i="15" s="1"/>
  <c r="D1476" i="15"/>
  <c r="D1475" i="15"/>
  <c r="D2074" i="8"/>
  <c r="D1445" i="15" s="1"/>
  <c r="D2073" i="8"/>
  <c r="D1444" i="15" s="1"/>
  <c r="D2072" i="8"/>
  <c r="D1443" i="15" s="1"/>
  <c r="D2071" i="8"/>
  <c r="D1442" i="15" s="1"/>
  <c r="D2070" i="8"/>
  <c r="D1441" i="15" s="1"/>
  <c r="D2069" i="8"/>
  <c r="D1440" i="15" s="1"/>
  <c r="D2068" i="8"/>
  <c r="D1439" i="15" s="1"/>
  <c r="D2067" i="8"/>
  <c r="D1438" i="15" s="1"/>
  <c r="D2066" i="8"/>
  <c r="D1437" i="15" s="1"/>
  <c r="D2065" i="8"/>
  <c r="D1436" i="15" s="1"/>
  <c r="D2064" i="8"/>
  <c r="D1435" i="15" s="1"/>
  <c r="D2063" i="8"/>
  <c r="D1434" i="15" s="1"/>
  <c r="D2062" i="8"/>
  <c r="D1433" i="15" s="1"/>
  <c r="D2061" i="8"/>
  <c r="D1432" i="15" s="1"/>
  <c r="D2060" i="8"/>
  <c r="D1431" i="15" s="1"/>
  <c r="D2059" i="8"/>
  <c r="D1430" i="15" s="1"/>
  <c r="D2058" i="8"/>
  <c r="D1429" i="15" s="1"/>
  <c r="D2057" i="8"/>
  <c r="D1428" i="15" s="1"/>
  <c r="D2056" i="8"/>
  <c r="D1427" i="15" s="1"/>
  <c r="D2055" i="8"/>
  <c r="D1426" i="15" s="1"/>
  <c r="D2054" i="8"/>
  <c r="D1425" i="15" s="1"/>
  <c r="D2053" i="8"/>
  <c r="D1424" i="15" s="1"/>
  <c r="D2052" i="8"/>
  <c r="D1423" i="15" s="1"/>
  <c r="D2051" i="8"/>
  <c r="D1422" i="15" s="1"/>
  <c r="D2050" i="8"/>
  <c r="D1421" i="15" s="1"/>
  <c r="D2049" i="8"/>
  <c r="D1420" i="15" s="1"/>
  <c r="D2048" i="8"/>
  <c r="D1419" i="15" s="1"/>
  <c r="D2047" i="8"/>
  <c r="D1418" i="15" s="1"/>
  <c r="D2046" i="8"/>
  <c r="D1417" i="15" s="1"/>
  <c r="D2045" i="8"/>
  <c r="D1416" i="15" s="1"/>
  <c r="D2044" i="8"/>
  <c r="D1415" i="15" s="1"/>
  <c r="D2043" i="8"/>
  <c r="D1414" i="15" s="1"/>
  <c r="D2042" i="8"/>
  <c r="D1413" i="15" s="1"/>
  <c r="D2041" i="8"/>
  <c r="D1412" i="15" s="1"/>
  <c r="D2040" i="8"/>
  <c r="D1411" i="15" s="1"/>
  <c r="D2039" i="8"/>
  <c r="D1410" i="15" s="1"/>
  <c r="D2038" i="8"/>
  <c r="D1409" i="15" s="1"/>
  <c r="D2037" i="8"/>
  <c r="D1408" i="15" s="1"/>
  <c r="D2036" i="8"/>
  <c r="D1407" i="15" s="1"/>
  <c r="D2035" i="8"/>
  <c r="D1406" i="15" s="1"/>
  <c r="D2034" i="8"/>
  <c r="D1405" i="15" s="1"/>
  <c r="D2033" i="8"/>
  <c r="D1404" i="15" s="1"/>
  <c r="D2032" i="8"/>
  <c r="D1403" i="15" s="1"/>
  <c r="D2031" i="8"/>
  <c r="D1402" i="15" s="1"/>
  <c r="D2030" i="8"/>
  <c r="D1401" i="15" s="1"/>
  <c r="D2029" i="8"/>
  <c r="D1400" i="15" s="1"/>
  <c r="D2028" i="8"/>
  <c r="D1399" i="15" s="1"/>
  <c r="D2027" i="8"/>
  <c r="D1398" i="15" s="1"/>
  <c r="D2026" i="8"/>
  <c r="D1397" i="15" s="1"/>
  <c r="D2025" i="8"/>
  <c r="D1396" i="15" s="1"/>
  <c r="D2024" i="8"/>
  <c r="D1395" i="15" s="1"/>
  <c r="D2023" i="8"/>
  <c r="D1394" i="15" s="1"/>
  <c r="D2022" i="8"/>
  <c r="D1393" i="15" s="1"/>
  <c r="D2021" i="8"/>
  <c r="D1392" i="15" s="1"/>
  <c r="D2020" i="8"/>
  <c r="D1391" i="15" s="1"/>
  <c r="D2019" i="8"/>
  <c r="D1390" i="15" s="1"/>
  <c r="D2018" i="8"/>
  <c r="D1389" i="15" s="1"/>
  <c r="D2017" i="8"/>
  <c r="D1388" i="15" s="1"/>
  <c r="D2016" i="8"/>
  <c r="D1387" i="15" s="1"/>
  <c r="D2015" i="8"/>
  <c r="D1386" i="15" s="1"/>
  <c r="D2014" i="8"/>
  <c r="D1385" i="15" s="1"/>
  <c r="D2013" i="8"/>
  <c r="D1384" i="15" s="1"/>
  <c r="D2012" i="8"/>
  <c r="D1383" i="15" s="1"/>
  <c r="D2011" i="8"/>
  <c r="D1382" i="15" s="1"/>
  <c r="D2010" i="8"/>
  <c r="D1381" i="15" s="1"/>
  <c r="D2009" i="8"/>
  <c r="D1380" i="15" s="1"/>
  <c r="D2008" i="8"/>
  <c r="D1379" i="15" s="1"/>
  <c r="D2007" i="8"/>
  <c r="D1378" i="15" s="1"/>
  <c r="D2006" i="8"/>
  <c r="D1377" i="15" s="1"/>
  <c r="D2005" i="8"/>
  <c r="D1376" i="15" s="1"/>
  <c r="D2004" i="8"/>
  <c r="D1375" i="15" s="1"/>
  <c r="D2003" i="8"/>
  <c r="D1374" i="15" s="1"/>
  <c r="D2002" i="8"/>
  <c r="D1373" i="15" s="1"/>
  <c r="D2001" i="8"/>
  <c r="D1372" i="15" s="1"/>
  <c r="D2000" i="8"/>
  <c r="D1371" i="15" s="1"/>
  <c r="D1999" i="8"/>
  <c r="D1370" i="15" s="1"/>
  <c r="D1998" i="8"/>
  <c r="D1369" i="15" s="1"/>
  <c r="D1997" i="8"/>
  <c r="D1368" i="15" s="1"/>
  <c r="D1996" i="8"/>
  <c r="D1367" i="15" s="1"/>
  <c r="D1995" i="8"/>
  <c r="D1366" i="15" s="1"/>
  <c r="D1994" i="8"/>
  <c r="D1365" i="15" s="1"/>
  <c r="D1993" i="8"/>
  <c r="D1364" i="15" s="1"/>
  <c r="D1992" i="8"/>
  <c r="D1363" i="15" s="1"/>
  <c r="D1991" i="8"/>
  <c r="D1362" i="15" s="1"/>
  <c r="D1990" i="8"/>
  <c r="D1361" i="15" s="1"/>
  <c r="D1989" i="8"/>
  <c r="D1360" i="15" s="1"/>
  <c r="D1988" i="8"/>
  <c r="D1359" i="15" s="1"/>
  <c r="D1987" i="8"/>
  <c r="D1358" i="15" s="1"/>
  <c r="D1986" i="8"/>
  <c r="D1357" i="15" s="1"/>
  <c r="D1985" i="8"/>
  <c r="D1356" i="15" s="1"/>
  <c r="D1984" i="8"/>
  <c r="D1355" i="15" s="1"/>
  <c r="D1983" i="8"/>
  <c r="D1354" i="15" s="1"/>
  <c r="D1982" i="8"/>
  <c r="D1353" i="15" s="1"/>
  <c r="D1981" i="8"/>
  <c r="D1352" i="15" s="1"/>
  <c r="D1980" i="8"/>
  <c r="D1351" i="15" s="1"/>
  <c r="D1979" i="8"/>
  <c r="D1350" i="15" s="1"/>
  <c r="D1978" i="8"/>
  <c r="D1349" i="15" s="1"/>
  <c r="D1977" i="8"/>
  <c r="D1348" i="15" s="1"/>
  <c r="D1976" i="8"/>
  <c r="D1347" i="15" s="1"/>
  <c r="D1975" i="8"/>
  <c r="D1346" i="15" s="1"/>
  <c r="D1974" i="8"/>
  <c r="D1345" i="15" s="1"/>
  <c r="D1973" i="8"/>
  <c r="D1344" i="15" s="1"/>
  <c r="D1972" i="8"/>
  <c r="D1343" i="15" s="1"/>
  <c r="D1971" i="8"/>
  <c r="D1342" i="15" s="1"/>
  <c r="D1970" i="8"/>
  <c r="D1341" i="15" s="1"/>
  <c r="D1969" i="8"/>
  <c r="D1340" i="15" s="1"/>
  <c r="D1968" i="8"/>
  <c r="D1339" i="15" s="1"/>
  <c r="D1967" i="8"/>
  <c r="D1338" i="15" s="1"/>
  <c r="D1966" i="8"/>
  <c r="D1337" i="15" s="1"/>
  <c r="D1965" i="8"/>
  <c r="D1336" i="15" s="1"/>
  <c r="D1964" i="8"/>
  <c r="D1335" i="15" s="1"/>
  <c r="D1963" i="8"/>
  <c r="D1334" i="15" s="1"/>
  <c r="D1962" i="8"/>
  <c r="D1333" i="15" s="1"/>
  <c r="D1961" i="8"/>
  <c r="D1332" i="15" s="1"/>
  <c r="D1960" i="8"/>
  <c r="D1331" i="15" s="1"/>
  <c r="D1959" i="8"/>
  <c r="D1330" i="15" s="1"/>
  <c r="D1958" i="8"/>
  <c r="D1329" i="15" s="1"/>
  <c r="D1957" i="8"/>
  <c r="D1328" i="15" s="1"/>
  <c r="D1956" i="8"/>
  <c r="D1327" i="15" s="1"/>
  <c r="D1955" i="8"/>
  <c r="D1326" i="15" s="1"/>
  <c r="D1954" i="8"/>
  <c r="D1325" i="15" s="1"/>
  <c r="D1953" i="8"/>
  <c r="D1324" i="15" s="1"/>
  <c r="D1952" i="8"/>
  <c r="D1323" i="15" s="1"/>
  <c r="D1951" i="8"/>
  <c r="D1322" i="15" s="1"/>
  <c r="D1950" i="8"/>
  <c r="D1321" i="15" s="1"/>
  <c r="D1949" i="8"/>
  <c r="D1320" i="15" s="1"/>
  <c r="D1948" i="8"/>
  <c r="D1319" i="15" s="1"/>
  <c r="D1947" i="8"/>
  <c r="D1318" i="15" s="1"/>
  <c r="D1946" i="8"/>
  <c r="D1317" i="15" s="1"/>
  <c r="D1945" i="8"/>
  <c r="D1316" i="15" s="1"/>
  <c r="D1944" i="8"/>
  <c r="D1315" i="15" s="1"/>
  <c r="D1943" i="8"/>
  <c r="D1314" i="15" s="1"/>
  <c r="D1942" i="8"/>
  <c r="D1313" i="15" s="1"/>
  <c r="D1941" i="8"/>
  <c r="D1312" i="15" s="1"/>
  <c r="D1940" i="8"/>
  <c r="D1311" i="15" s="1"/>
  <c r="D1939" i="8"/>
  <c r="D1310" i="15" s="1"/>
  <c r="D1938" i="8"/>
  <c r="D1309" i="15" s="1"/>
  <c r="D1937" i="8"/>
  <c r="D1308" i="15" s="1"/>
  <c r="D1936" i="8"/>
  <c r="D1307" i="15" s="1"/>
  <c r="D1935" i="8"/>
  <c r="D1306" i="15" s="1"/>
  <c r="D1934" i="8"/>
  <c r="D1305" i="15" s="1"/>
  <c r="D1933" i="8"/>
  <c r="D1304" i="15" s="1"/>
  <c r="D1932" i="8"/>
  <c r="D1303" i="15" s="1"/>
  <c r="D1931" i="8"/>
  <c r="D1302" i="15" s="1"/>
  <c r="D1930" i="8"/>
  <c r="D1301" i="15" s="1"/>
  <c r="D1929" i="8"/>
  <c r="D1300" i="15" s="1"/>
  <c r="D1928" i="8"/>
  <c r="D1299" i="15" s="1"/>
  <c r="D1927" i="8"/>
  <c r="D1298" i="15" s="1"/>
  <c r="D1297" i="15"/>
  <c r="D1296" i="15"/>
  <c r="D1295" i="15"/>
  <c r="D1294" i="15"/>
  <c r="D1293" i="15"/>
  <c r="D1292" i="15"/>
  <c r="D1291" i="15"/>
  <c r="D1290" i="15"/>
  <c r="D1289" i="15"/>
  <c r="D1288" i="15"/>
  <c r="D1287" i="15"/>
  <c r="D1286" i="15"/>
  <c r="D1285" i="15"/>
  <c r="D1284" i="15"/>
  <c r="D1283" i="15"/>
  <c r="D1282" i="15"/>
  <c r="D1281" i="15"/>
  <c r="D1280" i="15"/>
  <c r="D1279" i="15"/>
  <c r="D1278" i="15"/>
  <c r="D1277" i="15"/>
  <c r="D1276" i="15"/>
  <c r="D1275" i="15"/>
  <c r="D1274" i="15"/>
  <c r="D1273" i="15"/>
  <c r="D1272" i="15"/>
  <c r="D1271" i="15"/>
  <c r="D1270" i="15"/>
  <c r="D1269" i="15"/>
  <c r="D1268" i="15"/>
  <c r="D1267" i="15"/>
  <c r="D1266" i="15"/>
  <c r="D1265" i="15"/>
  <c r="D1264" i="15"/>
  <c r="D1263" i="15"/>
  <c r="D1262" i="15"/>
  <c r="D1261" i="15"/>
  <c r="D1260" i="15"/>
  <c r="D1259" i="15"/>
  <c r="D1258" i="15"/>
  <c r="D1257" i="15"/>
  <c r="D1256" i="15"/>
  <c r="D1255" i="15"/>
  <c r="D1254" i="15"/>
  <c r="D1253" i="15"/>
  <c r="D1252" i="15"/>
  <c r="D1251" i="15"/>
  <c r="D1250" i="15"/>
  <c r="D1249" i="15"/>
  <c r="D1248" i="15"/>
  <c r="D1247" i="15"/>
  <c r="D1246" i="15"/>
  <c r="D1245" i="15"/>
  <c r="D1244" i="15"/>
  <c r="D1243" i="15"/>
  <c r="D1242" i="15"/>
  <c r="D1241" i="15"/>
  <c r="D1240" i="15"/>
  <c r="D1239" i="15"/>
  <c r="D1238" i="15"/>
  <c r="D1237" i="15"/>
  <c r="D1236" i="15"/>
  <c r="D1235" i="15"/>
  <c r="D1234" i="15"/>
  <c r="D1233" i="15"/>
  <c r="D1232" i="15"/>
  <c r="D1231" i="15"/>
  <c r="D1230" i="15"/>
  <c r="D1229" i="15"/>
  <c r="D1228" i="15"/>
  <c r="D1227" i="15"/>
  <c r="D1226" i="15"/>
  <c r="D1225" i="15"/>
  <c r="D1224" i="15"/>
  <c r="D1223" i="15"/>
  <c r="D1222" i="15"/>
  <c r="D1221" i="15"/>
  <c r="D1220" i="15"/>
  <c r="D1219" i="15"/>
  <c r="D1218" i="15"/>
  <c r="D1217" i="15"/>
  <c r="D1216" i="15"/>
  <c r="D1215" i="15"/>
  <c r="D1214" i="15"/>
  <c r="D1213" i="15"/>
  <c r="D1212" i="15"/>
  <c r="D1211" i="15"/>
  <c r="D1210" i="15"/>
  <c r="D1209" i="15"/>
  <c r="D1208" i="15"/>
  <c r="D1207" i="15"/>
  <c r="D1206" i="15"/>
  <c r="D1205" i="15"/>
  <c r="D1204" i="15"/>
  <c r="D1203" i="15"/>
  <c r="D1202" i="15"/>
  <c r="D1201" i="15"/>
  <c r="D1200" i="15"/>
  <c r="D1199" i="15"/>
  <c r="D1198" i="15"/>
  <c r="D1197" i="15"/>
  <c r="D1815" i="8"/>
  <c r="D1184" i="15" s="1"/>
  <c r="D1807" i="8"/>
  <c r="D1176" i="15" s="1"/>
  <c r="D1795" i="8"/>
  <c r="D1164" i="15" s="1"/>
  <c r="D1783" i="8"/>
  <c r="D1152" i="15" s="1"/>
  <c r="D1775" i="8"/>
  <c r="D1144" i="15" s="1"/>
  <c r="D1763" i="8"/>
  <c r="D1132" i="15" s="1"/>
  <c r="D1751" i="8"/>
  <c r="D1120" i="15" s="1"/>
  <c r="D1743" i="8"/>
  <c r="D1112" i="15" s="1"/>
  <c r="D1731" i="8"/>
  <c r="D1100" i="15" s="1"/>
  <c r="D1719" i="8"/>
  <c r="D1088" i="15" s="1"/>
  <c r="D1711" i="8"/>
  <c r="D1080" i="15" s="1"/>
  <c r="D1699" i="8"/>
  <c r="D1068" i="15" s="1"/>
  <c r="D1687" i="8"/>
  <c r="D1056" i="15" s="1"/>
  <c r="D1679" i="8"/>
  <c r="D1048" i="15" s="1"/>
  <c r="D1040" i="15"/>
  <c r="D1036" i="15"/>
  <c r="D1032" i="15"/>
  <c r="D1028" i="15"/>
  <c r="D1024" i="15"/>
  <c r="D1020" i="15"/>
  <c r="D1016" i="15"/>
  <c r="D1012" i="15"/>
  <c r="D1008" i="15"/>
  <c r="D1004" i="15"/>
  <c r="D1000" i="15"/>
  <c r="D996" i="15"/>
  <c r="D992" i="15"/>
  <c r="D988" i="15"/>
  <c r="D984" i="15"/>
  <c r="D980" i="15"/>
  <c r="D976" i="15"/>
  <c r="D972" i="15"/>
  <c r="D968" i="15"/>
  <c r="D964" i="15"/>
  <c r="D960" i="15"/>
  <c r="D956" i="15"/>
  <c r="D952" i="15"/>
  <c r="D948" i="15"/>
  <c r="D944" i="15"/>
  <c r="D1561" i="8"/>
  <c r="D661" i="15" s="1"/>
  <c r="D713" i="15" s="1"/>
  <c r="D765" i="15" s="1"/>
  <c r="D817" i="15" s="1"/>
  <c r="D871" i="15" s="1"/>
  <c r="D925" i="15" s="1"/>
  <c r="D1560" i="8"/>
  <c r="D660" i="15" s="1"/>
  <c r="D712" i="15" s="1"/>
  <c r="D764" i="15" s="1"/>
  <c r="D816" i="15" s="1"/>
  <c r="D870" i="15" s="1"/>
  <c r="D924" i="15" s="1"/>
  <c r="D1559" i="8"/>
  <c r="D659" i="15" s="1"/>
  <c r="D711" i="15" s="1"/>
  <c r="D763" i="15" s="1"/>
  <c r="D815" i="15" s="1"/>
  <c r="D869" i="15" s="1"/>
  <c r="D923" i="15" s="1"/>
  <c r="D1558" i="8"/>
  <c r="D658" i="15" s="1"/>
  <c r="D710" i="15" s="1"/>
  <c r="D762" i="15" s="1"/>
  <c r="D814" i="15" s="1"/>
  <c r="D868" i="15" s="1"/>
  <c r="D922" i="15" s="1"/>
  <c r="D1557" i="8"/>
  <c r="D657" i="15" s="1"/>
  <c r="D709" i="15" s="1"/>
  <c r="D761" i="15" s="1"/>
  <c r="D813" i="15" s="1"/>
  <c r="D867" i="15" s="1"/>
  <c r="D921" i="15" s="1"/>
  <c r="D1556" i="8"/>
  <c r="D656" i="15" s="1"/>
  <c r="D708" i="15" s="1"/>
  <c r="D760" i="15" s="1"/>
  <c r="D812" i="15" s="1"/>
  <c r="D866" i="15" s="1"/>
  <c r="D920" i="15" s="1"/>
  <c r="D1555" i="8"/>
  <c r="D655" i="15" s="1"/>
  <c r="D707" i="15" s="1"/>
  <c r="D759" i="15" s="1"/>
  <c r="D811" i="15" s="1"/>
  <c r="D865" i="15" s="1"/>
  <c r="D919" i="15" s="1"/>
  <c r="D1554" i="8"/>
  <c r="D654" i="15" s="1"/>
  <c r="D706" i="15" s="1"/>
  <c r="D758" i="15" s="1"/>
  <c r="D810" i="15" s="1"/>
  <c r="D864" i="15" s="1"/>
  <c r="D918" i="15" s="1"/>
  <c r="D1553" i="8"/>
  <c r="D653" i="15" s="1"/>
  <c r="D705" i="15" s="1"/>
  <c r="D757" i="15" s="1"/>
  <c r="D809" i="15" s="1"/>
  <c r="D863" i="15" s="1"/>
  <c r="D917" i="15" s="1"/>
  <c r="D1552" i="8"/>
  <c r="D652" i="15" s="1"/>
  <c r="D704" i="15" s="1"/>
  <c r="D756" i="15" s="1"/>
  <c r="D808" i="15" s="1"/>
  <c r="D862" i="15" s="1"/>
  <c r="D916" i="15" s="1"/>
  <c r="D1551" i="8"/>
  <c r="D651" i="15" s="1"/>
  <c r="D703" i="15" s="1"/>
  <c r="D755" i="15" s="1"/>
  <c r="D807" i="15" s="1"/>
  <c r="D861" i="15" s="1"/>
  <c r="D915" i="15" s="1"/>
  <c r="D1550" i="8"/>
  <c r="D650" i="15" s="1"/>
  <c r="D702" i="15" s="1"/>
  <c r="D754" i="15" s="1"/>
  <c r="D806" i="15" s="1"/>
  <c r="D860" i="15" s="1"/>
  <c r="D914" i="15" s="1"/>
  <c r="D1549" i="8"/>
  <c r="D649" i="15" s="1"/>
  <c r="D701" i="15" s="1"/>
  <c r="D753" i="15" s="1"/>
  <c r="D805" i="15" s="1"/>
  <c r="D859" i="15" s="1"/>
  <c r="D913" i="15" s="1"/>
  <c r="D1548" i="8"/>
  <c r="D648" i="15" s="1"/>
  <c r="D700" i="15" s="1"/>
  <c r="D752" i="15" s="1"/>
  <c r="D804" i="15" s="1"/>
  <c r="D858" i="15" s="1"/>
  <c r="D912" i="15" s="1"/>
  <c r="D1547" i="8"/>
  <c r="D647" i="15" s="1"/>
  <c r="D699" i="15" s="1"/>
  <c r="D751" i="15" s="1"/>
  <c r="D803" i="15" s="1"/>
  <c r="D857" i="15" s="1"/>
  <c r="D911" i="15" s="1"/>
  <c r="D1546" i="8"/>
  <c r="D646" i="15" s="1"/>
  <c r="D698" i="15" s="1"/>
  <c r="D750" i="15" s="1"/>
  <c r="D802" i="15" s="1"/>
  <c r="D856" i="15" s="1"/>
  <c r="D910" i="15" s="1"/>
  <c r="D1545" i="8"/>
  <c r="D645" i="15" s="1"/>
  <c r="D697" i="15" s="1"/>
  <c r="D749" i="15" s="1"/>
  <c r="D801" i="15" s="1"/>
  <c r="D855" i="15" s="1"/>
  <c r="D909" i="15" s="1"/>
  <c r="D1544" i="8"/>
  <c r="D644" i="15" s="1"/>
  <c r="D696" i="15" s="1"/>
  <c r="D748" i="15" s="1"/>
  <c r="D800" i="15" s="1"/>
  <c r="D854" i="15" s="1"/>
  <c r="D908" i="15" s="1"/>
  <c r="D1543" i="8"/>
  <c r="D643" i="15" s="1"/>
  <c r="D695" i="15" s="1"/>
  <c r="D747" i="15" s="1"/>
  <c r="D799" i="15" s="1"/>
  <c r="D853" i="15" s="1"/>
  <c r="D907" i="15" s="1"/>
  <c r="D1542" i="8"/>
  <c r="D642" i="15" s="1"/>
  <c r="D694" i="15" s="1"/>
  <c r="D746" i="15" s="1"/>
  <c r="D798" i="15" s="1"/>
  <c r="D852" i="15" s="1"/>
  <c r="D906" i="15" s="1"/>
  <c r="D1541" i="8"/>
  <c r="D641" i="15" s="1"/>
  <c r="D693" i="15" s="1"/>
  <c r="D745" i="15" s="1"/>
  <c r="D797" i="15" s="1"/>
  <c r="D851" i="15" s="1"/>
  <c r="D905" i="15" s="1"/>
  <c r="D1540" i="8"/>
  <c r="D640" i="15" s="1"/>
  <c r="D692" i="15" s="1"/>
  <c r="D744" i="15" s="1"/>
  <c r="D796" i="15" s="1"/>
  <c r="D850" i="15" s="1"/>
  <c r="D904" i="15" s="1"/>
  <c r="D1539" i="8"/>
  <c r="D639" i="15" s="1"/>
  <c r="D691" i="15" s="1"/>
  <c r="D743" i="15" s="1"/>
  <c r="D795" i="15" s="1"/>
  <c r="D849" i="15" s="1"/>
  <c r="D903" i="15" s="1"/>
  <c r="D1538" i="8"/>
  <c r="D638" i="15" s="1"/>
  <c r="D690" i="15" s="1"/>
  <c r="D742" i="15" s="1"/>
  <c r="D794" i="15" s="1"/>
  <c r="D848" i="15" s="1"/>
  <c r="D902" i="15" s="1"/>
  <c r="D1537" i="8"/>
  <c r="D637" i="15" s="1"/>
  <c r="D689" i="15" s="1"/>
  <c r="D741" i="15" s="1"/>
  <c r="D793" i="15" s="1"/>
  <c r="D847" i="15" s="1"/>
  <c r="D901" i="15" s="1"/>
  <c r="D1536" i="8"/>
  <c r="D636" i="15" s="1"/>
  <c r="D688" i="15" s="1"/>
  <c r="D740" i="15" s="1"/>
  <c r="D792" i="15" s="1"/>
  <c r="D846" i="15" s="1"/>
  <c r="D900" i="15" s="1"/>
  <c r="D1535" i="8"/>
  <c r="D635" i="15" s="1"/>
  <c r="D687" i="15" s="1"/>
  <c r="D739" i="15" s="1"/>
  <c r="D791" i="15" s="1"/>
  <c r="D845" i="15" s="1"/>
  <c r="D899" i="15" s="1"/>
  <c r="D1534" i="8"/>
  <c r="D634" i="15" s="1"/>
  <c r="D686" i="15" s="1"/>
  <c r="D738" i="15" s="1"/>
  <c r="D790" i="15" s="1"/>
  <c r="D844" i="15" s="1"/>
  <c r="D898" i="15" s="1"/>
  <c r="D1533" i="8"/>
  <c r="D633" i="15" s="1"/>
  <c r="D685" i="15" s="1"/>
  <c r="D737" i="15" s="1"/>
  <c r="D789" i="15" s="1"/>
  <c r="D843" i="15" s="1"/>
  <c r="D897" i="15" s="1"/>
  <c r="D1532" i="8"/>
  <c r="D632" i="15" s="1"/>
  <c r="D684" i="15" s="1"/>
  <c r="D736" i="15" s="1"/>
  <c r="D788" i="15" s="1"/>
  <c r="D842" i="15" s="1"/>
  <c r="D896" i="15" s="1"/>
  <c r="D1531" i="8"/>
  <c r="D631" i="15" s="1"/>
  <c r="D683" i="15" s="1"/>
  <c r="D735" i="15" s="1"/>
  <c r="D787" i="15" s="1"/>
  <c r="D841" i="15" s="1"/>
  <c r="D895" i="15" s="1"/>
  <c r="D1530" i="8"/>
  <c r="D630" i="15" s="1"/>
  <c r="D682" i="15" s="1"/>
  <c r="D734" i="15" s="1"/>
  <c r="D786" i="15" s="1"/>
  <c r="D840" i="15" s="1"/>
  <c r="D894" i="15" s="1"/>
  <c r="D629" i="15"/>
  <c r="D681" i="15" s="1"/>
  <c r="D733" i="15" s="1"/>
  <c r="D785" i="15" s="1"/>
  <c r="D839" i="15" s="1"/>
  <c r="D893" i="15" s="1"/>
  <c r="D628" i="15"/>
  <c r="D680" i="15" s="1"/>
  <c r="D732" i="15" s="1"/>
  <c r="D784" i="15" s="1"/>
  <c r="D838" i="15" s="1"/>
  <c r="D892" i="15" s="1"/>
  <c r="D627" i="15"/>
  <c r="D679" i="15" s="1"/>
  <c r="D731" i="15" s="1"/>
  <c r="D783" i="15" s="1"/>
  <c r="D837" i="15" s="1"/>
  <c r="D891" i="15" s="1"/>
  <c r="D626" i="15"/>
  <c r="D678" i="15" s="1"/>
  <c r="D730" i="15" s="1"/>
  <c r="D782" i="15" s="1"/>
  <c r="D836" i="15" s="1"/>
  <c r="D890" i="15" s="1"/>
  <c r="D625" i="15"/>
  <c r="D677" i="15" s="1"/>
  <c r="D729" i="15" s="1"/>
  <c r="D781" i="15" s="1"/>
  <c r="D835" i="15" s="1"/>
  <c r="D889" i="15" s="1"/>
  <c r="D624" i="15"/>
  <c r="D676" i="15" s="1"/>
  <c r="D728" i="15" s="1"/>
  <c r="D780" i="15" s="1"/>
  <c r="D834" i="15" s="1"/>
  <c r="D888" i="15" s="1"/>
  <c r="D623" i="15"/>
  <c r="D675" i="15" s="1"/>
  <c r="D727" i="15" s="1"/>
  <c r="D779" i="15" s="1"/>
  <c r="D833" i="15" s="1"/>
  <c r="D887" i="15" s="1"/>
  <c r="D622" i="15"/>
  <c r="D674" i="15" s="1"/>
  <c r="D726" i="15" s="1"/>
  <c r="D778" i="15" s="1"/>
  <c r="D832" i="15" s="1"/>
  <c r="D886" i="15" s="1"/>
  <c r="D621" i="15"/>
  <c r="D673" i="15" s="1"/>
  <c r="D725" i="15" s="1"/>
  <c r="D777" i="15" s="1"/>
  <c r="D831" i="15" s="1"/>
  <c r="D885" i="15" s="1"/>
  <c r="D620" i="15"/>
  <c r="D672" i="15" s="1"/>
  <c r="D724" i="15" s="1"/>
  <c r="D776" i="15" s="1"/>
  <c r="D830" i="15" s="1"/>
  <c r="D884" i="15" s="1"/>
  <c r="D619" i="15"/>
  <c r="D671" i="15" s="1"/>
  <c r="D723" i="15" s="1"/>
  <c r="D775" i="15" s="1"/>
  <c r="D829" i="15" s="1"/>
  <c r="D883" i="15" s="1"/>
  <c r="D618" i="15"/>
  <c r="D670" i="15" s="1"/>
  <c r="D722" i="15" s="1"/>
  <c r="D774" i="15" s="1"/>
  <c r="D828" i="15" s="1"/>
  <c r="D882" i="15" s="1"/>
  <c r="D617" i="15"/>
  <c r="D669" i="15" s="1"/>
  <c r="D721" i="15" s="1"/>
  <c r="D773" i="15" s="1"/>
  <c r="D827" i="15" s="1"/>
  <c r="D881" i="15" s="1"/>
  <c r="D616" i="15"/>
  <c r="D668" i="15" s="1"/>
  <c r="D720" i="15" s="1"/>
  <c r="D772" i="15" s="1"/>
  <c r="D826" i="15" s="1"/>
  <c r="D880" i="15" s="1"/>
  <c r="D615" i="15"/>
  <c r="D667" i="15" s="1"/>
  <c r="D719" i="15" s="1"/>
  <c r="D771" i="15" s="1"/>
  <c r="D825" i="15" s="1"/>
  <c r="D879" i="15" s="1"/>
  <c r="D614" i="15"/>
  <c r="D666" i="15" s="1"/>
  <c r="D718" i="15" s="1"/>
  <c r="D770" i="15" s="1"/>
  <c r="D824" i="15" s="1"/>
  <c r="D878" i="15" s="1"/>
  <c r="D613" i="15"/>
  <c r="D665" i="15" s="1"/>
  <c r="D717" i="15" s="1"/>
  <c r="D769" i="15" s="1"/>
  <c r="D823" i="15" s="1"/>
  <c r="D877" i="15" s="1"/>
  <c r="D612" i="15"/>
  <c r="D664" i="15" s="1"/>
  <c r="D716" i="15" s="1"/>
  <c r="D768" i="15" s="1"/>
  <c r="D822" i="15" s="1"/>
  <c r="D876" i="15" s="1"/>
  <c r="D1445" i="8"/>
  <c r="D346" i="15" s="1"/>
  <c r="D408" i="15" s="1"/>
  <c r="D1444" i="8"/>
  <c r="D345" i="15" s="1"/>
  <c r="D407" i="15" s="1"/>
  <c r="D1443" i="8"/>
  <c r="D344" i="15" s="1"/>
  <c r="D406" i="15" s="1"/>
  <c r="D1442" i="8"/>
  <c r="D343" i="15" s="1"/>
  <c r="D405" i="15" s="1"/>
  <c r="D1441" i="8"/>
  <c r="D342" i="15" s="1"/>
  <c r="D404" i="15" s="1"/>
  <c r="D1440" i="8"/>
  <c r="D341" i="15" s="1"/>
  <c r="D403" i="15" s="1"/>
  <c r="D1439" i="8"/>
  <c r="D340" i="15" s="1"/>
  <c r="D402" i="15" s="1"/>
  <c r="D1434" i="8"/>
  <c r="D333" i="15" s="1"/>
  <c r="D1433" i="8"/>
  <c r="D332" i="15" s="1"/>
  <c r="D1427" i="8"/>
  <c r="D321" i="15" s="1"/>
  <c r="D1426" i="8"/>
  <c r="D320" i="15" s="1"/>
  <c r="D1425" i="8"/>
  <c r="D319" i="15" s="1"/>
  <c r="D1424" i="8"/>
  <c r="D318" i="15" s="1"/>
  <c r="D1423" i="8"/>
  <c r="D317" i="15" s="1"/>
  <c r="D1422" i="8"/>
  <c r="D316" i="15" s="1"/>
  <c r="D1421" i="8"/>
  <c r="D315" i="15" s="1"/>
  <c r="D1420" i="8"/>
  <c r="D314" i="15" s="1"/>
  <c r="D1419" i="8"/>
  <c r="D313" i="15" s="1"/>
  <c r="D1418" i="8"/>
  <c r="D312" i="15" s="1"/>
  <c r="D1417" i="8"/>
  <c r="D311" i="15" s="1"/>
  <c r="D1416" i="8"/>
  <c r="D310" i="15" s="1"/>
  <c r="D1415" i="8"/>
  <c r="D309" i="15" s="1"/>
  <c r="D1414" i="8"/>
  <c r="D308" i="15" s="1"/>
  <c r="D1413" i="8"/>
  <c r="D307" i="15" s="1"/>
  <c r="D1412" i="8"/>
  <c r="D306" i="15" s="1"/>
  <c r="D1411" i="8"/>
  <c r="D305" i="15" s="1"/>
  <c r="D1410" i="8"/>
  <c r="D304" i="15" s="1"/>
  <c r="D1409" i="8"/>
  <c r="D303" i="15" s="1"/>
  <c r="D1408" i="8"/>
  <c r="D302" i="15" s="1"/>
  <c r="D1407" i="8"/>
  <c r="D301" i="15" s="1"/>
  <c r="D1406" i="8"/>
  <c r="D300" i="15" s="1"/>
  <c r="D1405" i="8"/>
  <c r="D299" i="15" s="1"/>
  <c r="D1404" i="8"/>
  <c r="D298" i="15" s="1"/>
  <c r="D1403" i="8"/>
  <c r="D297" i="15" s="1"/>
  <c r="D1402" i="8"/>
  <c r="D296" i="15" s="1"/>
  <c r="D1401" i="8"/>
  <c r="D295" i="15" s="1"/>
  <c r="D1400" i="8"/>
  <c r="D294" i="15" s="1"/>
  <c r="D1399" i="8"/>
  <c r="D293" i="15" s="1"/>
  <c r="D1398" i="8"/>
  <c r="D292" i="15" s="1"/>
  <c r="D1397" i="8"/>
  <c r="D291" i="15" s="1"/>
  <c r="D1396" i="8"/>
  <c r="D290" i="15" s="1"/>
  <c r="D1395" i="8"/>
  <c r="D289" i="15" s="1"/>
  <c r="D1394" i="8"/>
  <c r="D288" i="15" s="1"/>
  <c r="D1393" i="8"/>
  <c r="D287" i="15" s="1"/>
  <c r="D1392" i="8"/>
  <c r="D286" i="15" s="1"/>
  <c r="D1391" i="8"/>
  <c r="D285" i="15" s="1"/>
  <c r="D1390" i="8"/>
  <c r="D284" i="15" s="1"/>
  <c r="D1389" i="8"/>
  <c r="D283" i="15" s="1"/>
  <c r="D1388" i="8"/>
  <c r="D282" i="15" s="1"/>
  <c r="D1387" i="8"/>
  <c r="D281" i="15" s="1"/>
  <c r="D1386" i="8"/>
  <c r="D280" i="15" s="1"/>
  <c r="D1385" i="8"/>
  <c r="D279" i="15" s="1"/>
  <c r="D1384" i="8"/>
  <c r="D278" i="15" s="1"/>
  <c r="D1383" i="8"/>
  <c r="D277" i="15" s="1"/>
  <c r="D1382" i="8"/>
  <c r="D276" i="15" s="1"/>
  <c r="D1381" i="8"/>
  <c r="D275" i="15" s="1"/>
  <c r="D1380" i="8"/>
  <c r="D274" i="15" s="1"/>
  <c r="D1379" i="8"/>
  <c r="D273" i="15" s="1"/>
  <c r="D1378" i="8"/>
  <c r="D272" i="15" s="1"/>
  <c r="D1377" i="8"/>
  <c r="D271" i="15" s="1"/>
  <c r="D1376" i="8"/>
  <c r="D270" i="15" s="1"/>
  <c r="D1375" i="8"/>
  <c r="D269" i="15" s="1"/>
  <c r="D1374" i="8"/>
  <c r="D268" i="15" s="1"/>
  <c r="D1373" i="8"/>
  <c r="D267" i="15" s="1"/>
  <c r="D1372" i="8"/>
  <c r="D266" i="15" s="1"/>
  <c r="D1371" i="8"/>
  <c r="D265" i="15" s="1"/>
  <c r="D1370" i="8"/>
  <c r="D264" i="15" s="1"/>
  <c r="D1369" i="8"/>
  <c r="D263" i="15" s="1"/>
  <c r="D1368" i="8"/>
  <c r="D262" i="15" s="1"/>
  <c r="D1367" i="8"/>
  <c r="D261" i="15" s="1"/>
  <c r="D1366" i="8"/>
  <c r="D260" i="15" s="1"/>
  <c r="D1365" i="8"/>
  <c r="D259" i="15" s="1"/>
  <c r="D1364" i="8"/>
  <c r="D258" i="15" s="1"/>
  <c r="D1363" i="8"/>
  <c r="D257" i="15" s="1"/>
  <c r="D1362" i="8"/>
  <c r="D256" i="15" s="1"/>
  <c r="D1361" i="8"/>
  <c r="D255" i="15" s="1"/>
  <c r="D1360" i="8"/>
  <c r="D254" i="15" s="1"/>
  <c r="D1359" i="8"/>
  <c r="D253" i="15" s="1"/>
  <c r="D1358" i="8"/>
  <c r="D252" i="15" s="1"/>
  <c r="D1357" i="8"/>
  <c r="D251" i="15" s="1"/>
  <c r="D1356" i="8"/>
  <c r="D250" i="15" s="1"/>
  <c r="D1355" i="8"/>
  <c r="D249" i="15" s="1"/>
  <c r="D1354" i="8"/>
  <c r="D248" i="15" s="1"/>
  <c r="D1353" i="8"/>
  <c r="D247" i="15" s="1"/>
  <c r="D1352" i="8"/>
  <c r="D246" i="15" s="1"/>
  <c r="D1351" i="8"/>
  <c r="D245" i="15" s="1"/>
  <c r="D1350" i="8"/>
  <c r="D244" i="15" s="1"/>
  <c r="D1349" i="8"/>
  <c r="D243" i="15" s="1"/>
  <c r="D1348" i="8"/>
  <c r="D242" i="15" s="1"/>
  <c r="D1347" i="8"/>
  <c r="D241" i="15" s="1"/>
  <c r="D1346" i="8"/>
  <c r="D240" i="15" s="1"/>
  <c r="D1345" i="8"/>
  <c r="D239" i="15" s="1"/>
  <c r="D1344" i="8"/>
  <c r="D238" i="15" s="1"/>
  <c r="D1343" i="8"/>
  <c r="D237" i="15" s="1"/>
  <c r="D1342" i="8"/>
  <c r="D236" i="15" s="1"/>
  <c r="D1341" i="8"/>
  <c r="D235" i="15" s="1"/>
  <c r="D1340" i="8"/>
  <c r="D234" i="15" s="1"/>
  <c r="D1339" i="8"/>
  <c r="D233" i="15" s="1"/>
  <c r="D1338" i="8"/>
  <c r="D232" i="15" s="1"/>
  <c r="D1337" i="8"/>
  <c r="D231" i="15" s="1"/>
  <c r="D1336" i="8"/>
  <c r="D230" i="15" s="1"/>
  <c r="D1335" i="8"/>
  <c r="D229" i="15" s="1"/>
  <c r="D1334" i="8"/>
  <c r="D228" i="15" s="1"/>
  <c r="D1333" i="8"/>
  <c r="D227" i="15" s="1"/>
  <c r="D1332" i="8"/>
  <c r="D226" i="15" s="1"/>
  <c r="D1331" i="8"/>
  <c r="D225" i="15" s="1"/>
  <c r="D1330" i="8"/>
  <c r="D224" i="15" s="1"/>
  <c r="D1329" i="8"/>
  <c r="D223" i="15" s="1"/>
  <c r="D1328" i="8"/>
  <c r="D222" i="15" s="1"/>
  <c r="D1327" i="8"/>
  <c r="D221" i="15" s="1"/>
  <c r="D1326" i="8"/>
  <c r="D220" i="15" s="1"/>
  <c r="D1325" i="8"/>
  <c r="D219" i="15" s="1"/>
  <c r="D1324" i="8"/>
  <c r="D218" i="15" s="1"/>
  <c r="D1323" i="8"/>
  <c r="D217" i="15" s="1"/>
  <c r="D216" i="15"/>
  <c r="D215" i="15"/>
  <c r="D214" i="15"/>
  <c r="D213" i="15"/>
  <c r="D212" i="15"/>
  <c r="D211" i="15"/>
  <c r="D210" i="15"/>
  <c r="D209" i="15"/>
  <c r="D208" i="15"/>
  <c r="D207" i="15"/>
  <c r="D206" i="15"/>
  <c r="D205" i="15"/>
  <c r="D204"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275" i="8"/>
  <c r="D167" i="15" s="1"/>
  <c r="D1274" i="8"/>
  <c r="D166" i="15" s="1"/>
  <c r="D1273" i="8"/>
  <c r="D165" i="15" s="1"/>
  <c r="D1272" i="8"/>
  <c r="D164" i="15" s="1"/>
  <c r="D1271" i="8"/>
  <c r="D163" i="15" s="1"/>
  <c r="D1270" i="8"/>
  <c r="D162" i="15" s="1"/>
  <c r="D1269" i="8"/>
  <c r="D161" i="15" s="1"/>
  <c r="D1268" i="8"/>
  <c r="D160" i="15" s="1"/>
  <c r="D1267" i="8"/>
  <c r="D159" i="15" s="1"/>
  <c r="D1266" i="8"/>
  <c r="D158" i="15" s="1"/>
  <c r="D1265" i="8"/>
  <c r="D157" i="15" s="1"/>
  <c r="D1264" i="8"/>
  <c r="D156" i="15" s="1"/>
  <c r="D1263" i="8"/>
  <c r="D155" i="15" s="1"/>
  <c r="D1262" i="8"/>
  <c r="D154" i="15" s="1"/>
  <c r="D1261" i="8"/>
  <c r="D153" i="15" s="1"/>
  <c r="D1260" i="8"/>
  <c r="D152" i="15" s="1"/>
  <c r="D1259" i="8"/>
  <c r="D151" i="15" s="1"/>
  <c r="D1258" i="8"/>
  <c r="D150" i="15" s="1"/>
  <c r="D1257" i="8"/>
  <c r="D149" i="15" s="1"/>
  <c r="D1256" i="8"/>
  <c r="D148" i="15" s="1"/>
  <c r="D1255" i="8"/>
  <c r="D147" i="15" s="1"/>
  <c r="D1254" i="8"/>
  <c r="D146" i="15" s="1"/>
  <c r="D1253" i="8"/>
  <c r="D145" i="15" s="1"/>
  <c r="D1252" i="8"/>
  <c r="D144" i="15" s="1"/>
  <c r="D1251" i="8"/>
  <c r="D143" i="15" s="1"/>
  <c r="D1250" i="8"/>
  <c r="D142" i="15" s="1"/>
  <c r="D1249" i="8"/>
  <c r="D141" i="15" s="1"/>
  <c r="D1248" i="8"/>
  <c r="D140" i="15" s="1"/>
  <c r="D1247" i="8"/>
  <c r="D139" i="15" s="1"/>
  <c r="D1246" i="8"/>
  <c r="D138" i="15" s="1"/>
  <c r="D1245" i="8"/>
  <c r="D137" i="15" s="1"/>
  <c r="D1244" i="8"/>
  <c r="D136" i="15" s="1"/>
  <c r="D1243" i="8"/>
  <c r="D135" i="15" s="1"/>
  <c r="D1242" i="8"/>
  <c r="D134" i="15" s="1"/>
  <c r="D1241" i="8"/>
  <c r="D133" i="15" s="1"/>
  <c r="D1240" i="8"/>
  <c r="D132" i="15" s="1"/>
  <c r="D1239" i="8"/>
  <c r="D131" i="15" s="1"/>
  <c r="D1238" i="8"/>
  <c r="D130" i="15" s="1"/>
  <c r="D1237" i="8"/>
  <c r="D129" i="15" s="1"/>
  <c r="D1236" i="8"/>
  <c r="D128" i="15" s="1"/>
  <c r="D1235" i="8"/>
  <c r="D127" i="15" s="1"/>
  <c r="D1234" i="8"/>
  <c r="D126" i="15" s="1"/>
  <c r="D1233" i="8"/>
  <c r="D125" i="15" s="1"/>
  <c r="D1232" i="8"/>
  <c r="D124" i="15" s="1"/>
  <c r="D1231" i="8"/>
  <c r="D123" i="15" s="1"/>
  <c r="D1230" i="8"/>
  <c r="D122" i="15" s="1"/>
  <c r="D1229" i="8"/>
  <c r="D121" i="15" s="1"/>
  <c r="D1228" i="8"/>
  <c r="D120" i="15" s="1"/>
  <c r="D1227" i="8"/>
  <c r="D119" i="15" s="1"/>
  <c r="D1226" i="8"/>
  <c r="D118" i="15" s="1"/>
  <c r="D1225" i="8"/>
  <c r="D117" i="15" s="1"/>
  <c r="D1224" i="8"/>
  <c r="D116" i="15" s="1"/>
  <c r="D1223" i="8"/>
  <c r="D115" i="15" s="1"/>
  <c r="D1222" i="8"/>
  <c r="D114" i="15" s="1"/>
  <c r="D1221" i="8"/>
  <c r="D113" i="15" s="1"/>
  <c r="D1220" i="8"/>
  <c r="D112" i="15" s="1"/>
  <c r="D1219" i="8"/>
  <c r="D111" i="15" s="1"/>
  <c r="D1218" i="8"/>
  <c r="D110" i="15" s="1"/>
  <c r="D1217" i="8"/>
  <c r="D109" i="15" s="1"/>
  <c r="D1216" i="8"/>
  <c r="D108" i="15" s="1"/>
  <c r="D1215" i="8"/>
  <c r="D107" i="15" s="1"/>
  <c r="D1214" i="8"/>
  <c r="D106" i="15" s="1"/>
  <c r="D1213" i="8"/>
  <c r="D105" i="15" s="1"/>
  <c r="D1212" i="8"/>
  <c r="D104" i="15" s="1"/>
  <c r="D1211" i="8"/>
  <c r="D103" i="15" s="1"/>
  <c r="D1210" i="8"/>
  <c r="D102" i="15" s="1"/>
  <c r="D1209" i="8"/>
  <c r="D101" i="15" s="1"/>
  <c r="D1208" i="8"/>
  <c r="D100" i="15" s="1"/>
  <c r="D1207" i="8"/>
  <c r="D99" i="15" s="1"/>
  <c r="D1206" i="8"/>
  <c r="D98" i="15" s="1"/>
  <c r="D1205" i="8"/>
  <c r="D97" i="15" s="1"/>
  <c r="D1204" i="8"/>
  <c r="D96" i="15" s="1"/>
  <c r="D1203" i="8"/>
  <c r="D95" i="15" s="1"/>
  <c r="D1202" i="8"/>
  <c r="D94" i="15" s="1"/>
  <c r="D1201" i="8"/>
  <c r="D93" i="15" s="1"/>
  <c r="D1200" i="8"/>
  <c r="D92" i="15" s="1"/>
  <c r="D1199" i="8"/>
  <c r="D91" i="15" s="1"/>
  <c r="D1198" i="8"/>
  <c r="D90" i="15" s="1"/>
  <c r="D1197" i="8"/>
  <c r="D89" i="15" s="1"/>
  <c r="D1196" i="8"/>
  <c r="D88" i="15" s="1"/>
  <c r="D1195" i="8"/>
  <c r="D87" i="15" s="1"/>
  <c r="D1194" i="8"/>
  <c r="D86" i="15" s="1"/>
  <c r="D1193" i="8"/>
  <c r="D85" i="15" s="1"/>
  <c r="D1192" i="8"/>
  <c r="D84" i="15" s="1"/>
  <c r="D1191" i="8"/>
  <c r="D83" i="15" s="1"/>
  <c r="D1190" i="8"/>
  <c r="D82" i="15" s="1"/>
  <c r="D1189" i="8"/>
  <c r="D81" i="15" s="1"/>
  <c r="D1188" i="8"/>
  <c r="D80" i="15" s="1"/>
  <c r="D1187" i="8"/>
  <c r="D79" i="15" s="1"/>
  <c r="D1186" i="8"/>
  <c r="D78" i="15" s="1"/>
  <c r="D1185" i="8"/>
  <c r="D77" i="15" s="1"/>
  <c r="D1184" i="8"/>
  <c r="D76" i="15" s="1"/>
  <c r="D1183" i="8"/>
  <c r="D75" i="15" s="1"/>
  <c r="D1182" i="8"/>
  <c r="D74" i="15" s="1"/>
  <c r="D1181" i="8"/>
  <c r="D73" i="15" s="1"/>
  <c r="D1180" i="8"/>
  <c r="D72" i="15" s="1"/>
  <c r="D1179" i="8"/>
  <c r="D71" i="15" s="1"/>
  <c r="D1178" i="8"/>
  <c r="D70" i="15" s="1"/>
  <c r="D1177" i="8"/>
  <c r="D69" i="15" s="1"/>
  <c r="D1176" i="8"/>
  <c r="D68" i="15" s="1"/>
  <c r="D1175" i="8"/>
  <c r="D67" i="15" s="1"/>
  <c r="D1174" i="8"/>
  <c r="D66" i="15" s="1"/>
  <c r="D1173" i="8"/>
  <c r="D65" i="15" s="1"/>
  <c r="D1172" i="8"/>
  <c r="D64" i="15" s="1"/>
  <c r="D1171" i="8"/>
  <c r="D63" i="15" s="1"/>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119" i="8"/>
  <c r="D1498" i="8" s="1"/>
  <c r="D399" i="15" s="1"/>
  <c r="D461" i="15" s="1"/>
  <c r="D1118" i="8"/>
  <c r="D1117" i="8"/>
  <c r="D1116" i="8"/>
  <c r="D1115" i="8"/>
  <c r="D1114" i="8"/>
  <c r="D1113" i="8"/>
  <c r="D1112" i="8"/>
  <c r="D1111" i="8"/>
  <c r="D1110" i="8"/>
  <c r="D1109" i="8"/>
  <c r="D1108" i="8"/>
  <c r="D1107" i="8"/>
  <c r="D1106" i="8"/>
  <c r="D1105" i="8"/>
  <c r="D1104" i="8"/>
  <c r="D1103" i="8"/>
  <c r="D1102" i="8"/>
  <c r="D1101" i="8"/>
  <c r="D1100" i="8"/>
  <c r="D1099" i="8"/>
  <c r="D1478" i="8" s="1"/>
  <c r="D379" i="15" s="1"/>
  <c r="D441" i="15" s="1"/>
  <c r="D1098" i="8"/>
  <c r="D1097" i="8"/>
  <c r="D1096" i="8"/>
  <c r="D1095" i="8"/>
  <c r="D1094" i="8"/>
  <c r="D1093" i="8"/>
  <c r="D1092" i="8"/>
  <c r="D1091" i="8"/>
  <c r="D1090" i="8"/>
  <c r="D1089" i="8"/>
  <c r="D1088" i="8"/>
  <c r="D1087" i="8"/>
  <c r="D1086" i="8"/>
  <c r="D1085" i="8"/>
  <c r="D1084" i="8"/>
  <c r="D1083" i="8"/>
  <c r="D1082" i="8"/>
  <c r="D1081" i="8"/>
  <c r="D1080" i="8"/>
  <c r="D1079" i="8"/>
  <c r="D1078" i="8"/>
  <c r="D1077" i="8"/>
  <c r="D1076" i="8"/>
  <c r="D1075" i="8"/>
  <c r="D1074" i="8"/>
  <c r="D1073" i="8"/>
  <c r="D1072" i="8"/>
  <c r="D1071" i="8"/>
  <c r="D1068" i="8"/>
  <c r="D1056" i="8"/>
  <c r="D1055" i="8"/>
  <c r="D1054" i="8"/>
  <c r="D1053" i="8"/>
  <c r="D1052" i="8"/>
  <c r="D982" i="8"/>
  <c r="D305" i="13" s="1"/>
  <c r="D406" i="19" s="1"/>
  <c r="D981" i="8"/>
  <c r="D304" i="13" s="1"/>
  <c r="D405" i="19" s="1"/>
  <c r="D980" i="8"/>
  <c r="D303" i="13" s="1"/>
  <c r="D404" i="19" s="1"/>
  <c r="D979" i="8"/>
  <c r="D302" i="13" s="1"/>
  <c r="D403" i="19" s="1"/>
  <c r="D978" i="8"/>
  <c r="D301" i="13" s="1"/>
  <c r="D402" i="19" s="1"/>
  <c r="D977" i="8"/>
  <c r="D300" i="13" s="1"/>
  <c r="D401" i="19" s="1"/>
  <c r="D976" i="8"/>
  <c r="D299" i="13" s="1"/>
  <c r="D400" i="19" s="1"/>
  <c r="D975" i="8"/>
  <c r="D298" i="13" s="1"/>
  <c r="D399" i="19" s="1"/>
  <c r="D974" i="8"/>
  <c r="D297" i="13" s="1"/>
  <c r="D398" i="19" s="1"/>
  <c r="D973" i="8"/>
  <c r="D296" i="13" s="1"/>
  <c r="D397" i="19" s="1"/>
  <c r="D972" i="8"/>
  <c r="D295" i="13" s="1"/>
  <c r="D396" i="19" s="1"/>
  <c r="D971" i="8"/>
  <c r="D294" i="13" s="1"/>
  <c r="D395" i="19" s="1"/>
  <c r="D293" i="13"/>
  <c r="D394" i="19" s="1"/>
  <c r="D292" i="13"/>
  <c r="D393" i="19" s="1"/>
  <c r="D291" i="13"/>
  <c r="D392" i="19" s="1"/>
  <c r="D290" i="13"/>
  <c r="D391" i="19" s="1"/>
  <c r="D289" i="13"/>
  <c r="D390" i="19" s="1"/>
  <c r="D288" i="13"/>
  <c r="D389" i="19" s="1"/>
  <c r="D287" i="13"/>
  <c r="D388" i="19" s="1"/>
  <c r="D286" i="13"/>
  <c r="D387" i="19" s="1"/>
  <c r="D285" i="13"/>
  <c r="D386" i="19" s="1"/>
  <c r="D284" i="13"/>
  <c r="D385" i="19" s="1"/>
  <c r="D283" i="13"/>
  <c r="D384" i="19" s="1"/>
  <c r="D282" i="13"/>
  <c r="D383" i="19" s="1"/>
  <c r="D281" i="13"/>
  <c r="D382" i="19" s="1"/>
  <c r="D280" i="13"/>
  <c r="D381" i="19" s="1"/>
  <c r="D279" i="13"/>
  <c r="D380" i="19" s="1"/>
  <c r="D278" i="13"/>
  <c r="D379" i="19" s="1"/>
  <c r="D277" i="13"/>
  <c r="D378" i="19" s="1"/>
  <c r="D276" i="13"/>
  <c r="D377" i="19" s="1"/>
  <c r="D275" i="13"/>
  <c r="D376" i="19" s="1"/>
  <c r="D274" i="13"/>
  <c r="D375" i="19" s="1"/>
  <c r="D273" i="13"/>
  <c r="D374" i="19" s="1"/>
  <c r="D272" i="13"/>
  <c r="D373" i="19" s="1"/>
  <c r="D271" i="13"/>
  <c r="D372" i="19" s="1"/>
  <c r="D270" i="13"/>
  <c r="D371" i="19" s="1"/>
  <c r="D269" i="13"/>
  <c r="D370" i="19" s="1"/>
  <c r="D268" i="13"/>
  <c r="D369" i="19" s="1"/>
  <c r="D267" i="13"/>
  <c r="D368" i="19" s="1"/>
  <c r="D925" i="8"/>
  <c r="D246" i="13" s="1"/>
  <c r="D352" i="19" s="1"/>
  <c r="D924" i="8"/>
  <c r="D245" i="13" s="1"/>
  <c r="D351" i="19" s="1"/>
  <c r="D923" i="8"/>
  <c r="D244" i="13" s="1"/>
  <c r="D350" i="19" s="1"/>
  <c r="D922" i="8"/>
  <c r="D243" i="13" s="1"/>
  <c r="D349" i="19" s="1"/>
  <c r="D921" i="8"/>
  <c r="D242" i="13" s="1"/>
  <c r="D348" i="19" s="1"/>
  <c r="D920" i="8"/>
  <c r="D241" i="13" s="1"/>
  <c r="D347" i="19" s="1"/>
  <c r="D919" i="8"/>
  <c r="D240" i="13" s="1"/>
  <c r="D346" i="19" s="1"/>
  <c r="D918" i="8"/>
  <c r="D239" i="13" s="1"/>
  <c r="D345" i="19" s="1"/>
  <c r="D917" i="8"/>
  <c r="D238" i="13" s="1"/>
  <c r="D344" i="19" s="1"/>
  <c r="D916" i="8"/>
  <c r="D237" i="13" s="1"/>
  <c r="D343" i="19" s="1"/>
  <c r="D915" i="8"/>
  <c r="D236" i="13" s="1"/>
  <c r="D342" i="19" s="1"/>
  <c r="D914" i="8"/>
  <c r="D235" i="13" s="1"/>
  <c r="D341" i="19" s="1"/>
  <c r="D913" i="8"/>
  <c r="D234" i="13" s="1"/>
  <c r="D340" i="19" s="1"/>
  <c r="D912" i="8"/>
  <c r="D233" i="13" s="1"/>
  <c r="D339" i="19" s="1"/>
  <c r="D911" i="8"/>
  <c r="D232" i="13" s="1"/>
  <c r="D338" i="19" s="1"/>
  <c r="D231" i="13"/>
  <c r="D337" i="19" s="1"/>
  <c r="D230" i="13"/>
  <c r="D336" i="19" s="1"/>
  <c r="D229" i="13"/>
  <c r="D335" i="19" s="1"/>
  <c r="D228" i="13"/>
  <c r="D334" i="19" s="1"/>
  <c r="D227" i="13"/>
  <c r="D333" i="19" s="1"/>
  <c r="D226" i="13"/>
  <c r="D332" i="19" s="1"/>
  <c r="D225" i="13"/>
  <c r="D331" i="19" s="1"/>
  <c r="D224" i="13"/>
  <c r="D330" i="19" s="1"/>
  <c r="D223" i="13"/>
  <c r="D329" i="19" s="1"/>
  <c r="D222" i="13"/>
  <c r="D328" i="19" s="1"/>
  <c r="D221" i="13"/>
  <c r="D327" i="19" s="1"/>
  <c r="D220" i="13"/>
  <c r="D326" i="19" s="1"/>
  <c r="D219" i="13"/>
  <c r="D325" i="19" s="1"/>
  <c r="D218" i="13"/>
  <c r="D324" i="19" s="1"/>
  <c r="D217" i="13"/>
  <c r="D323" i="19" s="1"/>
  <c r="D216" i="13"/>
  <c r="D322" i="19" s="1"/>
  <c r="D215" i="13"/>
  <c r="D321" i="19" s="1"/>
  <c r="D196" i="13"/>
  <c r="D307" i="19" s="1"/>
  <c r="D195" i="13"/>
  <c r="D306" i="19" s="1"/>
  <c r="D194" i="13"/>
  <c r="D305" i="19" s="1"/>
  <c r="D193" i="13"/>
  <c r="D304" i="19" s="1"/>
  <c r="D192" i="13"/>
  <c r="D303" i="19" s="1"/>
  <c r="D191" i="13"/>
  <c r="D302" i="19" s="1"/>
  <c r="D190" i="13"/>
  <c r="D301" i="19" s="1"/>
  <c r="D189" i="13"/>
  <c r="D300" i="19" s="1"/>
  <c r="D188" i="13"/>
  <c r="D299" i="19" s="1"/>
  <c r="D187" i="13"/>
  <c r="D298" i="19" s="1"/>
  <c r="D186" i="13"/>
  <c r="D297" i="19" s="1"/>
  <c r="D185" i="13"/>
  <c r="D296" i="19" s="1"/>
  <c r="D184" i="13"/>
  <c r="D295" i="19" s="1"/>
  <c r="D183" i="13"/>
  <c r="D294" i="19" s="1"/>
  <c r="D182" i="13"/>
  <c r="D293" i="19" s="1"/>
  <c r="D181" i="13"/>
  <c r="D292" i="19" s="1"/>
  <c r="D180" i="13"/>
  <c r="D291" i="19" s="1"/>
  <c r="D179" i="13"/>
  <c r="D290" i="19" s="1"/>
  <c r="D178" i="13"/>
  <c r="D289" i="19" s="1"/>
  <c r="D177" i="13"/>
  <c r="D288" i="19" s="1"/>
  <c r="D176" i="13"/>
  <c r="D287" i="19" s="1"/>
  <c r="D175" i="13"/>
  <c r="D286" i="19" s="1"/>
  <c r="D174" i="13"/>
  <c r="D285" i="19" s="1"/>
  <c r="D173" i="13"/>
  <c r="D284" i="19" s="1"/>
  <c r="D172" i="13"/>
  <c r="D283" i="19" s="1"/>
  <c r="D171" i="13"/>
  <c r="D282" i="19" s="1"/>
  <c r="D170" i="13"/>
  <c r="D281" i="19" s="1"/>
  <c r="D169" i="13"/>
  <c r="D280" i="19" s="1"/>
  <c r="D168" i="13"/>
  <c r="D279" i="19" s="1"/>
  <c r="D167" i="13"/>
  <c r="D278" i="19" s="1"/>
  <c r="D166" i="13"/>
  <c r="D277" i="19" s="1"/>
  <c r="D165" i="13"/>
  <c r="D276" i="19" s="1"/>
  <c r="D164" i="13"/>
  <c r="D275" i="19" s="1"/>
  <c r="D163" i="13"/>
  <c r="D274" i="19" s="1"/>
  <c r="D162" i="13"/>
  <c r="D273" i="19" s="1"/>
  <c r="D161" i="13"/>
  <c r="D272" i="19" s="1"/>
  <c r="D160" i="13"/>
  <c r="D271" i="19" s="1"/>
  <c r="D159" i="13"/>
  <c r="D270" i="19" s="1"/>
  <c r="D158" i="13"/>
  <c r="D269" i="19" s="1"/>
  <c r="D819" i="8"/>
  <c r="D136" i="13" s="1"/>
  <c r="D252" i="19" s="1"/>
  <c r="D818" i="8"/>
  <c r="D135" i="13" s="1"/>
  <c r="D251" i="19" s="1"/>
  <c r="D817" i="8"/>
  <c r="D134" i="13" s="1"/>
  <c r="D250" i="19" s="1"/>
  <c r="D816" i="8"/>
  <c r="D133" i="13" s="1"/>
  <c r="D249" i="19" s="1"/>
  <c r="D815" i="8"/>
  <c r="D132" i="13" s="1"/>
  <c r="D248" i="19" s="1"/>
  <c r="D814" i="8"/>
  <c r="D131" i="13" s="1"/>
  <c r="D247" i="19" s="1"/>
  <c r="D813" i="8"/>
  <c r="D130" i="13" s="1"/>
  <c r="D246" i="19" s="1"/>
  <c r="D812" i="8"/>
  <c r="D129" i="13" s="1"/>
  <c r="D245" i="19" s="1"/>
  <c r="D811" i="8"/>
  <c r="D128" i="13" s="1"/>
  <c r="D244" i="19" s="1"/>
  <c r="D127" i="13"/>
  <c r="D243" i="19" s="1"/>
  <c r="D126" i="13"/>
  <c r="D242" i="19" s="1"/>
  <c r="D125" i="13"/>
  <c r="D241" i="19" s="1"/>
  <c r="D124" i="13"/>
  <c r="D240" i="19" s="1"/>
  <c r="D123" i="13"/>
  <c r="D239" i="19" s="1"/>
  <c r="D122" i="13"/>
  <c r="D238" i="19" s="1"/>
  <c r="D121" i="13"/>
  <c r="D237" i="19" s="1"/>
  <c r="D120" i="13"/>
  <c r="D236" i="19" s="1"/>
  <c r="D119" i="13"/>
  <c r="D235" i="19" s="1"/>
  <c r="D118" i="13"/>
  <c r="D234" i="19" s="1"/>
  <c r="D117" i="13"/>
  <c r="D233" i="19" s="1"/>
  <c r="D116" i="13"/>
  <c r="D232" i="19" s="1"/>
  <c r="D115" i="13"/>
  <c r="D231" i="19" s="1"/>
  <c r="D114" i="13"/>
  <c r="D230" i="19" s="1"/>
  <c r="D113" i="13"/>
  <c r="D229" i="19" s="1"/>
  <c r="D112" i="13"/>
  <c r="D228" i="19" s="1"/>
  <c r="D111" i="13"/>
  <c r="D227" i="19" s="1"/>
  <c r="D110" i="13"/>
  <c r="D226" i="19" s="1"/>
  <c r="D109" i="13"/>
  <c r="D225" i="19" s="1"/>
  <c r="D108" i="13"/>
  <c r="D224" i="19" s="1"/>
  <c r="D107" i="13"/>
  <c r="D223" i="19" s="1"/>
  <c r="D106" i="13"/>
  <c r="D222" i="19" s="1"/>
  <c r="D105" i="13"/>
  <c r="D221" i="19" s="1"/>
  <c r="D104" i="13"/>
  <c r="D220" i="19" s="1"/>
  <c r="D103" i="13"/>
  <c r="D219" i="19" s="1"/>
  <c r="D102" i="13"/>
  <c r="D218" i="19" s="1"/>
  <c r="D101" i="13"/>
  <c r="D217" i="19" s="1"/>
  <c r="D100" i="13"/>
  <c r="D216" i="19" s="1"/>
  <c r="D99" i="13"/>
  <c r="D215" i="19" s="1"/>
  <c r="D98" i="13"/>
  <c r="D214" i="19" s="1"/>
  <c r="D97" i="13"/>
  <c r="D213" i="19" s="1"/>
  <c r="D96" i="13"/>
  <c r="D212" i="19" s="1"/>
  <c r="D95" i="13"/>
  <c r="D211" i="19" s="1"/>
  <c r="D94" i="13"/>
  <c r="D210" i="19" s="1"/>
  <c r="D93" i="13"/>
  <c r="D209" i="19" s="1"/>
  <c r="D92" i="13"/>
  <c r="D208" i="19" s="1"/>
  <c r="D91" i="13"/>
  <c r="D207" i="19" s="1"/>
  <c r="D90" i="13"/>
  <c r="D206" i="19" s="1"/>
  <c r="D89" i="13"/>
  <c r="D205" i="19" s="1"/>
  <c r="D88" i="13"/>
  <c r="D204" i="19" s="1"/>
  <c r="D87" i="13"/>
  <c r="D203" i="19" s="1"/>
  <c r="D86" i="13"/>
  <c r="D202" i="19" s="1"/>
  <c r="D85" i="13"/>
  <c r="D201" i="19" s="1"/>
  <c r="D84" i="13"/>
  <c r="D200" i="19" s="1"/>
  <c r="D83" i="13"/>
  <c r="D199" i="19" s="1"/>
  <c r="D82" i="13"/>
  <c r="D198" i="19" s="1"/>
  <c r="D81" i="13"/>
  <c r="D197" i="19" s="1"/>
  <c r="D61" i="13"/>
  <c r="D182" i="19" s="1"/>
  <c r="D60" i="13"/>
  <c r="D181" i="19" s="1"/>
  <c r="D59" i="13"/>
  <c r="D180" i="19" s="1"/>
  <c r="D58" i="13"/>
  <c r="D179" i="19" s="1"/>
  <c r="D57" i="13"/>
  <c r="D178" i="19" s="1"/>
  <c r="D56" i="13"/>
  <c r="D177" i="19" s="1"/>
  <c r="D55" i="13"/>
  <c r="D176" i="19" s="1"/>
  <c r="D54" i="13"/>
  <c r="D175" i="19" s="1"/>
  <c r="D53" i="13"/>
  <c r="D174" i="19" s="1"/>
  <c r="D52" i="13"/>
  <c r="D173" i="19" s="1"/>
  <c r="D51" i="13"/>
  <c r="D172" i="19" s="1"/>
  <c r="D50" i="13"/>
  <c r="D171" i="19" s="1"/>
  <c r="D49" i="13"/>
  <c r="D170" i="19" s="1"/>
  <c r="D48" i="13"/>
  <c r="D169" i="19" s="1"/>
  <c r="D47" i="13"/>
  <c r="D168" i="19" s="1"/>
  <c r="D46" i="13"/>
  <c r="D167" i="19" s="1"/>
  <c r="D45" i="13"/>
  <c r="D166" i="19" s="1"/>
  <c r="D44" i="13"/>
  <c r="D165" i="19" s="1"/>
  <c r="D43" i="13"/>
  <c r="D164" i="19" s="1"/>
  <c r="D42" i="13"/>
  <c r="D163" i="19" s="1"/>
  <c r="D41" i="13"/>
  <c r="D162" i="19" s="1"/>
  <c r="D40" i="13"/>
  <c r="D161" i="19" s="1"/>
  <c r="D39" i="13"/>
  <c r="D160" i="19" s="1"/>
  <c r="D38" i="13"/>
  <c r="D159" i="19" s="1"/>
  <c r="D373" i="12"/>
  <c r="D418" i="12" s="1"/>
  <c r="D463" i="12" s="1"/>
  <c r="D371" i="12"/>
  <c r="D416" i="12" s="1"/>
  <c r="D461" i="12" s="1"/>
  <c r="D369" i="12"/>
  <c r="D414" i="12" s="1"/>
  <c r="D459" i="12" s="1"/>
  <c r="D367" i="12"/>
  <c r="D412" i="12" s="1"/>
  <c r="D457" i="12" s="1"/>
  <c r="D365" i="12"/>
  <c r="D410" i="12" s="1"/>
  <c r="D455" i="12" s="1"/>
  <c r="D645" i="8"/>
  <c r="D588" i="11" s="1"/>
  <c r="D93" i="19" s="1"/>
  <c r="D644" i="8"/>
  <c r="D587" i="11" s="1"/>
  <c r="D92" i="19" s="1"/>
  <c r="D643" i="8"/>
  <c r="D586" i="11" s="1"/>
  <c r="D91" i="19" s="1"/>
  <c r="D642" i="8"/>
  <c r="D585" i="11" s="1"/>
  <c r="D90" i="19" s="1"/>
  <c r="D641" i="8"/>
  <c r="D584" i="11" s="1"/>
  <c r="D89" i="19" s="1"/>
  <c r="D640" i="8"/>
  <c r="D583" i="11" s="1"/>
  <c r="D88" i="19" s="1"/>
  <c r="D639" i="8"/>
  <c r="D582" i="11" s="1"/>
  <c r="D87" i="19" s="1"/>
  <c r="D638" i="8"/>
  <c r="D581" i="11" s="1"/>
  <c r="D86" i="19" s="1"/>
  <c r="D637" i="8"/>
  <c r="D580" i="11" s="1"/>
  <c r="D85" i="19" s="1"/>
  <c r="D636" i="8"/>
  <c r="D579" i="11" s="1"/>
  <c r="D84" i="19" s="1"/>
  <c r="D635" i="8"/>
  <c r="D578" i="11" s="1"/>
  <c r="D83" i="19" s="1"/>
  <c r="D577" i="11"/>
  <c r="D82" i="19" s="1"/>
  <c r="D576" i="11"/>
  <c r="D81" i="19" s="1"/>
  <c r="D575" i="11"/>
  <c r="D80" i="19" s="1"/>
  <c r="D574" i="11"/>
  <c r="D79" i="19" s="1"/>
  <c r="D573" i="11"/>
  <c r="D78" i="19" s="1"/>
  <c r="D572" i="11"/>
  <c r="D77" i="19" s="1"/>
  <c r="D571" i="11"/>
  <c r="D76" i="19" s="1"/>
  <c r="D570" i="11"/>
  <c r="D75" i="19" s="1"/>
  <c r="D569" i="11"/>
  <c r="D74" i="19" s="1"/>
  <c r="D568" i="11"/>
  <c r="D73" i="19" s="1"/>
  <c r="D567" i="11"/>
  <c r="D72" i="19" s="1"/>
  <c r="D566" i="11"/>
  <c r="D71" i="19" s="1"/>
  <c r="D565" i="11"/>
  <c r="D70" i="19" s="1"/>
  <c r="D564" i="11"/>
  <c r="D69" i="19" s="1"/>
  <c r="D563" i="11"/>
  <c r="D68" i="19" s="1"/>
  <c r="D562" i="11"/>
  <c r="D67" i="19" s="1"/>
  <c r="D561" i="11"/>
  <c r="D66" i="19" s="1"/>
  <c r="D560" i="11"/>
  <c r="D65" i="19" s="1"/>
  <c r="D611" i="8"/>
  <c r="D551" i="11" s="1"/>
  <c r="D610" i="8"/>
  <c r="D550" i="11" s="1"/>
  <c r="D609" i="8"/>
  <c r="D549" i="11" s="1"/>
  <c r="D608" i="8"/>
  <c r="D548" i="11" s="1"/>
  <c r="D607" i="8"/>
  <c r="D547" i="11" s="1"/>
  <c r="D606" i="8"/>
  <c r="D546" i="11" s="1"/>
  <c r="D605" i="8"/>
  <c r="D545" i="11" s="1"/>
  <c r="D604" i="8"/>
  <c r="D544" i="11" s="1"/>
  <c r="D603" i="8"/>
  <c r="D543" i="11" s="1"/>
  <c r="D602" i="8"/>
  <c r="D542" i="11" s="1"/>
  <c r="D601" i="8"/>
  <c r="D541" i="11" s="1"/>
  <c r="D600" i="8"/>
  <c r="D540" i="11" s="1"/>
  <c r="D599" i="8"/>
  <c r="D539" i="11" s="1"/>
  <c r="D598" i="8"/>
  <c r="D538" i="11" s="1"/>
  <c r="D597" i="8"/>
  <c r="D537" i="11" s="1"/>
  <c r="D596" i="8"/>
  <c r="D536" i="11" s="1"/>
  <c r="D595" i="8"/>
  <c r="D535" i="11" s="1"/>
  <c r="D594" i="8"/>
  <c r="D534" i="11" s="1"/>
  <c r="D593" i="8"/>
  <c r="D533" i="11" s="1"/>
  <c r="D592" i="8"/>
  <c r="D532" i="11" s="1"/>
  <c r="D591" i="8"/>
  <c r="D531" i="11" s="1"/>
  <c r="D590" i="8"/>
  <c r="D530" i="11" s="1"/>
  <c r="D589" i="8"/>
  <c r="D529" i="11" s="1"/>
  <c r="D588" i="8"/>
  <c r="D528" i="11" s="1"/>
  <c r="D587" i="8"/>
  <c r="D527" i="11" s="1"/>
  <c r="D586" i="8"/>
  <c r="D526" i="11" s="1"/>
  <c r="D585" i="8"/>
  <c r="D525" i="11" s="1"/>
  <c r="D584" i="8"/>
  <c r="D524" i="11" s="1"/>
  <c r="D583" i="8"/>
  <c r="D523" i="11" s="1"/>
  <c r="D582" i="8"/>
  <c r="D522" i="11" s="1"/>
  <c r="D581" i="8"/>
  <c r="D521" i="11" s="1"/>
  <c r="D580" i="8"/>
  <c r="D520" i="11" s="1"/>
  <c r="D579" i="8"/>
  <c r="D519" i="11" s="1"/>
  <c r="D578" i="8"/>
  <c r="D518" i="11" s="1"/>
  <c r="D577" i="8"/>
  <c r="D517" i="11" s="1"/>
  <c r="D576" i="8"/>
  <c r="D516" i="11" s="1"/>
  <c r="D575" i="8"/>
  <c r="D515" i="11" s="1"/>
  <c r="D574" i="8"/>
  <c r="D514" i="11" s="1"/>
  <c r="D573" i="8"/>
  <c r="D513" i="11" s="1"/>
  <c r="D572" i="8"/>
  <c r="D512" i="11" s="1"/>
  <c r="D571" i="8"/>
  <c r="D511" i="11" s="1"/>
  <c r="D570" i="8"/>
  <c r="D510" i="11" s="1"/>
  <c r="D569" i="8"/>
  <c r="D509" i="11" s="1"/>
  <c r="D568" i="8"/>
  <c r="D508" i="11" s="1"/>
  <c r="D567" i="8"/>
  <c r="D507" i="11" s="1"/>
  <c r="D566" i="8"/>
  <c r="D506" i="11" s="1"/>
  <c r="D565" i="8"/>
  <c r="D505" i="11" s="1"/>
  <c r="D564" i="8"/>
  <c r="D504" i="11" s="1"/>
  <c r="D563" i="8"/>
  <c r="D503" i="11" s="1"/>
  <c r="D562" i="8"/>
  <c r="D502" i="11" s="1"/>
  <c r="D561" i="8"/>
  <c r="D501" i="11" s="1"/>
  <c r="D560" i="8"/>
  <c r="D500" i="11" s="1"/>
  <c r="D559" i="8"/>
  <c r="D499" i="11" s="1"/>
  <c r="D558" i="8"/>
  <c r="D498" i="11" s="1"/>
  <c r="D557" i="8"/>
  <c r="D497" i="11" s="1"/>
  <c r="D556" i="8"/>
  <c r="D496" i="11" s="1"/>
  <c r="D555" i="8"/>
  <c r="D495" i="11" s="1"/>
  <c r="D554" i="8"/>
  <c r="D494" i="11" s="1"/>
  <c r="D553" i="8"/>
  <c r="D493" i="11" s="1"/>
  <c r="D552" i="8"/>
  <c r="D492" i="11" s="1"/>
  <c r="D551" i="8"/>
  <c r="D491" i="11" s="1"/>
  <c r="D550" i="8"/>
  <c r="D490" i="11" s="1"/>
  <c r="D549" i="8"/>
  <c r="D489" i="11" s="1"/>
  <c r="D548" i="8"/>
  <c r="D488" i="11" s="1"/>
  <c r="D547" i="8"/>
  <c r="D487" i="11" s="1"/>
  <c r="D546" i="8"/>
  <c r="D486" i="11" s="1"/>
  <c r="D545" i="8"/>
  <c r="D485" i="11" s="1"/>
  <c r="D544" i="8"/>
  <c r="D484" i="11" s="1"/>
  <c r="D543" i="8"/>
  <c r="D483" i="11" s="1"/>
  <c r="D542" i="8"/>
  <c r="D482" i="11" s="1"/>
  <c r="D541" i="8"/>
  <c r="D481" i="11" s="1"/>
  <c r="D540" i="8"/>
  <c r="D480" i="11" s="1"/>
  <c r="D539" i="8"/>
  <c r="D479" i="11" s="1"/>
  <c r="D538" i="8"/>
  <c r="D478" i="11" s="1"/>
  <c r="D537" i="8"/>
  <c r="D477" i="11" s="1"/>
  <c r="D536" i="8"/>
  <c r="D476" i="11" s="1"/>
  <c r="D535" i="8"/>
  <c r="D475" i="11" s="1"/>
  <c r="D534" i="8"/>
  <c r="D474" i="11" s="1"/>
  <c r="D533" i="8"/>
  <c r="D473" i="11" s="1"/>
  <c r="D532" i="8"/>
  <c r="D472" i="11" s="1"/>
  <c r="D531" i="8"/>
  <c r="D471" i="11" s="1"/>
  <c r="D530" i="8"/>
  <c r="D470" i="11" s="1"/>
  <c r="D529" i="8"/>
  <c r="D469" i="11" s="1"/>
  <c r="D528" i="8"/>
  <c r="D468" i="11" s="1"/>
  <c r="D527" i="8"/>
  <c r="D467" i="11" s="1"/>
  <c r="D526" i="8"/>
  <c r="D466" i="11" s="1"/>
  <c r="D525" i="8"/>
  <c r="D465" i="11" s="1"/>
  <c r="D524" i="8"/>
  <c r="D464" i="11" s="1"/>
  <c r="D523" i="8"/>
  <c r="D463" i="11" s="1"/>
  <c r="D522" i="8"/>
  <c r="D462" i="11" s="1"/>
  <c r="D521" i="8"/>
  <c r="D461" i="11" s="1"/>
  <c r="D520" i="8"/>
  <c r="D460" i="11" s="1"/>
  <c r="D519" i="8"/>
  <c r="D459" i="11" s="1"/>
  <c r="D518" i="8"/>
  <c r="D458" i="11" s="1"/>
  <c r="D517" i="8"/>
  <c r="D457" i="11" s="1"/>
  <c r="D516" i="8"/>
  <c r="D456" i="11" s="1"/>
  <c r="D515" i="8"/>
  <c r="D455" i="11" s="1"/>
  <c r="D514" i="8"/>
  <c r="D454" i="11" s="1"/>
  <c r="D513" i="8"/>
  <c r="D453" i="11" s="1"/>
  <c r="D512" i="8"/>
  <c r="D452" i="11" s="1"/>
  <c r="D511" i="8"/>
  <c r="D451" i="11" s="1"/>
  <c r="D510" i="8"/>
  <c r="D450" i="11" s="1"/>
  <c r="D509" i="8"/>
  <c r="D449" i="11" s="1"/>
  <c r="D508" i="8"/>
  <c r="D448" i="11" s="1"/>
  <c r="D507" i="8"/>
  <c r="D447" i="11" s="1"/>
  <c r="D506" i="8"/>
  <c r="D446" i="11" s="1"/>
  <c r="D505" i="8"/>
  <c r="D445" i="11" s="1"/>
  <c r="D504" i="8"/>
  <c r="D444" i="11" s="1"/>
  <c r="D503" i="8"/>
  <c r="D443" i="11" s="1"/>
  <c r="D502" i="8"/>
  <c r="D442" i="11" s="1"/>
  <c r="D501" i="8"/>
  <c r="D441" i="11" s="1"/>
  <c r="D500" i="8"/>
  <c r="D440" i="11" s="1"/>
  <c r="D499" i="8"/>
  <c r="D439" i="11" s="1"/>
  <c r="D498" i="8"/>
  <c r="D438" i="11" s="1"/>
  <c r="D497" i="8"/>
  <c r="D437" i="11" s="1"/>
  <c r="D496" i="8"/>
  <c r="D436" i="11" s="1"/>
  <c r="D495" i="8"/>
  <c r="D435" i="11" s="1"/>
  <c r="D494" i="8"/>
  <c r="D434" i="11" s="1"/>
  <c r="D493" i="8"/>
  <c r="D433" i="11" s="1"/>
  <c r="D492" i="8"/>
  <c r="D432" i="11" s="1"/>
  <c r="D491" i="8"/>
  <c r="D431" i="11" s="1"/>
  <c r="D490" i="8"/>
  <c r="D430" i="11" s="1"/>
  <c r="D489" i="8"/>
  <c r="D429" i="11" s="1"/>
  <c r="D488" i="8"/>
  <c r="D428" i="11" s="1"/>
  <c r="D487" i="8"/>
  <c r="D427" i="11" s="1"/>
  <c r="D486" i="8"/>
  <c r="D426" i="11" s="1"/>
  <c r="D485" i="8"/>
  <c r="D425" i="11" s="1"/>
  <c r="D484" i="8"/>
  <c r="D424" i="11" s="1"/>
  <c r="D483" i="8"/>
  <c r="D423" i="11" s="1"/>
  <c r="D482" i="8"/>
  <c r="D422" i="11" s="1"/>
  <c r="D481" i="8"/>
  <c r="D421" i="11" s="1"/>
  <c r="D480" i="8"/>
  <c r="D420" i="11" s="1"/>
  <c r="D479" i="8"/>
  <c r="D419" i="11" s="1"/>
  <c r="D478" i="8"/>
  <c r="D418" i="11" s="1"/>
  <c r="D477" i="8"/>
  <c r="D417" i="11" s="1"/>
  <c r="D476" i="8"/>
  <c r="D416" i="11" s="1"/>
  <c r="D475" i="8"/>
  <c r="D415" i="11" s="1"/>
  <c r="D474" i="8"/>
  <c r="D414" i="11" s="1"/>
  <c r="D473" i="8"/>
  <c r="D413" i="11" s="1"/>
  <c r="D472" i="8"/>
  <c r="D412" i="11" s="1"/>
  <c r="D471" i="8"/>
  <c r="D411" i="11" s="1"/>
  <c r="D470" i="8"/>
  <c r="D410" i="11" s="1"/>
  <c r="D469" i="8"/>
  <c r="D409" i="11" s="1"/>
  <c r="D468" i="8"/>
  <c r="D408" i="11" s="1"/>
  <c r="D467" i="8"/>
  <c r="D407" i="11" s="1"/>
  <c r="D466" i="8"/>
  <c r="D406" i="11" s="1"/>
  <c r="D465" i="8"/>
  <c r="D405" i="11" s="1"/>
  <c r="D464" i="8"/>
  <c r="D404" i="11" s="1"/>
  <c r="D463" i="8"/>
  <c r="D403" i="11" s="1"/>
  <c r="D462" i="8"/>
  <c r="D402" i="11" s="1"/>
  <c r="D461" i="8"/>
  <c r="D401" i="11" s="1"/>
  <c r="D460" i="8"/>
  <c r="D400" i="11" s="1"/>
  <c r="D459" i="8"/>
  <c r="D399" i="11" s="1"/>
  <c r="D458" i="8"/>
  <c r="D398" i="11" s="1"/>
  <c r="D457" i="8"/>
  <c r="D397" i="11" s="1"/>
  <c r="D456" i="8"/>
  <c r="D396" i="11" s="1"/>
  <c r="D455" i="8"/>
  <c r="D395" i="11" s="1"/>
  <c r="D454" i="8"/>
  <c r="D394" i="11" s="1"/>
  <c r="D453" i="8"/>
  <c r="D393" i="11" s="1"/>
  <c r="D452" i="8"/>
  <c r="D392" i="11" s="1"/>
  <c r="D451" i="8"/>
  <c r="D391" i="11" s="1"/>
  <c r="D450" i="8"/>
  <c r="D390" i="11" s="1"/>
  <c r="D449" i="8"/>
  <c r="D389" i="11" s="1"/>
  <c r="D448" i="8"/>
  <c r="D388" i="11" s="1"/>
  <c r="D447" i="8"/>
  <c r="D387" i="11" s="1"/>
  <c r="D446" i="8"/>
  <c r="D386" i="11" s="1"/>
  <c r="D445" i="8"/>
  <c r="D385" i="11" s="1"/>
  <c r="D444" i="8"/>
  <c r="D384" i="11" s="1"/>
  <c r="D443" i="8"/>
  <c r="D383" i="11" s="1"/>
  <c r="D442" i="8"/>
  <c r="D382" i="11" s="1"/>
  <c r="D441" i="8"/>
  <c r="D381" i="11" s="1"/>
  <c r="D440" i="8"/>
  <c r="D380" i="11" s="1"/>
  <c r="D439" i="8"/>
  <c r="D379" i="11" s="1"/>
  <c r="D438" i="8"/>
  <c r="D378" i="11" s="1"/>
  <c r="D437" i="8"/>
  <c r="D377" i="11" s="1"/>
  <c r="D436" i="8"/>
  <c r="D376" i="11" s="1"/>
  <c r="D435" i="8"/>
  <c r="D375" i="11" s="1"/>
  <c r="D434" i="8"/>
  <c r="D374" i="11" s="1"/>
  <c r="D433" i="8"/>
  <c r="D373" i="11" s="1"/>
  <c r="D432" i="8"/>
  <c r="D372" i="11" s="1"/>
  <c r="D431" i="8"/>
  <c r="D371" i="11" s="1"/>
  <c r="D430" i="8"/>
  <c r="D370" i="11" s="1"/>
  <c r="D429" i="8"/>
  <c r="D369" i="11" s="1"/>
  <c r="D428" i="8"/>
  <c r="D368" i="11" s="1"/>
  <c r="D427" i="8"/>
  <c r="D367" i="11" s="1"/>
  <c r="D426" i="8"/>
  <c r="D366" i="11" s="1"/>
  <c r="D425" i="8"/>
  <c r="D365" i="11" s="1"/>
  <c r="D424" i="8"/>
  <c r="D364" i="11" s="1"/>
  <c r="D423" i="8"/>
  <c r="D363" i="11" s="1"/>
  <c r="D422" i="8"/>
  <c r="D362" i="11" s="1"/>
  <c r="D421" i="8"/>
  <c r="D361" i="11" s="1"/>
  <c r="D420" i="8"/>
  <c r="D360" i="11" s="1"/>
  <c r="D419" i="8"/>
  <c r="D359" i="11" s="1"/>
  <c r="D418" i="8"/>
  <c r="D358" i="11" s="1"/>
  <c r="D417" i="8"/>
  <c r="D357" i="11" s="1"/>
  <c r="D416" i="8"/>
  <c r="D356" i="11" s="1"/>
  <c r="D415" i="8"/>
  <c r="D355" i="11" s="1"/>
  <c r="D414" i="8"/>
  <c r="D354" i="11" s="1"/>
  <c r="D413" i="8"/>
  <c r="D353" i="11" s="1"/>
  <c r="D412" i="8"/>
  <c r="D352" i="11" s="1"/>
  <c r="D411" i="8"/>
  <c r="D351" i="11" s="1"/>
  <c r="D410" i="8"/>
  <c r="D350" i="11" s="1"/>
  <c r="D409" i="8"/>
  <c r="D349" i="11" s="1"/>
  <c r="D408" i="8"/>
  <c r="D348" i="11" s="1"/>
  <c r="D407" i="8"/>
  <c r="D347" i="11" s="1"/>
  <c r="D406" i="8"/>
  <c r="D346" i="11" s="1"/>
  <c r="D405" i="8"/>
  <c r="D345" i="11" s="1"/>
  <c r="D404" i="8"/>
  <c r="D344" i="11" s="1"/>
  <c r="D403" i="8"/>
  <c r="D343" i="11" s="1"/>
  <c r="D402" i="8"/>
  <c r="D342" i="11" s="1"/>
  <c r="D401" i="8"/>
  <c r="D341" i="11" s="1"/>
  <c r="D400" i="8"/>
  <c r="D340" i="11" s="1"/>
  <c r="D399" i="8"/>
  <c r="D339" i="11" s="1"/>
  <c r="D398" i="8"/>
  <c r="D338" i="11" s="1"/>
  <c r="D397" i="8"/>
  <c r="D337" i="11" s="1"/>
  <c r="D396" i="8"/>
  <c r="D336" i="11" s="1"/>
  <c r="D395" i="8"/>
  <c r="D335" i="11" s="1"/>
  <c r="D394" i="8"/>
  <c r="D334" i="11" s="1"/>
  <c r="D393" i="8"/>
  <c r="D333" i="11" s="1"/>
  <c r="D392" i="8"/>
  <c r="D332" i="11" s="1"/>
  <c r="D391" i="8"/>
  <c r="D331" i="11" s="1"/>
  <c r="D390" i="8"/>
  <c r="D330" i="11" s="1"/>
  <c r="D389" i="8"/>
  <c r="D329" i="11" s="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59" i="8"/>
  <c r="D297" i="11" s="1"/>
  <c r="D358" i="8"/>
  <c r="D296" i="11" s="1"/>
  <c r="D357" i="8"/>
  <c r="D295" i="11" s="1"/>
  <c r="D356" i="8"/>
  <c r="D294" i="11" s="1"/>
  <c r="D355" i="8"/>
  <c r="D293" i="11" s="1"/>
  <c r="D354" i="8"/>
  <c r="D292" i="11" s="1"/>
  <c r="D353" i="8"/>
  <c r="D291" i="11" s="1"/>
  <c r="D352" i="8"/>
  <c r="D290" i="11" s="1"/>
  <c r="D351" i="8"/>
  <c r="D289" i="11" s="1"/>
  <c r="D350" i="8"/>
  <c r="D288" i="11" s="1"/>
  <c r="D349" i="8"/>
  <c r="D287" i="11" s="1"/>
  <c r="D348" i="8"/>
  <c r="D286" i="11" s="1"/>
  <c r="D347" i="8"/>
  <c r="D285" i="11" s="1"/>
  <c r="D346" i="8"/>
  <c r="D284" i="11" s="1"/>
  <c r="D345" i="8"/>
  <c r="D283" i="11" s="1"/>
  <c r="D344" i="8"/>
  <c r="D282" i="11" s="1"/>
  <c r="D343" i="8"/>
  <c r="D281" i="11" s="1"/>
  <c r="D342" i="8"/>
  <c r="D280" i="11" s="1"/>
  <c r="D341" i="8"/>
  <c r="D279" i="11" s="1"/>
  <c r="D340" i="8"/>
  <c r="D278" i="11" s="1"/>
  <c r="D339" i="8"/>
  <c r="D277" i="11" s="1"/>
  <c r="D338" i="8"/>
  <c r="D276" i="11" s="1"/>
  <c r="D337" i="8"/>
  <c r="D275" i="11" s="1"/>
  <c r="D336" i="8"/>
  <c r="D274" i="11" s="1"/>
  <c r="D335" i="8"/>
  <c r="D273" i="11" s="1"/>
  <c r="D334" i="8"/>
  <c r="D272" i="11" s="1"/>
  <c r="D333" i="8"/>
  <c r="D271" i="11" s="1"/>
  <c r="D332" i="8"/>
  <c r="D270" i="11" s="1"/>
  <c r="D331" i="8"/>
  <c r="D269" i="11" s="1"/>
  <c r="D330" i="8"/>
  <c r="D268" i="11" s="1"/>
  <c r="D329" i="8"/>
  <c r="D267" i="11" s="1"/>
  <c r="D328" i="8"/>
  <c r="D266" i="11" s="1"/>
  <c r="D327" i="8"/>
  <c r="D265" i="11" s="1"/>
  <c r="D326" i="8"/>
  <c r="D264" i="11" s="1"/>
  <c r="D325" i="8"/>
  <c r="D263" i="11" s="1"/>
  <c r="D324" i="8"/>
  <c r="D262" i="11" s="1"/>
  <c r="D323" i="8"/>
  <c r="D261" i="11" s="1"/>
  <c r="D322" i="8"/>
  <c r="D260" i="11" s="1"/>
  <c r="D321" i="8"/>
  <c r="D259" i="11" s="1"/>
  <c r="D320" i="8"/>
  <c r="D258" i="11" s="1"/>
  <c r="D319" i="8"/>
  <c r="D257" i="11" s="1"/>
  <c r="D318" i="8"/>
  <c r="D256" i="11" s="1"/>
  <c r="D317" i="8"/>
  <c r="D255" i="11" s="1"/>
  <c r="D316" i="8"/>
  <c r="D254" i="11" s="1"/>
  <c r="D315" i="8"/>
  <c r="D253" i="11" s="1"/>
  <c r="D314" i="8"/>
  <c r="D252" i="11" s="1"/>
  <c r="D313" i="8"/>
  <c r="D251" i="11" s="1"/>
  <c r="D312" i="8"/>
  <c r="D250" i="11" s="1"/>
  <c r="D311" i="8"/>
  <c r="D249" i="11" s="1"/>
  <c r="D310" i="8"/>
  <c r="D248" i="11" s="1"/>
  <c r="D309" i="8"/>
  <c r="D247" i="11" s="1"/>
  <c r="D308" i="8"/>
  <c r="D246" i="11" s="1"/>
  <c r="D307" i="8"/>
  <c r="D245" i="11" s="1"/>
  <c r="D306" i="8"/>
  <c r="D244" i="11" s="1"/>
  <c r="D305" i="8"/>
  <c r="D243" i="11" s="1"/>
  <c r="D304" i="8"/>
  <c r="D242" i="11" s="1"/>
  <c r="D303" i="8"/>
  <c r="D241" i="11" s="1"/>
  <c r="D302" i="8"/>
  <c r="D240" i="11" s="1"/>
  <c r="D301" i="8"/>
  <c r="D239" i="11" s="1"/>
  <c r="D300" i="8"/>
  <c r="D238" i="11" s="1"/>
  <c r="D299" i="8"/>
  <c r="D237" i="11" s="1"/>
  <c r="D298" i="8"/>
  <c r="D236" i="11" s="1"/>
  <c r="D297" i="8"/>
  <c r="D235" i="11" s="1"/>
  <c r="D296" i="8"/>
  <c r="D234" i="11" s="1"/>
  <c r="D295" i="8"/>
  <c r="D233" i="11" s="1"/>
  <c r="D294" i="8"/>
  <c r="D232" i="11" s="1"/>
  <c r="D293" i="8"/>
  <c r="D231" i="11" s="1"/>
  <c r="D292" i="8"/>
  <c r="D230" i="11" s="1"/>
  <c r="D291" i="8"/>
  <c r="D229" i="11" s="1"/>
  <c r="D290" i="8"/>
  <c r="D228" i="11" s="1"/>
  <c r="D289" i="8"/>
  <c r="D227" i="11" s="1"/>
  <c r="D288" i="8"/>
  <c r="D226" i="11" s="1"/>
  <c r="D287" i="8"/>
  <c r="D225" i="11" s="1"/>
  <c r="D286" i="8"/>
  <c r="D224" i="11" s="1"/>
  <c r="D285" i="8"/>
  <c r="D223" i="11" s="1"/>
  <c r="D284" i="8"/>
  <c r="D222" i="11" s="1"/>
  <c r="D283" i="8"/>
  <c r="D221" i="11" s="1"/>
  <c r="D282" i="8"/>
  <c r="D220" i="11" s="1"/>
  <c r="D281" i="8"/>
  <c r="D219" i="11" s="1"/>
  <c r="D280" i="8"/>
  <c r="D218" i="11" s="1"/>
  <c r="D279" i="8"/>
  <c r="D217" i="11" s="1"/>
  <c r="D278" i="8"/>
  <c r="D216" i="11" s="1"/>
  <c r="D277" i="8"/>
  <c r="D215" i="11" s="1"/>
  <c r="D276" i="8"/>
  <c r="D214" i="11" s="1"/>
  <c r="D275" i="8"/>
  <c r="D213" i="11" s="1"/>
  <c r="D274" i="8"/>
  <c r="D212" i="11" s="1"/>
  <c r="D273" i="8"/>
  <c r="D211" i="11" s="1"/>
  <c r="D272" i="8"/>
  <c r="D210" i="11" s="1"/>
  <c r="D271" i="8"/>
  <c r="D209" i="11" s="1"/>
  <c r="D270" i="8"/>
  <c r="D208" i="11" s="1"/>
  <c r="D269" i="8"/>
  <c r="D207" i="11" s="1"/>
  <c r="D268" i="8"/>
  <c r="D206" i="11" s="1"/>
  <c r="D267" i="8"/>
  <c r="D205" i="11" s="1"/>
  <c r="D266" i="8"/>
  <c r="D204" i="11" s="1"/>
  <c r="D265" i="8"/>
  <c r="D203" i="11" s="1"/>
  <c r="D264" i="8"/>
  <c r="D202" i="11" s="1"/>
  <c r="D263" i="8"/>
  <c r="D201" i="11" s="1"/>
  <c r="D262" i="8"/>
  <c r="D200" i="11" s="1"/>
  <c r="D261" i="8"/>
  <c r="D199" i="11" s="1"/>
  <c r="D260" i="8"/>
  <c r="D198" i="11" s="1"/>
  <c r="D259" i="8"/>
  <c r="D197" i="11" s="1"/>
  <c r="D258" i="8"/>
  <c r="D196" i="11" s="1"/>
  <c r="D257" i="8"/>
  <c r="D195" i="11" s="1"/>
  <c r="D256" i="8"/>
  <c r="D194" i="11" s="1"/>
  <c r="D255" i="8"/>
  <c r="D193" i="11" s="1"/>
  <c r="D254" i="8"/>
  <c r="D192" i="11" s="1"/>
  <c r="D253" i="8"/>
  <c r="D191" i="11" s="1"/>
  <c r="D252" i="8"/>
  <c r="D190" i="11" s="1"/>
  <c r="D251" i="8"/>
  <c r="D189" i="11" s="1"/>
  <c r="D250" i="8"/>
  <c r="D188" i="11" s="1"/>
  <c r="D249" i="8"/>
  <c r="D187" i="11" s="1"/>
  <c r="D248" i="8"/>
  <c r="D186" i="11" s="1"/>
  <c r="D247" i="8"/>
  <c r="D185" i="11" s="1"/>
  <c r="D246" i="8"/>
  <c r="D184" i="11" s="1"/>
  <c r="D245" i="8"/>
  <c r="D183" i="11" s="1"/>
  <c r="D244" i="8"/>
  <c r="D182" i="11" s="1"/>
  <c r="D243" i="8"/>
  <c r="D181" i="11" s="1"/>
  <c r="D242" i="8"/>
  <c r="D180" i="11" s="1"/>
  <c r="D241" i="8"/>
  <c r="D179" i="11" s="1"/>
  <c r="D240" i="8"/>
  <c r="D178" i="11" s="1"/>
  <c r="D239" i="8"/>
  <c r="D177" i="11" s="1"/>
  <c r="D238" i="8"/>
  <c r="D176" i="11" s="1"/>
  <c r="D237" i="8"/>
  <c r="D175" i="11" s="1"/>
  <c r="D236" i="8"/>
  <c r="D174" i="11" s="1"/>
  <c r="D235" i="8"/>
  <c r="D173" i="11" s="1"/>
  <c r="D234" i="8"/>
  <c r="D172" i="11" s="1"/>
  <c r="D233" i="8"/>
  <c r="D171" i="11" s="1"/>
  <c r="D232" i="8"/>
  <c r="D170" i="11" s="1"/>
  <c r="D231" i="8"/>
  <c r="D169" i="11" s="1"/>
  <c r="D230" i="8"/>
  <c r="D168" i="11" s="1"/>
  <c r="D229" i="8"/>
  <c r="D167" i="11" s="1"/>
  <c r="D228" i="8"/>
  <c r="D166" i="11" s="1"/>
  <c r="D227" i="8"/>
  <c r="D165" i="11" s="1"/>
  <c r="D226" i="8"/>
  <c r="D164" i="11" s="1"/>
  <c r="D225" i="8"/>
  <c r="D163" i="11" s="1"/>
  <c r="D224" i="8"/>
  <c r="D162" i="11" s="1"/>
  <c r="D223" i="8"/>
  <c r="D161" i="11" s="1"/>
  <c r="D222" i="8"/>
  <c r="D160" i="11" s="1"/>
  <c r="D221" i="8"/>
  <c r="D159" i="11" s="1"/>
  <c r="D220" i="8"/>
  <c r="D158" i="11" s="1"/>
  <c r="D219" i="8"/>
  <c r="D157" i="11" s="1"/>
  <c r="D218" i="8"/>
  <c r="D156" i="11" s="1"/>
  <c r="D217" i="8"/>
  <c r="D155" i="11" s="1"/>
  <c r="D216" i="8"/>
  <c r="D154" i="11" s="1"/>
  <c r="D215" i="8"/>
  <c r="D153" i="11" s="1"/>
  <c r="D214" i="8"/>
  <c r="D152" i="11" s="1"/>
  <c r="D213" i="8"/>
  <c r="D151" i="11" s="1"/>
  <c r="D212" i="8"/>
  <c r="D150" i="11" s="1"/>
  <c r="D211" i="8"/>
  <c r="D149" i="11" s="1"/>
  <c r="D210" i="8"/>
  <c r="D148" i="11" s="1"/>
  <c r="D209" i="8"/>
  <c r="D147" i="11" s="1"/>
  <c r="D208" i="8"/>
  <c r="D146" i="11" s="1"/>
  <c r="D207" i="8"/>
  <c r="D145" i="11" s="1"/>
  <c r="D206" i="8"/>
  <c r="D144" i="11" s="1"/>
  <c r="D205" i="8"/>
  <c r="D143" i="11" s="1"/>
  <c r="D204" i="8"/>
  <c r="D142" i="11" s="1"/>
  <c r="D203" i="8"/>
  <c r="D141" i="11" s="1"/>
  <c r="D202" i="8"/>
  <c r="D140" i="11" s="1"/>
  <c r="D201" i="8"/>
  <c r="D139" i="11" s="1"/>
  <c r="D200" i="8"/>
  <c r="D138" i="11" s="1"/>
  <c r="D199" i="8"/>
  <c r="D137" i="11" s="1"/>
  <c r="D198" i="8"/>
  <c r="D136" i="11" s="1"/>
  <c r="D197" i="8"/>
  <c r="D135" i="11" s="1"/>
  <c r="D196" i="8"/>
  <c r="D134" i="11" s="1"/>
  <c r="D195" i="8"/>
  <c r="D133" i="11" s="1"/>
  <c r="D194" i="8"/>
  <c r="D132" i="11" s="1"/>
  <c r="D193" i="8"/>
  <c r="D131" i="11" s="1"/>
  <c r="D192" i="8"/>
  <c r="D130" i="11" s="1"/>
  <c r="D191" i="8"/>
  <c r="D129" i="11" s="1"/>
  <c r="D190" i="8"/>
  <c r="D128" i="11" s="1"/>
  <c r="D189" i="8"/>
  <c r="D127" i="11" s="1"/>
  <c r="D188" i="8"/>
  <c r="D126" i="11" s="1"/>
  <c r="D187" i="8"/>
  <c r="D125" i="11" s="1"/>
  <c r="D186" i="8"/>
  <c r="D124" i="11" s="1"/>
  <c r="D185" i="8"/>
  <c r="D123" i="11" s="1"/>
  <c r="D184" i="8"/>
  <c r="D122" i="11" s="1"/>
  <c r="D183" i="8"/>
  <c r="D121" i="11" s="1"/>
  <c r="D182" i="8"/>
  <c r="D120" i="11" s="1"/>
  <c r="D181" i="8"/>
  <c r="D119" i="11" s="1"/>
  <c r="D180" i="8"/>
  <c r="D118" i="11" s="1"/>
  <c r="D179" i="8"/>
  <c r="D117" i="11" s="1"/>
  <c r="D178" i="8"/>
  <c r="D116" i="11" s="1"/>
  <c r="D177" i="8"/>
  <c r="D115" i="11" s="1"/>
  <c r="D176" i="8"/>
  <c r="D114" i="11" s="1"/>
  <c r="D175" i="8"/>
  <c r="D113" i="11" s="1"/>
  <c r="D174" i="8"/>
  <c r="D112" i="11" s="1"/>
  <c r="D173" i="8"/>
  <c r="D111" i="11" s="1"/>
  <c r="D172" i="8"/>
  <c r="D110" i="11" s="1"/>
  <c r="D171" i="8"/>
  <c r="D109" i="11" s="1"/>
  <c r="D170" i="8"/>
  <c r="D108" i="11" s="1"/>
  <c r="D169" i="8"/>
  <c r="D107" i="11" s="1"/>
  <c r="D168" i="8"/>
  <c r="D106" i="11" s="1"/>
  <c r="D167" i="8"/>
  <c r="D105" i="11" s="1"/>
  <c r="D166" i="8"/>
  <c r="D104" i="11" s="1"/>
  <c r="D165" i="8"/>
  <c r="D103" i="11" s="1"/>
  <c r="D164" i="8"/>
  <c r="D102" i="11" s="1"/>
  <c r="D163" i="8"/>
  <c r="D101" i="11" s="1"/>
  <c r="D162" i="8"/>
  <c r="D100" i="11" s="1"/>
  <c r="D161" i="8"/>
  <c r="D99" i="11" s="1"/>
  <c r="D160" i="8"/>
  <c r="D98" i="11" s="1"/>
  <c r="D159" i="8"/>
  <c r="D97" i="11" s="1"/>
  <c r="D158" i="8"/>
  <c r="D96" i="11" s="1"/>
  <c r="D157" i="8"/>
  <c r="D95" i="11" s="1"/>
  <c r="D156" i="8"/>
  <c r="D94" i="11" s="1"/>
  <c r="D155" i="8"/>
  <c r="D93" i="11" s="1"/>
  <c r="D154" i="8"/>
  <c r="D92" i="11" s="1"/>
  <c r="D153" i="8"/>
  <c r="D91" i="11" s="1"/>
  <c r="D152" i="8"/>
  <c r="D90" i="11" s="1"/>
  <c r="D151" i="8"/>
  <c r="D89" i="11" s="1"/>
  <c r="D150" i="8"/>
  <c r="D88" i="11" s="1"/>
  <c r="D149" i="8"/>
  <c r="D87" i="11" s="1"/>
  <c r="D148" i="8"/>
  <c r="D86" i="11" s="1"/>
  <c r="D147" i="8"/>
  <c r="D85" i="11" s="1"/>
  <c r="D146" i="8"/>
  <c r="D84" i="11" s="1"/>
  <c r="D145" i="8"/>
  <c r="D83" i="11" s="1"/>
  <c r="D144" i="8"/>
  <c r="D82" i="11" s="1"/>
  <c r="D143" i="8"/>
  <c r="D81" i="11" s="1"/>
  <c r="D142" i="8"/>
  <c r="D80" i="11" s="1"/>
  <c r="D141" i="8"/>
  <c r="D79" i="11" s="1"/>
  <c r="D140" i="8"/>
  <c r="D78" i="11" s="1"/>
  <c r="D139" i="8"/>
  <c r="D77" i="11" s="1"/>
  <c r="D138" i="8"/>
  <c r="D76" i="11" s="1"/>
  <c r="D137" i="8"/>
  <c r="D75" i="11" s="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1" i="11"/>
  <c r="D61" i="19" s="1"/>
  <c r="D40" i="11"/>
  <c r="D60" i="19" s="1"/>
  <c r="D66" i="8"/>
  <c r="D272" i="10" s="1"/>
  <c r="D65" i="8"/>
  <c r="D271" i="10" s="1"/>
  <c r="D64" i="8"/>
  <c r="D270" i="10" s="1"/>
  <c r="D63" i="8"/>
  <c r="D269" i="10" s="1"/>
  <c r="D62" i="8"/>
  <c r="D268" i="10" s="1"/>
  <c r="D61" i="8"/>
  <c r="D267" i="10" s="1"/>
  <c r="D60" i="8"/>
  <c r="D59" i="8"/>
  <c r="D265" i="10" s="1"/>
  <c r="D58" i="8"/>
  <c r="D264" i="10" s="1"/>
  <c r="D263" i="10"/>
  <c r="D262" i="10"/>
  <c r="D261" i="10"/>
  <c r="D260" i="10"/>
  <c r="D259" i="10"/>
  <c r="D258" i="10"/>
  <c r="D257" i="10"/>
  <c r="D256" i="10"/>
  <c r="D255" i="10"/>
  <c r="D254" i="10"/>
  <c r="D253" i="10"/>
  <c r="D252" i="10"/>
  <c r="D645" i="10"/>
  <c r="D33" i="19"/>
  <c r="D32" i="19"/>
  <c r="D31" i="19"/>
  <c r="D30" i="19"/>
  <c r="D7" i="8"/>
  <c r="B7" i="8"/>
  <c r="D6" i="8"/>
  <c r="B6" i="8"/>
  <c r="B5" i="8"/>
  <c r="D4" i="8"/>
  <c r="B4" i="8"/>
  <c r="D3" i="8"/>
  <c r="B3" i="8"/>
  <c r="D2" i="8"/>
  <c r="B2" i="8"/>
  <c r="D77" i="7"/>
  <c r="D76" i="7"/>
  <c r="D75" i="7"/>
  <c r="D74" i="7"/>
  <c r="D73" i="7"/>
  <c r="D72" i="7"/>
  <c r="D71" i="7"/>
  <c r="D70" i="7"/>
  <c r="D69" i="7"/>
  <c r="D68" i="7"/>
  <c r="D67" i="7"/>
  <c r="D66" i="7"/>
  <c r="D65" i="7"/>
  <c r="D64" i="7"/>
  <c r="D63" i="7"/>
  <c r="D62" i="7"/>
  <c r="D61" i="7"/>
  <c r="E60" i="7"/>
  <c r="E61" i="7" s="1"/>
  <c r="E62" i="7" s="1"/>
  <c r="E63" i="7" s="1"/>
  <c r="E64" i="7" s="1"/>
  <c r="E65" i="7" s="1"/>
  <c r="E66" i="7" s="1"/>
  <c r="E67" i="7" s="1"/>
  <c r="E68" i="7" s="1"/>
  <c r="E69" i="7" s="1"/>
  <c r="E70" i="7" s="1"/>
  <c r="E71" i="7" s="1"/>
  <c r="E72" i="7" s="1"/>
  <c r="E73" i="7" s="1"/>
  <c r="E74" i="7" s="1"/>
  <c r="E75" i="7" s="1"/>
  <c r="E76" i="7" s="1"/>
  <c r="E77" i="7" s="1"/>
  <c r="E78" i="7" s="1"/>
  <c r="D60" i="7"/>
  <c r="D59" i="7"/>
  <c r="D49" i="7"/>
  <c r="D47" i="7"/>
  <c r="D46" i="7"/>
  <c r="D45" i="7"/>
  <c r="D43" i="7"/>
  <c r="D42" i="7"/>
  <c r="D41" i="7"/>
  <c r="D39" i="7"/>
  <c r="D38" i="7"/>
  <c r="D37" i="7"/>
  <c r="D36" i="7"/>
  <c r="D35" i="7"/>
  <c r="D34" i="7"/>
  <c r="D33" i="7"/>
  <c r="D32" i="7"/>
  <c r="D31" i="7"/>
  <c r="D30" i="7"/>
  <c r="D29" i="7"/>
  <c r="D28" i="7"/>
  <c r="D27" i="7"/>
  <c r="D26" i="7"/>
  <c r="D25" i="7"/>
  <c r="D24" i="7"/>
  <c r="D23" i="7"/>
  <c r="D22" i="7"/>
  <c r="D21" i="7"/>
  <c r="D20" i="7"/>
  <c r="AC19" i="7"/>
  <c r="AB19" i="7"/>
  <c r="AA19" i="7"/>
  <c r="Z19" i="7"/>
  <c r="Y19" i="7"/>
  <c r="X19" i="7"/>
  <c r="W19" i="7"/>
  <c r="V19" i="7"/>
  <c r="U19" i="7"/>
  <c r="T19" i="7"/>
  <c r="S19" i="7"/>
  <c r="R19" i="7"/>
  <c r="Q19" i="7"/>
  <c r="P19" i="7"/>
  <c r="O19" i="7"/>
  <c r="N19" i="7"/>
  <c r="M19" i="7"/>
  <c r="L19" i="7"/>
  <c r="K19" i="7"/>
  <c r="J19" i="7"/>
  <c r="I19" i="7"/>
  <c r="D19" i="7"/>
  <c r="E18" i="7"/>
  <c r="E19" i="7" s="1"/>
  <c r="E20" i="7" s="1"/>
  <c r="E21" i="7" s="1"/>
  <c r="E22" i="7" s="1"/>
  <c r="E23" i="7" s="1"/>
  <c r="E24" i="7" s="1"/>
  <c r="E25" i="7" s="1"/>
  <c r="E26" i="7" s="1"/>
  <c r="E27" i="7" s="1"/>
  <c r="E28" i="7" s="1"/>
  <c r="E29" i="7" s="1"/>
  <c r="E30" i="7" s="1"/>
  <c r="E31" i="7" s="1"/>
  <c r="E32" i="7" s="1"/>
  <c r="E33" i="7" s="1"/>
  <c r="E34" i="7" s="1"/>
  <c r="E35" i="7" s="1"/>
  <c r="E36" i="7" s="1"/>
  <c r="E37" i="7" s="1"/>
  <c r="E38" i="7" s="1"/>
  <c r="E39" i="7" s="1"/>
  <c r="E40" i="7" s="1"/>
  <c r="E41" i="7" s="1"/>
  <c r="E42" i="7" s="1"/>
  <c r="E43" i="7" s="1"/>
  <c r="E44" i="7" s="1"/>
  <c r="E45" i="7" s="1"/>
  <c r="E46" i="7" s="1"/>
  <c r="E47" i="7" s="1"/>
  <c r="E48" i="7" s="1"/>
  <c r="E49" i="7" s="1"/>
  <c r="D18" i="7"/>
  <c r="D17" i="7"/>
  <c r="AI11" i="7"/>
  <c r="AG11" i="7"/>
  <c r="AE11" i="7"/>
  <c r="AC11" i="7"/>
  <c r="AB11" i="7"/>
  <c r="AA11" i="7"/>
  <c r="Z11" i="7"/>
  <c r="Y11" i="7"/>
  <c r="X11" i="7"/>
  <c r="W11" i="7"/>
  <c r="V11" i="7"/>
  <c r="U11" i="7"/>
  <c r="T11" i="7"/>
  <c r="S11" i="7"/>
  <c r="R11" i="7"/>
  <c r="Q11" i="7"/>
  <c r="P11" i="7"/>
  <c r="O11" i="7"/>
  <c r="N11" i="7"/>
  <c r="M11" i="7"/>
  <c r="L11" i="7"/>
  <c r="K11" i="7"/>
  <c r="J11" i="7"/>
  <c r="I11" i="7"/>
  <c r="H11" i="7"/>
  <c r="G11" i="7"/>
  <c r="AI10" i="7"/>
  <c r="AG10" i="7"/>
  <c r="AE10" i="7"/>
  <c r="AC10" i="7"/>
  <c r="AB10" i="7"/>
  <c r="AA10" i="7"/>
  <c r="Z10" i="7"/>
  <c r="Y10" i="7"/>
  <c r="X10" i="7"/>
  <c r="W10" i="7"/>
  <c r="V10" i="7"/>
  <c r="U10" i="7"/>
  <c r="T10" i="7"/>
  <c r="S10" i="7"/>
  <c r="R10" i="7"/>
  <c r="Q10" i="7"/>
  <c r="P10" i="7"/>
  <c r="O10" i="7"/>
  <c r="N10" i="7"/>
  <c r="M10" i="7"/>
  <c r="L10" i="7"/>
  <c r="K10" i="7"/>
  <c r="J10" i="7"/>
  <c r="I10" i="7"/>
  <c r="H10" i="7"/>
  <c r="G10" i="7"/>
  <c r="AI9" i="7"/>
  <c r="AG9" i="7"/>
  <c r="AE9" i="7"/>
  <c r="AC9" i="7"/>
  <c r="AB9" i="7"/>
  <c r="AA9" i="7"/>
  <c r="Z9" i="7"/>
  <c r="Y9" i="7"/>
  <c r="X9" i="7"/>
  <c r="W9" i="7"/>
  <c r="V9" i="7"/>
  <c r="U9" i="7"/>
  <c r="T9" i="7"/>
  <c r="S9" i="7"/>
  <c r="R9" i="7"/>
  <c r="Q9" i="7"/>
  <c r="P9" i="7"/>
  <c r="O9" i="7"/>
  <c r="N9" i="7"/>
  <c r="M9" i="7"/>
  <c r="L9" i="7"/>
  <c r="K9" i="7"/>
  <c r="J9" i="7"/>
  <c r="I9" i="7"/>
  <c r="H9" i="7"/>
  <c r="G9" i="7"/>
  <c r="G7" i="7"/>
  <c r="B7" i="7"/>
  <c r="G6" i="7"/>
  <c r="B6" i="7"/>
  <c r="B5" i="7"/>
  <c r="G4" i="7"/>
  <c r="B4" i="7"/>
  <c r="G3" i="7"/>
  <c r="B3" i="7"/>
  <c r="G2" i="7"/>
  <c r="B2" i="7"/>
  <c r="AC55" i="6"/>
  <c r="AC30" i="27" s="1"/>
  <c r="Q55" i="6"/>
  <c r="Q30" i="27" s="1"/>
  <c r="B55" i="6"/>
  <c r="D30" i="27" s="1"/>
  <c r="AG54" i="6"/>
  <c r="AG29" i="27" s="1"/>
  <c r="X54" i="6"/>
  <c r="X29" i="27" s="1"/>
  <c r="M54" i="6"/>
  <c r="M29" i="27" s="1"/>
  <c r="G54" i="6"/>
  <c r="G29" i="27" s="1"/>
  <c r="B54" i="6"/>
  <c r="D29" i="27" s="1"/>
  <c r="B53" i="6"/>
  <c r="AI49" i="6"/>
  <c r="AG49" i="6"/>
  <c r="AE49" i="6"/>
  <c r="AC49" i="6"/>
  <c r="AB49" i="6"/>
  <c r="AA49" i="6"/>
  <c r="Z49" i="6"/>
  <c r="Y49" i="6"/>
  <c r="X49" i="6"/>
  <c r="W49" i="6"/>
  <c r="V49" i="6"/>
  <c r="U49" i="6"/>
  <c r="T49" i="6"/>
  <c r="S49" i="6"/>
  <c r="R49" i="6"/>
  <c r="Q49" i="6"/>
  <c r="P49" i="6"/>
  <c r="O49" i="6"/>
  <c r="N49" i="6"/>
  <c r="M49" i="6"/>
  <c r="L49" i="6"/>
  <c r="L21" i="27" s="1"/>
  <c r="L78" i="27" s="1"/>
  <c r="K49" i="6"/>
  <c r="J49" i="6"/>
  <c r="I49" i="6"/>
  <c r="H49" i="6"/>
  <c r="G49" i="6"/>
  <c r="AI48" i="6"/>
  <c r="AI20" i="27" s="1"/>
  <c r="AG48" i="6"/>
  <c r="AG20" i="27" s="1"/>
  <c r="AE48" i="6"/>
  <c r="AE20" i="27" s="1"/>
  <c r="AC48" i="6"/>
  <c r="AC20" i="27" s="1"/>
  <c r="AB48" i="6"/>
  <c r="AB20" i="27" s="1"/>
  <c r="AA48" i="6"/>
  <c r="AA20" i="27" s="1"/>
  <c r="Z48" i="6"/>
  <c r="Z20" i="27" s="1"/>
  <c r="Y48" i="6"/>
  <c r="Y20" i="27" s="1"/>
  <c r="X48" i="6"/>
  <c r="X20" i="27" s="1"/>
  <c r="W48" i="6"/>
  <c r="W20" i="27" s="1"/>
  <c r="V48" i="6"/>
  <c r="V20" i="27" s="1"/>
  <c r="U48" i="6"/>
  <c r="U20" i="27" s="1"/>
  <c r="T48" i="6"/>
  <c r="T20" i="27" s="1"/>
  <c r="S48" i="6"/>
  <c r="S20" i="27" s="1"/>
  <c r="R48" i="6"/>
  <c r="R20" i="27" s="1"/>
  <c r="Q48" i="6"/>
  <c r="Q20" i="27" s="1"/>
  <c r="P48" i="6"/>
  <c r="P20" i="27" s="1"/>
  <c r="O48" i="6"/>
  <c r="O20" i="27" s="1"/>
  <c r="N48" i="6"/>
  <c r="N20" i="27" s="1"/>
  <c r="M48" i="6"/>
  <c r="M20" i="27" s="1"/>
  <c r="L48" i="6"/>
  <c r="L20" i="27" s="1"/>
  <c r="K48" i="6"/>
  <c r="K20" i="27" s="1"/>
  <c r="J48" i="6"/>
  <c r="J20" i="27" s="1"/>
  <c r="I48" i="6"/>
  <c r="I20" i="27" s="1"/>
  <c r="H48" i="6"/>
  <c r="H20" i="27" s="1"/>
  <c r="G48" i="6"/>
  <c r="G20" i="27" s="1"/>
  <c r="AC47" i="6"/>
  <c r="AC19" i="27" s="1"/>
  <c r="Y47" i="6"/>
  <c r="Y19" i="27" s="1"/>
  <c r="B47" i="6"/>
  <c r="D19" i="27" s="1"/>
  <c r="AC46" i="6"/>
  <c r="AC18" i="27" s="1"/>
  <c r="AB46" i="6"/>
  <c r="AB18" i="27" s="1"/>
  <c r="X46" i="6"/>
  <c r="X18" i="27" s="1"/>
  <c r="T46" i="6"/>
  <c r="T18" i="27" s="1"/>
  <c r="Q46" i="6"/>
  <c r="Q18" i="27" s="1"/>
  <c r="L46" i="6"/>
  <c r="L18" i="27" s="1"/>
  <c r="I46" i="6"/>
  <c r="I18" i="27" s="1"/>
  <c r="H46" i="6"/>
  <c r="H18" i="27" s="1"/>
  <c r="B46" i="6"/>
  <c r="D18" i="27" s="1"/>
  <c r="B45" i="6"/>
  <c r="D17" i="27" s="1"/>
  <c r="B44" i="6"/>
  <c r="D16" i="27" s="1"/>
  <c r="B43" i="6"/>
  <c r="D15" i="27" s="1"/>
  <c r="AI36" i="6"/>
  <c r="AI28" i="26" s="1"/>
  <c r="AI35" i="6"/>
  <c r="AG35" i="6"/>
  <c r="AE35" i="6"/>
  <c r="AC27" i="26"/>
  <c r="AB27" i="26"/>
  <c r="AA27" i="26"/>
  <c r="Z27" i="26"/>
  <c r="Y27" i="26"/>
  <c r="X27" i="26"/>
  <c r="W27" i="26"/>
  <c r="V27" i="26"/>
  <c r="U27" i="26"/>
  <c r="T27" i="26"/>
  <c r="S27" i="26"/>
  <c r="R27" i="26"/>
  <c r="Q27" i="26"/>
  <c r="P27" i="26"/>
  <c r="O27" i="26"/>
  <c r="N27" i="26"/>
  <c r="M27" i="26"/>
  <c r="L27" i="26"/>
  <c r="K27" i="26"/>
  <c r="I27" i="26"/>
  <c r="AI34" i="6"/>
  <c r="AI25" i="26" s="1"/>
  <c r="AG34" i="6"/>
  <c r="AG25" i="26" s="1"/>
  <c r="AE34" i="6"/>
  <c r="AE25" i="26" s="1"/>
  <c r="AC25" i="26"/>
  <c r="AB25" i="26"/>
  <c r="AA25" i="26"/>
  <c r="Z25" i="26"/>
  <c r="Y25" i="26"/>
  <c r="X25" i="26"/>
  <c r="W25" i="26"/>
  <c r="V25" i="26"/>
  <c r="U25" i="26"/>
  <c r="T25" i="26"/>
  <c r="S25" i="26"/>
  <c r="R25" i="26"/>
  <c r="Q25" i="26"/>
  <c r="P25" i="26"/>
  <c r="O25" i="26"/>
  <c r="N25" i="26"/>
  <c r="M25" i="26"/>
  <c r="L25" i="26"/>
  <c r="K25" i="26"/>
  <c r="J25" i="26"/>
  <c r="I25" i="26"/>
  <c r="D17" i="6"/>
  <c r="F17" i="26" s="1"/>
  <c r="B7" i="6"/>
  <c r="E6" i="6"/>
  <c r="B6" i="6"/>
  <c r="B5" i="6"/>
  <c r="E4" i="6"/>
  <c r="B4" i="6"/>
  <c r="E3" i="6"/>
  <c r="B3" i="6"/>
  <c r="E2" i="6"/>
  <c r="B2" i="6"/>
  <c r="C11" i="5"/>
  <c r="F7" i="4"/>
  <c r="B7" i="4"/>
  <c r="F6" i="4"/>
  <c r="B6" i="4"/>
  <c r="B5" i="4"/>
  <c r="F4" i="4"/>
  <c r="B4" i="4"/>
  <c r="F3" i="4"/>
  <c r="B3" i="4"/>
  <c r="F2" i="4"/>
  <c r="B2" i="4"/>
  <c r="G24" i="3"/>
  <c r="D9" i="10"/>
  <c r="F7" i="3"/>
  <c r="B7" i="3"/>
  <c r="F6" i="3"/>
  <c r="B6" i="3"/>
  <c r="B5" i="3"/>
  <c r="F4" i="3"/>
  <c r="B4" i="3"/>
  <c r="F3" i="3"/>
  <c r="B3" i="3"/>
  <c r="F2" i="3"/>
  <c r="B2" i="3"/>
  <c r="E14" i="2"/>
  <c r="E13" i="2"/>
  <c r="E12" i="2"/>
  <c r="F7" i="2"/>
  <c r="F6" i="2"/>
  <c r="F4" i="2"/>
  <c r="F3" i="2"/>
  <c r="F2" i="2"/>
  <c r="O21" i="27" l="1"/>
  <c r="O78" i="27" s="1"/>
  <c r="O81" i="22"/>
  <c r="AA21" i="27"/>
  <c r="AA78" i="27" s="1"/>
  <c r="AA81" i="22"/>
  <c r="O45" i="6"/>
  <c r="O17" i="27" s="1"/>
  <c r="P21" i="27"/>
  <c r="P78" i="27" s="1"/>
  <c r="P81" i="22"/>
  <c r="T21" i="27"/>
  <c r="T78" i="27" s="1"/>
  <c r="T81" i="22"/>
  <c r="X21" i="27"/>
  <c r="X78" i="27" s="1"/>
  <c r="X81" i="22"/>
  <c r="AB21" i="27"/>
  <c r="AB78" i="27" s="1"/>
  <c r="AB81" i="22"/>
  <c r="AI21" i="27"/>
  <c r="AI78" i="27" s="1"/>
  <c r="AI81" i="22"/>
  <c r="H54" i="6"/>
  <c r="H29" i="27" s="1"/>
  <c r="O54" i="6"/>
  <c r="O29" i="27" s="1"/>
  <c r="Y54" i="6"/>
  <c r="Y29" i="27" s="1"/>
  <c r="AI30" i="27"/>
  <c r="W21" i="27"/>
  <c r="W78" i="27" s="1"/>
  <c r="W81" i="22"/>
  <c r="AG21" i="27"/>
  <c r="AG78" i="27" s="1"/>
  <c r="AG81" i="22"/>
  <c r="Y45" i="6"/>
  <c r="Y17" i="27" s="1"/>
  <c r="Y127" i="27" s="1"/>
  <c r="M21" i="27"/>
  <c r="M78" i="27" s="1"/>
  <c r="M81" i="22"/>
  <c r="Q21" i="27"/>
  <c r="Q78" i="27" s="1"/>
  <c r="Q81" i="22"/>
  <c r="U21" i="27"/>
  <c r="U78" i="27" s="1"/>
  <c r="U81" i="22"/>
  <c r="Y21" i="27"/>
  <c r="Y78" i="27" s="1"/>
  <c r="Y81" i="22"/>
  <c r="AC21" i="27"/>
  <c r="AC78" i="27" s="1"/>
  <c r="AC81" i="22"/>
  <c r="K54" i="6"/>
  <c r="K29" i="27" s="1"/>
  <c r="Q54" i="6"/>
  <c r="Q29" i="27" s="1"/>
  <c r="AA54" i="6"/>
  <c r="AA29" i="27" s="1"/>
  <c r="P55" i="6"/>
  <c r="P30" i="27" s="1"/>
  <c r="S21" i="27"/>
  <c r="S78" i="27" s="1"/>
  <c r="S81" i="22"/>
  <c r="M46" i="6"/>
  <c r="M18" i="27" s="1"/>
  <c r="Y46" i="6"/>
  <c r="Y18" i="27" s="1"/>
  <c r="U47" i="6"/>
  <c r="U19" i="27" s="1"/>
  <c r="N21" i="27"/>
  <c r="N78" i="27" s="1"/>
  <c r="N81" i="22"/>
  <c r="R21" i="27"/>
  <c r="R78" i="27" s="1"/>
  <c r="R81" i="22"/>
  <c r="V21" i="27"/>
  <c r="V78" i="27" s="1"/>
  <c r="V81" i="22"/>
  <c r="Z21" i="27"/>
  <c r="Z78" i="27" s="1"/>
  <c r="Z81" i="22"/>
  <c r="AE21" i="27"/>
  <c r="AE78" i="27" s="1"/>
  <c r="AE81" i="22"/>
  <c r="L54" i="6"/>
  <c r="L29" i="27" s="1"/>
  <c r="W54" i="6"/>
  <c r="W29" i="27" s="1"/>
  <c r="AC54" i="6"/>
  <c r="AC29" i="27" s="1"/>
  <c r="K319" i="25"/>
  <c r="K311" i="25"/>
  <c r="J310" i="25"/>
  <c r="J315" i="25"/>
  <c r="J318" i="25"/>
  <c r="K313" i="25"/>
  <c r="K321" i="25"/>
  <c r="F276" i="25"/>
  <c r="F344" i="25"/>
  <c r="F181" i="25"/>
  <c r="F153" i="25"/>
  <c r="F125" i="25"/>
  <c r="F212" i="25"/>
  <c r="F241" i="25"/>
  <c r="E41" i="25"/>
  <c r="E99" i="25" s="1"/>
  <c r="D63" i="28"/>
  <c r="E43" i="25"/>
  <c r="F351" i="25"/>
  <c r="F188" i="25"/>
  <c r="F219" i="25"/>
  <c r="F248" i="25"/>
  <c r="F132" i="25"/>
  <c r="F283" i="25"/>
  <c r="F160" i="25"/>
  <c r="F285" i="25"/>
  <c r="F353" i="25"/>
  <c r="F190" i="25"/>
  <c r="F221" i="25"/>
  <c r="F250" i="25"/>
  <c r="F134" i="25"/>
  <c r="F162" i="25"/>
  <c r="F422" i="25"/>
  <c r="F223" i="25"/>
  <c r="F252" i="25"/>
  <c r="F287" i="25"/>
  <c r="F164" i="25"/>
  <c r="F136" i="25"/>
  <c r="F355" i="25"/>
  <c r="F192" i="25"/>
  <c r="F289" i="25"/>
  <c r="F166" i="25"/>
  <c r="F357" i="25"/>
  <c r="F194" i="25"/>
  <c r="F225" i="25"/>
  <c r="F254" i="25"/>
  <c r="F138" i="25"/>
  <c r="E52" i="25"/>
  <c r="E54" i="25"/>
  <c r="E56" i="25"/>
  <c r="E36" i="25"/>
  <c r="E38" i="25"/>
  <c r="F214" i="25"/>
  <c r="F243" i="25"/>
  <c r="F278" i="25"/>
  <c r="F155" i="25"/>
  <c r="F183" i="25"/>
  <c r="F127" i="25"/>
  <c r="F346" i="25"/>
  <c r="F280" i="25"/>
  <c r="F348" i="25"/>
  <c r="F185" i="25"/>
  <c r="F216" i="25"/>
  <c r="F157" i="25"/>
  <c r="F245" i="25"/>
  <c r="F129" i="25"/>
  <c r="D75" i="25"/>
  <c r="E45" i="25"/>
  <c r="E284" i="25" s="1"/>
  <c r="E47" i="25"/>
  <c r="E49" i="25"/>
  <c r="E423" i="25" s="1"/>
  <c r="E51" i="25"/>
  <c r="F426" i="25"/>
  <c r="F227" i="25"/>
  <c r="F256" i="25"/>
  <c r="F168" i="25"/>
  <c r="F196" i="25"/>
  <c r="F291" i="25"/>
  <c r="F359" i="25"/>
  <c r="F140" i="25"/>
  <c r="F293" i="25"/>
  <c r="F170" i="25"/>
  <c r="F361" i="25"/>
  <c r="F198" i="25"/>
  <c r="F258" i="25"/>
  <c r="F142" i="25"/>
  <c r="F229" i="25"/>
  <c r="F231" i="25"/>
  <c r="F260" i="25"/>
  <c r="F295" i="25"/>
  <c r="F172" i="25"/>
  <c r="F200" i="25"/>
  <c r="F144" i="25"/>
  <c r="F363" i="25"/>
  <c r="F343" i="25"/>
  <c r="F180" i="25"/>
  <c r="F211" i="25"/>
  <c r="F240" i="25"/>
  <c r="F124" i="25"/>
  <c r="F275" i="25"/>
  <c r="F152" i="25"/>
  <c r="F242" i="25"/>
  <c r="F277" i="25"/>
  <c r="F182" i="25"/>
  <c r="F345" i="25"/>
  <c r="F154" i="25"/>
  <c r="F213" i="25"/>
  <c r="F126" i="25"/>
  <c r="E40" i="25"/>
  <c r="E42" i="25"/>
  <c r="F218" i="25"/>
  <c r="F247" i="25"/>
  <c r="F159" i="25"/>
  <c r="F282" i="25"/>
  <c r="F350" i="25"/>
  <c r="F187" i="25"/>
  <c r="F131" i="25"/>
  <c r="F251" i="25"/>
  <c r="F286" i="25"/>
  <c r="F191" i="25"/>
  <c r="F135" i="25"/>
  <c r="F222" i="25"/>
  <c r="F354" i="25"/>
  <c r="F163" i="25"/>
  <c r="F107" i="25"/>
  <c r="F356" i="25"/>
  <c r="F193" i="25"/>
  <c r="F224" i="25"/>
  <c r="F137" i="25"/>
  <c r="F253" i="25"/>
  <c r="F165" i="25"/>
  <c r="F288" i="25"/>
  <c r="E53" i="25"/>
  <c r="E111" i="25" s="1"/>
  <c r="E55" i="25"/>
  <c r="E429" i="25" s="1"/>
  <c r="E57" i="25"/>
  <c r="D87" i="25"/>
  <c r="E37" i="25"/>
  <c r="E67" i="25" s="1"/>
  <c r="E39" i="25"/>
  <c r="E69" i="25" s="1"/>
  <c r="F347" i="25"/>
  <c r="F184" i="25"/>
  <c r="F215" i="25"/>
  <c r="F128" i="25"/>
  <c r="F244" i="25"/>
  <c r="F279" i="25"/>
  <c r="F156" i="25"/>
  <c r="F246" i="25"/>
  <c r="F281" i="25"/>
  <c r="F349" i="25"/>
  <c r="F130" i="25"/>
  <c r="F217" i="25"/>
  <c r="F158" i="25"/>
  <c r="F186" i="25"/>
  <c r="E44" i="25"/>
  <c r="D102" i="25"/>
  <c r="E46" i="25"/>
  <c r="E48" i="25"/>
  <c r="E50" i="25"/>
  <c r="F81" i="25"/>
  <c r="F255" i="25"/>
  <c r="F290" i="25"/>
  <c r="F167" i="25"/>
  <c r="F358" i="25"/>
  <c r="F195" i="25"/>
  <c r="F139" i="25"/>
  <c r="F226" i="25"/>
  <c r="F427" i="25"/>
  <c r="F360" i="25"/>
  <c r="F197" i="25"/>
  <c r="F228" i="25"/>
  <c r="F257" i="25"/>
  <c r="F141" i="25"/>
  <c r="F169" i="25"/>
  <c r="F292" i="25"/>
  <c r="F259" i="25"/>
  <c r="F294" i="25"/>
  <c r="F171" i="25"/>
  <c r="F199" i="25"/>
  <c r="F143" i="25"/>
  <c r="F230" i="25"/>
  <c r="F362" i="25"/>
  <c r="F87" i="25"/>
  <c r="F364" i="25"/>
  <c r="F201" i="25"/>
  <c r="F232" i="25"/>
  <c r="F145" i="25"/>
  <c r="F296" i="25"/>
  <c r="F173" i="25"/>
  <c r="F261" i="25"/>
  <c r="E352" i="25"/>
  <c r="E189" i="25"/>
  <c r="F419" i="25"/>
  <c r="F352" i="25"/>
  <c r="F284" i="25"/>
  <c r="F220" i="25"/>
  <c r="F161" i="25"/>
  <c r="F249" i="25"/>
  <c r="F189" i="25"/>
  <c r="F133" i="25"/>
  <c r="R43" i="27"/>
  <c r="Z43" i="27"/>
  <c r="V43" i="27"/>
  <c r="T44" i="27"/>
  <c r="T63" i="27" s="1"/>
  <c r="O47" i="27"/>
  <c r="AA47" i="27"/>
  <c r="M44" i="27"/>
  <c r="AC44" i="27"/>
  <c r="P46" i="26"/>
  <c r="G310" i="16"/>
  <c r="G270" i="16"/>
  <c r="H310" i="16"/>
  <c r="H270" i="16"/>
  <c r="J27" i="26"/>
  <c r="U28" i="26"/>
  <c r="AB28" i="26"/>
  <c r="L28" i="26"/>
  <c r="S28" i="26"/>
  <c r="N28" i="26"/>
  <c r="N47" i="26"/>
  <c r="V47" i="26"/>
  <c r="AE47" i="26"/>
  <c r="X54" i="26"/>
  <c r="G40" i="26"/>
  <c r="O47" i="26"/>
  <c r="J56" i="26"/>
  <c r="R48" i="26"/>
  <c r="AB45" i="6"/>
  <c r="AB17" i="27" s="1"/>
  <c r="L32" i="26"/>
  <c r="L42" i="26" s="1"/>
  <c r="L80" i="26" s="1"/>
  <c r="M43" i="6"/>
  <c r="H45" i="6"/>
  <c r="H17" i="27" s="1"/>
  <c r="S45" i="6"/>
  <c r="S17" i="27" s="1"/>
  <c r="AC45" i="6"/>
  <c r="AC17" i="27" s="1"/>
  <c r="AC124" i="27" s="1"/>
  <c r="P46" i="6"/>
  <c r="P18" i="27" s="1"/>
  <c r="AI46" i="6"/>
  <c r="AI18" i="27" s="1"/>
  <c r="I54" i="6"/>
  <c r="I29" i="27" s="1"/>
  <c r="U54" i="6"/>
  <c r="U29" i="27" s="1"/>
  <c r="AI29" i="27"/>
  <c r="R55" i="6"/>
  <c r="R30" i="27" s="1"/>
  <c r="D1683" i="8"/>
  <c r="D1052" i="15" s="1"/>
  <c r="D1715" i="8"/>
  <c r="D1084" i="15" s="1"/>
  <c r="D1747" i="8"/>
  <c r="D1116" i="15" s="1"/>
  <c r="D1779" i="8"/>
  <c r="D1148" i="15" s="1"/>
  <c r="D1811" i="8"/>
  <c r="D1180" i="15" s="1"/>
  <c r="D2451" i="8"/>
  <c r="G344" i="10"/>
  <c r="R494" i="10"/>
  <c r="AA673" i="10"/>
  <c r="D507" i="19"/>
  <c r="D309" i="16"/>
  <c r="L22" i="27"/>
  <c r="L43" i="27" s="1"/>
  <c r="L76" i="26"/>
  <c r="I43" i="6"/>
  <c r="I15" i="27" s="1"/>
  <c r="G45" i="6"/>
  <c r="G17" i="27" s="1"/>
  <c r="C136" i="19"/>
  <c r="F70" i="23"/>
  <c r="F71" i="23" s="1"/>
  <c r="F72" i="23" s="1"/>
  <c r="F73" i="23" s="1"/>
  <c r="F74" i="23" s="1"/>
  <c r="F76" i="23" s="1"/>
  <c r="F86" i="23" s="1"/>
  <c r="I45" i="6"/>
  <c r="I17" i="27" s="1"/>
  <c r="T45" i="6"/>
  <c r="T17" i="27" s="1"/>
  <c r="AG45" i="6"/>
  <c r="AG17" i="27" s="1"/>
  <c r="T55" i="6"/>
  <c r="T30" i="27" s="1"/>
  <c r="U43" i="6"/>
  <c r="U15" i="27" s="1"/>
  <c r="K45" i="6"/>
  <c r="K17" i="27" s="1"/>
  <c r="U45" i="6"/>
  <c r="U17" i="27" s="1"/>
  <c r="AI45" i="6"/>
  <c r="AI17" i="27" s="1"/>
  <c r="I47" i="6"/>
  <c r="I19" i="27" s="1"/>
  <c r="H55" i="6"/>
  <c r="H30" i="27" s="1"/>
  <c r="U55" i="6"/>
  <c r="U30" i="27" s="1"/>
  <c r="D1691" i="8"/>
  <c r="D1060" i="15" s="1"/>
  <c r="D1723" i="8"/>
  <c r="D1092" i="15" s="1"/>
  <c r="D1755" i="8"/>
  <c r="D1124" i="15" s="1"/>
  <c r="D1787" i="8"/>
  <c r="D1156" i="15" s="1"/>
  <c r="D1819" i="8"/>
  <c r="D1188" i="15" s="1"/>
  <c r="P494" i="10"/>
  <c r="Q623" i="10"/>
  <c r="K623" i="10"/>
  <c r="AC673" i="10"/>
  <c r="Y723" i="10"/>
  <c r="C699" i="10"/>
  <c r="D721" i="10" s="1"/>
  <c r="H720" i="17"/>
  <c r="P45" i="6"/>
  <c r="P17" i="27" s="1"/>
  <c r="Q43" i="6"/>
  <c r="Y43" i="6"/>
  <c r="L45" i="6"/>
  <c r="L17" i="27" s="1"/>
  <c r="W45" i="6"/>
  <c r="W17" i="27" s="1"/>
  <c r="U46" i="6"/>
  <c r="U18" i="27" s="1"/>
  <c r="M47" i="6"/>
  <c r="M19" i="27" s="1"/>
  <c r="I55" i="6"/>
  <c r="I30" i="27" s="1"/>
  <c r="X55" i="6"/>
  <c r="X30" i="27" s="1"/>
  <c r="D1695" i="8"/>
  <c r="D1064" i="15" s="1"/>
  <c r="D1727" i="8"/>
  <c r="D1096" i="15" s="1"/>
  <c r="D1759" i="8"/>
  <c r="D1128" i="15" s="1"/>
  <c r="D1791" i="8"/>
  <c r="D1160" i="15" s="1"/>
  <c r="D342" i="10"/>
  <c r="I673" i="10"/>
  <c r="F561" i="11"/>
  <c r="H596" i="11"/>
  <c r="AC43" i="6"/>
  <c r="AC15" i="27" s="1"/>
  <c r="M45" i="6"/>
  <c r="M17" i="27" s="1"/>
  <c r="X45" i="6"/>
  <c r="X17" i="27" s="1"/>
  <c r="Q47" i="6"/>
  <c r="Q19" i="27" s="1"/>
  <c r="D28" i="27"/>
  <c r="L55" i="6"/>
  <c r="L30" i="27" s="1"/>
  <c r="Y55" i="6"/>
  <c r="Y30" i="27" s="1"/>
  <c r="H394" i="10"/>
  <c r="O623" i="10"/>
  <c r="D597" i="11"/>
  <c r="P22" i="27"/>
  <c r="P47" i="27" s="1"/>
  <c r="P76" i="26"/>
  <c r="X22" i="27"/>
  <c r="X44" i="27" s="1"/>
  <c r="X76" i="26"/>
  <c r="AI22" i="27"/>
  <c r="AI43" i="27" s="1"/>
  <c r="AI76" i="26"/>
  <c r="P54" i="6"/>
  <c r="P29" i="27" s="1"/>
  <c r="AB54" i="6"/>
  <c r="AB29" i="27" s="1"/>
  <c r="M55" i="6"/>
  <c r="M30" i="27" s="1"/>
  <c r="AB55" i="6"/>
  <c r="AB30" i="27" s="1"/>
  <c r="D1703" i="8"/>
  <c r="D1072" i="15" s="1"/>
  <c r="D1735" i="8"/>
  <c r="D1104" i="15" s="1"/>
  <c r="D1767" i="8"/>
  <c r="D1136" i="15" s="1"/>
  <c r="D1799" i="8"/>
  <c r="D1168" i="15" s="1"/>
  <c r="G215" i="10"/>
  <c r="O344" i="10"/>
  <c r="Y444" i="10"/>
  <c r="G444" i="10"/>
  <c r="X494" i="10"/>
  <c r="G494" i="10"/>
  <c r="W673" i="10"/>
  <c r="AC723" i="10"/>
  <c r="H597" i="11"/>
  <c r="H600" i="11" s="1"/>
  <c r="D504" i="19"/>
  <c r="D306" i="16"/>
  <c r="D1675" i="8"/>
  <c r="D1044" i="15" s="1"/>
  <c r="D1707" i="8"/>
  <c r="D1076" i="15" s="1"/>
  <c r="D1739" i="8"/>
  <c r="D1108" i="15" s="1"/>
  <c r="D1771" i="8"/>
  <c r="D1140" i="15" s="1"/>
  <c r="D1803" i="8"/>
  <c r="D1172" i="15" s="1"/>
  <c r="G65" i="10"/>
  <c r="N494" i="10"/>
  <c r="H494" i="10"/>
  <c r="G518" i="10"/>
  <c r="Y623" i="10"/>
  <c r="S623" i="10"/>
  <c r="I723" i="10"/>
  <c r="AA45" i="6"/>
  <c r="AA17" i="27" s="1"/>
  <c r="Q45" i="6"/>
  <c r="Q17" i="27" s="1"/>
  <c r="Q118" i="27" s="1"/>
  <c r="H723" i="10"/>
  <c r="H417" i="15"/>
  <c r="H548" i="15"/>
  <c r="G419" i="15"/>
  <c r="G550" i="15"/>
  <c r="H420" i="15"/>
  <c r="H551" i="15"/>
  <c r="G422" i="15"/>
  <c r="G553" i="15"/>
  <c r="H433" i="15"/>
  <c r="H564" i="15"/>
  <c r="G435" i="15"/>
  <c r="G566" i="15"/>
  <c r="H436" i="15"/>
  <c r="H567" i="15"/>
  <c r="J442" i="15"/>
  <c r="J573" i="15"/>
  <c r="R442" i="15"/>
  <c r="R573" i="15"/>
  <c r="Z442" i="15"/>
  <c r="Z573" i="15"/>
  <c r="H443" i="15"/>
  <c r="H574" i="15"/>
  <c r="P443" i="15"/>
  <c r="P574" i="15"/>
  <c r="X443" i="15"/>
  <c r="X574" i="15"/>
  <c r="AI443" i="15"/>
  <c r="AI574" i="15"/>
  <c r="N444" i="15"/>
  <c r="N575" i="15"/>
  <c r="V444" i="15"/>
  <c r="V575" i="15"/>
  <c r="AE444" i="15"/>
  <c r="AE575" i="15"/>
  <c r="L445" i="15"/>
  <c r="L576" i="15"/>
  <c r="T445" i="15"/>
  <c r="T576" i="15"/>
  <c r="AB445" i="15"/>
  <c r="AB576" i="15"/>
  <c r="J446" i="15"/>
  <c r="J577" i="15"/>
  <c r="R446" i="15"/>
  <c r="R577" i="15"/>
  <c r="Z446" i="15"/>
  <c r="Z577" i="15"/>
  <c r="H447" i="15"/>
  <c r="H578" i="15"/>
  <c r="P447" i="15"/>
  <c r="P578" i="15"/>
  <c r="X447" i="15"/>
  <c r="X578" i="15"/>
  <c r="AI447" i="15"/>
  <c r="AI578" i="15"/>
  <c r="N448" i="15"/>
  <c r="N579" i="15"/>
  <c r="V448" i="15"/>
  <c r="V579" i="15"/>
  <c r="AE448" i="15"/>
  <c r="AE579" i="15"/>
  <c r="L449" i="15"/>
  <c r="L580" i="15"/>
  <c r="T449" i="15"/>
  <c r="T580" i="15"/>
  <c r="AB449" i="15"/>
  <c r="AB580" i="15"/>
  <c r="J450" i="15"/>
  <c r="J581" i="15"/>
  <c r="R450" i="15"/>
  <c r="R581" i="15"/>
  <c r="Z450" i="15"/>
  <c r="Z581" i="15"/>
  <c r="H451" i="15"/>
  <c r="H582" i="15"/>
  <c r="P451" i="15"/>
  <c r="P582" i="15"/>
  <c r="X451" i="15"/>
  <c r="X582" i="15"/>
  <c r="AI451" i="15"/>
  <c r="AI582" i="15"/>
  <c r="N452" i="15"/>
  <c r="N583" i="15"/>
  <c r="V452" i="15"/>
  <c r="V583" i="15"/>
  <c r="AE452" i="15"/>
  <c r="AE583" i="15"/>
  <c r="L453" i="15"/>
  <c r="L584" i="15"/>
  <c r="T453" i="15"/>
  <c r="T584" i="15"/>
  <c r="AB453" i="15"/>
  <c r="AB584" i="15"/>
  <c r="J454" i="15"/>
  <c r="J585" i="15"/>
  <c r="R454" i="15"/>
  <c r="R585" i="15"/>
  <c r="Z454" i="15"/>
  <c r="Z585" i="15"/>
  <c r="H455" i="15"/>
  <c r="H586" i="15"/>
  <c r="P455" i="15"/>
  <c r="P586" i="15"/>
  <c r="X455" i="15"/>
  <c r="X586" i="15"/>
  <c r="AI455" i="15"/>
  <c r="AI586" i="15"/>
  <c r="N456" i="15"/>
  <c r="N587" i="15"/>
  <c r="V456" i="15"/>
  <c r="V587" i="15"/>
  <c r="AE456" i="15"/>
  <c r="AE587" i="15"/>
  <c r="L457" i="15"/>
  <c r="L588" i="15"/>
  <c r="T457" i="15"/>
  <c r="T588" i="15"/>
  <c r="AB457" i="15"/>
  <c r="AB588" i="15"/>
  <c r="J458" i="15"/>
  <c r="J589" i="15"/>
  <c r="R458" i="15"/>
  <c r="R589" i="15"/>
  <c r="Z458" i="15"/>
  <c r="Z589" i="15"/>
  <c r="H459" i="15"/>
  <c r="H590" i="15"/>
  <c r="P459" i="15"/>
  <c r="P590" i="15"/>
  <c r="X459" i="15"/>
  <c r="X590" i="15"/>
  <c r="AI459" i="15"/>
  <c r="AI590" i="15"/>
  <c r="N460" i="15"/>
  <c r="N591" i="15"/>
  <c r="V460" i="15"/>
  <c r="V591" i="15"/>
  <c r="AE460" i="15"/>
  <c r="AE591" i="15"/>
  <c r="G1052" i="14"/>
  <c r="G819" i="15" s="1"/>
  <c r="O1052" i="14"/>
  <c r="O819" i="15" s="1"/>
  <c r="W1052" i="14"/>
  <c r="W819" i="15" s="1"/>
  <c r="AG1052" i="14"/>
  <c r="G1646" i="14"/>
  <c r="G1783" i="14" s="1"/>
  <c r="D1447" i="15"/>
  <c r="D112" i="16"/>
  <c r="G295" i="17"/>
  <c r="I102" i="23"/>
  <c r="S102" i="23"/>
  <c r="AE102" i="23"/>
  <c r="C59" i="28"/>
  <c r="C69" i="28"/>
  <c r="C79" i="28"/>
  <c r="D425" i="25"/>
  <c r="G407" i="15"/>
  <c r="G538" i="15"/>
  <c r="G408" i="15"/>
  <c r="G539" i="15"/>
  <c r="H419" i="15"/>
  <c r="H550" i="15"/>
  <c r="G421" i="15"/>
  <c r="G552" i="15"/>
  <c r="H422" i="15"/>
  <c r="H553" i="15"/>
  <c r="G424" i="15"/>
  <c r="G555" i="15"/>
  <c r="H435" i="15"/>
  <c r="H566" i="15"/>
  <c r="G438" i="15"/>
  <c r="G569" i="15"/>
  <c r="K442" i="15"/>
  <c r="K573" i="15"/>
  <c r="S442" i="15"/>
  <c r="S573" i="15"/>
  <c r="AA442" i="15"/>
  <c r="AA573" i="15"/>
  <c r="I443" i="15"/>
  <c r="I574" i="15"/>
  <c r="Q443" i="15"/>
  <c r="Q574" i="15"/>
  <c r="Y443" i="15"/>
  <c r="Y574" i="15"/>
  <c r="G444" i="15"/>
  <c r="G575" i="15"/>
  <c r="O444" i="15"/>
  <c r="O575" i="15"/>
  <c r="W444" i="15"/>
  <c r="W575" i="15"/>
  <c r="AG444" i="15"/>
  <c r="AG575" i="15"/>
  <c r="M445" i="15"/>
  <c r="M576" i="15"/>
  <c r="U445" i="15"/>
  <c r="U576" i="15"/>
  <c r="AC445" i="15"/>
  <c r="AC576" i="15"/>
  <c r="K446" i="15"/>
  <c r="K577" i="15"/>
  <c r="S446" i="15"/>
  <c r="S577" i="15"/>
  <c r="AA446" i="15"/>
  <c r="AA577" i="15"/>
  <c r="I447" i="15"/>
  <c r="I578" i="15"/>
  <c r="Q447" i="15"/>
  <c r="Q578" i="15"/>
  <c r="Y447" i="15"/>
  <c r="Y578" i="15"/>
  <c r="G448" i="15"/>
  <c r="G579" i="15"/>
  <c r="O448" i="15"/>
  <c r="O579" i="15"/>
  <c r="W448" i="15"/>
  <c r="W579" i="15"/>
  <c r="AG448" i="15"/>
  <c r="AG579" i="15"/>
  <c r="M449" i="15"/>
  <c r="M580" i="15"/>
  <c r="U449" i="15"/>
  <c r="U580" i="15"/>
  <c r="AC449" i="15"/>
  <c r="AC580" i="15"/>
  <c r="K450" i="15"/>
  <c r="K581" i="15"/>
  <c r="S450" i="15"/>
  <c r="S581" i="15"/>
  <c r="AA450" i="15"/>
  <c r="AA581" i="15"/>
  <c r="I451" i="15"/>
  <c r="I582" i="15"/>
  <c r="Q451" i="15"/>
  <c r="Q582" i="15"/>
  <c r="Y451" i="15"/>
  <c r="Y582" i="15"/>
  <c r="G452" i="15"/>
  <c r="G583" i="15"/>
  <c r="O452" i="15"/>
  <c r="O583" i="15"/>
  <c r="W452" i="15"/>
  <c r="W583" i="15"/>
  <c r="AG452" i="15"/>
  <c r="AG583" i="15"/>
  <c r="M453" i="15"/>
  <c r="M584" i="15"/>
  <c r="U453" i="15"/>
  <c r="U584" i="15"/>
  <c r="AC453" i="15"/>
  <c r="AC584" i="15"/>
  <c r="K454" i="15"/>
  <c r="K585" i="15"/>
  <c r="S454" i="15"/>
  <c r="S585" i="15"/>
  <c r="AA454" i="15"/>
  <c r="AA585" i="15"/>
  <c r="I455" i="15"/>
  <c r="I586" i="15"/>
  <c r="Q455" i="15"/>
  <c r="Q586" i="15"/>
  <c r="Y455" i="15"/>
  <c r="Y586" i="15"/>
  <c r="G456" i="15"/>
  <c r="G587" i="15"/>
  <c r="O456" i="15"/>
  <c r="O587" i="15"/>
  <c r="W456" i="15"/>
  <c r="W587" i="15"/>
  <c r="AG456" i="15"/>
  <c r="AG587" i="15"/>
  <c r="M457" i="15"/>
  <c r="M588" i="15"/>
  <c r="U457" i="15"/>
  <c r="U588" i="15"/>
  <c r="AC457" i="15"/>
  <c r="AC588" i="15"/>
  <c r="K458" i="15"/>
  <c r="K589" i="15"/>
  <c r="S458" i="15"/>
  <c r="S589" i="15"/>
  <c r="AA458" i="15"/>
  <c r="AA589" i="15"/>
  <c r="I459" i="15"/>
  <c r="I590" i="15"/>
  <c r="Q459" i="15"/>
  <c r="Q590" i="15"/>
  <c r="Y459" i="15"/>
  <c r="Y590" i="15"/>
  <c r="G460" i="15"/>
  <c r="G591" i="15"/>
  <c r="O460" i="15"/>
  <c r="O591" i="15"/>
  <c r="W460" i="15"/>
  <c r="W591" i="15"/>
  <c r="AG460" i="15"/>
  <c r="AG591" i="15"/>
  <c r="I988" i="14"/>
  <c r="Q988" i="14"/>
  <c r="Y988" i="14"/>
  <c r="H1052" i="14"/>
  <c r="H819" i="15" s="1"/>
  <c r="P1052" i="14"/>
  <c r="P819" i="15" s="1"/>
  <c r="X1052" i="14"/>
  <c r="X819" i="15" s="1"/>
  <c r="AI1052" i="14"/>
  <c r="H1646" i="14"/>
  <c r="H1783" i="14" s="1"/>
  <c r="D1617" i="15"/>
  <c r="F20" i="16"/>
  <c r="D43" i="16"/>
  <c r="F712" i="17"/>
  <c r="Y62" i="23"/>
  <c r="J102" i="23"/>
  <c r="U102" i="23"/>
  <c r="AG102" i="23"/>
  <c r="W113" i="23"/>
  <c r="D95" i="25"/>
  <c r="D105" i="25"/>
  <c r="D426" i="25"/>
  <c r="C77" i="28"/>
  <c r="J308" i="25"/>
  <c r="J312" i="25"/>
  <c r="J316" i="25"/>
  <c r="J320" i="25"/>
  <c r="W47" i="26"/>
  <c r="AG47" i="26"/>
  <c r="G402" i="15"/>
  <c r="G533" i="15"/>
  <c r="H407" i="15"/>
  <c r="H538" i="15"/>
  <c r="H408" i="15"/>
  <c r="H539" i="15"/>
  <c r="G410" i="15"/>
  <c r="G541" i="15"/>
  <c r="H421" i="15"/>
  <c r="H552" i="15"/>
  <c r="G423" i="15"/>
  <c r="G554" i="15"/>
  <c r="H424" i="15"/>
  <c r="H555" i="15"/>
  <c r="G426" i="15"/>
  <c r="G557" i="15"/>
  <c r="G437" i="15"/>
  <c r="G568" i="15"/>
  <c r="H438" i="15"/>
  <c r="H569" i="15"/>
  <c r="L442" i="15"/>
  <c r="L573" i="15"/>
  <c r="T442" i="15"/>
  <c r="T573" i="15"/>
  <c r="AB442" i="15"/>
  <c r="AB573" i="15"/>
  <c r="J443" i="15"/>
  <c r="J574" i="15"/>
  <c r="R443" i="15"/>
  <c r="R574" i="15"/>
  <c r="Z443" i="15"/>
  <c r="Z574" i="15"/>
  <c r="H444" i="15"/>
  <c r="H575" i="15"/>
  <c r="P444" i="15"/>
  <c r="P575" i="15"/>
  <c r="X444" i="15"/>
  <c r="X575" i="15"/>
  <c r="AI444" i="15"/>
  <c r="AI575" i="15"/>
  <c r="N445" i="15"/>
  <c r="N576" i="15"/>
  <c r="V445" i="15"/>
  <c r="V576" i="15"/>
  <c r="AE445" i="15"/>
  <c r="AE576" i="15"/>
  <c r="L446" i="15"/>
  <c r="L577" i="15"/>
  <c r="T446" i="15"/>
  <c r="T577" i="15"/>
  <c r="AB446" i="15"/>
  <c r="AB577" i="15"/>
  <c r="J447" i="15"/>
  <c r="J578" i="15"/>
  <c r="R447" i="15"/>
  <c r="R578" i="15"/>
  <c r="Z447" i="15"/>
  <c r="Z578" i="15"/>
  <c r="H448" i="15"/>
  <c r="H579" i="15"/>
  <c r="P448" i="15"/>
  <c r="P579" i="15"/>
  <c r="X448" i="15"/>
  <c r="X579" i="15"/>
  <c r="AI448" i="15"/>
  <c r="AI579" i="15"/>
  <c r="N449" i="15"/>
  <c r="N580" i="15"/>
  <c r="V449" i="15"/>
  <c r="V580" i="15"/>
  <c r="AE449" i="15"/>
  <c r="AE580" i="15"/>
  <c r="L450" i="15"/>
  <c r="L581" i="15"/>
  <c r="T450" i="15"/>
  <c r="T581" i="15"/>
  <c r="AB450" i="15"/>
  <c r="AB581" i="15"/>
  <c r="J451" i="15"/>
  <c r="J582" i="15"/>
  <c r="R451" i="15"/>
  <c r="R582" i="15"/>
  <c r="Z451" i="15"/>
  <c r="Z582" i="15"/>
  <c r="H452" i="15"/>
  <c r="H583" i="15"/>
  <c r="P452" i="15"/>
  <c r="P583" i="15"/>
  <c r="X452" i="15"/>
  <c r="X583" i="15"/>
  <c r="AI452" i="15"/>
  <c r="AI583" i="15"/>
  <c r="N453" i="15"/>
  <c r="N584" i="15"/>
  <c r="V453" i="15"/>
  <c r="V584" i="15"/>
  <c r="AE453" i="15"/>
  <c r="AE584" i="15"/>
  <c r="L454" i="15"/>
  <c r="L585" i="15"/>
  <c r="T454" i="15"/>
  <c r="T585" i="15"/>
  <c r="AB454" i="15"/>
  <c r="AB585" i="15"/>
  <c r="J455" i="15"/>
  <c r="J586" i="15"/>
  <c r="R455" i="15"/>
  <c r="R586" i="15"/>
  <c r="Z455" i="15"/>
  <c r="Z586" i="15"/>
  <c r="H456" i="15"/>
  <c r="H587" i="15"/>
  <c r="P456" i="15"/>
  <c r="P587" i="15"/>
  <c r="X456" i="15"/>
  <c r="X587" i="15"/>
  <c r="AI456" i="15"/>
  <c r="AI587" i="15"/>
  <c r="N457" i="15"/>
  <c r="N588" i="15"/>
  <c r="V457" i="15"/>
  <c r="V588" i="15"/>
  <c r="AE457" i="15"/>
  <c r="AE588" i="15"/>
  <c r="L458" i="15"/>
  <c r="L589" i="15"/>
  <c r="T458" i="15"/>
  <c r="T589" i="15"/>
  <c r="AB458" i="15"/>
  <c r="AB589" i="15"/>
  <c r="J459" i="15"/>
  <c r="J590" i="15"/>
  <c r="R459" i="15"/>
  <c r="R590" i="15"/>
  <c r="Z459" i="15"/>
  <c r="Z590" i="15"/>
  <c r="H460" i="15"/>
  <c r="H591" i="15"/>
  <c r="P460" i="15"/>
  <c r="P591" i="15"/>
  <c r="X460" i="15"/>
  <c r="X591" i="15"/>
  <c r="AI460" i="15"/>
  <c r="AI591" i="15"/>
  <c r="X988" i="14"/>
  <c r="D929" i="15"/>
  <c r="D1604" i="15"/>
  <c r="D499" i="19" s="1"/>
  <c r="D44" i="16"/>
  <c r="F54" i="17"/>
  <c r="F89" i="17" s="1"/>
  <c r="F124" i="17" s="1"/>
  <c r="K102" i="23"/>
  <c r="V102" i="23"/>
  <c r="AK102" i="23"/>
  <c r="AA113" i="23"/>
  <c r="W124" i="23"/>
  <c r="C67" i="28"/>
  <c r="E421" i="25"/>
  <c r="E431" i="25"/>
  <c r="J377" i="25"/>
  <c r="J379" i="25"/>
  <c r="J385" i="25"/>
  <c r="J387" i="25"/>
  <c r="G329" i="13"/>
  <c r="H402" i="15"/>
  <c r="H533" i="15"/>
  <c r="G405" i="15"/>
  <c r="G536" i="15"/>
  <c r="G406" i="15"/>
  <c r="G537" i="15"/>
  <c r="G409" i="15"/>
  <c r="G540" i="15"/>
  <c r="H410" i="15"/>
  <c r="H541" i="15"/>
  <c r="G412" i="15"/>
  <c r="G543" i="15"/>
  <c r="H423" i="15"/>
  <c r="H554" i="15"/>
  <c r="G425" i="15"/>
  <c r="G556" i="15"/>
  <c r="H426" i="15"/>
  <c r="H557" i="15"/>
  <c r="G428" i="15"/>
  <c r="G559" i="15"/>
  <c r="H437" i="15"/>
  <c r="H568" i="15"/>
  <c r="G440" i="15"/>
  <c r="G571" i="15"/>
  <c r="M442" i="15"/>
  <c r="M573" i="15"/>
  <c r="U442" i="15"/>
  <c r="U573" i="15"/>
  <c r="AC442" i="15"/>
  <c r="AC573" i="15"/>
  <c r="K443" i="15"/>
  <c r="K574" i="15"/>
  <c r="S443" i="15"/>
  <c r="S574" i="15"/>
  <c r="AA443" i="15"/>
  <c r="AA574" i="15"/>
  <c r="I444" i="15"/>
  <c r="I575" i="15"/>
  <c r="Q444" i="15"/>
  <c r="Q575" i="15"/>
  <c r="Y444" i="15"/>
  <c r="Y575" i="15"/>
  <c r="G445" i="15"/>
  <c r="G576" i="15"/>
  <c r="O445" i="15"/>
  <c r="O576" i="15"/>
  <c r="W445" i="15"/>
  <c r="W576" i="15"/>
  <c r="AG445" i="15"/>
  <c r="AG576" i="15"/>
  <c r="M446" i="15"/>
  <c r="M577" i="15"/>
  <c r="U446" i="15"/>
  <c r="U577" i="15"/>
  <c r="AC446" i="15"/>
  <c r="AC577" i="15"/>
  <c r="K447" i="15"/>
  <c r="K578" i="15"/>
  <c r="S447" i="15"/>
  <c r="S578" i="15"/>
  <c r="AA447" i="15"/>
  <c r="AA578" i="15"/>
  <c r="I448" i="15"/>
  <c r="I579" i="15"/>
  <c r="Q448" i="15"/>
  <c r="Q579" i="15"/>
  <c r="Y448" i="15"/>
  <c r="Y579" i="15"/>
  <c r="G449" i="15"/>
  <c r="G580" i="15"/>
  <c r="O449" i="15"/>
  <c r="O580" i="15"/>
  <c r="W449" i="15"/>
  <c r="W580" i="15"/>
  <c r="AG449" i="15"/>
  <c r="AG580" i="15"/>
  <c r="M450" i="15"/>
  <c r="M581" i="15"/>
  <c r="U450" i="15"/>
  <c r="U581" i="15"/>
  <c r="AC450" i="15"/>
  <c r="AC581" i="15"/>
  <c r="K451" i="15"/>
  <c r="K582" i="15"/>
  <c r="S451" i="15"/>
  <c r="S582" i="15"/>
  <c r="AA451" i="15"/>
  <c r="AA582" i="15"/>
  <c r="I452" i="15"/>
  <c r="I583" i="15"/>
  <c r="Q452" i="15"/>
  <c r="Q583" i="15"/>
  <c r="Y452" i="15"/>
  <c r="Y583" i="15"/>
  <c r="G453" i="15"/>
  <c r="G584" i="15"/>
  <c r="O453" i="15"/>
  <c r="O584" i="15"/>
  <c r="W453" i="15"/>
  <c r="W584" i="15"/>
  <c r="AG453" i="15"/>
  <c r="AG584" i="15"/>
  <c r="M454" i="15"/>
  <c r="M585" i="15"/>
  <c r="U454" i="15"/>
  <c r="U585" i="15"/>
  <c r="AC454" i="15"/>
  <c r="AC585" i="15"/>
  <c r="K455" i="15"/>
  <c r="K586" i="15"/>
  <c r="S455" i="15"/>
  <c r="S586" i="15"/>
  <c r="AA455" i="15"/>
  <c r="AA586" i="15"/>
  <c r="I456" i="15"/>
  <c r="I587" i="15"/>
  <c r="Q456" i="15"/>
  <c r="Q587" i="15"/>
  <c r="Y456" i="15"/>
  <c r="Y587" i="15"/>
  <c r="G457" i="15"/>
  <c r="G588" i="15"/>
  <c r="O457" i="15"/>
  <c r="O588" i="15"/>
  <c r="W457" i="15"/>
  <c r="W588" i="15"/>
  <c r="AG457" i="15"/>
  <c r="AG588" i="15"/>
  <c r="M458" i="15"/>
  <c r="M589" i="15"/>
  <c r="U458" i="15"/>
  <c r="U589" i="15"/>
  <c r="AC458" i="15"/>
  <c r="AC589" i="15"/>
  <c r="K459" i="15"/>
  <c r="K590" i="15"/>
  <c r="S459" i="15"/>
  <c r="S590" i="15"/>
  <c r="AA459" i="15"/>
  <c r="AA590" i="15"/>
  <c r="I460" i="15"/>
  <c r="I591" i="15"/>
  <c r="Q460" i="15"/>
  <c r="Q591" i="15"/>
  <c r="Y460" i="15"/>
  <c r="Y591" i="15"/>
  <c r="D1471" i="15"/>
  <c r="D480" i="19"/>
  <c r="H1619" i="15"/>
  <c r="D86" i="16"/>
  <c r="O94" i="23"/>
  <c r="Z94" i="23"/>
  <c r="M102" i="23"/>
  <c r="W102" i="23"/>
  <c r="AK113" i="23"/>
  <c r="H122" i="23"/>
  <c r="D124" i="23"/>
  <c r="AA124" i="23"/>
  <c r="D70" i="25"/>
  <c r="C65" i="28"/>
  <c r="M101" i="25"/>
  <c r="L101" i="25"/>
  <c r="K101" i="25"/>
  <c r="O101" i="25"/>
  <c r="P101" i="25"/>
  <c r="H101" i="25"/>
  <c r="N101" i="25"/>
  <c r="C75" i="28"/>
  <c r="H405" i="15"/>
  <c r="H536" i="15"/>
  <c r="H406" i="15"/>
  <c r="H537" i="15"/>
  <c r="H409" i="15"/>
  <c r="H540" i="15"/>
  <c r="G411" i="15"/>
  <c r="G542" i="15"/>
  <c r="H412" i="15"/>
  <c r="H543" i="15"/>
  <c r="G414" i="15"/>
  <c r="G545" i="15"/>
  <c r="H425" i="15"/>
  <c r="H556" i="15"/>
  <c r="G427" i="15"/>
  <c r="G558" i="15"/>
  <c r="H428" i="15"/>
  <c r="H559" i="15"/>
  <c r="G430" i="15"/>
  <c r="G561" i="15"/>
  <c r="G439" i="15"/>
  <c r="G570" i="15"/>
  <c r="H440" i="15"/>
  <c r="H571" i="15"/>
  <c r="N442" i="15"/>
  <c r="N573" i="15"/>
  <c r="V442" i="15"/>
  <c r="V573" i="15"/>
  <c r="AE442" i="15"/>
  <c r="AE573" i="15"/>
  <c r="L443" i="15"/>
  <c r="L574" i="15"/>
  <c r="T443" i="15"/>
  <c r="T574" i="15"/>
  <c r="AB443" i="15"/>
  <c r="AB574" i="15"/>
  <c r="J444" i="15"/>
  <c r="J575" i="15"/>
  <c r="R444" i="15"/>
  <c r="R575" i="15"/>
  <c r="Z444" i="15"/>
  <c r="Z575" i="15"/>
  <c r="H445" i="15"/>
  <c r="H576" i="15"/>
  <c r="P445" i="15"/>
  <c r="P576" i="15"/>
  <c r="X445" i="15"/>
  <c r="X576" i="15"/>
  <c r="AI445" i="15"/>
  <c r="AI576" i="15"/>
  <c r="N446" i="15"/>
  <c r="N577" i="15"/>
  <c r="V446" i="15"/>
  <c r="V577" i="15"/>
  <c r="AE446" i="15"/>
  <c r="AE577" i="15"/>
  <c r="L447" i="15"/>
  <c r="L578" i="15"/>
  <c r="T447" i="15"/>
  <c r="T578" i="15"/>
  <c r="AB447" i="15"/>
  <c r="AB578" i="15"/>
  <c r="J448" i="15"/>
  <c r="J579" i="15"/>
  <c r="R448" i="15"/>
  <c r="R579" i="15"/>
  <c r="Z448" i="15"/>
  <c r="Z579" i="15"/>
  <c r="H449" i="15"/>
  <c r="H580" i="15"/>
  <c r="P449" i="15"/>
  <c r="P580" i="15"/>
  <c r="X449" i="15"/>
  <c r="X580" i="15"/>
  <c r="AI449" i="15"/>
  <c r="AI580" i="15"/>
  <c r="N450" i="15"/>
  <c r="N581" i="15"/>
  <c r="V450" i="15"/>
  <c r="V581" i="15"/>
  <c r="AE450" i="15"/>
  <c r="AE581" i="15"/>
  <c r="L451" i="15"/>
  <c r="L582" i="15"/>
  <c r="T451" i="15"/>
  <c r="T582" i="15"/>
  <c r="AB451" i="15"/>
  <c r="AB582" i="15"/>
  <c r="J452" i="15"/>
  <c r="J583" i="15"/>
  <c r="R452" i="15"/>
  <c r="R583" i="15"/>
  <c r="Z452" i="15"/>
  <c r="Z583" i="15"/>
  <c r="H453" i="15"/>
  <c r="H584" i="15"/>
  <c r="P453" i="15"/>
  <c r="P584" i="15"/>
  <c r="X453" i="15"/>
  <c r="X584" i="15"/>
  <c r="AI453" i="15"/>
  <c r="AI584" i="15"/>
  <c r="N454" i="15"/>
  <c r="N585" i="15"/>
  <c r="V454" i="15"/>
  <c r="V585" i="15"/>
  <c r="AE454" i="15"/>
  <c r="AE585" i="15"/>
  <c r="L455" i="15"/>
  <c r="L586" i="15"/>
  <c r="T455" i="15"/>
  <c r="T586" i="15"/>
  <c r="AB455" i="15"/>
  <c r="AB586" i="15"/>
  <c r="J456" i="15"/>
  <c r="J587" i="15"/>
  <c r="R456" i="15"/>
  <c r="R587" i="15"/>
  <c r="Z456" i="15"/>
  <c r="Z587" i="15"/>
  <c r="H457" i="15"/>
  <c r="H588" i="15"/>
  <c r="P457" i="15"/>
  <c r="P588" i="15"/>
  <c r="X457" i="15"/>
  <c r="X588" i="15"/>
  <c r="AI457" i="15"/>
  <c r="AI588" i="15"/>
  <c r="N458" i="15"/>
  <c r="N589" i="15"/>
  <c r="V458" i="15"/>
  <c r="V589" i="15"/>
  <c r="AE458" i="15"/>
  <c r="AE589" i="15"/>
  <c r="L459" i="15"/>
  <c r="L590" i="15"/>
  <c r="T459" i="15"/>
  <c r="T590" i="15"/>
  <c r="AB459" i="15"/>
  <c r="AB590" i="15"/>
  <c r="J460" i="15"/>
  <c r="J591" i="15"/>
  <c r="R460" i="15"/>
  <c r="R591" i="15"/>
  <c r="Z460" i="15"/>
  <c r="Z591" i="15"/>
  <c r="K1052" i="14"/>
  <c r="K819" i="15" s="1"/>
  <c r="S1052" i="14"/>
  <c r="S819" i="15" s="1"/>
  <c r="AA1052" i="14"/>
  <c r="AA819" i="15" s="1"/>
  <c r="G1711" i="14"/>
  <c r="G1784" i="14" s="1"/>
  <c r="AC444" i="15"/>
  <c r="G927" i="15"/>
  <c r="D88" i="16"/>
  <c r="G76" i="23"/>
  <c r="G86" i="23" s="1"/>
  <c r="G89" i="23" s="1"/>
  <c r="N102" i="23"/>
  <c r="Y102" i="23"/>
  <c r="C73" i="28"/>
  <c r="E101" i="25"/>
  <c r="J47" i="26"/>
  <c r="R47" i="26"/>
  <c r="Z47" i="26"/>
  <c r="G466" i="12"/>
  <c r="G137" i="19" s="1"/>
  <c r="H411" i="15"/>
  <c r="H542" i="15"/>
  <c r="G413" i="15"/>
  <c r="G544" i="15"/>
  <c r="H414" i="15"/>
  <c r="H545" i="15"/>
  <c r="G416" i="15"/>
  <c r="G547" i="15"/>
  <c r="H427" i="15"/>
  <c r="H558" i="15"/>
  <c r="G429" i="15"/>
  <c r="G560" i="15"/>
  <c r="H430" i="15"/>
  <c r="H561" i="15"/>
  <c r="G432" i="15"/>
  <c r="G563" i="15"/>
  <c r="H439" i="15"/>
  <c r="H570" i="15"/>
  <c r="G442" i="15"/>
  <c r="G573" i="15"/>
  <c r="O442" i="15"/>
  <c r="O573" i="15"/>
  <c r="W442" i="15"/>
  <c r="W573" i="15"/>
  <c r="AG442" i="15"/>
  <c r="AG573" i="15"/>
  <c r="M443" i="15"/>
  <c r="M574" i="15"/>
  <c r="U443" i="15"/>
  <c r="U574" i="15"/>
  <c r="AC443" i="15"/>
  <c r="AC574" i="15"/>
  <c r="K444" i="15"/>
  <c r="K575" i="15"/>
  <c r="S444" i="15"/>
  <c r="S575" i="15"/>
  <c r="AA444" i="15"/>
  <c r="AA575" i="15"/>
  <c r="I445" i="15"/>
  <c r="I576" i="15"/>
  <c r="Q445" i="15"/>
  <c r="Q576" i="15"/>
  <c r="Y445" i="15"/>
  <c r="Y576" i="15"/>
  <c r="G446" i="15"/>
  <c r="G577" i="15"/>
  <c r="O446" i="15"/>
  <c r="O577" i="15"/>
  <c r="W446" i="15"/>
  <c r="W577" i="15"/>
  <c r="AG446" i="15"/>
  <c r="AG577" i="15"/>
  <c r="M447" i="15"/>
  <c r="M578" i="15"/>
  <c r="U447" i="15"/>
  <c r="U578" i="15"/>
  <c r="AC447" i="15"/>
  <c r="AC578" i="15"/>
  <c r="K448" i="15"/>
  <c r="K579" i="15"/>
  <c r="S448" i="15"/>
  <c r="S579" i="15"/>
  <c r="AA448" i="15"/>
  <c r="AA579" i="15"/>
  <c r="I449" i="15"/>
  <c r="I580" i="15"/>
  <c r="Q449" i="15"/>
  <c r="Q580" i="15"/>
  <c r="Y449" i="15"/>
  <c r="Y580" i="15"/>
  <c r="G450" i="15"/>
  <c r="G581" i="15"/>
  <c r="O450" i="15"/>
  <c r="O581" i="15"/>
  <c r="W450" i="15"/>
  <c r="W581" i="15"/>
  <c r="AG450" i="15"/>
  <c r="AG581" i="15"/>
  <c r="M451" i="15"/>
  <c r="M582" i="15"/>
  <c r="U451" i="15"/>
  <c r="U582" i="15"/>
  <c r="AC451" i="15"/>
  <c r="AC582" i="15"/>
  <c r="K452" i="15"/>
  <c r="K583" i="15"/>
  <c r="S452" i="15"/>
  <c r="S583" i="15"/>
  <c r="AA452" i="15"/>
  <c r="AA583" i="15"/>
  <c r="I453" i="15"/>
  <c r="I584" i="15"/>
  <c r="Q453" i="15"/>
  <c r="Q584" i="15"/>
  <c r="Y453" i="15"/>
  <c r="Y584" i="15"/>
  <c r="G454" i="15"/>
  <c r="G585" i="15"/>
  <c r="O454" i="15"/>
  <c r="O585" i="15"/>
  <c r="W454" i="15"/>
  <c r="W585" i="15"/>
  <c r="AG454" i="15"/>
  <c r="AG585" i="15"/>
  <c r="M455" i="15"/>
  <c r="M586" i="15"/>
  <c r="U455" i="15"/>
  <c r="U586" i="15"/>
  <c r="AC455" i="15"/>
  <c r="AC586" i="15"/>
  <c r="K456" i="15"/>
  <c r="K587" i="15"/>
  <c r="S456" i="15"/>
  <c r="S587" i="15"/>
  <c r="AA456" i="15"/>
  <c r="AA587" i="15"/>
  <c r="I457" i="15"/>
  <c r="I588" i="15"/>
  <c r="Q457" i="15"/>
  <c r="Q588" i="15"/>
  <c r="Y457" i="15"/>
  <c r="Y588" i="15"/>
  <c r="G458" i="15"/>
  <c r="G589" i="15"/>
  <c r="O458" i="15"/>
  <c r="O589" i="15"/>
  <c r="W458" i="15"/>
  <c r="W589" i="15"/>
  <c r="AG458" i="15"/>
  <c r="AG589" i="15"/>
  <c r="M459" i="15"/>
  <c r="M590" i="15"/>
  <c r="U459" i="15"/>
  <c r="U590" i="15"/>
  <c r="AC459" i="15"/>
  <c r="AC590" i="15"/>
  <c r="K460" i="15"/>
  <c r="K591" i="15"/>
  <c r="S460" i="15"/>
  <c r="S591" i="15"/>
  <c r="AA460" i="15"/>
  <c r="AA591" i="15"/>
  <c r="M988" i="14"/>
  <c r="U988" i="14"/>
  <c r="AC988" i="14"/>
  <c r="L1052" i="14"/>
  <c r="L819" i="15" s="1"/>
  <c r="T1052" i="14"/>
  <c r="T819" i="15" s="1"/>
  <c r="AB1052" i="14"/>
  <c r="AB819" i="15" s="1"/>
  <c r="H1581" i="14"/>
  <c r="H1782" i="14" s="1"/>
  <c r="G1768" i="14"/>
  <c r="G464" i="19" s="1"/>
  <c r="G1772" i="14"/>
  <c r="G468" i="19" s="1"/>
  <c r="H1711" i="14"/>
  <c r="H1784" i="14" s="1"/>
  <c r="AC452" i="15"/>
  <c r="O102" i="23"/>
  <c r="Z102" i="23"/>
  <c r="C63" i="28"/>
  <c r="S47" i="26"/>
  <c r="T76" i="26"/>
  <c r="H466" i="12"/>
  <c r="G403" i="15"/>
  <c r="G534" i="15"/>
  <c r="G404" i="15"/>
  <c r="G535" i="15"/>
  <c r="H413" i="15"/>
  <c r="H544" i="15"/>
  <c r="G415" i="15"/>
  <c r="G546" i="15"/>
  <c r="H416" i="15"/>
  <c r="H547" i="15"/>
  <c r="G418" i="15"/>
  <c r="G549" i="15"/>
  <c r="H429" i="15"/>
  <c r="H560" i="15"/>
  <c r="G431" i="15"/>
  <c r="G562" i="15"/>
  <c r="H432" i="15"/>
  <c r="H563" i="15"/>
  <c r="G434" i="15"/>
  <c r="G565" i="15"/>
  <c r="G441" i="15"/>
  <c r="G572" i="15"/>
  <c r="H442" i="15"/>
  <c r="H573" i="15"/>
  <c r="P442" i="15"/>
  <c r="P573" i="15"/>
  <c r="X442" i="15"/>
  <c r="X573" i="15"/>
  <c r="AI442" i="15"/>
  <c r="AI573" i="15"/>
  <c r="N443" i="15"/>
  <c r="N574" i="15"/>
  <c r="V443" i="15"/>
  <c r="V574" i="15"/>
  <c r="AE443" i="15"/>
  <c r="AE574" i="15"/>
  <c r="L444" i="15"/>
  <c r="L575" i="15"/>
  <c r="T444" i="15"/>
  <c r="T575" i="15"/>
  <c r="AB444" i="15"/>
  <c r="AB575" i="15"/>
  <c r="J445" i="15"/>
  <c r="J576" i="15"/>
  <c r="R445" i="15"/>
  <c r="R576" i="15"/>
  <c r="Z445" i="15"/>
  <c r="Z576" i="15"/>
  <c r="H446" i="15"/>
  <c r="H577" i="15"/>
  <c r="P446" i="15"/>
  <c r="P577" i="15"/>
  <c r="X446" i="15"/>
  <c r="X577" i="15"/>
  <c r="AI446" i="15"/>
  <c r="AI577" i="15"/>
  <c r="N447" i="15"/>
  <c r="N578" i="15"/>
  <c r="V447" i="15"/>
  <c r="V578" i="15"/>
  <c r="AE447" i="15"/>
  <c r="AE578" i="15"/>
  <c r="L448" i="15"/>
  <c r="L579" i="15"/>
  <c r="T448" i="15"/>
  <c r="T579" i="15"/>
  <c r="AB448" i="15"/>
  <c r="AB579" i="15"/>
  <c r="J449" i="15"/>
  <c r="J580" i="15"/>
  <c r="R449" i="15"/>
  <c r="R580" i="15"/>
  <c r="Z449" i="15"/>
  <c r="Z580" i="15"/>
  <c r="H450" i="15"/>
  <c r="H581" i="15"/>
  <c r="P450" i="15"/>
  <c r="P581" i="15"/>
  <c r="X450" i="15"/>
  <c r="X581" i="15"/>
  <c r="AI450" i="15"/>
  <c r="AI581" i="15"/>
  <c r="N451" i="15"/>
  <c r="N582" i="15"/>
  <c r="V451" i="15"/>
  <c r="V582" i="15"/>
  <c r="AE451" i="15"/>
  <c r="AE582" i="15"/>
  <c r="L452" i="15"/>
  <c r="L583" i="15"/>
  <c r="T452" i="15"/>
  <c r="T583" i="15"/>
  <c r="AB452" i="15"/>
  <c r="AB583" i="15"/>
  <c r="J453" i="15"/>
  <c r="J584" i="15"/>
  <c r="R453" i="15"/>
  <c r="R584" i="15"/>
  <c r="Z453" i="15"/>
  <c r="Z584" i="15"/>
  <c r="H454" i="15"/>
  <c r="H585" i="15"/>
  <c r="P454" i="15"/>
  <c r="P585" i="15"/>
  <c r="X454" i="15"/>
  <c r="X585" i="15"/>
  <c r="AI454" i="15"/>
  <c r="AI585" i="15"/>
  <c r="N455" i="15"/>
  <c r="N586" i="15"/>
  <c r="V455" i="15"/>
  <c r="V586" i="15"/>
  <c r="AE455" i="15"/>
  <c r="AE586" i="15"/>
  <c r="L456" i="15"/>
  <c r="L587" i="15"/>
  <c r="T456" i="15"/>
  <c r="T587" i="15"/>
  <c r="AB456" i="15"/>
  <c r="AB587" i="15"/>
  <c r="J457" i="15"/>
  <c r="J588" i="15"/>
  <c r="R457" i="15"/>
  <c r="R588" i="15"/>
  <c r="Z457" i="15"/>
  <c r="Z588" i="15"/>
  <c r="H458" i="15"/>
  <c r="H589" i="15"/>
  <c r="P458" i="15"/>
  <c r="P589" i="15"/>
  <c r="X458" i="15"/>
  <c r="X589" i="15"/>
  <c r="AI458" i="15"/>
  <c r="AI589" i="15"/>
  <c r="N459" i="15"/>
  <c r="N590" i="15"/>
  <c r="V459" i="15"/>
  <c r="V590" i="15"/>
  <c r="AE459" i="15"/>
  <c r="AE590" i="15"/>
  <c r="L460" i="15"/>
  <c r="L591" i="15"/>
  <c r="T460" i="15"/>
  <c r="T591" i="15"/>
  <c r="AB460" i="15"/>
  <c r="AB591" i="15"/>
  <c r="N988" i="14"/>
  <c r="V988" i="14"/>
  <c r="AE988" i="14"/>
  <c r="T988" i="14"/>
  <c r="M1052" i="14"/>
  <c r="M819" i="15" s="1"/>
  <c r="U1052" i="14"/>
  <c r="U819" i="15" s="1"/>
  <c r="AC1052" i="14"/>
  <c r="AC819" i="15" s="1"/>
  <c r="H1717" i="14"/>
  <c r="H413" i="19" s="1"/>
  <c r="G1720" i="14"/>
  <c r="G416" i="19" s="1"/>
  <c r="H1725" i="14"/>
  <c r="H421" i="19" s="1"/>
  <c r="G1728" i="14"/>
  <c r="G424" i="19" s="1"/>
  <c r="H1733" i="14"/>
  <c r="H429" i="19" s="1"/>
  <c r="G1736" i="14"/>
  <c r="G432" i="19" s="1"/>
  <c r="H1741" i="14"/>
  <c r="H437" i="19" s="1"/>
  <c r="G1744" i="14"/>
  <c r="G440" i="19" s="1"/>
  <c r="H1749" i="14"/>
  <c r="H445" i="19" s="1"/>
  <c r="G1752" i="14"/>
  <c r="G448" i="19" s="1"/>
  <c r="G1755" i="14"/>
  <c r="G451" i="19" s="1"/>
  <c r="G1759" i="14"/>
  <c r="G455" i="19" s="1"/>
  <c r="G1763" i="14"/>
  <c r="G459" i="19" s="1"/>
  <c r="G1767" i="14"/>
  <c r="G463" i="19" s="1"/>
  <c r="G1771" i="14"/>
  <c r="G467" i="19" s="1"/>
  <c r="AC460" i="15"/>
  <c r="H873" i="15"/>
  <c r="H1616" i="15"/>
  <c r="D65" i="16"/>
  <c r="H153" i="17"/>
  <c r="H301" i="17"/>
  <c r="D102" i="23"/>
  <c r="Q102" i="23"/>
  <c r="AA102" i="23"/>
  <c r="F135" i="23"/>
  <c r="F136" i="23" s="1"/>
  <c r="F137" i="23" s="1"/>
  <c r="F138" i="23" s="1"/>
  <c r="F139" i="23" s="1"/>
  <c r="F141" i="23" s="1"/>
  <c r="X122" i="23"/>
  <c r="L124" i="23"/>
  <c r="Y135" i="23"/>
  <c r="C61" i="28"/>
  <c r="C71" i="28"/>
  <c r="D430" i="25"/>
  <c r="F79" i="25"/>
  <c r="D109" i="25"/>
  <c r="K378" i="25"/>
  <c r="K386" i="25"/>
  <c r="H403" i="15"/>
  <c r="H534" i="15"/>
  <c r="H404" i="15"/>
  <c r="H535" i="15"/>
  <c r="H415" i="15"/>
  <c r="H546" i="15"/>
  <c r="G417" i="15"/>
  <c r="G548" i="15"/>
  <c r="H418" i="15"/>
  <c r="H549" i="15"/>
  <c r="G420" i="15"/>
  <c r="G551" i="15"/>
  <c r="H431" i="15"/>
  <c r="H562" i="15"/>
  <c r="G433" i="15"/>
  <c r="G564" i="15"/>
  <c r="H434" i="15"/>
  <c r="H565" i="15"/>
  <c r="G436" i="15"/>
  <c r="G567" i="15"/>
  <c r="H441" i="15"/>
  <c r="H572" i="15"/>
  <c r="I442" i="15"/>
  <c r="I573" i="15"/>
  <c r="Q442" i="15"/>
  <c r="Q573" i="15"/>
  <c r="Y442" i="15"/>
  <c r="Y573" i="15"/>
  <c r="G443" i="15"/>
  <c r="G574" i="15"/>
  <c r="O443" i="15"/>
  <c r="O574" i="15"/>
  <c r="W443" i="15"/>
  <c r="W574" i="15"/>
  <c r="AG443" i="15"/>
  <c r="AG574" i="15"/>
  <c r="M444" i="15"/>
  <c r="M575" i="15"/>
  <c r="U444" i="15"/>
  <c r="U575" i="15"/>
  <c r="K445" i="15"/>
  <c r="K576" i="15"/>
  <c r="S445" i="15"/>
  <c r="S576" i="15"/>
  <c r="AA445" i="15"/>
  <c r="AA576" i="15"/>
  <c r="I446" i="15"/>
  <c r="I577" i="15"/>
  <c r="Q446" i="15"/>
  <c r="Q577" i="15"/>
  <c r="Y446" i="15"/>
  <c r="Y577" i="15"/>
  <c r="G447" i="15"/>
  <c r="G578" i="15"/>
  <c r="O447" i="15"/>
  <c r="O578" i="15"/>
  <c r="W447" i="15"/>
  <c r="W578" i="15"/>
  <c r="AG447" i="15"/>
  <c r="AG578" i="15"/>
  <c r="M448" i="15"/>
  <c r="M579" i="15"/>
  <c r="U448" i="15"/>
  <c r="U579" i="15"/>
  <c r="AC448" i="15"/>
  <c r="AC579" i="15"/>
  <c r="K449" i="15"/>
  <c r="K580" i="15"/>
  <c r="S449" i="15"/>
  <c r="S580" i="15"/>
  <c r="AA449" i="15"/>
  <c r="AA580" i="15"/>
  <c r="I450" i="15"/>
  <c r="I581" i="15"/>
  <c r="Q450" i="15"/>
  <c r="Q581" i="15"/>
  <c r="Y450" i="15"/>
  <c r="Y581" i="15"/>
  <c r="G451" i="15"/>
  <c r="G582" i="15"/>
  <c r="O451" i="15"/>
  <c r="O582" i="15"/>
  <c r="W451" i="15"/>
  <c r="W582" i="15"/>
  <c r="AG451" i="15"/>
  <c r="AG582" i="15"/>
  <c r="M452" i="15"/>
  <c r="M583" i="15"/>
  <c r="U452" i="15"/>
  <c r="U583" i="15"/>
  <c r="K453" i="15"/>
  <c r="K584" i="15"/>
  <c r="S453" i="15"/>
  <c r="S584" i="15"/>
  <c r="AA453" i="15"/>
  <c r="AA584" i="15"/>
  <c r="I454" i="15"/>
  <c r="I585" i="15"/>
  <c r="Q454" i="15"/>
  <c r="Q585" i="15"/>
  <c r="Y454" i="15"/>
  <c r="Y585" i="15"/>
  <c r="G455" i="15"/>
  <c r="G586" i="15"/>
  <c r="O455" i="15"/>
  <c r="O586" i="15"/>
  <c r="W455" i="15"/>
  <c r="W586" i="15"/>
  <c r="AG455" i="15"/>
  <c r="AG586" i="15"/>
  <c r="M456" i="15"/>
  <c r="M587" i="15"/>
  <c r="U456" i="15"/>
  <c r="U587" i="15"/>
  <c r="AC456" i="15"/>
  <c r="AC587" i="15"/>
  <c r="K457" i="15"/>
  <c r="K588" i="15"/>
  <c r="S457" i="15"/>
  <c r="S588" i="15"/>
  <c r="AA457" i="15"/>
  <c r="AA588" i="15"/>
  <c r="I458" i="15"/>
  <c r="I589" i="15"/>
  <c r="Q458" i="15"/>
  <c r="Q589" i="15"/>
  <c r="Y458" i="15"/>
  <c r="Y589" i="15"/>
  <c r="G459" i="15"/>
  <c r="G590" i="15"/>
  <c r="O459" i="15"/>
  <c r="O590" i="15"/>
  <c r="W459" i="15"/>
  <c r="W590" i="15"/>
  <c r="AG459" i="15"/>
  <c r="AG590" i="15"/>
  <c r="M460" i="15"/>
  <c r="M591" i="15"/>
  <c r="U460" i="15"/>
  <c r="U591" i="15"/>
  <c r="G988" i="14"/>
  <c r="O988" i="14"/>
  <c r="W988" i="14"/>
  <c r="AG988" i="14"/>
  <c r="H988" i="14"/>
  <c r="P988" i="14"/>
  <c r="AI988" i="14"/>
  <c r="N1052" i="14"/>
  <c r="N819" i="15" s="1"/>
  <c r="V1052" i="14"/>
  <c r="V819" i="15" s="1"/>
  <c r="AE1052" i="14"/>
  <c r="F1614" i="15"/>
  <c r="D42" i="16"/>
  <c r="D110" i="16"/>
  <c r="D182" i="16" s="1"/>
  <c r="G102" i="23"/>
  <c r="R102" i="23"/>
  <c r="AC102" i="23"/>
  <c r="P120" i="23"/>
  <c r="AB76" i="26"/>
  <c r="G95" i="19"/>
  <c r="V1120" i="14"/>
  <c r="J1120" i="14"/>
  <c r="AC1120" i="14"/>
  <c r="R1120" i="14"/>
  <c r="N1120" i="14"/>
  <c r="Z1120" i="14"/>
  <c r="K1755" i="14"/>
  <c r="K451" i="19" s="1"/>
  <c r="O1755" i="14"/>
  <c r="O451" i="19" s="1"/>
  <c r="S1755" i="14"/>
  <c r="S451" i="19" s="1"/>
  <c r="W1755" i="14"/>
  <c r="W451" i="19" s="1"/>
  <c r="AA1755" i="14"/>
  <c r="AA451" i="19" s="1"/>
  <c r="AG1755" i="14"/>
  <c r="AG451" i="19" s="1"/>
  <c r="I1756" i="14"/>
  <c r="I452" i="19" s="1"/>
  <c r="M1756" i="14"/>
  <c r="M452" i="19" s="1"/>
  <c r="Q1756" i="14"/>
  <c r="Q452" i="19" s="1"/>
  <c r="U1756" i="14"/>
  <c r="U452" i="19" s="1"/>
  <c r="Y1756" i="14"/>
  <c r="Y452" i="19" s="1"/>
  <c r="AC1756" i="14"/>
  <c r="AC452" i="19" s="1"/>
  <c r="K1757" i="14"/>
  <c r="K453" i="19" s="1"/>
  <c r="O1757" i="14"/>
  <c r="O453" i="19" s="1"/>
  <c r="S1757" i="14"/>
  <c r="S453" i="19" s="1"/>
  <c r="W1757" i="14"/>
  <c r="W453" i="19" s="1"/>
  <c r="AA1757" i="14"/>
  <c r="AA453" i="19" s="1"/>
  <c r="AG1757" i="14"/>
  <c r="AG453" i="19" s="1"/>
  <c r="I1758" i="14"/>
  <c r="I454" i="19" s="1"/>
  <c r="M1758" i="14"/>
  <c r="M454" i="19" s="1"/>
  <c r="Q1758" i="14"/>
  <c r="Q454" i="19" s="1"/>
  <c r="U1758" i="14"/>
  <c r="U454" i="19" s="1"/>
  <c r="Y1758" i="14"/>
  <c r="Y454" i="19" s="1"/>
  <c r="AC1758" i="14"/>
  <c r="AC454" i="19" s="1"/>
  <c r="K1759" i="14"/>
  <c r="K455" i="19" s="1"/>
  <c r="O1759" i="14"/>
  <c r="O455" i="19" s="1"/>
  <c r="S1759" i="14"/>
  <c r="S455" i="19" s="1"/>
  <c r="W1759" i="14"/>
  <c r="W455" i="19" s="1"/>
  <c r="AA1759" i="14"/>
  <c r="AA455" i="19" s="1"/>
  <c r="AG1759" i="14"/>
  <c r="AG455" i="19" s="1"/>
  <c r="I1755" i="14"/>
  <c r="I451" i="19" s="1"/>
  <c r="M1755" i="14"/>
  <c r="M451" i="19" s="1"/>
  <c r="Q1755" i="14"/>
  <c r="Q451" i="19" s="1"/>
  <c r="U1755" i="14"/>
  <c r="U451" i="19" s="1"/>
  <c r="Y1755" i="14"/>
  <c r="Y451" i="19" s="1"/>
  <c r="AC1755" i="14"/>
  <c r="AC451" i="19" s="1"/>
  <c r="O1756" i="14"/>
  <c r="O452" i="19" s="1"/>
  <c r="S1756" i="14"/>
  <c r="S452" i="19" s="1"/>
  <c r="W1756" i="14"/>
  <c r="W452" i="19" s="1"/>
  <c r="AG1756" i="14"/>
  <c r="AG452" i="19" s="1"/>
  <c r="I1757" i="14"/>
  <c r="I453" i="19" s="1"/>
  <c r="M1757" i="14"/>
  <c r="M453" i="19" s="1"/>
  <c r="Q1757" i="14"/>
  <c r="Q453" i="19" s="1"/>
  <c r="U1757" i="14"/>
  <c r="U453" i="19" s="1"/>
  <c r="Y1757" i="14"/>
  <c r="Y453" i="19" s="1"/>
  <c r="AC1757" i="14"/>
  <c r="AC453" i="19" s="1"/>
  <c r="K1758" i="14"/>
  <c r="K454" i="19" s="1"/>
  <c r="O1758" i="14"/>
  <c r="O454" i="19" s="1"/>
  <c r="W1758" i="14"/>
  <c r="W454" i="19" s="1"/>
  <c r="AA1758" i="14"/>
  <c r="AA454" i="19" s="1"/>
  <c r="AG1758" i="14"/>
  <c r="AG454" i="19" s="1"/>
  <c r="I1759" i="14"/>
  <c r="I455" i="19" s="1"/>
  <c r="M1759" i="14"/>
  <c r="M455" i="19" s="1"/>
  <c r="Q1759" i="14"/>
  <c r="Q455" i="19" s="1"/>
  <c r="U1759" i="14"/>
  <c r="U455" i="19" s="1"/>
  <c r="Y1759" i="14"/>
  <c r="Y455" i="19" s="1"/>
  <c r="I1760" i="14"/>
  <c r="I456" i="19" s="1"/>
  <c r="M1760" i="14"/>
  <c r="M456" i="19" s="1"/>
  <c r="Q1760" i="14"/>
  <c r="Q456" i="19" s="1"/>
  <c r="U1760" i="14"/>
  <c r="U456" i="19" s="1"/>
  <c r="Y1760" i="14"/>
  <c r="Y456" i="19" s="1"/>
  <c r="AC1760" i="14"/>
  <c r="AC456" i="19" s="1"/>
  <c r="K1761" i="14"/>
  <c r="K457" i="19" s="1"/>
  <c r="O1761" i="14"/>
  <c r="O457" i="19" s="1"/>
  <c r="S1761" i="14"/>
  <c r="S457" i="19" s="1"/>
  <c r="W1761" i="14"/>
  <c r="W457" i="19" s="1"/>
  <c r="AA1761" i="14"/>
  <c r="AA457" i="19" s="1"/>
  <c r="AG1761" i="14"/>
  <c r="AG457" i="19" s="1"/>
  <c r="I1762" i="14"/>
  <c r="I458" i="19" s="1"/>
  <c r="M1762" i="14"/>
  <c r="M458" i="19" s="1"/>
  <c r="Q1762" i="14"/>
  <c r="Q458" i="19" s="1"/>
  <c r="U1762" i="14"/>
  <c r="U458" i="19" s="1"/>
  <c r="Y1762" i="14"/>
  <c r="Y458" i="19" s="1"/>
  <c r="AC1762" i="14"/>
  <c r="AC458" i="19" s="1"/>
  <c r="K1763" i="14"/>
  <c r="K459" i="19" s="1"/>
  <c r="O1763" i="14"/>
  <c r="O459" i="19" s="1"/>
  <c r="S1763" i="14"/>
  <c r="S459" i="19" s="1"/>
  <c r="W1763" i="14"/>
  <c r="W459" i="19" s="1"/>
  <c r="AA1763" i="14"/>
  <c r="AA459" i="19" s="1"/>
  <c r="AG1763" i="14"/>
  <c r="AG459" i="19" s="1"/>
  <c r="I1764" i="14"/>
  <c r="I460" i="19" s="1"/>
  <c r="M1764" i="14"/>
  <c r="M460" i="19" s="1"/>
  <c r="Q1764" i="14"/>
  <c r="Q460" i="19" s="1"/>
  <c r="U1764" i="14"/>
  <c r="U460" i="19" s="1"/>
  <c r="Y1764" i="14"/>
  <c r="Y460" i="19" s="1"/>
  <c r="AC1764" i="14"/>
  <c r="AC460" i="19" s="1"/>
  <c r="K1765" i="14"/>
  <c r="K461" i="19" s="1"/>
  <c r="O1765" i="14"/>
  <c r="O461" i="19" s="1"/>
  <c r="S1765" i="14"/>
  <c r="S461" i="19" s="1"/>
  <c r="W1765" i="14"/>
  <c r="W461" i="19" s="1"/>
  <c r="AA1765" i="14"/>
  <c r="AA461" i="19" s="1"/>
  <c r="AG1765" i="14"/>
  <c r="AG461" i="19" s="1"/>
  <c r="I1766" i="14"/>
  <c r="I462" i="19" s="1"/>
  <c r="M1766" i="14"/>
  <c r="M462" i="19" s="1"/>
  <c r="Q1766" i="14"/>
  <c r="Q462" i="19" s="1"/>
  <c r="U1766" i="14"/>
  <c r="U462" i="19" s="1"/>
  <c r="Y1766" i="14"/>
  <c r="Y462" i="19" s="1"/>
  <c r="AC1766" i="14"/>
  <c r="AC462" i="19" s="1"/>
  <c r="K1767" i="14"/>
  <c r="K463" i="19" s="1"/>
  <c r="O1767" i="14"/>
  <c r="O463" i="19" s="1"/>
  <c r="S1767" i="14"/>
  <c r="S463" i="19" s="1"/>
  <c r="W1767" i="14"/>
  <c r="W463" i="19" s="1"/>
  <c r="AA1767" i="14"/>
  <c r="AA463" i="19" s="1"/>
  <c r="AG1767" i="14"/>
  <c r="AG463" i="19" s="1"/>
  <c r="I1768" i="14"/>
  <c r="I464" i="19" s="1"/>
  <c r="M1768" i="14"/>
  <c r="M464" i="19" s="1"/>
  <c r="Q1768" i="14"/>
  <c r="Q464" i="19" s="1"/>
  <c r="U1768" i="14"/>
  <c r="U464" i="19" s="1"/>
  <c r="Y1768" i="14"/>
  <c r="Y464" i="19" s="1"/>
  <c r="AC1768" i="14"/>
  <c r="AC464" i="19" s="1"/>
  <c r="K1769" i="14"/>
  <c r="K465" i="19" s="1"/>
  <c r="O1769" i="14"/>
  <c r="O465" i="19" s="1"/>
  <c r="S1769" i="14"/>
  <c r="S465" i="19" s="1"/>
  <c r="W1769" i="14"/>
  <c r="W465" i="19" s="1"/>
  <c r="AA1769" i="14"/>
  <c r="AA465" i="19" s="1"/>
  <c r="AG1769" i="14"/>
  <c r="AG465" i="19" s="1"/>
  <c r="I1770" i="14"/>
  <c r="I466" i="19" s="1"/>
  <c r="M1770" i="14"/>
  <c r="M466" i="19" s="1"/>
  <c r="Q1770" i="14"/>
  <c r="Q466" i="19" s="1"/>
  <c r="U1770" i="14"/>
  <c r="U466" i="19" s="1"/>
  <c r="Y1770" i="14"/>
  <c r="Y466" i="19" s="1"/>
  <c r="AC1770" i="14"/>
  <c r="AC466" i="19" s="1"/>
  <c r="K1771" i="14"/>
  <c r="K467" i="19" s="1"/>
  <c r="O1771" i="14"/>
  <c r="O467" i="19" s="1"/>
  <c r="S1771" i="14"/>
  <c r="S467" i="19" s="1"/>
  <c r="W1771" i="14"/>
  <c r="W467" i="19" s="1"/>
  <c r="AA1771" i="14"/>
  <c r="AA467" i="19" s="1"/>
  <c r="AG1771" i="14"/>
  <c r="AG467" i="19" s="1"/>
  <c r="I1772" i="14"/>
  <c r="I468" i="19" s="1"/>
  <c r="M1772" i="14"/>
  <c r="M468" i="19" s="1"/>
  <c r="Q1772" i="14"/>
  <c r="Q468" i="19" s="1"/>
  <c r="U1772" i="14"/>
  <c r="U468" i="19" s="1"/>
  <c r="Y1772" i="14"/>
  <c r="Y468" i="19" s="1"/>
  <c r="AC1772" i="14"/>
  <c r="AC468" i="19" s="1"/>
  <c r="K1773" i="14"/>
  <c r="K469" i="19" s="1"/>
  <c r="O1773" i="14"/>
  <c r="O469" i="19" s="1"/>
  <c r="S1773" i="14"/>
  <c r="S469" i="19" s="1"/>
  <c r="W1773" i="14"/>
  <c r="W469" i="19" s="1"/>
  <c r="AA1773" i="14"/>
  <c r="AA469" i="19" s="1"/>
  <c r="AG1773" i="14"/>
  <c r="AG469" i="19" s="1"/>
  <c r="AE1774" i="14"/>
  <c r="AE470" i="19" s="1"/>
  <c r="AC1759" i="14"/>
  <c r="AC455" i="19" s="1"/>
  <c r="O1760" i="14"/>
  <c r="O456" i="19" s="1"/>
  <c r="S1760" i="14"/>
  <c r="S456" i="19" s="1"/>
  <c r="W1760" i="14"/>
  <c r="W456" i="19" s="1"/>
  <c r="AG1760" i="14"/>
  <c r="AG456" i="19" s="1"/>
  <c r="I1761" i="14"/>
  <c r="I457" i="19" s="1"/>
  <c r="M1761" i="14"/>
  <c r="M457" i="19" s="1"/>
  <c r="Q1761" i="14"/>
  <c r="Q457" i="19" s="1"/>
  <c r="U1761" i="14"/>
  <c r="U457" i="19" s="1"/>
  <c r="Y1761" i="14"/>
  <c r="Y457" i="19" s="1"/>
  <c r="AC1761" i="14"/>
  <c r="AC457" i="19" s="1"/>
  <c r="K1762" i="14"/>
  <c r="K458" i="19" s="1"/>
  <c r="O1762" i="14"/>
  <c r="O458" i="19" s="1"/>
  <c r="W1762" i="14"/>
  <c r="W458" i="19" s="1"/>
  <c r="AA1762" i="14"/>
  <c r="AA458" i="19" s="1"/>
  <c r="AG1762" i="14"/>
  <c r="AG458" i="19" s="1"/>
  <c r="I1763" i="14"/>
  <c r="I459" i="19" s="1"/>
  <c r="M1763" i="14"/>
  <c r="M459" i="19" s="1"/>
  <c r="Q1763" i="14"/>
  <c r="Q459" i="19" s="1"/>
  <c r="U1763" i="14"/>
  <c r="U459" i="19" s="1"/>
  <c r="Y1763" i="14"/>
  <c r="Y459" i="19" s="1"/>
  <c r="AC1763" i="14"/>
  <c r="AC459" i="19" s="1"/>
  <c r="O1764" i="14"/>
  <c r="O460" i="19" s="1"/>
  <c r="S1764" i="14"/>
  <c r="S460" i="19" s="1"/>
  <c r="W1764" i="14"/>
  <c r="W460" i="19" s="1"/>
  <c r="AG1764" i="14"/>
  <c r="AG460" i="19" s="1"/>
  <c r="I1765" i="14"/>
  <c r="I461" i="19" s="1"/>
  <c r="M1765" i="14"/>
  <c r="M461" i="19" s="1"/>
  <c r="Q1765" i="14"/>
  <c r="Q461" i="19" s="1"/>
  <c r="U1765" i="14"/>
  <c r="U461" i="19" s="1"/>
  <c r="Y1765" i="14"/>
  <c r="Y461" i="19" s="1"/>
  <c r="AC1765" i="14"/>
  <c r="AC461" i="19" s="1"/>
  <c r="K1766" i="14"/>
  <c r="K462" i="19" s="1"/>
  <c r="O1766" i="14"/>
  <c r="O462" i="19" s="1"/>
  <c r="W1766" i="14"/>
  <c r="W462" i="19" s="1"/>
  <c r="AA1766" i="14"/>
  <c r="AA462" i="19" s="1"/>
  <c r="AG1766" i="14"/>
  <c r="AG462" i="19" s="1"/>
  <c r="I1767" i="14"/>
  <c r="I463" i="19" s="1"/>
  <c r="M1767" i="14"/>
  <c r="M463" i="19" s="1"/>
  <c r="Q1767" i="14"/>
  <c r="Q463" i="19" s="1"/>
  <c r="U1767" i="14"/>
  <c r="U463" i="19" s="1"/>
  <c r="Y1767" i="14"/>
  <c r="Y463" i="19" s="1"/>
  <c r="AC1767" i="14"/>
  <c r="AC463" i="19" s="1"/>
  <c r="O1768" i="14"/>
  <c r="O464" i="19" s="1"/>
  <c r="S1768" i="14"/>
  <c r="S464" i="19" s="1"/>
  <c r="AG1768" i="14"/>
  <c r="AG464" i="19" s="1"/>
  <c r="I1769" i="14"/>
  <c r="I465" i="19" s="1"/>
  <c r="M1769" i="14"/>
  <c r="M465" i="19" s="1"/>
  <c r="Q1769" i="14"/>
  <c r="Q465" i="19" s="1"/>
  <c r="U1769" i="14"/>
  <c r="U465" i="19" s="1"/>
  <c r="Y1769" i="14"/>
  <c r="Y465" i="19" s="1"/>
  <c r="AC1769" i="14"/>
  <c r="AC465" i="19" s="1"/>
  <c r="K1770" i="14"/>
  <c r="K466" i="19" s="1"/>
  <c r="W1770" i="14"/>
  <c r="W466" i="19" s="1"/>
  <c r="AA1770" i="14"/>
  <c r="AA466" i="19" s="1"/>
  <c r="I1771" i="14"/>
  <c r="I467" i="19" s="1"/>
  <c r="M1771" i="14"/>
  <c r="M467" i="19" s="1"/>
  <c r="Q1771" i="14"/>
  <c r="Q467" i="19" s="1"/>
  <c r="U1771" i="14"/>
  <c r="U467" i="19" s="1"/>
  <c r="Y1771" i="14"/>
  <c r="Y467" i="19" s="1"/>
  <c r="AC1771" i="14"/>
  <c r="AC467" i="19" s="1"/>
  <c r="O1772" i="14"/>
  <c r="O468" i="19" s="1"/>
  <c r="S1772" i="14"/>
  <c r="S468" i="19" s="1"/>
  <c r="AG1772" i="14"/>
  <c r="AG468" i="19" s="1"/>
  <c r="I1773" i="14"/>
  <c r="I469" i="19" s="1"/>
  <c r="M1773" i="14"/>
  <c r="M469" i="19" s="1"/>
  <c r="Q1773" i="14"/>
  <c r="Q469" i="19" s="1"/>
  <c r="U1773" i="14"/>
  <c r="U469" i="19" s="1"/>
  <c r="Y1773" i="14"/>
  <c r="Y469" i="19" s="1"/>
  <c r="AC1773" i="14"/>
  <c r="AC469" i="19" s="1"/>
  <c r="AI1774" i="14"/>
  <c r="AI470" i="19" s="1"/>
  <c r="AG1774" i="14"/>
  <c r="AG470" i="19" s="1"/>
  <c r="J1755" i="14"/>
  <c r="J451" i="19" s="1"/>
  <c r="N1755" i="14"/>
  <c r="N451" i="19" s="1"/>
  <c r="R1755" i="14"/>
  <c r="R451" i="19" s="1"/>
  <c r="V1755" i="14"/>
  <c r="V451" i="19" s="1"/>
  <c r="Z1755" i="14"/>
  <c r="Z451" i="19" s="1"/>
  <c r="L1755" i="14"/>
  <c r="L451" i="19" s="1"/>
  <c r="P1755" i="14"/>
  <c r="P451" i="19" s="1"/>
  <c r="T1755" i="14"/>
  <c r="T451" i="19" s="1"/>
  <c r="X1755" i="14"/>
  <c r="X451" i="19" s="1"/>
  <c r="AB1755" i="14"/>
  <c r="AB451" i="19" s="1"/>
  <c r="AI1755" i="14"/>
  <c r="AI451" i="19" s="1"/>
  <c r="J1756" i="14"/>
  <c r="J452" i="19" s="1"/>
  <c r="N1756" i="14"/>
  <c r="N452" i="19" s="1"/>
  <c r="R1756" i="14"/>
  <c r="R452" i="19" s="1"/>
  <c r="V1756" i="14"/>
  <c r="V452" i="19" s="1"/>
  <c r="Z1756" i="14"/>
  <c r="Z452" i="19" s="1"/>
  <c r="AE1756" i="14"/>
  <c r="AE452" i="19" s="1"/>
  <c r="L1757" i="14"/>
  <c r="L453" i="19" s="1"/>
  <c r="P1757" i="14"/>
  <c r="P453" i="19" s="1"/>
  <c r="T1757" i="14"/>
  <c r="T453" i="19" s="1"/>
  <c r="X1757" i="14"/>
  <c r="X453" i="19" s="1"/>
  <c r="AB1757" i="14"/>
  <c r="AB453" i="19" s="1"/>
  <c r="AI1757" i="14"/>
  <c r="AI453" i="19" s="1"/>
  <c r="J1758" i="14"/>
  <c r="J454" i="19" s="1"/>
  <c r="N1758" i="14"/>
  <c r="N454" i="19" s="1"/>
  <c r="R1758" i="14"/>
  <c r="R454" i="19" s="1"/>
  <c r="V1758" i="14"/>
  <c r="V454" i="19" s="1"/>
  <c r="Z1758" i="14"/>
  <c r="Z454" i="19" s="1"/>
  <c r="AE1758" i="14"/>
  <c r="AE454" i="19" s="1"/>
  <c r="L1759" i="14"/>
  <c r="L455" i="19" s="1"/>
  <c r="P1759" i="14"/>
  <c r="P455" i="19" s="1"/>
  <c r="T1759" i="14"/>
  <c r="T455" i="19" s="1"/>
  <c r="X1759" i="14"/>
  <c r="X455" i="19" s="1"/>
  <c r="AB1759" i="14"/>
  <c r="AB455" i="19" s="1"/>
  <c r="AE1755" i="14"/>
  <c r="AE451" i="19" s="1"/>
  <c r="L1756" i="14"/>
  <c r="L452" i="19" s="1"/>
  <c r="P1756" i="14"/>
  <c r="P452" i="19" s="1"/>
  <c r="T1756" i="14"/>
  <c r="T452" i="19" s="1"/>
  <c r="X1756" i="14"/>
  <c r="X452" i="19" s="1"/>
  <c r="AB1756" i="14"/>
  <c r="AB452" i="19" s="1"/>
  <c r="AI1756" i="14"/>
  <c r="AI452" i="19" s="1"/>
  <c r="J1757" i="14"/>
  <c r="J453" i="19" s="1"/>
  <c r="N1757" i="14"/>
  <c r="N453" i="19" s="1"/>
  <c r="R1757" i="14"/>
  <c r="R453" i="19" s="1"/>
  <c r="V1757" i="14"/>
  <c r="V453" i="19" s="1"/>
  <c r="Z1757" i="14"/>
  <c r="Z453" i="19" s="1"/>
  <c r="AE1757" i="14"/>
  <c r="AE453" i="19" s="1"/>
  <c r="L1758" i="14"/>
  <c r="L454" i="19" s="1"/>
  <c r="P1758" i="14"/>
  <c r="P454" i="19" s="1"/>
  <c r="T1758" i="14"/>
  <c r="T454" i="19" s="1"/>
  <c r="X1758" i="14"/>
  <c r="X454" i="19" s="1"/>
  <c r="AB1758" i="14"/>
  <c r="AB454" i="19" s="1"/>
  <c r="AI1758" i="14"/>
  <c r="AI454" i="19" s="1"/>
  <c r="J1759" i="14"/>
  <c r="J455" i="19" s="1"/>
  <c r="N1759" i="14"/>
  <c r="N455" i="19" s="1"/>
  <c r="R1759" i="14"/>
  <c r="R455" i="19" s="1"/>
  <c r="V1759" i="14"/>
  <c r="V455" i="19" s="1"/>
  <c r="Z1759" i="14"/>
  <c r="Z455" i="19" s="1"/>
  <c r="AE1759" i="14"/>
  <c r="AE455" i="19" s="1"/>
  <c r="L1760" i="14"/>
  <c r="L456" i="19" s="1"/>
  <c r="P1760" i="14"/>
  <c r="P456" i="19" s="1"/>
  <c r="T1760" i="14"/>
  <c r="T456" i="19" s="1"/>
  <c r="X1760" i="14"/>
  <c r="X456" i="19" s="1"/>
  <c r="AB1760" i="14"/>
  <c r="AB456" i="19" s="1"/>
  <c r="AI1760" i="14"/>
  <c r="AI456" i="19" s="1"/>
  <c r="J1761" i="14"/>
  <c r="J457" i="19" s="1"/>
  <c r="N1761" i="14"/>
  <c r="N457" i="19" s="1"/>
  <c r="R1761" i="14"/>
  <c r="R457" i="19" s="1"/>
  <c r="V1761" i="14"/>
  <c r="V457" i="19" s="1"/>
  <c r="Z1761" i="14"/>
  <c r="Z457" i="19" s="1"/>
  <c r="AE1761" i="14"/>
  <c r="AE457" i="19" s="1"/>
  <c r="L1762" i="14"/>
  <c r="L458" i="19" s="1"/>
  <c r="P1762" i="14"/>
  <c r="P458" i="19" s="1"/>
  <c r="T1762" i="14"/>
  <c r="T458" i="19" s="1"/>
  <c r="X1762" i="14"/>
  <c r="X458" i="19" s="1"/>
  <c r="AB1762" i="14"/>
  <c r="AB458" i="19" s="1"/>
  <c r="AI1762" i="14"/>
  <c r="AI458" i="19" s="1"/>
  <c r="J1763" i="14"/>
  <c r="J459" i="19" s="1"/>
  <c r="N1763" i="14"/>
  <c r="N459" i="19" s="1"/>
  <c r="R1763" i="14"/>
  <c r="R459" i="19" s="1"/>
  <c r="V1763" i="14"/>
  <c r="V459" i="19" s="1"/>
  <c r="Z1763" i="14"/>
  <c r="Z459" i="19" s="1"/>
  <c r="AE1763" i="14"/>
  <c r="AE459" i="19" s="1"/>
  <c r="L1764" i="14"/>
  <c r="L460" i="19" s="1"/>
  <c r="P1764" i="14"/>
  <c r="P460" i="19" s="1"/>
  <c r="T1764" i="14"/>
  <c r="T460" i="19" s="1"/>
  <c r="X1764" i="14"/>
  <c r="X460" i="19" s="1"/>
  <c r="AB1764" i="14"/>
  <c r="AB460" i="19" s="1"/>
  <c r="AI1764" i="14"/>
  <c r="AI460" i="19" s="1"/>
  <c r="J1765" i="14"/>
  <c r="J461" i="19" s="1"/>
  <c r="N1765" i="14"/>
  <c r="N461" i="19" s="1"/>
  <c r="R1765" i="14"/>
  <c r="R461" i="19" s="1"/>
  <c r="V1765" i="14"/>
  <c r="V461" i="19" s="1"/>
  <c r="Z1765" i="14"/>
  <c r="Z461" i="19" s="1"/>
  <c r="AE1765" i="14"/>
  <c r="AE461" i="19" s="1"/>
  <c r="L1766" i="14"/>
  <c r="L462" i="19" s="1"/>
  <c r="P1766" i="14"/>
  <c r="P462" i="19" s="1"/>
  <c r="T1766" i="14"/>
  <c r="T462" i="19" s="1"/>
  <c r="X1766" i="14"/>
  <c r="X462" i="19" s="1"/>
  <c r="AB1766" i="14"/>
  <c r="AB462" i="19" s="1"/>
  <c r="AI1766" i="14"/>
  <c r="AI462" i="19" s="1"/>
  <c r="J1767" i="14"/>
  <c r="J463" i="19" s="1"/>
  <c r="N1767" i="14"/>
  <c r="N463" i="19" s="1"/>
  <c r="R1767" i="14"/>
  <c r="R463" i="19" s="1"/>
  <c r="V1767" i="14"/>
  <c r="V463" i="19" s="1"/>
  <c r="Z1767" i="14"/>
  <c r="Z463" i="19" s="1"/>
  <c r="AE1767" i="14"/>
  <c r="AE463" i="19" s="1"/>
  <c r="L1768" i="14"/>
  <c r="L464" i="19" s="1"/>
  <c r="P1768" i="14"/>
  <c r="P464" i="19" s="1"/>
  <c r="T1768" i="14"/>
  <c r="T464" i="19" s="1"/>
  <c r="X1768" i="14"/>
  <c r="X464" i="19" s="1"/>
  <c r="AB1768" i="14"/>
  <c r="AB464" i="19" s="1"/>
  <c r="AI1768" i="14"/>
  <c r="AI464" i="19" s="1"/>
  <c r="J1769" i="14"/>
  <c r="J465" i="19" s="1"/>
  <c r="N1769" i="14"/>
  <c r="N465" i="19" s="1"/>
  <c r="R1769" i="14"/>
  <c r="R465" i="19" s="1"/>
  <c r="V1769" i="14"/>
  <c r="V465" i="19" s="1"/>
  <c r="Z1769" i="14"/>
  <c r="Z465" i="19" s="1"/>
  <c r="AE1769" i="14"/>
  <c r="AE465" i="19" s="1"/>
  <c r="AI1759" i="14"/>
  <c r="AI455" i="19" s="1"/>
  <c r="J1760" i="14"/>
  <c r="J456" i="19" s="1"/>
  <c r="N1760" i="14"/>
  <c r="N456" i="19" s="1"/>
  <c r="R1760" i="14"/>
  <c r="R456" i="19" s="1"/>
  <c r="V1760" i="14"/>
  <c r="V456" i="19" s="1"/>
  <c r="Z1760" i="14"/>
  <c r="Z456" i="19" s="1"/>
  <c r="AE1760" i="14"/>
  <c r="AE456" i="19" s="1"/>
  <c r="L1761" i="14"/>
  <c r="L457" i="19" s="1"/>
  <c r="P1761" i="14"/>
  <c r="P457" i="19" s="1"/>
  <c r="T1761" i="14"/>
  <c r="T457" i="19" s="1"/>
  <c r="X1761" i="14"/>
  <c r="X457" i="19" s="1"/>
  <c r="AB1761" i="14"/>
  <c r="AB457" i="19" s="1"/>
  <c r="AI1761" i="14"/>
  <c r="AI457" i="19" s="1"/>
  <c r="J1762" i="14"/>
  <c r="J458" i="19" s="1"/>
  <c r="N1762" i="14"/>
  <c r="N458" i="19" s="1"/>
  <c r="R1762" i="14"/>
  <c r="R458" i="19" s="1"/>
  <c r="V1762" i="14"/>
  <c r="V458" i="19" s="1"/>
  <c r="Z1762" i="14"/>
  <c r="Z458" i="19" s="1"/>
  <c r="AE1762" i="14"/>
  <c r="AE458" i="19" s="1"/>
  <c r="L1763" i="14"/>
  <c r="L459" i="19" s="1"/>
  <c r="P1763" i="14"/>
  <c r="P459" i="19" s="1"/>
  <c r="T1763" i="14"/>
  <c r="T459" i="19" s="1"/>
  <c r="X1763" i="14"/>
  <c r="X459" i="19" s="1"/>
  <c r="AB1763" i="14"/>
  <c r="AB459" i="19" s="1"/>
  <c r="AI1763" i="14"/>
  <c r="AI459" i="19" s="1"/>
  <c r="J1764" i="14"/>
  <c r="J460" i="19" s="1"/>
  <c r="N1764" i="14"/>
  <c r="N460" i="19" s="1"/>
  <c r="R1764" i="14"/>
  <c r="R460" i="19" s="1"/>
  <c r="V1764" i="14"/>
  <c r="V460" i="19" s="1"/>
  <c r="Z1764" i="14"/>
  <c r="Z460" i="19" s="1"/>
  <c r="AE1764" i="14"/>
  <c r="AE460" i="19" s="1"/>
  <c r="L1765" i="14"/>
  <c r="L461" i="19" s="1"/>
  <c r="P1765" i="14"/>
  <c r="P461" i="19" s="1"/>
  <c r="T1765" i="14"/>
  <c r="T461" i="19" s="1"/>
  <c r="X1765" i="14"/>
  <c r="X461" i="19" s="1"/>
  <c r="AB1765" i="14"/>
  <c r="AB461" i="19" s="1"/>
  <c r="AI1765" i="14"/>
  <c r="AI461" i="19" s="1"/>
  <c r="J1766" i="14"/>
  <c r="J462" i="19" s="1"/>
  <c r="N1766" i="14"/>
  <c r="N462" i="19" s="1"/>
  <c r="R1766" i="14"/>
  <c r="R462" i="19" s="1"/>
  <c r="V1766" i="14"/>
  <c r="V462" i="19" s="1"/>
  <c r="Z1766" i="14"/>
  <c r="Z462" i="19" s="1"/>
  <c r="AE1766" i="14"/>
  <c r="AE462" i="19" s="1"/>
  <c r="L1767" i="14"/>
  <c r="L463" i="19" s="1"/>
  <c r="P1767" i="14"/>
  <c r="P463" i="19" s="1"/>
  <c r="T1767" i="14"/>
  <c r="T463" i="19" s="1"/>
  <c r="X1767" i="14"/>
  <c r="X463" i="19" s="1"/>
  <c r="AB1767" i="14"/>
  <c r="AB463" i="19" s="1"/>
  <c r="AI1767" i="14"/>
  <c r="AI463" i="19" s="1"/>
  <c r="J1768" i="14"/>
  <c r="J464" i="19" s="1"/>
  <c r="N1768" i="14"/>
  <c r="N464" i="19" s="1"/>
  <c r="R1768" i="14"/>
  <c r="R464" i="19" s="1"/>
  <c r="V1768" i="14"/>
  <c r="V464" i="19" s="1"/>
  <c r="Z1768" i="14"/>
  <c r="Z464" i="19" s="1"/>
  <c r="AE1768" i="14"/>
  <c r="AE464" i="19" s="1"/>
  <c r="L1769" i="14"/>
  <c r="L465" i="19" s="1"/>
  <c r="P1769" i="14"/>
  <c r="P465" i="19" s="1"/>
  <c r="T1769" i="14"/>
  <c r="T465" i="19" s="1"/>
  <c r="X1769" i="14"/>
  <c r="X465" i="19" s="1"/>
  <c r="AB1769" i="14"/>
  <c r="AB465" i="19" s="1"/>
  <c r="AI1769" i="14"/>
  <c r="AI465" i="19" s="1"/>
  <c r="J1770" i="14"/>
  <c r="J466" i="19" s="1"/>
  <c r="N1770" i="14"/>
  <c r="N466" i="19" s="1"/>
  <c r="R1770" i="14"/>
  <c r="R466" i="19" s="1"/>
  <c r="V1770" i="14"/>
  <c r="V466" i="19" s="1"/>
  <c r="Z1770" i="14"/>
  <c r="Z466" i="19" s="1"/>
  <c r="AE1770" i="14"/>
  <c r="AE466" i="19" s="1"/>
  <c r="L1771" i="14"/>
  <c r="L467" i="19" s="1"/>
  <c r="P1771" i="14"/>
  <c r="P467" i="19" s="1"/>
  <c r="T1771" i="14"/>
  <c r="T467" i="19" s="1"/>
  <c r="X1771" i="14"/>
  <c r="X467" i="19" s="1"/>
  <c r="AB1771" i="14"/>
  <c r="AB467" i="19" s="1"/>
  <c r="AI1771" i="14"/>
  <c r="AI467" i="19" s="1"/>
  <c r="J1772" i="14"/>
  <c r="J468" i="19" s="1"/>
  <c r="N1772" i="14"/>
  <c r="N468" i="19" s="1"/>
  <c r="R1772" i="14"/>
  <c r="R468" i="19" s="1"/>
  <c r="V1772" i="14"/>
  <c r="V468" i="19" s="1"/>
  <c r="Z1772" i="14"/>
  <c r="Z468" i="19" s="1"/>
  <c r="AE1772" i="14"/>
  <c r="AE468" i="19" s="1"/>
  <c r="L1773" i="14"/>
  <c r="L469" i="19" s="1"/>
  <c r="P1773" i="14"/>
  <c r="P469" i="19" s="1"/>
  <c r="T1773" i="14"/>
  <c r="T469" i="19" s="1"/>
  <c r="X1773" i="14"/>
  <c r="X469" i="19" s="1"/>
  <c r="AB1773" i="14"/>
  <c r="AB469" i="19" s="1"/>
  <c r="AI1773" i="14"/>
  <c r="AI469" i="19" s="1"/>
  <c r="L1770" i="14"/>
  <c r="L466" i="19" s="1"/>
  <c r="P1770" i="14"/>
  <c r="P466" i="19" s="1"/>
  <c r="T1770" i="14"/>
  <c r="T466" i="19" s="1"/>
  <c r="X1770" i="14"/>
  <c r="X466" i="19" s="1"/>
  <c r="AB1770" i="14"/>
  <c r="AB466" i="19" s="1"/>
  <c r="AI1770" i="14"/>
  <c r="AI466" i="19" s="1"/>
  <c r="J1771" i="14"/>
  <c r="J467" i="19" s="1"/>
  <c r="N1771" i="14"/>
  <c r="N467" i="19" s="1"/>
  <c r="R1771" i="14"/>
  <c r="R467" i="19" s="1"/>
  <c r="V1771" i="14"/>
  <c r="V467" i="19" s="1"/>
  <c r="Z1771" i="14"/>
  <c r="Z467" i="19" s="1"/>
  <c r="AE1771" i="14"/>
  <c r="AE467" i="19" s="1"/>
  <c r="L1772" i="14"/>
  <c r="L468" i="19" s="1"/>
  <c r="P1772" i="14"/>
  <c r="P468" i="19" s="1"/>
  <c r="T1772" i="14"/>
  <c r="T468" i="19" s="1"/>
  <c r="X1772" i="14"/>
  <c r="X468" i="19" s="1"/>
  <c r="AB1772" i="14"/>
  <c r="AB468" i="19" s="1"/>
  <c r="AI1772" i="14"/>
  <c r="AI468" i="19" s="1"/>
  <c r="J1773" i="14"/>
  <c r="J469" i="19" s="1"/>
  <c r="N1773" i="14"/>
  <c r="N469" i="19" s="1"/>
  <c r="R1773" i="14"/>
  <c r="R469" i="19" s="1"/>
  <c r="V1773" i="14"/>
  <c r="V469" i="19" s="1"/>
  <c r="Z1773" i="14"/>
  <c r="Z469" i="19" s="1"/>
  <c r="AE1773" i="14"/>
  <c r="AE469" i="19" s="1"/>
  <c r="K1756" i="14"/>
  <c r="K452" i="19" s="1"/>
  <c r="AA1756" i="14"/>
  <c r="AA452" i="19" s="1"/>
  <c r="S1758" i="14"/>
  <c r="S454" i="19" s="1"/>
  <c r="K1760" i="14"/>
  <c r="K456" i="19" s="1"/>
  <c r="AA1760" i="14"/>
  <c r="AA456" i="19" s="1"/>
  <c r="S1762" i="14"/>
  <c r="S458" i="19" s="1"/>
  <c r="K1764" i="14"/>
  <c r="K460" i="19" s="1"/>
  <c r="AA1764" i="14"/>
  <c r="AA460" i="19" s="1"/>
  <c r="S1766" i="14"/>
  <c r="S462" i="19" s="1"/>
  <c r="K1768" i="14"/>
  <c r="K464" i="19" s="1"/>
  <c r="W1768" i="14"/>
  <c r="W464" i="19" s="1"/>
  <c r="AA1768" i="14"/>
  <c r="AA464" i="19" s="1"/>
  <c r="O1770" i="14"/>
  <c r="O466" i="19" s="1"/>
  <c r="S1770" i="14"/>
  <c r="S466" i="19" s="1"/>
  <c r="AG1770" i="14"/>
  <c r="AG466" i="19" s="1"/>
  <c r="K1772" i="14"/>
  <c r="K468" i="19" s="1"/>
  <c r="W1772" i="14"/>
  <c r="W468" i="19" s="1"/>
  <c r="AA1772" i="14"/>
  <c r="AA468" i="19" s="1"/>
  <c r="AB723" i="10"/>
  <c r="Q723" i="10"/>
  <c r="L723" i="10"/>
  <c r="M623" i="10"/>
  <c r="AC623" i="10"/>
  <c r="AA623" i="10"/>
  <c r="I573" i="10"/>
  <c r="Q747" i="10"/>
  <c r="AC747" i="10"/>
  <c r="U747" i="10"/>
  <c r="AB494" i="10"/>
  <c r="L494" i="10"/>
  <c r="T494" i="10"/>
  <c r="I444" i="10"/>
  <c r="Q444" i="10"/>
  <c r="AC394" i="10"/>
  <c r="I394" i="10"/>
  <c r="I344" i="10"/>
  <c r="Y344" i="10"/>
  <c r="H95" i="19"/>
  <c r="X343" i="17"/>
  <c r="X700" i="17" s="1"/>
  <c r="I521" i="17"/>
  <c r="I708" i="17" s="1"/>
  <c r="AE48" i="17"/>
  <c r="I343" i="17"/>
  <c r="I700" i="17" s="1"/>
  <c r="M343" i="17"/>
  <c r="M700" i="17" s="1"/>
  <c r="AB521" i="17"/>
  <c r="AB708" i="17" s="1"/>
  <c r="F35" i="19"/>
  <c r="F286" i="10"/>
  <c r="F289" i="10" s="1"/>
  <c r="L344" i="10"/>
  <c r="P344" i="10"/>
  <c r="T344" i="10"/>
  <c r="X344" i="10"/>
  <c r="AB344" i="10"/>
  <c r="AI442" i="10"/>
  <c r="I494" i="10"/>
  <c r="M494" i="10"/>
  <c r="Q494" i="10"/>
  <c r="U494" i="10"/>
  <c r="Y494" i="10"/>
  <c r="AC494" i="10"/>
  <c r="K494" i="10"/>
  <c r="O494" i="10"/>
  <c r="S494" i="10"/>
  <c r="AA494" i="10"/>
  <c r="J573" i="10"/>
  <c r="N573" i="10"/>
  <c r="R747" i="10"/>
  <c r="V747" i="10"/>
  <c r="Z573" i="10"/>
  <c r="AI571" i="10"/>
  <c r="J623" i="10"/>
  <c r="N623" i="10"/>
  <c r="R623" i="10"/>
  <c r="Z623" i="10"/>
  <c r="L623" i="10"/>
  <c r="P623" i="10"/>
  <c r="T623" i="10"/>
  <c r="X623" i="10"/>
  <c r="AB623" i="10"/>
  <c r="L673" i="10"/>
  <c r="P673" i="10"/>
  <c r="T673" i="10"/>
  <c r="X673" i="10"/>
  <c r="AB673" i="10"/>
  <c r="J673" i="10"/>
  <c r="N673" i="10"/>
  <c r="R673" i="10"/>
  <c r="V673" i="10"/>
  <c r="Z673" i="10"/>
  <c r="P394" i="10"/>
  <c r="X394" i="10"/>
  <c r="AB394" i="10"/>
  <c r="J394" i="10"/>
  <c r="R394" i="10"/>
  <c r="V394" i="10"/>
  <c r="Z394" i="10"/>
  <c r="J444" i="10"/>
  <c r="N444" i="10"/>
  <c r="R444" i="10"/>
  <c r="V444" i="10"/>
  <c r="Z444" i="10"/>
  <c r="L444" i="10"/>
  <c r="P444" i="10"/>
  <c r="T444" i="10"/>
  <c r="X444" i="10"/>
  <c r="AB444" i="10"/>
  <c r="F552" i="10"/>
  <c r="F578" i="10" s="1"/>
  <c r="F602" i="10" s="1"/>
  <c r="F628" i="10" s="1"/>
  <c r="F652" i="10" s="1"/>
  <c r="F678" i="10" s="1"/>
  <c r="F702" i="10" s="1"/>
  <c r="F728" i="10" s="1"/>
  <c r="F529" i="10"/>
  <c r="AI597" i="10"/>
  <c r="F63" i="19"/>
  <c r="F597" i="11"/>
  <c r="F555" i="11"/>
  <c r="H137" i="19"/>
  <c r="H472" i="12"/>
  <c r="C410" i="19"/>
  <c r="C408" i="19"/>
  <c r="D53" i="20"/>
  <c r="C407" i="19"/>
  <c r="C409" i="19"/>
  <c r="L394" i="10"/>
  <c r="T394" i="10"/>
  <c r="N394" i="10"/>
  <c r="R232" i="10"/>
  <c r="R29" i="19" s="1"/>
  <c r="P225" i="10"/>
  <c r="P22" i="19" s="1"/>
  <c r="N222" i="10"/>
  <c r="N19" i="19" s="1"/>
  <c r="AB235" i="10"/>
  <c r="AB32" i="19" s="1"/>
  <c r="N226" i="10"/>
  <c r="N23" i="19" s="1"/>
  <c r="J224" i="10"/>
  <c r="J21" i="19" s="1"/>
  <c r="Z222" i="10"/>
  <c r="Z19" i="19" s="1"/>
  <c r="J518" i="10"/>
  <c r="N518" i="10"/>
  <c r="R518" i="10"/>
  <c r="V518" i="10"/>
  <c r="Z518" i="10"/>
  <c r="F324" i="10"/>
  <c r="F350" i="10" s="1"/>
  <c r="F374" i="10" s="1"/>
  <c r="F400" i="10" s="1"/>
  <c r="F424" i="10" s="1"/>
  <c r="F450" i="10" s="1"/>
  <c r="F474" i="10" s="1"/>
  <c r="F500" i="10" s="1"/>
  <c r="F301" i="10"/>
  <c r="AI468" i="10"/>
  <c r="L747" i="10"/>
  <c r="P747" i="10"/>
  <c r="X747" i="10"/>
  <c r="AB747" i="10"/>
  <c r="F62" i="19"/>
  <c r="F596" i="11"/>
  <c r="D54" i="12"/>
  <c r="D99" i="12" s="1"/>
  <c r="D144" i="12" s="1"/>
  <c r="D189" i="12" s="1"/>
  <c r="D234" i="12" s="1"/>
  <c r="D279" i="12" s="1"/>
  <c r="D324" i="12" s="1"/>
  <c r="D134" i="19" s="1"/>
  <c r="C134" i="19" s="1"/>
  <c r="D372" i="12"/>
  <c r="D417" i="12" s="1"/>
  <c r="D462" i="12" s="1"/>
  <c r="D1755" i="14"/>
  <c r="D451" i="19" s="1"/>
  <c r="D1690" i="14"/>
  <c r="D1625" i="14"/>
  <c r="D1560" i="14"/>
  <c r="D1495" i="14"/>
  <c r="D446" i="14"/>
  <c r="D1362" i="14"/>
  <c r="D1232" i="14"/>
  <c r="D58" i="14"/>
  <c r="D1427" i="14"/>
  <c r="D1297" i="14"/>
  <c r="D252" i="14"/>
  <c r="D1771" i="14"/>
  <c r="D467" i="19" s="1"/>
  <c r="D1706" i="14"/>
  <c r="D1641" i="14"/>
  <c r="D1576" i="14"/>
  <c r="D1511" i="14"/>
  <c r="D462" i="14"/>
  <c r="D1378" i="14"/>
  <c r="D1248" i="14"/>
  <c r="D1313" i="14"/>
  <c r="D74" i="14"/>
  <c r="D1443" i="14"/>
  <c r="D268" i="14"/>
  <c r="D490" i="15"/>
  <c r="D552" i="15" s="1"/>
  <c r="D1143" i="14"/>
  <c r="D688" i="14"/>
  <c r="D882" i="14"/>
  <c r="D752" i="14"/>
  <c r="D494" i="14"/>
  <c r="D946" i="14"/>
  <c r="D816" i="14"/>
  <c r="D558" i="14"/>
  <c r="D1010" i="14"/>
  <c r="D622" i="14"/>
  <c r="D165" i="14"/>
  <c r="D359" i="14"/>
  <c r="D295" i="14"/>
  <c r="D1078" i="14"/>
  <c r="D101" i="14"/>
  <c r="D502" i="15"/>
  <c r="D564" i="15" s="1"/>
  <c r="D1155" i="14"/>
  <c r="D700" i="14"/>
  <c r="D894" i="14"/>
  <c r="D764" i="14"/>
  <c r="D506" i="14"/>
  <c r="D958" i="14"/>
  <c r="D828" i="14"/>
  <c r="D570" i="14"/>
  <c r="D1022" i="14"/>
  <c r="D1090" i="14"/>
  <c r="D177" i="14"/>
  <c r="D634" i="14"/>
  <c r="D307" i="14"/>
  <c r="D371" i="14"/>
  <c r="D113" i="14"/>
  <c r="D518" i="15"/>
  <c r="D580" i="15" s="1"/>
  <c r="D1171" i="14"/>
  <c r="D716" i="14"/>
  <c r="D910" i="14"/>
  <c r="D780" i="14"/>
  <c r="D522" i="14"/>
  <c r="D974" i="14"/>
  <c r="D844" i="14"/>
  <c r="D586" i="14"/>
  <c r="D1038" i="14"/>
  <c r="D1106" i="14"/>
  <c r="D387" i="14"/>
  <c r="D193" i="14"/>
  <c r="D650" i="14"/>
  <c r="D323" i="14"/>
  <c r="D129" i="14"/>
  <c r="D119" i="16"/>
  <c r="D73" i="16"/>
  <c r="D51" i="16"/>
  <c r="D95" i="16"/>
  <c r="J318" i="10"/>
  <c r="J344" i="10" s="1"/>
  <c r="N318" i="10"/>
  <c r="N344" i="10" s="1"/>
  <c r="R318" i="10"/>
  <c r="R344" i="10" s="1"/>
  <c r="V318" i="10"/>
  <c r="V344" i="10" s="1"/>
  <c r="Z318" i="10"/>
  <c r="Z344" i="10" s="1"/>
  <c r="D339" i="10"/>
  <c r="M342" i="10"/>
  <c r="M344" i="10" s="1"/>
  <c r="U342" i="10"/>
  <c r="U344" i="10" s="1"/>
  <c r="D365" i="10"/>
  <c r="M368" i="10"/>
  <c r="U368" i="10"/>
  <c r="D436" i="10"/>
  <c r="D438" i="10"/>
  <c r="D440" i="10"/>
  <c r="K442" i="10"/>
  <c r="K444" i="10" s="1"/>
  <c r="O442" i="10"/>
  <c r="O444" i="10" s="1"/>
  <c r="S442" i="10"/>
  <c r="S444" i="10" s="1"/>
  <c r="W442" i="10"/>
  <c r="W444" i="10" s="1"/>
  <c r="AA442" i="10"/>
  <c r="AA444" i="10" s="1"/>
  <c r="D462" i="10"/>
  <c r="D464" i="10"/>
  <c r="D466" i="10"/>
  <c r="W468" i="10"/>
  <c r="K497" i="10"/>
  <c r="K518" i="10" s="1"/>
  <c r="O497" i="10"/>
  <c r="O518" i="10" s="1"/>
  <c r="S497" i="10"/>
  <c r="S518" i="10" s="1"/>
  <c r="W497" i="10"/>
  <c r="AA497" i="10"/>
  <c r="AA518" i="10" s="1"/>
  <c r="W498" i="10"/>
  <c r="W499" i="10"/>
  <c r="W500" i="10"/>
  <c r="W501" i="10"/>
  <c r="W502" i="10"/>
  <c r="W503" i="10"/>
  <c r="W504" i="10"/>
  <c r="W505" i="10"/>
  <c r="W506" i="10"/>
  <c r="W507" i="10"/>
  <c r="W508" i="10"/>
  <c r="W509" i="10"/>
  <c r="W510" i="10"/>
  <c r="W511" i="10"/>
  <c r="W512" i="10"/>
  <c r="W513" i="10"/>
  <c r="W514" i="10"/>
  <c r="W515" i="10"/>
  <c r="W516" i="10"/>
  <c r="AI727" i="10"/>
  <c r="AI729" i="10"/>
  <c r="AI731" i="10"/>
  <c r="AI733" i="10"/>
  <c r="AI735" i="10"/>
  <c r="AI737" i="10"/>
  <c r="AI739" i="10"/>
  <c r="AI741" i="10"/>
  <c r="AI743" i="10"/>
  <c r="AI745" i="10"/>
  <c r="L547" i="10"/>
  <c r="L573" i="10" s="1"/>
  <c r="P547" i="10"/>
  <c r="P573" i="10" s="1"/>
  <c r="T547" i="10"/>
  <c r="T573" i="10" s="1"/>
  <c r="X547" i="10"/>
  <c r="X573" i="10" s="1"/>
  <c r="AB547" i="10"/>
  <c r="AB573" i="10" s="1"/>
  <c r="D565" i="10"/>
  <c r="D567" i="10"/>
  <c r="D569" i="10"/>
  <c r="W571" i="10"/>
  <c r="D591" i="10"/>
  <c r="D593" i="10"/>
  <c r="D595" i="10"/>
  <c r="W597" i="10"/>
  <c r="W623" i="10" s="1"/>
  <c r="V621" i="10"/>
  <c r="V623" i="10" s="1"/>
  <c r="D666" i="10"/>
  <c r="D668" i="10"/>
  <c r="M671" i="10"/>
  <c r="M673" i="10" s="1"/>
  <c r="Q671" i="10"/>
  <c r="Q673" i="10" s="1"/>
  <c r="U671" i="10"/>
  <c r="U673" i="10" s="1"/>
  <c r="K723" i="10"/>
  <c r="O723" i="10"/>
  <c r="S723" i="10"/>
  <c r="AA723" i="10"/>
  <c r="D692" i="10"/>
  <c r="D694" i="10"/>
  <c r="D715" i="10"/>
  <c r="W721" i="10"/>
  <c r="W723" i="10" s="1"/>
  <c r="I726" i="10"/>
  <c r="I747" i="10" s="1"/>
  <c r="N726" i="10"/>
  <c r="N747" i="10" s="1"/>
  <c r="T726" i="10"/>
  <c r="T747" i="10" s="1"/>
  <c r="Y726" i="10"/>
  <c r="Y747" i="10" s="1"/>
  <c r="D742" i="10"/>
  <c r="D744" i="10"/>
  <c r="D9" i="11"/>
  <c r="D62" i="19"/>
  <c r="D596" i="11"/>
  <c r="D47" i="12"/>
  <c r="D92" i="12" s="1"/>
  <c r="D137" i="12" s="1"/>
  <c r="D182" i="12" s="1"/>
  <c r="D227" i="12" s="1"/>
  <c r="D272" i="12" s="1"/>
  <c r="D317" i="12" s="1"/>
  <c r="D127" i="19" s="1"/>
  <c r="C127" i="19" s="1"/>
  <c r="D51" i="12"/>
  <c r="D96" i="12" s="1"/>
  <c r="D141" i="12" s="1"/>
  <c r="D186" i="12" s="1"/>
  <c r="D231" i="12" s="1"/>
  <c r="D276" i="12" s="1"/>
  <c r="D321" i="12" s="1"/>
  <c r="D131" i="19" s="1"/>
  <c r="C131" i="19" s="1"/>
  <c r="D55" i="12"/>
  <c r="D100" i="12" s="1"/>
  <c r="D145" i="12" s="1"/>
  <c r="D190" i="12" s="1"/>
  <c r="D235" i="12" s="1"/>
  <c r="D280" i="12" s="1"/>
  <c r="D325" i="12" s="1"/>
  <c r="D135" i="19" s="1"/>
  <c r="C135" i="19" s="1"/>
  <c r="H97" i="19"/>
  <c r="H328" i="12"/>
  <c r="H471" i="12" s="1"/>
  <c r="H474" i="12" s="1"/>
  <c r="R376" i="12"/>
  <c r="R421" i="12" s="1"/>
  <c r="AB32" i="26"/>
  <c r="AB42" i="26" s="1"/>
  <c r="AB80" i="26" s="1"/>
  <c r="AI27" i="26"/>
  <c r="AI902" i="14"/>
  <c r="AI572" i="15" s="1"/>
  <c r="AI900" i="14"/>
  <c r="AI570" i="15" s="1"/>
  <c r="AI898" i="14"/>
  <c r="AI568" i="15" s="1"/>
  <c r="AI896" i="14"/>
  <c r="AI566" i="15" s="1"/>
  <c r="AI894" i="14"/>
  <c r="AI564" i="15" s="1"/>
  <c r="AI892" i="14"/>
  <c r="AI562" i="15" s="1"/>
  <c r="AI890" i="14"/>
  <c r="AI560" i="15" s="1"/>
  <c r="AI888" i="14"/>
  <c r="AI558" i="15" s="1"/>
  <c r="AI886" i="14"/>
  <c r="AI556" i="15" s="1"/>
  <c r="AI884" i="14"/>
  <c r="AI554" i="15" s="1"/>
  <c r="AI882" i="14"/>
  <c r="AI552" i="15" s="1"/>
  <c r="AI880" i="14"/>
  <c r="AI550" i="15" s="1"/>
  <c r="AI878" i="14"/>
  <c r="AI548" i="15" s="1"/>
  <c r="AI876" i="14"/>
  <c r="AI546" i="15" s="1"/>
  <c r="AI874" i="14"/>
  <c r="AI544" i="15" s="1"/>
  <c r="AI872" i="14"/>
  <c r="AI542" i="15" s="1"/>
  <c r="AI870" i="14"/>
  <c r="AI540" i="15" s="1"/>
  <c r="AI868" i="14"/>
  <c r="AI538" i="15" s="1"/>
  <c r="AI866" i="14"/>
  <c r="AI536" i="15" s="1"/>
  <c r="AI864" i="14"/>
  <c r="AI534" i="15" s="1"/>
  <c r="R44" i="6"/>
  <c r="R16" i="27" s="1"/>
  <c r="M89" i="27"/>
  <c r="M117" i="27" s="1"/>
  <c r="M87" i="27"/>
  <c r="M115" i="27" s="1"/>
  <c r="M86" i="27"/>
  <c r="M114" i="27" s="1"/>
  <c r="M85" i="27"/>
  <c r="M113" i="27" s="1"/>
  <c r="M84" i="27"/>
  <c r="M112" i="27" s="1"/>
  <c r="M83" i="27"/>
  <c r="M111" i="27" s="1"/>
  <c r="Y89" i="27"/>
  <c r="Y87" i="27"/>
  <c r="Y86" i="27"/>
  <c r="Y85" i="27"/>
  <c r="Y84" i="27"/>
  <c r="Y83" i="27"/>
  <c r="J53" i="6"/>
  <c r="J28" i="27" s="1"/>
  <c r="D50" i="12"/>
  <c r="D95" i="12" s="1"/>
  <c r="D140" i="12" s="1"/>
  <c r="D185" i="12" s="1"/>
  <c r="D230" i="12" s="1"/>
  <c r="D275" i="12" s="1"/>
  <c r="D320" i="12" s="1"/>
  <c r="D130" i="19" s="1"/>
  <c r="C130" i="19" s="1"/>
  <c r="D368" i="12"/>
  <c r="D413" i="12" s="1"/>
  <c r="D458" i="12" s="1"/>
  <c r="D1767" i="14"/>
  <c r="D463" i="19" s="1"/>
  <c r="D1702" i="14"/>
  <c r="D1637" i="14"/>
  <c r="D1572" i="14"/>
  <c r="D1507" i="14"/>
  <c r="D458" i="14"/>
  <c r="D1244" i="14"/>
  <c r="D1439" i="14"/>
  <c r="D1309" i="14"/>
  <c r="D70" i="14"/>
  <c r="D1374" i="14"/>
  <c r="D264" i="14"/>
  <c r="D486" i="15"/>
  <c r="D548" i="15" s="1"/>
  <c r="D1139" i="14"/>
  <c r="D684" i="14"/>
  <c r="D878" i="14"/>
  <c r="D748" i="14"/>
  <c r="D490" i="14"/>
  <c r="D942" i="14"/>
  <c r="D812" i="14"/>
  <c r="D554" i="14"/>
  <c r="D1006" i="14"/>
  <c r="D1074" i="14"/>
  <c r="D161" i="14"/>
  <c r="D618" i="14"/>
  <c r="D291" i="14"/>
  <c r="D355" i="14"/>
  <c r="D97" i="14"/>
  <c r="D506" i="15"/>
  <c r="D568" i="15" s="1"/>
  <c r="D1159" i="14"/>
  <c r="D704" i="14"/>
  <c r="D898" i="14"/>
  <c r="D768" i="14"/>
  <c r="D510" i="14"/>
  <c r="D962" i="14"/>
  <c r="D832" i="14"/>
  <c r="D574" i="14"/>
  <c r="D1026" i="14"/>
  <c r="D638" i="14"/>
  <c r="D181" i="14"/>
  <c r="D375" i="14"/>
  <c r="D311" i="14"/>
  <c r="D1094" i="14"/>
  <c r="D117" i="14"/>
  <c r="D522" i="15"/>
  <c r="D584" i="15" s="1"/>
  <c r="D1175" i="14"/>
  <c r="D720" i="14"/>
  <c r="D914" i="14"/>
  <c r="D784" i="14"/>
  <c r="D526" i="14"/>
  <c r="D978" i="14"/>
  <c r="D848" i="14"/>
  <c r="D590" i="14"/>
  <c r="D1042" i="14"/>
  <c r="D654" i="14"/>
  <c r="D391" i="14"/>
  <c r="D197" i="14"/>
  <c r="D327" i="14"/>
  <c r="D1110" i="14"/>
  <c r="D133" i="14"/>
  <c r="D91" i="16"/>
  <c r="D115" i="16"/>
  <c r="D69" i="16"/>
  <c r="D47" i="16"/>
  <c r="B35" i="19"/>
  <c r="B33" i="19"/>
  <c r="B31" i="19"/>
  <c r="B29" i="19"/>
  <c r="B27" i="19"/>
  <c r="B25" i="19"/>
  <c r="B23" i="19"/>
  <c r="B21" i="19"/>
  <c r="B19" i="19"/>
  <c r="B17" i="19"/>
  <c r="B15" i="19"/>
  <c r="B36" i="19"/>
  <c r="B28" i="19"/>
  <c r="B20" i="19"/>
  <c r="D15" i="21"/>
  <c r="B34" i="19"/>
  <c r="B30" i="19"/>
  <c r="B22" i="19"/>
  <c r="B32" i="19"/>
  <c r="B26" i="19"/>
  <c r="B18" i="19"/>
  <c r="B24" i="19"/>
  <c r="B16" i="19"/>
  <c r="D2423" i="8"/>
  <c r="D2427" i="8"/>
  <c r="D2435" i="8"/>
  <c r="D2439" i="8"/>
  <c r="D51" i="20"/>
  <c r="C352" i="19"/>
  <c r="C350" i="19"/>
  <c r="C348" i="19"/>
  <c r="C346" i="19"/>
  <c r="C344" i="19"/>
  <c r="C342" i="19"/>
  <c r="C340" i="19"/>
  <c r="C338" i="19"/>
  <c r="C336" i="19"/>
  <c r="C334" i="19"/>
  <c r="C332" i="19"/>
  <c r="C330" i="19"/>
  <c r="C328" i="19"/>
  <c r="C326" i="19"/>
  <c r="C324" i="19"/>
  <c r="C322" i="19"/>
  <c r="C320" i="19"/>
  <c r="C318" i="19"/>
  <c r="C316" i="19"/>
  <c r="C314" i="19"/>
  <c r="C312" i="19"/>
  <c r="C345" i="19"/>
  <c r="C339" i="19"/>
  <c r="C337" i="19"/>
  <c r="C323" i="19"/>
  <c r="C321" i="19"/>
  <c r="C311" i="19"/>
  <c r="C310" i="19"/>
  <c r="C351" i="19"/>
  <c r="C341" i="19"/>
  <c r="C327" i="19"/>
  <c r="C325" i="19"/>
  <c r="C343" i="19"/>
  <c r="C331" i="19"/>
  <c r="C329" i="19"/>
  <c r="C335" i="19"/>
  <c r="C333" i="19"/>
  <c r="C309" i="19"/>
  <c r="C349" i="19"/>
  <c r="C319" i="19"/>
  <c r="C317" i="19"/>
  <c r="C315" i="19"/>
  <c r="C313" i="19"/>
  <c r="C347" i="19"/>
  <c r="C308" i="19"/>
  <c r="C476" i="19"/>
  <c r="D59" i="20"/>
  <c r="C508" i="19"/>
  <c r="C507" i="19"/>
  <c r="C504" i="19"/>
  <c r="C506" i="19"/>
  <c r="D67" i="20"/>
  <c r="C505" i="19"/>
  <c r="U32" i="26"/>
  <c r="U42" i="26" s="1"/>
  <c r="U80" i="26" s="1"/>
  <c r="M28" i="26"/>
  <c r="AE43" i="6"/>
  <c r="AE15" i="27" s="1"/>
  <c r="V47" i="6"/>
  <c r="V19" i="27" s="1"/>
  <c r="AE47" i="6"/>
  <c r="AE19" i="27" s="1"/>
  <c r="J21" i="27"/>
  <c r="J78" i="27" s="1"/>
  <c r="J83" i="26"/>
  <c r="J84" i="26"/>
  <c r="AE87" i="27"/>
  <c r="AE84" i="27"/>
  <c r="K53" i="6"/>
  <c r="K28" i="27" s="1"/>
  <c r="W53" i="6"/>
  <c r="W28" i="27" s="1"/>
  <c r="AG53" i="6"/>
  <c r="AG28" i="27" s="1"/>
  <c r="D1756" i="14"/>
  <c r="D452" i="19" s="1"/>
  <c r="D1691" i="14"/>
  <c r="D1626" i="14"/>
  <c r="D1561" i="14"/>
  <c r="D1496" i="14"/>
  <c r="D1428" i="14"/>
  <c r="D1363" i="14"/>
  <c r="D1298" i="14"/>
  <c r="D1233" i="14"/>
  <c r="D447" i="14"/>
  <c r="D253" i="14"/>
  <c r="D59" i="14"/>
  <c r="D1760" i="14"/>
  <c r="D456" i="19" s="1"/>
  <c r="D1695" i="14"/>
  <c r="D1630" i="14"/>
  <c r="D1565" i="14"/>
  <c r="D1500" i="14"/>
  <c r="D1432" i="14"/>
  <c r="D1367" i="14"/>
  <c r="D1302" i="14"/>
  <c r="D1237" i="14"/>
  <c r="D451" i="14"/>
  <c r="D257" i="14"/>
  <c r="D63" i="14"/>
  <c r="D1764" i="14"/>
  <c r="D460" i="19" s="1"/>
  <c r="D1699" i="14"/>
  <c r="D1634" i="14"/>
  <c r="D1569" i="14"/>
  <c r="D1504" i="14"/>
  <c r="D1436" i="14"/>
  <c r="D1371" i="14"/>
  <c r="D1306" i="14"/>
  <c r="D1241" i="14"/>
  <c r="D455" i="14"/>
  <c r="D261" i="14"/>
  <c r="D67" i="14"/>
  <c r="D1768" i="14"/>
  <c r="D464" i="19" s="1"/>
  <c r="D1703" i="14"/>
  <c r="D1638" i="14"/>
  <c r="D1573" i="14"/>
  <c r="D1508" i="14"/>
  <c r="D1440" i="14"/>
  <c r="D1375" i="14"/>
  <c r="D1310" i="14"/>
  <c r="D1245" i="14"/>
  <c r="D459" i="14"/>
  <c r="D265" i="14"/>
  <c r="D71" i="14"/>
  <c r="D1772" i="14"/>
  <c r="D468" i="19" s="1"/>
  <c r="D1707" i="14"/>
  <c r="D1642" i="14"/>
  <c r="D1577" i="14"/>
  <c r="D1512" i="14"/>
  <c r="D1444" i="14"/>
  <c r="D1379" i="14"/>
  <c r="D1314" i="14"/>
  <c r="D1249" i="14"/>
  <c r="D463" i="14"/>
  <c r="D269" i="14"/>
  <c r="D75" i="14"/>
  <c r="D805" i="14"/>
  <c r="D547" i="14"/>
  <c r="D1067" i="14"/>
  <c r="D871" i="14"/>
  <c r="D611" i="14"/>
  <c r="D348" i="14"/>
  <c r="D479" i="15"/>
  <c r="D541" i="15" s="1"/>
  <c r="D1132" i="14"/>
  <c r="D935" i="14"/>
  <c r="D677" i="14"/>
  <c r="D999" i="14"/>
  <c r="D741" i="14"/>
  <c r="D284" i="14"/>
  <c r="D90" i="14"/>
  <c r="D483" i="14"/>
  <c r="D154" i="14"/>
  <c r="D809" i="14"/>
  <c r="D551" i="14"/>
  <c r="D1071" i="14"/>
  <c r="D875" i="14"/>
  <c r="D615" i="14"/>
  <c r="D352" i="14"/>
  <c r="D483" i="15"/>
  <c r="D545" i="15" s="1"/>
  <c r="D1136" i="14"/>
  <c r="D939" i="14"/>
  <c r="D681" i="14"/>
  <c r="D288" i="14"/>
  <c r="D94" i="14"/>
  <c r="D1003" i="14"/>
  <c r="D745" i="14"/>
  <c r="D487" i="14"/>
  <c r="D158" i="14"/>
  <c r="D813" i="14"/>
  <c r="D555" i="14"/>
  <c r="D1075" i="14"/>
  <c r="D879" i="14"/>
  <c r="D619" i="14"/>
  <c r="D356" i="14"/>
  <c r="D487" i="15"/>
  <c r="D549" i="15" s="1"/>
  <c r="D1140" i="14"/>
  <c r="D943" i="14"/>
  <c r="D685" i="14"/>
  <c r="D1007" i="14"/>
  <c r="D749" i="14"/>
  <c r="D292" i="14"/>
  <c r="D98" i="14"/>
  <c r="D491" i="14"/>
  <c r="D162" i="14"/>
  <c r="D817" i="14"/>
  <c r="D559" i="14"/>
  <c r="D1079" i="14"/>
  <c r="D883" i="14"/>
  <c r="D623" i="14"/>
  <c r="D360" i="14"/>
  <c r="D491" i="15"/>
  <c r="D553" i="15" s="1"/>
  <c r="D1144" i="14"/>
  <c r="D947" i="14"/>
  <c r="D689" i="14"/>
  <c r="D296" i="14"/>
  <c r="D102" i="14"/>
  <c r="D1011" i="14"/>
  <c r="D753" i="14"/>
  <c r="D495" i="14"/>
  <c r="D166" i="14"/>
  <c r="D821" i="14"/>
  <c r="D563" i="14"/>
  <c r="D1083" i="14"/>
  <c r="D887" i="14"/>
  <c r="D627" i="14"/>
  <c r="D364" i="14"/>
  <c r="D495" i="15"/>
  <c r="D557" i="15" s="1"/>
  <c r="D1148" i="14"/>
  <c r="D951" i="14"/>
  <c r="D693" i="14"/>
  <c r="D1015" i="14"/>
  <c r="D757" i="14"/>
  <c r="D300" i="14"/>
  <c r="D106" i="14"/>
  <c r="D499" i="14"/>
  <c r="D170" i="14"/>
  <c r="D825" i="14"/>
  <c r="D567" i="14"/>
  <c r="D1087" i="14"/>
  <c r="D891" i="14"/>
  <c r="D631" i="14"/>
  <c r="D368" i="14"/>
  <c r="D499" i="15"/>
  <c r="D561" i="15" s="1"/>
  <c r="D1152" i="14"/>
  <c r="D955" i="14"/>
  <c r="D697" i="14"/>
  <c r="D304" i="14"/>
  <c r="D110" i="14"/>
  <c r="D1019" i="14"/>
  <c r="D761" i="14"/>
  <c r="D503" i="14"/>
  <c r="D174" i="14"/>
  <c r="D829" i="14"/>
  <c r="D571" i="14"/>
  <c r="D1091" i="14"/>
  <c r="D895" i="14"/>
  <c r="D635" i="14"/>
  <c r="D372" i="14"/>
  <c r="D503" i="15"/>
  <c r="D565" i="15" s="1"/>
  <c r="D1156" i="14"/>
  <c r="D959" i="14"/>
  <c r="D701" i="14"/>
  <c r="D1023" i="14"/>
  <c r="D765" i="14"/>
  <c r="D308" i="14"/>
  <c r="D114" i="14"/>
  <c r="D507" i="14"/>
  <c r="D178" i="14"/>
  <c r="D833" i="14"/>
  <c r="D575" i="14"/>
  <c r="D1095" i="14"/>
  <c r="D899" i="14"/>
  <c r="D639" i="14"/>
  <c r="D376" i="14"/>
  <c r="D507" i="15"/>
  <c r="D569" i="15" s="1"/>
  <c r="D1160" i="14"/>
  <c r="D963" i="14"/>
  <c r="D705" i="14"/>
  <c r="D312" i="14"/>
  <c r="D118" i="14"/>
  <c r="D1027" i="14"/>
  <c r="D769" i="14"/>
  <c r="D511" i="14"/>
  <c r="D182" i="14"/>
  <c r="D837" i="14"/>
  <c r="D579" i="14"/>
  <c r="D1099" i="14"/>
  <c r="D903" i="14"/>
  <c r="D643" i="14"/>
  <c r="D380" i="14"/>
  <c r="D511" i="15"/>
  <c r="D573" i="15" s="1"/>
  <c r="D1164" i="14"/>
  <c r="D967" i="14"/>
  <c r="D709" i="14"/>
  <c r="D1031" i="14"/>
  <c r="D773" i="14"/>
  <c r="D316" i="14"/>
  <c r="D122" i="14"/>
  <c r="D515" i="14"/>
  <c r="D186" i="14"/>
  <c r="D841" i="14"/>
  <c r="D583" i="14"/>
  <c r="D1103" i="14"/>
  <c r="D907" i="14"/>
  <c r="D647" i="14"/>
  <c r="D384" i="14"/>
  <c r="D515" i="15"/>
  <c r="D577" i="15" s="1"/>
  <c r="D1168" i="14"/>
  <c r="D971" i="14"/>
  <c r="D713" i="14"/>
  <c r="D519" i="14"/>
  <c r="D320" i="14"/>
  <c r="D126" i="14"/>
  <c r="D1035" i="14"/>
  <c r="D777" i="14"/>
  <c r="D190" i="14"/>
  <c r="D845" i="14"/>
  <c r="D587" i="14"/>
  <c r="D1107" i="14"/>
  <c r="D911" i="14"/>
  <c r="D651" i="14"/>
  <c r="D388" i="14"/>
  <c r="D519" i="15"/>
  <c r="D581" i="15" s="1"/>
  <c r="D1172" i="14"/>
  <c r="D975" i="14"/>
  <c r="D717" i="14"/>
  <c r="D1039" i="14"/>
  <c r="D781" i="14"/>
  <c r="D324" i="14"/>
  <c r="D130" i="14"/>
  <c r="D523" i="14"/>
  <c r="D194" i="14"/>
  <c r="D849" i="14"/>
  <c r="D591" i="14"/>
  <c r="D1111" i="14"/>
  <c r="D915" i="14"/>
  <c r="D655" i="14"/>
  <c r="D392" i="14"/>
  <c r="D523" i="15"/>
  <c r="D585" i="15" s="1"/>
  <c r="D1176" i="14"/>
  <c r="D979" i="14"/>
  <c r="D721" i="14"/>
  <c r="D527" i="14"/>
  <c r="D328" i="14"/>
  <c r="D134" i="14"/>
  <c r="D1043" i="14"/>
  <c r="D785" i="14"/>
  <c r="D198" i="14"/>
  <c r="D853" i="14"/>
  <c r="D595" i="14"/>
  <c r="D1115" i="14"/>
  <c r="D919" i="14"/>
  <c r="D659" i="14"/>
  <c r="D396" i="14"/>
  <c r="D527" i="15"/>
  <c r="D589" i="15" s="1"/>
  <c r="D1180" i="14"/>
  <c r="D983" i="14"/>
  <c r="D725" i="14"/>
  <c r="D1047" i="14"/>
  <c r="D789" i="14"/>
  <c r="D332" i="14"/>
  <c r="D138" i="14"/>
  <c r="D531" i="14"/>
  <c r="D202" i="14"/>
  <c r="D1447" i="8"/>
  <c r="D348" i="15" s="1"/>
  <c r="D410" i="15" s="1"/>
  <c r="D1451" i="8"/>
  <c r="D352" i="15" s="1"/>
  <c r="D414" i="15" s="1"/>
  <c r="D1455" i="8"/>
  <c r="D356" i="15" s="1"/>
  <c r="D418" i="15" s="1"/>
  <c r="D1459" i="8"/>
  <c r="D360" i="15" s="1"/>
  <c r="D422" i="15" s="1"/>
  <c r="D1463" i="8"/>
  <c r="D364" i="15" s="1"/>
  <c r="D426" i="15" s="1"/>
  <c r="D1467" i="8"/>
  <c r="D368" i="15" s="1"/>
  <c r="D430" i="15" s="1"/>
  <c r="D1471" i="8"/>
  <c r="D372" i="15" s="1"/>
  <c r="D434" i="15" s="1"/>
  <c r="D1475" i="8"/>
  <c r="D376" i="15" s="1"/>
  <c r="D438" i="15" s="1"/>
  <c r="D1479" i="8"/>
  <c r="D380" i="15" s="1"/>
  <c r="D442" i="15" s="1"/>
  <c r="D1483" i="8"/>
  <c r="D384" i="15" s="1"/>
  <c r="D446" i="15" s="1"/>
  <c r="D1487" i="8"/>
  <c r="D388" i="15" s="1"/>
  <c r="D450" i="15" s="1"/>
  <c r="D1491" i="8"/>
  <c r="D392" i="15" s="1"/>
  <c r="D454" i="15" s="1"/>
  <c r="D1495" i="8"/>
  <c r="D396" i="15" s="1"/>
  <c r="D458" i="15" s="1"/>
  <c r="D945" i="15"/>
  <c r="D949" i="15"/>
  <c r="D953" i="15"/>
  <c r="D957" i="15"/>
  <c r="D961" i="15"/>
  <c r="D965" i="15"/>
  <c r="D969" i="15"/>
  <c r="D973" i="15"/>
  <c r="D977" i="15"/>
  <c r="D981" i="15"/>
  <c r="D985" i="15"/>
  <c r="D989" i="15"/>
  <c r="D993" i="15"/>
  <c r="D997" i="15"/>
  <c r="D1001" i="15"/>
  <c r="D1005" i="15"/>
  <c r="D1009" i="15"/>
  <c r="D1013" i="15"/>
  <c r="D1017" i="15"/>
  <c r="D1021" i="15"/>
  <c r="D1025" i="15"/>
  <c r="D1029" i="15"/>
  <c r="D1033" i="15"/>
  <c r="D1037" i="15"/>
  <c r="D1041" i="15"/>
  <c r="D1676" i="8"/>
  <c r="D1045" i="15" s="1"/>
  <c r="D1680" i="8"/>
  <c r="D1049" i="15" s="1"/>
  <c r="D1684" i="8"/>
  <c r="D1053" i="15" s="1"/>
  <c r="D1688" i="8"/>
  <c r="D1057" i="15" s="1"/>
  <c r="D1692" i="8"/>
  <c r="D1061" i="15" s="1"/>
  <c r="D1696" i="8"/>
  <c r="D1065" i="15" s="1"/>
  <c r="D1700" i="8"/>
  <c r="D1069" i="15" s="1"/>
  <c r="D1704" i="8"/>
  <c r="D1073" i="15" s="1"/>
  <c r="D1708" i="8"/>
  <c r="D1077" i="15" s="1"/>
  <c r="D1712" i="8"/>
  <c r="D1081" i="15" s="1"/>
  <c r="D1716" i="8"/>
  <c r="D1085" i="15" s="1"/>
  <c r="D1720" i="8"/>
  <c r="D1089" i="15" s="1"/>
  <c r="D1724" i="8"/>
  <c r="D1093" i="15" s="1"/>
  <c r="D1728" i="8"/>
  <c r="D1097" i="15" s="1"/>
  <c r="D1732" i="8"/>
  <c r="D1101" i="15" s="1"/>
  <c r="D1736" i="8"/>
  <c r="D1105" i="15" s="1"/>
  <c r="D1740" i="8"/>
  <c r="D1109" i="15" s="1"/>
  <c r="D1744" i="8"/>
  <c r="D1113" i="15" s="1"/>
  <c r="D1748" i="8"/>
  <c r="D1117" i="15" s="1"/>
  <c r="D1752" i="8"/>
  <c r="D1121" i="15" s="1"/>
  <c r="D1756" i="8"/>
  <c r="D1125" i="15" s="1"/>
  <c r="D1760" i="8"/>
  <c r="D1129" i="15" s="1"/>
  <c r="D1764" i="8"/>
  <c r="D1133" i="15" s="1"/>
  <c r="D1768" i="8"/>
  <c r="D1137" i="15" s="1"/>
  <c r="D1772" i="8"/>
  <c r="D1141" i="15" s="1"/>
  <c r="D1776" i="8"/>
  <c r="D1145" i="15" s="1"/>
  <c r="D1780" i="8"/>
  <c r="D1149" i="15" s="1"/>
  <c r="D1784" i="8"/>
  <c r="D1153" i="15" s="1"/>
  <c r="D1788" i="8"/>
  <c r="D1157" i="15" s="1"/>
  <c r="D1792" i="8"/>
  <c r="D1161" i="15" s="1"/>
  <c r="D1796" i="8"/>
  <c r="D1165" i="15" s="1"/>
  <c r="D1800" i="8"/>
  <c r="D1169" i="15" s="1"/>
  <c r="D1804" i="8"/>
  <c r="D1173" i="15" s="1"/>
  <c r="D1808" i="8"/>
  <c r="D1177" i="15" s="1"/>
  <c r="D1812" i="8"/>
  <c r="D1181" i="15" s="1"/>
  <c r="D1816" i="8"/>
  <c r="D1185" i="15" s="1"/>
  <c r="D1820" i="8"/>
  <c r="D1189" i="15" s="1"/>
  <c r="D116" i="16"/>
  <c r="D92" i="16"/>
  <c r="D70" i="16"/>
  <c r="D48" i="16"/>
  <c r="D74" i="16"/>
  <c r="D96" i="16"/>
  <c r="D120" i="16"/>
  <c r="D52" i="16"/>
  <c r="D78" i="16"/>
  <c r="D124" i="16"/>
  <c r="D56" i="16"/>
  <c r="D100" i="16"/>
  <c r="D16" i="21"/>
  <c r="B93" i="19"/>
  <c r="B91" i="19"/>
  <c r="B89" i="19"/>
  <c r="B87" i="19"/>
  <c r="B85" i="19"/>
  <c r="B83" i="19"/>
  <c r="B81" i="19"/>
  <c r="B79" i="19"/>
  <c r="B77" i="19"/>
  <c r="B75" i="19"/>
  <c r="B73" i="19"/>
  <c r="B71" i="19"/>
  <c r="B69" i="19"/>
  <c r="B67" i="19"/>
  <c r="B65" i="19"/>
  <c r="B63" i="19"/>
  <c r="B61" i="19"/>
  <c r="B59" i="19"/>
  <c r="B57" i="19"/>
  <c r="B55" i="19"/>
  <c r="B53" i="19"/>
  <c r="B51" i="19"/>
  <c r="B49" i="19"/>
  <c r="B47" i="19"/>
  <c r="B45" i="19"/>
  <c r="B43" i="19"/>
  <c r="B41" i="19"/>
  <c r="B39" i="19"/>
  <c r="B37" i="19"/>
  <c r="B92" i="19"/>
  <c r="B88" i="19"/>
  <c r="B84" i="19"/>
  <c r="B76" i="19"/>
  <c r="B68" i="19"/>
  <c r="B62" i="19"/>
  <c r="B58" i="19"/>
  <c r="B54" i="19"/>
  <c r="B50" i="19"/>
  <c r="B46" i="19"/>
  <c r="B42" i="19"/>
  <c r="B38" i="19"/>
  <c r="B90" i="19"/>
  <c r="B82" i="19"/>
  <c r="B52" i="19"/>
  <c r="B86" i="19"/>
  <c r="B72" i="19"/>
  <c r="B64" i="19"/>
  <c r="B56" i="19"/>
  <c r="B40" i="19"/>
  <c r="B70" i="19"/>
  <c r="B48" i="19"/>
  <c r="B74" i="19"/>
  <c r="B44" i="19"/>
  <c r="B78" i="19"/>
  <c r="B66" i="19"/>
  <c r="B60" i="19"/>
  <c r="B80" i="19"/>
  <c r="B499" i="19"/>
  <c r="B497" i="19"/>
  <c r="B495" i="19"/>
  <c r="B493" i="19"/>
  <c r="B491" i="19"/>
  <c r="B489" i="19"/>
  <c r="B487" i="19"/>
  <c r="B485" i="19"/>
  <c r="B483" i="19"/>
  <c r="B498" i="19"/>
  <c r="B492" i="19"/>
  <c r="B488" i="19"/>
  <c r="B484" i="19"/>
  <c r="D23" i="21"/>
  <c r="B494" i="19"/>
  <c r="B482" i="19"/>
  <c r="B476" i="19"/>
  <c r="B473" i="19"/>
  <c r="B490" i="19"/>
  <c r="B479" i="19"/>
  <c r="B474" i="19"/>
  <c r="B471" i="19"/>
  <c r="B477" i="19"/>
  <c r="B472" i="19"/>
  <c r="B475" i="19"/>
  <c r="B478" i="19"/>
  <c r="B486" i="19"/>
  <c r="B496" i="19"/>
  <c r="B481" i="19"/>
  <c r="D2420" i="8"/>
  <c r="D2424" i="8"/>
  <c r="D2428" i="8"/>
  <c r="D2432" i="8"/>
  <c r="D2436" i="8"/>
  <c r="D2440" i="8"/>
  <c r="D48" i="20"/>
  <c r="C180" i="19"/>
  <c r="C179" i="19"/>
  <c r="C176" i="19"/>
  <c r="C175" i="19"/>
  <c r="C172" i="19"/>
  <c r="C169" i="19"/>
  <c r="C168" i="19"/>
  <c r="C165" i="19"/>
  <c r="C164" i="19"/>
  <c r="C161" i="19"/>
  <c r="C160" i="19"/>
  <c r="C157" i="19"/>
  <c r="C156" i="19"/>
  <c r="C153" i="19"/>
  <c r="C152" i="19"/>
  <c r="C149" i="19"/>
  <c r="C148" i="19"/>
  <c r="C145" i="19"/>
  <c r="C144" i="19"/>
  <c r="C141" i="19"/>
  <c r="C140" i="19"/>
  <c r="C181" i="19"/>
  <c r="C173" i="19"/>
  <c r="C182" i="19"/>
  <c r="C174" i="19"/>
  <c r="C171" i="19"/>
  <c r="C170" i="19"/>
  <c r="C163" i="19"/>
  <c r="C162" i="19"/>
  <c r="C155" i="19"/>
  <c r="C154" i="19"/>
  <c r="C147" i="19"/>
  <c r="C146" i="19"/>
  <c r="C139" i="19"/>
  <c r="C178" i="19"/>
  <c r="C158" i="19"/>
  <c r="C142" i="19"/>
  <c r="C166" i="19"/>
  <c r="C150" i="19"/>
  <c r="C159" i="19"/>
  <c r="C143" i="19"/>
  <c r="C138" i="19"/>
  <c r="C151" i="19"/>
  <c r="C177" i="19"/>
  <c r="C167" i="19"/>
  <c r="D52" i="20"/>
  <c r="C406" i="19"/>
  <c r="C404" i="19"/>
  <c r="C402" i="19"/>
  <c r="C400" i="19"/>
  <c r="C398" i="19"/>
  <c r="C396" i="19"/>
  <c r="C394" i="19"/>
  <c r="C392" i="19"/>
  <c r="C390" i="19"/>
  <c r="C388" i="19"/>
  <c r="C386" i="19"/>
  <c r="C384" i="19"/>
  <c r="C382" i="19"/>
  <c r="C380" i="19"/>
  <c r="C378" i="19"/>
  <c r="C376" i="19"/>
  <c r="C374" i="19"/>
  <c r="C372" i="19"/>
  <c r="C370" i="19"/>
  <c r="C368" i="19"/>
  <c r="C366" i="19"/>
  <c r="C364" i="19"/>
  <c r="C362" i="19"/>
  <c r="C360" i="19"/>
  <c r="C358" i="19"/>
  <c r="C356" i="19"/>
  <c r="C354" i="19"/>
  <c r="C353" i="19"/>
  <c r="C403" i="19"/>
  <c r="C393" i="19"/>
  <c r="C387" i="19"/>
  <c r="C379" i="19"/>
  <c r="C377" i="19"/>
  <c r="C363" i="19"/>
  <c r="C361" i="19"/>
  <c r="C405" i="19"/>
  <c r="C399" i="19"/>
  <c r="C389" i="19"/>
  <c r="C383" i="19"/>
  <c r="C381" i="19"/>
  <c r="C367" i="19"/>
  <c r="C365" i="19"/>
  <c r="C401" i="19"/>
  <c r="C371" i="19"/>
  <c r="C369" i="19"/>
  <c r="C395" i="19"/>
  <c r="C375" i="19"/>
  <c r="C373" i="19"/>
  <c r="C397" i="19"/>
  <c r="C391" i="19"/>
  <c r="C359" i="19"/>
  <c r="C357" i="19"/>
  <c r="C355" i="19"/>
  <c r="C385" i="19"/>
  <c r="D2456" i="8"/>
  <c r="D2460" i="8"/>
  <c r="D2464" i="8"/>
  <c r="D37" i="23"/>
  <c r="D108" i="23"/>
  <c r="D72" i="23"/>
  <c r="D137" i="23"/>
  <c r="D34" i="10"/>
  <c r="D36" i="10"/>
  <c r="D58" i="10"/>
  <c r="D60" i="10"/>
  <c r="D133" i="10"/>
  <c r="D135" i="10"/>
  <c r="D137" i="10"/>
  <c r="D157" i="10"/>
  <c r="D159" i="10"/>
  <c r="D161" i="10"/>
  <c r="D233" i="10"/>
  <c r="D234" i="10"/>
  <c r="D235" i="10"/>
  <c r="D236" i="10"/>
  <c r="D237" i="10"/>
  <c r="D312" i="10"/>
  <c r="D314" i="10"/>
  <c r="D316" i="10"/>
  <c r="W318" i="10"/>
  <c r="W344" i="10" s="1"/>
  <c r="AI342" i="10"/>
  <c r="F323" i="10"/>
  <c r="F349" i="10" s="1"/>
  <c r="F373" i="10" s="1"/>
  <c r="F399" i="10" s="1"/>
  <c r="F423" i="10" s="1"/>
  <c r="F449" i="10" s="1"/>
  <c r="F473" i="10" s="1"/>
  <c r="F499" i="10" s="1"/>
  <c r="AI368" i="10"/>
  <c r="D387" i="10"/>
  <c r="D389" i="10"/>
  <c r="D392" i="10"/>
  <c r="M392" i="10"/>
  <c r="U392" i="10"/>
  <c r="D413" i="10"/>
  <c r="D415" i="10"/>
  <c r="D418" i="10"/>
  <c r="M418" i="10"/>
  <c r="M444" i="10" s="1"/>
  <c r="U418" i="10"/>
  <c r="U444" i="10" s="1"/>
  <c r="D486" i="10"/>
  <c r="D488" i="10"/>
  <c r="D490" i="10"/>
  <c r="W492" i="10"/>
  <c r="L497" i="10"/>
  <c r="L518" i="10" s="1"/>
  <c r="P497" i="10"/>
  <c r="P518" i="10" s="1"/>
  <c r="T497" i="10"/>
  <c r="T518" i="10" s="1"/>
  <c r="X497" i="10"/>
  <c r="X518" i="10" s="1"/>
  <c r="AB497" i="10"/>
  <c r="AB518" i="10" s="1"/>
  <c r="C525" i="10"/>
  <c r="D547" i="10" s="1"/>
  <c r="K726" i="10"/>
  <c r="O726" i="10"/>
  <c r="S726" i="10"/>
  <c r="W726" i="10"/>
  <c r="AA726" i="10"/>
  <c r="K728" i="10"/>
  <c r="O728" i="10"/>
  <c r="S728" i="10"/>
  <c r="W728" i="10"/>
  <c r="AA728" i="10"/>
  <c r="K730" i="10"/>
  <c r="O730" i="10"/>
  <c r="S730" i="10"/>
  <c r="W730" i="10"/>
  <c r="AA730" i="10"/>
  <c r="K732" i="10"/>
  <c r="O732" i="10"/>
  <c r="S732" i="10"/>
  <c r="W732" i="10"/>
  <c r="AA732" i="10"/>
  <c r="K734" i="10"/>
  <c r="O734" i="10"/>
  <c r="S734" i="10"/>
  <c r="W734" i="10"/>
  <c r="AA734" i="10"/>
  <c r="K736" i="10"/>
  <c r="O736" i="10"/>
  <c r="S736" i="10"/>
  <c r="W736" i="10"/>
  <c r="AA736" i="10"/>
  <c r="K738" i="10"/>
  <c r="O738" i="10"/>
  <c r="S738" i="10"/>
  <c r="W738" i="10"/>
  <c r="AA738" i="10"/>
  <c r="K740" i="10"/>
  <c r="O740" i="10"/>
  <c r="S740" i="10"/>
  <c r="W740" i="10"/>
  <c r="AA740" i="10"/>
  <c r="D542" i="10"/>
  <c r="K742" i="10"/>
  <c r="O742" i="10"/>
  <c r="S742" i="10"/>
  <c r="W742" i="10"/>
  <c r="AA742" i="10"/>
  <c r="D544" i="10"/>
  <c r="K744" i="10"/>
  <c r="O744" i="10"/>
  <c r="S744" i="10"/>
  <c r="W744" i="10"/>
  <c r="AA744" i="10"/>
  <c r="M547" i="10"/>
  <c r="M573" i="10" s="1"/>
  <c r="Q547" i="10"/>
  <c r="Q573" i="10" s="1"/>
  <c r="U547" i="10"/>
  <c r="U573" i="10" s="1"/>
  <c r="AC547" i="10"/>
  <c r="AC573" i="10" s="1"/>
  <c r="F551" i="10"/>
  <c r="F577" i="10" s="1"/>
  <c r="F601" i="10" s="1"/>
  <c r="F627" i="10" s="1"/>
  <c r="F651" i="10" s="1"/>
  <c r="F677" i="10" s="1"/>
  <c r="F701" i="10" s="1"/>
  <c r="F727" i="10" s="1"/>
  <c r="D615" i="10"/>
  <c r="D617" i="10"/>
  <c r="D619" i="10"/>
  <c r="D641" i="10"/>
  <c r="D643" i="10"/>
  <c r="AI671" i="10"/>
  <c r="AI697" i="10"/>
  <c r="M697" i="10"/>
  <c r="M723" i="10" s="1"/>
  <c r="D716" i="10"/>
  <c r="D717" i="10"/>
  <c r="M721" i="10"/>
  <c r="J726" i="10"/>
  <c r="J747" i="10" s="1"/>
  <c r="Z726" i="10"/>
  <c r="Z747" i="10" s="1"/>
  <c r="M727" i="10"/>
  <c r="M729" i="10"/>
  <c r="M731" i="10"/>
  <c r="M733" i="10"/>
  <c r="M735" i="10"/>
  <c r="M737" i="10"/>
  <c r="M739" i="10"/>
  <c r="M741" i="10"/>
  <c r="M743" i="10"/>
  <c r="M745" i="10"/>
  <c r="F38" i="19"/>
  <c r="F19" i="11"/>
  <c r="F66" i="19"/>
  <c r="F562" i="11"/>
  <c r="P58" i="12"/>
  <c r="X58" i="12"/>
  <c r="H148" i="12"/>
  <c r="H238" i="12"/>
  <c r="H283" i="12"/>
  <c r="V376" i="12"/>
  <c r="V421" i="12" s="1"/>
  <c r="G472" i="12"/>
  <c r="H329" i="13"/>
  <c r="F184" i="19"/>
  <c r="F69" i="13"/>
  <c r="K1120" i="14"/>
  <c r="AA1120" i="14"/>
  <c r="P32" i="26"/>
  <c r="P42" i="26" s="1"/>
  <c r="P80" i="26" s="1"/>
  <c r="X32" i="26"/>
  <c r="X42" i="26" s="1"/>
  <c r="X80" i="26" s="1"/>
  <c r="P28" i="26"/>
  <c r="X28" i="26"/>
  <c r="Q15" i="27"/>
  <c r="Y15" i="27"/>
  <c r="I21" i="27"/>
  <c r="I78" i="27" s="1"/>
  <c r="I84" i="26"/>
  <c r="I83" i="26"/>
  <c r="Q89" i="27"/>
  <c r="Q87" i="27"/>
  <c r="Q86" i="27"/>
  <c r="Q85" i="27"/>
  <c r="Q84" i="27"/>
  <c r="Q83" i="27"/>
  <c r="Q111" i="27" s="1"/>
  <c r="AC89" i="27"/>
  <c r="AC87" i="27"/>
  <c r="AC115" i="27" s="1"/>
  <c r="AC86" i="27"/>
  <c r="AC85" i="27"/>
  <c r="AC84" i="27"/>
  <c r="AC83" i="27"/>
  <c r="AC111" i="27" s="1"/>
  <c r="R53" i="6"/>
  <c r="R28" i="27" s="1"/>
  <c r="V53" i="6"/>
  <c r="V28" i="27" s="1"/>
  <c r="Z53" i="6"/>
  <c r="Z28" i="27" s="1"/>
  <c r="AE53" i="6"/>
  <c r="AE28" i="27" s="1"/>
  <c r="D1759" i="14"/>
  <c r="D455" i="19" s="1"/>
  <c r="D1694" i="14"/>
  <c r="D1629" i="14"/>
  <c r="D1564" i="14"/>
  <c r="D1499" i="14"/>
  <c r="D450" i="14"/>
  <c r="D1236" i="14"/>
  <c r="D1431" i="14"/>
  <c r="D1301" i="14"/>
  <c r="D62" i="14"/>
  <c r="D1366" i="14"/>
  <c r="D256" i="14"/>
  <c r="D478" i="15"/>
  <c r="D540" i="15" s="1"/>
  <c r="D1131" i="14"/>
  <c r="D676" i="14"/>
  <c r="D870" i="14"/>
  <c r="D740" i="14"/>
  <c r="D482" i="14"/>
  <c r="D934" i="14"/>
  <c r="D804" i="14"/>
  <c r="D546" i="14"/>
  <c r="D998" i="14"/>
  <c r="D153" i="14"/>
  <c r="D1066" i="14"/>
  <c r="D610" i="14"/>
  <c r="D283" i="14"/>
  <c r="D347" i="14"/>
  <c r="D89" i="14"/>
  <c r="D494" i="15"/>
  <c r="D556" i="15" s="1"/>
  <c r="D1147" i="14"/>
  <c r="D692" i="14"/>
  <c r="D886" i="14"/>
  <c r="D756" i="14"/>
  <c r="D498" i="14"/>
  <c r="D950" i="14"/>
  <c r="D820" i="14"/>
  <c r="D562" i="14"/>
  <c r="D1014" i="14"/>
  <c r="D169" i="14"/>
  <c r="D1082" i="14"/>
  <c r="D626" i="14"/>
  <c r="D299" i="14"/>
  <c r="D363" i="14"/>
  <c r="D105" i="14"/>
  <c r="D514" i="15"/>
  <c r="D576" i="15" s="1"/>
  <c r="D1167" i="14"/>
  <c r="D712" i="14"/>
  <c r="D906" i="14"/>
  <c r="D776" i="14"/>
  <c r="D518" i="14"/>
  <c r="D970" i="14"/>
  <c r="D840" i="14"/>
  <c r="D582" i="14"/>
  <c r="D1034" i="14"/>
  <c r="D646" i="14"/>
  <c r="D383" i="14"/>
  <c r="D189" i="14"/>
  <c r="D1102" i="14"/>
  <c r="D319" i="14"/>
  <c r="D125" i="14"/>
  <c r="D526" i="15"/>
  <c r="D588" i="15" s="1"/>
  <c r="D1179" i="14"/>
  <c r="D724" i="14"/>
  <c r="D918" i="14"/>
  <c r="D788" i="14"/>
  <c r="D530" i="14"/>
  <c r="D982" i="14"/>
  <c r="D852" i="14"/>
  <c r="D594" i="14"/>
  <c r="D1046" i="14"/>
  <c r="D395" i="14"/>
  <c r="D201" i="14"/>
  <c r="D1114" i="14"/>
  <c r="D658" i="14"/>
  <c r="D331" i="14"/>
  <c r="D137" i="14"/>
  <c r="D1446" i="8"/>
  <c r="D347" i="15" s="1"/>
  <c r="D409" i="15" s="1"/>
  <c r="D1454" i="8"/>
  <c r="D355" i="15" s="1"/>
  <c r="D417" i="15" s="1"/>
  <c r="D1462" i="8"/>
  <c r="D363" i="15" s="1"/>
  <c r="D425" i="15" s="1"/>
  <c r="D1470" i="8"/>
  <c r="D371" i="15" s="1"/>
  <c r="D433" i="15" s="1"/>
  <c r="D1486" i="8"/>
  <c r="D387" i="15" s="1"/>
  <c r="D449" i="15" s="1"/>
  <c r="D2419" i="8"/>
  <c r="D2431" i="8"/>
  <c r="C472" i="19"/>
  <c r="C471" i="19"/>
  <c r="D55" i="20"/>
  <c r="D58" i="23"/>
  <c r="D129" i="23"/>
  <c r="D209" i="10"/>
  <c r="M32" i="26"/>
  <c r="M42" i="26" s="1"/>
  <c r="M80" i="26" s="1"/>
  <c r="Y32" i="26"/>
  <c r="Y42" i="26" s="1"/>
  <c r="Y80" i="26" s="1"/>
  <c r="Y28" i="26"/>
  <c r="N43" i="6"/>
  <c r="V43" i="6"/>
  <c r="G44" i="6"/>
  <c r="G16" i="27" s="1"/>
  <c r="S44" i="6"/>
  <c r="S16" i="27" s="1"/>
  <c r="J47" i="6"/>
  <c r="J19" i="27" s="1"/>
  <c r="N89" i="27"/>
  <c r="N86" i="27"/>
  <c r="Z89" i="27"/>
  <c r="Z87" i="27"/>
  <c r="Z85" i="27"/>
  <c r="Z83" i="27"/>
  <c r="Z86" i="27"/>
  <c r="Z84" i="27"/>
  <c r="O53" i="6"/>
  <c r="O28" i="27" s="1"/>
  <c r="N32" i="26"/>
  <c r="N42" i="26" s="1"/>
  <c r="N80" i="26" s="1"/>
  <c r="V32" i="26"/>
  <c r="V42" i="26" s="1"/>
  <c r="V80" i="26" s="1"/>
  <c r="AE32" i="26"/>
  <c r="AE42" i="26" s="1"/>
  <c r="AE80" i="26" s="1"/>
  <c r="J28" i="26"/>
  <c r="R28" i="26"/>
  <c r="Z28" i="26"/>
  <c r="K43" i="6"/>
  <c r="K15" i="27" s="1"/>
  <c r="S43" i="6"/>
  <c r="AA43" i="6"/>
  <c r="H44" i="6"/>
  <c r="H16" i="27" s="1"/>
  <c r="I127" i="27"/>
  <c r="I120" i="27"/>
  <c r="I119" i="27"/>
  <c r="I126" i="27"/>
  <c r="I124" i="27"/>
  <c r="I61" i="27"/>
  <c r="I68" i="27"/>
  <c r="I59" i="27"/>
  <c r="Q59" i="27"/>
  <c r="U59" i="27"/>
  <c r="J46" i="6"/>
  <c r="J18" i="27" s="1"/>
  <c r="R46" i="6"/>
  <c r="R18" i="27" s="1"/>
  <c r="AE46" i="6"/>
  <c r="AE18" i="27" s="1"/>
  <c r="K47" i="6"/>
  <c r="K19" i="27" s="1"/>
  <c r="S47" i="6"/>
  <c r="S19" i="27" s="1"/>
  <c r="W47" i="6"/>
  <c r="W19" i="27" s="1"/>
  <c r="AA47" i="6"/>
  <c r="AA19" i="27" s="1"/>
  <c r="AG47" i="6"/>
  <c r="AG19" i="27" s="1"/>
  <c r="K84" i="26"/>
  <c r="K21" i="27"/>
  <c r="K83" i="26"/>
  <c r="W86" i="27"/>
  <c r="W85" i="27"/>
  <c r="J55" i="6"/>
  <c r="J30" i="27" s="1"/>
  <c r="N55" i="6"/>
  <c r="N30" i="27" s="1"/>
  <c r="V55" i="6"/>
  <c r="V30" i="27" s="1"/>
  <c r="Z55" i="6"/>
  <c r="Z30" i="27" s="1"/>
  <c r="AE55" i="6"/>
  <c r="AE30" i="27" s="1"/>
  <c r="D34" i="19"/>
  <c r="D695" i="10"/>
  <c r="D48" i="12"/>
  <c r="D93" i="12" s="1"/>
  <c r="D138" i="12" s="1"/>
  <c r="D183" i="12" s="1"/>
  <c r="D228" i="12" s="1"/>
  <c r="D273" i="12" s="1"/>
  <c r="D318" i="12" s="1"/>
  <c r="D128" i="19" s="1"/>
  <c r="C128" i="19" s="1"/>
  <c r="D366" i="12"/>
  <c r="D411" i="12" s="1"/>
  <c r="D456" i="12" s="1"/>
  <c r="D52" i="12"/>
  <c r="D97" i="12" s="1"/>
  <c r="D142" i="12" s="1"/>
  <c r="D187" i="12" s="1"/>
  <c r="D232" i="12" s="1"/>
  <c r="D277" i="12" s="1"/>
  <c r="D322" i="12" s="1"/>
  <c r="D132" i="19" s="1"/>
  <c r="C132" i="19" s="1"/>
  <c r="D370" i="12"/>
  <c r="D415" i="12" s="1"/>
  <c r="D460" i="12" s="1"/>
  <c r="D1757" i="14"/>
  <c r="D453" i="19" s="1"/>
  <c r="D1692" i="14"/>
  <c r="D1627" i="14"/>
  <c r="D1562" i="14"/>
  <c r="D1497" i="14"/>
  <c r="D448" i="14"/>
  <c r="D1364" i="14"/>
  <c r="D1429" i="14"/>
  <c r="D1299" i="14"/>
  <c r="D60" i="14"/>
  <c r="D1234" i="14"/>
  <c r="D254" i="14"/>
  <c r="D1761" i="14"/>
  <c r="D457" i="19" s="1"/>
  <c r="D1696" i="14"/>
  <c r="D1631" i="14"/>
  <c r="D1566" i="14"/>
  <c r="D1501" i="14"/>
  <c r="D452" i="14"/>
  <c r="D1433" i="14"/>
  <c r="D1303" i="14"/>
  <c r="D1368" i="14"/>
  <c r="D64" i="14"/>
  <c r="D1238" i="14"/>
  <c r="D258" i="14"/>
  <c r="D1765" i="14"/>
  <c r="D461" i="19" s="1"/>
  <c r="D1700" i="14"/>
  <c r="D1635" i="14"/>
  <c r="D1570" i="14"/>
  <c r="D1505" i="14"/>
  <c r="D456" i="14"/>
  <c r="D1372" i="14"/>
  <c r="D1437" i="14"/>
  <c r="D1307" i="14"/>
  <c r="D68" i="14"/>
  <c r="D1242" i="14"/>
  <c r="D262" i="14"/>
  <c r="D1769" i="14"/>
  <c r="D465" i="19" s="1"/>
  <c r="D1704" i="14"/>
  <c r="D1639" i="14"/>
  <c r="D1574" i="14"/>
  <c r="D1509" i="14"/>
  <c r="D460" i="14"/>
  <c r="D1441" i="14"/>
  <c r="D1311" i="14"/>
  <c r="D1376" i="14"/>
  <c r="D1246" i="14"/>
  <c r="D72" i="14"/>
  <c r="D266" i="14"/>
  <c r="D1773" i="14"/>
  <c r="D469" i="19" s="1"/>
  <c r="D1708" i="14"/>
  <c r="D1643" i="14"/>
  <c r="D1578" i="14"/>
  <c r="D1513" i="14"/>
  <c r="D464" i="14"/>
  <c r="D1380" i="14"/>
  <c r="D1445" i="14"/>
  <c r="D1315" i="14"/>
  <c r="D76" i="14"/>
  <c r="D1250" i="14"/>
  <c r="D270" i="14"/>
  <c r="D480" i="15"/>
  <c r="D542" i="15" s="1"/>
  <c r="D1133" i="14"/>
  <c r="D678" i="14"/>
  <c r="D872" i="14"/>
  <c r="D742" i="14"/>
  <c r="D484" i="14"/>
  <c r="D936" i="14"/>
  <c r="D806" i="14"/>
  <c r="D548" i="14"/>
  <c r="D1000" i="14"/>
  <c r="D1068" i="14"/>
  <c r="D349" i="14"/>
  <c r="D155" i="14"/>
  <c r="D612" i="14"/>
  <c r="D285" i="14"/>
  <c r="D91" i="14"/>
  <c r="D484" i="15"/>
  <c r="D546" i="15" s="1"/>
  <c r="D1137" i="14"/>
  <c r="D682" i="14"/>
  <c r="D876" i="14"/>
  <c r="D746" i="14"/>
  <c r="D488" i="14"/>
  <c r="D940" i="14"/>
  <c r="D810" i="14"/>
  <c r="D552" i="14"/>
  <c r="D1072" i="14"/>
  <c r="D1004" i="14"/>
  <c r="D159" i="14"/>
  <c r="D353" i="14"/>
  <c r="D289" i="14"/>
  <c r="D616" i="14"/>
  <c r="D95" i="14"/>
  <c r="D488" i="15"/>
  <c r="D550" i="15" s="1"/>
  <c r="D1141" i="14"/>
  <c r="D686" i="14"/>
  <c r="D880" i="14"/>
  <c r="D750" i="14"/>
  <c r="D492" i="14"/>
  <c r="D944" i="14"/>
  <c r="D814" i="14"/>
  <c r="D556" i="14"/>
  <c r="D1008" i="14"/>
  <c r="D1076" i="14"/>
  <c r="D357" i="14"/>
  <c r="D163" i="14"/>
  <c r="D620" i="14"/>
  <c r="D293" i="14"/>
  <c r="D99" i="14"/>
  <c r="D492" i="15"/>
  <c r="D554" i="15" s="1"/>
  <c r="D1145" i="14"/>
  <c r="D690" i="14"/>
  <c r="D884" i="14"/>
  <c r="D754" i="14"/>
  <c r="D496" i="14"/>
  <c r="D948" i="14"/>
  <c r="D818" i="14"/>
  <c r="D560" i="14"/>
  <c r="D1080" i="14"/>
  <c r="D1012" i="14"/>
  <c r="D167" i="14"/>
  <c r="D361" i="14"/>
  <c r="D297" i="14"/>
  <c r="D624" i="14"/>
  <c r="D103" i="14"/>
  <c r="D496" i="15"/>
  <c r="D558" i="15" s="1"/>
  <c r="D1149" i="14"/>
  <c r="D694" i="14"/>
  <c r="D888" i="14"/>
  <c r="D758" i="14"/>
  <c r="D500" i="14"/>
  <c r="D952" i="14"/>
  <c r="D822" i="14"/>
  <c r="D564" i="14"/>
  <c r="D1016" i="14"/>
  <c r="D1084" i="14"/>
  <c r="D365" i="14"/>
  <c r="D171" i="14"/>
  <c r="D628" i="14"/>
  <c r="D301" i="14"/>
  <c r="D107" i="14"/>
  <c r="D500" i="15"/>
  <c r="D562" i="15" s="1"/>
  <c r="D1153" i="14"/>
  <c r="D698" i="14"/>
  <c r="D892" i="14"/>
  <c r="D762" i="14"/>
  <c r="D504" i="14"/>
  <c r="D956" i="14"/>
  <c r="D826" i="14"/>
  <c r="D568" i="14"/>
  <c r="D1088" i="14"/>
  <c r="D1020" i="14"/>
  <c r="D175" i="14"/>
  <c r="D369" i="14"/>
  <c r="D305" i="14"/>
  <c r="D632" i="14"/>
  <c r="D111" i="14"/>
  <c r="D504" i="15"/>
  <c r="D566" i="15" s="1"/>
  <c r="D1157" i="14"/>
  <c r="D702" i="14"/>
  <c r="D896" i="14"/>
  <c r="D766" i="14"/>
  <c r="D508" i="14"/>
  <c r="D960" i="14"/>
  <c r="D830" i="14"/>
  <c r="D572" i="14"/>
  <c r="D1024" i="14"/>
  <c r="D1092" i="14"/>
  <c r="D373" i="14"/>
  <c r="D179" i="14"/>
  <c r="D636" i="14"/>
  <c r="D309" i="14"/>
  <c r="D115" i="14"/>
  <c r="D508" i="15"/>
  <c r="D570" i="15" s="1"/>
  <c r="D1161" i="14"/>
  <c r="D706" i="14"/>
  <c r="D900" i="14"/>
  <c r="D770" i="14"/>
  <c r="D512" i="14"/>
  <c r="D964" i="14"/>
  <c r="D834" i="14"/>
  <c r="D576" i="14"/>
  <c r="D1096" i="14"/>
  <c r="D1028" i="14"/>
  <c r="D183" i="14"/>
  <c r="D377" i="14"/>
  <c r="D313" i="14"/>
  <c r="D640" i="14"/>
  <c r="D119" i="14"/>
  <c r="D512" i="15"/>
  <c r="D574" i="15" s="1"/>
  <c r="D1165" i="14"/>
  <c r="D710" i="14"/>
  <c r="D904" i="14"/>
  <c r="D774" i="14"/>
  <c r="D516" i="14"/>
  <c r="D968" i="14"/>
  <c r="D838" i="14"/>
  <c r="D580" i="14"/>
  <c r="D1032" i="14"/>
  <c r="D1100" i="14"/>
  <c r="D187" i="14"/>
  <c r="D644" i="14"/>
  <c r="D381" i="14"/>
  <c r="D317" i="14"/>
  <c r="D123" i="14"/>
  <c r="D516" i="15"/>
  <c r="D578" i="15" s="1"/>
  <c r="D1169" i="14"/>
  <c r="D714" i="14"/>
  <c r="D908" i="14"/>
  <c r="D778" i="14"/>
  <c r="D520" i="14"/>
  <c r="D972" i="14"/>
  <c r="D842" i="14"/>
  <c r="D584" i="14"/>
  <c r="D1104" i="14"/>
  <c r="D1036" i="14"/>
  <c r="D191" i="14"/>
  <c r="D385" i="14"/>
  <c r="D321" i="14"/>
  <c r="D648" i="14"/>
  <c r="D127" i="14"/>
  <c r="D520" i="15"/>
  <c r="D582" i="15" s="1"/>
  <c r="D1173" i="14"/>
  <c r="D718" i="14"/>
  <c r="D912" i="14"/>
  <c r="D782" i="14"/>
  <c r="D524" i="14"/>
  <c r="D976" i="14"/>
  <c r="D846" i="14"/>
  <c r="D588" i="14"/>
  <c r="D1040" i="14"/>
  <c r="D1108" i="14"/>
  <c r="D195" i="14"/>
  <c r="D652" i="14"/>
  <c r="D389" i="14"/>
  <c r="D325" i="14"/>
  <c r="D131" i="14"/>
  <c r="D524" i="15"/>
  <c r="D586" i="15" s="1"/>
  <c r="D1177" i="14"/>
  <c r="D722" i="14"/>
  <c r="D916" i="14"/>
  <c r="D786" i="14"/>
  <c r="D528" i="14"/>
  <c r="D980" i="14"/>
  <c r="D850" i="14"/>
  <c r="D592" i="14"/>
  <c r="D1112" i="14"/>
  <c r="D1044" i="14"/>
  <c r="D199" i="14"/>
  <c r="D393" i="14"/>
  <c r="D329" i="14"/>
  <c r="D656" i="14"/>
  <c r="D135" i="14"/>
  <c r="D528" i="15"/>
  <c r="D590" i="15" s="1"/>
  <c r="D1181" i="14"/>
  <c r="D726" i="14"/>
  <c r="D920" i="14"/>
  <c r="D790" i="14"/>
  <c r="D532" i="14"/>
  <c r="D984" i="14"/>
  <c r="D854" i="14"/>
  <c r="D596" i="14"/>
  <c r="D1048" i="14"/>
  <c r="D1116" i="14"/>
  <c r="D203" i="14"/>
  <c r="D660" i="14"/>
  <c r="D397" i="14"/>
  <c r="D333" i="14"/>
  <c r="D139" i="14"/>
  <c r="D1448" i="8"/>
  <c r="D349" i="15" s="1"/>
  <c r="D411" i="15" s="1"/>
  <c r="D1452" i="8"/>
  <c r="D353" i="15" s="1"/>
  <c r="D415" i="15" s="1"/>
  <c r="D1456" i="8"/>
  <c r="D357" i="15" s="1"/>
  <c r="D419" i="15" s="1"/>
  <c r="D1460" i="8"/>
  <c r="D361" i="15" s="1"/>
  <c r="D423" i="15" s="1"/>
  <c r="D1464" i="8"/>
  <c r="D365" i="15" s="1"/>
  <c r="D427" i="15" s="1"/>
  <c r="D1468" i="8"/>
  <c r="D369" i="15" s="1"/>
  <c r="D431" i="15" s="1"/>
  <c r="D1472" i="8"/>
  <c r="D373" i="15" s="1"/>
  <c r="D435" i="15" s="1"/>
  <c r="D1476" i="8"/>
  <c r="D377" i="15" s="1"/>
  <c r="D439" i="15" s="1"/>
  <c r="D1480" i="8"/>
  <c r="D381" i="15" s="1"/>
  <c r="D443" i="15" s="1"/>
  <c r="D1484" i="8"/>
  <c r="D385" i="15" s="1"/>
  <c r="D447" i="15" s="1"/>
  <c r="D1488" i="8"/>
  <c r="D389" i="15" s="1"/>
  <c r="D451" i="15" s="1"/>
  <c r="D1492" i="8"/>
  <c r="D393" i="15" s="1"/>
  <c r="D455" i="15" s="1"/>
  <c r="D1496" i="8"/>
  <c r="D397" i="15" s="1"/>
  <c r="D459" i="15" s="1"/>
  <c r="D946" i="15"/>
  <c r="D950" i="15"/>
  <c r="D954" i="15"/>
  <c r="D958" i="15"/>
  <c r="D962" i="15"/>
  <c r="D966" i="15"/>
  <c r="D970" i="15"/>
  <c r="D974" i="15"/>
  <c r="D978" i="15"/>
  <c r="D982" i="15"/>
  <c r="D986" i="15"/>
  <c r="D990" i="15"/>
  <c r="D994" i="15"/>
  <c r="D998" i="15"/>
  <c r="D1002" i="15"/>
  <c r="D1006" i="15"/>
  <c r="D1010" i="15"/>
  <c r="D1014" i="15"/>
  <c r="D1018" i="15"/>
  <c r="D1022" i="15"/>
  <c r="D1026" i="15"/>
  <c r="D1030" i="15"/>
  <c r="D1034" i="15"/>
  <c r="D1038" i="15"/>
  <c r="D1042" i="15"/>
  <c r="D1677" i="8"/>
  <c r="D1046" i="15" s="1"/>
  <c r="D1681" i="8"/>
  <c r="D1050" i="15" s="1"/>
  <c r="D1685" i="8"/>
  <c r="D1054" i="15" s="1"/>
  <c r="D1689" i="8"/>
  <c r="D1058" i="15" s="1"/>
  <c r="D1693" i="8"/>
  <c r="D1062" i="15" s="1"/>
  <c r="D1697" i="8"/>
  <c r="D1066" i="15" s="1"/>
  <c r="D1701" i="8"/>
  <c r="D1070" i="15" s="1"/>
  <c r="D1705" i="8"/>
  <c r="D1074" i="15" s="1"/>
  <c r="D1709" i="8"/>
  <c r="D1078" i="15" s="1"/>
  <c r="D1713" i="8"/>
  <c r="D1082" i="15" s="1"/>
  <c r="D1717" i="8"/>
  <c r="D1086" i="15" s="1"/>
  <c r="D1721" i="8"/>
  <c r="D1090" i="15" s="1"/>
  <c r="D1725" i="8"/>
  <c r="D1094" i="15" s="1"/>
  <c r="D1729" i="8"/>
  <c r="D1098" i="15" s="1"/>
  <c r="D1733" i="8"/>
  <c r="D1102" i="15" s="1"/>
  <c r="D1737" i="8"/>
  <c r="D1106" i="15" s="1"/>
  <c r="D1741" i="8"/>
  <c r="D1110" i="15" s="1"/>
  <c r="D1745" i="8"/>
  <c r="D1114" i="15" s="1"/>
  <c r="D1749" i="8"/>
  <c r="D1118" i="15" s="1"/>
  <c r="D1753" i="8"/>
  <c r="D1122" i="15" s="1"/>
  <c r="D1757" i="8"/>
  <c r="D1126" i="15" s="1"/>
  <c r="D1761" i="8"/>
  <c r="D1130" i="15" s="1"/>
  <c r="D1765" i="8"/>
  <c r="D1134" i="15" s="1"/>
  <c r="D1769" i="8"/>
  <c r="D1138" i="15" s="1"/>
  <c r="D1773" i="8"/>
  <c r="D1142" i="15" s="1"/>
  <c r="D1777" i="8"/>
  <c r="D1146" i="15" s="1"/>
  <c r="D1781" i="8"/>
  <c r="D1150" i="15" s="1"/>
  <c r="D1785" i="8"/>
  <c r="D1154" i="15" s="1"/>
  <c r="D1789" i="8"/>
  <c r="D1158" i="15" s="1"/>
  <c r="D1793" i="8"/>
  <c r="D1162" i="15" s="1"/>
  <c r="D1797" i="8"/>
  <c r="D1166" i="15" s="1"/>
  <c r="D1801" i="8"/>
  <c r="D1170" i="15" s="1"/>
  <c r="D1805" i="8"/>
  <c r="D1174" i="15" s="1"/>
  <c r="D1809" i="8"/>
  <c r="D1178" i="15" s="1"/>
  <c r="D1813" i="8"/>
  <c r="D1182" i="15" s="1"/>
  <c r="D1817" i="8"/>
  <c r="D1186" i="15" s="1"/>
  <c r="D1821" i="8"/>
  <c r="D1190" i="15" s="1"/>
  <c r="D45" i="16"/>
  <c r="D89" i="16"/>
  <c r="D113" i="16"/>
  <c r="D67" i="16"/>
  <c r="D93" i="16"/>
  <c r="D117" i="16"/>
  <c r="D71" i="16"/>
  <c r="D49" i="16"/>
  <c r="D121" i="16"/>
  <c r="D75" i="16"/>
  <c r="D53" i="16"/>
  <c r="D97" i="16"/>
  <c r="D101" i="16"/>
  <c r="D125" i="16"/>
  <c r="D57" i="16"/>
  <c r="D79" i="16"/>
  <c r="D20" i="21"/>
  <c r="B136" i="19"/>
  <c r="B134" i="19"/>
  <c r="B132" i="19"/>
  <c r="B130" i="19"/>
  <c r="B128" i="19"/>
  <c r="B126" i="19"/>
  <c r="B124" i="19"/>
  <c r="B122" i="19"/>
  <c r="B120" i="19"/>
  <c r="B118" i="19"/>
  <c r="B116" i="19"/>
  <c r="B114" i="19"/>
  <c r="B112" i="19"/>
  <c r="B110" i="19"/>
  <c r="B108" i="19"/>
  <c r="B106" i="19"/>
  <c r="B104" i="19"/>
  <c r="B102" i="19"/>
  <c r="B100" i="19"/>
  <c r="B98" i="19"/>
  <c r="B131" i="19"/>
  <c r="B123" i="19"/>
  <c r="B115" i="19"/>
  <c r="B107" i="19"/>
  <c r="B99" i="19"/>
  <c r="B137" i="19"/>
  <c r="B129" i="19"/>
  <c r="B135" i="19"/>
  <c r="B119" i="19"/>
  <c r="B105" i="19"/>
  <c r="B101" i="19"/>
  <c r="B125" i="19"/>
  <c r="B113" i="19"/>
  <c r="B109" i="19"/>
  <c r="B133" i="19"/>
  <c r="B121" i="19"/>
  <c r="B103" i="19"/>
  <c r="B117" i="19"/>
  <c r="B127" i="19"/>
  <c r="B111" i="19"/>
  <c r="B97" i="19"/>
  <c r="B507" i="19"/>
  <c r="B505" i="19"/>
  <c r="B503" i="19"/>
  <c r="B501" i="19"/>
  <c r="D24" i="21"/>
  <c r="B508" i="19"/>
  <c r="B506" i="19"/>
  <c r="B502" i="19"/>
  <c r="B500" i="19"/>
  <c r="B504" i="19"/>
  <c r="D2421" i="8"/>
  <c r="D2425" i="8"/>
  <c r="D2429" i="8"/>
  <c r="D2433" i="8"/>
  <c r="D2437" i="8"/>
  <c r="D2441" i="8"/>
  <c r="D2449" i="8"/>
  <c r="D2457" i="8"/>
  <c r="D2461" i="8"/>
  <c r="C480" i="19" s="1"/>
  <c r="D2465" i="8"/>
  <c r="D34" i="23"/>
  <c r="D105" i="23"/>
  <c r="D56" i="23"/>
  <c r="D127" i="23"/>
  <c r="F20" i="10"/>
  <c r="D83" i="10"/>
  <c r="D85" i="10"/>
  <c r="D87" i="10"/>
  <c r="D107" i="10"/>
  <c r="D109" i="10"/>
  <c r="D111" i="10"/>
  <c r="D184" i="10"/>
  <c r="D186" i="10"/>
  <c r="D208" i="10"/>
  <c r="D210" i="10"/>
  <c r="H286" i="10"/>
  <c r="D336" i="10"/>
  <c r="D338" i="10"/>
  <c r="D340" i="10"/>
  <c r="D362" i="10"/>
  <c r="D364" i="10"/>
  <c r="D366" i="10"/>
  <c r="AI392" i="10"/>
  <c r="AI418" i="10"/>
  <c r="AI444" i="10" s="1"/>
  <c r="D437" i="10"/>
  <c r="D439" i="10"/>
  <c r="D442" i="10"/>
  <c r="D463" i="10"/>
  <c r="D465" i="10"/>
  <c r="D468" i="10"/>
  <c r="I497" i="10"/>
  <c r="I518" i="10" s="1"/>
  <c r="M497" i="10"/>
  <c r="Q497" i="10"/>
  <c r="Q518" i="10" s="1"/>
  <c r="U497" i="10"/>
  <c r="Y497" i="10"/>
  <c r="Y518" i="10" s="1"/>
  <c r="AC497" i="10"/>
  <c r="AC518" i="10" s="1"/>
  <c r="U499" i="10"/>
  <c r="U501" i="10"/>
  <c r="U503" i="10"/>
  <c r="U505" i="10"/>
  <c r="U507" i="10"/>
  <c r="U509" i="10"/>
  <c r="U511" i="10"/>
  <c r="D512" i="10"/>
  <c r="D513" i="10"/>
  <c r="U513" i="10"/>
  <c r="D514" i="10"/>
  <c r="D515" i="10"/>
  <c r="U515" i="10"/>
  <c r="D516" i="10"/>
  <c r="AI728" i="10"/>
  <c r="AI730" i="10"/>
  <c r="AI736" i="10"/>
  <c r="AI738" i="10"/>
  <c r="AI742" i="10"/>
  <c r="AI744" i="10"/>
  <c r="R547" i="10"/>
  <c r="R573" i="10" s="1"/>
  <c r="V547" i="10"/>
  <c r="V573" i="10" s="1"/>
  <c r="D566" i="10"/>
  <c r="D568" i="10"/>
  <c r="D592" i="10"/>
  <c r="D594" i="10"/>
  <c r="D665" i="10"/>
  <c r="D667" i="10"/>
  <c r="D669" i="10"/>
  <c r="D691" i="10"/>
  <c r="D693" i="10"/>
  <c r="D718" i="10"/>
  <c r="D719" i="10"/>
  <c r="D741" i="10"/>
  <c r="D743" i="10"/>
  <c r="D745" i="10"/>
  <c r="J58" i="12"/>
  <c r="N58" i="12"/>
  <c r="R58" i="12"/>
  <c r="V58" i="12"/>
  <c r="Z58" i="12"/>
  <c r="D49" i="12"/>
  <c r="D94" i="12" s="1"/>
  <c r="D139" i="12" s="1"/>
  <c r="D184" i="12" s="1"/>
  <c r="D229" i="12" s="1"/>
  <c r="D274" i="12" s="1"/>
  <c r="D319" i="12" s="1"/>
  <c r="D129" i="19" s="1"/>
  <c r="C129" i="19" s="1"/>
  <c r="D53" i="12"/>
  <c r="D98" i="12" s="1"/>
  <c r="D143" i="12" s="1"/>
  <c r="D188" i="12" s="1"/>
  <c r="D233" i="12" s="1"/>
  <c r="D278" i="12" s="1"/>
  <c r="D323" i="12" s="1"/>
  <c r="D133" i="19" s="1"/>
  <c r="C133" i="19" s="1"/>
  <c r="I58" i="12"/>
  <c r="Y58" i="12"/>
  <c r="F65" i="12"/>
  <c r="F109" i="12"/>
  <c r="F154" i="12" s="1"/>
  <c r="F199" i="12" s="1"/>
  <c r="F244" i="12" s="1"/>
  <c r="H103" i="12"/>
  <c r="J376" i="12"/>
  <c r="J421" i="12" s="1"/>
  <c r="Z376" i="12"/>
  <c r="Z421" i="12" s="1"/>
  <c r="F137" i="19"/>
  <c r="F472" i="12"/>
  <c r="F474" i="12" s="1"/>
  <c r="O1120" i="14"/>
  <c r="T32" i="26"/>
  <c r="T42" i="26" s="1"/>
  <c r="T80" i="26" s="1"/>
  <c r="AI32" i="26"/>
  <c r="AI42" i="26" s="1"/>
  <c r="AI80" i="26" s="1"/>
  <c r="T28" i="26"/>
  <c r="M156" i="27"/>
  <c r="M15" i="27"/>
  <c r="J44" i="6"/>
  <c r="J16" i="27" s="1"/>
  <c r="N44" i="6"/>
  <c r="N16" i="27" s="1"/>
  <c r="V44" i="6"/>
  <c r="V16" i="27" s="1"/>
  <c r="Z44" i="6"/>
  <c r="Z16" i="27" s="1"/>
  <c r="AE44" i="6"/>
  <c r="AE16" i="27" s="1"/>
  <c r="U89" i="27"/>
  <c r="U87" i="27"/>
  <c r="U86" i="27"/>
  <c r="U85" i="27"/>
  <c r="U84" i="27"/>
  <c r="U83" i="27"/>
  <c r="D1763" i="14"/>
  <c r="D459" i="19" s="1"/>
  <c r="D1698" i="14"/>
  <c r="D1633" i="14"/>
  <c r="D1568" i="14"/>
  <c r="D1503" i="14"/>
  <c r="D454" i="14"/>
  <c r="D1370" i="14"/>
  <c r="D1240" i="14"/>
  <c r="D1435" i="14"/>
  <c r="D66" i="14"/>
  <c r="D1305" i="14"/>
  <c r="D260" i="14"/>
  <c r="D482" i="15"/>
  <c r="D544" i="15" s="1"/>
  <c r="D1135" i="14"/>
  <c r="D680" i="14"/>
  <c r="D874" i="14"/>
  <c r="D744" i="14"/>
  <c r="D486" i="14"/>
  <c r="D938" i="14"/>
  <c r="D808" i="14"/>
  <c r="D550" i="14"/>
  <c r="D1002" i="14"/>
  <c r="D614" i="14"/>
  <c r="D157" i="14"/>
  <c r="D1070" i="14"/>
  <c r="D351" i="14"/>
  <c r="D287" i="14"/>
  <c r="D93" i="14"/>
  <c r="D498" i="15"/>
  <c r="D560" i="15" s="1"/>
  <c r="D1151" i="14"/>
  <c r="D696" i="14"/>
  <c r="D890" i="14"/>
  <c r="D760" i="14"/>
  <c r="D502" i="14"/>
  <c r="D954" i="14"/>
  <c r="D824" i="14"/>
  <c r="D566" i="14"/>
  <c r="D1018" i="14"/>
  <c r="D630" i="14"/>
  <c r="D173" i="14"/>
  <c r="D1086" i="14"/>
  <c r="D367" i="14"/>
  <c r="D303" i="14"/>
  <c r="D109" i="14"/>
  <c r="D510" i="15"/>
  <c r="D572" i="15" s="1"/>
  <c r="D1163" i="14"/>
  <c r="D708" i="14"/>
  <c r="D902" i="14"/>
  <c r="D772" i="14"/>
  <c r="D514" i="14"/>
  <c r="D966" i="14"/>
  <c r="D836" i="14"/>
  <c r="D578" i="14"/>
  <c r="D1030" i="14"/>
  <c r="D379" i="14"/>
  <c r="D185" i="14"/>
  <c r="D1098" i="14"/>
  <c r="D642" i="14"/>
  <c r="D315" i="14"/>
  <c r="D121" i="14"/>
  <c r="D530" i="15"/>
  <c r="D592" i="15" s="1"/>
  <c r="D1183" i="14"/>
  <c r="D728" i="14"/>
  <c r="D922" i="14"/>
  <c r="D792" i="14"/>
  <c r="D534" i="14"/>
  <c r="D986" i="14"/>
  <c r="D856" i="14"/>
  <c r="D598" i="14"/>
  <c r="D1050" i="14"/>
  <c r="D662" i="14"/>
  <c r="D399" i="14"/>
  <c r="D205" i="14"/>
  <c r="D1118" i="14"/>
  <c r="D335" i="14"/>
  <c r="D141" i="14"/>
  <c r="D1450" i="8"/>
  <c r="D351" i="15" s="1"/>
  <c r="D413" i="15" s="1"/>
  <c r="D1458" i="8"/>
  <c r="D359" i="15" s="1"/>
  <c r="D421" i="15" s="1"/>
  <c r="D1466" i="8"/>
  <c r="D367" i="15" s="1"/>
  <c r="D429" i="15" s="1"/>
  <c r="D1474" i="8"/>
  <c r="D375" i="15" s="1"/>
  <c r="D437" i="15" s="1"/>
  <c r="D1482" i="8"/>
  <c r="D383" i="15" s="1"/>
  <c r="D445" i="15" s="1"/>
  <c r="D1490" i="8"/>
  <c r="D391" i="15" s="1"/>
  <c r="D453" i="15" s="1"/>
  <c r="D1494" i="8"/>
  <c r="D395" i="15" s="1"/>
  <c r="D457" i="15" s="1"/>
  <c r="D99" i="16"/>
  <c r="D123" i="16"/>
  <c r="D77" i="16"/>
  <c r="D55" i="16"/>
  <c r="D127" i="16"/>
  <c r="D81" i="16"/>
  <c r="D59" i="16"/>
  <c r="D103" i="16"/>
  <c r="D22" i="21"/>
  <c r="B468" i="19"/>
  <c r="B465" i="19"/>
  <c r="B460" i="19"/>
  <c r="B457" i="19"/>
  <c r="B452" i="19"/>
  <c r="B449" i="19"/>
  <c r="B444" i="19"/>
  <c r="B441" i="19"/>
  <c r="B466" i="19"/>
  <c r="B463" i="19"/>
  <c r="B458" i="19"/>
  <c r="B455" i="19"/>
  <c r="B450" i="19"/>
  <c r="B447" i="19"/>
  <c r="B442" i="19"/>
  <c r="B440" i="19"/>
  <c r="B438" i="19"/>
  <c r="B436" i="19"/>
  <c r="B434" i="19"/>
  <c r="B461" i="19"/>
  <c r="B456" i="19"/>
  <c r="B445" i="19"/>
  <c r="B431" i="19"/>
  <c r="B426" i="19"/>
  <c r="B423" i="19"/>
  <c r="B418" i="19"/>
  <c r="B415" i="19"/>
  <c r="B467" i="19"/>
  <c r="B459" i="19"/>
  <c r="B448" i="19"/>
  <c r="B439" i="19"/>
  <c r="B433" i="19"/>
  <c r="B429" i="19"/>
  <c r="B425" i="19"/>
  <c r="B424" i="19"/>
  <c r="B420" i="19"/>
  <c r="B411" i="19"/>
  <c r="B464" i="19"/>
  <c r="B446" i="19"/>
  <c r="B435" i="19"/>
  <c r="B432" i="19"/>
  <c r="B428" i="19"/>
  <c r="B419" i="19"/>
  <c r="B414" i="19"/>
  <c r="B443" i="19"/>
  <c r="B430" i="19"/>
  <c r="B421" i="19"/>
  <c r="B412" i="19"/>
  <c r="B454" i="19"/>
  <c r="B453" i="19"/>
  <c r="B427" i="19"/>
  <c r="B470" i="19"/>
  <c r="B451" i="19"/>
  <c r="B437" i="19"/>
  <c r="B469" i="19"/>
  <c r="B417" i="19"/>
  <c r="B416" i="19"/>
  <c r="B462" i="19"/>
  <c r="B422" i="19"/>
  <c r="B413" i="19"/>
  <c r="D63" i="20"/>
  <c r="C497" i="19"/>
  <c r="D185" i="10"/>
  <c r="H239" i="10"/>
  <c r="H285" i="10" s="1"/>
  <c r="C9" i="28"/>
  <c r="D9" i="27"/>
  <c r="F40" i="26"/>
  <c r="F78" i="26"/>
  <c r="D9" i="22"/>
  <c r="C9" i="25"/>
  <c r="D9" i="23"/>
  <c r="C9" i="26"/>
  <c r="D9" i="19"/>
  <c r="D9" i="20"/>
  <c r="D9" i="21"/>
  <c r="D9" i="16"/>
  <c r="D9" i="17"/>
  <c r="D9" i="15"/>
  <c r="D9" i="13"/>
  <c r="D9" i="12"/>
  <c r="D9" i="14"/>
  <c r="I32" i="26"/>
  <c r="I42" i="26" s="1"/>
  <c r="I80" i="26" s="1"/>
  <c r="Q32" i="26"/>
  <c r="Q42" i="26" s="1"/>
  <c r="Q80" i="26" s="1"/>
  <c r="AC32" i="26"/>
  <c r="AC42" i="26" s="1"/>
  <c r="AC80" i="26" s="1"/>
  <c r="I28" i="26"/>
  <c r="Q28" i="26"/>
  <c r="AC28" i="26"/>
  <c r="J43" i="6"/>
  <c r="J15" i="27" s="1"/>
  <c r="R43" i="6"/>
  <c r="Z43" i="6"/>
  <c r="K44" i="6"/>
  <c r="K16" i="27" s="1"/>
  <c r="O44" i="6"/>
  <c r="O16" i="27" s="1"/>
  <c r="W44" i="6"/>
  <c r="W16" i="27" s="1"/>
  <c r="AA44" i="6"/>
  <c r="AA16" i="27" s="1"/>
  <c r="AG44" i="6"/>
  <c r="AG16" i="27" s="1"/>
  <c r="N47" i="6"/>
  <c r="N19" i="27" s="1"/>
  <c r="R47" i="6"/>
  <c r="R19" i="27" s="1"/>
  <c r="Z47" i="6"/>
  <c r="Z19" i="27" s="1"/>
  <c r="R86" i="27"/>
  <c r="R84" i="27"/>
  <c r="R89" i="27"/>
  <c r="R87" i="27"/>
  <c r="R85" i="27"/>
  <c r="R83" i="27"/>
  <c r="V84" i="27"/>
  <c r="V83" i="27"/>
  <c r="G53" i="6"/>
  <c r="G28" i="27" s="1"/>
  <c r="S53" i="6"/>
  <c r="S28" i="27" s="1"/>
  <c r="AA53" i="6"/>
  <c r="AA28" i="27" s="1"/>
  <c r="J32" i="26"/>
  <c r="J42" i="26" s="1"/>
  <c r="J80" i="26" s="1"/>
  <c r="R32" i="26"/>
  <c r="R42" i="26" s="1"/>
  <c r="R80" i="26" s="1"/>
  <c r="Z32" i="26"/>
  <c r="Z42" i="26" s="1"/>
  <c r="Z80" i="26" s="1"/>
  <c r="AE27" i="26"/>
  <c r="AE899" i="14"/>
  <c r="AE569" i="15" s="1"/>
  <c r="AE891" i="14"/>
  <c r="AE561" i="15" s="1"/>
  <c r="AE883" i="14"/>
  <c r="AE553" i="15" s="1"/>
  <c r="AE875" i="14"/>
  <c r="AE545" i="15" s="1"/>
  <c r="AE867" i="14"/>
  <c r="AE537" i="15" s="1"/>
  <c r="V28" i="26"/>
  <c r="AE36" i="6"/>
  <c r="M53" i="6" s="1"/>
  <c r="M28" i="27" s="1"/>
  <c r="G43" i="6"/>
  <c r="G15" i="27" s="1"/>
  <c r="O43" i="6"/>
  <c r="W43" i="6"/>
  <c r="AG43" i="6"/>
  <c r="AG15" i="27" s="1"/>
  <c r="L44" i="6"/>
  <c r="L16" i="27" s="1"/>
  <c r="P44" i="6"/>
  <c r="P16" i="27" s="1"/>
  <c r="T44" i="6"/>
  <c r="T16" i="27" s="1"/>
  <c r="X44" i="6"/>
  <c r="X16" i="27" s="1"/>
  <c r="AB44" i="6"/>
  <c r="AB16" i="27" s="1"/>
  <c r="AI44" i="6"/>
  <c r="AI16" i="27" s="1"/>
  <c r="M124" i="27"/>
  <c r="M118" i="27"/>
  <c r="M127" i="27"/>
  <c r="M126" i="27"/>
  <c r="M68" i="27"/>
  <c r="M61" i="27"/>
  <c r="M59" i="27"/>
  <c r="Y112" i="27"/>
  <c r="Y68" i="27"/>
  <c r="N46" i="6"/>
  <c r="N18" i="27" s="1"/>
  <c r="V46" i="6"/>
  <c r="V18" i="27" s="1"/>
  <c r="Z46" i="6"/>
  <c r="Z18" i="27" s="1"/>
  <c r="G47" i="6"/>
  <c r="G19" i="27" s="1"/>
  <c r="O47" i="6"/>
  <c r="O19" i="27" s="1"/>
  <c r="G84" i="26"/>
  <c r="G21" i="27"/>
  <c r="G78" i="27" s="1"/>
  <c r="G83" i="26"/>
  <c r="O89" i="27"/>
  <c r="O87" i="27"/>
  <c r="O85" i="27"/>
  <c r="O83" i="27"/>
  <c r="O86" i="27"/>
  <c r="O84" i="27"/>
  <c r="S89" i="27"/>
  <c r="S87" i="27"/>
  <c r="S85" i="27"/>
  <c r="S83" i="27"/>
  <c r="S86" i="27"/>
  <c r="S84" i="27"/>
  <c r="AA86" i="27"/>
  <c r="AA84" i="27"/>
  <c r="AA89" i="27"/>
  <c r="AA87" i="27"/>
  <c r="AA85" i="27"/>
  <c r="AA83" i="27"/>
  <c r="AG89" i="27"/>
  <c r="AG87" i="27"/>
  <c r="AG85" i="27"/>
  <c r="AG83" i="27"/>
  <c r="AG86" i="27"/>
  <c r="AG84" i="27"/>
  <c r="H53" i="6"/>
  <c r="H28" i="27" s="1"/>
  <c r="L53" i="6"/>
  <c r="L28" i="27" s="1"/>
  <c r="P53" i="6"/>
  <c r="P28" i="27" s="1"/>
  <c r="T53" i="6"/>
  <c r="T28" i="27" s="1"/>
  <c r="X53" i="6"/>
  <c r="X28" i="27" s="1"/>
  <c r="AB53" i="6"/>
  <c r="AB28" i="27" s="1"/>
  <c r="AI53" i="6"/>
  <c r="AI28" i="27" s="1"/>
  <c r="K32" i="26"/>
  <c r="K42" i="26" s="1"/>
  <c r="K80" i="26" s="1"/>
  <c r="O32" i="26"/>
  <c r="O42" i="26" s="1"/>
  <c r="O80" i="26" s="1"/>
  <c r="S32" i="26"/>
  <c r="S42" i="26" s="1"/>
  <c r="S80" i="26" s="1"/>
  <c r="W32" i="26"/>
  <c r="W42" i="26" s="1"/>
  <c r="W80" i="26" s="1"/>
  <c r="AA32" i="26"/>
  <c r="AA42" i="26" s="1"/>
  <c r="AA80" i="26" s="1"/>
  <c r="AG32" i="26"/>
  <c r="AG42" i="26" s="1"/>
  <c r="AG80" i="26" s="1"/>
  <c r="AG27" i="26"/>
  <c r="AG895" i="14"/>
  <c r="AG565" i="15" s="1"/>
  <c r="AG887" i="14"/>
  <c r="AG557" i="15" s="1"/>
  <c r="AG879" i="14"/>
  <c r="AG549" i="15" s="1"/>
  <c r="AG871" i="14"/>
  <c r="AG541" i="15" s="1"/>
  <c r="AG865" i="14"/>
  <c r="AG535" i="15" s="1"/>
  <c r="K28" i="26"/>
  <c r="O28" i="26"/>
  <c r="W28" i="26"/>
  <c r="AA28" i="26"/>
  <c r="AG36" i="6"/>
  <c r="S54" i="6" s="1"/>
  <c r="S29" i="27" s="1"/>
  <c r="H43" i="6"/>
  <c r="H15" i="27" s="1"/>
  <c r="L43" i="6"/>
  <c r="P43" i="6"/>
  <c r="T43" i="6"/>
  <c r="X43" i="6"/>
  <c r="AB43" i="6"/>
  <c r="AI43" i="6"/>
  <c r="AI15" i="27" s="1"/>
  <c r="I44" i="6"/>
  <c r="I16" i="27" s="1"/>
  <c r="M44" i="6"/>
  <c r="M16" i="27" s="1"/>
  <c r="Q44" i="6"/>
  <c r="Q16" i="27" s="1"/>
  <c r="U44" i="6"/>
  <c r="U16" i="27" s="1"/>
  <c r="Y44" i="6"/>
  <c r="Y16" i="27" s="1"/>
  <c r="AC44" i="6"/>
  <c r="AC16" i="27" s="1"/>
  <c r="J45" i="6"/>
  <c r="J17" i="27" s="1"/>
  <c r="N45" i="6"/>
  <c r="N17" i="27" s="1"/>
  <c r="R45" i="6"/>
  <c r="R17" i="27" s="1"/>
  <c r="V45" i="6"/>
  <c r="V17" i="27" s="1"/>
  <c r="Z45" i="6"/>
  <c r="Z17" i="27" s="1"/>
  <c r="AE45" i="6"/>
  <c r="AE17" i="27" s="1"/>
  <c r="G46" i="6"/>
  <c r="G18" i="27" s="1"/>
  <c r="G124" i="27" s="1"/>
  <c r="K46" i="6"/>
  <c r="K18" i="27" s="1"/>
  <c r="O46" i="6"/>
  <c r="O18" i="27" s="1"/>
  <c r="S46" i="6"/>
  <c r="S18" i="27" s="1"/>
  <c r="W46" i="6"/>
  <c r="W18" i="27" s="1"/>
  <c r="AA46" i="6"/>
  <c r="AA18" i="27" s="1"/>
  <c r="AA61" i="27" s="1"/>
  <c r="AG46" i="6"/>
  <c r="AG18" i="27" s="1"/>
  <c r="H47" i="6"/>
  <c r="H19" i="27" s="1"/>
  <c r="H126" i="27" s="1"/>
  <c r="L47" i="6"/>
  <c r="L19" i="27" s="1"/>
  <c r="P47" i="6"/>
  <c r="P19" i="27" s="1"/>
  <c r="P126" i="27" s="1"/>
  <c r="T47" i="6"/>
  <c r="T19" i="27" s="1"/>
  <c r="T124" i="27" s="1"/>
  <c r="X47" i="6"/>
  <c r="X19" i="27" s="1"/>
  <c r="AB47" i="6"/>
  <c r="AB19" i="27" s="1"/>
  <c r="AB126" i="27" s="1"/>
  <c r="AI47" i="6"/>
  <c r="AI19" i="27" s="1"/>
  <c r="H21" i="27"/>
  <c r="H78" i="27" s="1"/>
  <c r="H84" i="26"/>
  <c r="H83" i="26"/>
  <c r="L86" i="27"/>
  <c r="L84" i="27"/>
  <c r="L89" i="27"/>
  <c r="L87" i="27"/>
  <c r="L85" i="27"/>
  <c r="L83" i="27"/>
  <c r="P86" i="27"/>
  <c r="P84" i="27"/>
  <c r="P89" i="27"/>
  <c r="P117" i="27" s="1"/>
  <c r="P87" i="27"/>
  <c r="P85" i="27"/>
  <c r="P83" i="27"/>
  <c r="T85" i="27"/>
  <c r="X89" i="27"/>
  <c r="X87" i="27"/>
  <c r="X85" i="27"/>
  <c r="X83" i="27"/>
  <c r="X86" i="27"/>
  <c r="X84" i="27"/>
  <c r="AB85" i="27"/>
  <c r="AI86" i="27"/>
  <c r="AI84" i="27"/>
  <c r="AI89" i="27"/>
  <c r="AI87" i="27"/>
  <c r="AI85" i="27"/>
  <c r="AI83" i="27"/>
  <c r="I53" i="6"/>
  <c r="I28" i="27" s="1"/>
  <c r="Q53" i="6"/>
  <c r="Q28" i="27" s="1"/>
  <c r="U53" i="6"/>
  <c r="U28" i="27" s="1"/>
  <c r="Y53" i="6"/>
  <c r="Y28" i="27" s="1"/>
  <c r="AC53" i="6"/>
  <c r="AC28" i="27" s="1"/>
  <c r="J54" i="6"/>
  <c r="J29" i="27" s="1"/>
  <c r="N54" i="6"/>
  <c r="N29" i="27" s="1"/>
  <c r="R54" i="6"/>
  <c r="R29" i="27" s="1"/>
  <c r="V54" i="6"/>
  <c r="V29" i="27" s="1"/>
  <c r="Z54" i="6"/>
  <c r="Z29" i="27" s="1"/>
  <c r="AE54" i="6"/>
  <c r="AE29" i="27" s="1"/>
  <c r="G55" i="6"/>
  <c r="G30" i="27" s="1"/>
  <c r="K55" i="6"/>
  <c r="K30" i="27" s="1"/>
  <c r="O55" i="6"/>
  <c r="O30" i="27" s="1"/>
  <c r="S55" i="6"/>
  <c r="S30" i="27" s="1"/>
  <c r="W55" i="6"/>
  <c r="W30" i="27" s="1"/>
  <c r="AA55" i="6"/>
  <c r="AA30" i="27" s="1"/>
  <c r="AG55" i="6"/>
  <c r="AG30" i="27" s="1"/>
  <c r="D1758" i="14"/>
  <c r="D454" i="19" s="1"/>
  <c r="D1693" i="14"/>
  <c r="D1628" i="14"/>
  <c r="D1563" i="14"/>
  <c r="D1498" i="14"/>
  <c r="D1430" i="14"/>
  <c r="D1365" i="14"/>
  <c r="D1300" i="14"/>
  <c r="D1235" i="14"/>
  <c r="D449" i="14"/>
  <c r="D255" i="14"/>
  <c r="D61" i="14"/>
  <c r="D1762" i="14"/>
  <c r="D458" i="19" s="1"/>
  <c r="D1697" i="14"/>
  <c r="D1632" i="14"/>
  <c r="D1567" i="14"/>
  <c r="D1502" i="14"/>
  <c r="D1434" i="14"/>
  <c r="D1369" i="14"/>
  <c r="D1304" i="14"/>
  <c r="D1239" i="14"/>
  <c r="D453" i="14"/>
  <c r="D259" i="14"/>
  <c r="D65" i="14"/>
  <c r="D1766" i="14"/>
  <c r="D462" i="19" s="1"/>
  <c r="D1701" i="14"/>
  <c r="D1636" i="14"/>
  <c r="D1571" i="14"/>
  <c r="D1506" i="14"/>
  <c r="D1438" i="14"/>
  <c r="D1373" i="14"/>
  <c r="D1308" i="14"/>
  <c r="D1243" i="14"/>
  <c r="D457" i="14"/>
  <c r="D263" i="14"/>
  <c r="D69" i="14"/>
  <c r="D1770" i="14"/>
  <c r="D466" i="19" s="1"/>
  <c r="D1705" i="14"/>
  <c r="D1640" i="14"/>
  <c r="D1575" i="14"/>
  <c r="D1510" i="14"/>
  <c r="D1442" i="14"/>
  <c r="D1377" i="14"/>
  <c r="D1312" i="14"/>
  <c r="D1247" i="14"/>
  <c r="D461" i="14"/>
  <c r="D267" i="14"/>
  <c r="D73" i="14"/>
  <c r="D1774" i="14"/>
  <c r="D470" i="19" s="1"/>
  <c r="D1709" i="14"/>
  <c r="D1644" i="14"/>
  <c r="D1579" i="14"/>
  <c r="D1514" i="14"/>
  <c r="D1446" i="14"/>
  <c r="D1381" i="14"/>
  <c r="D1316" i="14"/>
  <c r="D1251" i="14"/>
  <c r="D465" i="14"/>
  <c r="D271" i="14"/>
  <c r="D77" i="14"/>
  <c r="D807" i="14"/>
  <c r="D549" i="14"/>
  <c r="D1069" i="14"/>
  <c r="D873" i="14"/>
  <c r="D613" i="14"/>
  <c r="D350" i="14"/>
  <c r="D481" i="15"/>
  <c r="D543" i="15" s="1"/>
  <c r="D1134" i="14"/>
  <c r="D937" i="14"/>
  <c r="D679" i="14"/>
  <c r="D286" i="14"/>
  <c r="D92" i="14"/>
  <c r="D485" i="14"/>
  <c r="D156" i="14"/>
  <c r="D1001" i="14"/>
  <c r="D743" i="14"/>
  <c r="D811" i="14"/>
  <c r="D553" i="14"/>
  <c r="D1073" i="14"/>
  <c r="D877" i="14"/>
  <c r="D617" i="14"/>
  <c r="D354" i="14"/>
  <c r="D485" i="15"/>
  <c r="D547" i="15" s="1"/>
  <c r="D1138" i="14"/>
  <c r="D941" i="14"/>
  <c r="D683" i="14"/>
  <c r="D290" i="14"/>
  <c r="D1005" i="14"/>
  <c r="D747" i="14"/>
  <c r="D96" i="14"/>
  <c r="D489" i="14"/>
  <c r="D160" i="14"/>
  <c r="D815" i="14"/>
  <c r="D557" i="14"/>
  <c r="D1077" i="14"/>
  <c r="D881" i="14"/>
  <c r="D621" i="14"/>
  <c r="D358" i="14"/>
  <c r="D489" i="15"/>
  <c r="D551" i="15" s="1"/>
  <c r="D1142" i="14"/>
  <c r="D945" i="14"/>
  <c r="D687" i="14"/>
  <c r="D294" i="14"/>
  <c r="D100" i="14"/>
  <c r="D493" i="14"/>
  <c r="D164" i="14"/>
  <c r="D1009" i="14"/>
  <c r="D751" i="14"/>
  <c r="D819" i="14"/>
  <c r="D561" i="14"/>
  <c r="D1081" i="14"/>
  <c r="D885" i="14"/>
  <c r="D625" i="14"/>
  <c r="D362" i="14"/>
  <c r="D493" i="15"/>
  <c r="D555" i="15" s="1"/>
  <c r="D1146" i="14"/>
  <c r="D949" i="14"/>
  <c r="D691" i="14"/>
  <c r="D298" i="14"/>
  <c r="D1013" i="14"/>
  <c r="D755" i="14"/>
  <c r="D104" i="14"/>
  <c r="D497" i="14"/>
  <c r="D168" i="14"/>
  <c r="D823" i="14"/>
  <c r="D565" i="14"/>
  <c r="D1085" i="14"/>
  <c r="D889" i="14"/>
  <c r="D629" i="14"/>
  <c r="D366" i="14"/>
  <c r="D497" i="15"/>
  <c r="D559" i="15" s="1"/>
  <c r="D1150" i="14"/>
  <c r="D953" i="14"/>
  <c r="D695" i="14"/>
  <c r="D302" i="14"/>
  <c r="D108" i="14"/>
  <c r="D501" i="14"/>
  <c r="D172" i="14"/>
  <c r="D1017" i="14"/>
  <c r="D759" i="14"/>
  <c r="D827" i="14"/>
  <c r="D569" i="14"/>
  <c r="D1089" i="14"/>
  <c r="D893" i="14"/>
  <c r="D633" i="14"/>
  <c r="D370" i="14"/>
  <c r="D501" i="15"/>
  <c r="D563" i="15" s="1"/>
  <c r="D1154" i="14"/>
  <c r="D957" i="14"/>
  <c r="D699" i="14"/>
  <c r="D306" i="14"/>
  <c r="D1021" i="14"/>
  <c r="D763" i="14"/>
  <c r="D112" i="14"/>
  <c r="D505" i="14"/>
  <c r="D176" i="14"/>
  <c r="D831" i="14"/>
  <c r="D573" i="14"/>
  <c r="D1093" i="14"/>
  <c r="D897" i="14"/>
  <c r="D637" i="14"/>
  <c r="D374" i="14"/>
  <c r="D505" i="15"/>
  <c r="D567" i="15" s="1"/>
  <c r="D1158" i="14"/>
  <c r="D961" i="14"/>
  <c r="D703" i="14"/>
  <c r="D310" i="14"/>
  <c r="D116" i="14"/>
  <c r="D509" i="14"/>
  <c r="D180" i="14"/>
  <c r="D1025" i="14"/>
  <c r="D767" i="14"/>
  <c r="D835" i="14"/>
  <c r="D577" i="14"/>
  <c r="D1097" i="14"/>
  <c r="D901" i="14"/>
  <c r="D641" i="14"/>
  <c r="D378" i="14"/>
  <c r="D509" i="15"/>
  <c r="D571" i="15" s="1"/>
  <c r="D1162" i="14"/>
  <c r="D965" i="14"/>
  <c r="D707" i="14"/>
  <c r="D314" i="14"/>
  <c r="D1029" i="14"/>
  <c r="D771" i="14"/>
  <c r="D120" i="14"/>
  <c r="D513" i="14"/>
  <c r="D184" i="14"/>
  <c r="D839" i="14"/>
  <c r="D581" i="14"/>
  <c r="D1101" i="14"/>
  <c r="D905" i="14"/>
  <c r="D645" i="14"/>
  <c r="D382" i="14"/>
  <c r="D513" i="15"/>
  <c r="D575" i="15" s="1"/>
  <c r="D1166" i="14"/>
  <c r="D969" i="14"/>
  <c r="D711" i="14"/>
  <c r="D318" i="14"/>
  <c r="D517" i="14"/>
  <c r="D124" i="14"/>
  <c r="D188" i="14"/>
  <c r="D1033" i="14"/>
  <c r="D775" i="14"/>
  <c r="D843" i="14"/>
  <c r="D585" i="14"/>
  <c r="D1105" i="14"/>
  <c r="D909" i="14"/>
  <c r="D649" i="14"/>
  <c r="D386" i="14"/>
  <c r="D517" i="15"/>
  <c r="D579" i="15" s="1"/>
  <c r="D1170" i="14"/>
  <c r="D973" i="14"/>
  <c r="D715" i="14"/>
  <c r="D322" i="14"/>
  <c r="D1037" i="14"/>
  <c r="D779" i="14"/>
  <c r="D128" i="14"/>
  <c r="D192" i="14"/>
  <c r="D521" i="14"/>
  <c r="D847" i="14"/>
  <c r="D589" i="14"/>
  <c r="D1109" i="14"/>
  <c r="D913" i="14"/>
  <c r="D653" i="14"/>
  <c r="D390" i="14"/>
  <c r="D521" i="15"/>
  <c r="D583" i="15" s="1"/>
  <c r="D1174" i="14"/>
  <c r="D977" i="14"/>
  <c r="D719" i="14"/>
  <c r="D326" i="14"/>
  <c r="D525" i="14"/>
  <c r="D132" i="14"/>
  <c r="D196" i="14"/>
  <c r="D1041" i="14"/>
  <c r="D783" i="14"/>
  <c r="D851" i="14"/>
  <c r="D593" i="14"/>
  <c r="D1113" i="14"/>
  <c r="D917" i="14"/>
  <c r="D657" i="14"/>
  <c r="D394" i="14"/>
  <c r="D525" i="15"/>
  <c r="D587" i="15" s="1"/>
  <c r="D1178" i="14"/>
  <c r="D981" i="14"/>
  <c r="D723" i="14"/>
  <c r="D330" i="14"/>
  <c r="D1045" i="14"/>
  <c r="D787" i="14"/>
  <c r="D136" i="14"/>
  <c r="D200" i="14"/>
  <c r="D529" i="14"/>
  <c r="D855" i="14"/>
  <c r="D597" i="14"/>
  <c r="D1117" i="14"/>
  <c r="D921" i="14"/>
  <c r="D661" i="14"/>
  <c r="D398" i="14"/>
  <c r="D529" i="15"/>
  <c r="D591" i="15" s="1"/>
  <c r="D1182" i="14"/>
  <c r="D985" i="14"/>
  <c r="D727" i="14"/>
  <c r="D334" i="14"/>
  <c r="D533" i="14"/>
  <c r="D140" i="14"/>
  <c r="D204" i="14"/>
  <c r="D1049" i="14"/>
  <c r="D791" i="14"/>
  <c r="D1449" i="8"/>
  <c r="D350" i="15" s="1"/>
  <c r="D412" i="15" s="1"/>
  <c r="D1453" i="8"/>
  <c r="D354" i="15" s="1"/>
  <c r="D416" i="15" s="1"/>
  <c r="D1457" i="8"/>
  <c r="D358" i="15" s="1"/>
  <c r="D420" i="15" s="1"/>
  <c r="D1461" i="8"/>
  <c r="D362" i="15" s="1"/>
  <c r="D424" i="15" s="1"/>
  <c r="D1465" i="8"/>
  <c r="D366" i="15" s="1"/>
  <c r="D428" i="15" s="1"/>
  <c r="D1469" i="8"/>
  <c r="D370" i="15" s="1"/>
  <c r="D432" i="15" s="1"/>
  <c r="D1473" i="8"/>
  <c r="D374" i="15" s="1"/>
  <c r="D436" i="15" s="1"/>
  <c r="D1477" i="8"/>
  <c r="D378" i="15" s="1"/>
  <c r="D440" i="15" s="1"/>
  <c r="D1481" i="8"/>
  <c r="D382" i="15" s="1"/>
  <c r="D444" i="15" s="1"/>
  <c r="D1485" i="8"/>
  <c r="D386" i="15" s="1"/>
  <c r="D448" i="15" s="1"/>
  <c r="D1489" i="8"/>
  <c r="D390" i="15" s="1"/>
  <c r="D452" i="15" s="1"/>
  <c r="D1493" i="8"/>
  <c r="D394" i="15" s="1"/>
  <c r="D456" i="15" s="1"/>
  <c r="D1497" i="8"/>
  <c r="D398" i="15" s="1"/>
  <c r="D460" i="15" s="1"/>
  <c r="D943" i="15"/>
  <c r="D947" i="15"/>
  <c r="D951" i="15"/>
  <c r="D955" i="15"/>
  <c r="D959" i="15"/>
  <c r="D963" i="15"/>
  <c r="D967" i="15"/>
  <c r="D971" i="15"/>
  <c r="D975" i="15"/>
  <c r="D979" i="15"/>
  <c r="D983" i="15"/>
  <c r="D987" i="15"/>
  <c r="D991" i="15"/>
  <c r="D995" i="15"/>
  <c r="D999" i="15"/>
  <c r="D1003" i="15"/>
  <c r="D1007" i="15"/>
  <c r="D1011" i="15"/>
  <c r="D1015" i="15"/>
  <c r="D1019" i="15"/>
  <c r="D1023" i="15"/>
  <c r="D1027" i="15"/>
  <c r="D1031" i="15"/>
  <c r="D1035" i="15"/>
  <c r="D1039" i="15"/>
  <c r="D1043" i="15"/>
  <c r="D1678" i="8"/>
  <c r="D1047" i="15" s="1"/>
  <c r="D1682" i="8"/>
  <c r="D1051" i="15" s="1"/>
  <c r="D1686" i="8"/>
  <c r="D1055" i="15" s="1"/>
  <c r="D1690" i="8"/>
  <c r="D1059" i="15" s="1"/>
  <c r="D1694" i="8"/>
  <c r="D1063" i="15" s="1"/>
  <c r="D1698" i="8"/>
  <c r="D1067" i="15" s="1"/>
  <c r="D1702" i="8"/>
  <c r="D1071" i="15" s="1"/>
  <c r="D1706" i="8"/>
  <c r="D1075" i="15" s="1"/>
  <c r="D1710" i="8"/>
  <c r="D1079" i="15" s="1"/>
  <c r="D1714" i="8"/>
  <c r="D1083" i="15" s="1"/>
  <c r="D1718" i="8"/>
  <c r="D1087" i="15" s="1"/>
  <c r="D1722" i="8"/>
  <c r="D1091" i="15" s="1"/>
  <c r="D1726" i="8"/>
  <c r="D1095" i="15" s="1"/>
  <c r="D1730" i="8"/>
  <c r="D1099" i="15" s="1"/>
  <c r="D1734" i="8"/>
  <c r="D1103" i="15" s="1"/>
  <c r="D1738" i="8"/>
  <c r="D1107" i="15" s="1"/>
  <c r="D1742" i="8"/>
  <c r="D1111" i="15" s="1"/>
  <c r="D1746" i="8"/>
  <c r="D1115" i="15" s="1"/>
  <c r="D1750" i="8"/>
  <c r="D1119" i="15" s="1"/>
  <c r="D1754" i="8"/>
  <c r="D1123" i="15" s="1"/>
  <c r="D1758" i="8"/>
  <c r="D1127" i="15" s="1"/>
  <c r="D1762" i="8"/>
  <c r="D1131" i="15" s="1"/>
  <c r="D1766" i="8"/>
  <c r="D1135" i="15" s="1"/>
  <c r="D1770" i="8"/>
  <c r="D1139" i="15" s="1"/>
  <c r="D1774" i="8"/>
  <c r="D1143" i="15" s="1"/>
  <c r="D1778" i="8"/>
  <c r="D1147" i="15" s="1"/>
  <c r="D1782" i="8"/>
  <c r="D1151" i="15" s="1"/>
  <c r="D1786" i="8"/>
  <c r="D1155" i="15" s="1"/>
  <c r="D1790" i="8"/>
  <c r="D1159" i="15" s="1"/>
  <c r="D1794" i="8"/>
  <c r="D1163" i="15" s="1"/>
  <c r="D1798" i="8"/>
  <c r="D1167" i="15" s="1"/>
  <c r="D1802" i="8"/>
  <c r="D1171" i="15" s="1"/>
  <c r="D1806" i="8"/>
  <c r="D1175" i="15" s="1"/>
  <c r="D1810" i="8"/>
  <c r="D1179" i="15" s="1"/>
  <c r="D1814" i="8"/>
  <c r="D1183" i="15" s="1"/>
  <c r="D1818" i="8"/>
  <c r="D1187" i="15" s="1"/>
  <c r="D1822" i="8"/>
  <c r="D1191" i="15" s="1"/>
  <c r="D68" i="16"/>
  <c r="D46" i="16"/>
  <c r="D90" i="16"/>
  <c r="D114" i="16"/>
  <c r="D72" i="16"/>
  <c r="D118" i="16"/>
  <c r="D50" i="16"/>
  <c r="D94" i="16"/>
  <c r="D76" i="16"/>
  <c r="D54" i="16"/>
  <c r="D98" i="16"/>
  <c r="D122" i="16"/>
  <c r="D80" i="16"/>
  <c r="D126" i="16"/>
  <c r="D58" i="16"/>
  <c r="D102" i="16"/>
  <c r="D21" i="21"/>
  <c r="B409" i="19"/>
  <c r="B405" i="19"/>
  <c r="B401" i="19"/>
  <c r="B397" i="19"/>
  <c r="B393" i="19"/>
  <c r="B389" i="19"/>
  <c r="B385" i="19"/>
  <c r="B381" i="19"/>
  <c r="B377" i="19"/>
  <c r="B373" i="19"/>
  <c r="B369" i="19"/>
  <c r="B365" i="19"/>
  <c r="B361" i="19"/>
  <c r="B357" i="19"/>
  <c r="B349" i="19"/>
  <c r="B345" i="19"/>
  <c r="B341" i="19"/>
  <c r="B337" i="19"/>
  <c r="B333" i="19"/>
  <c r="B329" i="19"/>
  <c r="B325" i="19"/>
  <c r="B321" i="19"/>
  <c r="B317" i="19"/>
  <c r="B313" i="19"/>
  <c r="B310" i="19"/>
  <c r="B308" i="19"/>
  <c r="B306" i="19"/>
  <c r="B304" i="19"/>
  <c r="B302" i="19"/>
  <c r="B300" i="19"/>
  <c r="B298" i="19"/>
  <c r="B296" i="19"/>
  <c r="B294" i="19"/>
  <c r="B292" i="19"/>
  <c r="B290" i="19"/>
  <c r="B288" i="19"/>
  <c r="B286" i="19"/>
  <c r="B284" i="19"/>
  <c r="B282" i="19"/>
  <c r="B280" i="19"/>
  <c r="B278" i="19"/>
  <c r="B276" i="19"/>
  <c r="B274" i="19"/>
  <c r="B272" i="19"/>
  <c r="B270" i="19"/>
  <c r="B268" i="19"/>
  <c r="B266" i="19"/>
  <c r="B264" i="19"/>
  <c r="B262" i="19"/>
  <c r="B260" i="19"/>
  <c r="B258" i="19"/>
  <c r="B256" i="19"/>
  <c r="B254" i="19"/>
  <c r="B252" i="19"/>
  <c r="B250" i="19"/>
  <c r="B248" i="19"/>
  <c r="B246" i="19"/>
  <c r="B244" i="19"/>
  <c r="B242" i="19"/>
  <c r="B240" i="19"/>
  <c r="B238" i="19"/>
  <c r="B236" i="19"/>
  <c r="B234" i="19"/>
  <c r="B232" i="19"/>
  <c r="B230" i="19"/>
  <c r="B228" i="19"/>
  <c r="B226" i="19"/>
  <c r="B224" i="19"/>
  <c r="B222" i="19"/>
  <c r="B220" i="19"/>
  <c r="B218" i="19"/>
  <c r="B216" i="19"/>
  <c r="B214" i="19"/>
  <c r="B212" i="19"/>
  <c r="B210" i="19"/>
  <c r="B208" i="19"/>
  <c r="B206" i="19"/>
  <c r="B204" i="19"/>
  <c r="B202" i="19"/>
  <c r="B200" i="19"/>
  <c r="B198" i="19"/>
  <c r="B196" i="19"/>
  <c r="B194" i="19"/>
  <c r="B192" i="19"/>
  <c r="B190" i="19"/>
  <c r="B188" i="19"/>
  <c r="B186" i="19"/>
  <c r="B184" i="19"/>
  <c r="B182" i="19"/>
  <c r="B180" i="19"/>
  <c r="B178" i="19"/>
  <c r="B176" i="19"/>
  <c r="B174" i="19"/>
  <c r="B172" i="19"/>
  <c r="B170" i="19"/>
  <c r="B168" i="19"/>
  <c r="B166" i="19"/>
  <c r="B164" i="19"/>
  <c r="B162" i="19"/>
  <c r="B160" i="19"/>
  <c r="B158" i="19"/>
  <c r="B156" i="19"/>
  <c r="B154" i="19"/>
  <c r="B152" i="19"/>
  <c r="B150" i="19"/>
  <c r="B148" i="19"/>
  <c r="B146" i="19"/>
  <c r="B144" i="19"/>
  <c r="B142" i="19"/>
  <c r="B140" i="19"/>
  <c r="B138" i="19"/>
  <c r="B394" i="19"/>
  <c r="B392" i="19"/>
  <c r="B391" i="19"/>
  <c r="B380" i="19"/>
  <c r="B375" i="19"/>
  <c r="B370" i="19"/>
  <c r="B364" i="19"/>
  <c r="B359" i="19"/>
  <c r="B354" i="19"/>
  <c r="B346" i="19"/>
  <c r="B344" i="19"/>
  <c r="B343" i="19"/>
  <c r="B335" i="19"/>
  <c r="B330" i="19"/>
  <c r="B324" i="19"/>
  <c r="B319" i="19"/>
  <c r="B314" i="19"/>
  <c r="B251" i="19"/>
  <c r="B247" i="19"/>
  <c r="B243" i="19"/>
  <c r="B239" i="19"/>
  <c r="B235" i="19"/>
  <c r="B231" i="19"/>
  <c r="B227" i="19"/>
  <c r="B225" i="19"/>
  <c r="B221" i="19"/>
  <c r="B217" i="19"/>
  <c r="B213" i="19"/>
  <c r="B209" i="19"/>
  <c r="B205" i="19"/>
  <c r="B201" i="19"/>
  <c r="B197" i="19"/>
  <c r="B193" i="19"/>
  <c r="B189" i="19"/>
  <c r="B185" i="19"/>
  <c r="B410" i="19"/>
  <c r="B407" i="19"/>
  <c r="B406" i="19"/>
  <c r="B404" i="19"/>
  <c r="B403" i="19"/>
  <c r="B390" i="19"/>
  <c r="B388" i="19"/>
  <c r="B387" i="19"/>
  <c r="B384" i="19"/>
  <c r="B379" i="19"/>
  <c r="B374" i="19"/>
  <c r="B368" i="19"/>
  <c r="B363" i="19"/>
  <c r="B358" i="19"/>
  <c r="B342" i="19"/>
  <c r="B340" i="19"/>
  <c r="B339" i="19"/>
  <c r="B334" i="19"/>
  <c r="B328" i="19"/>
  <c r="B323" i="19"/>
  <c r="B318" i="19"/>
  <c r="B312" i="19"/>
  <c r="B311" i="19"/>
  <c r="B307" i="19"/>
  <c r="B303" i="19"/>
  <c r="B299" i="19"/>
  <c r="B295" i="19"/>
  <c r="B291" i="19"/>
  <c r="B287" i="19"/>
  <c r="B283" i="19"/>
  <c r="B279" i="19"/>
  <c r="B275" i="19"/>
  <c r="B271" i="19"/>
  <c r="B267" i="19"/>
  <c r="B263" i="19"/>
  <c r="B259" i="19"/>
  <c r="B255" i="19"/>
  <c r="B179" i="19"/>
  <c r="B175" i="19"/>
  <c r="B169" i="19"/>
  <c r="B165" i="19"/>
  <c r="B161" i="19"/>
  <c r="B157" i="19"/>
  <c r="B153" i="19"/>
  <c r="B149" i="19"/>
  <c r="B145" i="19"/>
  <c r="B141" i="19"/>
  <c r="B376" i="19"/>
  <c r="B367" i="19"/>
  <c r="B356" i="19"/>
  <c r="B353" i="19"/>
  <c r="B352" i="19"/>
  <c r="B336" i="19"/>
  <c r="B327" i="19"/>
  <c r="B316" i="19"/>
  <c r="B219" i="19"/>
  <c r="B211" i="19"/>
  <c r="B203" i="19"/>
  <c r="B195" i="19"/>
  <c r="B187" i="19"/>
  <c r="B167" i="19"/>
  <c r="B159" i="19"/>
  <c r="B151" i="19"/>
  <c r="B143" i="19"/>
  <c r="B408" i="19"/>
  <c r="B402" i="19"/>
  <c r="B382" i="19"/>
  <c r="B371" i="19"/>
  <c r="B362" i="19"/>
  <c r="B331" i="19"/>
  <c r="B322" i="19"/>
  <c r="B301" i="19"/>
  <c r="B293" i="19"/>
  <c r="B285" i="19"/>
  <c r="B277" i="19"/>
  <c r="B269" i="19"/>
  <c r="B261" i="19"/>
  <c r="B245" i="19"/>
  <c r="B237" i="19"/>
  <c r="B229" i="19"/>
  <c r="B181" i="19"/>
  <c r="B173" i="19"/>
  <c r="B386" i="19"/>
  <c r="B360" i="19"/>
  <c r="B351" i="19"/>
  <c r="B350" i="19"/>
  <c r="B348" i="19"/>
  <c r="B347" i="19"/>
  <c r="B326" i="19"/>
  <c r="B315" i="19"/>
  <c r="B253" i="19"/>
  <c r="B249" i="19"/>
  <c r="B233" i="19"/>
  <c r="B177" i="19"/>
  <c r="B399" i="19"/>
  <c r="B395" i="19"/>
  <c r="B366" i="19"/>
  <c r="B355" i="19"/>
  <c r="B320" i="19"/>
  <c r="B241" i="19"/>
  <c r="B183" i="19"/>
  <c r="B400" i="19"/>
  <c r="B305" i="19"/>
  <c r="B273" i="19"/>
  <c r="B223" i="19"/>
  <c r="B191" i="19"/>
  <c r="B171" i="19"/>
  <c r="B139" i="19"/>
  <c r="B396" i="19"/>
  <c r="B289" i="19"/>
  <c r="B257" i="19"/>
  <c r="B207" i="19"/>
  <c r="B155" i="19"/>
  <c r="B398" i="19"/>
  <c r="B332" i="19"/>
  <c r="B265" i="19"/>
  <c r="B215" i="19"/>
  <c r="B163" i="19"/>
  <c r="B383" i="19"/>
  <c r="B338" i="19"/>
  <c r="B199" i="19"/>
  <c r="B147" i="19"/>
  <c r="B372" i="19"/>
  <c r="B309" i="19"/>
  <c r="B281" i="19"/>
  <c r="B378" i="19"/>
  <c r="B297" i="19"/>
  <c r="D2418" i="8"/>
  <c r="D2422" i="8"/>
  <c r="D2426" i="8"/>
  <c r="D2430" i="8"/>
  <c r="D2434" i="8"/>
  <c r="D2438" i="8"/>
  <c r="D2442" i="8"/>
  <c r="D2450" i="8"/>
  <c r="D2454" i="8"/>
  <c r="D2458" i="8"/>
  <c r="D2462" i="8"/>
  <c r="D2466" i="8"/>
  <c r="D35" i="23"/>
  <c r="D106" i="23"/>
  <c r="D128" i="23"/>
  <c r="D57" i="23"/>
  <c r="O131" i="23" s="1"/>
  <c r="D33" i="10"/>
  <c r="D35" i="10"/>
  <c r="D37" i="10"/>
  <c r="D57" i="10"/>
  <c r="D59" i="10"/>
  <c r="D61" i="10"/>
  <c r="D134" i="10"/>
  <c r="D136" i="10"/>
  <c r="D158" i="10"/>
  <c r="D160" i="10"/>
  <c r="G239" i="10"/>
  <c r="G285" i="10" s="1"/>
  <c r="G289" i="10" s="1"/>
  <c r="D286" i="10"/>
  <c r="D287" i="10"/>
  <c r="D313" i="10"/>
  <c r="D315" i="10"/>
  <c r="D386" i="10"/>
  <c r="D388" i="10"/>
  <c r="D390" i="10"/>
  <c r="D412" i="10"/>
  <c r="D414" i="10"/>
  <c r="D416" i="10"/>
  <c r="D487" i="10"/>
  <c r="D489" i="10"/>
  <c r="K727" i="10"/>
  <c r="O727" i="10"/>
  <c r="S727" i="10"/>
  <c r="W727" i="10"/>
  <c r="AA727" i="10"/>
  <c r="K729" i="10"/>
  <c r="O729" i="10"/>
  <c r="S729" i="10"/>
  <c r="W729" i="10"/>
  <c r="AA729" i="10"/>
  <c r="K731" i="10"/>
  <c r="O731" i="10"/>
  <c r="S731" i="10"/>
  <c r="W731" i="10"/>
  <c r="AA731" i="10"/>
  <c r="K733" i="10"/>
  <c r="O733" i="10"/>
  <c r="S733" i="10"/>
  <c r="W733" i="10"/>
  <c r="AA733" i="10"/>
  <c r="K735" i="10"/>
  <c r="O735" i="10"/>
  <c r="S735" i="10"/>
  <c r="W735" i="10"/>
  <c r="AA735" i="10"/>
  <c r="K737" i="10"/>
  <c r="O737" i="10"/>
  <c r="S737" i="10"/>
  <c r="W737" i="10"/>
  <c r="AA737" i="10"/>
  <c r="K739" i="10"/>
  <c r="O739" i="10"/>
  <c r="S739" i="10"/>
  <c r="W739" i="10"/>
  <c r="AA739" i="10"/>
  <c r="D541" i="10"/>
  <c r="K741" i="10"/>
  <c r="O741" i="10"/>
  <c r="S741" i="10"/>
  <c r="W741" i="10"/>
  <c r="AA741" i="10"/>
  <c r="D543" i="10"/>
  <c r="K743" i="10"/>
  <c r="O743" i="10"/>
  <c r="S743" i="10"/>
  <c r="W743" i="10"/>
  <c r="AA743" i="10"/>
  <c r="D545" i="10"/>
  <c r="K745" i="10"/>
  <c r="O745" i="10"/>
  <c r="S745" i="10"/>
  <c r="W745" i="10"/>
  <c r="AA745" i="10"/>
  <c r="K547" i="10"/>
  <c r="K573" i="10" s="1"/>
  <c r="O547" i="10"/>
  <c r="O573" i="10" s="1"/>
  <c r="S547" i="10"/>
  <c r="S573" i="10" s="1"/>
  <c r="W547" i="10"/>
  <c r="W573" i="10" s="1"/>
  <c r="AA547" i="10"/>
  <c r="AA573" i="10" s="1"/>
  <c r="D616" i="10"/>
  <c r="D618" i="10"/>
  <c r="D642" i="10"/>
  <c r="D644" i="10"/>
  <c r="J721" i="10"/>
  <c r="J723" i="10" s="1"/>
  <c r="N721" i="10"/>
  <c r="N723" i="10" s="1"/>
  <c r="R721" i="10"/>
  <c r="R723" i="10" s="1"/>
  <c r="V721" i="10"/>
  <c r="V723" i="10" s="1"/>
  <c r="Z721" i="10"/>
  <c r="Z723" i="10" s="1"/>
  <c r="H747" i="10"/>
  <c r="G597" i="11"/>
  <c r="G600" i="11" s="1"/>
  <c r="K58" i="12"/>
  <c r="O58" i="12"/>
  <c r="S58" i="12"/>
  <c r="W58" i="12"/>
  <c r="AA58" i="12"/>
  <c r="L58" i="12"/>
  <c r="T58" i="12"/>
  <c r="AB58" i="12"/>
  <c r="L376" i="12"/>
  <c r="L421" i="12" s="1"/>
  <c r="P376" i="12"/>
  <c r="P421" i="12" s="1"/>
  <c r="T376" i="12"/>
  <c r="T421" i="12" s="1"/>
  <c r="X376" i="12"/>
  <c r="X421" i="12" s="1"/>
  <c r="AB376" i="12"/>
  <c r="AB421" i="12" s="1"/>
  <c r="N376" i="12"/>
  <c r="N421" i="12" s="1"/>
  <c r="S1120" i="14"/>
  <c r="R94" i="27"/>
  <c r="V94" i="27"/>
  <c r="Z94" i="27"/>
  <c r="L1650" i="14"/>
  <c r="P1650" i="14"/>
  <c r="T1650" i="14"/>
  <c r="X1650" i="14"/>
  <c r="AB1650" i="14"/>
  <c r="J1651" i="14"/>
  <c r="J407" i="14"/>
  <c r="N1651" i="14"/>
  <c r="N407" i="14"/>
  <c r="R1651" i="14"/>
  <c r="R407" i="14"/>
  <c r="V1651" i="14"/>
  <c r="V407" i="14"/>
  <c r="Z1651" i="14"/>
  <c r="Z407" i="14"/>
  <c r="L1652" i="14"/>
  <c r="P1652" i="14"/>
  <c r="T1652" i="14"/>
  <c r="X1652" i="14"/>
  <c r="AB1652" i="14"/>
  <c r="J1653" i="14"/>
  <c r="J409" i="14"/>
  <c r="N1653" i="14"/>
  <c r="N409" i="14"/>
  <c r="R1653" i="14"/>
  <c r="R409" i="14"/>
  <c r="V1653" i="14"/>
  <c r="V409" i="14"/>
  <c r="Z1653" i="14"/>
  <c r="Z409" i="14"/>
  <c r="L1654" i="14"/>
  <c r="P1654" i="14"/>
  <c r="T1654" i="14"/>
  <c r="X1654" i="14"/>
  <c r="AB1654" i="14"/>
  <c r="J1655" i="14"/>
  <c r="J411" i="14"/>
  <c r="N1655" i="14"/>
  <c r="N411" i="14"/>
  <c r="R1655" i="14"/>
  <c r="R411" i="14"/>
  <c r="V1655" i="14"/>
  <c r="V411" i="14"/>
  <c r="Z1655" i="14"/>
  <c r="Z411" i="14"/>
  <c r="L1656" i="14"/>
  <c r="P1656" i="14"/>
  <c r="T1656" i="14"/>
  <c r="X1656" i="14"/>
  <c r="AB1656" i="14"/>
  <c r="J1657" i="14"/>
  <c r="J413" i="14"/>
  <c r="N1657" i="14"/>
  <c r="N413" i="14"/>
  <c r="R1657" i="14"/>
  <c r="R413" i="14"/>
  <c r="V1657" i="14"/>
  <c r="V413" i="14"/>
  <c r="Z1657" i="14"/>
  <c r="Z413" i="14"/>
  <c r="L1658" i="14"/>
  <c r="P1658" i="14"/>
  <c r="T1658" i="14"/>
  <c r="X1658" i="14"/>
  <c r="AB1658" i="14"/>
  <c r="J1659" i="14"/>
  <c r="J415" i="14"/>
  <c r="N1659" i="14"/>
  <c r="N415" i="14"/>
  <c r="R1659" i="14"/>
  <c r="R415" i="14"/>
  <c r="V1659" i="14"/>
  <c r="V415" i="14"/>
  <c r="Z1659" i="14"/>
  <c r="Z415" i="14"/>
  <c r="L1660" i="14"/>
  <c r="P1660" i="14"/>
  <c r="T1660" i="14"/>
  <c r="X1660" i="14"/>
  <c r="AB1660" i="14"/>
  <c r="J1661" i="14"/>
  <c r="J417" i="14"/>
  <c r="N1661" i="14"/>
  <c r="N417" i="14"/>
  <c r="R1661" i="14"/>
  <c r="R417" i="14"/>
  <c r="V1661" i="14"/>
  <c r="V417" i="14"/>
  <c r="Z1661" i="14"/>
  <c r="Z417" i="14"/>
  <c r="L1662" i="14"/>
  <c r="P1662" i="14"/>
  <c r="T1662" i="14"/>
  <c r="X1662" i="14"/>
  <c r="AB1662" i="14"/>
  <c r="J1663" i="14"/>
  <c r="J419" i="14"/>
  <c r="N1663" i="14"/>
  <c r="N419" i="14"/>
  <c r="R1663" i="14"/>
  <c r="R419" i="14"/>
  <c r="V1663" i="14"/>
  <c r="V419" i="14"/>
  <c r="Z1663" i="14"/>
  <c r="Z419" i="14"/>
  <c r="L1664" i="14"/>
  <c r="P1664" i="14"/>
  <c r="T1664" i="14"/>
  <c r="X1664" i="14"/>
  <c r="AB1664" i="14"/>
  <c r="J1665" i="14"/>
  <c r="J421" i="14"/>
  <c r="N1665" i="14"/>
  <c r="N421" i="14"/>
  <c r="R1665" i="14"/>
  <c r="R421" i="14"/>
  <c r="V1665" i="14"/>
  <c r="V421" i="14"/>
  <c r="Z1665" i="14"/>
  <c r="Z421" i="14"/>
  <c r="L1666" i="14"/>
  <c r="P1666" i="14"/>
  <c r="T1666" i="14"/>
  <c r="X1666" i="14"/>
  <c r="AB1666" i="14"/>
  <c r="J1667" i="14"/>
  <c r="J423" i="14"/>
  <c r="N1667" i="14"/>
  <c r="N423" i="14"/>
  <c r="R1667" i="14"/>
  <c r="R423" i="14"/>
  <c r="V1667" i="14"/>
  <c r="V423" i="14"/>
  <c r="Z1667" i="14"/>
  <c r="Z423" i="14"/>
  <c r="L1668" i="14"/>
  <c r="P1668" i="14"/>
  <c r="T1668" i="14"/>
  <c r="X1668" i="14"/>
  <c r="AB1668" i="14"/>
  <c r="J1669" i="14"/>
  <c r="J425" i="14"/>
  <c r="N1669" i="14"/>
  <c r="N425" i="14"/>
  <c r="R1669" i="14"/>
  <c r="R425" i="14"/>
  <c r="V1669" i="14"/>
  <c r="V425" i="14"/>
  <c r="Z1669" i="14"/>
  <c r="Z425" i="14"/>
  <c r="L1670" i="14"/>
  <c r="P1670" i="14"/>
  <c r="T1670" i="14"/>
  <c r="X1670" i="14"/>
  <c r="AB1670" i="14"/>
  <c r="J1671" i="14"/>
  <c r="J427" i="14"/>
  <c r="N1671" i="14"/>
  <c r="N427" i="14"/>
  <c r="R1671" i="14"/>
  <c r="R427" i="14"/>
  <c r="V1671" i="14"/>
  <c r="V427" i="14"/>
  <c r="Z1671" i="14"/>
  <c r="Z427" i="14"/>
  <c r="L1672" i="14"/>
  <c r="P1672" i="14"/>
  <c r="T1672" i="14"/>
  <c r="X1672" i="14"/>
  <c r="AB1672" i="14"/>
  <c r="J1673" i="14"/>
  <c r="J429" i="14"/>
  <c r="N1673" i="14"/>
  <c r="N429" i="14"/>
  <c r="R1673" i="14"/>
  <c r="R429" i="14"/>
  <c r="V1673" i="14"/>
  <c r="V429" i="14"/>
  <c r="Z1673" i="14"/>
  <c r="Z429" i="14"/>
  <c r="L1674" i="14"/>
  <c r="P1674" i="14"/>
  <c r="T1674" i="14"/>
  <c r="X1674" i="14"/>
  <c r="AB1674" i="14"/>
  <c r="J1675" i="14"/>
  <c r="J431" i="14"/>
  <c r="N1675" i="14"/>
  <c r="N431" i="14"/>
  <c r="R1675" i="14"/>
  <c r="R431" i="14"/>
  <c r="V1675" i="14"/>
  <c r="V431" i="14"/>
  <c r="Z1675" i="14"/>
  <c r="Z431" i="14"/>
  <c r="L1676" i="14"/>
  <c r="P1676" i="14"/>
  <c r="T1676" i="14"/>
  <c r="X1676" i="14"/>
  <c r="AB1676" i="14"/>
  <c r="J1677" i="14"/>
  <c r="J433" i="14"/>
  <c r="N1677" i="14"/>
  <c r="N433" i="14"/>
  <c r="R1677" i="14"/>
  <c r="R433" i="14"/>
  <c r="V1677" i="14"/>
  <c r="V433" i="14"/>
  <c r="Z1677" i="14"/>
  <c r="Z433" i="14"/>
  <c r="L1678" i="14"/>
  <c r="P1678" i="14"/>
  <c r="T1678" i="14"/>
  <c r="X1678" i="14"/>
  <c r="AB1678" i="14"/>
  <c r="J1679" i="14"/>
  <c r="J435" i="14"/>
  <c r="N1679" i="14"/>
  <c r="N435" i="14"/>
  <c r="R1679" i="14"/>
  <c r="R435" i="14"/>
  <c r="V1679" i="14"/>
  <c r="V435" i="14"/>
  <c r="Z1679" i="14"/>
  <c r="Z435" i="14"/>
  <c r="L1680" i="14"/>
  <c r="P1680" i="14"/>
  <c r="T1680" i="14"/>
  <c r="X1680" i="14"/>
  <c r="AB1680" i="14"/>
  <c r="J1681" i="14"/>
  <c r="J437" i="14"/>
  <c r="N1681" i="14"/>
  <c r="N437" i="14"/>
  <c r="R1681" i="14"/>
  <c r="R437" i="14"/>
  <c r="V1681" i="14"/>
  <c r="V437" i="14"/>
  <c r="Z1681" i="14"/>
  <c r="Z437" i="14"/>
  <c r="L1682" i="14"/>
  <c r="P1682" i="14"/>
  <c r="T1682" i="14"/>
  <c r="X1682" i="14"/>
  <c r="AB1682" i="14"/>
  <c r="J1683" i="14"/>
  <c r="J439" i="14"/>
  <c r="N1683" i="14"/>
  <c r="N439" i="14"/>
  <c r="R1683" i="14"/>
  <c r="R439" i="14"/>
  <c r="V1683" i="14"/>
  <c r="V439" i="14"/>
  <c r="Z1683" i="14"/>
  <c r="Z439" i="14"/>
  <c r="L1684" i="14"/>
  <c r="P1684" i="14"/>
  <c r="T1684" i="14"/>
  <c r="X1684" i="14"/>
  <c r="AB1684" i="14"/>
  <c r="J1685" i="14"/>
  <c r="J441" i="14"/>
  <c r="N1685" i="14"/>
  <c r="N441" i="14"/>
  <c r="R1685" i="14"/>
  <c r="R441" i="14"/>
  <c r="V1685" i="14"/>
  <c r="V441" i="14"/>
  <c r="Z1685" i="14"/>
  <c r="Z441" i="14"/>
  <c r="L1686" i="14"/>
  <c r="P1686" i="14"/>
  <c r="T1686" i="14"/>
  <c r="X1686" i="14"/>
  <c r="AB1686" i="14"/>
  <c r="J1687" i="14"/>
  <c r="J443" i="14"/>
  <c r="N1687" i="14"/>
  <c r="N443" i="14"/>
  <c r="R1687" i="14"/>
  <c r="R443" i="14"/>
  <c r="V1687" i="14"/>
  <c r="V443" i="14"/>
  <c r="Z1687" i="14"/>
  <c r="Z443" i="14"/>
  <c r="L1688" i="14"/>
  <c r="P1688" i="14"/>
  <c r="T1688" i="14"/>
  <c r="X1688" i="14"/>
  <c r="AB1688" i="14"/>
  <c r="J1689" i="14"/>
  <c r="J445" i="14"/>
  <c r="N1689" i="14"/>
  <c r="N445" i="14"/>
  <c r="R1689" i="14"/>
  <c r="R445" i="14"/>
  <c r="V1689" i="14"/>
  <c r="V445" i="14"/>
  <c r="Z1689" i="14"/>
  <c r="Z445" i="14"/>
  <c r="J79" i="14"/>
  <c r="N79" i="14"/>
  <c r="R79" i="14"/>
  <c r="V79" i="14"/>
  <c r="Z79" i="14"/>
  <c r="L406" i="14"/>
  <c r="T406" i="14"/>
  <c r="AB406" i="14"/>
  <c r="L414" i="14"/>
  <c r="AB414" i="14"/>
  <c r="T416" i="14"/>
  <c r="L418" i="14"/>
  <c r="AB418" i="14"/>
  <c r="T420" i="14"/>
  <c r="L422" i="14"/>
  <c r="AB422" i="14"/>
  <c r="T424" i="14"/>
  <c r="L426" i="14"/>
  <c r="AB426" i="14"/>
  <c r="T428" i="14"/>
  <c r="L430" i="14"/>
  <c r="AB430" i="14"/>
  <c r="T432" i="14"/>
  <c r="L434" i="14"/>
  <c r="AB434" i="14"/>
  <c r="T436" i="14"/>
  <c r="L438" i="14"/>
  <c r="AB438" i="14"/>
  <c r="T440" i="14"/>
  <c r="L442" i="14"/>
  <c r="AB442" i="14"/>
  <c r="T444" i="14"/>
  <c r="W536" i="14"/>
  <c r="I1120" i="14"/>
  <c r="M868" i="14"/>
  <c r="M538" i="15" s="1"/>
  <c r="Q1120" i="14"/>
  <c r="U868" i="14"/>
  <c r="U538" i="15" s="1"/>
  <c r="AG868" i="14"/>
  <c r="AG538" i="15" s="1"/>
  <c r="Y1120" i="14"/>
  <c r="AI869" i="14"/>
  <c r="AI539" i="15" s="1"/>
  <c r="M870" i="14"/>
  <c r="M540" i="15" s="1"/>
  <c r="AE870" i="14"/>
  <c r="AE540" i="15" s="1"/>
  <c r="U870" i="14"/>
  <c r="U540" i="15" s="1"/>
  <c r="AI871" i="14"/>
  <c r="AI541" i="15" s="1"/>
  <c r="M872" i="14"/>
  <c r="M542" i="15" s="1"/>
  <c r="U872" i="14"/>
  <c r="U542" i="15" s="1"/>
  <c r="AG872" i="14"/>
  <c r="AG542" i="15" s="1"/>
  <c r="AI873" i="14"/>
  <c r="AI543" i="15" s="1"/>
  <c r="M874" i="14"/>
  <c r="M544" i="15" s="1"/>
  <c r="U874" i="14"/>
  <c r="U544" i="15" s="1"/>
  <c r="AG874" i="14"/>
  <c r="AG544" i="15" s="1"/>
  <c r="AI875" i="14"/>
  <c r="AI545" i="15" s="1"/>
  <c r="M876" i="14"/>
  <c r="M546" i="15" s="1"/>
  <c r="AE876" i="14"/>
  <c r="AE546" i="15" s="1"/>
  <c r="U876" i="14"/>
  <c r="U546" i="15" s="1"/>
  <c r="AI877" i="14"/>
  <c r="AI547" i="15" s="1"/>
  <c r="M878" i="14"/>
  <c r="M548" i="15" s="1"/>
  <c r="AE878" i="14"/>
  <c r="AE548" i="15" s="1"/>
  <c r="U878" i="14"/>
  <c r="U548" i="15" s="1"/>
  <c r="AI879" i="14"/>
  <c r="AI549" i="15" s="1"/>
  <c r="M880" i="14"/>
  <c r="M550" i="15" s="1"/>
  <c r="U880" i="14"/>
  <c r="U550" i="15" s="1"/>
  <c r="AG880" i="14"/>
  <c r="AG550" i="15" s="1"/>
  <c r="AI881" i="14"/>
  <c r="AI551" i="15" s="1"/>
  <c r="M882" i="14"/>
  <c r="M552" i="15" s="1"/>
  <c r="U882" i="14"/>
  <c r="U552" i="15" s="1"/>
  <c r="AG882" i="14"/>
  <c r="AG552" i="15" s="1"/>
  <c r="AI883" i="14"/>
  <c r="AI553" i="15" s="1"/>
  <c r="M884" i="14"/>
  <c r="M554" i="15" s="1"/>
  <c r="AE884" i="14"/>
  <c r="AE554" i="15" s="1"/>
  <c r="U884" i="14"/>
  <c r="U554" i="15" s="1"/>
  <c r="AI885" i="14"/>
  <c r="AI555" i="15" s="1"/>
  <c r="M886" i="14"/>
  <c r="M556" i="15" s="1"/>
  <c r="AE886" i="14"/>
  <c r="AE556" i="15" s="1"/>
  <c r="U886" i="14"/>
  <c r="U556" i="15" s="1"/>
  <c r="AI887" i="14"/>
  <c r="AI557" i="15" s="1"/>
  <c r="M888" i="14"/>
  <c r="M558" i="15" s="1"/>
  <c r="U888" i="14"/>
  <c r="U558" i="15" s="1"/>
  <c r="AG888" i="14"/>
  <c r="AG558" i="15" s="1"/>
  <c r="AI889" i="14"/>
  <c r="AI559" i="15" s="1"/>
  <c r="M890" i="14"/>
  <c r="M560" i="15" s="1"/>
  <c r="U890" i="14"/>
  <c r="U560" i="15" s="1"/>
  <c r="AG890" i="14"/>
  <c r="AG560" i="15" s="1"/>
  <c r="AI891" i="14"/>
  <c r="AI561" i="15" s="1"/>
  <c r="M892" i="14"/>
  <c r="M562" i="15" s="1"/>
  <c r="AE892" i="14"/>
  <c r="AE562" i="15" s="1"/>
  <c r="U892" i="14"/>
  <c r="U562" i="15" s="1"/>
  <c r="AI893" i="14"/>
  <c r="AI563" i="15" s="1"/>
  <c r="M894" i="14"/>
  <c r="M564" i="15" s="1"/>
  <c r="AE894" i="14"/>
  <c r="AE564" i="15" s="1"/>
  <c r="U894" i="14"/>
  <c r="U564" i="15" s="1"/>
  <c r="AI895" i="14"/>
  <c r="AI565" i="15" s="1"/>
  <c r="M896" i="14"/>
  <c r="M566" i="15" s="1"/>
  <c r="U896" i="14"/>
  <c r="U566" i="15" s="1"/>
  <c r="AG896" i="14"/>
  <c r="AG566" i="15" s="1"/>
  <c r="AI897" i="14"/>
  <c r="AI567" i="15" s="1"/>
  <c r="M898" i="14"/>
  <c r="M568" i="15" s="1"/>
  <c r="U898" i="14"/>
  <c r="U568" i="15" s="1"/>
  <c r="AG898" i="14"/>
  <c r="AG568" i="15" s="1"/>
  <c r="AI899" i="14"/>
  <c r="AI569" i="15" s="1"/>
  <c r="M900" i="14"/>
  <c r="M570" i="15" s="1"/>
  <c r="AE900" i="14"/>
  <c r="AE570" i="15" s="1"/>
  <c r="U900" i="14"/>
  <c r="U570" i="15" s="1"/>
  <c r="AI901" i="14"/>
  <c r="AI571" i="15" s="1"/>
  <c r="M902" i="14"/>
  <c r="M572" i="15" s="1"/>
  <c r="AE902" i="14"/>
  <c r="AE572" i="15" s="1"/>
  <c r="U902" i="14"/>
  <c r="U572" i="15" s="1"/>
  <c r="Q536" i="14"/>
  <c r="K863" i="14"/>
  <c r="AA863" i="14"/>
  <c r="G924" i="14"/>
  <c r="G476" i="19"/>
  <c r="G1613" i="15"/>
  <c r="F221" i="16"/>
  <c r="F222" i="16" s="1"/>
  <c r="F223" i="16" s="1"/>
  <c r="F224" i="16"/>
  <c r="F289" i="12"/>
  <c r="K376" i="12"/>
  <c r="K421" i="12" s="1"/>
  <c r="O376" i="12"/>
  <c r="O421" i="12" s="1"/>
  <c r="S376" i="12"/>
  <c r="S421" i="12" s="1"/>
  <c r="W376" i="12"/>
  <c r="W421" i="12" s="1"/>
  <c r="AA376" i="12"/>
  <c r="AA421" i="12" s="1"/>
  <c r="C137" i="19"/>
  <c r="O94" i="27"/>
  <c r="S94" i="27"/>
  <c r="AA94" i="27"/>
  <c r="AG94" i="27"/>
  <c r="I1650" i="14"/>
  <c r="M1650" i="14"/>
  <c r="Q1650" i="14"/>
  <c r="U1650" i="14"/>
  <c r="Y1650" i="14"/>
  <c r="AC1650" i="14"/>
  <c r="K407" i="14"/>
  <c r="K1651" i="14"/>
  <c r="O407" i="14"/>
  <c r="O1651" i="14"/>
  <c r="S407" i="14"/>
  <c r="S1651" i="14"/>
  <c r="W407" i="14"/>
  <c r="W1651" i="14"/>
  <c r="AA407" i="14"/>
  <c r="AA1651" i="14"/>
  <c r="I1652" i="14"/>
  <c r="M1652" i="14"/>
  <c r="Q1652" i="14"/>
  <c r="U1652" i="14"/>
  <c r="Y1652" i="14"/>
  <c r="AC1652" i="14"/>
  <c r="K409" i="14"/>
  <c r="K1653" i="14"/>
  <c r="O409" i="14"/>
  <c r="O1653" i="14"/>
  <c r="S409" i="14"/>
  <c r="S1653" i="14"/>
  <c r="W409" i="14"/>
  <c r="W1653" i="14"/>
  <c r="AA409" i="14"/>
  <c r="AA1653" i="14"/>
  <c r="I1654" i="14"/>
  <c r="M1654" i="14"/>
  <c r="Q1654" i="14"/>
  <c r="U1654" i="14"/>
  <c r="Y1654" i="14"/>
  <c r="AC1654" i="14"/>
  <c r="K411" i="14"/>
  <c r="K1655" i="14"/>
  <c r="O411" i="14"/>
  <c r="O1655" i="14"/>
  <c r="S411" i="14"/>
  <c r="S1655" i="14"/>
  <c r="W411" i="14"/>
  <c r="W1655" i="14"/>
  <c r="AA411" i="14"/>
  <c r="AA1655" i="14"/>
  <c r="I1656" i="14"/>
  <c r="M1656" i="14"/>
  <c r="Q1656" i="14"/>
  <c r="U1656" i="14"/>
  <c r="Y1656" i="14"/>
  <c r="AC1656" i="14"/>
  <c r="K413" i="14"/>
  <c r="K1657" i="14"/>
  <c r="O413" i="14"/>
  <c r="O1657" i="14"/>
  <c r="S413" i="14"/>
  <c r="S1657" i="14"/>
  <c r="W413" i="14"/>
  <c r="W1657" i="14"/>
  <c r="AA413" i="14"/>
  <c r="AA1657" i="14"/>
  <c r="I1658" i="14"/>
  <c r="I414" i="14"/>
  <c r="M1658" i="14"/>
  <c r="M414" i="14"/>
  <c r="Q1658" i="14"/>
  <c r="Q414" i="14"/>
  <c r="U1658" i="14"/>
  <c r="U414" i="14"/>
  <c r="Y1658" i="14"/>
  <c r="Y414" i="14"/>
  <c r="AC1658" i="14"/>
  <c r="AC414" i="14"/>
  <c r="K415" i="14"/>
  <c r="K1659" i="14"/>
  <c r="O415" i="14"/>
  <c r="O1659" i="14"/>
  <c r="S415" i="14"/>
  <c r="S1659" i="14"/>
  <c r="W415" i="14"/>
  <c r="W1659" i="14"/>
  <c r="AA415" i="14"/>
  <c r="AA1659" i="14"/>
  <c r="I1660" i="14"/>
  <c r="I416" i="14"/>
  <c r="M1660" i="14"/>
  <c r="M416" i="14"/>
  <c r="Q1660" i="14"/>
  <c r="Q416" i="14"/>
  <c r="U1660" i="14"/>
  <c r="U416" i="14"/>
  <c r="Y1660" i="14"/>
  <c r="Y416" i="14"/>
  <c r="AC1660" i="14"/>
  <c r="AC416" i="14"/>
  <c r="K417" i="14"/>
  <c r="K1661" i="14"/>
  <c r="O417" i="14"/>
  <c r="O1661" i="14"/>
  <c r="S417" i="14"/>
  <c r="S1661" i="14"/>
  <c r="W417" i="14"/>
  <c r="W1661" i="14"/>
  <c r="AA417" i="14"/>
  <c r="AA1661" i="14"/>
  <c r="I1662" i="14"/>
  <c r="I418" i="14"/>
  <c r="M1662" i="14"/>
  <c r="M418" i="14"/>
  <c r="Q1662" i="14"/>
  <c r="Q418" i="14"/>
  <c r="U1662" i="14"/>
  <c r="U418" i="14"/>
  <c r="Y1662" i="14"/>
  <c r="Y418" i="14"/>
  <c r="AC1662" i="14"/>
  <c r="AC418" i="14"/>
  <c r="K419" i="14"/>
  <c r="K1663" i="14"/>
  <c r="O419" i="14"/>
  <c r="O1663" i="14"/>
  <c r="S419" i="14"/>
  <c r="S1663" i="14"/>
  <c r="W419" i="14"/>
  <c r="W1663" i="14"/>
  <c r="AA419" i="14"/>
  <c r="AA1663" i="14"/>
  <c r="I1664" i="14"/>
  <c r="I420" i="14"/>
  <c r="M1664" i="14"/>
  <c r="M420" i="14"/>
  <c r="Q1664" i="14"/>
  <c r="Q420" i="14"/>
  <c r="U1664" i="14"/>
  <c r="U420" i="14"/>
  <c r="Y1664" i="14"/>
  <c r="Y420" i="14"/>
  <c r="AC1664" i="14"/>
  <c r="AC420" i="14"/>
  <c r="K421" i="14"/>
  <c r="K1665" i="14"/>
  <c r="O421" i="14"/>
  <c r="O1665" i="14"/>
  <c r="S421" i="14"/>
  <c r="S1665" i="14"/>
  <c r="W421" i="14"/>
  <c r="W1665" i="14"/>
  <c r="AA421" i="14"/>
  <c r="AA1665" i="14"/>
  <c r="I1666" i="14"/>
  <c r="I422" i="14"/>
  <c r="M1666" i="14"/>
  <c r="M422" i="14"/>
  <c r="Q1666" i="14"/>
  <c r="Q422" i="14"/>
  <c r="U1666" i="14"/>
  <c r="U422" i="14"/>
  <c r="Y1666" i="14"/>
  <c r="Y422" i="14"/>
  <c r="AC1666" i="14"/>
  <c r="AC422" i="14"/>
  <c r="K423" i="14"/>
  <c r="K1667" i="14"/>
  <c r="O423" i="14"/>
  <c r="O1667" i="14"/>
  <c r="S423" i="14"/>
  <c r="S1667" i="14"/>
  <c r="W423" i="14"/>
  <c r="W1667" i="14"/>
  <c r="AA423" i="14"/>
  <c r="AA1667" i="14"/>
  <c r="I1668" i="14"/>
  <c r="I424" i="14"/>
  <c r="M1668" i="14"/>
  <c r="M424" i="14"/>
  <c r="Q1668" i="14"/>
  <c r="Q424" i="14"/>
  <c r="U1668" i="14"/>
  <c r="U424" i="14"/>
  <c r="Y1668" i="14"/>
  <c r="Y424" i="14"/>
  <c r="AC1668" i="14"/>
  <c r="AC424" i="14"/>
  <c r="K425" i="14"/>
  <c r="K1669" i="14"/>
  <c r="O425" i="14"/>
  <c r="O1669" i="14"/>
  <c r="S425" i="14"/>
  <c r="S1669" i="14"/>
  <c r="W425" i="14"/>
  <c r="W1669" i="14"/>
  <c r="AA425" i="14"/>
  <c r="AA1669" i="14"/>
  <c r="I1670" i="14"/>
  <c r="I426" i="14"/>
  <c r="M1670" i="14"/>
  <c r="M426" i="14"/>
  <c r="Q1670" i="14"/>
  <c r="Q426" i="14"/>
  <c r="U1670" i="14"/>
  <c r="U426" i="14"/>
  <c r="Y1670" i="14"/>
  <c r="Y426" i="14"/>
  <c r="AC1670" i="14"/>
  <c r="AC426" i="14"/>
  <c r="K427" i="14"/>
  <c r="K1671" i="14"/>
  <c r="O427" i="14"/>
  <c r="O1671" i="14"/>
  <c r="S427" i="14"/>
  <c r="S1671" i="14"/>
  <c r="W427" i="14"/>
  <c r="W1671" i="14"/>
  <c r="AA427" i="14"/>
  <c r="AA1671" i="14"/>
  <c r="I1672" i="14"/>
  <c r="I428" i="14"/>
  <c r="M1672" i="14"/>
  <c r="M428" i="14"/>
  <c r="Q1672" i="14"/>
  <c r="Q428" i="14"/>
  <c r="U1672" i="14"/>
  <c r="U428" i="14"/>
  <c r="Y1672" i="14"/>
  <c r="Y428" i="14"/>
  <c r="AC1672" i="14"/>
  <c r="AC428" i="14"/>
  <c r="K429" i="14"/>
  <c r="K1673" i="14"/>
  <c r="O429" i="14"/>
  <c r="O1673" i="14"/>
  <c r="S429" i="14"/>
  <c r="S1673" i="14"/>
  <c r="W429" i="14"/>
  <c r="W1673" i="14"/>
  <c r="AA429" i="14"/>
  <c r="AA1673" i="14"/>
  <c r="I1674" i="14"/>
  <c r="I430" i="14"/>
  <c r="M1674" i="14"/>
  <c r="M430" i="14"/>
  <c r="Q1674" i="14"/>
  <c r="Q430" i="14"/>
  <c r="U1674" i="14"/>
  <c r="U430" i="14"/>
  <c r="Y1674" i="14"/>
  <c r="Y430" i="14"/>
  <c r="AC1674" i="14"/>
  <c r="AC430" i="14"/>
  <c r="K431" i="14"/>
  <c r="K1675" i="14"/>
  <c r="O431" i="14"/>
  <c r="O1675" i="14"/>
  <c r="S431" i="14"/>
  <c r="S1675" i="14"/>
  <c r="W431" i="14"/>
  <c r="W1675" i="14"/>
  <c r="AA431" i="14"/>
  <c r="AA1675" i="14"/>
  <c r="I1676" i="14"/>
  <c r="I432" i="14"/>
  <c r="M1676" i="14"/>
  <c r="M432" i="14"/>
  <c r="Q1676" i="14"/>
  <c r="Q432" i="14"/>
  <c r="U1676" i="14"/>
  <c r="U432" i="14"/>
  <c r="Y1676" i="14"/>
  <c r="Y432" i="14"/>
  <c r="AC1676" i="14"/>
  <c r="AC432" i="14"/>
  <c r="K433" i="14"/>
  <c r="K1677" i="14"/>
  <c r="O433" i="14"/>
  <c r="O1677" i="14"/>
  <c r="S433" i="14"/>
  <c r="S1677" i="14"/>
  <c r="W433" i="14"/>
  <c r="W1677" i="14"/>
  <c r="AA433" i="14"/>
  <c r="AA1677" i="14"/>
  <c r="I1678" i="14"/>
  <c r="I434" i="14"/>
  <c r="M1678" i="14"/>
  <c r="M434" i="14"/>
  <c r="Q1678" i="14"/>
  <c r="Q434" i="14"/>
  <c r="U1678" i="14"/>
  <c r="U434" i="14"/>
  <c r="Y1678" i="14"/>
  <c r="Y434" i="14"/>
  <c r="AC1678" i="14"/>
  <c r="AC434" i="14"/>
  <c r="K435" i="14"/>
  <c r="K1679" i="14"/>
  <c r="O435" i="14"/>
  <c r="O1679" i="14"/>
  <c r="S435" i="14"/>
  <c r="S1679" i="14"/>
  <c r="W435" i="14"/>
  <c r="W1679" i="14"/>
  <c r="AA435" i="14"/>
  <c r="AA1679" i="14"/>
  <c r="I1680" i="14"/>
  <c r="I436" i="14"/>
  <c r="M1680" i="14"/>
  <c r="M436" i="14"/>
  <c r="Q1680" i="14"/>
  <c r="Q436" i="14"/>
  <c r="U1680" i="14"/>
  <c r="U436" i="14"/>
  <c r="Y1680" i="14"/>
  <c r="Y436" i="14"/>
  <c r="AC1680" i="14"/>
  <c r="AC436" i="14"/>
  <c r="K437" i="14"/>
  <c r="K1681" i="14"/>
  <c r="O437" i="14"/>
  <c r="O1681" i="14"/>
  <c r="S437" i="14"/>
  <c r="S1681" i="14"/>
  <c r="W437" i="14"/>
  <c r="W1681" i="14"/>
  <c r="AA437" i="14"/>
  <c r="AA1681" i="14"/>
  <c r="I1682" i="14"/>
  <c r="I438" i="14"/>
  <c r="M1682" i="14"/>
  <c r="M438" i="14"/>
  <c r="Q1682" i="14"/>
  <c r="Q438" i="14"/>
  <c r="U1682" i="14"/>
  <c r="U438" i="14"/>
  <c r="Y1682" i="14"/>
  <c r="Y438" i="14"/>
  <c r="AC1682" i="14"/>
  <c r="AC438" i="14"/>
  <c r="K439" i="14"/>
  <c r="K1683" i="14"/>
  <c r="O439" i="14"/>
  <c r="O1683" i="14"/>
  <c r="S439" i="14"/>
  <c r="S1683" i="14"/>
  <c r="W439" i="14"/>
  <c r="W1683" i="14"/>
  <c r="AA439" i="14"/>
  <c r="AA1683" i="14"/>
  <c r="I1684" i="14"/>
  <c r="I440" i="14"/>
  <c r="M1684" i="14"/>
  <c r="M440" i="14"/>
  <c r="Q1684" i="14"/>
  <c r="Q440" i="14"/>
  <c r="U1684" i="14"/>
  <c r="U440" i="14"/>
  <c r="Y1684" i="14"/>
  <c r="Y440" i="14"/>
  <c r="AC1684" i="14"/>
  <c r="AC440" i="14"/>
  <c r="K441" i="14"/>
  <c r="K1685" i="14"/>
  <c r="O441" i="14"/>
  <c r="O1685" i="14"/>
  <c r="S441" i="14"/>
  <c r="S1685" i="14"/>
  <c r="W441" i="14"/>
  <c r="W1685" i="14"/>
  <c r="AA441" i="14"/>
  <c r="AA1685" i="14"/>
  <c r="I1686" i="14"/>
  <c r="I442" i="14"/>
  <c r="M1686" i="14"/>
  <c r="M442" i="14"/>
  <c r="Q1686" i="14"/>
  <c r="Q442" i="14"/>
  <c r="U1686" i="14"/>
  <c r="U442" i="14"/>
  <c r="Y1686" i="14"/>
  <c r="Y442" i="14"/>
  <c r="AC1686" i="14"/>
  <c r="AC442" i="14"/>
  <c r="K443" i="14"/>
  <c r="K1687" i="14"/>
  <c r="O443" i="14"/>
  <c r="O1687" i="14"/>
  <c r="S443" i="14"/>
  <c r="S1687" i="14"/>
  <c r="W443" i="14"/>
  <c r="W1687" i="14"/>
  <c r="AA443" i="14"/>
  <c r="AA1687" i="14"/>
  <c r="I1688" i="14"/>
  <c r="I444" i="14"/>
  <c r="M1688" i="14"/>
  <c r="M444" i="14"/>
  <c r="Q1688" i="14"/>
  <c r="Q444" i="14"/>
  <c r="U1688" i="14"/>
  <c r="U444" i="14"/>
  <c r="Y1688" i="14"/>
  <c r="Y444" i="14"/>
  <c r="AC1688" i="14"/>
  <c r="AC444" i="14"/>
  <c r="K445" i="14"/>
  <c r="K1689" i="14"/>
  <c r="O445" i="14"/>
  <c r="O1689" i="14"/>
  <c r="S445" i="14"/>
  <c r="S1689" i="14"/>
  <c r="W445" i="14"/>
  <c r="W1689" i="14"/>
  <c r="AA445" i="14"/>
  <c r="AA1689" i="14"/>
  <c r="G467" i="14"/>
  <c r="G1383" i="14"/>
  <c r="G1318" i="14"/>
  <c r="G1253" i="14"/>
  <c r="G1448" i="14"/>
  <c r="K79" i="14"/>
  <c r="O79" i="14"/>
  <c r="S79" i="14"/>
  <c r="W79" i="14"/>
  <c r="AA79" i="14"/>
  <c r="M406" i="14"/>
  <c r="U406" i="14"/>
  <c r="AC406" i="14"/>
  <c r="P408" i="14"/>
  <c r="X408" i="14"/>
  <c r="L410" i="14"/>
  <c r="T410" i="14"/>
  <c r="AB410" i="14"/>
  <c r="P412" i="14"/>
  <c r="X412" i="14"/>
  <c r="P414" i="14"/>
  <c r="X416" i="14"/>
  <c r="P418" i="14"/>
  <c r="X420" i="14"/>
  <c r="P422" i="14"/>
  <c r="X424" i="14"/>
  <c r="P426" i="14"/>
  <c r="X428" i="14"/>
  <c r="P430" i="14"/>
  <c r="X432" i="14"/>
  <c r="P434" i="14"/>
  <c r="X436" i="14"/>
  <c r="P438" i="14"/>
  <c r="X440" i="14"/>
  <c r="P442" i="14"/>
  <c r="X444" i="14"/>
  <c r="U536" i="14"/>
  <c r="O863" i="14"/>
  <c r="W881" i="14"/>
  <c r="W551" i="15" s="1"/>
  <c r="W885" i="14"/>
  <c r="W555" i="15" s="1"/>
  <c r="W889" i="14"/>
  <c r="W559" i="15" s="1"/>
  <c r="W893" i="14"/>
  <c r="W563" i="15" s="1"/>
  <c r="G411" i="19"/>
  <c r="G1776" i="14"/>
  <c r="F1716" i="14"/>
  <c r="F412" i="19" s="1"/>
  <c r="F1586" i="14"/>
  <c r="F1651" i="14" s="1"/>
  <c r="H555" i="11"/>
  <c r="G328" i="12"/>
  <c r="G471" i="12" s="1"/>
  <c r="G474" i="12" s="1"/>
  <c r="D472" i="12"/>
  <c r="F204" i="13"/>
  <c r="L94" i="27"/>
  <c r="P94" i="27"/>
  <c r="X94" i="27"/>
  <c r="AB94" i="27"/>
  <c r="AI94" i="27"/>
  <c r="F313" i="13"/>
  <c r="J1650" i="14"/>
  <c r="J406" i="14"/>
  <c r="N1650" i="14"/>
  <c r="N406" i="14"/>
  <c r="R1650" i="14"/>
  <c r="R406" i="14"/>
  <c r="V1650" i="14"/>
  <c r="V406" i="14"/>
  <c r="Z1650" i="14"/>
  <c r="Z406" i="14"/>
  <c r="L1651" i="14"/>
  <c r="P1651" i="14"/>
  <c r="T1651" i="14"/>
  <c r="X1651" i="14"/>
  <c r="AB1651" i="14"/>
  <c r="J1652" i="14"/>
  <c r="J408" i="14"/>
  <c r="N1652" i="14"/>
  <c r="N408" i="14"/>
  <c r="R1652" i="14"/>
  <c r="R408" i="14"/>
  <c r="V1652" i="14"/>
  <c r="V408" i="14"/>
  <c r="Z1652" i="14"/>
  <c r="Z408" i="14"/>
  <c r="L1653" i="14"/>
  <c r="P1653" i="14"/>
  <c r="T1653" i="14"/>
  <c r="X1653" i="14"/>
  <c r="AB1653" i="14"/>
  <c r="J1654" i="14"/>
  <c r="J410" i="14"/>
  <c r="N1654" i="14"/>
  <c r="N410" i="14"/>
  <c r="R1654" i="14"/>
  <c r="R410" i="14"/>
  <c r="V1654" i="14"/>
  <c r="V410" i="14"/>
  <c r="Z1654" i="14"/>
  <c r="Z410" i="14"/>
  <c r="L1655" i="14"/>
  <c r="P1655" i="14"/>
  <c r="T1655" i="14"/>
  <c r="X1655" i="14"/>
  <c r="AB1655" i="14"/>
  <c r="J1656" i="14"/>
  <c r="J412" i="14"/>
  <c r="N1656" i="14"/>
  <c r="N412" i="14"/>
  <c r="R1656" i="14"/>
  <c r="R412" i="14"/>
  <c r="V1656" i="14"/>
  <c r="V412" i="14"/>
  <c r="Z1656" i="14"/>
  <c r="Z412" i="14"/>
  <c r="L1657" i="14"/>
  <c r="P1657" i="14"/>
  <c r="T1657" i="14"/>
  <c r="X1657" i="14"/>
  <c r="AB1657" i="14"/>
  <c r="J1658" i="14"/>
  <c r="J414" i="14"/>
  <c r="N1658" i="14"/>
  <c r="N414" i="14"/>
  <c r="R1658" i="14"/>
  <c r="R414" i="14"/>
  <c r="V1658" i="14"/>
  <c r="V414" i="14"/>
  <c r="Z1658" i="14"/>
  <c r="Z414" i="14"/>
  <c r="L1659" i="14"/>
  <c r="P1659" i="14"/>
  <c r="T1659" i="14"/>
  <c r="X1659" i="14"/>
  <c r="AB1659" i="14"/>
  <c r="J1660" i="14"/>
  <c r="J416" i="14"/>
  <c r="N1660" i="14"/>
  <c r="N416" i="14"/>
  <c r="R1660" i="14"/>
  <c r="R416" i="14"/>
  <c r="V1660" i="14"/>
  <c r="V416" i="14"/>
  <c r="Z1660" i="14"/>
  <c r="Z416" i="14"/>
  <c r="L1661" i="14"/>
  <c r="P1661" i="14"/>
  <c r="T1661" i="14"/>
  <c r="X1661" i="14"/>
  <c r="AB1661" i="14"/>
  <c r="J1662" i="14"/>
  <c r="J418" i="14"/>
  <c r="N1662" i="14"/>
  <c r="N418" i="14"/>
  <c r="R1662" i="14"/>
  <c r="R418" i="14"/>
  <c r="V1662" i="14"/>
  <c r="V418" i="14"/>
  <c r="Z1662" i="14"/>
  <c r="Z418" i="14"/>
  <c r="L1663" i="14"/>
  <c r="P1663" i="14"/>
  <c r="T1663" i="14"/>
  <c r="X1663" i="14"/>
  <c r="AB1663" i="14"/>
  <c r="J1664" i="14"/>
  <c r="J420" i="14"/>
  <c r="N1664" i="14"/>
  <c r="N420" i="14"/>
  <c r="R1664" i="14"/>
  <c r="R420" i="14"/>
  <c r="V1664" i="14"/>
  <c r="V420" i="14"/>
  <c r="Z1664" i="14"/>
  <c r="Z420" i="14"/>
  <c r="L1665" i="14"/>
  <c r="P1665" i="14"/>
  <c r="T1665" i="14"/>
  <c r="X1665" i="14"/>
  <c r="AB1665" i="14"/>
  <c r="J1666" i="14"/>
  <c r="J422" i="14"/>
  <c r="N1666" i="14"/>
  <c r="N422" i="14"/>
  <c r="R1666" i="14"/>
  <c r="R422" i="14"/>
  <c r="V1666" i="14"/>
  <c r="V422" i="14"/>
  <c r="Z1666" i="14"/>
  <c r="Z422" i="14"/>
  <c r="L1667" i="14"/>
  <c r="P1667" i="14"/>
  <c r="T1667" i="14"/>
  <c r="X1667" i="14"/>
  <c r="AB1667" i="14"/>
  <c r="J1668" i="14"/>
  <c r="J424" i="14"/>
  <c r="N1668" i="14"/>
  <c r="N424" i="14"/>
  <c r="R1668" i="14"/>
  <c r="R424" i="14"/>
  <c r="V1668" i="14"/>
  <c r="V424" i="14"/>
  <c r="Z1668" i="14"/>
  <c r="Z424" i="14"/>
  <c r="L1669" i="14"/>
  <c r="P1669" i="14"/>
  <c r="T1669" i="14"/>
  <c r="X1669" i="14"/>
  <c r="AB1669" i="14"/>
  <c r="J1670" i="14"/>
  <c r="J426" i="14"/>
  <c r="N1670" i="14"/>
  <c r="N426" i="14"/>
  <c r="R1670" i="14"/>
  <c r="R426" i="14"/>
  <c r="V1670" i="14"/>
  <c r="V426" i="14"/>
  <c r="Z1670" i="14"/>
  <c r="Z426" i="14"/>
  <c r="L1671" i="14"/>
  <c r="P1671" i="14"/>
  <c r="T1671" i="14"/>
  <c r="X1671" i="14"/>
  <c r="AB1671" i="14"/>
  <c r="J1672" i="14"/>
  <c r="J428" i="14"/>
  <c r="N1672" i="14"/>
  <c r="N428" i="14"/>
  <c r="R1672" i="14"/>
  <c r="R428" i="14"/>
  <c r="V1672" i="14"/>
  <c r="V428" i="14"/>
  <c r="Z1672" i="14"/>
  <c r="Z428" i="14"/>
  <c r="L1673" i="14"/>
  <c r="P1673" i="14"/>
  <c r="T1673" i="14"/>
  <c r="X1673" i="14"/>
  <c r="AB1673" i="14"/>
  <c r="J1674" i="14"/>
  <c r="J430" i="14"/>
  <c r="N1674" i="14"/>
  <c r="N430" i="14"/>
  <c r="R1674" i="14"/>
  <c r="R430" i="14"/>
  <c r="V1674" i="14"/>
  <c r="V430" i="14"/>
  <c r="Z1674" i="14"/>
  <c r="Z430" i="14"/>
  <c r="L1675" i="14"/>
  <c r="P1675" i="14"/>
  <c r="T1675" i="14"/>
  <c r="X1675" i="14"/>
  <c r="AB1675" i="14"/>
  <c r="J1676" i="14"/>
  <c r="J432" i="14"/>
  <c r="N1676" i="14"/>
  <c r="N432" i="14"/>
  <c r="R1676" i="14"/>
  <c r="R432" i="14"/>
  <c r="V1676" i="14"/>
  <c r="V432" i="14"/>
  <c r="Z1676" i="14"/>
  <c r="Z432" i="14"/>
  <c r="L1677" i="14"/>
  <c r="P1677" i="14"/>
  <c r="T1677" i="14"/>
  <c r="X1677" i="14"/>
  <c r="AB1677" i="14"/>
  <c r="J1678" i="14"/>
  <c r="J434" i="14"/>
  <c r="N1678" i="14"/>
  <c r="N434" i="14"/>
  <c r="R1678" i="14"/>
  <c r="R434" i="14"/>
  <c r="V1678" i="14"/>
  <c r="V434" i="14"/>
  <c r="Z1678" i="14"/>
  <c r="Z434" i="14"/>
  <c r="L1679" i="14"/>
  <c r="P1679" i="14"/>
  <c r="T1679" i="14"/>
  <c r="X1679" i="14"/>
  <c r="AB1679" i="14"/>
  <c r="J1680" i="14"/>
  <c r="J436" i="14"/>
  <c r="N1680" i="14"/>
  <c r="N436" i="14"/>
  <c r="R1680" i="14"/>
  <c r="R436" i="14"/>
  <c r="V1680" i="14"/>
  <c r="V436" i="14"/>
  <c r="Z1680" i="14"/>
  <c r="Z436" i="14"/>
  <c r="L1681" i="14"/>
  <c r="P1681" i="14"/>
  <c r="T1681" i="14"/>
  <c r="X1681" i="14"/>
  <c r="AB1681" i="14"/>
  <c r="J1682" i="14"/>
  <c r="J438" i="14"/>
  <c r="N1682" i="14"/>
  <c r="N438" i="14"/>
  <c r="R1682" i="14"/>
  <c r="R438" i="14"/>
  <c r="V1682" i="14"/>
  <c r="V438" i="14"/>
  <c r="Z1682" i="14"/>
  <c r="Z438" i="14"/>
  <c r="L1683" i="14"/>
  <c r="P1683" i="14"/>
  <c r="T1683" i="14"/>
  <c r="X1683" i="14"/>
  <c r="AB1683" i="14"/>
  <c r="J1684" i="14"/>
  <c r="J440" i="14"/>
  <c r="N1684" i="14"/>
  <c r="N440" i="14"/>
  <c r="R1684" i="14"/>
  <c r="R440" i="14"/>
  <c r="V1684" i="14"/>
  <c r="V440" i="14"/>
  <c r="Z1684" i="14"/>
  <c r="Z440" i="14"/>
  <c r="L1685" i="14"/>
  <c r="P1685" i="14"/>
  <c r="T1685" i="14"/>
  <c r="X1685" i="14"/>
  <c r="AB1685" i="14"/>
  <c r="J1686" i="14"/>
  <c r="J442" i="14"/>
  <c r="N1686" i="14"/>
  <c r="N442" i="14"/>
  <c r="R1686" i="14"/>
  <c r="R442" i="14"/>
  <c r="V1686" i="14"/>
  <c r="V442" i="14"/>
  <c r="Z1686" i="14"/>
  <c r="Z442" i="14"/>
  <c r="L1687" i="14"/>
  <c r="P1687" i="14"/>
  <c r="T1687" i="14"/>
  <c r="X1687" i="14"/>
  <c r="AB1687" i="14"/>
  <c r="J1688" i="14"/>
  <c r="J444" i="14"/>
  <c r="N1688" i="14"/>
  <c r="N444" i="14"/>
  <c r="R1688" i="14"/>
  <c r="R444" i="14"/>
  <c r="V1688" i="14"/>
  <c r="V444" i="14"/>
  <c r="Z1688" i="14"/>
  <c r="Z444" i="14"/>
  <c r="L1689" i="14"/>
  <c r="P1689" i="14"/>
  <c r="T1689" i="14"/>
  <c r="X1689" i="14"/>
  <c r="AB1689" i="14"/>
  <c r="H1383" i="14"/>
  <c r="H1318" i="14"/>
  <c r="H1253" i="14"/>
  <c r="H1448" i="14"/>
  <c r="L79" i="14"/>
  <c r="P79" i="14"/>
  <c r="T79" i="14"/>
  <c r="X79" i="14"/>
  <c r="AB79" i="14"/>
  <c r="P406" i="14"/>
  <c r="X406" i="14"/>
  <c r="P407" i="14"/>
  <c r="X407" i="14"/>
  <c r="I408" i="14"/>
  <c r="Q408" i="14"/>
  <c r="Y408" i="14"/>
  <c r="L409" i="14"/>
  <c r="T409" i="14"/>
  <c r="AB409" i="14"/>
  <c r="M410" i="14"/>
  <c r="U410" i="14"/>
  <c r="AC410" i="14"/>
  <c r="P411" i="14"/>
  <c r="X411" i="14"/>
  <c r="I412" i="14"/>
  <c r="Q412" i="14"/>
  <c r="Y412" i="14"/>
  <c r="L413" i="14"/>
  <c r="T413" i="14"/>
  <c r="AB413" i="14"/>
  <c r="T414" i="14"/>
  <c r="P415" i="14"/>
  <c r="L416" i="14"/>
  <c r="AB416" i="14"/>
  <c r="X417" i="14"/>
  <c r="T418" i="14"/>
  <c r="P419" i="14"/>
  <c r="L420" i="14"/>
  <c r="AB420" i="14"/>
  <c r="X421" i="14"/>
  <c r="T422" i="14"/>
  <c r="P423" i="14"/>
  <c r="L424" i="14"/>
  <c r="AB424" i="14"/>
  <c r="X425" i="14"/>
  <c r="T426" i="14"/>
  <c r="P427" i="14"/>
  <c r="L428" i="14"/>
  <c r="AB428" i="14"/>
  <c r="X429" i="14"/>
  <c r="T430" i="14"/>
  <c r="P431" i="14"/>
  <c r="L432" i="14"/>
  <c r="AB432" i="14"/>
  <c r="X433" i="14"/>
  <c r="T434" i="14"/>
  <c r="P435" i="14"/>
  <c r="L436" i="14"/>
  <c r="AB436" i="14"/>
  <c r="X437" i="14"/>
  <c r="T438" i="14"/>
  <c r="P439" i="14"/>
  <c r="L440" i="14"/>
  <c r="AB440" i="14"/>
  <c r="X441" i="14"/>
  <c r="T442" i="14"/>
  <c r="P443" i="14"/>
  <c r="L444" i="14"/>
  <c r="AB444" i="14"/>
  <c r="X445" i="14"/>
  <c r="H467" i="14"/>
  <c r="I924" i="14"/>
  <c r="Q924" i="14"/>
  <c r="Y924" i="14"/>
  <c r="AC924" i="14"/>
  <c r="M864" i="14"/>
  <c r="M534" i="15" s="1"/>
  <c r="AE864" i="14"/>
  <c r="AE534" i="15" s="1"/>
  <c r="U864" i="14"/>
  <c r="U534" i="15" s="1"/>
  <c r="AI865" i="14"/>
  <c r="AI535" i="15" s="1"/>
  <c r="I536" i="14"/>
  <c r="Y536" i="14"/>
  <c r="G463" i="15"/>
  <c r="S863" i="14"/>
  <c r="W865" i="14"/>
  <c r="W535" i="15" s="1"/>
  <c r="W869" i="14"/>
  <c r="W539" i="15" s="1"/>
  <c r="W871" i="14"/>
  <c r="W541" i="15" s="1"/>
  <c r="W873" i="14"/>
  <c r="W543" i="15" s="1"/>
  <c r="W875" i="14"/>
  <c r="W545" i="15" s="1"/>
  <c r="W877" i="14"/>
  <c r="W547" i="15" s="1"/>
  <c r="W879" i="14"/>
  <c r="W549" i="15" s="1"/>
  <c r="I1052" i="14"/>
  <c r="I819" i="15" s="1"/>
  <c r="Q1052" i="14"/>
  <c r="Q819" i="15" s="1"/>
  <c r="Y1052" i="14"/>
  <c r="Y819" i="15" s="1"/>
  <c r="H411" i="19"/>
  <c r="H1776" i="14"/>
  <c r="G1516" i="14"/>
  <c r="G1781" i="14" s="1"/>
  <c r="G1786" i="14" s="1"/>
  <c r="G1581" i="14"/>
  <c r="G1782" i="14" s="1"/>
  <c r="F471" i="19"/>
  <c r="F1609" i="15"/>
  <c r="G103" i="12"/>
  <c r="G238" i="12"/>
  <c r="F19" i="13"/>
  <c r="F144" i="13"/>
  <c r="F255" i="13"/>
  <c r="M94" i="27"/>
  <c r="M122" i="27" s="1"/>
  <c r="Q94" i="27"/>
  <c r="U94" i="27"/>
  <c r="Y94" i="27"/>
  <c r="AC94" i="27"/>
  <c r="AC122" i="27" s="1"/>
  <c r="K406" i="14"/>
  <c r="K1650" i="14"/>
  <c r="O406" i="14"/>
  <c r="O1650" i="14"/>
  <c r="S406" i="14"/>
  <c r="S1650" i="14"/>
  <c r="W406" i="14"/>
  <c r="W1650" i="14"/>
  <c r="AA406" i="14"/>
  <c r="AA1650" i="14"/>
  <c r="I1651" i="14"/>
  <c r="M1651" i="14"/>
  <c r="Q1651" i="14"/>
  <c r="U1651" i="14"/>
  <c r="Y1651" i="14"/>
  <c r="AC1651" i="14"/>
  <c r="K408" i="14"/>
  <c r="K1652" i="14"/>
  <c r="O408" i="14"/>
  <c r="O1652" i="14"/>
  <c r="S408" i="14"/>
  <c r="S1652" i="14"/>
  <c r="W408" i="14"/>
  <c r="W1652" i="14"/>
  <c r="AA408" i="14"/>
  <c r="AA1652" i="14"/>
  <c r="I1653" i="14"/>
  <c r="M1653" i="14"/>
  <c r="Q1653" i="14"/>
  <c r="U1653" i="14"/>
  <c r="Y1653" i="14"/>
  <c r="AC1653" i="14"/>
  <c r="K410" i="14"/>
  <c r="K1654" i="14"/>
  <c r="O410" i="14"/>
  <c r="O1654" i="14"/>
  <c r="S410" i="14"/>
  <c r="S1654" i="14"/>
  <c r="W410" i="14"/>
  <c r="W1654" i="14"/>
  <c r="AA410" i="14"/>
  <c r="AA1654" i="14"/>
  <c r="I1655" i="14"/>
  <c r="M1655" i="14"/>
  <c r="Q1655" i="14"/>
  <c r="U1655" i="14"/>
  <c r="Y1655" i="14"/>
  <c r="AC1655" i="14"/>
  <c r="K412" i="14"/>
  <c r="K1656" i="14"/>
  <c r="O412" i="14"/>
  <c r="O1656" i="14"/>
  <c r="S412" i="14"/>
  <c r="S1656" i="14"/>
  <c r="W412" i="14"/>
  <c r="W1656" i="14"/>
  <c r="AA412" i="14"/>
  <c r="AA1656" i="14"/>
  <c r="I1657" i="14"/>
  <c r="M1657" i="14"/>
  <c r="Q1657" i="14"/>
  <c r="U1657" i="14"/>
  <c r="Y1657" i="14"/>
  <c r="AC1657" i="14"/>
  <c r="K414" i="14"/>
  <c r="K1658" i="14"/>
  <c r="O414" i="14"/>
  <c r="O1658" i="14"/>
  <c r="S414" i="14"/>
  <c r="S1658" i="14"/>
  <c r="W414" i="14"/>
  <c r="W1658" i="14"/>
  <c r="AA414" i="14"/>
  <c r="AA1658" i="14"/>
  <c r="I1659" i="14"/>
  <c r="I415" i="14"/>
  <c r="M1659" i="14"/>
  <c r="M415" i="14"/>
  <c r="Q1659" i="14"/>
  <c r="Q415" i="14"/>
  <c r="U1659" i="14"/>
  <c r="U415" i="14"/>
  <c r="Y1659" i="14"/>
  <c r="Y415" i="14"/>
  <c r="AC1659" i="14"/>
  <c r="AC415" i="14"/>
  <c r="K416" i="14"/>
  <c r="K1660" i="14"/>
  <c r="O416" i="14"/>
  <c r="O1660" i="14"/>
  <c r="S416" i="14"/>
  <c r="S1660" i="14"/>
  <c r="W416" i="14"/>
  <c r="W1660" i="14"/>
  <c r="AA416" i="14"/>
  <c r="AA1660" i="14"/>
  <c r="I1661" i="14"/>
  <c r="I417" i="14"/>
  <c r="M1661" i="14"/>
  <c r="M417" i="14"/>
  <c r="Q1661" i="14"/>
  <c r="Q417" i="14"/>
  <c r="U1661" i="14"/>
  <c r="U417" i="14"/>
  <c r="Y1661" i="14"/>
  <c r="Y417" i="14"/>
  <c r="AC1661" i="14"/>
  <c r="AC417" i="14"/>
  <c r="K418" i="14"/>
  <c r="K1662" i="14"/>
  <c r="O418" i="14"/>
  <c r="O1662" i="14"/>
  <c r="S418" i="14"/>
  <c r="S1662" i="14"/>
  <c r="W418" i="14"/>
  <c r="W1662" i="14"/>
  <c r="AA418" i="14"/>
  <c r="AA1662" i="14"/>
  <c r="I1663" i="14"/>
  <c r="I419" i="14"/>
  <c r="M1663" i="14"/>
  <c r="M419" i="14"/>
  <c r="Q1663" i="14"/>
  <c r="Q419" i="14"/>
  <c r="U1663" i="14"/>
  <c r="U419" i="14"/>
  <c r="Y1663" i="14"/>
  <c r="Y419" i="14"/>
  <c r="AC1663" i="14"/>
  <c r="AC419" i="14"/>
  <c r="K420" i="14"/>
  <c r="K1664" i="14"/>
  <c r="O420" i="14"/>
  <c r="O1664" i="14"/>
  <c r="S420" i="14"/>
  <c r="S1664" i="14"/>
  <c r="W420" i="14"/>
  <c r="W1664" i="14"/>
  <c r="AA420" i="14"/>
  <c r="AA1664" i="14"/>
  <c r="I1665" i="14"/>
  <c r="I421" i="14"/>
  <c r="M1665" i="14"/>
  <c r="M421" i="14"/>
  <c r="Q1665" i="14"/>
  <c r="Q421" i="14"/>
  <c r="U1665" i="14"/>
  <c r="U421" i="14"/>
  <c r="Y1665" i="14"/>
  <c r="Y421" i="14"/>
  <c r="AC1665" i="14"/>
  <c r="AC421" i="14"/>
  <c r="K422" i="14"/>
  <c r="K1666" i="14"/>
  <c r="O422" i="14"/>
  <c r="O1666" i="14"/>
  <c r="S422" i="14"/>
  <c r="S1666" i="14"/>
  <c r="W422" i="14"/>
  <c r="W1666" i="14"/>
  <c r="AA422" i="14"/>
  <c r="AA1666" i="14"/>
  <c r="I1667" i="14"/>
  <c r="I423" i="14"/>
  <c r="M1667" i="14"/>
  <c r="M423" i="14"/>
  <c r="Q1667" i="14"/>
  <c r="Q423" i="14"/>
  <c r="U1667" i="14"/>
  <c r="U423" i="14"/>
  <c r="Y1667" i="14"/>
  <c r="Y423" i="14"/>
  <c r="AC1667" i="14"/>
  <c r="AC423" i="14"/>
  <c r="K424" i="14"/>
  <c r="K1668" i="14"/>
  <c r="O424" i="14"/>
  <c r="O1668" i="14"/>
  <c r="S424" i="14"/>
  <c r="S1668" i="14"/>
  <c r="W424" i="14"/>
  <c r="W1668" i="14"/>
  <c r="AA424" i="14"/>
  <c r="AA1668" i="14"/>
  <c r="I1669" i="14"/>
  <c r="I425" i="14"/>
  <c r="M1669" i="14"/>
  <c r="M425" i="14"/>
  <c r="Q1669" i="14"/>
  <c r="Q425" i="14"/>
  <c r="U1669" i="14"/>
  <c r="U425" i="14"/>
  <c r="Y1669" i="14"/>
  <c r="Y425" i="14"/>
  <c r="AC1669" i="14"/>
  <c r="AC425" i="14"/>
  <c r="K426" i="14"/>
  <c r="K1670" i="14"/>
  <c r="O426" i="14"/>
  <c r="O1670" i="14"/>
  <c r="S426" i="14"/>
  <c r="S1670" i="14"/>
  <c r="W426" i="14"/>
  <c r="W1670" i="14"/>
  <c r="AA426" i="14"/>
  <c r="AA1670" i="14"/>
  <c r="I1671" i="14"/>
  <c r="I427" i="14"/>
  <c r="M1671" i="14"/>
  <c r="M427" i="14"/>
  <c r="Q1671" i="14"/>
  <c r="Q427" i="14"/>
  <c r="U1671" i="14"/>
  <c r="U427" i="14"/>
  <c r="Y1671" i="14"/>
  <c r="Y427" i="14"/>
  <c r="AC1671" i="14"/>
  <c r="AC427" i="14"/>
  <c r="K428" i="14"/>
  <c r="K1672" i="14"/>
  <c r="O428" i="14"/>
  <c r="O1672" i="14"/>
  <c r="S428" i="14"/>
  <c r="S1672" i="14"/>
  <c r="W428" i="14"/>
  <c r="W1672" i="14"/>
  <c r="AA428" i="14"/>
  <c r="AA1672" i="14"/>
  <c r="I1673" i="14"/>
  <c r="I429" i="14"/>
  <c r="M1673" i="14"/>
  <c r="M429" i="14"/>
  <c r="Q1673" i="14"/>
  <c r="Q429" i="14"/>
  <c r="U1673" i="14"/>
  <c r="U429" i="14"/>
  <c r="Y1673" i="14"/>
  <c r="Y429" i="14"/>
  <c r="AC1673" i="14"/>
  <c r="AC429" i="14"/>
  <c r="K430" i="14"/>
  <c r="K1674" i="14"/>
  <c r="O430" i="14"/>
  <c r="O1674" i="14"/>
  <c r="S430" i="14"/>
  <c r="S1674" i="14"/>
  <c r="W430" i="14"/>
  <c r="W1674" i="14"/>
  <c r="AA430" i="14"/>
  <c r="AA1674" i="14"/>
  <c r="I1675" i="14"/>
  <c r="I431" i="14"/>
  <c r="M1675" i="14"/>
  <c r="M431" i="14"/>
  <c r="Q1675" i="14"/>
  <c r="Q431" i="14"/>
  <c r="U1675" i="14"/>
  <c r="U431" i="14"/>
  <c r="Y1675" i="14"/>
  <c r="Y431" i="14"/>
  <c r="AC1675" i="14"/>
  <c r="AC431" i="14"/>
  <c r="K432" i="14"/>
  <c r="K1676" i="14"/>
  <c r="O432" i="14"/>
  <c r="O1676" i="14"/>
  <c r="S432" i="14"/>
  <c r="S1676" i="14"/>
  <c r="W432" i="14"/>
  <c r="W1676" i="14"/>
  <c r="AA432" i="14"/>
  <c r="AA1676" i="14"/>
  <c r="I1677" i="14"/>
  <c r="I433" i="14"/>
  <c r="M1677" i="14"/>
  <c r="M433" i="14"/>
  <c r="Q1677" i="14"/>
  <c r="Q433" i="14"/>
  <c r="U1677" i="14"/>
  <c r="U433" i="14"/>
  <c r="Y1677" i="14"/>
  <c r="Y433" i="14"/>
  <c r="AC1677" i="14"/>
  <c r="AC433" i="14"/>
  <c r="K434" i="14"/>
  <c r="K1678" i="14"/>
  <c r="O434" i="14"/>
  <c r="O1678" i="14"/>
  <c r="S434" i="14"/>
  <c r="S1678" i="14"/>
  <c r="W434" i="14"/>
  <c r="W1678" i="14"/>
  <c r="AA434" i="14"/>
  <c r="AA1678" i="14"/>
  <c r="I1679" i="14"/>
  <c r="I435" i="14"/>
  <c r="M1679" i="14"/>
  <c r="M435" i="14"/>
  <c r="Q1679" i="14"/>
  <c r="Q435" i="14"/>
  <c r="U1679" i="14"/>
  <c r="U435" i="14"/>
  <c r="Y1679" i="14"/>
  <c r="Y435" i="14"/>
  <c r="AC1679" i="14"/>
  <c r="AC435" i="14"/>
  <c r="K436" i="14"/>
  <c r="K1680" i="14"/>
  <c r="O436" i="14"/>
  <c r="O1680" i="14"/>
  <c r="S436" i="14"/>
  <c r="S1680" i="14"/>
  <c r="W436" i="14"/>
  <c r="W1680" i="14"/>
  <c r="AA436" i="14"/>
  <c r="AA1680" i="14"/>
  <c r="I1681" i="14"/>
  <c r="I437" i="14"/>
  <c r="M1681" i="14"/>
  <c r="M437" i="14"/>
  <c r="Q1681" i="14"/>
  <c r="Q437" i="14"/>
  <c r="U1681" i="14"/>
  <c r="U437" i="14"/>
  <c r="Y1681" i="14"/>
  <c r="Y437" i="14"/>
  <c r="AC1681" i="14"/>
  <c r="AC437" i="14"/>
  <c r="K438" i="14"/>
  <c r="K1682" i="14"/>
  <c r="O438" i="14"/>
  <c r="O1682" i="14"/>
  <c r="S438" i="14"/>
  <c r="S1682" i="14"/>
  <c r="W438" i="14"/>
  <c r="W1682" i="14"/>
  <c r="AA438" i="14"/>
  <c r="AA1682" i="14"/>
  <c r="I1683" i="14"/>
  <c r="I439" i="14"/>
  <c r="M1683" i="14"/>
  <c r="M439" i="14"/>
  <c r="Q1683" i="14"/>
  <c r="Q439" i="14"/>
  <c r="U1683" i="14"/>
  <c r="U439" i="14"/>
  <c r="Y1683" i="14"/>
  <c r="Y439" i="14"/>
  <c r="AC1683" i="14"/>
  <c r="AC439" i="14"/>
  <c r="K440" i="14"/>
  <c r="K1684" i="14"/>
  <c r="O440" i="14"/>
  <c r="O1684" i="14"/>
  <c r="S440" i="14"/>
  <c r="S1684" i="14"/>
  <c r="W440" i="14"/>
  <c r="W1684" i="14"/>
  <c r="AA440" i="14"/>
  <c r="AA1684" i="14"/>
  <c r="I1685" i="14"/>
  <c r="I441" i="14"/>
  <c r="M1685" i="14"/>
  <c r="M441" i="14"/>
  <c r="Q1685" i="14"/>
  <c r="Q441" i="14"/>
  <c r="U1685" i="14"/>
  <c r="U441" i="14"/>
  <c r="Y1685" i="14"/>
  <c r="Y441" i="14"/>
  <c r="AC1685" i="14"/>
  <c r="AC441" i="14"/>
  <c r="K442" i="14"/>
  <c r="K1686" i="14"/>
  <c r="O442" i="14"/>
  <c r="O1686" i="14"/>
  <c r="S442" i="14"/>
  <c r="S1686" i="14"/>
  <c r="W442" i="14"/>
  <c r="W1686" i="14"/>
  <c r="AA442" i="14"/>
  <c r="AA1686" i="14"/>
  <c r="I1687" i="14"/>
  <c r="I443" i="14"/>
  <c r="M1687" i="14"/>
  <c r="M443" i="14"/>
  <c r="Q1687" i="14"/>
  <c r="Q443" i="14"/>
  <c r="U1687" i="14"/>
  <c r="U443" i="14"/>
  <c r="Y1687" i="14"/>
  <c r="Y443" i="14"/>
  <c r="AC1687" i="14"/>
  <c r="AC443" i="14"/>
  <c r="K444" i="14"/>
  <c r="K1688" i="14"/>
  <c r="O444" i="14"/>
  <c r="O1688" i="14"/>
  <c r="S444" i="14"/>
  <c r="S1688" i="14"/>
  <c r="W444" i="14"/>
  <c r="W1688" i="14"/>
  <c r="AA444" i="14"/>
  <c r="AA1688" i="14"/>
  <c r="I1689" i="14"/>
  <c r="I445" i="14"/>
  <c r="M1689" i="14"/>
  <c r="M445" i="14"/>
  <c r="Q1689" i="14"/>
  <c r="Q445" i="14"/>
  <c r="U1689" i="14"/>
  <c r="U445" i="14"/>
  <c r="Y1689" i="14"/>
  <c r="Y445" i="14"/>
  <c r="AC1689" i="14"/>
  <c r="AC445" i="14"/>
  <c r="I79" i="14"/>
  <c r="M79" i="14"/>
  <c r="Q79" i="14"/>
  <c r="U79" i="14"/>
  <c r="Y79" i="14"/>
  <c r="AC79" i="14"/>
  <c r="I406" i="14"/>
  <c r="Q406" i="14"/>
  <c r="Y406" i="14"/>
  <c r="I407" i="14"/>
  <c r="Q407" i="14"/>
  <c r="Y407" i="14"/>
  <c r="L408" i="14"/>
  <c r="T408" i="14"/>
  <c r="AB408" i="14"/>
  <c r="M409" i="14"/>
  <c r="U409" i="14"/>
  <c r="AC409" i="14"/>
  <c r="P410" i="14"/>
  <c r="X410" i="14"/>
  <c r="I411" i="14"/>
  <c r="Q411" i="14"/>
  <c r="Y411" i="14"/>
  <c r="L412" i="14"/>
  <c r="T412" i="14"/>
  <c r="AB412" i="14"/>
  <c r="M413" i="14"/>
  <c r="U413" i="14"/>
  <c r="AC413" i="14"/>
  <c r="X414" i="14"/>
  <c r="T415" i="14"/>
  <c r="P416" i="14"/>
  <c r="L417" i="14"/>
  <c r="AB417" i="14"/>
  <c r="X418" i="14"/>
  <c r="T419" i="14"/>
  <c r="P420" i="14"/>
  <c r="L421" i="14"/>
  <c r="AB421" i="14"/>
  <c r="X422" i="14"/>
  <c r="T423" i="14"/>
  <c r="P424" i="14"/>
  <c r="L425" i="14"/>
  <c r="AB425" i="14"/>
  <c r="X426" i="14"/>
  <c r="T427" i="14"/>
  <c r="P428" i="14"/>
  <c r="L429" i="14"/>
  <c r="AB429" i="14"/>
  <c r="X430" i="14"/>
  <c r="T431" i="14"/>
  <c r="P432" i="14"/>
  <c r="L433" i="14"/>
  <c r="AB433" i="14"/>
  <c r="X434" i="14"/>
  <c r="T435" i="14"/>
  <c r="P436" i="14"/>
  <c r="L437" i="14"/>
  <c r="AB437" i="14"/>
  <c r="X438" i="14"/>
  <c r="T439" i="14"/>
  <c r="P440" i="14"/>
  <c r="L441" i="14"/>
  <c r="AB441" i="14"/>
  <c r="X442" i="14"/>
  <c r="T443" i="14"/>
  <c r="P444" i="14"/>
  <c r="L445" i="14"/>
  <c r="AB445" i="14"/>
  <c r="J924" i="14"/>
  <c r="N924" i="14"/>
  <c r="R924" i="14"/>
  <c r="V924" i="14"/>
  <c r="Z924" i="14"/>
  <c r="M866" i="14"/>
  <c r="M536" i="15" s="1"/>
  <c r="U866" i="14"/>
  <c r="AG866" i="14"/>
  <c r="AG536" i="15" s="1"/>
  <c r="AI867" i="14"/>
  <c r="AI537" i="15" s="1"/>
  <c r="L1120" i="14"/>
  <c r="P1120" i="14"/>
  <c r="T1120" i="14"/>
  <c r="X1120" i="14"/>
  <c r="AB1120" i="14"/>
  <c r="M536" i="14"/>
  <c r="AC536" i="14"/>
  <c r="H463" i="15"/>
  <c r="W863" i="14"/>
  <c r="W533" i="15" s="1"/>
  <c r="W883" i="14"/>
  <c r="W553" i="15" s="1"/>
  <c r="W887" i="14"/>
  <c r="W557" i="15" s="1"/>
  <c r="W891" i="14"/>
  <c r="W561" i="15" s="1"/>
  <c r="W895" i="14"/>
  <c r="W565" i="15" s="1"/>
  <c r="W899" i="14"/>
  <c r="W569" i="15" s="1"/>
  <c r="L988" i="14"/>
  <c r="AB988" i="14"/>
  <c r="F475" i="19"/>
  <c r="F1612" i="15"/>
  <c r="H478" i="19"/>
  <c r="F378" i="17"/>
  <c r="F372" i="17"/>
  <c r="F373" i="17" s="1"/>
  <c r="F374" i="17" s="1"/>
  <c r="F375" i="17" s="1"/>
  <c r="F376" i="17" s="1"/>
  <c r="H473" i="19"/>
  <c r="H1610" i="15"/>
  <c r="F483" i="19"/>
  <c r="F1615" i="15"/>
  <c r="D505" i="19"/>
  <c r="D307" i="16"/>
  <c r="D508" i="19"/>
  <c r="D310" i="16"/>
  <c r="AC343" i="17"/>
  <c r="AC700" i="17" s="1"/>
  <c r="AE521" i="17"/>
  <c r="AE708" i="17" s="1"/>
  <c r="F495" i="19"/>
  <c r="F1616" i="15"/>
  <c r="H497" i="19"/>
  <c r="H1617" i="15"/>
  <c r="L505" i="19"/>
  <c r="L307" i="16"/>
  <c r="R506" i="19"/>
  <c r="R308" i="16"/>
  <c r="H304" i="17"/>
  <c r="F473" i="19"/>
  <c r="F1610" i="15"/>
  <c r="F474" i="19"/>
  <c r="F1611" i="15"/>
  <c r="F497" i="19"/>
  <c r="F1617" i="15"/>
  <c r="F498" i="19"/>
  <c r="F1618" i="15"/>
  <c r="D108" i="16"/>
  <c r="D84" i="16"/>
  <c r="D62" i="16"/>
  <c r="D40" i="16"/>
  <c r="D85" i="16"/>
  <c r="D109" i="16"/>
  <c r="D63" i="16"/>
  <c r="D41" i="16"/>
  <c r="P505" i="19"/>
  <c r="P307" i="16"/>
  <c r="T505" i="19"/>
  <c r="T307" i="16"/>
  <c r="X505" i="19"/>
  <c r="X307" i="16"/>
  <c r="AI505" i="19"/>
  <c r="AI307" i="16"/>
  <c r="K506" i="19"/>
  <c r="K308" i="16"/>
  <c r="O506" i="19"/>
  <c r="O308" i="16"/>
  <c r="S506" i="19"/>
  <c r="S308" i="16"/>
  <c r="AA506" i="19"/>
  <c r="AA308" i="16"/>
  <c r="AG506" i="19"/>
  <c r="AG308" i="16"/>
  <c r="I48" i="17"/>
  <c r="J536" i="14"/>
  <c r="N536" i="14"/>
  <c r="R536" i="14"/>
  <c r="V536" i="14"/>
  <c r="Z536" i="14"/>
  <c r="L863" i="14"/>
  <c r="P863" i="14"/>
  <c r="T863" i="14"/>
  <c r="X863" i="14"/>
  <c r="AB863" i="14"/>
  <c r="H924" i="14"/>
  <c r="H606" i="15"/>
  <c r="F1194" i="14"/>
  <c r="H1516" i="14"/>
  <c r="H1781" i="14" s="1"/>
  <c r="H1786" i="14" s="1"/>
  <c r="G471" i="19"/>
  <c r="G1609" i="15"/>
  <c r="D335" i="15"/>
  <c r="F476" i="19"/>
  <c r="F1613" i="15"/>
  <c r="AI819" i="15"/>
  <c r="F499" i="19"/>
  <c r="F1619" i="15"/>
  <c r="F1621" i="15" s="1"/>
  <c r="H500" i="19"/>
  <c r="H209" i="16"/>
  <c r="H305" i="16" s="1"/>
  <c r="H312" i="16" s="1"/>
  <c r="AI177" i="16"/>
  <c r="AI206" i="16" s="1"/>
  <c r="AI502" i="19" s="1"/>
  <c r="M505" i="19"/>
  <c r="M307" i="16"/>
  <c r="U505" i="19"/>
  <c r="U307" i="16"/>
  <c r="AC505" i="19"/>
  <c r="AC307" i="16"/>
  <c r="AB505" i="19"/>
  <c r="AB307" i="16"/>
  <c r="AC506" i="19"/>
  <c r="AC308" i="16"/>
  <c r="AE307" i="16"/>
  <c r="AC48" i="17"/>
  <c r="H1609" i="15"/>
  <c r="F520" i="19"/>
  <c r="F1639" i="15"/>
  <c r="J505" i="19"/>
  <c r="J307" i="16"/>
  <c r="R505" i="19"/>
  <c r="R307" i="16"/>
  <c r="V505" i="19"/>
  <c r="V307" i="16"/>
  <c r="Z505" i="19"/>
  <c r="Z307" i="16"/>
  <c r="Q505" i="19"/>
  <c r="Q307" i="16"/>
  <c r="M506" i="19"/>
  <c r="M308" i="16"/>
  <c r="W506" i="19"/>
  <c r="W308" i="16"/>
  <c r="N307" i="16"/>
  <c r="K48" i="17"/>
  <c r="J48" i="17"/>
  <c r="F22" i="17"/>
  <c r="F56" i="17"/>
  <c r="F91" i="17" s="1"/>
  <c r="F126" i="17" s="1"/>
  <c r="F1457" i="14"/>
  <c r="F1585" i="14"/>
  <c r="F1650" i="14" s="1"/>
  <c r="G473" i="19"/>
  <c r="G1610" i="15"/>
  <c r="G873" i="15"/>
  <c r="G929" i="15" s="1"/>
  <c r="H927" i="15"/>
  <c r="H929" i="15" s="1"/>
  <c r="D478" i="19"/>
  <c r="D1193" i="15"/>
  <c r="F485" i="19"/>
  <c r="F1530" i="15"/>
  <c r="AE177" i="16"/>
  <c r="AE206" i="16" s="1"/>
  <c r="AE502" i="19" s="1"/>
  <c r="G500" i="19"/>
  <c r="G209" i="16"/>
  <c r="G305" i="16" s="1"/>
  <c r="G312" i="16" s="1"/>
  <c r="F264" i="16"/>
  <c r="F234" i="16"/>
  <c r="F236" i="16" s="1"/>
  <c r="K505" i="19"/>
  <c r="K307" i="16"/>
  <c r="S505" i="19"/>
  <c r="S307" i="16"/>
  <c r="AA505" i="19"/>
  <c r="AA307" i="16"/>
  <c r="N506" i="19"/>
  <c r="N308" i="16"/>
  <c r="AE506" i="19"/>
  <c r="AE308" i="16"/>
  <c r="W505" i="19"/>
  <c r="W307" i="16"/>
  <c r="D506" i="19"/>
  <c r="D308" i="16"/>
  <c r="L507" i="19"/>
  <c r="L309" i="16"/>
  <c r="P507" i="19"/>
  <c r="P309" i="16"/>
  <c r="X507" i="19"/>
  <c r="X309" i="16"/>
  <c r="AB507" i="19"/>
  <c r="AB309" i="16"/>
  <c r="AI507" i="19"/>
  <c r="AI309" i="16"/>
  <c r="T309" i="16"/>
  <c r="W48" i="17"/>
  <c r="Z48" i="17"/>
  <c r="Y48" i="17"/>
  <c r="F382" i="17"/>
  <c r="F383" i="17" s="1"/>
  <c r="F384" i="17" s="1"/>
  <c r="F385" i="17" s="1"/>
  <c r="F386" i="17" s="1"/>
  <c r="F387" i="17" s="1"/>
  <c r="F388" i="17" s="1"/>
  <c r="F389" i="17" s="1"/>
  <c r="F390" i="17" s="1"/>
  <c r="F391" i="17" s="1"/>
  <c r="F392" i="17" s="1"/>
  <c r="F393" i="17" s="1"/>
  <c r="F394" i="17" s="1"/>
  <c r="F395" i="17" s="1"/>
  <c r="F396" i="17" s="1"/>
  <c r="F397" i="17" s="1"/>
  <c r="F398" i="17" s="1"/>
  <c r="F399" i="17" s="1"/>
  <c r="F400" i="17" s="1"/>
  <c r="F401" i="17" s="1"/>
  <c r="F402" i="17" s="1"/>
  <c r="F403" i="17" s="1"/>
  <c r="F404" i="17" s="1"/>
  <c r="F405" i="17" s="1"/>
  <c r="F406" i="17" s="1"/>
  <c r="F407" i="17" s="1"/>
  <c r="F408" i="17" s="1"/>
  <c r="F409" i="17" s="1"/>
  <c r="F410" i="17" s="1"/>
  <c r="F411" i="17" s="1"/>
  <c r="F413" i="17" s="1"/>
  <c r="F314" i="17"/>
  <c r="F315" i="17" s="1"/>
  <c r="F316" i="17" s="1"/>
  <c r="F317" i="17" s="1"/>
  <c r="F318" i="17" s="1"/>
  <c r="F319" i="17" s="1"/>
  <c r="F320" i="17" s="1"/>
  <c r="F321" i="17" s="1"/>
  <c r="F322" i="17" s="1"/>
  <c r="F323" i="17" s="1"/>
  <c r="F324" i="17" s="1"/>
  <c r="F325" i="17" s="1"/>
  <c r="F326" i="17" s="1"/>
  <c r="F327" i="17" s="1"/>
  <c r="F328" i="17" s="1"/>
  <c r="F329" i="17" s="1"/>
  <c r="F330" i="17" s="1"/>
  <c r="F331" i="17" s="1"/>
  <c r="F332" i="17" s="1"/>
  <c r="F333" i="17" s="1"/>
  <c r="F334" i="17" s="1"/>
  <c r="F335" i="17" s="1"/>
  <c r="F336" i="17" s="1"/>
  <c r="L343" i="17"/>
  <c r="L700" i="17" s="1"/>
  <c r="H1618" i="15"/>
  <c r="F518" i="19"/>
  <c r="F1632" i="15"/>
  <c r="F63" i="16"/>
  <c r="F41" i="16"/>
  <c r="D111" i="16"/>
  <c r="D136" i="16"/>
  <c r="D158" i="16"/>
  <c r="X308" i="16"/>
  <c r="L48" i="17"/>
  <c r="F161" i="17"/>
  <c r="K343" i="17"/>
  <c r="K700" i="17" s="1"/>
  <c r="Y521" i="17"/>
  <c r="Y708" i="17" s="1"/>
  <c r="F704" i="17"/>
  <c r="F719" i="17"/>
  <c r="G498" i="19"/>
  <c r="G1618" i="15"/>
  <c r="D1613" i="15"/>
  <c r="D476" i="19" s="1"/>
  <c r="F516" i="19"/>
  <c r="F1629" i="15"/>
  <c r="F517" i="19" s="1"/>
  <c r="D134" i="16"/>
  <c r="O505" i="19"/>
  <c r="O307" i="16"/>
  <c r="AG505" i="19"/>
  <c r="AG307" i="16"/>
  <c r="X48" i="17"/>
  <c r="AB48" i="17"/>
  <c r="AA48" i="17"/>
  <c r="W343" i="17"/>
  <c r="W700" i="17" s="1"/>
  <c r="AA343" i="17"/>
  <c r="AA700" i="17" s="1"/>
  <c r="H483" i="17"/>
  <c r="H704" i="17" s="1"/>
  <c r="J521" i="17"/>
  <c r="J708" i="17" s="1"/>
  <c r="AC521" i="17"/>
  <c r="AC708" i="17" s="1"/>
  <c r="D1485" i="15"/>
  <c r="D1618" i="15"/>
  <c r="F1643" i="15"/>
  <c r="F181" i="16"/>
  <c r="F133" i="16"/>
  <c r="F110" i="16"/>
  <c r="K507" i="19"/>
  <c r="K309" i="16"/>
  <c r="O507" i="19"/>
  <c r="O309" i="16"/>
  <c r="S507" i="19"/>
  <c r="S309" i="16"/>
  <c r="W507" i="19"/>
  <c r="W309" i="16"/>
  <c r="AA507" i="19"/>
  <c r="AA309" i="16"/>
  <c r="AG507" i="19"/>
  <c r="AG309" i="16"/>
  <c r="J308" i="16"/>
  <c r="P308" i="16"/>
  <c r="U308" i="16"/>
  <c r="Z308" i="16"/>
  <c r="AI308" i="16"/>
  <c r="M309" i="16"/>
  <c r="AC309" i="16"/>
  <c r="M48" i="17"/>
  <c r="G153" i="17"/>
  <c r="G304" i="17" s="1"/>
  <c r="Y343" i="17"/>
  <c r="Y700" i="17" s="1"/>
  <c r="K521" i="17"/>
  <c r="K708" i="17" s="1"/>
  <c r="W521" i="17"/>
  <c r="W708" i="17" s="1"/>
  <c r="AA521" i="17"/>
  <c r="AA708" i="17" s="1"/>
  <c r="Z521" i="17"/>
  <c r="Z708" i="17" s="1"/>
  <c r="J343" i="17"/>
  <c r="J700" i="17" s="1"/>
  <c r="Z343" i="17"/>
  <c r="Z700" i="17" s="1"/>
  <c r="AE343" i="17"/>
  <c r="AE700" i="17" s="1"/>
  <c r="G1617" i="15"/>
  <c r="G1619" i="15"/>
  <c r="H302" i="17"/>
  <c r="AB343" i="17"/>
  <c r="AB700" i="17" s="1"/>
  <c r="X521" i="17"/>
  <c r="X708" i="17" s="1"/>
  <c r="G696" i="17"/>
  <c r="G713" i="17" s="1"/>
  <c r="L51" i="21"/>
  <c r="L38" i="26" s="1"/>
  <c r="L94" i="20"/>
  <c r="P51" i="21"/>
  <c r="P38" i="26" s="1"/>
  <c r="P94" i="20"/>
  <c r="T51" i="21"/>
  <c r="T38" i="26" s="1"/>
  <c r="T40" i="26" s="1"/>
  <c r="T94" i="20"/>
  <c r="X51" i="21"/>
  <c r="X38" i="26" s="1"/>
  <c r="X94" i="20"/>
  <c r="AB51" i="21"/>
  <c r="AB38" i="26" s="1"/>
  <c r="AB40" i="26" s="1"/>
  <c r="AB94" i="20"/>
  <c r="AI51" i="21"/>
  <c r="AI38" i="26" s="1"/>
  <c r="AI94" i="20"/>
  <c r="J52" i="21"/>
  <c r="J95" i="20"/>
  <c r="N52" i="21"/>
  <c r="N95" i="20"/>
  <c r="R95" i="20"/>
  <c r="R52" i="21"/>
  <c r="V95" i="20"/>
  <c r="V52" i="21"/>
  <c r="Z52" i="21"/>
  <c r="Z95" i="20"/>
  <c r="AE52" i="21"/>
  <c r="AE95" i="20"/>
  <c r="F96" i="20"/>
  <c r="F53" i="21"/>
  <c r="F546" i="19"/>
  <c r="F547" i="19"/>
  <c r="L65" i="21"/>
  <c r="L82" i="27" s="1"/>
  <c r="L108" i="20"/>
  <c r="P82" i="27"/>
  <c r="P110" i="27" s="1"/>
  <c r="T65" i="21"/>
  <c r="T108" i="20"/>
  <c r="X65" i="21"/>
  <c r="X82" i="27" s="1"/>
  <c r="X108" i="20"/>
  <c r="AI65" i="21"/>
  <c r="AI82" i="27" s="1"/>
  <c r="AI108" i="20"/>
  <c r="P108" i="20"/>
  <c r="AB108" i="20"/>
  <c r="H696" i="17"/>
  <c r="H713" i="17" s="1"/>
  <c r="L521" i="17"/>
  <c r="L708" i="17" s="1"/>
  <c r="M521" i="17"/>
  <c r="M708" i="17" s="1"/>
  <c r="AE104" i="23"/>
  <c r="I104" i="23"/>
  <c r="AC98" i="23"/>
  <c r="R98" i="23"/>
  <c r="G98" i="23"/>
  <c r="Y104" i="23"/>
  <c r="AA98" i="23"/>
  <c r="Q98" i="23"/>
  <c r="N104" i="23"/>
  <c r="AK98" i="23"/>
  <c r="V98" i="23"/>
  <c r="K98" i="23"/>
  <c r="S104" i="23"/>
  <c r="M98" i="23"/>
  <c r="Q97" i="23"/>
  <c r="AE96" i="23"/>
  <c r="G97" i="23"/>
  <c r="S96" i="23"/>
  <c r="I96" i="23"/>
  <c r="W98" i="23"/>
  <c r="AB97" i="23"/>
  <c r="AB62" i="23"/>
  <c r="I38" i="21"/>
  <c r="I81" i="20"/>
  <c r="Q38" i="21"/>
  <c r="Q81" i="20"/>
  <c r="U81" i="20"/>
  <c r="U38" i="21"/>
  <c r="Y81" i="20"/>
  <c r="Y38" i="21"/>
  <c r="AC38" i="21"/>
  <c r="AC81" i="20"/>
  <c r="K83" i="20"/>
  <c r="K40" i="21"/>
  <c r="O83" i="20"/>
  <c r="O40" i="21"/>
  <c r="S83" i="20"/>
  <c r="S40" i="21"/>
  <c r="W83" i="20"/>
  <c r="W40" i="21"/>
  <c r="AA83" i="20"/>
  <c r="AA40" i="21"/>
  <c r="AG83" i="20"/>
  <c r="AG40" i="21"/>
  <c r="N41" i="21"/>
  <c r="N84" i="20"/>
  <c r="R84" i="20"/>
  <c r="R41" i="21"/>
  <c r="V41" i="21"/>
  <c r="V84" i="20"/>
  <c r="Z84" i="20"/>
  <c r="Z41" i="21"/>
  <c r="L42" i="21"/>
  <c r="L85" i="20"/>
  <c r="P42" i="21"/>
  <c r="P85" i="20"/>
  <c r="T42" i="21"/>
  <c r="T85" i="20"/>
  <c r="X42" i="21"/>
  <c r="X85" i="20"/>
  <c r="AB42" i="21"/>
  <c r="AB85" i="20"/>
  <c r="AI42" i="21"/>
  <c r="AI85" i="20"/>
  <c r="I112" i="20"/>
  <c r="I69" i="21"/>
  <c r="M69" i="21"/>
  <c r="M112" i="20"/>
  <c r="Q112" i="20"/>
  <c r="Q69" i="21"/>
  <c r="AC69" i="21"/>
  <c r="AC112" i="20"/>
  <c r="J84" i="20"/>
  <c r="Y69" i="21"/>
  <c r="H94" i="27"/>
  <c r="J78" i="20"/>
  <c r="J35" i="21"/>
  <c r="N35" i="21"/>
  <c r="N78" i="20"/>
  <c r="R78" i="20"/>
  <c r="R35" i="21"/>
  <c r="Z35" i="21"/>
  <c r="Z78" i="20"/>
  <c r="AE35" i="21"/>
  <c r="AE78" i="20"/>
  <c r="F79" i="20"/>
  <c r="F529" i="19"/>
  <c r="F36" i="21"/>
  <c r="I39" i="21"/>
  <c r="I82" i="20"/>
  <c r="M82" i="20"/>
  <c r="M39" i="21"/>
  <c r="Q82" i="20"/>
  <c r="Q39" i="21"/>
  <c r="U39" i="21"/>
  <c r="U82" i="20"/>
  <c r="Y39" i="21"/>
  <c r="Y82" i="20"/>
  <c r="AC82" i="20"/>
  <c r="AC39" i="21"/>
  <c r="K94" i="20"/>
  <c r="K51" i="21"/>
  <c r="K38" i="26" s="1"/>
  <c r="O94" i="20"/>
  <c r="O51" i="21"/>
  <c r="O38" i="26" s="1"/>
  <c r="O40" i="26" s="1"/>
  <c r="S94" i="20"/>
  <c r="S51" i="21"/>
  <c r="S38" i="26" s="1"/>
  <c r="S40" i="26" s="1"/>
  <c r="W94" i="20"/>
  <c r="W51" i="21"/>
  <c r="W38" i="26" s="1"/>
  <c r="W40" i="26" s="1"/>
  <c r="AA94" i="20"/>
  <c r="AA51" i="21"/>
  <c r="AA38" i="26" s="1"/>
  <c r="AG94" i="20"/>
  <c r="AG51" i="21"/>
  <c r="AG38" i="26" s="1"/>
  <c r="AG40" i="26" s="1"/>
  <c r="I52" i="21"/>
  <c r="I95" i="20"/>
  <c r="M95" i="20"/>
  <c r="M52" i="21"/>
  <c r="Q52" i="21"/>
  <c r="Q95" i="20"/>
  <c r="U52" i="21"/>
  <c r="U95" i="20"/>
  <c r="AC95" i="20"/>
  <c r="AC52" i="21"/>
  <c r="J97" i="20"/>
  <c r="J54" i="21"/>
  <c r="J39" i="26" s="1"/>
  <c r="N97" i="20"/>
  <c r="N54" i="21"/>
  <c r="N39" i="26" s="1"/>
  <c r="R54" i="21"/>
  <c r="R39" i="26" s="1"/>
  <c r="R97" i="20"/>
  <c r="V54" i="21"/>
  <c r="V39" i="26" s="1"/>
  <c r="V97" i="20"/>
  <c r="Z97" i="20"/>
  <c r="Z54" i="21"/>
  <c r="Z39" i="26" s="1"/>
  <c r="AE97" i="20"/>
  <c r="AE54" i="21"/>
  <c r="AE39" i="26" s="1"/>
  <c r="L55" i="21"/>
  <c r="L98" i="20"/>
  <c r="P55" i="21"/>
  <c r="P98" i="20"/>
  <c r="T55" i="21"/>
  <c r="T98" i="20"/>
  <c r="X55" i="21"/>
  <c r="X98" i="20"/>
  <c r="AB55" i="21"/>
  <c r="AB98" i="20"/>
  <c r="J69" i="21"/>
  <c r="J112" i="20"/>
  <c r="N112" i="20"/>
  <c r="N69" i="21"/>
  <c r="R69" i="21"/>
  <c r="R112" i="20"/>
  <c r="V69" i="21"/>
  <c r="V112" i="20"/>
  <c r="Z69" i="21"/>
  <c r="Z112" i="20"/>
  <c r="AE112" i="20"/>
  <c r="AE69" i="21"/>
  <c r="AE84" i="20"/>
  <c r="AE99" i="23"/>
  <c r="Z99" i="23"/>
  <c r="V99" i="23"/>
  <c r="R99" i="23"/>
  <c r="N99" i="23"/>
  <c r="J99" i="23"/>
  <c r="AI99" i="23"/>
  <c r="AA99" i="23"/>
  <c r="U99" i="23"/>
  <c r="P99" i="23"/>
  <c r="K99" i="23"/>
  <c r="D99" i="23"/>
  <c r="AK99" i="23"/>
  <c r="AB99" i="23"/>
  <c r="W99" i="23"/>
  <c r="Q99" i="23"/>
  <c r="L99" i="23"/>
  <c r="G99" i="23"/>
  <c r="AG99" i="23"/>
  <c r="T99" i="23"/>
  <c r="I99" i="23"/>
  <c r="AC99" i="23"/>
  <c r="S99" i="23"/>
  <c r="H99" i="23"/>
  <c r="X99" i="23"/>
  <c r="M99" i="23"/>
  <c r="Y99" i="23"/>
  <c r="O99" i="23"/>
  <c r="AI101" i="23"/>
  <c r="U101" i="23"/>
  <c r="K101" i="23"/>
  <c r="AB101" i="23"/>
  <c r="Q101" i="23"/>
  <c r="G101" i="23"/>
  <c r="AK101" i="23"/>
  <c r="W101" i="23"/>
  <c r="L101" i="23"/>
  <c r="AA101" i="23"/>
  <c r="P101" i="23"/>
  <c r="M84" i="20"/>
  <c r="M41" i="21"/>
  <c r="U84" i="20"/>
  <c r="U41" i="21"/>
  <c r="Y41" i="21"/>
  <c r="Y84" i="20"/>
  <c r="AC84" i="20"/>
  <c r="AC41" i="21"/>
  <c r="K85" i="20"/>
  <c r="K42" i="21"/>
  <c r="O85" i="20"/>
  <c r="O42" i="21"/>
  <c r="S85" i="20"/>
  <c r="S42" i="21"/>
  <c r="W85" i="20"/>
  <c r="W42" i="21"/>
  <c r="AA85" i="20"/>
  <c r="AA42" i="21"/>
  <c r="AG85" i="20"/>
  <c r="AG42" i="21"/>
  <c r="H43" i="21"/>
  <c r="H86" i="20"/>
  <c r="I97" i="20"/>
  <c r="I54" i="21"/>
  <c r="I39" i="26" s="1"/>
  <c r="Q54" i="21"/>
  <c r="Q39" i="26" s="1"/>
  <c r="Q40" i="26" s="1"/>
  <c r="Q97" i="20"/>
  <c r="Y54" i="21"/>
  <c r="Y39" i="26" s="1"/>
  <c r="Y40" i="26" s="1"/>
  <c r="Y97" i="20"/>
  <c r="AC97" i="20"/>
  <c r="AC54" i="21"/>
  <c r="AC39" i="26" s="1"/>
  <c r="O98" i="20"/>
  <c r="O55" i="21"/>
  <c r="S98" i="20"/>
  <c r="S55" i="21"/>
  <c r="W98" i="20"/>
  <c r="W55" i="21"/>
  <c r="AA98" i="20"/>
  <c r="AA55" i="21"/>
  <c r="AG98" i="20"/>
  <c r="AG55" i="21"/>
  <c r="I102" i="20"/>
  <c r="I59" i="21"/>
  <c r="M59" i="21"/>
  <c r="M81" i="27" s="1"/>
  <c r="M109" i="27" s="1"/>
  <c r="M102" i="20"/>
  <c r="Q102" i="20"/>
  <c r="Q59" i="21"/>
  <c r="U59" i="21"/>
  <c r="U81" i="27" s="1"/>
  <c r="U102" i="20"/>
  <c r="Y102" i="20"/>
  <c r="Y59" i="21"/>
  <c r="Y81" i="27" s="1"/>
  <c r="AC59" i="21"/>
  <c r="AC81" i="27" s="1"/>
  <c r="AC102" i="20"/>
  <c r="L61" i="21"/>
  <c r="L81" i="27" s="1"/>
  <c r="L104" i="20"/>
  <c r="P61" i="21"/>
  <c r="P81" i="27" s="1"/>
  <c r="P109" i="27" s="1"/>
  <c r="P104" i="20"/>
  <c r="T61" i="21"/>
  <c r="T104" i="20"/>
  <c r="X61" i="21"/>
  <c r="X81" i="27" s="1"/>
  <c r="X104" i="20"/>
  <c r="AB61" i="21"/>
  <c r="AB104" i="20"/>
  <c r="AI61" i="21"/>
  <c r="AI81" i="27" s="1"/>
  <c r="AI104" i="20"/>
  <c r="I84" i="20"/>
  <c r="Q84" i="20"/>
  <c r="U54" i="21"/>
  <c r="U39" i="26" s="1"/>
  <c r="U40" i="26" s="1"/>
  <c r="F71" i="22"/>
  <c r="F72" i="22"/>
  <c r="F74" i="22" s="1"/>
  <c r="F76" i="22" s="1"/>
  <c r="F78" i="22" s="1"/>
  <c r="F79" i="22" s="1"/>
  <c r="F80" i="22" s="1"/>
  <c r="M60" i="23"/>
  <c r="M113" i="23"/>
  <c r="Q113" i="23"/>
  <c r="Q60" i="23"/>
  <c r="Q62" i="23" s="1"/>
  <c r="AC60" i="23"/>
  <c r="AC113" i="23"/>
  <c r="AC133" i="23"/>
  <c r="V133" i="23"/>
  <c r="AC125" i="23"/>
  <c r="W125" i="23"/>
  <c r="R125" i="23"/>
  <c r="M125" i="23"/>
  <c r="G125" i="23"/>
  <c r="AC121" i="23"/>
  <c r="W121" i="23"/>
  <c r="R121" i="23"/>
  <c r="M121" i="23"/>
  <c r="G121" i="23"/>
  <c r="AC117" i="23"/>
  <c r="W117" i="23"/>
  <c r="R117" i="23"/>
  <c r="M117" i="23"/>
  <c r="G117" i="23"/>
  <c r="Y131" i="23"/>
  <c r="V125" i="23"/>
  <c r="Y123" i="23"/>
  <c r="AK121" i="23"/>
  <c r="K121" i="23"/>
  <c r="Y119" i="23"/>
  <c r="AK117" i="23"/>
  <c r="K117" i="23"/>
  <c r="Y115" i="23"/>
  <c r="S131" i="23"/>
  <c r="Q125" i="23"/>
  <c r="S123" i="23"/>
  <c r="AA121" i="23"/>
  <c r="S119" i="23"/>
  <c r="AA117" i="23"/>
  <c r="S115" i="23"/>
  <c r="U133" i="23"/>
  <c r="AE131" i="23"/>
  <c r="AA125" i="23"/>
  <c r="AE123" i="23"/>
  <c r="I123" i="23"/>
  <c r="Q121" i="23"/>
  <c r="AE119" i="23"/>
  <c r="I119" i="23"/>
  <c r="Q117" i="23"/>
  <c r="AE115" i="23"/>
  <c r="I115" i="23"/>
  <c r="AK125" i="23"/>
  <c r="N119" i="23"/>
  <c r="N115" i="23"/>
  <c r="K125" i="23"/>
  <c r="N123" i="23"/>
  <c r="U120" i="23"/>
  <c r="U116" i="23"/>
  <c r="AB133" i="23"/>
  <c r="V117" i="23"/>
  <c r="V121" i="23"/>
  <c r="S38" i="21"/>
  <c r="K69" i="21"/>
  <c r="AK97" i="23"/>
  <c r="P116" i="23"/>
  <c r="K78" i="20"/>
  <c r="K35" i="21"/>
  <c r="O78" i="20"/>
  <c r="O35" i="21"/>
  <c r="S78" i="20"/>
  <c r="S35" i="21"/>
  <c r="W78" i="20"/>
  <c r="W35" i="21"/>
  <c r="AA78" i="20"/>
  <c r="AA35" i="21"/>
  <c r="AG78" i="20"/>
  <c r="AG35" i="21"/>
  <c r="K81" i="20"/>
  <c r="K38" i="21"/>
  <c r="O81" i="20"/>
  <c r="O38" i="21"/>
  <c r="W81" i="20"/>
  <c r="W38" i="21"/>
  <c r="AA81" i="20"/>
  <c r="AA38" i="21"/>
  <c r="AG81" i="20"/>
  <c r="AG38" i="21"/>
  <c r="R82" i="20"/>
  <c r="R39" i="21"/>
  <c r="V82" i="20"/>
  <c r="V39" i="21"/>
  <c r="AE39" i="21"/>
  <c r="AE82" i="20"/>
  <c r="P40" i="21"/>
  <c r="P83" i="20"/>
  <c r="X40" i="21"/>
  <c r="X83" i="20"/>
  <c r="AI40" i="21"/>
  <c r="AI83" i="20"/>
  <c r="O84" i="20"/>
  <c r="O41" i="21"/>
  <c r="S84" i="20"/>
  <c r="S41" i="21"/>
  <c r="W84" i="20"/>
  <c r="W41" i="21"/>
  <c r="AA84" i="20"/>
  <c r="AA41" i="21"/>
  <c r="AG84" i="20"/>
  <c r="AG41" i="21"/>
  <c r="M42" i="21"/>
  <c r="M85" i="20"/>
  <c r="U85" i="20"/>
  <c r="U42" i="21"/>
  <c r="Y42" i="21"/>
  <c r="Y85" i="20"/>
  <c r="K102" i="20"/>
  <c r="K59" i="21"/>
  <c r="O102" i="20"/>
  <c r="O59" i="21"/>
  <c r="O81" i="27" s="1"/>
  <c r="S102" i="20"/>
  <c r="S59" i="21"/>
  <c r="S81" i="27" s="1"/>
  <c r="AA102" i="20"/>
  <c r="AA59" i="21"/>
  <c r="AA81" i="27" s="1"/>
  <c r="AG102" i="20"/>
  <c r="AG59" i="21"/>
  <c r="AG81" i="27" s="1"/>
  <c r="R61" i="21"/>
  <c r="R81" i="27" s="1"/>
  <c r="R104" i="20"/>
  <c r="V104" i="20"/>
  <c r="V61" i="21"/>
  <c r="Z61" i="21"/>
  <c r="Z81" i="27" s="1"/>
  <c r="Z104" i="20"/>
  <c r="AE104" i="20"/>
  <c r="AE61" i="21"/>
  <c r="M108" i="20"/>
  <c r="M65" i="21"/>
  <c r="M82" i="27" s="1"/>
  <c r="M110" i="27" s="1"/>
  <c r="Q108" i="20"/>
  <c r="Q65" i="21"/>
  <c r="Q82" i="27" s="1"/>
  <c r="Q110" i="27" s="1"/>
  <c r="U82" i="27"/>
  <c r="Y65" i="21"/>
  <c r="Y82" i="27" s="1"/>
  <c r="Y110" i="27" s="1"/>
  <c r="Y108" i="20"/>
  <c r="AC108" i="20"/>
  <c r="AC65" i="21"/>
  <c r="AC82" i="27" s="1"/>
  <c r="O112" i="20"/>
  <c r="O69" i="21"/>
  <c r="S112" i="20"/>
  <c r="S69" i="21"/>
  <c r="W112" i="20"/>
  <c r="W69" i="21"/>
  <c r="AA112" i="20"/>
  <c r="AA69" i="21"/>
  <c r="AG112" i="20"/>
  <c r="AG69" i="21"/>
  <c r="L83" i="20"/>
  <c r="T83" i="20"/>
  <c r="AC85" i="20"/>
  <c r="J39" i="21"/>
  <c r="N60" i="23"/>
  <c r="V60" i="23"/>
  <c r="Z60" i="23"/>
  <c r="L60" i="23"/>
  <c r="L62" i="23" s="1"/>
  <c r="P60" i="23"/>
  <c r="P76" i="23" s="1"/>
  <c r="P86" i="23" s="1"/>
  <c r="P89" i="23" s="1"/>
  <c r="AI60" i="23"/>
  <c r="AI62" i="23" s="1"/>
  <c r="AI104" i="23"/>
  <c r="AE117" i="23"/>
  <c r="AC138" i="23"/>
  <c r="Y138" i="23"/>
  <c r="I138" i="23"/>
  <c r="D138" i="23"/>
  <c r="U138" i="23" s="1"/>
  <c r="S138" i="23"/>
  <c r="V138" i="23"/>
  <c r="AA138" i="23"/>
  <c r="W138" i="23"/>
  <c r="P138" i="23"/>
  <c r="Z138" i="23"/>
  <c r="H95" i="27"/>
  <c r="H93" i="27"/>
  <c r="J94" i="20"/>
  <c r="J51" i="21"/>
  <c r="J38" i="26" s="1"/>
  <c r="N51" i="21"/>
  <c r="N38" i="26" s="1"/>
  <c r="N94" i="20"/>
  <c r="R94" i="20"/>
  <c r="R51" i="21"/>
  <c r="R38" i="26" s="1"/>
  <c r="V40" i="26"/>
  <c r="Z94" i="20"/>
  <c r="Z51" i="21"/>
  <c r="Z38" i="26" s="1"/>
  <c r="AE51" i="21"/>
  <c r="AE38" i="26" s="1"/>
  <c r="AE94" i="20"/>
  <c r="F52" i="21"/>
  <c r="F95" i="20"/>
  <c r="L52" i="21"/>
  <c r="L95" i="20"/>
  <c r="P52" i="21"/>
  <c r="P95" i="20"/>
  <c r="X52" i="21"/>
  <c r="X95" i="20"/>
  <c r="AB52" i="21"/>
  <c r="AB95" i="20"/>
  <c r="L54" i="21"/>
  <c r="L39" i="26" s="1"/>
  <c r="L97" i="20"/>
  <c r="P54" i="21"/>
  <c r="P39" i="26" s="1"/>
  <c r="P97" i="20"/>
  <c r="X54" i="21"/>
  <c r="X39" i="26" s="1"/>
  <c r="X97" i="20"/>
  <c r="AI54" i="21"/>
  <c r="AI39" i="26" s="1"/>
  <c r="AI97" i="20"/>
  <c r="N55" i="21"/>
  <c r="N98" i="20"/>
  <c r="R98" i="20"/>
  <c r="R55" i="21"/>
  <c r="AE82" i="27"/>
  <c r="Q85" i="20"/>
  <c r="V94" i="20"/>
  <c r="T97" i="20"/>
  <c r="AE98" i="20"/>
  <c r="Z82" i="27"/>
  <c r="J62" i="23"/>
  <c r="AK100" i="23"/>
  <c r="AA100" i="23"/>
  <c r="V100" i="23"/>
  <c r="Q100" i="23"/>
  <c r="K100" i="23"/>
  <c r="AC100" i="23"/>
  <c r="W100" i="23"/>
  <c r="R100" i="23"/>
  <c r="M100" i="23"/>
  <c r="G100" i="23"/>
  <c r="AG100" i="23"/>
  <c r="U100" i="23"/>
  <c r="J100" i="23"/>
  <c r="AE100" i="23"/>
  <c r="S100" i="23"/>
  <c r="I100" i="23"/>
  <c r="Y100" i="23"/>
  <c r="N100" i="23"/>
  <c r="Z100" i="23"/>
  <c r="O100" i="23"/>
  <c r="AE121" i="23"/>
  <c r="M40" i="26"/>
  <c r="R82" i="27"/>
  <c r="AI76" i="23"/>
  <c r="AI86" i="23" s="1"/>
  <c r="AI89" i="23" s="1"/>
  <c r="I39" i="23"/>
  <c r="I62" i="23" s="1"/>
  <c r="U39" i="23"/>
  <c r="AK39" i="23"/>
  <c r="AK62" i="23" s="1"/>
  <c r="N39" i="23"/>
  <c r="V39" i="23"/>
  <c r="V62" i="23" s="1"/>
  <c r="Z39" i="23"/>
  <c r="Z62" i="23" s="1"/>
  <c r="AE39" i="23"/>
  <c r="AE98" i="23"/>
  <c r="C58" i="28"/>
  <c r="Y76" i="23"/>
  <c r="Y86" i="23" s="1"/>
  <c r="Y89" i="23" s="1"/>
  <c r="AB76" i="23"/>
  <c r="AB86" i="23" s="1"/>
  <c r="AB89" i="23" s="1"/>
  <c r="L93" i="25"/>
  <c r="M35" i="21"/>
  <c r="O39" i="21"/>
  <c r="N59" i="21"/>
  <c r="W65" i="21"/>
  <c r="AG65" i="21"/>
  <c r="AG82" i="27" s="1"/>
  <c r="K48" i="22"/>
  <c r="AA48" i="22"/>
  <c r="J65" i="22"/>
  <c r="Z65" i="22"/>
  <c r="K39" i="23"/>
  <c r="O39" i="23"/>
  <c r="S39" i="23"/>
  <c r="W39" i="23"/>
  <c r="AA39" i="23"/>
  <c r="AG39" i="23"/>
  <c r="Z95" i="23"/>
  <c r="J95" i="23"/>
  <c r="AI95" i="23"/>
  <c r="K95" i="23"/>
  <c r="D95" i="23"/>
  <c r="AE95" i="23" s="1"/>
  <c r="AB95" i="23"/>
  <c r="W95" i="23"/>
  <c r="G95" i="23"/>
  <c r="O95" i="23"/>
  <c r="AK96" i="23"/>
  <c r="AA96" i="23"/>
  <c r="V96" i="23"/>
  <c r="Q96" i="23"/>
  <c r="K96" i="23"/>
  <c r="AC96" i="23"/>
  <c r="W96" i="23"/>
  <c r="R96" i="23"/>
  <c r="M96" i="23"/>
  <c r="G96" i="23"/>
  <c r="O96" i="23"/>
  <c r="Z96" i="23"/>
  <c r="P97" i="23"/>
  <c r="AA97" i="23"/>
  <c r="AI100" i="23"/>
  <c r="D103" i="23"/>
  <c r="Z103" i="23" s="1"/>
  <c r="AB103" i="23"/>
  <c r="G103" i="23"/>
  <c r="AI108" i="23"/>
  <c r="V113" i="23"/>
  <c r="AI127" i="23"/>
  <c r="F27" i="25"/>
  <c r="F29" i="25" s="1"/>
  <c r="O93" i="25"/>
  <c r="I35" i="25"/>
  <c r="F59" i="28"/>
  <c r="F411" i="25"/>
  <c r="F95" i="25"/>
  <c r="F67" i="25"/>
  <c r="F65" i="28"/>
  <c r="F73" i="25"/>
  <c r="F417" i="25"/>
  <c r="F66" i="28"/>
  <c r="F102" i="25"/>
  <c r="F74" i="25"/>
  <c r="F418" i="25"/>
  <c r="E427" i="25"/>
  <c r="J48" i="26"/>
  <c r="H31" i="21"/>
  <c r="AC40" i="26"/>
  <c r="AA82" i="27"/>
  <c r="I48" i="22"/>
  <c r="M48" i="22"/>
  <c r="Q48" i="22"/>
  <c r="U48" i="22"/>
  <c r="Y48" i="22"/>
  <c r="AC48" i="22"/>
  <c r="P65" i="22"/>
  <c r="AI65" i="22"/>
  <c r="M39" i="23"/>
  <c r="AC39" i="23"/>
  <c r="AC62" i="23" s="1"/>
  <c r="R39" i="23"/>
  <c r="R62" i="23" s="1"/>
  <c r="R60" i="23"/>
  <c r="R113" i="23"/>
  <c r="AE60" i="23"/>
  <c r="T60" i="23"/>
  <c r="T76" i="23" s="1"/>
  <c r="T86" i="23" s="1"/>
  <c r="T89" i="23" s="1"/>
  <c r="X60" i="23"/>
  <c r="X62" i="23" s="1"/>
  <c r="I95" i="23"/>
  <c r="T95" i="23"/>
  <c r="AG95" i="23"/>
  <c r="J96" i="23"/>
  <c r="U96" i="23"/>
  <c r="AG96" i="23"/>
  <c r="K97" i="23"/>
  <c r="U97" i="23"/>
  <c r="AI97" i="23"/>
  <c r="AK104" i="23"/>
  <c r="AK107" i="23"/>
  <c r="AI115" i="23"/>
  <c r="AK116" i="23"/>
  <c r="AB116" i="23"/>
  <c r="W116" i="23"/>
  <c r="Q116" i="23"/>
  <c r="L116" i="23"/>
  <c r="G116" i="23"/>
  <c r="AA116" i="23"/>
  <c r="AI119" i="23"/>
  <c r="AK120" i="23"/>
  <c r="AB120" i="23"/>
  <c r="W120" i="23"/>
  <c r="Q120" i="23"/>
  <c r="L120" i="23"/>
  <c r="G120" i="23"/>
  <c r="AA120" i="23"/>
  <c r="AI123" i="23"/>
  <c r="AB132" i="23"/>
  <c r="W132" i="23"/>
  <c r="G132" i="23"/>
  <c r="AA132" i="23"/>
  <c r="D134" i="23"/>
  <c r="Z134" i="23" s="1"/>
  <c r="AG135" i="23"/>
  <c r="AA135" i="23"/>
  <c r="W135" i="23"/>
  <c r="S135" i="23"/>
  <c r="O135" i="23"/>
  <c r="K135" i="23"/>
  <c r="G135" i="23"/>
  <c r="AC135" i="23"/>
  <c r="X135" i="23"/>
  <c r="R135" i="23"/>
  <c r="M135" i="23"/>
  <c r="H135" i="23"/>
  <c r="AB135" i="23"/>
  <c r="U135" i="23"/>
  <c r="N135" i="23"/>
  <c r="AK135" i="23"/>
  <c r="Z135" i="23"/>
  <c r="T135" i="23"/>
  <c r="L135" i="23"/>
  <c r="D135" i="23"/>
  <c r="AE135" i="23"/>
  <c r="V135" i="23"/>
  <c r="P135" i="23"/>
  <c r="I135" i="23"/>
  <c r="AI135" i="23"/>
  <c r="AC139" i="23"/>
  <c r="M93" i="25"/>
  <c r="J22" i="27"/>
  <c r="J76" i="26"/>
  <c r="N76" i="26"/>
  <c r="N22" i="27"/>
  <c r="N47" i="27" s="1"/>
  <c r="R22" i="27"/>
  <c r="R47" i="27" s="1"/>
  <c r="R76" i="26"/>
  <c r="V22" i="27"/>
  <c r="V47" i="27" s="1"/>
  <c r="V76" i="26"/>
  <c r="Z22" i="27"/>
  <c r="Z44" i="27" s="1"/>
  <c r="Z76" i="26"/>
  <c r="AE76" i="26"/>
  <c r="AE22" i="27"/>
  <c r="AE44" i="27" s="1"/>
  <c r="K47" i="26"/>
  <c r="K55" i="26"/>
  <c r="AA47" i="26"/>
  <c r="AA55" i="26"/>
  <c r="N48" i="26"/>
  <c r="N56" i="26"/>
  <c r="V56" i="26"/>
  <c r="V48" i="26"/>
  <c r="Z56" i="26"/>
  <c r="Z48" i="26"/>
  <c r="P38" i="21"/>
  <c r="P81" i="20"/>
  <c r="AI38" i="21"/>
  <c r="AI81" i="20"/>
  <c r="S82" i="20"/>
  <c r="S39" i="21"/>
  <c r="S108" i="20"/>
  <c r="S65" i="21"/>
  <c r="S82" i="27" s="1"/>
  <c r="Y78" i="20"/>
  <c r="T81" i="20"/>
  <c r="AB81" i="20"/>
  <c r="Q83" i="20"/>
  <c r="Z102" i="20"/>
  <c r="AA39" i="21"/>
  <c r="I40" i="26"/>
  <c r="Q61" i="21"/>
  <c r="Q81" i="27" s="1"/>
  <c r="O65" i="21"/>
  <c r="O82" i="27" s="1"/>
  <c r="V48" i="22"/>
  <c r="U65" i="22"/>
  <c r="V20" i="23"/>
  <c r="V76" i="23" s="1"/>
  <c r="V86" i="23" s="1"/>
  <c r="V89" i="23" s="1"/>
  <c r="N84" i="23"/>
  <c r="N87" i="23" s="1"/>
  <c r="AE84" i="23"/>
  <c r="AE87" i="23" s="1"/>
  <c r="F94" i="23"/>
  <c r="F95" i="23" s="1"/>
  <c r="F96" i="23" s="1"/>
  <c r="F97" i="23" s="1"/>
  <c r="F98" i="23" s="1"/>
  <c r="F99" i="23" s="1"/>
  <c r="F100" i="23" s="1"/>
  <c r="F101" i="23" s="1"/>
  <c r="F102" i="23" s="1"/>
  <c r="F103" i="23" s="1"/>
  <c r="F104" i="23" s="1"/>
  <c r="F105" i="23" s="1"/>
  <c r="F106" i="23" s="1"/>
  <c r="F107" i="23" s="1"/>
  <c r="F108" i="23" s="1"/>
  <c r="F110" i="23" s="1"/>
  <c r="M95" i="23"/>
  <c r="X95" i="23"/>
  <c r="AI96" i="23"/>
  <c r="N96" i="23"/>
  <c r="Y96" i="23"/>
  <c r="L97" i="23"/>
  <c r="W97" i="23"/>
  <c r="X103" i="23"/>
  <c r="AE113" i="23"/>
  <c r="AK115" i="23"/>
  <c r="K116" i="23"/>
  <c r="AI116" i="23"/>
  <c r="AK119" i="23"/>
  <c r="K120" i="23"/>
  <c r="AI120" i="23"/>
  <c r="AK123" i="23"/>
  <c r="AE125" i="23"/>
  <c r="AK131" i="23"/>
  <c r="K132" i="23"/>
  <c r="J135" i="23"/>
  <c r="N93" i="25"/>
  <c r="C68" i="28"/>
  <c r="C70" i="28"/>
  <c r="D79" i="25"/>
  <c r="D107" i="25"/>
  <c r="D423" i="25"/>
  <c r="R56" i="26"/>
  <c r="AE97" i="23"/>
  <c r="Z97" i="23"/>
  <c r="V97" i="23"/>
  <c r="R97" i="23"/>
  <c r="N97" i="23"/>
  <c r="J97" i="23"/>
  <c r="I97" i="23"/>
  <c r="O97" i="23"/>
  <c r="T97" i="23"/>
  <c r="Y97" i="23"/>
  <c r="AG97" i="23"/>
  <c r="J98" i="23"/>
  <c r="O98" i="23"/>
  <c r="U98" i="23"/>
  <c r="Z98" i="23"/>
  <c r="AG98" i="23"/>
  <c r="AE101" i="23"/>
  <c r="Z101" i="23"/>
  <c r="V101" i="23"/>
  <c r="R101" i="23"/>
  <c r="N101" i="23"/>
  <c r="J101" i="23"/>
  <c r="I101" i="23"/>
  <c r="O101" i="23"/>
  <c r="T101" i="23"/>
  <c r="Y101" i="23"/>
  <c r="AG101" i="23"/>
  <c r="G104" i="23"/>
  <c r="M104" i="23"/>
  <c r="R104" i="23"/>
  <c r="W104" i="23"/>
  <c r="AC104" i="23"/>
  <c r="AE105" i="23"/>
  <c r="Z105" i="23"/>
  <c r="V105" i="23"/>
  <c r="R105" i="23"/>
  <c r="N105" i="23"/>
  <c r="J105" i="23"/>
  <c r="I105" i="23"/>
  <c r="O105" i="23"/>
  <c r="T105" i="23"/>
  <c r="Y105" i="23"/>
  <c r="AG105" i="23"/>
  <c r="L107" i="23"/>
  <c r="J113" i="23"/>
  <c r="O113" i="23"/>
  <c r="U113" i="23"/>
  <c r="Z113" i="23"/>
  <c r="AG113" i="23"/>
  <c r="G115" i="23"/>
  <c r="M115" i="23"/>
  <c r="R115" i="23"/>
  <c r="W115" i="23"/>
  <c r="AC115" i="23"/>
  <c r="AE116" i="23"/>
  <c r="Z116" i="23"/>
  <c r="V116" i="23"/>
  <c r="R116" i="23"/>
  <c r="N116" i="23"/>
  <c r="J116" i="23"/>
  <c r="I116" i="23"/>
  <c r="O116" i="23"/>
  <c r="T116" i="23"/>
  <c r="Y116" i="23"/>
  <c r="AG116" i="23"/>
  <c r="J117" i="23"/>
  <c r="O117" i="23"/>
  <c r="U117" i="23"/>
  <c r="Z117" i="23"/>
  <c r="AG117" i="23"/>
  <c r="G119" i="23"/>
  <c r="M119" i="23"/>
  <c r="R119" i="23"/>
  <c r="W119" i="23"/>
  <c r="AC119" i="23"/>
  <c r="AE120" i="23"/>
  <c r="Z120" i="23"/>
  <c r="V120" i="23"/>
  <c r="R120" i="23"/>
  <c r="N120" i="23"/>
  <c r="J120" i="23"/>
  <c r="I120" i="23"/>
  <c r="O120" i="23"/>
  <c r="T120" i="23"/>
  <c r="Y120" i="23"/>
  <c r="AG120" i="23"/>
  <c r="J121" i="23"/>
  <c r="O121" i="23"/>
  <c r="U121" i="23"/>
  <c r="Z121" i="23"/>
  <c r="AG121" i="23"/>
  <c r="G122" i="23"/>
  <c r="L122" i="23"/>
  <c r="Q122" i="23"/>
  <c r="W122" i="23"/>
  <c r="AB122" i="23"/>
  <c r="G123" i="23"/>
  <c r="M123" i="23"/>
  <c r="R123" i="23"/>
  <c r="W123" i="23"/>
  <c r="AC123" i="23"/>
  <c r="AE124" i="23"/>
  <c r="Z124" i="23"/>
  <c r="V124" i="23"/>
  <c r="R124" i="23"/>
  <c r="N124" i="23"/>
  <c r="J124" i="23"/>
  <c r="I124" i="23"/>
  <c r="O124" i="23"/>
  <c r="T124" i="23"/>
  <c r="Y124" i="23"/>
  <c r="AG124" i="23"/>
  <c r="J125" i="23"/>
  <c r="O125" i="23"/>
  <c r="U125" i="23"/>
  <c r="Z125" i="23"/>
  <c r="AG125" i="23"/>
  <c r="AE128" i="23"/>
  <c r="Z128" i="23"/>
  <c r="N128" i="23"/>
  <c r="J128" i="23"/>
  <c r="T128" i="23"/>
  <c r="Y128" i="23"/>
  <c r="G131" i="23"/>
  <c r="M131" i="23"/>
  <c r="AC131" i="23"/>
  <c r="AE132" i="23"/>
  <c r="R132" i="23"/>
  <c r="N132" i="23"/>
  <c r="O132" i="23"/>
  <c r="T132" i="23"/>
  <c r="L133" i="23"/>
  <c r="R133" i="23"/>
  <c r="AG137" i="23"/>
  <c r="AA137" i="23"/>
  <c r="O137" i="23"/>
  <c r="K137" i="23"/>
  <c r="AB137" i="23"/>
  <c r="V137" i="23"/>
  <c r="J137" i="23"/>
  <c r="R137" i="23"/>
  <c r="H139" i="23"/>
  <c r="H93" i="25"/>
  <c r="F60" i="28"/>
  <c r="F412" i="25"/>
  <c r="F96" i="25"/>
  <c r="F68" i="25"/>
  <c r="D61" i="28"/>
  <c r="D413" i="25"/>
  <c r="D97" i="25"/>
  <c r="C62" i="28"/>
  <c r="F63" i="28"/>
  <c r="F71" i="25"/>
  <c r="F415" i="25"/>
  <c r="D74" i="25"/>
  <c r="F69" i="28"/>
  <c r="F421" i="25"/>
  <c r="F105" i="25"/>
  <c r="F77" i="25"/>
  <c r="F424" i="25"/>
  <c r="F80" i="25"/>
  <c r="F425" i="25"/>
  <c r="F109" i="25"/>
  <c r="C74" i="28"/>
  <c r="D427" i="25"/>
  <c r="D83" i="25"/>
  <c r="E87" i="25"/>
  <c r="L75" i="26"/>
  <c r="L77" i="26" s="1"/>
  <c r="L78" i="26" s="1"/>
  <c r="L54" i="26"/>
  <c r="L46" i="26"/>
  <c r="P75" i="26"/>
  <c r="P77" i="26" s="1"/>
  <c r="P78" i="26" s="1"/>
  <c r="P54" i="26"/>
  <c r="T75" i="26"/>
  <c r="T77" i="26" s="1"/>
  <c r="T78" i="26" s="1"/>
  <c r="T46" i="26"/>
  <c r="T54" i="26"/>
  <c r="X75" i="26"/>
  <c r="X77" i="26" s="1"/>
  <c r="X78" i="26" s="1"/>
  <c r="X46" i="26"/>
  <c r="AB75" i="26"/>
  <c r="AB77" i="26" s="1"/>
  <c r="AB78" i="26" s="1"/>
  <c r="AB54" i="26"/>
  <c r="AB46" i="26"/>
  <c r="AI56" i="26"/>
  <c r="AI48" i="26"/>
  <c r="AI75" i="26"/>
  <c r="AI77" i="26" s="1"/>
  <c r="AI54" i="26"/>
  <c r="J104" i="23"/>
  <c r="O104" i="23"/>
  <c r="U104" i="23"/>
  <c r="Z104" i="23"/>
  <c r="AG104" i="23"/>
  <c r="AE107" i="23"/>
  <c r="J107" i="23"/>
  <c r="J115" i="23"/>
  <c r="O115" i="23"/>
  <c r="U115" i="23"/>
  <c r="Z115" i="23"/>
  <c r="AG115" i="23"/>
  <c r="J119" i="23"/>
  <c r="O119" i="23"/>
  <c r="U119" i="23"/>
  <c r="Z119" i="23"/>
  <c r="AG119" i="23"/>
  <c r="AE122" i="23"/>
  <c r="Z122" i="23"/>
  <c r="V122" i="23"/>
  <c r="R122" i="23"/>
  <c r="N122" i="23"/>
  <c r="J122" i="23"/>
  <c r="I122" i="23"/>
  <c r="O122" i="23"/>
  <c r="T122" i="23"/>
  <c r="Y122" i="23"/>
  <c r="AG122" i="23"/>
  <c r="J123" i="23"/>
  <c r="O123" i="23"/>
  <c r="U123" i="23"/>
  <c r="Z123" i="23"/>
  <c r="AG123" i="23"/>
  <c r="J131" i="23"/>
  <c r="Z131" i="23"/>
  <c r="AG131" i="23"/>
  <c r="W139" i="23"/>
  <c r="J139" i="23"/>
  <c r="D139" i="23"/>
  <c r="AA139" i="23" s="1"/>
  <c r="Y139" i="23"/>
  <c r="T29" i="25"/>
  <c r="J29" i="25"/>
  <c r="Z29" i="25"/>
  <c r="F61" i="28"/>
  <c r="F97" i="25"/>
  <c r="F69" i="25"/>
  <c r="F413" i="25"/>
  <c r="F62" i="28"/>
  <c r="F98" i="25"/>
  <c r="F70" i="25"/>
  <c r="F414" i="25"/>
  <c r="C64" i="28"/>
  <c r="E67" i="28"/>
  <c r="E419" i="25"/>
  <c r="E103" i="25"/>
  <c r="E75" i="25"/>
  <c r="F68" i="28"/>
  <c r="F420" i="25"/>
  <c r="F104" i="25"/>
  <c r="F76" i="25"/>
  <c r="D69" i="25"/>
  <c r="F108" i="25"/>
  <c r="D111" i="25"/>
  <c r="I281" i="25"/>
  <c r="I277" i="25"/>
  <c r="I276" i="25"/>
  <c r="I275" i="25"/>
  <c r="I274" i="25"/>
  <c r="I284" i="25"/>
  <c r="I283" i="25"/>
  <c r="I282" i="25"/>
  <c r="I278" i="25"/>
  <c r="K380" i="25"/>
  <c r="J380" i="25"/>
  <c r="K388" i="25"/>
  <c r="J388" i="25"/>
  <c r="K22" i="27"/>
  <c r="K76" i="26"/>
  <c r="O22" i="27"/>
  <c r="O43" i="27" s="1"/>
  <c r="O76" i="26"/>
  <c r="S22" i="27"/>
  <c r="S44" i="27" s="1"/>
  <c r="S76" i="26"/>
  <c r="W76" i="26"/>
  <c r="W22" i="27"/>
  <c r="W47" i="27" s="1"/>
  <c r="AA22" i="27"/>
  <c r="AA43" i="27" s="1"/>
  <c r="AA76" i="26"/>
  <c r="AG22" i="27"/>
  <c r="AG43" i="27" s="1"/>
  <c r="AG76" i="26"/>
  <c r="X56" i="26"/>
  <c r="X48" i="26"/>
  <c r="AI46" i="26"/>
  <c r="X78" i="20"/>
  <c r="X82" i="20"/>
  <c r="X84" i="20"/>
  <c r="T102" i="20"/>
  <c r="T112" i="20"/>
  <c r="S52" i="21"/>
  <c r="K54" i="21"/>
  <c r="K39" i="26" s="1"/>
  <c r="AA54" i="21"/>
  <c r="AA39" i="26" s="1"/>
  <c r="W61" i="21"/>
  <c r="K60" i="23"/>
  <c r="O60" i="23"/>
  <c r="S60" i="23"/>
  <c r="S76" i="23" s="1"/>
  <c r="S86" i="23" s="1"/>
  <c r="S89" i="23" s="1"/>
  <c r="W60" i="23"/>
  <c r="W76" i="23" s="1"/>
  <c r="W86" i="23" s="1"/>
  <c r="W89" i="23" s="1"/>
  <c r="AA60" i="23"/>
  <c r="AG60" i="23"/>
  <c r="H97" i="23"/>
  <c r="M97" i="23"/>
  <c r="S97" i="23"/>
  <c r="X97" i="23"/>
  <c r="AC97" i="23"/>
  <c r="AI98" i="23"/>
  <c r="I98" i="23"/>
  <c r="N98" i="23"/>
  <c r="S98" i="23"/>
  <c r="Y98" i="23"/>
  <c r="H101" i="23"/>
  <c r="M101" i="23"/>
  <c r="S101" i="23"/>
  <c r="X101" i="23"/>
  <c r="AC101" i="23"/>
  <c r="K104" i="23"/>
  <c r="Q104" i="23"/>
  <c r="V104" i="23"/>
  <c r="AA104" i="23"/>
  <c r="H105" i="23"/>
  <c r="M105" i="23"/>
  <c r="S105" i="23"/>
  <c r="X105" i="23"/>
  <c r="AC105" i="23"/>
  <c r="AI106" i="23"/>
  <c r="D107" i="23"/>
  <c r="G107" i="23" s="1"/>
  <c r="U107" i="23"/>
  <c r="AI113" i="23"/>
  <c r="I113" i="23"/>
  <c r="N113" i="23"/>
  <c r="S113" i="23"/>
  <c r="Y113" i="23"/>
  <c r="D114" i="23"/>
  <c r="AK114" i="23" s="1"/>
  <c r="K115" i="23"/>
  <c r="Q115" i="23"/>
  <c r="V115" i="23"/>
  <c r="AA115" i="23"/>
  <c r="H116" i="23"/>
  <c r="M116" i="23"/>
  <c r="S116" i="23"/>
  <c r="X116" i="23"/>
  <c r="AC116" i="23"/>
  <c r="AI117" i="23"/>
  <c r="I117" i="23"/>
  <c r="N117" i="23"/>
  <c r="S117" i="23"/>
  <c r="Y117" i="23"/>
  <c r="D118" i="23"/>
  <c r="AK118" i="23" s="1"/>
  <c r="K119" i="23"/>
  <c r="Q119" i="23"/>
  <c r="V119" i="23"/>
  <c r="AA119" i="23"/>
  <c r="H120" i="23"/>
  <c r="M120" i="23"/>
  <c r="S120" i="23"/>
  <c r="X120" i="23"/>
  <c r="AC120" i="23"/>
  <c r="AI121" i="23"/>
  <c r="I121" i="23"/>
  <c r="N121" i="23"/>
  <c r="S121" i="23"/>
  <c r="Y121" i="23"/>
  <c r="D122" i="23"/>
  <c r="K122" i="23"/>
  <c r="P122" i="23"/>
  <c r="U122" i="23"/>
  <c r="AA122" i="23"/>
  <c r="AI122" i="23"/>
  <c r="K123" i="23"/>
  <c r="Q123" i="23"/>
  <c r="V123" i="23"/>
  <c r="AA123" i="23"/>
  <c r="H124" i="23"/>
  <c r="M124" i="23"/>
  <c r="S124" i="23"/>
  <c r="X124" i="23"/>
  <c r="AC124" i="23"/>
  <c r="AI125" i="23"/>
  <c r="I125" i="23"/>
  <c r="N125" i="23"/>
  <c r="S125" i="23"/>
  <c r="Y125" i="23"/>
  <c r="D126" i="23"/>
  <c r="AA126" i="23"/>
  <c r="M128" i="23"/>
  <c r="S128" i="23"/>
  <c r="AI129" i="23"/>
  <c r="D130" i="23"/>
  <c r="W130" i="23" s="1"/>
  <c r="Q131" i="23"/>
  <c r="V131" i="23"/>
  <c r="M132" i="23"/>
  <c r="S132" i="23"/>
  <c r="J133" i="23"/>
  <c r="Q133" i="23"/>
  <c r="P137" i="23"/>
  <c r="X137" i="23"/>
  <c r="T139" i="23"/>
  <c r="I29" i="25"/>
  <c r="M29" i="25"/>
  <c r="Q29" i="25"/>
  <c r="U29" i="25"/>
  <c r="Y29" i="25"/>
  <c r="AC29" i="25"/>
  <c r="J101" i="25"/>
  <c r="J93" i="25"/>
  <c r="P93" i="25"/>
  <c r="F58" i="28"/>
  <c r="F94" i="25"/>
  <c r="F66" i="25"/>
  <c r="C60" i="28"/>
  <c r="E415" i="25"/>
  <c r="F64" i="28"/>
  <c r="F416" i="25"/>
  <c r="F100" i="25"/>
  <c r="D65" i="28"/>
  <c r="D417" i="25"/>
  <c r="D101" i="25"/>
  <c r="D73" i="25"/>
  <c r="C66" i="28"/>
  <c r="F67" i="28"/>
  <c r="F103" i="25"/>
  <c r="F75" i="25"/>
  <c r="F428" i="25"/>
  <c r="F112" i="25"/>
  <c r="F84" i="25"/>
  <c r="F113" i="25"/>
  <c r="F85" i="25"/>
  <c r="F429" i="25"/>
  <c r="C78" i="28"/>
  <c r="F99" i="25"/>
  <c r="I279" i="25"/>
  <c r="F410" i="25"/>
  <c r="E202" i="27"/>
  <c r="E207" i="27" s="1"/>
  <c r="E48" i="27"/>
  <c r="E49" i="27"/>
  <c r="E51" i="27" s="1"/>
  <c r="E54" i="27" s="1"/>
  <c r="E55" i="27" s="1"/>
  <c r="E56" i="27" s="1"/>
  <c r="E57" i="27" s="1"/>
  <c r="E58" i="27" s="1"/>
  <c r="E59" i="27" s="1"/>
  <c r="E60" i="27" s="1"/>
  <c r="E61" i="27" s="1"/>
  <c r="E62" i="27" s="1"/>
  <c r="E63" i="27" s="1"/>
  <c r="E64" i="27" s="1"/>
  <c r="E65" i="27" s="1"/>
  <c r="E66" i="27" s="1"/>
  <c r="D113" i="25"/>
  <c r="H282" i="25"/>
  <c r="H278" i="25"/>
  <c r="H274" i="25"/>
  <c r="H279" i="25"/>
  <c r="H280" i="25"/>
  <c r="H281" i="25"/>
  <c r="F431" i="25"/>
  <c r="I22" i="27"/>
  <c r="AG47" i="27" s="1"/>
  <c r="I76" i="26"/>
  <c r="M22" i="27"/>
  <c r="M47" i="27" s="1"/>
  <c r="M76" i="26"/>
  <c r="Q22" i="27"/>
  <c r="Q47" i="27" s="1"/>
  <c r="Q76" i="26"/>
  <c r="U22" i="27"/>
  <c r="U43" i="27" s="1"/>
  <c r="U76" i="26"/>
  <c r="Y22" i="27"/>
  <c r="Y44" i="27" s="1"/>
  <c r="Y76" i="26"/>
  <c r="AC22" i="27"/>
  <c r="AC47" i="27" s="1"/>
  <c r="AC76" i="26"/>
  <c r="M56" i="26"/>
  <c r="M48" i="26"/>
  <c r="Q56" i="26"/>
  <c r="Q48" i="26"/>
  <c r="U56" i="26"/>
  <c r="U48" i="26"/>
  <c r="Y56" i="26"/>
  <c r="Y48" i="26"/>
  <c r="AC56" i="26"/>
  <c r="AC48" i="26"/>
  <c r="AC54" i="26"/>
  <c r="Y54" i="26"/>
  <c r="U54" i="26"/>
  <c r="Q54" i="26"/>
  <c r="M54" i="26"/>
  <c r="I54" i="26"/>
  <c r="AC46" i="26"/>
  <c r="Y46" i="26"/>
  <c r="U46" i="26"/>
  <c r="Q46" i="26"/>
  <c r="M46" i="26"/>
  <c r="I46" i="26"/>
  <c r="I56" i="26"/>
  <c r="I48" i="26"/>
  <c r="AC55" i="26"/>
  <c r="Y55" i="26"/>
  <c r="U55" i="26"/>
  <c r="Q55" i="26"/>
  <c r="M55" i="26"/>
  <c r="I55" i="26"/>
  <c r="AI55" i="26"/>
  <c r="AB55" i="26"/>
  <c r="X55" i="26"/>
  <c r="T55" i="26"/>
  <c r="P55" i="26"/>
  <c r="L55" i="26"/>
  <c r="AE55" i="26"/>
  <c r="Z55" i="26"/>
  <c r="V55" i="26"/>
  <c r="R55" i="26"/>
  <c r="N55" i="26"/>
  <c r="J55" i="26"/>
  <c r="K54" i="26"/>
  <c r="K46" i="26"/>
  <c r="O54" i="26"/>
  <c r="O46" i="26"/>
  <c r="S54" i="26"/>
  <c r="S46" i="26"/>
  <c r="W54" i="26"/>
  <c r="W46" i="26"/>
  <c r="AA54" i="26"/>
  <c r="AA46" i="26"/>
  <c r="AG56" i="26"/>
  <c r="AG48" i="26"/>
  <c r="AG54" i="26"/>
  <c r="AG46" i="26"/>
  <c r="T56" i="26"/>
  <c r="T48" i="26"/>
  <c r="H40" i="26"/>
  <c r="W55" i="26"/>
  <c r="AE56" i="26"/>
  <c r="S75" i="26"/>
  <c r="S77" i="26" s="1"/>
  <c r="S78" i="26" s="1"/>
  <c r="F106" i="25"/>
  <c r="F78" i="25"/>
  <c r="C72" i="28"/>
  <c r="F110" i="25"/>
  <c r="F82" i="25"/>
  <c r="C76" i="28"/>
  <c r="F114" i="25"/>
  <c r="F86" i="25"/>
  <c r="F83" i="25"/>
  <c r="F111" i="25"/>
  <c r="F423" i="25"/>
  <c r="F430" i="25"/>
  <c r="L47" i="26"/>
  <c r="P47" i="26"/>
  <c r="T47" i="26"/>
  <c r="X47" i="26"/>
  <c r="AB47" i="26"/>
  <c r="AI47" i="26"/>
  <c r="K56" i="26"/>
  <c r="K48" i="26"/>
  <c r="O56" i="26"/>
  <c r="O48" i="26"/>
  <c r="S56" i="26"/>
  <c r="S48" i="26"/>
  <c r="W56" i="26"/>
  <c r="W48" i="26"/>
  <c r="AA56" i="26"/>
  <c r="AA48" i="26"/>
  <c r="L56" i="26"/>
  <c r="L48" i="26"/>
  <c r="AB56" i="26"/>
  <c r="AB48" i="26"/>
  <c r="AE48" i="26"/>
  <c r="O55" i="26"/>
  <c r="AG55" i="26"/>
  <c r="K75" i="26"/>
  <c r="K77" i="26" s="1"/>
  <c r="K78" i="26" s="1"/>
  <c r="AA75" i="26"/>
  <c r="AA77" i="26" s="1"/>
  <c r="AA78" i="26" s="1"/>
  <c r="H82" i="27"/>
  <c r="H94" i="23"/>
  <c r="L94" i="23"/>
  <c r="P94" i="23"/>
  <c r="T94" i="23"/>
  <c r="X94" i="23"/>
  <c r="AB94" i="23"/>
  <c r="H96" i="23"/>
  <c r="L96" i="23"/>
  <c r="P96" i="23"/>
  <c r="T96" i="23"/>
  <c r="X96" i="23"/>
  <c r="AB96" i="23"/>
  <c r="H98" i="23"/>
  <c r="L98" i="23"/>
  <c r="P98" i="23"/>
  <c r="T98" i="23"/>
  <c r="X98" i="23"/>
  <c r="AB98" i="23"/>
  <c r="H100" i="23"/>
  <c r="L100" i="23"/>
  <c r="P100" i="23"/>
  <c r="T100" i="23"/>
  <c r="X100" i="23"/>
  <c r="AB100" i="23"/>
  <c r="H102" i="23"/>
  <c r="L102" i="23"/>
  <c r="P102" i="23"/>
  <c r="T102" i="23"/>
  <c r="X102" i="23"/>
  <c r="AB102" i="23"/>
  <c r="H104" i="23"/>
  <c r="L104" i="23"/>
  <c r="P104" i="23"/>
  <c r="T104" i="23"/>
  <c r="X104" i="23"/>
  <c r="AB104" i="23"/>
  <c r="H106" i="23"/>
  <c r="L106" i="23"/>
  <c r="P106" i="23"/>
  <c r="T106" i="23"/>
  <c r="X106" i="23"/>
  <c r="AB106" i="23"/>
  <c r="H108" i="23"/>
  <c r="L108" i="23"/>
  <c r="P108" i="23"/>
  <c r="T108" i="23"/>
  <c r="X108" i="23"/>
  <c r="AB108" i="23"/>
  <c r="H113" i="23"/>
  <c r="L113" i="23"/>
  <c r="P113" i="23"/>
  <c r="T113" i="23"/>
  <c r="X113" i="23"/>
  <c r="AB113" i="23"/>
  <c r="H115" i="23"/>
  <c r="L115" i="23"/>
  <c r="P115" i="23"/>
  <c r="T115" i="23"/>
  <c r="X115" i="23"/>
  <c r="AB115" i="23"/>
  <c r="H117" i="23"/>
  <c r="L117" i="23"/>
  <c r="P117" i="23"/>
  <c r="T117" i="23"/>
  <c r="X117" i="23"/>
  <c r="AB117" i="23"/>
  <c r="H119" i="23"/>
  <c r="L119" i="23"/>
  <c r="P119" i="23"/>
  <c r="T119" i="23"/>
  <c r="X119" i="23"/>
  <c r="AB119" i="23"/>
  <c r="H121" i="23"/>
  <c r="L121" i="23"/>
  <c r="P121" i="23"/>
  <c r="T121" i="23"/>
  <c r="X121" i="23"/>
  <c r="AB121" i="23"/>
  <c r="H123" i="23"/>
  <c r="L123" i="23"/>
  <c r="P123" i="23"/>
  <c r="T123" i="23"/>
  <c r="X123" i="23"/>
  <c r="AB123" i="23"/>
  <c r="H125" i="23"/>
  <c r="L125" i="23"/>
  <c r="P125" i="23"/>
  <c r="T125" i="23"/>
  <c r="X125" i="23"/>
  <c r="AB125" i="23"/>
  <c r="H127" i="23"/>
  <c r="L127" i="23"/>
  <c r="P127" i="23"/>
  <c r="T127" i="23"/>
  <c r="X127" i="23"/>
  <c r="AB127" i="23"/>
  <c r="H129" i="23"/>
  <c r="T129" i="23"/>
  <c r="X129" i="23"/>
  <c r="L131" i="23"/>
  <c r="P131" i="23"/>
  <c r="AB131" i="23"/>
  <c r="AG133" i="23"/>
  <c r="S133" i="23"/>
  <c r="O133" i="23"/>
  <c r="I133" i="23"/>
  <c r="N133" i="23"/>
  <c r="AE133" i="23"/>
  <c r="D136" i="23"/>
  <c r="Y136" i="23" s="1"/>
  <c r="E61" i="28"/>
  <c r="E65" i="28"/>
  <c r="E73" i="25"/>
  <c r="H283" i="25"/>
  <c r="H284" i="25"/>
  <c r="K309" i="25"/>
  <c r="J314" i="25"/>
  <c r="K317" i="25"/>
  <c r="J381" i="25"/>
  <c r="K382" i="25"/>
  <c r="J389" i="25"/>
  <c r="K390" i="25"/>
  <c r="I47" i="26"/>
  <c r="M47" i="26"/>
  <c r="Q47" i="26"/>
  <c r="U47" i="26"/>
  <c r="Y47" i="26"/>
  <c r="AC47" i="26"/>
  <c r="J54" i="26"/>
  <c r="J46" i="26"/>
  <c r="J75" i="26"/>
  <c r="J77" i="26" s="1"/>
  <c r="J78" i="26" s="1"/>
  <c r="N54" i="26"/>
  <c r="N46" i="26"/>
  <c r="N75" i="26"/>
  <c r="N77" i="26" s="1"/>
  <c r="N78" i="26" s="1"/>
  <c r="R54" i="26"/>
  <c r="R46" i="26"/>
  <c r="R75" i="26"/>
  <c r="R77" i="26" s="1"/>
  <c r="R78" i="26" s="1"/>
  <c r="V54" i="26"/>
  <c r="V46" i="26"/>
  <c r="V75" i="26"/>
  <c r="V77" i="26" s="1"/>
  <c r="V78" i="26" s="1"/>
  <c r="Z54" i="26"/>
  <c r="AE54" i="26"/>
  <c r="P56" i="26"/>
  <c r="P48" i="26"/>
  <c r="S55" i="26"/>
  <c r="O75" i="26"/>
  <c r="O77" i="26" s="1"/>
  <c r="O78" i="26" s="1"/>
  <c r="AG75" i="26"/>
  <c r="AG77" i="26" s="1"/>
  <c r="AG78" i="26" s="1"/>
  <c r="H203" i="27"/>
  <c r="H207" i="27" s="1"/>
  <c r="L203" i="27"/>
  <c r="L207" i="27" s="1"/>
  <c r="P203" i="27"/>
  <c r="P207" i="27" s="1"/>
  <c r="X203" i="27"/>
  <c r="X207" i="27" s="1"/>
  <c r="AB203" i="27"/>
  <c r="AB207" i="27" s="1"/>
  <c r="AI203" i="27"/>
  <c r="AI207" i="27" s="1"/>
  <c r="Z75" i="26"/>
  <c r="Z77" i="26" s="1"/>
  <c r="Z78" i="26" s="1"/>
  <c r="AE75" i="26"/>
  <c r="AE77" i="26" s="1"/>
  <c r="AE78" i="26" s="1"/>
  <c r="M203" i="27"/>
  <c r="M207" i="27" s="1"/>
  <c r="Q203" i="27"/>
  <c r="Q207" i="27" s="1"/>
  <c r="U203" i="27"/>
  <c r="U207" i="27" s="1"/>
  <c r="Y203" i="27"/>
  <c r="Y207" i="27" s="1"/>
  <c r="AC203" i="27"/>
  <c r="AC207" i="27" s="1"/>
  <c r="G101" i="25"/>
  <c r="Z46" i="26"/>
  <c r="AE46" i="26"/>
  <c r="AE49" i="26" s="1"/>
  <c r="J203" i="27"/>
  <c r="J207" i="27" s="1"/>
  <c r="N203" i="27"/>
  <c r="N207" i="27" s="1"/>
  <c r="R203" i="27"/>
  <c r="R207" i="27" s="1"/>
  <c r="Z203" i="27"/>
  <c r="Z207" i="27" s="1"/>
  <c r="AE203" i="27"/>
  <c r="AE207" i="27" s="1"/>
  <c r="O203" i="27"/>
  <c r="O207" i="27" s="1"/>
  <c r="S203" i="27"/>
  <c r="S207" i="27" s="1"/>
  <c r="W203" i="27"/>
  <c r="W207" i="27" s="1"/>
  <c r="AA203" i="27"/>
  <c r="AA207" i="27" s="1"/>
  <c r="AG203" i="27"/>
  <c r="AG207" i="27" s="1"/>
  <c r="Y47" i="27" l="1"/>
  <c r="Q43" i="27"/>
  <c r="AI47" i="27"/>
  <c r="L44" i="27"/>
  <c r="L63" i="27" s="1"/>
  <c r="P43" i="27"/>
  <c r="V203" i="27"/>
  <c r="V207" i="27" s="1"/>
  <c r="T203" i="27"/>
  <c r="T207" i="27" s="1"/>
  <c r="E59" i="28"/>
  <c r="G82" i="27"/>
  <c r="W82" i="27"/>
  <c r="N82" i="27"/>
  <c r="Y109" i="27"/>
  <c r="G93" i="27"/>
  <c r="AB82" i="27"/>
  <c r="T82" i="27"/>
  <c r="W94" i="27"/>
  <c r="AB89" i="27"/>
  <c r="AB84" i="27"/>
  <c r="T86" i="27"/>
  <c r="T87" i="27"/>
  <c r="T115" i="27" s="1"/>
  <c r="Y61" i="27"/>
  <c r="Y113" i="27"/>
  <c r="V85" i="27"/>
  <c r="V86" i="27"/>
  <c r="V114" i="27" s="1"/>
  <c r="W87" i="27"/>
  <c r="N83" i="27"/>
  <c r="AE86" i="27"/>
  <c r="AE89" i="27"/>
  <c r="Y114" i="27"/>
  <c r="AC43" i="27"/>
  <c r="U47" i="27"/>
  <c r="Q44" i="27"/>
  <c r="Q63" i="27" s="1"/>
  <c r="M43" i="27"/>
  <c r="AA44" i="27"/>
  <c r="AB44" i="27"/>
  <c r="AB63" i="27" s="1"/>
  <c r="T43" i="27"/>
  <c r="T62" i="27" s="1"/>
  <c r="S43" i="27"/>
  <c r="AE47" i="27"/>
  <c r="V44" i="27"/>
  <c r="W44" i="27"/>
  <c r="W63" i="27" s="1"/>
  <c r="Z47" i="27"/>
  <c r="R44" i="27"/>
  <c r="L62" i="27"/>
  <c r="AE43" i="27"/>
  <c r="N44" i="27"/>
  <c r="G203" i="27"/>
  <c r="G207" i="27" s="1"/>
  <c r="W81" i="27"/>
  <c r="J82" i="27"/>
  <c r="AE81" i="27"/>
  <c r="V81" i="27"/>
  <c r="AB81" i="27"/>
  <c r="AB109" i="27" s="1"/>
  <c r="T81" i="27"/>
  <c r="G94" i="27"/>
  <c r="Y122" i="27"/>
  <c r="T94" i="27"/>
  <c r="AI122" i="27" s="1"/>
  <c r="AE94" i="27"/>
  <c r="N94" i="27"/>
  <c r="AB87" i="27"/>
  <c r="AB86" i="27"/>
  <c r="AB114" i="27" s="1"/>
  <c r="T84" i="27"/>
  <c r="T89" i="27"/>
  <c r="K68" i="27"/>
  <c r="Y124" i="27"/>
  <c r="Y118" i="27"/>
  <c r="V87" i="27"/>
  <c r="W89" i="27"/>
  <c r="K203" i="27"/>
  <c r="K207" i="27" s="1"/>
  <c r="K78" i="27"/>
  <c r="N85" i="27"/>
  <c r="AE83" i="27"/>
  <c r="Y111" i="27"/>
  <c r="Y115" i="27"/>
  <c r="U126" i="27"/>
  <c r="Y43" i="27"/>
  <c r="Y62" i="27" s="1"/>
  <c r="U44" i="27"/>
  <c r="AI44" i="27"/>
  <c r="X43" i="27"/>
  <c r="X62" i="27" s="1"/>
  <c r="L47" i="27"/>
  <c r="O44" i="27"/>
  <c r="AB43" i="27"/>
  <c r="AB62" i="27" s="1"/>
  <c r="T47" i="27"/>
  <c r="T66" i="27" s="1"/>
  <c r="AG44" i="27"/>
  <c r="AG63" i="27" s="1"/>
  <c r="S47" i="27"/>
  <c r="N43" i="27"/>
  <c r="W43" i="27"/>
  <c r="AE57" i="26"/>
  <c r="D103" i="25"/>
  <c r="V82" i="27"/>
  <c r="N81" i="27"/>
  <c r="G95" i="27"/>
  <c r="G123" i="27" s="1"/>
  <c r="J94" i="27"/>
  <c r="AB83" i="27"/>
  <c r="T83" i="27"/>
  <c r="T111" i="27" s="1"/>
  <c r="Y59" i="27"/>
  <c r="Y126" i="27"/>
  <c r="V89" i="27"/>
  <c r="W83" i="27"/>
  <c r="W84" i="27"/>
  <c r="W112" i="27" s="1"/>
  <c r="N84" i="27"/>
  <c r="N87" i="27"/>
  <c r="AE85" i="27"/>
  <c r="Y117" i="27"/>
  <c r="X47" i="27"/>
  <c r="X66" i="27" s="1"/>
  <c r="AB47" i="27"/>
  <c r="AB66" i="27" s="1"/>
  <c r="P44" i="27"/>
  <c r="P63" i="27" s="1"/>
  <c r="E79" i="25"/>
  <c r="D99" i="25"/>
  <c r="D67" i="28"/>
  <c r="E107" i="25"/>
  <c r="D415" i="25"/>
  <c r="D419" i="25"/>
  <c r="D71" i="25"/>
  <c r="E133" i="25"/>
  <c r="E249" i="25"/>
  <c r="E161" i="25"/>
  <c r="E220" i="25"/>
  <c r="E63" i="28"/>
  <c r="D418" i="25"/>
  <c r="E413" i="25"/>
  <c r="D115" i="25"/>
  <c r="E71" i="25"/>
  <c r="D66" i="28"/>
  <c r="E83" i="25"/>
  <c r="D431" i="25"/>
  <c r="D287" i="25"/>
  <c r="D355" i="25"/>
  <c r="D192" i="25"/>
  <c r="D223" i="25"/>
  <c r="D164" i="25"/>
  <c r="D252" i="25"/>
  <c r="D136" i="25"/>
  <c r="D248" i="25"/>
  <c r="D283" i="25"/>
  <c r="D188" i="25"/>
  <c r="D351" i="25"/>
  <c r="D219" i="25"/>
  <c r="D132" i="25"/>
  <c r="D160" i="25"/>
  <c r="E346" i="25"/>
  <c r="E183" i="25"/>
  <c r="E214" i="25"/>
  <c r="E243" i="25"/>
  <c r="E127" i="25"/>
  <c r="E278" i="25"/>
  <c r="E155" i="25"/>
  <c r="E97" i="25"/>
  <c r="D261" i="25"/>
  <c r="D296" i="25"/>
  <c r="D173" i="25"/>
  <c r="D364" i="25"/>
  <c r="D201" i="25"/>
  <c r="D232" i="25"/>
  <c r="D145" i="25"/>
  <c r="E292" i="25"/>
  <c r="E169" i="25"/>
  <c r="E360" i="25"/>
  <c r="E197" i="25"/>
  <c r="E228" i="25"/>
  <c r="E257" i="25"/>
  <c r="E141" i="25"/>
  <c r="E217" i="25"/>
  <c r="E246" i="25"/>
  <c r="E281" i="25"/>
  <c r="E158" i="25"/>
  <c r="E130" i="25"/>
  <c r="E349" i="25"/>
  <c r="E186" i="25"/>
  <c r="E226" i="25"/>
  <c r="E255" i="25"/>
  <c r="E290" i="25"/>
  <c r="E167" i="25"/>
  <c r="E195" i="25"/>
  <c r="E139" i="25"/>
  <c r="E358" i="25"/>
  <c r="D354" i="25"/>
  <c r="D191" i="25"/>
  <c r="D222" i="25"/>
  <c r="D135" i="25"/>
  <c r="D286" i="25"/>
  <c r="D163" i="25"/>
  <c r="D251" i="25"/>
  <c r="D240" i="25"/>
  <c r="D275" i="25"/>
  <c r="D180" i="25"/>
  <c r="D211" i="25"/>
  <c r="D343" i="25"/>
  <c r="D124" i="25"/>
  <c r="D152" i="25"/>
  <c r="E258" i="25"/>
  <c r="E293" i="25"/>
  <c r="E170" i="25"/>
  <c r="E361" i="25"/>
  <c r="E198" i="25"/>
  <c r="E142" i="25"/>
  <c r="E229" i="25"/>
  <c r="E245" i="25"/>
  <c r="E280" i="25"/>
  <c r="E185" i="25"/>
  <c r="E216" i="25"/>
  <c r="E348" i="25"/>
  <c r="E129" i="25"/>
  <c r="E157" i="25"/>
  <c r="E355" i="25"/>
  <c r="E192" i="25"/>
  <c r="E223" i="25"/>
  <c r="E252" i="25"/>
  <c r="E136" i="25"/>
  <c r="E287" i="25"/>
  <c r="E164" i="25"/>
  <c r="E283" i="25"/>
  <c r="E351" i="25"/>
  <c r="E188" i="25"/>
  <c r="E219" i="25"/>
  <c r="E160" i="25"/>
  <c r="E248" i="25"/>
  <c r="E132" i="25"/>
  <c r="D278" i="25"/>
  <c r="D346" i="25"/>
  <c r="D183" i="25"/>
  <c r="D214" i="25"/>
  <c r="D243" i="25"/>
  <c r="D127" i="25"/>
  <c r="D155" i="25"/>
  <c r="E296" i="25"/>
  <c r="E173" i="25"/>
  <c r="E364" i="25"/>
  <c r="E201" i="25"/>
  <c r="E232" i="25"/>
  <c r="E145" i="25"/>
  <c r="E261" i="25"/>
  <c r="D257" i="25"/>
  <c r="D292" i="25"/>
  <c r="D169" i="25"/>
  <c r="D197" i="25"/>
  <c r="D360" i="25"/>
  <c r="D141" i="25"/>
  <c r="D228" i="25"/>
  <c r="D349" i="25"/>
  <c r="D186" i="25"/>
  <c r="D217" i="25"/>
  <c r="D246" i="25"/>
  <c r="D130" i="25"/>
  <c r="D281" i="25"/>
  <c r="D158" i="25"/>
  <c r="D358" i="25"/>
  <c r="D195" i="25"/>
  <c r="D226" i="25"/>
  <c r="D255" i="25"/>
  <c r="D139" i="25"/>
  <c r="D290" i="25"/>
  <c r="D167" i="25"/>
  <c r="D81" i="25"/>
  <c r="E222" i="25"/>
  <c r="E251" i="25"/>
  <c r="E163" i="25"/>
  <c r="E191" i="25"/>
  <c r="E286" i="25"/>
  <c r="E354" i="25"/>
  <c r="E135" i="25"/>
  <c r="E275" i="25"/>
  <c r="E343" i="25"/>
  <c r="E180" i="25"/>
  <c r="E211" i="25"/>
  <c r="E240" i="25"/>
  <c r="E124" i="25"/>
  <c r="E152" i="25"/>
  <c r="D229" i="25"/>
  <c r="D258" i="25"/>
  <c r="D293" i="25"/>
  <c r="D142" i="25"/>
  <c r="D361" i="25"/>
  <c r="D170" i="25"/>
  <c r="D198" i="25"/>
  <c r="E350" i="25"/>
  <c r="E187" i="25"/>
  <c r="E218" i="25"/>
  <c r="E131" i="25"/>
  <c r="E247" i="25"/>
  <c r="E159" i="25"/>
  <c r="E282" i="25"/>
  <c r="E417" i="25"/>
  <c r="E254" i="25"/>
  <c r="E289" i="25"/>
  <c r="E166" i="25"/>
  <c r="E194" i="25"/>
  <c r="E357" i="25"/>
  <c r="E138" i="25"/>
  <c r="E225" i="25"/>
  <c r="E250" i="25"/>
  <c r="E285" i="25"/>
  <c r="E353" i="25"/>
  <c r="E190" i="25"/>
  <c r="E162" i="25"/>
  <c r="E134" i="25"/>
  <c r="E221" i="25"/>
  <c r="D212" i="25"/>
  <c r="D241" i="25"/>
  <c r="D276" i="25"/>
  <c r="D153" i="25"/>
  <c r="D344" i="25"/>
  <c r="D181" i="25"/>
  <c r="D125" i="25"/>
  <c r="D362" i="25"/>
  <c r="D199" i="25"/>
  <c r="D230" i="25"/>
  <c r="D143" i="25"/>
  <c r="D259" i="25"/>
  <c r="D171" i="25"/>
  <c r="D294" i="25"/>
  <c r="D244" i="25"/>
  <c r="D279" i="25"/>
  <c r="D347" i="25"/>
  <c r="D184" i="25"/>
  <c r="D128" i="25"/>
  <c r="D215" i="25"/>
  <c r="D156" i="25"/>
  <c r="D253" i="25"/>
  <c r="D288" i="25"/>
  <c r="D356" i="25"/>
  <c r="D193" i="25"/>
  <c r="D224" i="25"/>
  <c r="D165" i="25"/>
  <c r="D137" i="25"/>
  <c r="E213" i="25"/>
  <c r="E242" i="25"/>
  <c r="E154" i="25"/>
  <c r="E277" i="25"/>
  <c r="E182" i="25"/>
  <c r="E345" i="25"/>
  <c r="E126" i="25"/>
  <c r="D295" i="25"/>
  <c r="D172" i="25"/>
  <c r="D363" i="25"/>
  <c r="D200" i="25"/>
  <c r="D231" i="25"/>
  <c r="D260" i="25"/>
  <c r="D144" i="25"/>
  <c r="D291" i="25"/>
  <c r="D168" i="25"/>
  <c r="D359" i="25"/>
  <c r="D196" i="25"/>
  <c r="D227" i="25"/>
  <c r="D140" i="25"/>
  <c r="D256" i="25"/>
  <c r="D282" i="25"/>
  <c r="D350" i="25"/>
  <c r="D187" i="25"/>
  <c r="D131" i="25"/>
  <c r="D218" i="25"/>
  <c r="D159" i="25"/>
  <c r="D247" i="25"/>
  <c r="D225" i="25"/>
  <c r="D254" i="25"/>
  <c r="D166" i="25"/>
  <c r="D289" i="25"/>
  <c r="D357" i="25"/>
  <c r="D194" i="25"/>
  <c r="D138" i="25"/>
  <c r="D221" i="25"/>
  <c r="D250" i="25"/>
  <c r="D285" i="25"/>
  <c r="D162" i="25"/>
  <c r="D190" i="25"/>
  <c r="D134" i="25"/>
  <c r="D353" i="25"/>
  <c r="E241" i="25"/>
  <c r="E276" i="25"/>
  <c r="E344" i="25"/>
  <c r="E125" i="25"/>
  <c r="E181" i="25"/>
  <c r="E212" i="25"/>
  <c r="E153" i="25"/>
  <c r="E230" i="25"/>
  <c r="E259" i="25"/>
  <c r="E171" i="25"/>
  <c r="E294" i="25"/>
  <c r="E362" i="25"/>
  <c r="E199" i="25"/>
  <c r="E143" i="25"/>
  <c r="E279" i="25"/>
  <c r="E347" i="25"/>
  <c r="E184" i="25"/>
  <c r="E215" i="25"/>
  <c r="E244" i="25"/>
  <c r="E128" i="25"/>
  <c r="E156" i="25"/>
  <c r="E288" i="25"/>
  <c r="E356" i="25"/>
  <c r="E193" i="25"/>
  <c r="E137" i="25"/>
  <c r="E224" i="25"/>
  <c r="E165" i="25"/>
  <c r="E253" i="25"/>
  <c r="D345" i="25"/>
  <c r="D182" i="25"/>
  <c r="D213" i="25"/>
  <c r="D126" i="25"/>
  <c r="D154" i="25"/>
  <c r="D242" i="25"/>
  <c r="D277" i="25"/>
  <c r="E363" i="25"/>
  <c r="E200" i="25"/>
  <c r="E231" i="25"/>
  <c r="E260" i="25"/>
  <c r="E144" i="25"/>
  <c r="E295" i="25"/>
  <c r="E172" i="25"/>
  <c r="E359" i="25"/>
  <c r="E196" i="25"/>
  <c r="E227" i="25"/>
  <c r="E140" i="25"/>
  <c r="E291" i="25"/>
  <c r="E168" i="25"/>
  <c r="E256" i="25"/>
  <c r="D216" i="25"/>
  <c r="D245" i="25"/>
  <c r="D157" i="25"/>
  <c r="D185" i="25"/>
  <c r="D280" i="25"/>
  <c r="D348" i="25"/>
  <c r="D129" i="25"/>
  <c r="D220" i="25"/>
  <c r="D352" i="25"/>
  <c r="D189" i="25"/>
  <c r="D284" i="25"/>
  <c r="D161" i="25"/>
  <c r="D249" i="25"/>
  <c r="D133" i="25"/>
  <c r="K82" i="27"/>
  <c r="K110" i="27" s="1"/>
  <c r="K94" i="27"/>
  <c r="G47" i="27"/>
  <c r="G66" i="27" s="1"/>
  <c r="G43" i="27"/>
  <c r="G44" i="27"/>
  <c r="G63" i="27" s="1"/>
  <c r="I82" i="27"/>
  <c r="I110" i="27" s="1"/>
  <c r="I47" i="27"/>
  <c r="I44" i="27"/>
  <c r="I43" i="27"/>
  <c r="I62" i="27" s="1"/>
  <c r="J44" i="27"/>
  <c r="J47" i="27"/>
  <c r="J66" i="27" s="1"/>
  <c r="J43" i="27"/>
  <c r="J62" i="27" s="1"/>
  <c r="K44" i="27"/>
  <c r="K63" i="27" s="1"/>
  <c r="K47" i="27"/>
  <c r="K43" i="27"/>
  <c r="K62" i="27" s="1"/>
  <c r="H47" i="27"/>
  <c r="H43" i="27"/>
  <c r="H62" i="27" s="1"/>
  <c r="H44" i="27"/>
  <c r="D77" i="25"/>
  <c r="AC126" i="27"/>
  <c r="P122" i="27"/>
  <c r="Z49" i="26"/>
  <c r="D69" i="28"/>
  <c r="T113" i="27"/>
  <c r="S118" i="27"/>
  <c r="AC59" i="27"/>
  <c r="AC127" i="27"/>
  <c r="Q124" i="27"/>
  <c r="Q113" i="27"/>
  <c r="AC112" i="27"/>
  <c r="AC117" i="27"/>
  <c r="Q114" i="27"/>
  <c r="D421" i="25"/>
  <c r="U113" i="27"/>
  <c r="AC61" i="27"/>
  <c r="AC118" i="27"/>
  <c r="Q61" i="27"/>
  <c r="Q126" i="27"/>
  <c r="Q115" i="27"/>
  <c r="AC113" i="27"/>
  <c r="U118" i="27"/>
  <c r="X63" i="27"/>
  <c r="Q109" i="27"/>
  <c r="AC110" i="27"/>
  <c r="AC109" i="27"/>
  <c r="Q122" i="27"/>
  <c r="T117" i="27"/>
  <c r="AA114" i="27"/>
  <c r="O124" i="27"/>
  <c r="AC68" i="27"/>
  <c r="Q68" i="27"/>
  <c r="Q127" i="27"/>
  <c r="AC114" i="27"/>
  <c r="Q112" i="27"/>
  <c r="Q117" i="27"/>
  <c r="E105" i="25"/>
  <c r="I94" i="27"/>
  <c r="I122" i="27" s="1"/>
  <c r="I203" i="27"/>
  <c r="I207" i="27" s="1"/>
  <c r="E69" i="28"/>
  <c r="D414" i="25"/>
  <c r="D67" i="25"/>
  <c r="E115" i="25"/>
  <c r="D62" i="28"/>
  <c r="L66" i="27"/>
  <c r="U110" i="27"/>
  <c r="AA109" i="27"/>
  <c r="U122" i="27"/>
  <c r="P114" i="27"/>
  <c r="X127" i="27"/>
  <c r="U114" i="27"/>
  <c r="U127" i="27"/>
  <c r="D411" i="25"/>
  <c r="E95" i="25"/>
  <c r="D98" i="25"/>
  <c r="U109" i="27"/>
  <c r="P115" i="27"/>
  <c r="U111" i="27"/>
  <c r="U115" i="27"/>
  <c r="U68" i="27"/>
  <c r="U124" i="27"/>
  <c r="E77" i="25"/>
  <c r="D59" i="28"/>
  <c r="E411" i="25"/>
  <c r="AA110" i="27"/>
  <c r="AA124" i="27"/>
  <c r="U112" i="27"/>
  <c r="U117" i="27"/>
  <c r="U61" i="27"/>
  <c r="P62" i="27"/>
  <c r="W49" i="26"/>
  <c r="P66" i="27"/>
  <c r="N49" i="26"/>
  <c r="R49" i="26"/>
  <c r="AG57" i="26"/>
  <c r="AG181" i="27" s="1"/>
  <c r="AG83" i="26" s="1"/>
  <c r="AA57" i="26"/>
  <c r="AA182" i="27" s="1"/>
  <c r="AA84" i="26" s="1"/>
  <c r="K57" i="26"/>
  <c r="U49" i="26"/>
  <c r="M107" i="25"/>
  <c r="H107" i="25"/>
  <c r="P107" i="25"/>
  <c r="L107" i="25"/>
  <c r="K107" i="25"/>
  <c r="AC57" i="26"/>
  <c r="AC182" i="27" s="1"/>
  <c r="AC84" i="26" s="1"/>
  <c r="D82" i="25"/>
  <c r="D110" i="25"/>
  <c r="D114" i="25"/>
  <c r="D86" i="25"/>
  <c r="AB139" i="23"/>
  <c r="AA107" i="23"/>
  <c r="S139" i="23"/>
  <c r="T107" i="23"/>
  <c r="N139" i="23"/>
  <c r="T112" i="27"/>
  <c r="AI124" i="27"/>
  <c r="P124" i="27"/>
  <c r="AI78" i="26"/>
  <c r="AB924" i="14"/>
  <c r="AB533" i="15"/>
  <c r="P127" i="27"/>
  <c r="G594" i="15"/>
  <c r="F86" i="16"/>
  <c r="F64" i="16"/>
  <c r="F21" i="16"/>
  <c r="F42" i="16"/>
  <c r="I95" i="25"/>
  <c r="N57" i="26"/>
  <c r="AG136" i="23"/>
  <c r="AA130" i="23"/>
  <c r="P107" i="23"/>
  <c r="AI66" i="27"/>
  <c r="R139" i="23"/>
  <c r="N107" i="23"/>
  <c r="Q95" i="23"/>
  <c r="V95" i="23"/>
  <c r="T138" i="23"/>
  <c r="M138" i="23"/>
  <c r="X924" i="14"/>
  <c r="X533" i="15"/>
  <c r="AA59" i="27"/>
  <c r="I104" i="25"/>
  <c r="E85" i="25"/>
  <c r="E113" i="25"/>
  <c r="I105" i="25"/>
  <c r="J136" i="23"/>
  <c r="Z107" i="23"/>
  <c r="Q107" i="23"/>
  <c r="T924" i="14"/>
  <c r="T533" i="15"/>
  <c r="S924" i="14"/>
  <c r="S533" i="15"/>
  <c r="H39" i="27"/>
  <c r="H38" i="27"/>
  <c r="H57" i="27" s="1"/>
  <c r="T61" i="27"/>
  <c r="N53" i="6"/>
  <c r="N28" i="27" s="1"/>
  <c r="AE127" i="27" s="1"/>
  <c r="AI126" i="27"/>
  <c r="F30" i="21"/>
  <c r="E81" i="25"/>
  <c r="E109" i="25"/>
  <c r="E425" i="25"/>
  <c r="I99" i="25"/>
  <c r="I101" i="25"/>
  <c r="I103" i="25"/>
  <c r="U924" i="14"/>
  <c r="U536" i="15"/>
  <c r="AB138" i="23"/>
  <c r="L924" i="14"/>
  <c r="L533" i="15"/>
  <c r="O924" i="14"/>
  <c r="O533" i="15"/>
  <c r="AA924" i="14"/>
  <c r="AA533" i="15"/>
  <c r="AA113" i="27"/>
  <c r="T126" i="27"/>
  <c r="I94" i="25"/>
  <c r="P924" i="14"/>
  <c r="P533" i="15"/>
  <c r="Q136" i="23"/>
  <c r="P139" i="23"/>
  <c r="P49" i="26"/>
  <c r="AK136" i="23"/>
  <c r="O49" i="26"/>
  <c r="X57" i="26"/>
  <c r="X182" i="27" s="1"/>
  <c r="X84" i="26" s="1"/>
  <c r="AI139" i="23"/>
  <c r="M62" i="23"/>
  <c r="K924" i="14"/>
  <c r="K533" i="15"/>
  <c r="P133" i="23"/>
  <c r="K120" i="27"/>
  <c r="P59" i="27"/>
  <c r="I102" i="25"/>
  <c r="M57" i="26"/>
  <c r="G139" i="23"/>
  <c r="Y107" i="23"/>
  <c r="Y95" i="23"/>
  <c r="P95" i="23"/>
  <c r="I76" i="23"/>
  <c r="I86" i="23" s="1"/>
  <c r="I89" i="23" s="1"/>
  <c r="K138" i="23"/>
  <c r="X138" i="23"/>
  <c r="O126" i="27"/>
  <c r="AA117" i="27"/>
  <c r="G38" i="27"/>
  <c r="G57" i="27" s="1"/>
  <c r="G39" i="27"/>
  <c r="H289" i="10"/>
  <c r="AI127" i="27"/>
  <c r="P68" i="27"/>
  <c r="H594" i="15"/>
  <c r="D429" i="25"/>
  <c r="D85" i="25"/>
  <c r="F717" i="17"/>
  <c r="F713" i="17"/>
  <c r="D160" i="16"/>
  <c r="D184" i="16"/>
  <c r="G30" i="21"/>
  <c r="F31" i="21"/>
  <c r="F33" i="21" s="1"/>
  <c r="G115" i="25"/>
  <c r="N107" i="25"/>
  <c r="G107" i="25"/>
  <c r="M115" i="25"/>
  <c r="I107" i="25"/>
  <c r="L115" i="25"/>
  <c r="O107" i="25"/>
  <c r="J115" i="25"/>
  <c r="H115" i="25"/>
  <c r="N115" i="25"/>
  <c r="P115" i="25"/>
  <c r="AG62" i="23"/>
  <c r="O62" i="23"/>
  <c r="T62" i="23"/>
  <c r="AA62" i="23"/>
  <c r="K62" i="23"/>
  <c r="N62" i="23"/>
  <c r="P62" i="23"/>
  <c r="AE76" i="23"/>
  <c r="AE86" i="23" s="1"/>
  <c r="AE89" i="23" s="1"/>
  <c r="R76" i="23"/>
  <c r="R86" i="23" s="1"/>
  <c r="R89" i="23" s="1"/>
  <c r="N76" i="23"/>
  <c r="N86" i="23" s="1"/>
  <c r="N89" i="23" s="1"/>
  <c r="Z40" i="26"/>
  <c r="K40" i="26"/>
  <c r="X40" i="26"/>
  <c r="AB80" i="27"/>
  <c r="AB108" i="27" s="1"/>
  <c r="AG80" i="27"/>
  <c r="J40" i="26"/>
  <c r="V80" i="27"/>
  <c r="V108" i="27" s="1"/>
  <c r="M924" i="14"/>
  <c r="M747" i="10"/>
  <c r="J220" i="10"/>
  <c r="J17" i="19" s="1"/>
  <c r="N224" i="10"/>
  <c r="N21" i="19" s="1"/>
  <c r="L227" i="10"/>
  <c r="L24" i="19" s="1"/>
  <c r="L231" i="10"/>
  <c r="L28" i="19" s="1"/>
  <c r="R234" i="10"/>
  <c r="R31" i="19" s="1"/>
  <c r="Q189" i="10"/>
  <c r="Q213" i="10"/>
  <c r="AC219" i="10"/>
  <c r="AC16" i="19" s="1"/>
  <c r="Q221" i="10"/>
  <c r="Q18" i="19" s="1"/>
  <c r="AA222" i="10"/>
  <c r="AA19" i="19" s="1"/>
  <c r="O224" i="10"/>
  <c r="O21" i="19" s="1"/>
  <c r="I225" i="10"/>
  <c r="I22" i="19" s="1"/>
  <c r="Y225" i="10"/>
  <c r="Y22" i="19" s="1"/>
  <c r="S226" i="10"/>
  <c r="S23" i="19" s="1"/>
  <c r="AC227" i="10"/>
  <c r="AC24" i="19" s="1"/>
  <c r="Q229" i="10"/>
  <c r="Q26" i="19" s="1"/>
  <c r="K230" i="10"/>
  <c r="K27" i="19" s="1"/>
  <c r="AA230" i="10"/>
  <c r="AA27" i="19" s="1"/>
  <c r="O232" i="10"/>
  <c r="O29" i="19" s="1"/>
  <c r="I233" i="10"/>
  <c r="I30" i="19" s="1"/>
  <c r="Y233" i="10"/>
  <c r="Y30" i="19" s="1"/>
  <c r="S234" i="10"/>
  <c r="S31" i="19" s="1"/>
  <c r="AC235" i="10"/>
  <c r="AC32" i="19" s="1"/>
  <c r="Q237" i="10"/>
  <c r="Q34" i="19" s="1"/>
  <c r="K63" i="10"/>
  <c r="AA63" i="10"/>
  <c r="T89" i="10"/>
  <c r="T113" i="10"/>
  <c r="Q139" i="10"/>
  <c r="I163" i="10"/>
  <c r="Y163" i="10"/>
  <c r="R189" i="10"/>
  <c r="R213" i="10"/>
  <c r="S274" i="10"/>
  <c r="S35" i="19" s="1"/>
  <c r="AB223" i="10"/>
  <c r="AB20" i="19" s="1"/>
  <c r="AB229" i="10"/>
  <c r="AB26" i="19" s="1"/>
  <c r="AB237" i="10"/>
  <c r="AB34" i="19" s="1"/>
  <c r="R163" i="10"/>
  <c r="P233" i="10"/>
  <c r="P30" i="19" s="1"/>
  <c r="X223" i="10"/>
  <c r="X20" i="19" s="1"/>
  <c r="X219" i="10"/>
  <c r="X16" i="19" s="1"/>
  <c r="AB221" i="10"/>
  <c r="AB18" i="19" s="1"/>
  <c r="AB227" i="10"/>
  <c r="AB24" i="19" s="1"/>
  <c r="T231" i="10"/>
  <c r="T28" i="19" s="1"/>
  <c r="N234" i="10"/>
  <c r="N31" i="19" s="1"/>
  <c r="T237" i="10"/>
  <c r="T34" i="19" s="1"/>
  <c r="N220" i="10"/>
  <c r="N17" i="19" s="1"/>
  <c r="J222" i="10"/>
  <c r="J19" i="19" s="1"/>
  <c r="X225" i="10"/>
  <c r="X22" i="19" s="1"/>
  <c r="R228" i="10"/>
  <c r="R25" i="19" s="1"/>
  <c r="V232" i="10"/>
  <c r="V29" i="19" s="1"/>
  <c r="T235" i="10"/>
  <c r="T32" i="19" s="1"/>
  <c r="T221" i="10"/>
  <c r="T18" i="19" s="1"/>
  <c r="Z224" i="10"/>
  <c r="Z21" i="19" s="1"/>
  <c r="V228" i="10"/>
  <c r="V25" i="19" s="1"/>
  <c r="AB231" i="10"/>
  <c r="AB28" i="19" s="1"/>
  <c r="X235" i="10"/>
  <c r="X32" i="19" s="1"/>
  <c r="Q219" i="10"/>
  <c r="Q16" i="19" s="1"/>
  <c r="K220" i="10"/>
  <c r="K17" i="19" s="1"/>
  <c r="AA220" i="10"/>
  <c r="AA17" i="19" s="1"/>
  <c r="O222" i="10"/>
  <c r="O19" i="19" s="1"/>
  <c r="Y223" i="10"/>
  <c r="Y20" i="19" s="1"/>
  <c r="S224" i="10"/>
  <c r="S21" i="19" s="1"/>
  <c r="AC225" i="10"/>
  <c r="AC22" i="19" s="1"/>
  <c r="K228" i="10"/>
  <c r="K25" i="19" s="1"/>
  <c r="I231" i="10"/>
  <c r="I28" i="19" s="1"/>
  <c r="Y231" i="10"/>
  <c r="Y28" i="19" s="1"/>
  <c r="S232" i="10"/>
  <c r="S29" i="19" s="1"/>
  <c r="AC233" i="10"/>
  <c r="AC30" i="19" s="1"/>
  <c r="K236" i="10"/>
  <c r="K33" i="19" s="1"/>
  <c r="X89" i="10"/>
  <c r="X115" i="10" s="1"/>
  <c r="X113" i="10"/>
  <c r="V189" i="10"/>
  <c r="V213" i="10"/>
  <c r="J230" i="10"/>
  <c r="J27" i="19" s="1"/>
  <c r="T233" i="10"/>
  <c r="T30" i="19" s="1"/>
  <c r="X231" i="10"/>
  <c r="X28" i="19" s="1"/>
  <c r="G159" i="25"/>
  <c r="G187" i="25"/>
  <c r="H131" i="25"/>
  <c r="G131" i="25"/>
  <c r="H187" i="25"/>
  <c r="H159" i="25"/>
  <c r="N106" i="25"/>
  <c r="J106" i="25"/>
  <c r="M106" i="25"/>
  <c r="H106" i="25"/>
  <c r="L106" i="25"/>
  <c r="G106" i="25"/>
  <c r="O106" i="25"/>
  <c r="I106" i="25"/>
  <c r="P106" i="25"/>
  <c r="K106" i="25"/>
  <c r="M66" i="27"/>
  <c r="M63" i="27"/>
  <c r="M62" i="27"/>
  <c r="E66" i="28"/>
  <c r="E418" i="25"/>
  <c r="E102" i="25"/>
  <c r="E74" i="25"/>
  <c r="AC126" i="23"/>
  <c r="H126" i="23"/>
  <c r="X126" i="23"/>
  <c r="M126" i="23"/>
  <c r="S126" i="23"/>
  <c r="AA118" i="23"/>
  <c r="AA114" i="23"/>
  <c r="R130" i="23"/>
  <c r="I126" i="23"/>
  <c r="AG114" i="23"/>
  <c r="I114" i="23"/>
  <c r="V114" i="23"/>
  <c r="AI57" i="26"/>
  <c r="AB49" i="26"/>
  <c r="P57" i="26"/>
  <c r="Q126" i="23"/>
  <c r="Q118" i="23"/>
  <c r="R134" i="23"/>
  <c r="N134" i="23"/>
  <c r="O134" i="23"/>
  <c r="P134" i="23"/>
  <c r="U134" i="23"/>
  <c r="O76" i="23"/>
  <c r="O86" i="23" s="1"/>
  <c r="O89" i="23" s="1"/>
  <c r="AG76" i="23"/>
  <c r="AG86" i="23" s="1"/>
  <c r="AG89" i="23" s="1"/>
  <c r="D108" i="25"/>
  <c r="D80" i="25"/>
  <c r="D424" i="25"/>
  <c r="Z136" i="23"/>
  <c r="Q57" i="26"/>
  <c r="P100" i="25"/>
  <c r="L100" i="25"/>
  <c r="H100" i="25"/>
  <c r="K100" i="25"/>
  <c r="O100" i="25"/>
  <c r="J100" i="25"/>
  <c r="M100" i="25"/>
  <c r="G100" i="25"/>
  <c r="N100" i="25"/>
  <c r="I100" i="25"/>
  <c r="U118" i="23"/>
  <c r="S66" i="27"/>
  <c r="S62" i="27"/>
  <c r="S63" i="27"/>
  <c r="AG130" i="23"/>
  <c r="V130" i="23"/>
  <c r="Y126" i="23"/>
  <c r="J126" i="23"/>
  <c r="Z126" i="23"/>
  <c r="Y118" i="23"/>
  <c r="J118" i="23"/>
  <c r="Z118" i="23"/>
  <c r="J114" i="23"/>
  <c r="O105" i="25"/>
  <c r="K105" i="25"/>
  <c r="G105" i="25"/>
  <c r="P105" i="25"/>
  <c r="J105" i="25"/>
  <c r="N105" i="25"/>
  <c r="L105" i="25"/>
  <c r="H105" i="25"/>
  <c r="M105" i="25"/>
  <c r="E62" i="28"/>
  <c r="E98" i="25"/>
  <c r="E70" i="25"/>
  <c r="E414" i="25"/>
  <c r="L130" i="23"/>
  <c r="L118" i="23"/>
  <c r="W114" i="23"/>
  <c r="M103" i="23"/>
  <c r="V63" i="27"/>
  <c r="V66" i="27"/>
  <c r="V62" i="27"/>
  <c r="L103" i="23"/>
  <c r="AK103" i="23"/>
  <c r="AI103" i="23"/>
  <c r="U62" i="23"/>
  <c r="U76" i="23"/>
  <c r="U86" i="23" s="1"/>
  <c r="U89" i="23" s="1"/>
  <c r="AA40" i="26"/>
  <c r="AI40" i="26"/>
  <c r="P40" i="26"/>
  <c r="F504" i="19"/>
  <c r="F306" i="16"/>
  <c r="F265" i="16"/>
  <c r="H477" i="19"/>
  <c r="H1614" i="15"/>
  <c r="M1448" i="14"/>
  <c r="M467" i="14"/>
  <c r="AG422" i="14"/>
  <c r="AG1666" i="14"/>
  <c r="P1448" i="14"/>
  <c r="P467" i="14"/>
  <c r="AE1682" i="14"/>
  <c r="AE438" i="14"/>
  <c r="AI1677" i="14"/>
  <c r="AI433" i="14"/>
  <c r="AE1674" i="14"/>
  <c r="AE430" i="14"/>
  <c r="AI1669" i="14"/>
  <c r="AI425" i="14"/>
  <c r="Y1711" i="14"/>
  <c r="Y1784" i="14" s="1"/>
  <c r="Q1711" i="14"/>
  <c r="Q1784" i="14" s="1"/>
  <c r="I1711" i="14"/>
  <c r="I1784" i="14" s="1"/>
  <c r="F255" i="16"/>
  <c r="F256" i="16" s="1"/>
  <c r="F257" i="16" s="1"/>
  <c r="F258" i="16" s="1"/>
  <c r="F259" i="16" s="1"/>
  <c r="F226" i="16"/>
  <c r="AK128" i="23"/>
  <c r="AB128" i="23"/>
  <c r="W128" i="23"/>
  <c r="Q128" i="23"/>
  <c r="L128" i="23"/>
  <c r="G128" i="23"/>
  <c r="AA128" i="23"/>
  <c r="U128" i="23"/>
  <c r="AI128" i="23"/>
  <c r="K128" i="23"/>
  <c r="P128" i="23"/>
  <c r="C35" i="19"/>
  <c r="D35" i="20"/>
  <c r="D194" i="16"/>
  <c r="D170" i="16"/>
  <c r="D146" i="16"/>
  <c r="D186" i="16"/>
  <c r="D162" i="16"/>
  <c r="D138" i="16"/>
  <c r="V57" i="26"/>
  <c r="J49" i="26"/>
  <c r="D112" i="25"/>
  <c r="D84" i="25"/>
  <c r="D428" i="25"/>
  <c r="T136" i="23"/>
  <c r="I136" i="23"/>
  <c r="Y133" i="23"/>
  <c r="G133" i="23"/>
  <c r="W133" i="23"/>
  <c r="X131" i="23"/>
  <c r="H131" i="23"/>
  <c r="P129" i="23"/>
  <c r="W57" i="26"/>
  <c r="O57" i="26"/>
  <c r="M49" i="26"/>
  <c r="AC49" i="26"/>
  <c r="U57" i="26"/>
  <c r="Y66" i="27"/>
  <c r="Y63" i="27"/>
  <c r="Q66" i="27"/>
  <c r="Q62" i="27"/>
  <c r="I66" i="27"/>
  <c r="I63" i="27"/>
  <c r="E68" i="27"/>
  <c r="E70" i="27" s="1"/>
  <c r="E133" i="27" s="1"/>
  <c r="E67" i="27"/>
  <c r="O113" i="25"/>
  <c r="K113" i="25"/>
  <c r="G113" i="25"/>
  <c r="M113" i="25"/>
  <c r="H113" i="25"/>
  <c r="L113" i="25"/>
  <c r="N113" i="25"/>
  <c r="I113" i="25"/>
  <c r="J113" i="25"/>
  <c r="P113" i="25"/>
  <c r="J107" i="25"/>
  <c r="M103" i="25"/>
  <c r="O103" i="25"/>
  <c r="J103" i="25"/>
  <c r="N103" i="25"/>
  <c r="H103" i="25"/>
  <c r="P103" i="25"/>
  <c r="K103" i="25"/>
  <c r="L103" i="25"/>
  <c r="G103" i="25"/>
  <c r="M139" i="23"/>
  <c r="I137" i="23"/>
  <c r="AC132" i="23"/>
  <c r="H132" i="23"/>
  <c r="K131" i="23"/>
  <c r="P130" i="23"/>
  <c r="AC128" i="23"/>
  <c r="H128" i="23"/>
  <c r="P126" i="23"/>
  <c r="P118" i="23"/>
  <c r="P114" i="23"/>
  <c r="AI107" i="23"/>
  <c r="K107" i="23"/>
  <c r="W62" i="27"/>
  <c r="W66" i="27"/>
  <c r="P108" i="25"/>
  <c r="L108" i="25"/>
  <c r="H108" i="25"/>
  <c r="N108" i="25"/>
  <c r="I108" i="25"/>
  <c r="M108" i="25"/>
  <c r="G108" i="25"/>
  <c r="O108" i="25"/>
  <c r="J108" i="25"/>
  <c r="K108" i="25"/>
  <c r="D64" i="28"/>
  <c r="D100" i="25"/>
  <c r="D72" i="25"/>
  <c r="D416" i="25"/>
  <c r="L139" i="23"/>
  <c r="U139" i="23"/>
  <c r="K139" i="23"/>
  <c r="U131" i="23"/>
  <c r="Y130" i="23"/>
  <c r="J130" i="23"/>
  <c r="Z130" i="23"/>
  <c r="T126" i="23"/>
  <c r="N126" i="23"/>
  <c r="AE126" i="23"/>
  <c r="T118" i="23"/>
  <c r="N118" i="23"/>
  <c r="AE118" i="23"/>
  <c r="T114" i="23"/>
  <c r="N114" i="23"/>
  <c r="AE114" i="23"/>
  <c r="O107" i="23"/>
  <c r="R107" i="23"/>
  <c r="T49" i="26"/>
  <c r="L49" i="26"/>
  <c r="O115" i="25"/>
  <c r="F331" i="25"/>
  <c r="I115" i="25"/>
  <c r="AI137" i="23"/>
  <c r="L137" i="23"/>
  <c r="AK137" i="23"/>
  <c r="S137" i="23"/>
  <c r="AK133" i="23"/>
  <c r="AG132" i="23"/>
  <c r="I132" i="23"/>
  <c r="V132" i="23"/>
  <c r="W131" i="23"/>
  <c r="AB130" i="23"/>
  <c r="G130" i="23"/>
  <c r="O128" i="23"/>
  <c r="R128" i="23"/>
  <c r="AB126" i="23"/>
  <c r="G126" i="23"/>
  <c r="AB118" i="23"/>
  <c r="G118" i="23"/>
  <c r="Q114" i="23"/>
  <c r="AB107" i="23"/>
  <c r="K115" i="25"/>
  <c r="E422" i="25"/>
  <c r="E78" i="25"/>
  <c r="E106" i="25"/>
  <c r="E68" i="28"/>
  <c r="E420" i="25"/>
  <c r="E76" i="25"/>
  <c r="E104" i="25"/>
  <c r="L134" i="23"/>
  <c r="AA76" i="23"/>
  <c r="AA86" i="23" s="1"/>
  <c r="AA89" i="23" s="1"/>
  <c r="AG134" i="23"/>
  <c r="AB134" i="23"/>
  <c r="AE134" i="23"/>
  <c r="AA134" i="23"/>
  <c r="M134" i="23"/>
  <c r="AC134" i="23"/>
  <c r="L132" i="23"/>
  <c r="AK132" i="23"/>
  <c r="M76" i="23"/>
  <c r="M86" i="23" s="1"/>
  <c r="M89" i="23" s="1"/>
  <c r="N102" i="25"/>
  <c r="J102" i="25"/>
  <c r="L102" i="25"/>
  <c r="G102" i="25"/>
  <c r="P102" i="25"/>
  <c r="K102" i="25"/>
  <c r="M102" i="25"/>
  <c r="H102" i="25"/>
  <c r="O102" i="25"/>
  <c r="AC103" i="23"/>
  <c r="Q103" i="23"/>
  <c r="Y103" i="23"/>
  <c r="P103" i="23"/>
  <c r="J103" i="23"/>
  <c r="L95" i="23"/>
  <c r="AK95" i="23"/>
  <c r="U95" i="23"/>
  <c r="N95" i="23"/>
  <c r="W62" i="23"/>
  <c r="L76" i="23"/>
  <c r="L86" i="23" s="1"/>
  <c r="L89" i="23" s="1"/>
  <c r="X76" i="23"/>
  <c r="X86" i="23" s="1"/>
  <c r="X89" i="23" s="1"/>
  <c r="D58" i="28"/>
  <c r="D410" i="25"/>
  <c r="D94" i="25"/>
  <c r="D66" i="25"/>
  <c r="P132" i="23"/>
  <c r="N40" i="26"/>
  <c r="R138" i="23"/>
  <c r="AG138" i="23"/>
  <c r="G138" i="23"/>
  <c r="H138" i="23"/>
  <c r="AE138" i="23"/>
  <c r="Q138" i="23"/>
  <c r="AK138" i="23"/>
  <c r="N131" i="23"/>
  <c r="M133" i="23"/>
  <c r="H133" i="23"/>
  <c r="F486" i="19"/>
  <c r="F1531" i="15"/>
  <c r="F1522" i="14"/>
  <c r="F1458" i="14"/>
  <c r="F1195" i="14"/>
  <c r="F1259" i="14"/>
  <c r="F1324" i="14" s="1"/>
  <c r="Y1448" i="14"/>
  <c r="Y467" i="14"/>
  <c r="I1448" i="14"/>
  <c r="I467" i="14"/>
  <c r="O1711" i="14"/>
  <c r="O1784" i="14" s="1"/>
  <c r="F140" i="19"/>
  <c r="F20" i="13"/>
  <c r="AG864" i="14"/>
  <c r="AG534" i="15" s="1"/>
  <c r="AB1448" i="14"/>
  <c r="AB467" i="14"/>
  <c r="L1448" i="14"/>
  <c r="L467" i="14"/>
  <c r="AI1687" i="14"/>
  <c r="AI443" i="14"/>
  <c r="AI1679" i="14"/>
  <c r="AI435" i="14"/>
  <c r="AI1671" i="14"/>
  <c r="AI427" i="14"/>
  <c r="AI1663" i="14"/>
  <c r="AI419" i="14"/>
  <c r="AI1655" i="14"/>
  <c r="AI411" i="14"/>
  <c r="Z1711" i="14"/>
  <c r="Z1784" i="14" s="1"/>
  <c r="J1711" i="14"/>
  <c r="J1784" i="14" s="1"/>
  <c r="F310" i="19"/>
  <c r="F205" i="13"/>
  <c r="AA467" i="14"/>
  <c r="AA1448" i="14"/>
  <c r="K467" i="14"/>
  <c r="K1448" i="14"/>
  <c r="AG902" i="14"/>
  <c r="AG572" i="15" s="1"/>
  <c r="AE898" i="14"/>
  <c r="AE568" i="15" s="1"/>
  <c r="AG894" i="14"/>
  <c r="AG564" i="15" s="1"/>
  <c r="AE890" i="14"/>
  <c r="AE560" i="15" s="1"/>
  <c r="AG886" i="14"/>
  <c r="AG556" i="15" s="1"/>
  <c r="AE882" i="14"/>
  <c r="AE552" i="15" s="1"/>
  <c r="AG878" i="14"/>
  <c r="AG548" i="15" s="1"/>
  <c r="AE874" i="14"/>
  <c r="AE544" i="15" s="1"/>
  <c r="AG870" i="14"/>
  <c r="AG540" i="15" s="1"/>
  <c r="AI536" i="14"/>
  <c r="AI863" i="14"/>
  <c r="N467" i="14"/>
  <c r="N1448" i="14"/>
  <c r="AE106" i="23"/>
  <c r="Y106" i="23"/>
  <c r="S106" i="23"/>
  <c r="N106" i="23"/>
  <c r="I106" i="23"/>
  <c r="AC106" i="23"/>
  <c r="W106" i="23"/>
  <c r="R106" i="23"/>
  <c r="M106" i="23"/>
  <c r="G106" i="23"/>
  <c r="AG106" i="23"/>
  <c r="Z106" i="23"/>
  <c r="U106" i="23"/>
  <c r="O106" i="23"/>
  <c r="J106" i="23"/>
  <c r="V106" i="23"/>
  <c r="Q106" i="23"/>
  <c r="AA106" i="23"/>
  <c r="K106" i="23"/>
  <c r="AK106" i="23"/>
  <c r="D58" i="20"/>
  <c r="C475" i="19"/>
  <c r="D31" i="20"/>
  <c r="C31" i="19"/>
  <c r="D15" i="20"/>
  <c r="C15" i="19"/>
  <c r="T80" i="27"/>
  <c r="T108" i="27" s="1"/>
  <c r="H81" i="27"/>
  <c r="H89" i="27"/>
  <c r="H117" i="27" s="1"/>
  <c r="H87" i="27"/>
  <c r="H85" i="27"/>
  <c r="H113" i="27" s="1"/>
  <c r="H83" i="27"/>
  <c r="H111" i="27" s="1"/>
  <c r="H88" i="27"/>
  <c r="H116" i="27" s="1"/>
  <c r="H86" i="27"/>
  <c r="H114" i="27" s="1"/>
  <c r="H84" i="27"/>
  <c r="H112" i="27" s="1"/>
  <c r="H80" i="27"/>
  <c r="H77" i="27"/>
  <c r="H105" i="27" s="1"/>
  <c r="H37" i="27"/>
  <c r="H56" i="27" s="1"/>
  <c r="H66" i="27"/>
  <c r="H41" i="27"/>
  <c r="H60" i="27" s="1"/>
  <c r="H63" i="27"/>
  <c r="Z126" i="27"/>
  <c r="Z117" i="27"/>
  <c r="Z113" i="27"/>
  <c r="Z109" i="27"/>
  <c r="Z127" i="27"/>
  <c r="Z122" i="27"/>
  <c r="Z118" i="27"/>
  <c r="Z112" i="27"/>
  <c r="Z111" i="27"/>
  <c r="Z110" i="27"/>
  <c r="Z124" i="27"/>
  <c r="Z115" i="27"/>
  <c r="Z114" i="27"/>
  <c r="Z59" i="27"/>
  <c r="Z61" i="27"/>
  <c r="Z68" i="27"/>
  <c r="J126" i="27"/>
  <c r="J127" i="27"/>
  <c r="J120" i="27"/>
  <c r="J124" i="27"/>
  <c r="J122" i="27"/>
  <c r="J110" i="27"/>
  <c r="J59" i="27"/>
  <c r="J61" i="27"/>
  <c r="J68" i="27"/>
  <c r="AB15" i="27"/>
  <c r="L156" i="27"/>
  <c r="L15" i="27"/>
  <c r="R97" i="27" s="1"/>
  <c r="AG867" i="14"/>
  <c r="AG537" i="15" s="1"/>
  <c r="AG873" i="14"/>
  <c r="AG543" i="15" s="1"/>
  <c r="AG881" i="14"/>
  <c r="AG551" i="15" s="1"/>
  <c r="AG889" i="14"/>
  <c r="AG559" i="15" s="1"/>
  <c r="AG897" i="14"/>
  <c r="AG567" i="15" s="1"/>
  <c r="AA80" i="27"/>
  <c r="AA108" i="27" s="1"/>
  <c r="O15" i="27"/>
  <c r="P48" i="27" s="1"/>
  <c r="AE869" i="14"/>
  <c r="AE539" i="15" s="1"/>
  <c r="AE877" i="14"/>
  <c r="AE547" i="15" s="1"/>
  <c r="AE885" i="14"/>
  <c r="AE555" i="15" s="1"/>
  <c r="AE893" i="14"/>
  <c r="AE563" i="15" s="1"/>
  <c r="AE901" i="14"/>
  <c r="AE571" i="15" s="1"/>
  <c r="X113" i="27"/>
  <c r="X61" i="27"/>
  <c r="X110" i="27"/>
  <c r="X124" i="27"/>
  <c r="L61" i="27"/>
  <c r="L117" i="27"/>
  <c r="L110" i="27"/>
  <c r="L118" i="27"/>
  <c r="L126" i="27"/>
  <c r="R15" i="27"/>
  <c r="AB406" i="19"/>
  <c r="X406" i="19"/>
  <c r="T406" i="19"/>
  <c r="P406" i="19"/>
  <c r="L406" i="19"/>
  <c r="AB384" i="19"/>
  <c r="X384" i="19"/>
  <c r="T384" i="19"/>
  <c r="P384" i="19"/>
  <c r="L384" i="19"/>
  <c r="Z383" i="19"/>
  <c r="V383" i="19"/>
  <c r="R383" i="19"/>
  <c r="N383" i="19"/>
  <c r="J383" i="19"/>
  <c r="AB382" i="19"/>
  <c r="X382" i="19"/>
  <c r="T382" i="19"/>
  <c r="P382" i="19"/>
  <c r="L382" i="19"/>
  <c r="Z381" i="19"/>
  <c r="V381" i="19"/>
  <c r="R381" i="19"/>
  <c r="N381" i="19"/>
  <c r="J381" i="19"/>
  <c r="AB380" i="19"/>
  <c r="X380" i="19"/>
  <c r="T380" i="19"/>
  <c r="P380" i="19"/>
  <c r="L380" i="19"/>
  <c r="Z379" i="19"/>
  <c r="V379" i="19"/>
  <c r="R379" i="19"/>
  <c r="N379" i="19"/>
  <c r="J379" i="19"/>
  <c r="AB378" i="19"/>
  <c r="X378" i="19"/>
  <c r="T378" i="19"/>
  <c r="P378" i="19"/>
  <c r="L378" i="19"/>
  <c r="Z377" i="19"/>
  <c r="V377" i="19"/>
  <c r="R377" i="19"/>
  <c r="N377" i="19"/>
  <c r="J377" i="19"/>
  <c r="AB376" i="19"/>
  <c r="X376" i="19"/>
  <c r="T376" i="19"/>
  <c r="P376" i="19"/>
  <c r="L376" i="19"/>
  <c r="Z375" i="19"/>
  <c r="V375" i="19"/>
  <c r="R375" i="19"/>
  <c r="N375" i="19"/>
  <c r="J375" i="19"/>
  <c r="AB374" i="19"/>
  <c r="X374" i="19"/>
  <c r="T374" i="19"/>
  <c r="P374" i="19"/>
  <c r="L374" i="19"/>
  <c r="Z373" i="19"/>
  <c r="V373" i="19"/>
  <c r="R373" i="19"/>
  <c r="N373" i="19"/>
  <c r="J373" i="19"/>
  <c r="AB372" i="19"/>
  <c r="AB95" i="27" s="1"/>
  <c r="AB123" i="27" s="1"/>
  <c r="X372" i="19"/>
  <c r="X95" i="27" s="1"/>
  <c r="X123" i="27" s="1"/>
  <c r="T372" i="19"/>
  <c r="T95" i="27" s="1"/>
  <c r="T123" i="27" s="1"/>
  <c r="P372" i="19"/>
  <c r="P95" i="27" s="1"/>
  <c r="P123" i="27" s="1"/>
  <c r="L372" i="19"/>
  <c r="L95" i="27" s="1"/>
  <c r="L123" i="27" s="1"/>
  <c r="Z371" i="19"/>
  <c r="V371" i="19"/>
  <c r="R371" i="19"/>
  <c r="N371" i="19"/>
  <c r="J371" i="19"/>
  <c r="AB370" i="19"/>
  <c r="X370" i="19"/>
  <c r="T370" i="19"/>
  <c r="P370" i="19"/>
  <c r="L370" i="19"/>
  <c r="Z369" i="19"/>
  <c r="V369" i="19"/>
  <c r="R369" i="19"/>
  <c r="N369" i="19"/>
  <c r="J369" i="19"/>
  <c r="AB368" i="19"/>
  <c r="X368" i="19"/>
  <c r="T368" i="19"/>
  <c r="P368" i="19"/>
  <c r="L368" i="19"/>
  <c r="Z367" i="19"/>
  <c r="V367" i="19"/>
  <c r="R367" i="19"/>
  <c r="N367" i="19"/>
  <c r="J367" i="19"/>
  <c r="AB366" i="19"/>
  <c r="X366" i="19"/>
  <c r="T366" i="19"/>
  <c r="P366" i="19"/>
  <c r="L366" i="19"/>
  <c r="Z365" i="19"/>
  <c r="V365" i="19"/>
  <c r="R365" i="19"/>
  <c r="N365" i="19"/>
  <c r="J365" i="19"/>
  <c r="AB364" i="19"/>
  <c r="X364" i="19"/>
  <c r="T364" i="19"/>
  <c r="P364" i="19"/>
  <c r="L364" i="19"/>
  <c r="Z363" i="19"/>
  <c r="V363" i="19"/>
  <c r="R363" i="19"/>
  <c r="N363" i="19"/>
  <c r="J363" i="19"/>
  <c r="AB362" i="19"/>
  <c r="X362" i="19"/>
  <c r="T362" i="19"/>
  <c r="P362" i="19"/>
  <c r="L362" i="19"/>
  <c r="Z361" i="19"/>
  <c r="V361" i="19"/>
  <c r="R361" i="19"/>
  <c r="N361" i="19"/>
  <c r="J361" i="19"/>
  <c r="AB360" i="19"/>
  <c r="X360" i="19"/>
  <c r="T360" i="19"/>
  <c r="P360" i="19"/>
  <c r="L360" i="19"/>
  <c r="Z359" i="19"/>
  <c r="V359" i="19"/>
  <c r="R359" i="19"/>
  <c r="N359" i="19"/>
  <c r="J359" i="19"/>
  <c r="AB358" i="19"/>
  <c r="X358" i="19"/>
  <c r="T358" i="19"/>
  <c r="P358" i="19"/>
  <c r="L358" i="19"/>
  <c r="Z357" i="19"/>
  <c r="V357" i="19"/>
  <c r="R357" i="19"/>
  <c r="N357" i="19"/>
  <c r="J357" i="19"/>
  <c r="AB356" i="19"/>
  <c r="X356" i="19"/>
  <c r="T356" i="19"/>
  <c r="P356" i="19"/>
  <c r="L356" i="19"/>
  <c r="Z355" i="19"/>
  <c r="V355" i="19"/>
  <c r="R355" i="19"/>
  <c r="N355" i="19"/>
  <c r="J355" i="19"/>
  <c r="AB354" i="19"/>
  <c r="X354" i="19"/>
  <c r="T354" i="19"/>
  <c r="P354" i="19"/>
  <c r="L354" i="19"/>
  <c r="AC352" i="19"/>
  <c r="Y352" i="19"/>
  <c r="U352" i="19"/>
  <c r="Q352" i="19"/>
  <c r="M352" i="19"/>
  <c r="I352" i="19"/>
  <c r="AC338" i="19"/>
  <c r="Y338" i="19"/>
  <c r="Q338" i="19"/>
  <c r="I338" i="19"/>
  <c r="AA337" i="19"/>
  <c r="S337" i="19"/>
  <c r="O337" i="19"/>
  <c r="K337" i="19"/>
  <c r="AC336" i="19"/>
  <c r="Y336" i="19"/>
  <c r="Q336" i="19"/>
  <c r="I336" i="19"/>
  <c r="AA335" i="19"/>
  <c r="S335" i="19"/>
  <c r="O335" i="19"/>
  <c r="K335" i="19"/>
  <c r="AC334" i="19"/>
  <c r="Y334" i="19"/>
  <c r="Q334" i="19"/>
  <c r="I334" i="19"/>
  <c r="AA333" i="19"/>
  <c r="S333" i="19"/>
  <c r="O333" i="19"/>
  <c r="K333" i="19"/>
  <c r="AC332" i="19"/>
  <c r="Y332" i="19"/>
  <c r="Q332" i="19"/>
  <c r="I332" i="19"/>
  <c r="AA331" i="19"/>
  <c r="S331" i="19"/>
  <c r="O331" i="19"/>
  <c r="K331" i="19"/>
  <c r="AC330" i="19"/>
  <c r="Y330" i="19"/>
  <c r="Q330" i="19"/>
  <c r="I330" i="19"/>
  <c r="AA329" i="19"/>
  <c r="S329" i="19"/>
  <c r="O329" i="19"/>
  <c r="K329" i="19"/>
  <c r="AC328" i="19"/>
  <c r="Y328" i="19"/>
  <c r="Q328" i="19"/>
  <c r="I328" i="19"/>
  <c r="AA327" i="19"/>
  <c r="S327" i="19"/>
  <c r="O327" i="19"/>
  <c r="K327" i="19"/>
  <c r="AC326" i="19"/>
  <c r="Y326" i="19"/>
  <c r="Q326" i="19"/>
  <c r="I326" i="19"/>
  <c r="AA325" i="19"/>
  <c r="S325" i="19"/>
  <c r="O325" i="19"/>
  <c r="K325" i="19"/>
  <c r="AC324" i="19"/>
  <c r="Y324" i="19"/>
  <c r="Q324" i="19"/>
  <c r="I324" i="19"/>
  <c r="AA323" i="19"/>
  <c r="S323" i="19"/>
  <c r="O323" i="19"/>
  <c r="K323" i="19"/>
  <c r="AC322" i="19"/>
  <c r="Y322" i="19"/>
  <c r="Q322" i="19"/>
  <c r="I322" i="19"/>
  <c r="AA321" i="19"/>
  <c r="S321" i="19"/>
  <c r="O321" i="19"/>
  <c r="K321" i="19"/>
  <c r="AC320" i="19"/>
  <c r="Y320" i="19"/>
  <c r="Q320" i="19"/>
  <c r="I320" i="19"/>
  <c r="AA319" i="19"/>
  <c r="S319" i="19"/>
  <c r="O319" i="19"/>
  <c r="K319" i="19"/>
  <c r="AC318" i="19"/>
  <c r="Y318" i="19"/>
  <c r="Q318" i="19"/>
  <c r="I318" i="19"/>
  <c r="AA317" i="19"/>
  <c r="S317" i="19"/>
  <c r="O317" i="19"/>
  <c r="K317" i="19"/>
  <c r="AC316" i="19"/>
  <c r="Y316" i="19"/>
  <c r="Q316" i="19"/>
  <c r="I316" i="19"/>
  <c r="AA315" i="19"/>
  <c r="S315" i="19"/>
  <c r="O315" i="19"/>
  <c r="K315" i="19"/>
  <c r="AC314" i="19"/>
  <c r="Y314" i="19"/>
  <c r="Q314" i="19"/>
  <c r="I314" i="19"/>
  <c r="AA313" i="19"/>
  <c r="S313" i="19"/>
  <c r="O313" i="19"/>
  <c r="K313" i="19"/>
  <c r="AC312" i="19"/>
  <c r="Y312" i="19"/>
  <c r="Q312" i="19"/>
  <c r="I312" i="19"/>
  <c r="AA311" i="19"/>
  <c r="S311" i="19"/>
  <c r="O311" i="19"/>
  <c r="K311" i="19"/>
  <c r="AC310" i="19"/>
  <c r="Y310" i="19"/>
  <c r="Q310" i="19"/>
  <c r="I310" i="19"/>
  <c r="AA309" i="19"/>
  <c r="S309" i="19"/>
  <c r="O309" i="19"/>
  <c r="K309" i="19"/>
  <c r="AB307" i="19"/>
  <c r="X307" i="19"/>
  <c r="T307" i="19"/>
  <c r="P307" i="19"/>
  <c r="L307" i="19"/>
  <c r="Z288" i="19"/>
  <c r="V288" i="19"/>
  <c r="R288" i="19"/>
  <c r="N288" i="19"/>
  <c r="J288" i="19"/>
  <c r="AB287" i="19"/>
  <c r="X287" i="19"/>
  <c r="T287" i="19"/>
  <c r="P287" i="19"/>
  <c r="L287" i="19"/>
  <c r="Z286" i="19"/>
  <c r="V286" i="19"/>
  <c r="R286" i="19"/>
  <c r="N286" i="19"/>
  <c r="J286" i="19"/>
  <c r="AB285" i="19"/>
  <c r="X285" i="19"/>
  <c r="T285" i="19"/>
  <c r="P285" i="19"/>
  <c r="L285" i="19"/>
  <c r="Z284" i="19"/>
  <c r="V284" i="19"/>
  <c r="R284" i="19"/>
  <c r="N284" i="19"/>
  <c r="J284" i="19"/>
  <c r="AB283" i="19"/>
  <c r="X283" i="19"/>
  <c r="T283" i="19"/>
  <c r="P283" i="19"/>
  <c r="L283" i="19"/>
  <c r="Z282" i="19"/>
  <c r="V282" i="19"/>
  <c r="R282" i="19"/>
  <c r="N282" i="19"/>
  <c r="J282" i="19"/>
  <c r="AB281" i="19"/>
  <c r="X281" i="19"/>
  <c r="T281" i="19"/>
  <c r="P281" i="19"/>
  <c r="L281" i="19"/>
  <c r="Z280" i="19"/>
  <c r="V280" i="19"/>
  <c r="R280" i="19"/>
  <c r="N280" i="19"/>
  <c r="J280" i="19"/>
  <c r="AB279" i="19"/>
  <c r="X279" i="19"/>
  <c r="T279" i="19"/>
  <c r="P279" i="19"/>
  <c r="L279" i="19"/>
  <c r="Z278" i="19"/>
  <c r="V278" i="19"/>
  <c r="R278" i="19"/>
  <c r="N278" i="19"/>
  <c r="J278" i="19"/>
  <c r="AB277" i="19"/>
  <c r="X277" i="19"/>
  <c r="T277" i="19"/>
  <c r="P277" i="19"/>
  <c r="L277" i="19"/>
  <c r="Z276" i="19"/>
  <c r="V276" i="19"/>
  <c r="R276" i="19"/>
  <c r="N276" i="19"/>
  <c r="J276" i="19"/>
  <c r="AB275" i="19"/>
  <c r="X275" i="19"/>
  <c r="T275" i="19"/>
  <c r="P275" i="19"/>
  <c r="L275" i="19"/>
  <c r="Z274" i="19"/>
  <c r="V274" i="19"/>
  <c r="R274" i="19"/>
  <c r="N274" i="19"/>
  <c r="J274" i="19"/>
  <c r="AB273" i="19"/>
  <c r="X273" i="19"/>
  <c r="T273" i="19"/>
  <c r="P273" i="19"/>
  <c r="L273" i="19"/>
  <c r="Z272" i="19"/>
  <c r="V272" i="19"/>
  <c r="R272" i="19"/>
  <c r="N272" i="19"/>
  <c r="J272" i="19"/>
  <c r="AB271" i="19"/>
  <c r="X271" i="19"/>
  <c r="T271" i="19"/>
  <c r="P271" i="19"/>
  <c r="L271" i="19"/>
  <c r="Z270" i="19"/>
  <c r="V270" i="19"/>
  <c r="R270" i="19"/>
  <c r="N270" i="19"/>
  <c r="J270" i="19"/>
  <c r="AB269" i="19"/>
  <c r="X269" i="19"/>
  <c r="T269" i="19"/>
  <c r="P269" i="19"/>
  <c r="L269" i="19"/>
  <c r="Z268" i="19"/>
  <c r="V268" i="19"/>
  <c r="R268" i="19"/>
  <c r="N268" i="19"/>
  <c r="J268" i="19"/>
  <c r="AB267" i="19"/>
  <c r="X267" i="19"/>
  <c r="T267" i="19"/>
  <c r="P267" i="19"/>
  <c r="L267" i="19"/>
  <c r="Z266" i="19"/>
  <c r="V266" i="19"/>
  <c r="R266" i="19"/>
  <c r="N266" i="19"/>
  <c r="J266" i="19"/>
  <c r="AB265" i="19"/>
  <c r="X265" i="19"/>
  <c r="T265" i="19"/>
  <c r="P265" i="19"/>
  <c r="L265" i="19"/>
  <c r="Z264" i="19"/>
  <c r="V264" i="19"/>
  <c r="R264" i="19"/>
  <c r="N264" i="19"/>
  <c r="J264" i="19"/>
  <c r="AB263" i="19"/>
  <c r="X263" i="19"/>
  <c r="T263" i="19"/>
  <c r="P263" i="19"/>
  <c r="L263" i="19"/>
  <c r="Z262" i="19"/>
  <c r="V262" i="19"/>
  <c r="R262" i="19"/>
  <c r="N262" i="19"/>
  <c r="J262" i="19"/>
  <c r="AB261" i="19"/>
  <c r="X261" i="19"/>
  <c r="T261" i="19"/>
  <c r="P261" i="19"/>
  <c r="L261" i="19"/>
  <c r="Z260" i="19"/>
  <c r="V260" i="19"/>
  <c r="R260" i="19"/>
  <c r="N260" i="19"/>
  <c r="J260" i="19"/>
  <c r="AB259" i="19"/>
  <c r="X259" i="19"/>
  <c r="T259" i="19"/>
  <c r="P259" i="19"/>
  <c r="L259" i="19"/>
  <c r="Z258" i="19"/>
  <c r="V258" i="19"/>
  <c r="R258" i="19"/>
  <c r="N258" i="19"/>
  <c r="J258" i="19"/>
  <c r="AB257" i="19"/>
  <c r="X257" i="19"/>
  <c r="T257" i="19"/>
  <c r="P257" i="19"/>
  <c r="L257" i="19"/>
  <c r="Z256" i="19"/>
  <c r="V256" i="19"/>
  <c r="R256" i="19"/>
  <c r="N256" i="19"/>
  <c r="J256" i="19"/>
  <c r="AB255" i="19"/>
  <c r="X255" i="19"/>
  <c r="T255" i="19"/>
  <c r="P255" i="19"/>
  <c r="L255" i="19"/>
  <c r="Z254" i="19"/>
  <c r="V254" i="19"/>
  <c r="R254" i="19"/>
  <c r="N254" i="19"/>
  <c r="J254" i="19"/>
  <c r="AA252" i="19"/>
  <c r="W252" i="19"/>
  <c r="S252" i="19"/>
  <c r="O252" i="19"/>
  <c r="K252" i="19"/>
  <c r="AC225" i="19"/>
  <c r="Y225" i="19"/>
  <c r="Q225" i="19"/>
  <c r="I225" i="19"/>
  <c r="AA224" i="19"/>
  <c r="S224" i="19"/>
  <c r="O224" i="19"/>
  <c r="K224" i="19"/>
  <c r="AC223" i="19"/>
  <c r="Y223" i="19"/>
  <c r="Q223" i="19"/>
  <c r="I223" i="19"/>
  <c r="AA222" i="19"/>
  <c r="S222" i="19"/>
  <c r="O222" i="19"/>
  <c r="K222" i="19"/>
  <c r="AC221" i="19"/>
  <c r="Y221" i="19"/>
  <c r="Q221" i="19"/>
  <c r="I221" i="19"/>
  <c r="AA220" i="19"/>
  <c r="S220" i="19"/>
  <c r="O220" i="19"/>
  <c r="K220" i="19"/>
  <c r="AC219" i="19"/>
  <c r="Y219" i="19"/>
  <c r="Q219" i="19"/>
  <c r="I219" i="19"/>
  <c r="AA218" i="19"/>
  <c r="S218" i="19"/>
  <c r="O218" i="19"/>
  <c r="K218" i="19"/>
  <c r="AC217" i="19"/>
  <c r="Y217" i="19"/>
  <c r="Q217" i="19"/>
  <c r="I217" i="19"/>
  <c r="AA216" i="19"/>
  <c r="S216" i="19"/>
  <c r="O216" i="19"/>
  <c r="K216" i="19"/>
  <c r="AC215" i="19"/>
  <c r="Y215" i="19"/>
  <c r="Q215" i="19"/>
  <c r="I215" i="19"/>
  <c r="AA214" i="19"/>
  <c r="S214" i="19"/>
  <c r="O214" i="19"/>
  <c r="K214" i="19"/>
  <c r="AC213" i="19"/>
  <c r="Y213" i="19"/>
  <c r="Q213" i="19"/>
  <c r="I213" i="19"/>
  <c r="AA212" i="19"/>
  <c r="S212" i="19"/>
  <c r="O212" i="19"/>
  <c r="K212" i="19"/>
  <c r="AC211" i="19"/>
  <c r="Y211" i="19"/>
  <c r="Q211" i="19"/>
  <c r="I211" i="19"/>
  <c r="AA210" i="19"/>
  <c r="S210" i="19"/>
  <c r="O210" i="19"/>
  <c r="K210" i="19"/>
  <c r="AC209" i="19"/>
  <c r="Y209" i="19"/>
  <c r="Q209" i="19"/>
  <c r="I209" i="19"/>
  <c r="AA208" i="19"/>
  <c r="S208" i="19"/>
  <c r="O208" i="19"/>
  <c r="K208" i="19"/>
  <c r="AC207" i="19"/>
  <c r="Y207" i="19"/>
  <c r="Q207" i="19"/>
  <c r="I207" i="19"/>
  <c r="AA206" i="19"/>
  <c r="S206" i="19"/>
  <c r="O206" i="19"/>
  <c r="K206" i="19"/>
  <c r="AC205" i="19"/>
  <c r="Y205" i="19"/>
  <c r="Q205" i="19"/>
  <c r="I205" i="19"/>
  <c r="AA204" i="19"/>
  <c r="S204" i="19"/>
  <c r="O204" i="19"/>
  <c r="K204" i="19"/>
  <c r="AC203" i="19"/>
  <c r="Y203" i="19"/>
  <c r="Q203" i="19"/>
  <c r="I203" i="19"/>
  <c r="AA202" i="19"/>
  <c r="S202" i="19"/>
  <c r="O202" i="19"/>
  <c r="K202" i="19"/>
  <c r="AC201" i="19"/>
  <c r="Y201" i="19"/>
  <c r="Q201" i="19"/>
  <c r="I201" i="19"/>
  <c r="AA200" i="19"/>
  <c r="S200" i="19"/>
  <c r="O200" i="19"/>
  <c r="K200" i="19"/>
  <c r="AC199" i="19"/>
  <c r="Y199" i="19"/>
  <c r="Q199" i="19"/>
  <c r="I199" i="19"/>
  <c r="AA198" i="19"/>
  <c r="S198" i="19"/>
  <c r="O198" i="19"/>
  <c r="K198" i="19"/>
  <c r="AC197" i="19"/>
  <c r="Y197" i="19"/>
  <c r="Q197" i="19"/>
  <c r="I197" i="19"/>
  <c r="AA196" i="19"/>
  <c r="S196" i="19"/>
  <c r="O196" i="19"/>
  <c r="K196" i="19"/>
  <c r="AC195" i="19"/>
  <c r="Y195" i="19"/>
  <c r="Q195" i="19"/>
  <c r="I195" i="19"/>
  <c r="AA194" i="19"/>
  <c r="S194" i="19"/>
  <c r="O194" i="19"/>
  <c r="K194" i="19"/>
  <c r="AC193" i="19"/>
  <c r="Y193" i="19"/>
  <c r="Q193" i="19"/>
  <c r="I193" i="19"/>
  <c r="AA192" i="19"/>
  <c r="S192" i="19"/>
  <c r="O192" i="19"/>
  <c r="K192" i="19"/>
  <c r="AC191" i="19"/>
  <c r="Y191" i="19"/>
  <c r="Q191" i="19"/>
  <c r="I191" i="19"/>
  <c r="AA190" i="19"/>
  <c r="S190" i="19"/>
  <c r="O190" i="19"/>
  <c r="K190" i="19"/>
  <c r="AC189" i="19"/>
  <c r="Y189" i="19"/>
  <c r="Q189" i="19"/>
  <c r="I189" i="19"/>
  <c r="AA188" i="19"/>
  <c r="S188" i="19"/>
  <c r="O188" i="19"/>
  <c r="K188" i="19"/>
  <c r="AC187" i="19"/>
  <c r="Y187" i="19"/>
  <c r="Q187" i="19"/>
  <c r="I187" i="19"/>
  <c r="AA186" i="19"/>
  <c r="S186" i="19"/>
  <c r="O186" i="19"/>
  <c r="K186" i="19"/>
  <c r="AC185" i="19"/>
  <c r="Y185" i="19"/>
  <c r="Q185" i="19"/>
  <c r="I185" i="19"/>
  <c r="AA184" i="19"/>
  <c r="S184" i="19"/>
  <c r="O184" i="19"/>
  <c r="K184" i="19"/>
  <c r="AB182" i="19"/>
  <c r="X182" i="19"/>
  <c r="T182" i="19"/>
  <c r="P182" i="19"/>
  <c r="L182" i="19"/>
  <c r="Z171" i="19"/>
  <c r="V171" i="19"/>
  <c r="R171" i="19"/>
  <c r="N171" i="19"/>
  <c r="J171" i="19"/>
  <c r="AB170" i="19"/>
  <c r="X170" i="19"/>
  <c r="T170" i="19"/>
  <c r="P170" i="19"/>
  <c r="L170" i="19"/>
  <c r="Z169" i="19"/>
  <c r="V169" i="19"/>
  <c r="R169" i="19"/>
  <c r="N169" i="19"/>
  <c r="J169" i="19"/>
  <c r="AB168" i="19"/>
  <c r="X168" i="19"/>
  <c r="T168" i="19"/>
  <c r="P168" i="19"/>
  <c r="L168" i="19"/>
  <c r="Z167" i="19"/>
  <c r="V167" i="19"/>
  <c r="R167" i="19"/>
  <c r="N167" i="19"/>
  <c r="J167" i="19"/>
  <c r="AB166" i="19"/>
  <c r="X166" i="19"/>
  <c r="T166" i="19"/>
  <c r="P166" i="19"/>
  <c r="L166" i="19"/>
  <c r="Z165" i="19"/>
  <c r="V165" i="19"/>
  <c r="R165" i="19"/>
  <c r="N165" i="19"/>
  <c r="J165" i="19"/>
  <c r="AB164" i="19"/>
  <c r="X164" i="19"/>
  <c r="T164" i="19"/>
  <c r="P164" i="19"/>
  <c r="L164" i="19"/>
  <c r="Z163" i="19"/>
  <c r="V163" i="19"/>
  <c r="R163" i="19"/>
  <c r="N163" i="19"/>
  <c r="J163" i="19"/>
  <c r="AB162" i="19"/>
  <c r="X162" i="19"/>
  <c r="T162" i="19"/>
  <c r="P162" i="19"/>
  <c r="L162" i="19"/>
  <c r="Z161" i="19"/>
  <c r="V161" i="19"/>
  <c r="R161" i="19"/>
  <c r="N161" i="19"/>
  <c r="J161" i="19"/>
  <c r="AB160" i="19"/>
  <c r="X160" i="19"/>
  <c r="T160" i="19"/>
  <c r="P160" i="19"/>
  <c r="L160" i="19"/>
  <c r="Z159" i="19"/>
  <c r="V159" i="19"/>
  <c r="R159" i="19"/>
  <c r="N159" i="19"/>
  <c r="J159" i="19"/>
  <c r="AB158" i="19"/>
  <c r="X158" i="19"/>
  <c r="T158" i="19"/>
  <c r="P158" i="19"/>
  <c r="L158" i="19"/>
  <c r="Z157" i="19"/>
  <c r="V157" i="19"/>
  <c r="R157" i="19"/>
  <c r="N157" i="19"/>
  <c r="J157" i="19"/>
  <c r="AB156" i="19"/>
  <c r="X156" i="19"/>
  <c r="T156" i="19"/>
  <c r="P156" i="19"/>
  <c r="L156" i="19"/>
  <c r="Z155" i="19"/>
  <c r="V155" i="19"/>
  <c r="R155" i="19"/>
  <c r="N155" i="19"/>
  <c r="J155" i="19"/>
  <c r="AB154" i="19"/>
  <c r="X154" i="19"/>
  <c r="T154" i="19"/>
  <c r="P154" i="19"/>
  <c r="L154" i="19"/>
  <c r="Z153" i="19"/>
  <c r="V153" i="19"/>
  <c r="R153" i="19"/>
  <c r="N153" i="19"/>
  <c r="J153" i="19"/>
  <c r="AB152" i="19"/>
  <c r="X152" i="19"/>
  <c r="T152" i="19"/>
  <c r="P152" i="19"/>
  <c r="L152" i="19"/>
  <c r="Z151" i="19"/>
  <c r="V151" i="19"/>
  <c r="R151" i="19"/>
  <c r="N151" i="19"/>
  <c r="J151" i="19"/>
  <c r="AB150" i="19"/>
  <c r="X150" i="19"/>
  <c r="T150" i="19"/>
  <c r="P150" i="19"/>
  <c r="L150" i="19"/>
  <c r="Z149" i="19"/>
  <c r="V149" i="19"/>
  <c r="R149" i="19"/>
  <c r="N149" i="19"/>
  <c r="J149" i="19"/>
  <c r="AB148" i="19"/>
  <c r="X148" i="19"/>
  <c r="T148" i="19"/>
  <c r="P148" i="19"/>
  <c r="L148" i="19"/>
  <c r="Z147" i="19"/>
  <c r="V147" i="19"/>
  <c r="R147" i="19"/>
  <c r="N147" i="19"/>
  <c r="J147" i="19"/>
  <c r="AB146" i="19"/>
  <c r="X146" i="19"/>
  <c r="T146" i="19"/>
  <c r="P146" i="19"/>
  <c r="L146" i="19"/>
  <c r="Z145" i="19"/>
  <c r="V145" i="19"/>
  <c r="R145" i="19"/>
  <c r="N145" i="19"/>
  <c r="J145" i="19"/>
  <c r="AB144" i="19"/>
  <c r="X144" i="19"/>
  <c r="T144" i="19"/>
  <c r="P144" i="19"/>
  <c r="L144" i="19"/>
  <c r="Z143" i="19"/>
  <c r="V143" i="19"/>
  <c r="R143" i="19"/>
  <c r="N143" i="19"/>
  <c r="J143" i="19"/>
  <c r="AB142" i="19"/>
  <c r="X142" i="19"/>
  <c r="T142" i="19"/>
  <c r="P142" i="19"/>
  <c r="L142" i="19"/>
  <c r="Z141" i="19"/>
  <c r="V141" i="19"/>
  <c r="R141" i="19"/>
  <c r="N141" i="19"/>
  <c r="J141" i="19"/>
  <c r="AB140" i="19"/>
  <c r="X140" i="19"/>
  <c r="T140" i="19"/>
  <c r="P140" i="19"/>
  <c r="L140" i="19"/>
  <c r="Z139" i="19"/>
  <c r="V139" i="19"/>
  <c r="R139" i="19"/>
  <c r="N139" i="19"/>
  <c r="J139" i="19"/>
  <c r="AA406" i="19"/>
  <c r="W406" i="19"/>
  <c r="S406" i="19"/>
  <c r="O406" i="19"/>
  <c r="K406" i="19"/>
  <c r="AA384" i="19"/>
  <c r="S384" i="19"/>
  <c r="O384" i="19"/>
  <c r="K384" i="19"/>
  <c r="AC383" i="19"/>
  <c r="Y383" i="19"/>
  <c r="Q383" i="19"/>
  <c r="I383" i="19"/>
  <c r="AA382" i="19"/>
  <c r="S382" i="19"/>
  <c r="O382" i="19"/>
  <c r="K382" i="19"/>
  <c r="AC381" i="19"/>
  <c r="Y381" i="19"/>
  <c r="Q381" i="19"/>
  <c r="I381" i="19"/>
  <c r="AA380" i="19"/>
  <c r="S380" i="19"/>
  <c r="O380" i="19"/>
  <c r="K380" i="19"/>
  <c r="AC379" i="19"/>
  <c r="Y379" i="19"/>
  <c r="Q379" i="19"/>
  <c r="I379" i="19"/>
  <c r="AA378" i="19"/>
  <c r="S378" i="19"/>
  <c r="O378" i="19"/>
  <c r="K378" i="19"/>
  <c r="AC377" i="19"/>
  <c r="Y377" i="19"/>
  <c r="Q377" i="19"/>
  <c r="I377" i="19"/>
  <c r="AA376" i="19"/>
  <c r="S376" i="19"/>
  <c r="O376" i="19"/>
  <c r="K376" i="19"/>
  <c r="AC375" i="19"/>
  <c r="Y375" i="19"/>
  <c r="Q375" i="19"/>
  <c r="I375" i="19"/>
  <c r="AA374" i="19"/>
  <c r="S374" i="19"/>
  <c r="O374" i="19"/>
  <c r="K374" i="19"/>
  <c r="AC373" i="19"/>
  <c r="Y373" i="19"/>
  <c r="Q373" i="19"/>
  <c r="I373" i="19"/>
  <c r="AA372" i="19"/>
  <c r="AA95" i="27" s="1"/>
  <c r="AA123" i="27" s="1"/>
  <c r="S372" i="19"/>
  <c r="S95" i="27" s="1"/>
  <c r="O372" i="19"/>
  <c r="O95" i="27" s="1"/>
  <c r="O123" i="27" s="1"/>
  <c r="K372" i="19"/>
  <c r="K95" i="27" s="1"/>
  <c r="K123" i="27" s="1"/>
  <c r="AC371" i="19"/>
  <c r="Y371" i="19"/>
  <c r="Q371" i="19"/>
  <c r="I371" i="19"/>
  <c r="AA370" i="19"/>
  <c r="S370" i="19"/>
  <c r="O370" i="19"/>
  <c r="K370" i="19"/>
  <c r="AC369" i="19"/>
  <c r="Y369" i="19"/>
  <c r="Q369" i="19"/>
  <c r="I369" i="19"/>
  <c r="AA368" i="19"/>
  <c r="S368" i="19"/>
  <c r="O368" i="19"/>
  <c r="K368" i="19"/>
  <c r="AC367" i="19"/>
  <c r="Y367" i="19"/>
  <c r="Q367" i="19"/>
  <c r="I367" i="19"/>
  <c r="AA366" i="19"/>
  <c r="S366" i="19"/>
  <c r="O366" i="19"/>
  <c r="K366" i="19"/>
  <c r="AC365" i="19"/>
  <c r="Y365" i="19"/>
  <c r="Q365" i="19"/>
  <c r="I365" i="19"/>
  <c r="AA364" i="19"/>
  <c r="S364" i="19"/>
  <c r="O364" i="19"/>
  <c r="K364" i="19"/>
  <c r="AC363" i="19"/>
  <c r="Y363" i="19"/>
  <c r="Q363" i="19"/>
  <c r="I363" i="19"/>
  <c r="AA362" i="19"/>
  <c r="S362" i="19"/>
  <c r="O362" i="19"/>
  <c r="K362" i="19"/>
  <c r="AC361" i="19"/>
  <c r="Y361" i="19"/>
  <c r="Q361" i="19"/>
  <c r="I361" i="19"/>
  <c r="AA360" i="19"/>
  <c r="S360" i="19"/>
  <c r="O360" i="19"/>
  <c r="K360" i="19"/>
  <c r="AC359" i="19"/>
  <c r="Y359" i="19"/>
  <c r="Q359" i="19"/>
  <c r="I359" i="19"/>
  <c r="AA358" i="19"/>
  <c r="S358" i="19"/>
  <c r="O358" i="19"/>
  <c r="K358" i="19"/>
  <c r="AC357" i="19"/>
  <c r="Y357" i="19"/>
  <c r="Q357" i="19"/>
  <c r="I357" i="19"/>
  <c r="AA356" i="19"/>
  <c r="S356" i="19"/>
  <c r="O356" i="19"/>
  <c r="K356" i="19"/>
  <c r="AC355" i="19"/>
  <c r="Y355" i="19"/>
  <c r="Q355" i="19"/>
  <c r="I355" i="19"/>
  <c r="AA354" i="19"/>
  <c r="S354" i="19"/>
  <c r="O354" i="19"/>
  <c r="K354" i="19"/>
  <c r="AB352" i="19"/>
  <c r="X352" i="19"/>
  <c r="T352" i="19"/>
  <c r="P352" i="19"/>
  <c r="L352" i="19"/>
  <c r="AB338" i="19"/>
  <c r="X338" i="19"/>
  <c r="T338" i="19"/>
  <c r="P338" i="19"/>
  <c r="L338" i="19"/>
  <c r="Z337" i="19"/>
  <c r="V337" i="19"/>
  <c r="R337" i="19"/>
  <c r="N337" i="19"/>
  <c r="J337" i="19"/>
  <c r="AB336" i="19"/>
  <c r="X336" i="19"/>
  <c r="T336" i="19"/>
  <c r="P336" i="19"/>
  <c r="L336" i="19"/>
  <c r="Z335" i="19"/>
  <c r="V335" i="19"/>
  <c r="R335" i="19"/>
  <c r="N335" i="19"/>
  <c r="J335" i="19"/>
  <c r="AB334" i="19"/>
  <c r="X334" i="19"/>
  <c r="T334" i="19"/>
  <c r="P334" i="19"/>
  <c r="L334" i="19"/>
  <c r="Z333" i="19"/>
  <c r="V333" i="19"/>
  <c r="R333" i="19"/>
  <c r="N333" i="19"/>
  <c r="J333" i="19"/>
  <c r="AB332" i="19"/>
  <c r="X332" i="19"/>
  <c r="T332" i="19"/>
  <c r="P332" i="19"/>
  <c r="L332" i="19"/>
  <c r="Z331" i="19"/>
  <c r="V331" i="19"/>
  <c r="R331" i="19"/>
  <c r="N331" i="19"/>
  <c r="J331" i="19"/>
  <c r="AB330" i="19"/>
  <c r="X330" i="19"/>
  <c r="T330" i="19"/>
  <c r="P330" i="19"/>
  <c r="L330" i="19"/>
  <c r="Z329" i="19"/>
  <c r="V329" i="19"/>
  <c r="R329" i="19"/>
  <c r="N329" i="19"/>
  <c r="J329" i="19"/>
  <c r="AB328" i="19"/>
  <c r="X328" i="19"/>
  <c r="T328" i="19"/>
  <c r="P328" i="19"/>
  <c r="L328" i="19"/>
  <c r="Z327" i="19"/>
  <c r="V327" i="19"/>
  <c r="R327" i="19"/>
  <c r="N327" i="19"/>
  <c r="J327" i="19"/>
  <c r="AB326" i="19"/>
  <c r="X326" i="19"/>
  <c r="T326" i="19"/>
  <c r="P326" i="19"/>
  <c r="L326" i="19"/>
  <c r="Z325" i="19"/>
  <c r="V325" i="19"/>
  <c r="R325" i="19"/>
  <c r="N325" i="19"/>
  <c r="J325" i="19"/>
  <c r="AB324" i="19"/>
  <c r="X324" i="19"/>
  <c r="T324" i="19"/>
  <c r="P324" i="19"/>
  <c r="L324" i="19"/>
  <c r="Z323" i="19"/>
  <c r="V323" i="19"/>
  <c r="R323" i="19"/>
  <c r="N323" i="19"/>
  <c r="J323" i="19"/>
  <c r="AB322" i="19"/>
  <c r="X322" i="19"/>
  <c r="T322" i="19"/>
  <c r="P322" i="19"/>
  <c r="L322" i="19"/>
  <c r="Z321" i="19"/>
  <c r="V321" i="19"/>
  <c r="R321" i="19"/>
  <c r="N321" i="19"/>
  <c r="J321" i="19"/>
  <c r="AB320" i="19"/>
  <c r="X320" i="19"/>
  <c r="T320" i="19"/>
  <c r="P320" i="19"/>
  <c r="L320" i="19"/>
  <c r="Z319" i="19"/>
  <c r="V319" i="19"/>
  <c r="R319" i="19"/>
  <c r="N319" i="19"/>
  <c r="J319" i="19"/>
  <c r="AB318" i="19"/>
  <c r="X318" i="19"/>
  <c r="T318" i="19"/>
  <c r="P318" i="19"/>
  <c r="L318" i="19"/>
  <c r="Z317" i="19"/>
  <c r="V317" i="19"/>
  <c r="R317" i="19"/>
  <c r="N317" i="19"/>
  <c r="J317" i="19"/>
  <c r="AB316" i="19"/>
  <c r="X316" i="19"/>
  <c r="T316" i="19"/>
  <c r="P316" i="19"/>
  <c r="L316" i="19"/>
  <c r="Z315" i="19"/>
  <c r="V315" i="19"/>
  <c r="R315" i="19"/>
  <c r="N315" i="19"/>
  <c r="J315" i="19"/>
  <c r="AB314" i="19"/>
  <c r="X314" i="19"/>
  <c r="T314" i="19"/>
  <c r="P314" i="19"/>
  <c r="L314" i="19"/>
  <c r="Z313" i="19"/>
  <c r="V313" i="19"/>
  <c r="R313" i="19"/>
  <c r="N313" i="19"/>
  <c r="J313" i="19"/>
  <c r="AB312" i="19"/>
  <c r="X312" i="19"/>
  <c r="T312" i="19"/>
  <c r="P312" i="19"/>
  <c r="L312" i="19"/>
  <c r="Z311" i="19"/>
  <c r="V311" i="19"/>
  <c r="R311" i="19"/>
  <c r="N311" i="19"/>
  <c r="J311" i="19"/>
  <c r="AB310" i="19"/>
  <c r="X310" i="19"/>
  <c r="T310" i="19"/>
  <c r="P310" i="19"/>
  <c r="L310" i="19"/>
  <c r="Z309" i="19"/>
  <c r="V309" i="19"/>
  <c r="R309" i="19"/>
  <c r="N309" i="19"/>
  <c r="J309" i="19"/>
  <c r="AA307" i="19"/>
  <c r="W307" i="19"/>
  <c r="S307" i="19"/>
  <c r="O307" i="19"/>
  <c r="K307" i="19"/>
  <c r="AC288" i="19"/>
  <c r="Y288" i="19"/>
  <c r="Q288" i="19"/>
  <c r="I288" i="19"/>
  <c r="AA287" i="19"/>
  <c r="S287" i="19"/>
  <c r="O287" i="19"/>
  <c r="K287" i="19"/>
  <c r="AC286" i="19"/>
  <c r="Y286" i="19"/>
  <c r="Q286" i="19"/>
  <c r="I286" i="19"/>
  <c r="AA285" i="19"/>
  <c r="S285" i="19"/>
  <c r="O285" i="19"/>
  <c r="K285" i="19"/>
  <c r="AC284" i="19"/>
  <c r="Y284" i="19"/>
  <c r="Q284" i="19"/>
  <c r="I284" i="19"/>
  <c r="AA283" i="19"/>
  <c r="S283" i="19"/>
  <c r="O283" i="19"/>
  <c r="K283" i="19"/>
  <c r="AC282" i="19"/>
  <c r="Y282" i="19"/>
  <c r="Q282" i="19"/>
  <c r="I282" i="19"/>
  <c r="AA281" i="19"/>
  <c r="S281" i="19"/>
  <c r="O281" i="19"/>
  <c r="K281" i="19"/>
  <c r="AC280" i="19"/>
  <c r="Y280" i="19"/>
  <c r="Q280" i="19"/>
  <c r="I280" i="19"/>
  <c r="AA279" i="19"/>
  <c r="S279" i="19"/>
  <c r="O279" i="19"/>
  <c r="K279" i="19"/>
  <c r="AC278" i="19"/>
  <c r="Y278" i="19"/>
  <c r="Q278" i="19"/>
  <c r="I278" i="19"/>
  <c r="AA277" i="19"/>
  <c r="S277" i="19"/>
  <c r="O277" i="19"/>
  <c r="K277" i="19"/>
  <c r="AC276" i="19"/>
  <c r="Y276" i="19"/>
  <c r="Q276" i="19"/>
  <c r="I276" i="19"/>
  <c r="AA275" i="19"/>
  <c r="S275" i="19"/>
  <c r="O275" i="19"/>
  <c r="K275" i="19"/>
  <c r="AC274" i="19"/>
  <c r="Y274" i="19"/>
  <c r="Q274" i="19"/>
  <c r="I274" i="19"/>
  <c r="AA273" i="19"/>
  <c r="S273" i="19"/>
  <c r="O273" i="19"/>
  <c r="K273" i="19"/>
  <c r="AC272" i="19"/>
  <c r="Y272" i="19"/>
  <c r="Q272" i="19"/>
  <c r="I272" i="19"/>
  <c r="AA271" i="19"/>
  <c r="S271" i="19"/>
  <c r="O271" i="19"/>
  <c r="K271" i="19"/>
  <c r="AC270" i="19"/>
  <c r="Y270" i="19"/>
  <c r="Q270" i="19"/>
  <c r="I270" i="19"/>
  <c r="AA269" i="19"/>
  <c r="S269" i="19"/>
  <c r="O269" i="19"/>
  <c r="K269" i="19"/>
  <c r="AC268" i="19"/>
  <c r="Y268" i="19"/>
  <c r="Q268" i="19"/>
  <c r="I268" i="19"/>
  <c r="AA267" i="19"/>
  <c r="S267" i="19"/>
  <c r="O267" i="19"/>
  <c r="K267" i="19"/>
  <c r="AC266" i="19"/>
  <c r="Y266" i="19"/>
  <c r="Q266" i="19"/>
  <c r="I266" i="19"/>
  <c r="AA265" i="19"/>
  <c r="S265" i="19"/>
  <c r="O265" i="19"/>
  <c r="K265" i="19"/>
  <c r="AC264" i="19"/>
  <c r="Y264" i="19"/>
  <c r="Q264" i="19"/>
  <c r="I264" i="19"/>
  <c r="AA263" i="19"/>
  <c r="S263" i="19"/>
  <c r="O263" i="19"/>
  <c r="K263" i="19"/>
  <c r="AC262" i="19"/>
  <c r="Y262" i="19"/>
  <c r="Q262" i="19"/>
  <c r="I262" i="19"/>
  <c r="AA261" i="19"/>
  <c r="S261" i="19"/>
  <c r="O261" i="19"/>
  <c r="K261" i="19"/>
  <c r="AC260" i="19"/>
  <c r="Y260" i="19"/>
  <c r="Q260" i="19"/>
  <c r="I260" i="19"/>
  <c r="AA259" i="19"/>
  <c r="S259" i="19"/>
  <c r="O259" i="19"/>
  <c r="K259" i="19"/>
  <c r="AC258" i="19"/>
  <c r="Y258" i="19"/>
  <c r="Q258" i="19"/>
  <c r="I258" i="19"/>
  <c r="AA257" i="19"/>
  <c r="S257" i="19"/>
  <c r="O257" i="19"/>
  <c r="K257" i="19"/>
  <c r="AC256" i="19"/>
  <c r="Y256" i="19"/>
  <c r="Q256" i="19"/>
  <c r="I256" i="19"/>
  <c r="AA255" i="19"/>
  <c r="S255" i="19"/>
  <c r="O255" i="19"/>
  <c r="K255" i="19"/>
  <c r="AC254" i="19"/>
  <c r="Y254" i="19"/>
  <c r="Q254" i="19"/>
  <c r="I254" i="19"/>
  <c r="Z252" i="19"/>
  <c r="V252" i="19"/>
  <c r="R252" i="19"/>
  <c r="N252" i="19"/>
  <c r="J252" i="19"/>
  <c r="AB225" i="19"/>
  <c r="X225" i="19"/>
  <c r="T225" i="19"/>
  <c r="P225" i="19"/>
  <c r="L225" i="19"/>
  <c r="Z224" i="19"/>
  <c r="V224" i="19"/>
  <c r="R224" i="19"/>
  <c r="N224" i="19"/>
  <c r="J224" i="19"/>
  <c r="AB223" i="19"/>
  <c r="X223" i="19"/>
  <c r="T223" i="19"/>
  <c r="P223" i="19"/>
  <c r="L223" i="19"/>
  <c r="Z222" i="19"/>
  <c r="V222" i="19"/>
  <c r="R222" i="19"/>
  <c r="N222" i="19"/>
  <c r="J222" i="19"/>
  <c r="AB221" i="19"/>
  <c r="X221" i="19"/>
  <c r="T221" i="19"/>
  <c r="P221" i="19"/>
  <c r="L221" i="19"/>
  <c r="Z220" i="19"/>
  <c r="V220" i="19"/>
  <c r="R220" i="19"/>
  <c r="N220" i="19"/>
  <c r="J220" i="19"/>
  <c r="AB219" i="19"/>
  <c r="X219" i="19"/>
  <c r="T219" i="19"/>
  <c r="P219" i="19"/>
  <c r="L219" i="19"/>
  <c r="Z218" i="19"/>
  <c r="V218" i="19"/>
  <c r="R218" i="19"/>
  <c r="N218" i="19"/>
  <c r="J218" i="19"/>
  <c r="AB217" i="19"/>
  <c r="X217" i="19"/>
  <c r="T217" i="19"/>
  <c r="P217" i="19"/>
  <c r="L217" i="19"/>
  <c r="Z216" i="19"/>
  <c r="V216" i="19"/>
  <c r="R216" i="19"/>
  <c r="N216" i="19"/>
  <c r="J216" i="19"/>
  <c r="AB215" i="19"/>
  <c r="X215" i="19"/>
  <c r="T215" i="19"/>
  <c r="P215" i="19"/>
  <c r="L215" i="19"/>
  <c r="Z214" i="19"/>
  <c r="V214" i="19"/>
  <c r="R214" i="19"/>
  <c r="N214" i="19"/>
  <c r="J214" i="19"/>
  <c r="AB213" i="19"/>
  <c r="X213" i="19"/>
  <c r="T213" i="19"/>
  <c r="P213" i="19"/>
  <c r="L213" i="19"/>
  <c r="Z212" i="19"/>
  <c r="V212" i="19"/>
  <c r="R212" i="19"/>
  <c r="N212" i="19"/>
  <c r="J212" i="19"/>
  <c r="AB211" i="19"/>
  <c r="X211" i="19"/>
  <c r="T211" i="19"/>
  <c r="P211" i="19"/>
  <c r="L211" i="19"/>
  <c r="Z210" i="19"/>
  <c r="V210" i="19"/>
  <c r="R210" i="19"/>
  <c r="N210" i="19"/>
  <c r="J210" i="19"/>
  <c r="AB209" i="19"/>
  <c r="X209" i="19"/>
  <c r="T209" i="19"/>
  <c r="P209" i="19"/>
  <c r="L209" i="19"/>
  <c r="Z208" i="19"/>
  <c r="V208" i="19"/>
  <c r="R208" i="19"/>
  <c r="N208" i="19"/>
  <c r="J208" i="19"/>
  <c r="AB207" i="19"/>
  <c r="X207" i="19"/>
  <c r="T207" i="19"/>
  <c r="P207" i="19"/>
  <c r="L207" i="19"/>
  <c r="Z206" i="19"/>
  <c r="V206" i="19"/>
  <c r="R206" i="19"/>
  <c r="N206" i="19"/>
  <c r="J206" i="19"/>
  <c r="AB205" i="19"/>
  <c r="X205" i="19"/>
  <c r="T205" i="19"/>
  <c r="P205" i="19"/>
  <c r="L205" i="19"/>
  <c r="Z204" i="19"/>
  <c r="V204" i="19"/>
  <c r="R204" i="19"/>
  <c r="N204" i="19"/>
  <c r="J204" i="19"/>
  <c r="AB203" i="19"/>
  <c r="X203" i="19"/>
  <c r="T203" i="19"/>
  <c r="P203" i="19"/>
  <c r="L203" i="19"/>
  <c r="Z202" i="19"/>
  <c r="V202" i="19"/>
  <c r="R202" i="19"/>
  <c r="N202" i="19"/>
  <c r="J202" i="19"/>
  <c r="AB201" i="19"/>
  <c r="X201" i="19"/>
  <c r="T201" i="19"/>
  <c r="P201" i="19"/>
  <c r="L201" i="19"/>
  <c r="Z200" i="19"/>
  <c r="V200" i="19"/>
  <c r="R200" i="19"/>
  <c r="N200" i="19"/>
  <c r="J200" i="19"/>
  <c r="AB199" i="19"/>
  <c r="X199" i="19"/>
  <c r="T199" i="19"/>
  <c r="P199" i="19"/>
  <c r="L199" i="19"/>
  <c r="Z198" i="19"/>
  <c r="V198" i="19"/>
  <c r="R198" i="19"/>
  <c r="N198" i="19"/>
  <c r="J198" i="19"/>
  <c r="AB197" i="19"/>
  <c r="X197" i="19"/>
  <c r="T197" i="19"/>
  <c r="P197" i="19"/>
  <c r="L197" i="19"/>
  <c r="Z196" i="19"/>
  <c r="V196" i="19"/>
  <c r="R196" i="19"/>
  <c r="N196" i="19"/>
  <c r="J196" i="19"/>
  <c r="AB195" i="19"/>
  <c r="X195" i="19"/>
  <c r="T195" i="19"/>
  <c r="P195" i="19"/>
  <c r="L195" i="19"/>
  <c r="Z194" i="19"/>
  <c r="V194" i="19"/>
  <c r="R194" i="19"/>
  <c r="N194" i="19"/>
  <c r="J194" i="19"/>
  <c r="AB193" i="19"/>
  <c r="X193" i="19"/>
  <c r="T193" i="19"/>
  <c r="P193" i="19"/>
  <c r="L193" i="19"/>
  <c r="Z192" i="19"/>
  <c r="V192" i="19"/>
  <c r="R192" i="19"/>
  <c r="N192" i="19"/>
  <c r="J192" i="19"/>
  <c r="AB191" i="19"/>
  <c r="X191" i="19"/>
  <c r="T191" i="19"/>
  <c r="P191" i="19"/>
  <c r="L191" i="19"/>
  <c r="Z190" i="19"/>
  <c r="V190" i="19"/>
  <c r="R190" i="19"/>
  <c r="N190" i="19"/>
  <c r="J190" i="19"/>
  <c r="AB189" i="19"/>
  <c r="X189" i="19"/>
  <c r="T189" i="19"/>
  <c r="P189" i="19"/>
  <c r="L189" i="19"/>
  <c r="Z188" i="19"/>
  <c r="V188" i="19"/>
  <c r="R188" i="19"/>
  <c r="N188" i="19"/>
  <c r="J188" i="19"/>
  <c r="AB187" i="19"/>
  <c r="X187" i="19"/>
  <c r="T187" i="19"/>
  <c r="P187" i="19"/>
  <c r="L187" i="19"/>
  <c r="Z186" i="19"/>
  <c r="V186" i="19"/>
  <c r="R186" i="19"/>
  <c r="N186" i="19"/>
  <c r="J186" i="19"/>
  <c r="AB185" i="19"/>
  <c r="X185" i="19"/>
  <c r="T185" i="19"/>
  <c r="P185" i="19"/>
  <c r="L185" i="19"/>
  <c r="Z184" i="19"/>
  <c r="V184" i="19"/>
  <c r="R184" i="19"/>
  <c r="N184" i="19"/>
  <c r="J184" i="19"/>
  <c r="AA182" i="19"/>
  <c r="W182" i="19"/>
  <c r="S182" i="19"/>
  <c r="O182" i="19"/>
  <c r="K182" i="19"/>
  <c r="AC171" i="19"/>
  <c r="Y171" i="19"/>
  <c r="Q171" i="19"/>
  <c r="I171" i="19"/>
  <c r="AA170" i="19"/>
  <c r="S170" i="19"/>
  <c r="O170" i="19"/>
  <c r="K170" i="19"/>
  <c r="AC169" i="19"/>
  <c r="Y169" i="19"/>
  <c r="Q169" i="19"/>
  <c r="I169" i="19"/>
  <c r="AA168" i="19"/>
  <c r="S168" i="19"/>
  <c r="O168" i="19"/>
  <c r="K168" i="19"/>
  <c r="AC167" i="19"/>
  <c r="Y167" i="19"/>
  <c r="Q167" i="19"/>
  <c r="I167" i="19"/>
  <c r="AA166" i="19"/>
  <c r="S166" i="19"/>
  <c r="O166" i="19"/>
  <c r="K166" i="19"/>
  <c r="AC165" i="19"/>
  <c r="Y165" i="19"/>
  <c r="Q165" i="19"/>
  <c r="I165" i="19"/>
  <c r="AA164" i="19"/>
  <c r="S164" i="19"/>
  <c r="O164" i="19"/>
  <c r="K164" i="19"/>
  <c r="AC163" i="19"/>
  <c r="Y163" i="19"/>
  <c r="Q163" i="19"/>
  <c r="I163" i="19"/>
  <c r="AA162" i="19"/>
  <c r="S162" i="19"/>
  <c r="O162" i="19"/>
  <c r="K162" i="19"/>
  <c r="AC161" i="19"/>
  <c r="Y161" i="19"/>
  <c r="Q161" i="19"/>
  <c r="I161" i="19"/>
  <c r="AA160" i="19"/>
  <c r="S160" i="19"/>
  <c r="O160" i="19"/>
  <c r="K160" i="19"/>
  <c r="AC159" i="19"/>
  <c r="Y159" i="19"/>
  <c r="Q159" i="19"/>
  <c r="I159" i="19"/>
  <c r="AA158" i="19"/>
  <c r="S158" i="19"/>
  <c r="O158" i="19"/>
  <c r="K158" i="19"/>
  <c r="AC157" i="19"/>
  <c r="Y157" i="19"/>
  <c r="Q157" i="19"/>
  <c r="I157" i="19"/>
  <c r="AA156" i="19"/>
  <c r="S156" i="19"/>
  <c r="O156" i="19"/>
  <c r="K156" i="19"/>
  <c r="AC155" i="19"/>
  <c r="Y155" i="19"/>
  <c r="Q155" i="19"/>
  <c r="I155" i="19"/>
  <c r="AA154" i="19"/>
  <c r="S154" i="19"/>
  <c r="O154" i="19"/>
  <c r="K154" i="19"/>
  <c r="AC153" i="19"/>
  <c r="Y153" i="19"/>
  <c r="Q153" i="19"/>
  <c r="I153" i="19"/>
  <c r="AA152" i="19"/>
  <c r="S152" i="19"/>
  <c r="O152" i="19"/>
  <c r="K152" i="19"/>
  <c r="AC151" i="19"/>
  <c r="Y151" i="19"/>
  <c r="Q151" i="19"/>
  <c r="I151" i="19"/>
  <c r="AA150" i="19"/>
  <c r="S150" i="19"/>
  <c r="O150" i="19"/>
  <c r="K150" i="19"/>
  <c r="AC149" i="19"/>
  <c r="Y149" i="19"/>
  <c r="Q149" i="19"/>
  <c r="I149" i="19"/>
  <c r="AA148" i="19"/>
  <c r="S148" i="19"/>
  <c r="O148" i="19"/>
  <c r="K148" i="19"/>
  <c r="AC147" i="19"/>
  <c r="Y147" i="19"/>
  <c r="Q147" i="19"/>
  <c r="I147" i="19"/>
  <c r="AA146" i="19"/>
  <c r="S146" i="19"/>
  <c r="O146" i="19"/>
  <c r="K146" i="19"/>
  <c r="AC145" i="19"/>
  <c r="Y145" i="19"/>
  <c r="Q145" i="19"/>
  <c r="I145" i="19"/>
  <c r="AA144" i="19"/>
  <c r="S144" i="19"/>
  <c r="O144" i="19"/>
  <c r="K144" i="19"/>
  <c r="AC143" i="19"/>
  <c r="Y143" i="19"/>
  <c r="Q143" i="19"/>
  <c r="I143" i="19"/>
  <c r="AA142" i="19"/>
  <c r="S142" i="19"/>
  <c r="O142" i="19"/>
  <c r="K142" i="19"/>
  <c r="AC141" i="19"/>
  <c r="Y141" i="19"/>
  <c r="Q141" i="19"/>
  <c r="I141" i="19"/>
  <c r="AA140" i="19"/>
  <c r="S140" i="19"/>
  <c r="O140" i="19"/>
  <c r="K140" i="19"/>
  <c r="AC139" i="19"/>
  <c r="Y139" i="19"/>
  <c r="Q139" i="19"/>
  <c r="I139" i="19"/>
  <c r="Z406" i="19"/>
  <c r="V406" i="19"/>
  <c r="R406" i="19"/>
  <c r="N406" i="19"/>
  <c r="J406" i="19"/>
  <c r="Z384" i="19"/>
  <c r="V384" i="19"/>
  <c r="R384" i="19"/>
  <c r="N384" i="19"/>
  <c r="J384" i="19"/>
  <c r="AB383" i="19"/>
  <c r="X383" i="19"/>
  <c r="T383" i="19"/>
  <c r="P383" i="19"/>
  <c r="L383" i="19"/>
  <c r="Z382" i="19"/>
  <c r="V382" i="19"/>
  <c r="R382" i="19"/>
  <c r="N382" i="19"/>
  <c r="J382" i="19"/>
  <c r="AB381" i="19"/>
  <c r="X381" i="19"/>
  <c r="T381" i="19"/>
  <c r="P381" i="19"/>
  <c r="L381" i="19"/>
  <c r="Z380" i="19"/>
  <c r="V380" i="19"/>
  <c r="R380" i="19"/>
  <c r="N380" i="19"/>
  <c r="J380" i="19"/>
  <c r="AB379" i="19"/>
  <c r="X379" i="19"/>
  <c r="T379" i="19"/>
  <c r="P379" i="19"/>
  <c r="L379" i="19"/>
  <c r="Z378" i="19"/>
  <c r="V378" i="19"/>
  <c r="R378" i="19"/>
  <c r="N378" i="19"/>
  <c r="J378" i="19"/>
  <c r="AB377" i="19"/>
  <c r="X377" i="19"/>
  <c r="T377" i="19"/>
  <c r="P377" i="19"/>
  <c r="L377" i="19"/>
  <c r="Z376" i="19"/>
  <c r="V376" i="19"/>
  <c r="R376" i="19"/>
  <c r="N376" i="19"/>
  <c r="J376" i="19"/>
  <c r="AB375" i="19"/>
  <c r="X375" i="19"/>
  <c r="T375" i="19"/>
  <c r="P375" i="19"/>
  <c r="L375" i="19"/>
  <c r="Z374" i="19"/>
  <c r="V374" i="19"/>
  <c r="R374" i="19"/>
  <c r="N374" i="19"/>
  <c r="J374" i="19"/>
  <c r="AB373" i="19"/>
  <c r="X373" i="19"/>
  <c r="T373" i="19"/>
  <c r="P373" i="19"/>
  <c r="L373" i="19"/>
  <c r="Z372" i="19"/>
  <c r="Z95" i="27" s="1"/>
  <c r="Z123" i="27" s="1"/>
  <c r="V372" i="19"/>
  <c r="V95" i="27" s="1"/>
  <c r="V123" i="27" s="1"/>
  <c r="R372" i="19"/>
  <c r="R95" i="27" s="1"/>
  <c r="R123" i="27" s="1"/>
  <c r="N372" i="19"/>
  <c r="N95" i="27" s="1"/>
  <c r="N123" i="27" s="1"/>
  <c r="J372" i="19"/>
  <c r="J95" i="27" s="1"/>
  <c r="AB371" i="19"/>
  <c r="X371" i="19"/>
  <c r="T371" i="19"/>
  <c r="P371" i="19"/>
  <c r="L371" i="19"/>
  <c r="Z370" i="19"/>
  <c r="V370" i="19"/>
  <c r="R370" i="19"/>
  <c r="N370" i="19"/>
  <c r="J370" i="19"/>
  <c r="AB369" i="19"/>
  <c r="X369" i="19"/>
  <c r="T369" i="19"/>
  <c r="P369" i="19"/>
  <c r="L369" i="19"/>
  <c r="Z368" i="19"/>
  <c r="V368" i="19"/>
  <c r="R368" i="19"/>
  <c r="N368" i="19"/>
  <c r="J368" i="19"/>
  <c r="AB367" i="19"/>
  <c r="X367" i="19"/>
  <c r="T367" i="19"/>
  <c r="P367" i="19"/>
  <c r="L367" i="19"/>
  <c r="Z366" i="19"/>
  <c r="V366" i="19"/>
  <c r="R366" i="19"/>
  <c r="N366" i="19"/>
  <c r="J366" i="19"/>
  <c r="AB365" i="19"/>
  <c r="X365" i="19"/>
  <c r="T365" i="19"/>
  <c r="P365" i="19"/>
  <c r="L365" i="19"/>
  <c r="Z364" i="19"/>
  <c r="V364" i="19"/>
  <c r="R364" i="19"/>
  <c r="N364" i="19"/>
  <c r="J364" i="19"/>
  <c r="AB363" i="19"/>
  <c r="X363" i="19"/>
  <c r="T363" i="19"/>
  <c r="P363" i="19"/>
  <c r="L363" i="19"/>
  <c r="Z362" i="19"/>
  <c r="V362" i="19"/>
  <c r="R362" i="19"/>
  <c r="N362" i="19"/>
  <c r="J362" i="19"/>
  <c r="AB361" i="19"/>
  <c r="X361" i="19"/>
  <c r="T361" i="19"/>
  <c r="P361" i="19"/>
  <c r="L361" i="19"/>
  <c r="Z360" i="19"/>
  <c r="V360" i="19"/>
  <c r="R360" i="19"/>
  <c r="N360" i="19"/>
  <c r="J360" i="19"/>
  <c r="AB359" i="19"/>
  <c r="X359" i="19"/>
  <c r="T359" i="19"/>
  <c r="P359" i="19"/>
  <c r="L359" i="19"/>
  <c r="Z358" i="19"/>
  <c r="V358" i="19"/>
  <c r="R358" i="19"/>
  <c r="N358" i="19"/>
  <c r="J358" i="19"/>
  <c r="AB357" i="19"/>
  <c r="X357" i="19"/>
  <c r="T357" i="19"/>
  <c r="P357" i="19"/>
  <c r="L357" i="19"/>
  <c r="Z356" i="19"/>
  <c r="V356" i="19"/>
  <c r="R356" i="19"/>
  <c r="N356" i="19"/>
  <c r="J356" i="19"/>
  <c r="AB355" i="19"/>
  <c r="X355" i="19"/>
  <c r="T355" i="19"/>
  <c r="P355" i="19"/>
  <c r="L355" i="19"/>
  <c r="Z354" i="19"/>
  <c r="V354" i="19"/>
  <c r="R354" i="19"/>
  <c r="N354" i="19"/>
  <c r="J354" i="19"/>
  <c r="AA352" i="19"/>
  <c r="W352" i="19"/>
  <c r="S352" i="19"/>
  <c r="O352" i="19"/>
  <c r="K352" i="19"/>
  <c r="AA338" i="19"/>
  <c r="S338" i="19"/>
  <c r="O338" i="19"/>
  <c r="K338" i="19"/>
  <c r="AC337" i="19"/>
  <c r="Y337" i="19"/>
  <c r="Q337" i="19"/>
  <c r="I337" i="19"/>
  <c r="AA336" i="19"/>
  <c r="S336" i="19"/>
  <c r="O336" i="19"/>
  <c r="K336" i="19"/>
  <c r="AC335" i="19"/>
  <c r="Y335" i="19"/>
  <c r="Q335" i="19"/>
  <c r="I335" i="19"/>
  <c r="AA334" i="19"/>
  <c r="S334" i="19"/>
  <c r="O334" i="19"/>
  <c r="K334" i="19"/>
  <c r="AC333" i="19"/>
  <c r="Y333" i="19"/>
  <c r="Q333" i="19"/>
  <c r="I333" i="19"/>
  <c r="AA332" i="19"/>
  <c r="S332" i="19"/>
  <c r="O332" i="19"/>
  <c r="K332" i="19"/>
  <c r="AC331" i="19"/>
  <c r="Y331" i="19"/>
  <c r="Q331" i="19"/>
  <c r="I331" i="19"/>
  <c r="AA330" i="19"/>
  <c r="S330" i="19"/>
  <c r="O330" i="19"/>
  <c r="K330" i="19"/>
  <c r="AC329" i="19"/>
  <c r="Y329" i="19"/>
  <c r="Q329" i="19"/>
  <c r="I329" i="19"/>
  <c r="AA328" i="19"/>
  <c r="S328" i="19"/>
  <c r="O328" i="19"/>
  <c r="K328" i="19"/>
  <c r="AC327" i="19"/>
  <c r="Y327" i="19"/>
  <c r="Q327" i="19"/>
  <c r="I327" i="19"/>
  <c r="AA326" i="19"/>
  <c r="S326" i="19"/>
  <c r="O326" i="19"/>
  <c r="K326" i="19"/>
  <c r="AC325" i="19"/>
  <c r="Y325" i="19"/>
  <c r="Q325" i="19"/>
  <c r="I325" i="19"/>
  <c r="AA324" i="19"/>
  <c r="S324" i="19"/>
  <c r="O324" i="19"/>
  <c r="K324" i="19"/>
  <c r="AC323" i="19"/>
  <c r="Y323" i="19"/>
  <c r="Q323" i="19"/>
  <c r="I323" i="19"/>
  <c r="AA322" i="19"/>
  <c r="S322" i="19"/>
  <c r="O322" i="19"/>
  <c r="K322" i="19"/>
  <c r="AC321" i="19"/>
  <c r="Y321" i="19"/>
  <c r="Q321" i="19"/>
  <c r="I321" i="19"/>
  <c r="AA320" i="19"/>
  <c r="S320" i="19"/>
  <c r="O320" i="19"/>
  <c r="K320" i="19"/>
  <c r="AC319" i="19"/>
  <c r="Y319" i="19"/>
  <c r="Q319" i="19"/>
  <c r="I319" i="19"/>
  <c r="AA318" i="19"/>
  <c r="S318" i="19"/>
  <c r="O318" i="19"/>
  <c r="K318" i="19"/>
  <c r="AC317" i="19"/>
  <c r="Y317" i="19"/>
  <c r="Q317" i="19"/>
  <c r="I317" i="19"/>
  <c r="AA316" i="19"/>
  <c r="S316" i="19"/>
  <c r="O316" i="19"/>
  <c r="K316" i="19"/>
  <c r="AC315" i="19"/>
  <c r="Y315" i="19"/>
  <c r="Q315" i="19"/>
  <c r="I315" i="19"/>
  <c r="AA314" i="19"/>
  <c r="S314" i="19"/>
  <c r="O314" i="19"/>
  <c r="K314" i="19"/>
  <c r="AC313" i="19"/>
  <c r="Y313" i="19"/>
  <c r="Q313" i="19"/>
  <c r="I313" i="19"/>
  <c r="AA312" i="19"/>
  <c r="S312" i="19"/>
  <c r="O312" i="19"/>
  <c r="K312" i="19"/>
  <c r="AC311" i="19"/>
  <c r="Y311" i="19"/>
  <c r="Q311" i="19"/>
  <c r="I311" i="19"/>
  <c r="AA310" i="19"/>
  <c r="S310" i="19"/>
  <c r="O310" i="19"/>
  <c r="K310" i="19"/>
  <c r="AC309" i="19"/>
  <c r="Y309" i="19"/>
  <c r="Q309" i="19"/>
  <c r="I309" i="19"/>
  <c r="Z307" i="19"/>
  <c r="V307" i="19"/>
  <c r="R307" i="19"/>
  <c r="N307" i="19"/>
  <c r="J307" i="19"/>
  <c r="AB288" i="19"/>
  <c r="X288" i="19"/>
  <c r="T288" i="19"/>
  <c r="P288" i="19"/>
  <c r="L288" i="19"/>
  <c r="Z287" i="19"/>
  <c r="V287" i="19"/>
  <c r="R287" i="19"/>
  <c r="N287" i="19"/>
  <c r="J287" i="19"/>
  <c r="AB286" i="19"/>
  <c r="X286" i="19"/>
  <c r="T286" i="19"/>
  <c r="P286" i="19"/>
  <c r="L286" i="19"/>
  <c r="Z285" i="19"/>
  <c r="V285" i="19"/>
  <c r="R285" i="19"/>
  <c r="N285" i="19"/>
  <c r="J285" i="19"/>
  <c r="AB284" i="19"/>
  <c r="X284" i="19"/>
  <c r="T284" i="19"/>
  <c r="P284" i="19"/>
  <c r="L284" i="19"/>
  <c r="Z283" i="19"/>
  <c r="V283" i="19"/>
  <c r="R283" i="19"/>
  <c r="N283" i="19"/>
  <c r="J283" i="19"/>
  <c r="AB282" i="19"/>
  <c r="X282" i="19"/>
  <c r="T282" i="19"/>
  <c r="P282" i="19"/>
  <c r="L282" i="19"/>
  <c r="Z281" i="19"/>
  <c r="V281" i="19"/>
  <c r="R281" i="19"/>
  <c r="N281" i="19"/>
  <c r="J281" i="19"/>
  <c r="AB280" i="19"/>
  <c r="X280" i="19"/>
  <c r="T280" i="19"/>
  <c r="P280" i="19"/>
  <c r="L280" i="19"/>
  <c r="Z279" i="19"/>
  <c r="V279" i="19"/>
  <c r="R279" i="19"/>
  <c r="N279" i="19"/>
  <c r="J279" i="19"/>
  <c r="AB278" i="19"/>
  <c r="X278" i="19"/>
  <c r="T278" i="19"/>
  <c r="P278" i="19"/>
  <c r="L278" i="19"/>
  <c r="Z277" i="19"/>
  <c r="V277" i="19"/>
  <c r="R277" i="19"/>
  <c r="N277" i="19"/>
  <c r="J277" i="19"/>
  <c r="AB276" i="19"/>
  <c r="X276" i="19"/>
  <c r="T276" i="19"/>
  <c r="P276" i="19"/>
  <c r="L276" i="19"/>
  <c r="Z275" i="19"/>
  <c r="V275" i="19"/>
  <c r="R275" i="19"/>
  <c r="N275" i="19"/>
  <c r="J275" i="19"/>
  <c r="AB274" i="19"/>
  <c r="X274" i="19"/>
  <c r="T274" i="19"/>
  <c r="P274" i="19"/>
  <c r="L274" i="19"/>
  <c r="Z273" i="19"/>
  <c r="V273" i="19"/>
  <c r="R273" i="19"/>
  <c r="N273" i="19"/>
  <c r="J273" i="19"/>
  <c r="AB272" i="19"/>
  <c r="X272" i="19"/>
  <c r="T272" i="19"/>
  <c r="P272" i="19"/>
  <c r="L272" i="19"/>
  <c r="Z271" i="19"/>
  <c r="V271" i="19"/>
  <c r="R271" i="19"/>
  <c r="N271" i="19"/>
  <c r="J271" i="19"/>
  <c r="AB270" i="19"/>
  <c r="X270" i="19"/>
  <c r="T270" i="19"/>
  <c r="P270" i="19"/>
  <c r="L270" i="19"/>
  <c r="Z269" i="19"/>
  <c r="V269" i="19"/>
  <c r="R269" i="19"/>
  <c r="N269" i="19"/>
  <c r="J269" i="19"/>
  <c r="AB268" i="19"/>
  <c r="X268" i="19"/>
  <c r="T268" i="19"/>
  <c r="P268" i="19"/>
  <c r="L268" i="19"/>
  <c r="Z267" i="19"/>
  <c r="V267" i="19"/>
  <c r="R267" i="19"/>
  <c r="N267" i="19"/>
  <c r="J267" i="19"/>
  <c r="AB266" i="19"/>
  <c r="X266" i="19"/>
  <c r="T266" i="19"/>
  <c r="P266" i="19"/>
  <c r="L266" i="19"/>
  <c r="Z265" i="19"/>
  <c r="V265" i="19"/>
  <c r="R265" i="19"/>
  <c r="N265" i="19"/>
  <c r="J265" i="19"/>
  <c r="AB264" i="19"/>
  <c r="X264" i="19"/>
  <c r="T264" i="19"/>
  <c r="P264" i="19"/>
  <c r="L264" i="19"/>
  <c r="Z263" i="19"/>
  <c r="V263" i="19"/>
  <c r="R263" i="19"/>
  <c r="N263" i="19"/>
  <c r="J263" i="19"/>
  <c r="AB262" i="19"/>
  <c r="X262" i="19"/>
  <c r="T262" i="19"/>
  <c r="P262" i="19"/>
  <c r="L262" i="19"/>
  <c r="Z261" i="19"/>
  <c r="V261" i="19"/>
  <c r="R261" i="19"/>
  <c r="N261" i="19"/>
  <c r="J261" i="19"/>
  <c r="AB260" i="19"/>
  <c r="X260" i="19"/>
  <c r="T260" i="19"/>
  <c r="P260" i="19"/>
  <c r="L260" i="19"/>
  <c r="Z259" i="19"/>
  <c r="V259" i="19"/>
  <c r="R259" i="19"/>
  <c r="N259" i="19"/>
  <c r="J259" i="19"/>
  <c r="AB258" i="19"/>
  <c r="X258" i="19"/>
  <c r="T258" i="19"/>
  <c r="P258" i="19"/>
  <c r="L258" i="19"/>
  <c r="Z257" i="19"/>
  <c r="V257" i="19"/>
  <c r="R257" i="19"/>
  <c r="N257" i="19"/>
  <c r="J257" i="19"/>
  <c r="AB256" i="19"/>
  <c r="X256" i="19"/>
  <c r="T256" i="19"/>
  <c r="P256" i="19"/>
  <c r="L256" i="19"/>
  <c r="Z255" i="19"/>
  <c r="V255" i="19"/>
  <c r="R255" i="19"/>
  <c r="N255" i="19"/>
  <c r="J255" i="19"/>
  <c r="AB254" i="19"/>
  <c r="X254" i="19"/>
  <c r="T254" i="19"/>
  <c r="P254" i="19"/>
  <c r="L254" i="19"/>
  <c r="AC252" i="19"/>
  <c r="Y252" i="19"/>
  <c r="U252" i="19"/>
  <c r="Q252" i="19"/>
  <c r="M252" i="19"/>
  <c r="I252" i="19"/>
  <c r="AA225" i="19"/>
  <c r="S225" i="19"/>
  <c r="O225" i="19"/>
  <c r="K225" i="19"/>
  <c r="AC224" i="19"/>
  <c r="Y224" i="19"/>
  <c r="Q224" i="19"/>
  <c r="I224" i="19"/>
  <c r="AA223" i="19"/>
  <c r="S223" i="19"/>
  <c r="O223" i="19"/>
  <c r="K223" i="19"/>
  <c r="AC222" i="19"/>
  <c r="Y222" i="19"/>
  <c r="Q222" i="19"/>
  <c r="I222" i="19"/>
  <c r="AA221" i="19"/>
  <c r="S221" i="19"/>
  <c r="O221" i="19"/>
  <c r="K221" i="19"/>
  <c r="AC220" i="19"/>
  <c r="Y220" i="19"/>
  <c r="Q220" i="19"/>
  <c r="I220" i="19"/>
  <c r="AA219" i="19"/>
  <c r="S219" i="19"/>
  <c r="O219" i="19"/>
  <c r="K219" i="19"/>
  <c r="AC218" i="19"/>
  <c r="Y218" i="19"/>
  <c r="Q218" i="19"/>
  <c r="I218" i="19"/>
  <c r="AA217" i="19"/>
  <c r="S217" i="19"/>
  <c r="O217" i="19"/>
  <c r="K217" i="19"/>
  <c r="AC216" i="19"/>
  <c r="Y216" i="19"/>
  <c r="Q216" i="19"/>
  <c r="I216" i="19"/>
  <c r="AA215" i="19"/>
  <c r="S215" i="19"/>
  <c r="O215" i="19"/>
  <c r="K215" i="19"/>
  <c r="AC214" i="19"/>
  <c r="Y214" i="19"/>
  <c r="Q214" i="19"/>
  <c r="I214" i="19"/>
  <c r="AA213" i="19"/>
  <c r="S213" i="19"/>
  <c r="O213" i="19"/>
  <c r="K213" i="19"/>
  <c r="AC212" i="19"/>
  <c r="Y212" i="19"/>
  <c r="Q212" i="19"/>
  <c r="I212" i="19"/>
  <c r="AA211" i="19"/>
  <c r="S211" i="19"/>
  <c r="O211" i="19"/>
  <c r="K211" i="19"/>
  <c r="AC210" i="19"/>
  <c r="Y210" i="19"/>
  <c r="Q210" i="19"/>
  <c r="I210" i="19"/>
  <c r="AA209" i="19"/>
  <c r="S209" i="19"/>
  <c r="O209" i="19"/>
  <c r="K209" i="19"/>
  <c r="AC208" i="19"/>
  <c r="Y208" i="19"/>
  <c r="Q208" i="19"/>
  <c r="I208" i="19"/>
  <c r="AA207" i="19"/>
  <c r="S207" i="19"/>
  <c r="O207" i="19"/>
  <c r="K207" i="19"/>
  <c r="AC206" i="19"/>
  <c r="Y206" i="19"/>
  <c r="Q206" i="19"/>
  <c r="I206" i="19"/>
  <c r="AA205" i="19"/>
  <c r="S205" i="19"/>
  <c r="O205" i="19"/>
  <c r="K205" i="19"/>
  <c r="AC204" i="19"/>
  <c r="Y204" i="19"/>
  <c r="Q204" i="19"/>
  <c r="I204" i="19"/>
  <c r="AA203" i="19"/>
  <c r="S203" i="19"/>
  <c r="O203" i="19"/>
  <c r="K203" i="19"/>
  <c r="AC202" i="19"/>
  <c r="Y202" i="19"/>
  <c r="Q202" i="19"/>
  <c r="I202" i="19"/>
  <c r="AA201" i="19"/>
  <c r="S201" i="19"/>
  <c r="O201" i="19"/>
  <c r="K201" i="19"/>
  <c r="AC200" i="19"/>
  <c r="Y200" i="19"/>
  <c r="Q200" i="19"/>
  <c r="I200" i="19"/>
  <c r="AA199" i="19"/>
  <c r="S199" i="19"/>
  <c r="O199" i="19"/>
  <c r="K199" i="19"/>
  <c r="AC198" i="19"/>
  <c r="Y198" i="19"/>
  <c r="Q198" i="19"/>
  <c r="I198" i="19"/>
  <c r="AA197" i="19"/>
  <c r="S197" i="19"/>
  <c r="O197" i="19"/>
  <c r="K197" i="19"/>
  <c r="AC196" i="19"/>
  <c r="Y196" i="19"/>
  <c r="Q196" i="19"/>
  <c r="I196" i="19"/>
  <c r="AA195" i="19"/>
  <c r="S195" i="19"/>
  <c r="O195" i="19"/>
  <c r="K195" i="19"/>
  <c r="AC194" i="19"/>
  <c r="Y194" i="19"/>
  <c r="Q194" i="19"/>
  <c r="I194" i="19"/>
  <c r="AA193" i="19"/>
  <c r="S193" i="19"/>
  <c r="O193" i="19"/>
  <c r="K193" i="19"/>
  <c r="AC192" i="19"/>
  <c r="Y192" i="19"/>
  <c r="Q192" i="19"/>
  <c r="I192" i="19"/>
  <c r="AA191" i="19"/>
  <c r="S191" i="19"/>
  <c r="O191" i="19"/>
  <c r="K191" i="19"/>
  <c r="AC190" i="19"/>
  <c r="Y190" i="19"/>
  <c r="Q190" i="19"/>
  <c r="I190" i="19"/>
  <c r="AA189" i="19"/>
  <c r="S189" i="19"/>
  <c r="O189" i="19"/>
  <c r="K189" i="19"/>
  <c r="AC188" i="19"/>
  <c r="Y188" i="19"/>
  <c r="Q188" i="19"/>
  <c r="I188" i="19"/>
  <c r="AA187" i="19"/>
  <c r="S187" i="19"/>
  <c r="O187" i="19"/>
  <c r="K187" i="19"/>
  <c r="AC186" i="19"/>
  <c r="Y186" i="19"/>
  <c r="Q186" i="19"/>
  <c r="I186" i="19"/>
  <c r="AA185" i="19"/>
  <c r="S185" i="19"/>
  <c r="O185" i="19"/>
  <c r="K185" i="19"/>
  <c r="AC184" i="19"/>
  <c r="Y184" i="19"/>
  <c r="Q184" i="19"/>
  <c r="I184" i="19"/>
  <c r="Z182" i="19"/>
  <c r="V182" i="19"/>
  <c r="R182" i="19"/>
  <c r="N182" i="19"/>
  <c r="J182" i="19"/>
  <c r="AB171" i="19"/>
  <c r="X171" i="19"/>
  <c r="T171" i="19"/>
  <c r="P171" i="19"/>
  <c r="L171" i="19"/>
  <c r="Z170" i="19"/>
  <c r="V170" i="19"/>
  <c r="R170" i="19"/>
  <c r="N170" i="19"/>
  <c r="J170" i="19"/>
  <c r="AB169" i="19"/>
  <c r="X169" i="19"/>
  <c r="T169" i="19"/>
  <c r="P169" i="19"/>
  <c r="L169" i="19"/>
  <c r="Z168" i="19"/>
  <c r="V168" i="19"/>
  <c r="R168" i="19"/>
  <c r="N168" i="19"/>
  <c r="J168" i="19"/>
  <c r="AB167" i="19"/>
  <c r="X167" i="19"/>
  <c r="T167" i="19"/>
  <c r="P167" i="19"/>
  <c r="L167" i="19"/>
  <c r="Z166" i="19"/>
  <c r="V166" i="19"/>
  <c r="R166" i="19"/>
  <c r="N166" i="19"/>
  <c r="J166" i="19"/>
  <c r="AB165" i="19"/>
  <c r="X165" i="19"/>
  <c r="T165" i="19"/>
  <c r="P165" i="19"/>
  <c r="L165" i="19"/>
  <c r="Z164" i="19"/>
  <c r="V164" i="19"/>
  <c r="R164" i="19"/>
  <c r="N164" i="19"/>
  <c r="J164" i="19"/>
  <c r="AB163" i="19"/>
  <c r="X163" i="19"/>
  <c r="T163" i="19"/>
  <c r="P163" i="19"/>
  <c r="L163" i="19"/>
  <c r="Z162" i="19"/>
  <c r="V162" i="19"/>
  <c r="R162" i="19"/>
  <c r="N162" i="19"/>
  <c r="J162" i="19"/>
  <c r="AB161" i="19"/>
  <c r="X161" i="19"/>
  <c r="T161" i="19"/>
  <c r="P161" i="19"/>
  <c r="L161" i="19"/>
  <c r="Z160" i="19"/>
  <c r="V160" i="19"/>
  <c r="R160" i="19"/>
  <c r="N160" i="19"/>
  <c r="J160" i="19"/>
  <c r="AB159" i="19"/>
  <c r="X159" i="19"/>
  <c r="T159" i="19"/>
  <c r="P159" i="19"/>
  <c r="L159" i="19"/>
  <c r="Z158" i="19"/>
  <c r="V158" i="19"/>
  <c r="R158" i="19"/>
  <c r="N158" i="19"/>
  <c r="J158" i="19"/>
  <c r="AB157" i="19"/>
  <c r="X157" i="19"/>
  <c r="T157" i="19"/>
  <c r="P157" i="19"/>
  <c r="L157" i="19"/>
  <c r="Z156" i="19"/>
  <c r="V156" i="19"/>
  <c r="R156" i="19"/>
  <c r="N156" i="19"/>
  <c r="J156" i="19"/>
  <c r="AB155" i="19"/>
  <c r="X155" i="19"/>
  <c r="T155" i="19"/>
  <c r="P155" i="19"/>
  <c r="L155" i="19"/>
  <c r="Z154" i="19"/>
  <c r="V154" i="19"/>
  <c r="R154" i="19"/>
  <c r="N154" i="19"/>
  <c r="J154" i="19"/>
  <c r="AB153" i="19"/>
  <c r="X153" i="19"/>
  <c r="T153" i="19"/>
  <c r="P153" i="19"/>
  <c r="L153" i="19"/>
  <c r="Z152" i="19"/>
  <c r="V152" i="19"/>
  <c r="R152" i="19"/>
  <c r="N152" i="19"/>
  <c r="J152" i="19"/>
  <c r="AB151" i="19"/>
  <c r="X151" i="19"/>
  <c r="T151" i="19"/>
  <c r="P151" i="19"/>
  <c r="L151" i="19"/>
  <c r="Z150" i="19"/>
  <c r="V150" i="19"/>
  <c r="R150" i="19"/>
  <c r="N150" i="19"/>
  <c r="J150" i="19"/>
  <c r="AB149" i="19"/>
  <c r="X149" i="19"/>
  <c r="T149" i="19"/>
  <c r="P149" i="19"/>
  <c r="L149" i="19"/>
  <c r="Z148" i="19"/>
  <c r="V148" i="19"/>
  <c r="R148" i="19"/>
  <c r="N148" i="19"/>
  <c r="J148" i="19"/>
  <c r="AB147" i="19"/>
  <c r="X147" i="19"/>
  <c r="T147" i="19"/>
  <c r="P147" i="19"/>
  <c r="L147" i="19"/>
  <c r="Z146" i="19"/>
  <c r="V146" i="19"/>
  <c r="R146" i="19"/>
  <c r="N146" i="19"/>
  <c r="J146" i="19"/>
  <c r="AB145" i="19"/>
  <c r="X145" i="19"/>
  <c r="T145" i="19"/>
  <c r="P145" i="19"/>
  <c r="L145" i="19"/>
  <c r="Z144" i="19"/>
  <c r="V144" i="19"/>
  <c r="R144" i="19"/>
  <c r="N144" i="19"/>
  <c r="J144" i="19"/>
  <c r="AB143" i="19"/>
  <c r="X143" i="19"/>
  <c r="T143" i="19"/>
  <c r="P143" i="19"/>
  <c r="L143" i="19"/>
  <c r="Z142" i="19"/>
  <c r="V142" i="19"/>
  <c r="R142" i="19"/>
  <c r="N142" i="19"/>
  <c r="J142" i="19"/>
  <c r="AB141" i="19"/>
  <c r="X141" i="19"/>
  <c r="T141" i="19"/>
  <c r="P141" i="19"/>
  <c r="L141" i="19"/>
  <c r="Z140" i="19"/>
  <c r="V140" i="19"/>
  <c r="R140" i="19"/>
  <c r="N140" i="19"/>
  <c r="J140" i="19"/>
  <c r="AB139" i="19"/>
  <c r="X139" i="19"/>
  <c r="T139" i="19"/>
  <c r="P139" i="19"/>
  <c r="L139" i="19"/>
  <c r="AC406" i="19"/>
  <c r="Y406" i="19"/>
  <c r="U406" i="19"/>
  <c r="Q406" i="19"/>
  <c r="M406" i="19"/>
  <c r="I406" i="19"/>
  <c r="AC384" i="19"/>
  <c r="Y384" i="19"/>
  <c r="Q384" i="19"/>
  <c r="I384" i="19"/>
  <c r="AA383" i="19"/>
  <c r="S383" i="19"/>
  <c r="O383" i="19"/>
  <c r="K383" i="19"/>
  <c r="AC382" i="19"/>
  <c r="Y382" i="19"/>
  <c r="Q382" i="19"/>
  <c r="I382" i="19"/>
  <c r="AA381" i="19"/>
  <c r="S381" i="19"/>
  <c r="O381" i="19"/>
  <c r="K381" i="19"/>
  <c r="AC380" i="19"/>
  <c r="Y380" i="19"/>
  <c r="Q380" i="19"/>
  <c r="I380" i="19"/>
  <c r="AA379" i="19"/>
  <c r="S379" i="19"/>
  <c r="O379" i="19"/>
  <c r="K379" i="19"/>
  <c r="AC378" i="19"/>
  <c r="Y378" i="19"/>
  <c r="Q378" i="19"/>
  <c r="I378" i="19"/>
  <c r="AA377" i="19"/>
  <c r="S377" i="19"/>
  <c r="O377" i="19"/>
  <c r="K377" i="19"/>
  <c r="AC376" i="19"/>
  <c r="Y376" i="19"/>
  <c r="Q376" i="19"/>
  <c r="I376" i="19"/>
  <c r="AA375" i="19"/>
  <c r="S375" i="19"/>
  <c r="O375" i="19"/>
  <c r="K375" i="19"/>
  <c r="AC374" i="19"/>
  <c r="Y374" i="19"/>
  <c r="Q374" i="19"/>
  <c r="I374" i="19"/>
  <c r="AA373" i="19"/>
  <c r="S373" i="19"/>
  <c r="O373" i="19"/>
  <c r="K373" i="19"/>
  <c r="AC372" i="19"/>
  <c r="AC95" i="27" s="1"/>
  <c r="AC123" i="27" s="1"/>
  <c r="Y372" i="19"/>
  <c r="Y95" i="27" s="1"/>
  <c r="Y123" i="27" s="1"/>
  <c r="Q372" i="19"/>
  <c r="Q95" i="27" s="1"/>
  <c r="Q123" i="27" s="1"/>
  <c r="I372" i="19"/>
  <c r="I95" i="27" s="1"/>
  <c r="I123" i="27" s="1"/>
  <c r="AA371" i="19"/>
  <c r="S371" i="19"/>
  <c r="O371" i="19"/>
  <c r="K371" i="19"/>
  <c r="AC370" i="19"/>
  <c r="Y370" i="19"/>
  <c r="Q370" i="19"/>
  <c r="I370" i="19"/>
  <c r="AA369" i="19"/>
  <c r="S369" i="19"/>
  <c r="O369" i="19"/>
  <c r="K369" i="19"/>
  <c r="AC368" i="19"/>
  <c r="Y368" i="19"/>
  <c r="Q368" i="19"/>
  <c r="I368" i="19"/>
  <c r="AA367" i="19"/>
  <c r="S367" i="19"/>
  <c r="O367" i="19"/>
  <c r="K367" i="19"/>
  <c r="AC366" i="19"/>
  <c r="Y366" i="19"/>
  <c r="Q366" i="19"/>
  <c r="I366" i="19"/>
  <c r="AA365" i="19"/>
  <c r="S365" i="19"/>
  <c r="O365" i="19"/>
  <c r="K365" i="19"/>
  <c r="AC364" i="19"/>
  <c r="Y364" i="19"/>
  <c r="Q364" i="19"/>
  <c r="I364" i="19"/>
  <c r="AA363" i="19"/>
  <c r="S363" i="19"/>
  <c r="O363" i="19"/>
  <c r="K363" i="19"/>
  <c r="AC362" i="19"/>
  <c r="Y362" i="19"/>
  <c r="Q362" i="19"/>
  <c r="I362" i="19"/>
  <c r="AA361" i="19"/>
  <c r="S361" i="19"/>
  <c r="O361" i="19"/>
  <c r="K361" i="19"/>
  <c r="AC360" i="19"/>
  <c r="Y360" i="19"/>
  <c r="Q360" i="19"/>
  <c r="I360" i="19"/>
  <c r="AA359" i="19"/>
  <c r="S359" i="19"/>
  <c r="O359" i="19"/>
  <c r="K359" i="19"/>
  <c r="AC358" i="19"/>
  <c r="Y358" i="19"/>
  <c r="Q358" i="19"/>
  <c r="I358" i="19"/>
  <c r="AA357" i="19"/>
  <c r="S357" i="19"/>
  <c r="O357" i="19"/>
  <c r="K357" i="19"/>
  <c r="AC356" i="19"/>
  <c r="Y356" i="19"/>
  <c r="Q356" i="19"/>
  <c r="I356" i="19"/>
  <c r="AA355" i="19"/>
  <c r="S355" i="19"/>
  <c r="O355" i="19"/>
  <c r="K355" i="19"/>
  <c r="AC354" i="19"/>
  <c r="Y354" i="19"/>
  <c r="Q354" i="19"/>
  <c r="I354" i="19"/>
  <c r="Z352" i="19"/>
  <c r="V352" i="19"/>
  <c r="R352" i="19"/>
  <c r="N352" i="19"/>
  <c r="J352" i="19"/>
  <c r="Z338" i="19"/>
  <c r="V338" i="19"/>
  <c r="R338" i="19"/>
  <c r="N338" i="19"/>
  <c r="J338" i="19"/>
  <c r="AB337" i="19"/>
  <c r="X337" i="19"/>
  <c r="T337" i="19"/>
  <c r="P337" i="19"/>
  <c r="L337" i="19"/>
  <c r="Z336" i="19"/>
  <c r="V336" i="19"/>
  <c r="R336" i="19"/>
  <c r="N336" i="19"/>
  <c r="J336" i="19"/>
  <c r="AB335" i="19"/>
  <c r="X335" i="19"/>
  <c r="T335" i="19"/>
  <c r="P335" i="19"/>
  <c r="L335" i="19"/>
  <c r="Z334" i="19"/>
  <c r="V334" i="19"/>
  <c r="R334" i="19"/>
  <c r="N334" i="19"/>
  <c r="J334" i="19"/>
  <c r="AB333" i="19"/>
  <c r="X333" i="19"/>
  <c r="T333" i="19"/>
  <c r="P333" i="19"/>
  <c r="L333" i="19"/>
  <c r="Z332" i="19"/>
  <c r="V332" i="19"/>
  <c r="R332" i="19"/>
  <c r="N332" i="19"/>
  <c r="J332" i="19"/>
  <c r="AB331" i="19"/>
  <c r="X331" i="19"/>
  <c r="T331" i="19"/>
  <c r="P331" i="19"/>
  <c r="L331" i="19"/>
  <c r="Z330" i="19"/>
  <c r="V330" i="19"/>
  <c r="R330" i="19"/>
  <c r="N330" i="19"/>
  <c r="J330" i="19"/>
  <c r="AB329" i="19"/>
  <c r="X329" i="19"/>
  <c r="T329" i="19"/>
  <c r="P329" i="19"/>
  <c r="L329" i="19"/>
  <c r="Z328" i="19"/>
  <c r="V328" i="19"/>
  <c r="R328" i="19"/>
  <c r="N328" i="19"/>
  <c r="J328" i="19"/>
  <c r="AB327" i="19"/>
  <c r="X327" i="19"/>
  <c r="T327" i="19"/>
  <c r="P327" i="19"/>
  <c r="L327" i="19"/>
  <c r="Z326" i="19"/>
  <c r="V326" i="19"/>
  <c r="R326" i="19"/>
  <c r="N326" i="19"/>
  <c r="J326" i="19"/>
  <c r="AB325" i="19"/>
  <c r="X325" i="19"/>
  <c r="T325" i="19"/>
  <c r="P325" i="19"/>
  <c r="L325" i="19"/>
  <c r="Z324" i="19"/>
  <c r="V324" i="19"/>
  <c r="R324" i="19"/>
  <c r="N324" i="19"/>
  <c r="J324" i="19"/>
  <c r="AB323" i="19"/>
  <c r="X323" i="19"/>
  <c r="T323" i="19"/>
  <c r="P323" i="19"/>
  <c r="L323" i="19"/>
  <c r="Z322" i="19"/>
  <c r="V322" i="19"/>
  <c r="R322" i="19"/>
  <c r="N322" i="19"/>
  <c r="J322" i="19"/>
  <c r="AB321" i="19"/>
  <c r="X321" i="19"/>
  <c r="T321" i="19"/>
  <c r="P321" i="19"/>
  <c r="L321" i="19"/>
  <c r="Z320" i="19"/>
  <c r="V320" i="19"/>
  <c r="R320" i="19"/>
  <c r="N320" i="19"/>
  <c r="J320" i="19"/>
  <c r="AB319" i="19"/>
  <c r="X319" i="19"/>
  <c r="T319" i="19"/>
  <c r="P319" i="19"/>
  <c r="L319" i="19"/>
  <c r="Z318" i="19"/>
  <c r="V318" i="19"/>
  <c r="R318" i="19"/>
  <c r="N318" i="19"/>
  <c r="J318" i="19"/>
  <c r="AB317" i="19"/>
  <c r="X317" i="19"/>
  <c r="T317" i="19"/>
  <c r="P317" i="19"/>
  <c r="L317" i="19"/>
  <c r="Z316" i="19"/>
  <c r="V316" i="19"/>
  <c r="R316" i="19"/>
  <c r="N316" i="19"/>
  <c r="J316" i="19"/>
  <c r="AB315" i="19"/>
  <c r="X315" i="19"/>
  <c r="T315" i="19"/>
  <c r="P315" i="19"/>
  <c r="L315" i="19"/>
  <c r="Z314" i="19"/>
  <c r="V314" i="19"/>
  <c r="R314" i="19"/>
  <c r="N314" i="19"/>
  <c r="J314" i="19"/>
  <c r="AB313" i="19"/>
  <c r="X313" i="19"/>
  <c r="T313" i="19"/>
  <c r="P313" i="19"/>
  <c r="L313" i="19"/>
  <c r="Z312" i="19"/>
  <c r="V312" i="19"/>
  <c r="R312" i="19"/>
  <c r="N312" i="19"/>
  <c r="J312" i="19"/>
  <c r="AB311" i="19"/>
  <c r="X311" i="19"/>
  <c r="T311" i="19"/>
  <c r="P311" i="19"/>
  <c r="L311" i="19"/>
  <c r="Z310" i="19"/>
  <c r="V310" i="19"/>
  <c r="R310" i="19"/>
  <c r="N310" i="19"/>
  <c r="J310" i="19"/>
  <c r="AB309" i="19"/>
  <c r="X309" i="19"/>
  <c r="T309" i="19"/>
  <c r="P309" i="19"/>
  <c r="L309" i="19"/>
  <c r="AC307" i="19"/>
  <c r="Y307" i="19"/>
  <c r="U307" i="19"/>
  <c r="Q307" i="19"/>
  <c r="M307" i="19"/>
  <c r="I307" i="19"/>
  <c r="AA288" i="19"/>
  <c r="S288" i="19"/>
  <c r="O288" i="19"/>
  <c r="K288" i="19"/>
  <c r="AC287" i="19"/>
  <c r="Y287" i="19"/>
  <c r="Q287" i="19"/>
  <c r="I287" i="19"/>
  <c r="AA286" i="19"/>
  <c r="S286" i="19"/>
  <c r="O286" i="19"/>
  <c r="K286" i="19"/>
  <c r="AC285" i="19"/>
  <c r="Y285" i="19"/>
  <c r="Q285" i="19"/>
  <c r="I285" i="19"/>
  <c r="AA284" i="19"/>
  <c r="S284" i="19"/>
  <c r="O284" i="19"/>
  <c r="K284" i="19"/>
  <c r="AC283" i="19"/>
  <c r="Y283" i="19"/>
  <c r="Q283" i="19"/>
  <c r="I283" i="19"/>
  <c r="AA282" i="19"/>
  <c r="S282" i="19"/>
  <c r="O282" i="19"/>
  <c r="K282" i="19"/>
  <c r="AC281" i="19"/>
  <c r="Y281" i="19"/>
  <c r="Q281" i="19"/>
  <c r="I281" i="19"/>
  <c r="AA280" i="19"/>
  <c r="S280" i="19"/>
  <c r="O280" i="19"/>
  <c r="K280" i="19"/>
  <c r="AC279" i="19"/>
  <c r="Y279" i="19"/>
  <c r="Q279" i="19"/>
  <c r="I279" i="19"/>
  <c r="AA278" i="19"/>
  <c r="S278" i="19"/>
  <c r="O278" i="19"/>
  <c r="K278" i="19"/>
  <c r="AC277" i="19"/>
  <c r="Y277" i="19"/>
  <c r="Q277" i="19"/>
  <c r="I277" i="19"/>
  <c r="AA276" i="19"/>
  <c r="S276" i="19"/>
  <c r="O276" i="19"/>
  <c r="K276" i="19"/>
  <c r="AC275" i="19"/>
  <c r="Y275" i="19"/>
  <c r="Q275" i="19"/>
  <c r="I275" i="19"/>
  <c r="AA274" i="19"/>
  <c r="S274" i="19"/>
  <c r="O274" i="19"/>
  <c r="K274" i="19"/>
  <c r="AC273" i="19"/>
  <c r="Y273" i="19"/>
  <c r="Q273" i="19"/>
  <c r="I273" i="19"/>
  <c r="AA272" i="19"/>
  <c r="S272" i="19"/>
  <c r="O272" i="19"/>
  <c r="K272" i="19"/>
  <c r="AC271" i="19"/>
  <c r="Y271" i="19"/>
  <c r="Q271" i="19"/>
  <c r="I271" i="19"/>
  <c r="AA270" i="19"/>
  <c r="S270" i="19"/>
  <c r="O270" i="19"/>
  <c r="K270" i="19"/>
  <c r="AC269" i="19"/>
  <c r="Y269" i="19"/>
  <c r="Q269" i="19"/>
  <c r="I269" i="19"/>
  <c r="AA268" i="19"/>
  <c r="S268" i="19"/>
  <c r="O268" i="19"/>
  <c r="K268" i="19"/>
  <c r="AC267" i="19"/>
  <c r="Y267" i="19"/>
  <c r="Q267" i="19"/>
  <c r="I267" i="19"/>
  <c r="AA266" i="19"/>
  <c r="S266" i="19"/>
  <c r="O266" i="19"/>
  <c r="K266" i="19"/>
  <c r="AC265" i="19"/>
  <c r="Y265" i="19"/>
  <c r="Q265" i="19"/>
  <c r="I265" i="19"/>
  <c r="AA264" i="19"/>
  <c r="S264" i="19"/>
  <c r="O264" i="19"/>
  <c r="K264" i="19"/>
  <c r="AC263" i="19"/>
  <c r="Y263" i="19"/>
  <c r="Q263" i="19"/>
  <c r="I263" i="19"/>
  <c r="AA262" i="19"/>
  <c r="S262" i="19"/>
  <c r="O262" i="19"/>
  <c r="K262" i="19"/>
  <c r="AC261" i="19"/>
  <c r="Y261" i="19"/>
  <c r="Q261" i="19"/>
  <c r="I261" i="19"/>
  <c r="AA260" i="19"/>
  <c r="S260" i="19"/>
  <c r="O260" i="19"/>
  <c r="K260" i="19"/>
  <c r="AC259" i="19"/>
  <c r="Y259" i="19"/>
  <c r="Q259" i="19"/>
  <c r="I259" i="19"/>
  <c r="AA258" i="19"/>
  <c r="S258" i="19"/>
  <c r="O258" i="19"/>
  <c r="K258" i="19"/>
  <c r="AC257" i="19"/>
  <c r="Y257" i="19"/>
  <c r="Q257" i="19"/>
  <c r="I257" i="19"/>
  <c r="AA256" i="19"/>
  <c r="S256" i="19"/>
  <c r="O256" i="19"/>
  <c r="K256" i="19"/>
  <c r="AC255" i="19"/>
  <c r="Y255" i="19"/>
  <c r="Q255" i="19"/>
  <c r="I255" i="19"/>
  <c r="AA254" i="19"/>
  <c r="S254" i="19"/>
  <c r="O254" i="19"/>
  <c r="K254" i="19"/>
  <c r="AB252" i="19"/>
  <c r="X252" i="19"/>
  <c r="T252" i="19"/>
  <c r="P252" i="19"/>
  <c r="L252" i="19"/>
  <c r="Z225" i="19"/>
  <c r="V225" i="19"/>
  <c r="R225" i="19"/>
  <c r="N225" i="19"/>
  <c r="J225" i="19"/>
  <c r="AB224" i="19"/>
  <c r="X224" i="19"/>
  <c r="T224" i="19"/>
  <c r="P224" i="19"/>
  <c r="L224" i="19"/>
  <c r="Z223" i="19"/>
  <c r="V223" i="19"/>
  <c r="R223" i="19"/>
  <c r="N223" i="19"/>
  <c r="J223" i="19"/>
  <c r="AB222" i="19"/>
  <c r="X222" i="19"/>
  <c r="T222" i="19"/>
  <c r="P222" i="19"/>
  <c r="L222" i="19"/>
  <c r="Z221" i="19"/>
  <c r="V221" i="19"/>
  <c r="R221" i="19"/>
  <c r="N221" i="19"/>
  <c r="J221" i="19"/>
  <c r="AB220" i="19"/>
  <c r="X220" i="19"/>
  <c r="T220" i="19"/>
  <c r="P220" i="19"/>
  <c r="L220" i="19"/>
  <c r="Z219" i="19"/>
  <c r="V219" i="19"/>
  <c r="R219" i="19"/>
  <c r="N219" i="19"/>
  <c r="J219" i="19"/>
  <c r="AB218" i="19"/>
  <c r="X218" i="19"/>
  <c r="L218" i="19"/>
  <c r="V217" i="19"/>
  <c r="P216" i="19"/>
  <c r="Z215" i="19"/>
  <c r="J215" i="19"/>
  <c r="T214" i="19"/>
  <c r="N213" i="19"/>
  <c r="X212" i="19"/>
  <c r="R211" i="19"/>
  <c r="AB210" i="19"/>
  <c r="L210" i="19"/>
  <c r="V209" i="19"/>
  <c r="P208" i="19"/>
  <c r="Z207" i="19"/>
  <c r="J207" i="19"/>
  <c r="T206" i="19"/>
  <c r="N205" i="19"/>
  <c r="X204" i="19"/>
  <c r="R203" i="19"/>
  <c r="AB202" i="19"/>
  <c r="L202" i="19"/>
  <c r="V201" i="19"/>
  <c r="P200" i="19"/>
  <c r="Z199" i="19"/>
  <c r="J199" i="19"/>
  <c r="T198" i="19"/>
  <c r="N197" i="19"/>
  <c r="X196" i="19"/>
  <c r="V195" i="19"/>
  <c r="T194" i="19"/>
  <c r="R193" i="19"/>
  <c r="P192" i="19"/>
  <c r="N191" i="19"/>
  <c r="AB190" i="19"/>
  <c r="L190" i="19"/>
  <c r="Z189" i="19"/>
  <c r="J189" i="19"/>
  <c r="X188" i="19"/>
  <c r="V187" i="19"/>
  <c r="T186" i="19"/>
  <c r="R185" i="19"/>
  <c r="P184" i="19"/>
  <c r="Q182" i="19"/>
  <c r="O171" i="19"/>
  <c r="Y170" i="19"/>
  <c r="I170" i="19"/>
  <c r="S169" i="19"/>
  <c r="AC168" i="19"/>
  <c r="Q166" i="19"/>
  <c r="AA165" i="19"/>
  <c r="K165" i="19"/>
  <c r="O163" i="19"/>
  <c r="Y162" i="19"/>
  <c r="I162" i="19"/>
  <c r="S161" i="19"/>
  <c r="AC160" i="19"/>
  <c r="Q158" i="19"/>
  <c r="O157" i="19"/>
  <c r="Y156" i="19"/>
  <c r="I156" i="19"/>
  <c r="Q154" i="19"/>
  <c r="O153" i="19"/>
  <c r="Y152" i="19"/>
  <c r="I152" i="19"/>
  <c r="Q150" i="19"/>
  <c r="O149" i="19"/>
  <c r="Y148" i="19"/>
  <c r="I148" i="19"/>
  <c r="Q146" i="19"/>
  <c r="O145" i="19"/>
  <c r="Y144" i="19"/>
  <c r="I144" i="19"/>
  <c r="Q142" i="19"/>
  <c r="O141" i="19"/>
  <c r="Y140" i="19"/>
  <c r="I140" i="19"/>
  <c r="R217" i="19"/>
  <c r="AB216" i="19"/>
  <c r="L216" i="19"/>
  <c r="V215" i="19"/>
  <c r="P214" i="19"/>
  <c r="Z213" i="19"/>
  <c r="J213" i="19"/>
  <c r="T212" i="19"/>
  <c r="N211" i="19"/>
  <c r="X210" i="19"/>
  <c r="R209" i="19"/>
  <c r="AB208" i="19"/>
  <c r="L208" i="19"/>
  <c r="V207" i="19"/>
  <c r="P206" i="19"/>
  <c r="Z205" i="19"/>
  <c r="J205" i="19"/>
  <c r="T204" i="19"/>
  <c r="N203" i="19"/>
  <c r="X202" i="19"/>
  <c r="R201" i="19"/>
  <c r="AB200" i="19"/>
  <c r="L200" i="19"/>
  <c r="V199" i="19"/>
  <c r="P198" i="19"/>
  <c r="Z197" i="19"/>
  <c r="J197" i="19"/>
  <c r="T196" i="19"/>
  <c r="R195" i="19"/>
  <c r="P194" i="19"/>
  <c r="N193" i="19"/>
  <c r="AB192" i="19"/>
  <c r="L192" i="19"/>
  <c r="Z191" i="19"/>
  <c r="J191" i="19"/>
  <c r="X190" i="19"/>
  <c r="V189" i="19"/>
  <c r="T188" i="19"/>
  <c r="R187" i="19"/>
  <c r="P186" i="19"/>
  <c r="N185" i="19"/>
  <c r="AB184" i="19"/>
  <c r="L184" i="19"/>
  <c r="AC182" i="19"/>
  <c r="M182" i="19"/>
  <c r="AA171" i="19"/>
  <c r="K171" i="19"/>
  <c r="O169" i="19"/>
  <c r="Y168" i="19"/>
  <c r="I168" i="19"/>
  <c r="S167" i="19"/>
  <c r="AC166" i="19"/>
  <c r="Q164" i="19"/>
  <c r="AA163" i="19"/>
  <c r="K163" i="19"/>
  <c r="O161" i="19"/>
  <c r="Y160" i="19"/>
  <c r="I160" i="19"/>
  <c r="S159" i="19"/>
  <c r="AC158" i="19"/>
  <c r="AA157" i="19"/>
  <c r="K157" i="19"/>
  <c r="S155" i="19"/>
  <c r="AC154" i="19"/>
  <c r="AA153" i="19"/>
  <c r="K153" i="19"/>
  <c r="S151" i="19"/>
  <c r="AC150" i="19"/>
  <c r="AA149" i="19"/>
  <c r="K149" i="19"/>
  <c r="S147" i="19"/>
  <c r="AC146" i="19"/>
  <c r="AA145" i="19"/>
  <c r="K145" i="19"/>
  <c r="S143" i="19"/>
  <c r="AC142" i="19"/>
  <c r="AA141" i="19"/>
  <c r="K141" i="19"/>
  <c r="S139" i="19"/>
  <c r="T218" i="19"/>
  <c r="N217" i="19"/>
  <c r="X216" i="19"/>
  <c r="R215" i="19"/>
  <c r="AB214" i="19"/>
  <c r="L214" i="19"/>
  <c r="V213" i="19"/>
  <c r="P212" i="19"/>
  <c r="Z211" i="19"/>
  <c r="J211" i="19"/>
  <c r="T210" i="19"/>
  <c r="N209" i="19"/>
  <c r="X208" i="19"/>
  <c r="R207" i="19"/>
  <c r="AB206" i="19"/>
  <c r="L206" i="19"/>
  <c r="V205" i="19"/>
  <c r="P204" i="19"/>
  <c r="Z203" i="19"/>
  <c r="J203" i="19"/>
  <c r="T202" i="19"/>
  <c r="N201" i="19"/>
  <c r="X200" i="19"/>
  <c r="R199" i="19"/>
  <c r="AB198" i="19"/>
  <c r="L198" i="19"/>
  <c r="V197" i="19"/>
  <c r="P196" i="19"/>
  <c r="N195" i="19"/>
  <c r="AB194" i="19"/>
  <c r="L194" i="19"/>
  <c r="Z193" i="19"/>
  <c r="J193" i="19"/>
  <c r="X192" i="19"/>
  <c r="V191" i="19"/>
  <c r="T190" i="19"/>
  <c r="R189" i="19"/>
  <c r="P188" i="19"/>
  <c r="N187" i="19"/>
  <c r="AB186" i="19"/>
  <c r="L186" i="19"/>
  <c r="Z185" i="19"/>
  <c r="J185" i="19"/>
  <c r="X184" i="19"/>
  <c r="Y182" i="19"/>
  <c r="I182" i="19"/>
  <c r="Q170" i="19"/>
  <c r="AA169" i="19"/>
  <c r="K169" i="19"/>
  <c r="O167" i="19"/>
  <c r="Y166" i="19"/>
  <c r="I166" i="19"/>
  <c r="S165" i="19"/>
  <c r="AC164" i="19"/>
  <c r="Q162" i="19"/>
  <c r="AA161" i="19"/>
  <c r="K161" i="19"/>
  <c r="O159" i="19"/>
  <c r="Y158" i="19"/>
  <c r="I158" i="19"/>
  <c r="Q156" i="19"/>
  <c r="O155" i="19"/>
  <c r="Y154" i="19"/>
  <c r="I154" i="19"/>
  <c r="Q152" i="19"/>
  <c r="O151" i="19"/>
  <c r="Y150" i="19"/>
  <c r="I150" i="19"/>
  <c r="Q148" i="19"/>
  <c r="O147" i="19"/>
  <c r="Y146" i="19"/>
  <c r="I146" i="19"/>
  <c r="Q144" i="19"/>
  <c r="O143" i="19"/>
  <c r="Y142" i="19"/>
  <c r="I142" i="19"/>
  <c r="Q140" i="19"/>
  <c r="O139" i="19"/>
  <c r="P218" i="19"/>
  <c r="Z217" i="19"/>
  <c r="J217" i="19"/>
  <c r="T216" i="19"/>
  <c r="N215" i="19"/>
  <c r="X214" i="19"/>
  <c r="R213" i="19"/>
  <c r="AB212" i="19"/>
  <c r="L212" i="19"/>
  <c r="V211" i="19"/>
  <c r="P210" i="19"/>
  <c r="Z209" i="19"/>
  <c r="J209" i="19"/>
  <c r="T208" i="19"/>
  <c r="N207" i="19"/>
  <c r="X206" i="19"/>
  <c r="R205" i="19"/>
  <c r="AB204" i="19"/>
  <c r="L204" i="19"/>
  <c r="V203" i="19"/>
  <c r="P202" i="19"/>
  <c r="Z201" i="19"/>
  <c r="J201" i="19"/>
  <c r="T200" i="19"/>
  <c r="N199" i="19"/>
  <c r="X198" i="19"/>
  <c r="R197" i="19"/>
  <c r="AB196" i="19"/>
  <c r="L196" i="19"/>
  <c r="Z195" i="19"/>
  <c r="J195" i="19"/>
  <c r="X194" i="19"/>
  <c r="V193" i="19"/>
  <c r="T192" i="19"/>
  <c r="R191" i="19"/>
  <c r="P190" i="19"/>
  <c r="N189" i="19"/>
  <c r="AB188" i="19"/>
  <c r="L188" i="19"/>
  <c r="Z187" i="19"/>
  <c r="J187" i="19"/>
  <c r="X186" i="19"/>
  <c r="V185" i="19"/>
  <c r="T184" i="19"/>
  <c r="U182" i="19"/>
  <c r="S171" i="19"/>
  <c r="AC170" i="19"/>
  <c r="Q168" i="19"/>
  <c r="AA167" i="19"/>
  <c r="K167" i="19"/>
  <c r="O165" i="19"/>
  <c r="Y164" i="19"/>
  <c r="I164" i="19"/>
  <c r="S163" i="19"/>
  <c r="AC162" i="19"/>
  <c r="Q160" i="19"/>
  <c r="AA159" i="19"/>
  <c r="K159" i="19"/>
  <c r="S157" i="19"/>
  <c r="AC156" i="19"/>
  <c r="AA155" i="19"/>
  <c r="K155" i="19"/>
  <c r="S153" i="19"/>
  <c r="AC152" i="19"/>
  <c r="AA151" i="19"/>
  <c r="K151" i="19"/>
  <c r="S149" i="19"/>
  <c r="AC148" i="19"/>
  <c r="AA147" i="19"/>
  <c r="K147" i="19"/>
  <c r="S145" i="19"/>
  <c r="AC144" i="19"/>
  <c r="AA143" i="19"/>
  <c r="K143" i="19"/>
  <c r="S141" i="19"/>
  <c r="AC140" i="19"/>
  <c r="AA139" i="19"/>
  <c r="K139" i="19"/>
  <c r="H41" i="26"/>
  <c r="G41" i="26"/>
  <c r="AA126" i="27"/>
  <c r="AA115" i="27"/>
  <c r="AA111" i="27"/>
  <c r="AA112" i="27"/>
  <c r="O61" i="27"/>
  <c r="O110" i="27"/>
  <c r="O114" i="27"/>
  <c r="O113" i="27"/>
  <c r="AI734" i="10"/>
  <c r="AI726" i="10"/>
  <c r="AI547" i="10"/>
  <c r="AI573" i="10" s="1"/>
  <c r="F21" i="10"/>
  <c r="F44" i="10"/>
  <c r="F70" i="10" s="1"/>
  <c r="F94" i="10" s="1"/>
  <c r="F120" i="10" s="1"/>
  <c r="F144" i="10" s="1"/>
  <c r="F170" i="10" s="1"/>
  <c r="F194" i="10" s="1"/>
  <c r="F220" i="10" s="1"/>
  <c r="F17" i="19" s="1"/>
  <c r="D49" i="20"/>
  <c r="C250" i="19"/>
  <c r="C249" i="19"/>
  <c r="C246" i="19"/>
  <c r="C245" i="19"/>
  <c r="C242" i="19"/>
  <c r="C241" i="19"/>
  <c r="C238" i="19"/>
  <c r="C237" i="19"/>
  <c r="C234" i="19"/>
  <c r="C233" i="19"/>
  <c r="C230" i="19"/>
  <c r="C229" i="19"/>
  <c r="C226" i="19"/>
  <c r="C223" i="19"/>
  <c r="C222" i="19"/>
  <c r="C219" i="19"/>
  <c r="C218" i="19"/>
  <c r="C215" i="19"/>
  <c r="C214" i="19"/>
  <c r="C211" i="19"/>
  <c r="C210" i="19"/>
  <c r="C207" i="19"/>
  <c r="C206" i="19"/>
  <c r="C203" i="19"/>
  <c r="C202" i="19"/>
  <c r="C199" i="19"/>
  <c r="C198" i="19"/>
  <c r="C195" i="19"/>
  <c r="C194" i="19"/>
  <c r="C191" i="19"/>
  <c r="C190" i="19"/>
  <c r="C187" i="19"/>
  <c r="C186" i="19"/>
  <c r="C183" i="19"/>
  <c r="C221" i="19"/>
  <c r="C213" i="19"/>
  <c r="C205" i="19"/>
  <c r="C197" i="19"/>
  <c r="C189" i="19"/>
  <c r="C252" i="19"/>
  <c r="C251" i="19"/>
  <c r="C244" i="19"/>
  <c r="C243" i="19"/>
  <c r="C236" i="19"/>
  <c r="C235" i="19"/>
  <c r="C228" i="19"/>
  <c r="C227" i="19"/>
  <c r="C220" i="19"/>
  <c r="C212" i="19"/>
  <c r="C204" i="19"/>
  <c r="C196" i="19"/>
  <c r="C188" i="19"/>
  <c r="C248" i="19"/>
  <c r="C247" i="19"/>
  <c r="C232" i="19"/>
  <c r="C231" i="19"/>
  <c r="C224" i="19"/>
  <c r="C208" i="19"/>
  <c r="C192" i="19"/>
  <c r="C240" i="19"/>
  <c r="C239" i="19"/>
  <c r="C216" i="19"/>
  <c r="C200" i="19"/>
  <c r="C184" i="19"/>
  <c r="C209" i="19"/>
  <c r="C225" i="19"/>
  <c r="C193" i="19"/>
  <c r="C201" i="19"/>
  <c r="C217" i="19"/>
  <c r="C185" i="19"/>
  <c r="D38" i="20"/>
  <c r="C63" i="19"/>
  <c r="C62" i="19"/>
  <c r="D22" i="20"/>
  <c r="C22" i="19"/>
  <c r="D197" i="16"/>
  <c r="D149" i="16"/>
  <c r="D173" i="16"/>
  <c r="D165" i="16"/>
  <c r="D141" i="16"/>
  <c r="D189" i="16"/>
  <c r="W80" i="27"/>
  <c r="AA15" i="27"/>
  <c r="Z80" i="27"/>
  <c r="Z108" i="27" s="1"/>
  <c r="N80" i="27"/>
  <c r="AI61" i="27"/>
  <c r="T127" i="27"/>
  <c r="P61" i="27"/>
  <c r="P118" i="27"/>
  <c r="P112" i="27"/>
  <c r="H109" i="27"/>
  <c r="H115" i="27"/>
  <c r="H121" i="27"/>
  <c r="H122" i="27"/>
  <c r="H127" i="27"/>
  <c r="N15" i="27"/>
  <c r="I89" i="27"/>
  <c r="I117" i="27" s="1"/>
  <c r="I87" i="27"/>
  <c r="I115" i="27" s="1"/>
  <c r="I86" i="27"/>
  <c r="I114" i="27" s="1"/>
  <c r="I85" i="27"/>
  <c r="I113" i="27" s="1"/>
  <c r="I84" i="27"/>
  <c r="I112" i="27" s="1"/>
  <c r="I83" i="27"/>
  <c r="I111" i="27" s="1"/>
  <c r="I81" i="27"/>
  <c r="I109" i="27" s="1"/>
  <c r="I80" i="27"/>
  <c r="I108" i="27" s="1"/>
  <c r="W59" i="27"/>
  <c r="W109" i="27"/>
  <c r="W113" i="27"/>
  <c r="W115" i="27"/>
  <c r="W126" i="27"/>
  <c r="K59" i="27"/>
  <c r="K122" i="27"/>
  <c r="K124" i="27"/>
  <c r="K126" i="27"/>
  <c r="F185" i="19"/>
  <c r="F70" i="13"/>
  <c r="F67" i="19"/>
  <c r="F563" i="11"/>
  <c r="AA747" i="10"/>
  <c r="K747" i="10"/>
  <c r="AG492" i="10"/>
  <c r="AC137" i="23"/>
  <c r="U137" i="23"/>
  <c r="N137" i="23"/>
  <c r="H137" i="23"/>
  <c r="T137" i="23"/>
  <c r="M137" i="23"/>
  <c r="Z137" i="23"/>
  <c r="D64" i="20"/>
  <c r="C498" i="19"/>
  <c r="D33" i="20"/>
  <c r="C33" i="19"/>
  <c r="D17" i="20"/>
  <c r="C17" i="19"/>
  <c r="F23" i="21"/>
  <c r="J89" i="27"/>
  <c r="J117" i="27" s="1"/>
  <c r="J87" i="27"/>
  <c r="J115" i="27" s="1"/>
  <c r="J85" i="27"/>
  <c r="J113" i="27" s="1"/>
  <c r="J83" i="27"/>
  <c r="J111" i="27" s="1"/>
  <c r="J86" i="27"/>
  <c r="J114" i="27" s="1"/>
  <c r="J84" i="27"/>
  <c r="J112" i="27" s="1"/>
  <c r="J80" i="27"/>
  <c r="J108" i="27" s="1"/>
  <c r="J81" i="27"/>
  <c r="J109" i="27" s="1"/>
  <c r="AB61" i="27"/>
  <c r="AB122" i="27"/>
  <c r="AB127" i="27"/>
  <c r="D36" i="20"/>
  <c r="C36" i="19"/>
  <c r="H15" i="21"/>
  <c r="F15" i="21"/>
  <c r="G15" i="21"/>
  <c r="S115" i="27"/>
  <c r="S112" i="27"/>
  <c r="S109" i="27"/>
  <c r="S126" i="27"/>
  <c r="S122" i="27"/>
  <c r="G120" i="27"/>
  <c r="G126" i="27"/>
  <c r="AI1654" i="14"/>
  <c r="AI410" i="14"/>
  <c r="AI1662" i="14"/>
  <c r="AI418" i="14"/>
  <c r="AI1670" i="14"/>
  <c r="AI426" i="14"/>
  <c r="AI1678" i="14"/>
  <c r="AI434" i="14"/>
  <c r="AI1686" i="14"/>
  <c r="AI442" i="14"/>
  <c r="AB83" i="19"/>
  <c r="X83" i="19"/>
  <c r="T83" i="19"/>
  <c r="P83" i="19"/>
  <c r="L83" i="19"/>
  <c r="AA82" i="19"/>
  <c r="W82" i="19"/>
  <c r="S82" i="19"/>
  <c r="O82" i="19"/>
  <c r="K82" i="19"/>
  <c r="Z81" i="19"/>
  <c r="V81" i="19"/>
  <c r="R81" i="19"/>
  <c r="N81" i="19"/>
  <c r="J81" i="19"/>
  <c r="AC80" i="19"/>
  <c r="Y80" i="19"/>
  <c r="U80" i="19"/>
  <c r="Q80" i="19"/>
  <c r="M80" i="19"/>
  <c r="I80" i="19"/>
  <c r="AB79" i="19"/>
  <c r="X79" i="19"/>
  <c r="T79" i="19"/>
  <c r="P79" i="19"/>
  <c r="L79" i="19"/>
  <c r="AA78" i="19"/>
  <c r="W78" i="19"/>
  <c r="S78" i="19"/>
  <c r="O78" i="19"/>
  <c r="K78" i="19"/>
  <c r="Z77" i="19"/>
  <c r="V77" i="19"/>
  <c r="R77" i="19"/>
  <c r="N77" i="19"/>
  <c r="J77" i="19"/>
  <c r="AC76" i="19"/>
  <c r="Y76" i="19"/>
  <c r="U76" i="19"/>
  <c r="Q76" i="19"/>
  <c r="M76" i="19"/>
  <c r="I76" i="19"/>
  <c r="AB75" i="19"/>
  <c r="X75" i="19"/>
  <c r="T75" i="19"/>
  <c r="P75" i="19"/>
  <c r="L75" i="19"/>
  <c r="AA74" i="19"/>
  <c r="W74" i="19"/>
  <c r="S74" i="19"/>
  <c r="O74" i="19"/>
  <c r="K74" i="19"/>
  <c r="Z73" i="19"/>
  <c r="V73" i="19"/>
  <c r="R73" i="19"/>
  <c r="N73" i="19"/>
  <c r="J73" i="19"/>
  <c r="AC72" i="19"/>
  <c r="Y72" i="19"/>
  <c r="U72" i="19"/>
  <c r="Q72" i="19"/>
  <c r="M72" i="19"/>
  <c r="I72" i="19"/>
  <c r="AB71" i="19"/>
  <c r="X71" i="19"/>
  <c r="T71" i="19"/>
  <c r="P71" i="19"/>
  <c r="L71" i="19"/>
  <c r="AA70" i="19"/>
  <c r="W70" i="19"/>
  <c r="S70" i="19"/>
  <c r="O70" i="19"/>
  <c r="K70" i="19"/>
  <c r="Z69" i="19"/>
  <c r="V69" i="19"/>
  <c r="R69" i="19"/>
  <c r="N69" i="19"/>
  <c r="J69" i="19"/>
  <c r="AC68" i="19"/>
  <c r="Y68" i="19"/>
  <c r="U68" i="19"/>
  <c r="Q68" i="19"/>
  <c r="M68" i="19"/>
  <c r="I68" i="19"/>
  <c r="AB67" i="19"/>
  <c r="X67" i="19"/>
  <c r="T67" i="19"/>
  <c r="P67" i="19"/>
  <c r="L67" i="19"/>
  <c r="AA66" i="19"/>
  <c r="W66" i="19"/>
  <c r="S66" i="19"/>
  <c r="O66" i="19"/>
  <c r="K66" i="19"/>
  <c r="AA553" i="11"/>
  <c r="S553" i="11"/>
  <c r="O553" i="11"/>
  <c r="K553" i="11"/>
  <c r="Z299" i="11"/>
  <c r="V299" i="11"/>
  <c r="R299" i="11"/>
  <c r="N299" i="11"/>
  <c r="J299" i="11"/>
  <c r="AB61" i="19"/>
  <c r="X61" i="19"/>
  <c r="T61" i="19"/>
  <c r="P61" i="19"/>
  <c r="L61" i="19"/>
  <c r="Z60" i="19"/>
  <c r="V60" i="19"/>
  <c r="R60" i="19"/>
  <c r="N60" i="19"/>
  <c r="J60" i="19"/>
  <c r="AB59" i="19"/>
  <c r="X59" i="19"/>
  <c r="T59" i="19"/>
  <c r="P59" i="19"/>
  <c r="L59" i="19"/>
  <c r="Z58" i="19"/>
  <c r="V58" i="19"/>
  <c r="R58" i="19"/>
  <c r="N58" i="19"/>
  <c r="J58" i="19"/>
  <c r="AB57" i="19"/>
  <c r="X57" i="19"/>
  <c r="T57" i="19"/>
  <c r="P57" i="19"/>
  <c r="L57" i="19"/>
  <c r="Z56" i="19"/>
  <c r="V56" i="19"/>
  <c r="R56" i="19"/>
  <c r="N56" i="19"/>
  <c r="J56" i="19"/>
  <c r="AB55" i="19"/>
  <c r="X55" i="19"/>
  <c r="T55" i="19"/>
  <c r="P55" i="19"/>
  <c r="L55" i="19"/>
  <c r="Z54" i="19"/>
  <c r="V54" i="19"/>
  <c r="R54" i="19"/>
  <c r="N54" i="19"/>
  <c r="J54" i="19"/>
  <c r="AB53" i="19"/>
  <c r="X53" i="19"/>
  <c r="T53" i="19"/>
  <c r="P53" i="19"/>
  <c r="L53" i="19"/>
  <c r="Z52" i="19"/>
  <c r="V52" i="19"/>
  <c r="R52" i="19"/>
  <c r="N52" i="19"/>
  <c r="J52" i="19"/>
  <c r="AB51" i="19"/>
  <c r="X51" i="19"/>
  <c r="T51" i="19"/>
  <c r="P51" i="19"/>
  <c r="L51" i="19"/>
  <c r="Z50" i="19"/>
  <c r="V50" i="19"/>
  <c r="R50" i="19"/>
  <c r="N50" i="19"/>
  <c r="J50" i="19"/>
  <c r="AB49" i="19"/>
  <c r="X49" i="19"/>
  <c r="T49" i="19"/>
  <c r="P49" i="19"/>
  <c r="L49" i="19"/>
  <c r="Z48" i="19"/>
  <c r="V48" i="19"/>
  <c r="R48" i="19"/>
  <c r="N48" i="19"/>
  <c r="J48" i="19"/>
  <c r="AB47" i="19"/>
  <c r="X47" i="19"/>
  <c r="T47" i="19"/>
  <c r="P47" i="19"/>
  <c r="L47" i="19"/>
  <c r="Z46" i="19"/>
  <c r="V46" i="19"/>
  <c r="R46" i="19"/>
  <c r="N46" i="19"/>
  <c r="J46" i="19"/>
  <c r="AB45" i="19"/>
  <c r="X45" i="19"/>
  <c r="T45" i="19"/>
  <c r="P45" i="19"/>
  <c r="L45" i="19"/>
  <c r="Z44" i="19"/>
  <c r="V44" i="19"/>
  <c r="R44" i="19"/>
  <c r="N44" i="19"/>
  <c r="J44" i="19"/>
  <c r="AB43" i="19"/>
  <c r="X43" i="19"/>
  <c r="T43" i="19"/>
  <c r="P43" i="19"/>
  <c r="L43" i="19"/>
  <c r="Z42" i="19"/>
  <c r="V42" i="19"/>
  <c r="R42" i="19"/>
  <c r="N42" i="19"/>
  <c r="J42" i="19"/>
  <c r="AB41" i="19"/>
  <c r="X41" i="19"/>
  <c r="T41" i="19"/>
  <c r="P41" i="19"/>
  <c r="L41" i="19"/>
  <c r="Z40" i="19"/>
  <c r="V40" i="19"/>
  <c r="R40" i="19"/>
  <c r="N40" i="19"/>
  <c r="J40" i="19"/>
  <c r="AB39" i="19"/>
  <c r="X39" i="19"/>
  <c r="T39" i="19"/>
  <c r="P39" i="19"/>
  <c r="L39" i="19"/>
  <c r="Z38" i="19"/>
  <c r="V38" i="19"/>
  <c r="R38" i="19"/>
  <c r="N38" i="19"/>
  <c r="J38" i="19"/>
  <c r="AA83" i="19"/>
  <c r="W83" i="19"/>
  <c r="S83" i="19"/>
  <c r="O83" i="19"/>
  <c r="K83" i="19"/>
  <c r="Z82" i="19"/>
  <c r="V82" i="19"/>
  <c r="R82" i="19"/>
  <c r="N82" i="19"/>
  <c r="J82" i="19"/>
  <c r="AC81" i="19"/>
  <c r="Y81" i="19"/>
  <c r="U81" i="19"/>
  <c r="Q81" i="19"/>
  <c r="M81" i="19"/>
  <c r="I81" i="19"/>
  <c r="AB80" i="19"/>
  <c r="X80" i="19"/>
  <c r="T80" i="19"/>
  <c r="P80" i="19"/>
  <c r="L80" i="19"/>
  <c r="AA79" i="19"/>
  <c r="W79" i="19"/>
  <c r="S79" i="19"/>
  <c r="O79" i="19"/>
  <c r="K79" i="19"/>
  <c r="Z78" i="19"/>
  <c r="V78" i="19"/>
  <c r="R78" i="19"/>
  <c r="N78" i="19"/>
  <c r="J78" i="19"/>
  <c r="AC77" i="19"/>
  <c r="Y77" i="19"/>
  <c r="U77" i="19"/>
  <c r="Q77" i="19"/>
  <c r="M77" i="19"/>
  <c r="I77" i="19"/>
  <c r="AB76" i="19"/>
  <c r="X76" i="19"/>
  <c r="T76" i="19"/>
  <c r="P76" i="19"/>
  <c r="L76" i="19"/>
  <c r="AA75" i="19"/>
  <c r="W75" i="19"/>
  <c r="S75" i="19"/>
  <c r="O75" i="19"/>
  <c r="K75" i="19"/>
  <c r="Z74" i="19"/>
  <c r="V74" i="19"/>
  <c r="R74" i="19"/>
  <c r="N74" i="19"/>
  <c r="J74" i="19"/>
  <c r="AC73" i="19"/>
  <c r="Y73" i="19"/>
  <c r="U73" i="19"/>
  <c r="Q73" i="19"/>
  <c r="M73" i="19"/>
  <c r="I73" i="19"/>
  <c r="AB72" i="19"/>
  <c r="X72" i="19"/>
  <c r="T72" i="19"/>
  <c r="P72" i="19"/>
  <c r="L72" i="19"/>
  <c r="AA71" i="19"/>
  <c r="W71" i="19"/>
  <c r="S71" i="19"/>
  <c r="O71" i="19"/>
  <c r="K71" i="19"/>
  <c r="Z70" i="19"/>
  <c r="V70" i="19"/>
  <c r="R70" i="19"/>
  <c r="N70" i="19"/>
  <c r="J70" i="19"/>
  <c r="AC69" i="19"/>
  <c r="Y69" i="19"/>
  <c r="U69" i="19"/>
  <c r="Q69" i="19"/>
  <c r="M69" i="19"/>
  <c r="I69" i="19"/>
  <c r="AB68" i="19"/>
  <c r="X68" i="19"/>
  <c r="T68" i="19"/>
  <c r="P68" i="19"/>
  <c r="L68" i="19"/>
  <c r="AA67" i="19"/>
  <c r="W67" i="19"/>
  <c r="S67" i="19"/>
  <c r="O67" i="19"/>
  <c r="K67" i="19"/>
  <c r="Z66" i="19"/>
  <c r="V66" i="19"/>
  <c r="R66" i="19"/>
  <c r="N66" i="19"/>
  <c r="J66" i="19"/>
  <c r="Z553" i="11"/>
  <c r="V553" i="11"/>
  <c r="R553" i="11"/>
  <c r="N553" i="11"/>
  <c r="J553" i="11"/>
  <c r="AC299" i="11"/>
  <c r="Y299" i="11"/>
  <c r="Q299" i="11"/>
  <c r="I299" i="11"/>
  <c r="AA61" i="19"/>
  <c r="S61" i="19"/>
  <c r="O61" i="19"/>
  <c r="K61" i="19"/>
  <c r="AC60" i="19"/>
  <c r="Y60" i="19"/>
  <c r="Q60" i="19"/>
  <c r="I60" i="19"/>
  <c r="AA59" i="19"/>
  <c r="S59" i="19"/>
  <c r="O59" i="19"/>
  <c r="K59" i="19"/>
  <c r="AC58" i="19"/>
  <c r="Y58" i="19"/>
  <c r="Q58" i="19"/>
  <c r="I58" i="19"/>
  <c r="AA57" i="19"/>
  <c r="S57" i="19"/>
  <c r="O57" i="19"/>
  <c r="K57" i="19"/>
  <c r="AC56" i="19"/>
  <c r="Y56" i="19"/>
  <c r="Q56" i="19"/>
  <c r="I56" i="19"/>
  <c r="AA55" i="19"/>
  <c r="S55" i="19"/>
  <c r="O55" i="19"/>
  <c r="K55" i="19"/>
  <c r="AC54" i="19"/>
  <c r="Y54" i="19"/>
  <c r="Q54" i="19"/>
  <c r="I54" i="19"/>
  <c r="AA53" i="19"/>
  <c r="S53" i="19"/>
  <c r="O53" i="19"/>
  <c r="K53" i="19"/>
  <c r="AC52" i="19"/>
  <c r="Y52" i="19"/>
  <c r="Q52" i="19"/>
  <c r="I52" i="19"/>
  <c r="AA51" i="19"/>
  <c r="S51" i="19"/>
  <c r="O51" i="19"/>
  <c r="K51" i="19"/>
  <c r="AC50" i="19"/>
  <c r="Y50" i="19"/>
  <c r="Q50" i="19"/>
  <c r="I50" i="19"/>
  <c r="AA49" i="19"/>
  <c r="S49" i="19"/>
  <c r="O49" i="19"/>
  <c r="K49" i="19"/>
  <c r="AC48" i="19"/>
  <c r="Y48" i="19"/>
  <c r="Q48" i="19"/>
  <c r="I48" i="19"/>
  <c r="AA47" i="19"/>
  <c r="S47" i="19"/>
  <c r="O47" i="19"/>
  <c r="K47" i="19"/>
  <c r="AC46" i="19"/>
  <c r="Y46" i="19"/>
  <c r="Q46" i="19"/>
  <c r="I46" i="19"/>
  <c r="AA45" i="19"/>
  <c r="S45" i="19"/>
  <c r="O45" i="19"/>
  <c r="K45" i="19"/>
  <c r="AC44" i="19"/>
  <c r="Y44" i="19"/>
  <c r="Q44" i="19"/>
  <c r="I44" i="19"/>
  <c r="AA43" i="19"/>
  <c r="S43" i="19"/>
  <c r="O43" i="19"/>
  <c r="K43" i="19"/>
  <c r="AC42" i="19"/>
  <c r="Y42" i="19"/>
  <c r="Q42" i="19"/>
  <c r="I42" i="19"/>
  <c r="AA41" i="19"/>
  <c r="S41" i="19"/>
  <c r="O41" i="19"/>
  <c r="K41" i="19"/>
  <c r="AC40" i="19"/>
  <c r="Y40" i="19"/>
  <c r="Q40" i="19"/>
  <c r="I40" i="19"/>
  <c r="AA39" i="19"/>
  <c r="S39" i="19"/>
  <c r="O39" i="19"/>
  <c r="K39" i="19"/>
  <c r="AC83" i="19"/>
  <c r="U83" i="19"/>
  <c r="M83" i="19"/>
  <c r="AB82" i="19"/>
  <c r="T82" i="19"/>
  <c r="L82" i="19"/>
  <c r="AA81" i="19"/>
  <c r="S81" i="19"/>
  <c r="K81" i="19"/>
  <c r="Z80" i="19"/>
  <c r="R80" i="19"/>
  <c r="J80" i="19"/>
  <c r="Y79" i="19"/>
  <c r="Q79" i="19"/>
  <c r="I79" i="19"/>
  <c r="X78" i="19"/>
  <c r="P78" i="19"/>
  <c r="W77" i="19"/>
  <c r="O77" i="19"/>
  <c r="V76" i="19"/>
  <c r="N76" i="19"/>
  <c r="AC75" i="19"/>
  <c r="U75" i="19"/>
  <c r="M75" i="19"/>
  <c r="AB74" i="19"/>
  <c r="T74" i="19"/>
  <c r="L74" i="19"/>
  <c r="AA73" i="19"/>
  <c r="S73" i="19"/>
  <c r="K73" i="19"/>
  <c r="Z72" i="19"/>
  <c r="R72" i="19"/>
  <c r="J72" i="19"/>
  <c r="Y71" i="19"/>
  <c r="Q71" i="19"/>
  <c r="I71" i="19"/>
  <c r="X70" i="19"/>
  <c r="P70" i="19"/>
  <c r="W69" i="19"/>
  <c r="O69" i="19"/>
  <c r="V68" i="19"/>
  <c r="N68" i="19"/>
  <c r="AC67" i="19"/>
  <c r="U67" i="19"/>
  <c r="M67" i="19"/>
  <c r="AB66" i="19"/>
  <c r="T66" i="19"/>
  <c r="L66" i="19"/>
  <c r="AC553" i="11"/>
  <c r="AA299" i="11"/>
  <c r="S299" i="11"/>
  <c r="K299" i="11"/>
  <c r="AC61" i="19"/>
  <c r="O60" i="19"/>
  <c r="Y59" i="19"/>
  <c r="Q59" i="19"/>
  <c r="I59" i="19"/>
  <c r="AB58" i="19"/>
  <c r="T58" i="19"/>
  <c r="L58" i="19"/>
  <c r="V57" i="19"/>
  <c r="N57" i="19"/>
  <c r="AA56" i="19"/>
  <c r="S56" i="19"/>
  <c r="K56" i="19"/>
  <c r="AC55" i="19"/>
  <c r="X54" i="19"/>
  <c r="P54" i="19"/>
  <c r="Z53" i="19"/>
  <c r="R53" i="19"/>
  <c r="J53" i="19"/>
  <c r="O52" i="19"/>
  <c r="Y51" i="19"/>
  <c r="Q51" i="19"/>
  <c r="I51" i="19"/>
  <c r="AB50" i="19"/>
  <c r="T50" i="19"/>
  <c r="L50" i="19"/>
  <c r="V49" i="19"/>
  <c r="N49" i="19"/>
  <c r="AA48" i="19"/>
  <c r="S48" i="19"/>
  <c r="K48" i="19"/>
  <c r="AC47" i="19"/>
  <c r="X46" i="19"/>
  <c r="P46" i="19"/>
  <c r="Z45" i="19"/>
  <c r="R45" i="19"/>
  <c r="J45" i="19"/>
  <c r="O44" i="19"/>
  <c r="Y43" i="19"/>
  <c r="Q43" i="19"/>
  <c r="I43" i="19"/>
  <c r="AB42" i="19"/>
  <c r="T42" i="19"/>
  <c r="L42" i="19"/>
  <c r="V41" i="19"/>
  <c r="N41" i="19"/>
  <c r="AA40" i="19"/>
  <c r="S40" i="19"/>
  <c r="K40" i="19"/>
  <c r="AC39" i="19"/>
  <c r="AA38" i="19"/>
  <c r="P38" i="19"/>
  <c r="K38" i="19"/>
  <c r="Z83" i="19"/>
  <c r="R83" i="19"/>
  <c r="J83" i="19"/>
  <c r="Y82" i="19"/>
  <c r="Q82" i="19"/>
  <c r="I82" i="19"/>
  <c r="X81" i="19"/>
  <c r="P81" i="19"/>
  <c r="W80" i="19"/>
  <c r="O80" i="19"/>
  <c r="V79" i="19"/>
  <c r="N79" i="19"/>
  <c r="AC78" i="19"/>
  <c r="U78" i="19"/>
  <c r="M78" i="19"/>
  <c r="AB77" i="19"/>
  <c r="T77" i="19"/>
  <c r="L77" i="19"/>
  <c r="AA76" i="19"/>
  <c r="S76" i="19"/>
  <c r="K76" i="19"/>
  <c r="Z75" i="19"/>
  <c r="R75" i="19"/>
  <c r="J75" i="19"/>
  <c r="Y74" i="19"/>
  <c r="Q74" i="19"/>
  <c r="I74" i="19"/>
  <c r="X73" i="19"/>
  <c r="P73" i="19"/>
  <c r="W72" i="19"/>
  <c r="O72" i="19"/>
  <c r="V71" i="19"/>
  <c r="N71" i="19"/>
  <c r="AC70" i="19"/>
  <c r="U70" i="19"/>
  <c r="M70" i="19"/>
  <c r="AB69" i="19"/>
  <c r="T69" i="19"/>
  <c r="L69" i="19"/>
  <c r="AA68" i="19"/>
  <c r="S68" i="19"/>
  <c r="K68" i="19"/>
  <c r="Z67" i="19"/>
  <c r="R67" i="19"/>
  <c r="J67" i="19"/>
  <c r="Y66" i="19"/>
  <c r="Q66" i="19"/>
  <c r="I66" i="19"/>
  <c r="AB553" i="11"/>
  <c r="T553" i="11"/>
  <c r="L553" i="11"/>
  <c r="X299" i="11"/>
  <c r="P299" i="11"/>
  <c r="Z61" i="19"/>
  <c r="R61" i="19"/>
  <c r="J61" i="19"/>
  <c r="AB60" i="19"/>
  <c r="T60" i="19"/>
  <c r="L60" i="19"/>
  <c r="V59" i="19"/>
  <c r="N59" i="19"/>
  <c r="AA58" i="19"/>
  <c r="S58" i="19"/>
  <c r="K58" i="19"/>
  <c r="AC57" i="19"/>
  <c r="X56" i="19"/>
  <c r="P56" i="19"/>
  <c r="Z55" i="19"/>
  <c r="R55" i="19"/>
  <c r="J55" i="19"/>
  <c r="O54" i="19"/>
  <c r="Y53" i="19"/>
  <c r="Q53" i="19"/>
  <c r="I53" i="19"/>
  <c r="AB52" i="19"/>
  <c r="T52" i="19"/>
  <c r="L52" i="19"/>
  <c r="V51" i="19"/>
  <c r="N51" i="19"/>
  <c r="AA50" i="19"/>
  <c r="S50" i="19"/>
  <c r="K50" i="19"/>
  <c r="AC49" i="19"/>
  <c r="X48" i="19"/>
  <c r="P48" i="19"/>
  <c r="Z47" i="19"/>
  <c r="R47" i="19"/>
  <c r="J47" i="19"/>
  <c r="O46" i="19"/>
  <c r="Y45" i="19"/>
  <c r="Q45" i="19"/>
  <c r="I45" i="19"/>
  <c r="AB44" i="19"/>
  <c r="T44" i="19"/>
  <c r="L44" i="19"/>
  <c r="V43" i="19"/>
  <c r="N43" i="19"/>
  <c r="AA42" i="19"/>
  <c r="S42" i="19"/>
  <c r="K42" i="19"/>
  <c r="AC41" i="19"/>
  <c r="X40" i="19"/>
  <c r="P40" i="19"/>
  <c r="Z39" i="19"/>
  <c r="R39" i="19"/>
  <c r="J39" i="19"/>
  <c r="Y38" i="19"/>
  <c r="T38" i="19"/>
  <c r="O38" i="19"/>
  <c r="I38" i="19"/>
  <c r="Y83" i="19"/>
  <c r="Q83" i="19"/>
  <c r="I83" i="19"/>
  <c r="X82" i="19"/>
  <c r="P82" i="19"/>
  <c r="W81" i="19"/>
  <c r="O81" i="19"/>
  <c r="V80" i="19"/>
  <c r="N80" i="19"/>
  <c r="AC79" i="19"/>
  <c r="U79" i="19"/>
  <c r="M79" i="19"/>
  <c r="AB78" i="19"/>
  <c r="T78" i="19"/>
  <c r="L78" i="19"/>
  <c r="AA77" i="19"/>
  <c r="S77" i="19"/>
  <c r="K77" i="19"/>
  <c r="Z76" i="19"/>
  <c r="R76" i="19"/>
  <c r="J76" i="19"/>
  <c r="Y75" i="19"/>
  <c r="Q75" i="19"/>
  <c r="I75" i="19"/>
  <c r="X74" i="19"/>
  <c r="P74" i="19"/>
  <c r="W73" i="19"/>
  <c r="O73" i="19"/>
  <c r="V72" i="19"/>
  <c r="N72" i="19"/>
  <c r="AC71" i="19"/>
  <c r="U71" i="19"/>
  <c r="M71" i="19"/>
  <c r="AB70" i="19"/>
  <c r="T70" i="19"/>
  <c r="L70" i="19"/>
  <c r="AA69" i="19"/>
  <c r="S69" i="19"/>
  <c r="K69" i="19"/>
  <c r="Z68" i="19"/>
  <c r="R68" i="19"/>
  <c r="J68" i="19"/>
  <c r="Y67" i="19"/>
  <c r="Q67" i="19"/>
  <c r="I67" i="19"/>
  <c r="X66" i="19"/>
  <c r="P66" i="19"/>
  <c r="Y553" i="11"/>
  <c r="Q553" i="11"/>
  <c r="I553" i="11"/>
  <c r="O299" i="11"/>
  <c r="Y61" i="19"/>
  <c r="Q61" i="19"/>
  <c r="I61" i="19"/>
  <c r="AA60" i="19"/>
  <c r="S60" i="19"/>
  <c r="K60" i="19"/>
  <c r="AC59" i="19"/>
  <c r="X58" i="19"/>
  <c r="P58" i="19"/>
  <c r="Z57" i="19"/>
  <c r="R57" i="19"/>
  <c r="J57" i="19"/>
  <c r="O56" i="19"/>
  <c r="Y55" i="19"/>
  <c r="Q55" i="19"/>
  <c r="I55" i="19"/>
  <c r="AB54" i="19"/>
  <c r="T54" i="19"/>
  <c r="L54" i="19"/>
  <c r="V53" i="19"/>
  <c r="N53" i="19"/>
  <c r="AA52" i="19"/>
  <c r="S52" i="19"/>
  <c r="K52" i="19"/>
  <c r="AC51" i="19"/>
  <c r="X50" i="19"/>
  <c r="P50" i="19"/>
  <c r="Z49" i="19"/>
  <c r="R49" i="19"/>
  <c r="J49" i="19"/>
  <c r="O48" i="19"/>
  <c r="Y47" i="19"/>
  <c r="Q47" i="19"/>
  <c r="I47" i="19"/>
  <c r="AB46" i="19"/>
  <c r="T46" i="19"/>
  <c r="L46" i="19"/>
  <c r="V45" i="19"/>
  <c r="N45" i="19"/>
  <c r="AA44" i="19"/>
  <c r="S44" i="19"/>
  <c r="K44" i="19"/>
  <c r="AC43" i="19"/>
  <c r="X42" i="19"/>
  <c r="P42" i="19"/>
  <c r="Z41" i="19"/>
  <c r="R41" i="19"/>
  <c r="J41" i="19"/>
  <c r="O40" i="19"/>
  <c r="Y39" i="19"/>
  <c r="Q39" i="19"/>
  <c r="I39" i="19"/>
  <c r="AC38" i="19"/>
  <c r="X38" i="19"/>
  <c r="S38" i="19"/>
  <c r="V83" i="19"/>
  <c r="N83" i="19"/>
  <c r="AC82" i="19"/>
  <c r="U82" i="19"/>
  <c r="M82" i="19"/>
  <c r="AB81" i="19"/>
  <c r="T81" i="19"/>
  <c r="L81" i="19"/>
  <c r="AA80" i="19"/>
  <c r="S80" i="19"/>
  <c r="K80" i="19"/>
  <c r="Z79" i="19"/>
  <c r="R79" i="19"/>
  <c r="J79" i="19"/>
  <c r="Y78" i="19"/>
  <c r="Q78" i="19"/>
  <c r="I78" i="19"/>
  <c r="X77" i="19"/>
  <c r="P77" i="19"/>
  <c r="W76" i="19"/>
  <c r="O76" i="19"/>
  <c r="V75" i="19"/>
  <c r="N75" i="19"/>
  <c r="AC74" i="19"/>
  <c r="U74" i="19"/>
  <c r="M74" i="19"/>
  <c r="AB73" i="19"/>
  <c r="T73" i="19"/>
  <c r="L73" i="19"/>
  <c r="AA72" i="19"/>
  <c r="S72" i="19"/>
  <c r="K72" i="19"/>
  <c r="Z71" i="19"/>
  <c r="R71" i="19"/>
  <c r="J71" i="19"/>
  <c r="Y70" i="19"/>
  <c r="Q70" i="19"/>
  <c r="I70" i="19"/>
  <c r="X69" i="19"/>
  <c r="P69" i="19"/>
  <c r="W68" i="19"/>
  <c r="O68" i="19"/>
  <c r="V67" i="19"/>
  <c r="N67" i="19"/>
  <c r="AC66" i="19"/>
  <c r="U66" i="19"/>
  <c r="M66" i="19"/>
  <c r="X553" i="11"/>
  <c r="P553" i="11"/>
  <c r="AB299" i="11"/>
  <c r="T299" i="11"/>
  <c r="L299" i="11"/>
  <c r="V61" i="19"/>
  <c r="N61" i="19"/>
  <c r="X60" i="19"/>
  <c r="P60" i="19"/>
  <c r="Z59" i="19"/>
  <c r="R59" i="19"/>
  <c r="J59" i="19"/>
  <c r="O58" i="19"/>
  <c r="Y57" i="19"/>
  <c r="Q57" i="19"/>
  <c r="I57" i="19"/>
  <c r="AB56" i="19"/>
  <c r="T56" i="19"/>
  <c r="L56" i="19"/>
  <c r="V55" i="19"/>
  <c r="N55" i="19"/>
  <c r="AA54" i="19"/>
  <c r="S54" i="19"/>
  <c r="K54" i="19"/>
  <c r="AC53" i="19"/>
  <c r="X52" i="19"/>
  <c r="P52" i="19"/>
  <c r="Z51" i="19"/>
  <c r="R51" i="19"/>
  <c r="J51" i="19"/>
  <c r="O50" i="19"/>
  <c r="Y49" i="19"/>
  <c r="Q49" i="19"/>
  <c r="I49" i="19"/>
  <c r="AB48" i="19"/>
  <c r="T48" i="19"/>
  <c r="L48" i="19"/>
  <c r="V47" i="19"/>
  <c r="N47" i="19"/>
  <c r="AA46" i="19"/>
  <c r="S46" i="19"/>
  <c r="K46" i="19"/>
  <c r="AC45" i="19"/>
  <c r="X44" i="19"/>
  <c r="P44" i="19"/>
  <c r="Z43" i="19"/>
  <c r="R43" i="19"/>
  <c r="J43" i="19"/>
  <c r="O42" i="19"/>
  <c r="Y41" i="19"/>
  <c r="Q41" i="19"/>
  <c r="I41" i="19"/>
  <c r="AB40" i="19"/>
  <c r="T40" i="19"/>
  <c r="L40" i="19"/>
  <c r="V39" i="19"/>
  <c r="N39" i="19"/>
  <c r="AB38" i="19"/>
  <c r="Q38" i="19"/>
  <c r="L38" i="19"/>
  <c r="AI647" i="10"/>
  <c r="AI673" i="10" s="1"/>
  <c r="AE744" i="10"/>
  <c r="AE728" i="10"/>
  <c r="M394" i="10"/>
  <c r="D167" i="16"/>
  <c r="D191" i="16"/>
  <c r="D143" i="16"/>
  <c r="Z220" i="10"/>
  <c r="Z17" i="19" s="1"/>
  <c r="X229" i="10"/>
  <c r="X26" i="19" s="1"/>
  <c r="L233" i="10"/>
  <c r="L30" i="19" s="1"/>
  <c r="R218" i="10"/>
  <c r="R39" i="10"/>
  <c r="L229" i="10"/>
  <c r="L26" i="19" s="1"/>
  <c r="R236" i="10"/>
  <c r="R33" i="19" s="1"/>
  <c r="O113" i="10"/>
  <c r="P139" i="10"/>
  <c r="P163" i="10"/>
  <c r="K218" i="10"/>
  <c r="K39" i="10"/>
  <c r="K65" i="10" s="1"/>
  <c r="AA218" i="10"/>
  <c r="AA39" i="10"/>
  <c r="AA65" i="10" s="1"/>
  <c r="U219" i="10"/>
  <c r="U16" i="19" s="1"/>
  <c r="O220" i="10"/>
  <c r="O17" i="19" s="1"/>
  <c r="I221" i="10"/>
  <c r="I18" i="19" s="1"/>
  <c r="Y221" i="10"/>
  <c r="Y18" i="19" s="1"/>
  <c r="S222" i="10"/>
  <c r="S19" i="19" s="1"/>
  <c r="M223" i="10"/>
  <c r="M20" i="19" s="1"/>
  <c r="AC223" i="10"/>
  <c r="AC20" i="19" s="1"/>
  <c r="W224" i="10"/>
  <c r="W21" i="19" s="1"/>
  <c r="AI224" i="10"/>
  <c r="AI21" i="19" s="1"/>
  <c r="Q225" i="10"/>
  <c r="Q22" i="19" s="1"/>
  <c r="K226" i="10"/>
  <c r="K23" i="19" s="1"/>
  <c r="AA226" i="10"/>
  <c r="AA23" i="19" s="1"/>
  <c r="U227" i="10"/>
  <c r="U24" i="19" s="1"/>
  <c r="O228" i="10"/>
  <c r="O25" i="19" s="1"/>
  <c r="I229" i="10"/>
  <c r="I26" i="19" s="1"/>
  <c r="Y229" i="10"/>
  <c r="Y26" i="19" s="1"/>
  <c r="S230" i="10"/>
  <c r="S27" i="19" s="1"/>
  <c r="M231" i="10"/>
  <c r="M28" i="19" s="1"/>
  <c r="AC231" i="10"/>
  <c r="AC28" i="19" s="1"/>
  <c r="W232" i="10"/>
  <c r="W29" i="19" s="1"/>
  <c r="AI232" i="10"/>
  <c r="AI29" i="19" s="1"/>
  <c r="Q233" i="10"/>
  <c r="Q30" i="19" s="1"/>
  <c r="K234" i="10"/>
  <c r="K31" i="19" s="1"/>
  <c r="AA234" i="10"/>
  <c r="AA31" i="19" s="1"/>
  <c r="U235" i="10"/>
  <c r="U32" i="19" s="1"/>
  <c r="O236" i="10"/>
  <c r="O33" i="19" s="1"/>
  <c r="I237" i="10"/>
  <c r="I34" i="19" s="1"/>
  <c r="Y237" i="10"/>
  <c r="Y34" i="19" s="1"/>
  <c r="S63" i="10"/>
  <c r="L89" i="10"/>
  <c r="L115" i="10" s="1"/>
  <c r="AB89" i="10"/>
  <c r="L113" i="10"/>
  <c r="AB113" i="10"/>
  <c r="I139" i="10"/>
  <c r="I165" i="10" s="1"/>
  <c r="Y139" i="10"/>
  <c r="Q163" i="10"/>
  <c r="Q165" i="10" s="1"/>
  <c r="J189" i="10"/>
  <c r="Z189" i="10"/>
  <c r="J213" i="10"/>
  <c r="Z213" i="10"/>
  <c r="K274" i="10"/>
  <c r="AA274" i="10"/>
  <c r="V218" i="10"/>
  <c r="V39" i="10"/>
  <c r="R222" i="10"/>
  <c r="R19" i="19" s="1"/>
  <c r="T225" i="10"/>
  <c r="T22" i="19" s="1"/>
  <c r="N228" i="10"/>
  <c r="N25" i="19" s="1"/>
  <c r="Z230" i="10"/>
  <c r="Z27" i="19" s="1"/>
  <c r="J234" i="10"/>
  <c r="J31" i="19" s="1"/>
  <c r="V236" i="10"/>
  <c r="V33" i="19" s="1"/>
  <c r="O89" i="10"/>
  <c r="K113" i="10"/>
  <c r="X139" i="10"/>
  <c r="Z274" i="10"/>
  <c r="L39" i="10"/>
  <c r="L218" i="10"/>
  <c r="AB218" i="10"/>
  <c r="AB39" i="10"/>
  <c r="V219" i="10"/>
  <c r="V16" i="19" s="1"/>
  <c r="T220" i="10"/>
  <c r="T17" i="19" s="1"/>
  <c r="N221" i="10"/>
  <c r="N18" i="19" s="1"/>
  <c r="L222" i="10"/>
  <c r="L19" i="19" s="1"/>
  <c r="AB222" i="10"/>
  <c r="AB19" i="19" s="1"/>
  <c r="V223" i="10"/>
  <c r="V20" i="19" s="1"/>
  <c r="T224" i="10"/>
  <c r="T21" i="19" s="1"/>
  <c r="N225" i="10"/>
  <c r="N22" i="19" s="1"/>
  <c r="L226" i="10"/>
  <c r="L23" i="19" s="1"/>
  <c r="AB226" i="10"/>
  <c r="AB23" i="19" s="1"/>
  <c r="V227" i="10"/>
  <c r="V24" i="19" s="1"/>
  <c r="T228" i="10"/>
  <c r="T25" i="19" s="1"/>
  <c r="N229" i="10"/>
  <c r="N26" i="19" s="1"/>
  <c r="L230" i="10"/>
  <c r="L27" i="19" s="1"/>
  <c r="AB230" i="10"/>
  <c r="AB27" i="19" s="1"/>
  <c r="V231" i="10"/>
  <c r="V28" i="19" s="1"/>
  <c r="T232" i="10"/>
  <c r="T29" i="19" s="1"/>
  <c r="N233" i="10"/>
  <c r="N30" i="19" s="1"/>
  <c r="L234" i="10"/>
  <c r="L31" i="19" s="1"/>
  <c r="AB234" i="10"/>
  <c r="AB31" i="19" s="1"/>
  <c r="V235" i="10"/>
  <c r="V32" i="19" s="1"/>
  <c r="T236" i="10"/>
  <c r="T33" i="19" s="1"/>
  <c r="N237" i="10"/>
  <c r="N34" i="19" s="1"/>
  <c r="L63" i="10"/>
  <c r="AB63" i="10"/>
  <c r="I89" i="10"/>
  <c r="Y89" i="10"/>
  <c r="Q113" i="10"/>
  <c r="J139" i="10"/>
  <c r="Z139" i="10"/>
  <c r="J163" i="10"/>
  <c r="Z163" i="10"/>
  <c r="K189" i="10"/>
  <c r="AA189" i="10"/>
  <c r="S213" i="10"/>
  <c r="L274" i="10"/>
  <c r="AB274" i="10"/>
  <c r="P219" i="10"/>
  <c r="P16" i="19" s="1"/>
  <c r="V222" i="10"/>
  <c r="V19" i="19" s="1"/>
  <c r="AB225" i="10"/>
  <c r="AB22" i="19" s="1"/>
  <c r="Z228" i="10"/>
  <c r="Z25" i="19" s="1"/>
  <c r="N232" i="10"/>
  <c r="N29" i="19" s="1"/>
  <c r="P235" i="10"/>
  <c r="P32" i="19" s="1"/>
  <c r="K89" i="10"/>
  <c r="K115" i="10" s="1"/>
  <c r="T139" i="10"/>
  <c r="AC189" i="10"/>
  <c r="M213" i="10"/>
  <c r="U218" i="10"/>
  <c r="U39" i="10"/>
  <c r="O219" i="10"/>
  <c r="O16" i="19" s="1"/>
  <c r="I220" i="10"/>
  <c r="I17" i="19" s="1"/>
  <c r="Y220" i="10"/>
  <c r="Y17" i="19" s="1"/>
  <c r="S221" i="10"/>
  <c r="S18" i="19" s="1"/>
  <c r="M222" i="10"/>
  <c r="M19" i="19" s="1"/>
  <c r="AC222" i="10"/>
  <c r="AC19" i="19" s="1"/>
  <c r="W223" i="10"/>
  <c r="W20" i="19" s="1"/>
  <c r="AI223" i="10"/>
  <c r="AI20" i="19" s="1"/>
  <c r="Q224" i="10"/>
  <c r="Q21" i="19" s="1"/>
  <c r="K225" i="10"/>
  <c r="K22" i="19" s="1"/>
  <c r="AA225" i="10"/>
  <c r="AA22" i="19" s="1"/>
  <c r="U226" i="10"/>
  <c r="U23" i="19" s="1"/>
  <c r="O227" i="10"/>
  <c r="O24" i="19" s="1"/>
  <c r="I228" i="10"/>
  <c r="I25" i="19" s="1"/>
  <c r="Y228" i="10"/>
  <c r="Y25" i="19" s="1"/>
  <c r="S229" i="10"/>
  <c r="S26" i="19" s="1"/>
  <c r="M230" i="10"/>
  <c r="M27" i="19" s="1"/>
  <c r="AC230" i="10"/>
  <c r="AC27" i="19" s="1"/>
  <c r="W231" i="10"/>
  <c r="W28" i="19" s="1"/>
  <c r="AI231" i="10"/>
  <c r="AI28" i="19" s="1"/>
  <c r="Q232" i="10"/>
  <c r="Q29" i="19" s="1"/>
  <c r="K233" i="10"/>
  <c r="K30" i="19" s="1"/>
  <c r="AA233" i="10"/>
  <c r="AA30" i="19" s="1"/>
  <c r="U234" i="10"/>
  <c r="U31" i="19" s="1"/>
  <c r="O235" i="10"/>
  <c r="O32" i="19" s="1"/>
  <c r="I236" i="10"/>
  <c r="I33" i="19" s="1"/>
  <c r="Y236" i="10"/>
  <c r="Y33" i="19" s="1"/>
  <c r="S237" i="10"/>
  <c r="S34" i="19" s="1"/>
  <c r="M63" i="10"/>
  <c r="AC63" i="10"/>
  <c r="V89" i="10"/>
  <c r="V113" i="10"/>
  <c r="AI139" i="10"/>
  <c r="W139" i="10"/>
  <c r="O163" i="10"/>
  <c r="X189" i="10"/>
  <c r="X213" i="10"/>
  <c r="U274" i="10"/>
  <c r="N114" i="25"/>
  <c r="J114" i="25"/>
  <c r="P114" i="25"/>
  <c r="K114" i="25"/>
  <c r="O114" i="25"/>
  <c r="I114" i="25"/>
  <c r="L114" i="25"/>
  <c r="G114" i="25"/>
  <c r="M114" i="25"/>
  <c r="H114" i="25"/>
  <c r="N110" i="25"/>
  <c r="J110" i="25"/>
  <c r="O110" i="25"/>
  <c r="I110" i="25"/>
  <c r="M110" i="25"/>
  <c r="H110" i="25"/>
  <c r="P110" i="25"/>
  <c r="K110" i="25"/>
  <c r="G110" i="25"/>
  <c r="L110" i="25"/>
  <c r="S57" i="26"/>
  <c r="AC66" i="27"/>
  <c r="AC63" i="27"/>
  <c r="AC62" i="27"/>
  <c r="E114" i="25"/>
  <c r="E86" i="25"/>
  <c r="E430" i="25"/>
  <c r="P112" i="25"/>
  <c r="L112" i="25"/>
  <c r="H112" i="25"/>
  <c r="O112" i="25"/>
  <c r="J112" i="25"/>
  <c r="N112" i="25"/>
  <c r="I112" i="25"/>
  <c r="K112" i="25"/>
  <c r="M112" i="25"/>
  <c r="G112" i="25"/>
  <c r="S118" i="23"/>
  <c r="M118" i="23"/>
  <c r="X118" i="23"/>
  <c r="H118" i="23"/>
  <c r="AC118" i="23"/>
  <c r="P104" i="25"/>
  <c r="L104" i="25"/>
  <c r="H104" i="25"/>
  <c r="M104" i="25"/>
  <c r="G104" i="25"/>
  <c r="K104" i="25"/>
  <c r="N104" i="25"/>
  <c r="O104" i="25"/>
  <c r="J104" i="25"/>
  <c r="O130" i="23"/>
  <c r="AG126" i="23"/>
  <c r="V126" i="23"/>
  <c r="AG118" i="23"/>
  <c r="V118" i="23"/>
  <c r="E82" i="25"/>
  <c r="E426" i="25"/>
  <c r="E110" i="25"/>
  <c r="O109" i="25"/>
  <c r="K109" i="25"/>
  <c r="G109" i="25"/>
  <c r="L109" i="25"/>
  <c r="P109" i="25"/>
  <c r="J109" i="25"/>
  <c r="M109" i="25"/>
  <c r="H109" i="25"/>
  <c r="N109" i="25"/>
  <c r="I109" i="25"/>
  <c r="Q130" i="23"/>
  <c r="AB114" i="23"/>
  <c r="AE66" i="27"/>
  <c r="AE62" i="27"/>
  <c r="AE63" i="27"/>
  <c r="N66" i="27"/>
  <c r="N62" i="27"/>
  <c r="N63" i="27"/>
  <c r="AK126" i="23"/>
  <c r="AC76" i="23"/>
  <c r="AC86" i="23" s="1"/>
  <c r="AC89" i="23" s="1"/>
  <c r="M95" i="25"/>
  <c r="L95" i="25"/>
  <c r="G95" i="25"/>
  <c r="P95" i="25"/>
  <c r="K95" i="25"/>
  <c r="N95" i="25"/>
  <c r="H95" i="25"/>
  <c r="O95" i="25"/>
  <c r="J95" i="25"/>
  <c r="AK130" i="23"/>
  <c r="T103" i="23"/>
  <c r="T110" i="23" s="1"/>
  <c r="I103" i="23"/>
  <c r="H103" i="23"/>
  <c r="S103" i="23"/>
  <c r="AA103" i="23"/>
  <c r="R103" i="23"/>
  <c r="AI62" i="27"/>
  <c r="V49" i="26"/>
  <c r="R57" i="26"/>
  <c r="AI136" i="23"/>
  <c r="X136" i="23"/>
  <c r="R136" i="23"/>
  <c r="K136" i="23"/>
  <c r="AE136" i="23"/>
  <c r="W136" i="23"/>
  <c r="P136" i="23"/>
  <c r="H136" i="23"/>
  <c r="AA136" i="23"/>
  <c r="S136" i="23"/>
  <c r="L136" i="23"/>
  <c r="AB136" i="23"/>
  <c r="V136" i="23"/>
  <c r="G136" i="23"/>
  <c r="N136" i="23"/>
  <c r="U136" i="23"/>
  <c r="Y49" i="26"/>
  <c r="F323" i="25"/>
  <c r="F392" i="25" s="1"/>
  <c r="U130" i="23"/>
  <c r="U126" i="23"/>
  <c r="U114" i="23"/>
  <c r="AA63" i="27"/>
  <c r="AA66" i="27"/>
  <c r="AA62" i="27"/>
  <c r="K66" i="27"/>
  <c r="I130" i="23"/>
  <c r="Z114" i="23"/>
  <c r="AB57" i="26"/>
  <c r="T57" i="26"/>
  <c r="P96" i="25"/>
  <c r="L96" i="25"/>
  <c r="H96" i="25"/>
  <c r="O96" i="25"/>
  <c r="J96" i="25"/>
  <c r="N96" i="25"/>
  <c r="I96" i="25"/>
  <c r="K96" i="25"/>
  <c r="G96" i="25"/>
  <c r="M96" i="25"/>
  <c r="L126" i="23"/>
  <c r="X134" i="23"/>
  <c r="T134" i="23"/>
  <c r="W134" i="23"/>
  <c r="V134" i="23"/>
  <c r="I134" i="23"/>
  <c r="Y134" i="23"/>
  <c r="Q76" i="23"/>
  <c r="Q86" i="23" s="1"/>
  <c r="Q89" i="23" s="1"/>
  <c r="K103" i="23"/>
  <c r="F97" i="20"/>
  <c r="F54" i="21"/>
  <c r="E39" i="26" s="1"/>
  <c r="F162" i="17"/>
  <c r="F196" i="17"/>
  <c r="F231" i="17" s="1"/>
  <c r="F266" i="17" s="1"/>
  <c r="F57" i="17"/>
  <c r="F92" i="17" s="1"/>
  <c r="F127" i="17" s="1"/>
  <c r="F23" i="17"/>
  <c r="AC1448" i="14"/>
  <c r="AC467" i="14"/>
  <c r="AG444" i="14"/>
  <c r="AG1688" i="14"/>
  <c r="AG438" i="14"/>
  <c r="AG1682" i="14"/>
  <c r="AG428" i="14"/>
  <c r="AG1672" i="14"/>
  <c r="AI1685" i="14"/>
  <c r="AI441" i="14"/>
  <c r="AE1666" i="14"/>
  <c r="AE422" i="14"/>
  <c r="AI1661" i="14"/>
  <c r="AI417" i="14"/>
  <c r="AE1658" i="14"/>
  <c r="AE414" i="14"/>
  <c r="AI1653" i="14"/>
  <c r="AI409" i="14"/>
  <c r="AE1650" i="14"/>
  <c r="AE406" i="14"/>
  <c r="N1711" i="14"/>
  <c r="N1784" i="14" s="1"/>
  <c r="O467" i="14"/>
  <c r="O1448" i="14"/>
  <c r="AC1711" i="14"/>
  <c r="AC1784" i="14" s="1"/>
  <c r="U1711" i="14"/>
  <c r="U1784" i="14" s="1"/>
  <c r="M1711" i="14"/>
  <c r="M1784" i="14" s="1"/>
  <c r="U1120" i="14"/>
  <c r="R467" i="14"/>
  <c r="R1448" i="14"/>
  <c r="D62" i="20"/>
  <c r="C496" i="19"/>
  <c r="C490" i="19"/>
  <c r="C493" i="19"/>
  <c r="C492" i="19"/>
  <c r="C491" i="19"/>
  <c r="C486" i="19"/>
  <c r="C484" i="19"/>
  <c r="C487" i="19"/>
  <c r="C485" i="19"/>
  <c r="C495" i="19"/>
  <c r="C488" i="19"/>
  <c r="C494" i="19"/>
  <c r="C489" i="19"/>
  <c r="D19" i="20"/>
  <c r="C19" i="19"/>
  <c r="P15" i="27"/>
  <c r="AI63" i="27"/>
  <c r="Z57" i="26"/>
  <c r="J57" i="26"/>
  <c r="O136" i="23"/>
  <c r="M136" i="23"/>
  <c r="AC136" i="23"/>
  <c r="T133" i="23"/>
  <c r="K133" i="23"/>
  <c r="AA133" i="23"/>
  <c r="T131" i="23"/>
  <c r="AB129" i="23"/>
  <c r="L129" i="23"/>
  <c r="M111" i="25"/>
  <c r="I111" i="25"/>
  <c r="L111" i="25"/>
  <c r="G111" i="25"/>
  <c r="P111" i="25"/>
  <c r="K111" i="25"/>
  <c r="N111" i="25"/>
  <c r="H111" i="25"/>
  <c r="J111" i="25"/>
  <c r="O111" i="25"/>
  <c r="E112" i="25"/>
  <c r="E84" i="25"/>
  <c r="E428" i="25"/>
  <c r="E80" i="25"/>
  <c r="E424" i="25"/>
  <c r="E108" i="25"/>
  <c r="AG49" i="26"/>
  <c r="AA49" i="26"/>
  <c r="S49" i="26"/>
  <c r="K49" i="26"/>
  <c r="Q49" i="26"/>
  <c r="I57" i="26"/>
  <c r="Y57" i="26"/>
  <c r="M99" i="25"/>
  <c r="N99" i="25"/>
  <c r="H99" i="25"/>
  <c r="L99" i="25"/>
  <c r="G99" i="25"/>
  <c r="O99" i="25"/>
  <c r="J99" i="25"/>
  <c r="K99" i="25"/>
  <c r="P99" i="25"/>
  <c r="E60" i="28"/>
  <c r="E96" i="25"/>
  <c r="E68" i="25"/>
  <c r="E412" i="25"/>
  <c r="AE137" i="23"/>
  <c r="X133" i="23"/>
  <c r="X132" i="23"/>
  <c r="AA131" i="23"/>
  <c r="AI130" i="23"/>
  <c r="K130" i="23"/>
  <c r="X128" i="23"/>
  <c r="AI126" i="23"/>
  <c r="K126" i="23"/>
  <c r="AI118" i="23"/>
  <c r="K118" i="23"/>
  <c r="AI114" i="23"/>
  <c r="K114" i="23"/>
  <c r="AC107" i="23"/>
  <c r="H107" i="23"/>
  <c r="X107" i="23"/>
  <c r="X110" i="23" s="1"/>
  <c r="M107" i="23"/>
  <c r="S107" i="23"/>
  <c r="AI49" i="26"/>
  <c r="AG66" i="27"/>
  <c r="AG62" i="27"/>
  <c r="O66" i="27"/>
  <c r="O62" i="27"/>
  <c r="O63" i="27"/>
  <c r="N98" i="25"/>
  <c r="J98" i="25"/>
  <c r="P98" i="25"/>
  <c r="K98" i="25"/>
  <c r="O98" i="25"/>
  <c r="I98" i="25"/>
  <c r="L98" i="25"/>
  <c r="G98" i="25"/>
  <c r="M98" i="25"/>
  <c r="H98" i="25"/>
  <c r="O97" i="25"/>
  <c r="K97" i="25"/>
  <c r="G97" i="25"/>
  <c r="M97" i="25"/>
  <c r="H97" i="25"/>
  <c r="L97" i="25"/>
  <c r="N97" i="25"/>
  <c r="J97" i="25"/>
  <c r="P97" i="25"/>
  <c r="AK139" i="23"/>
  <c r="I139" i="23"/>
  <c r="AE139" i="23"/>
  <c r="Q139" i="23"/>
  <c r="X139" i="23"/>
  <c r="Z139" i="23"/>
  <c r="O139" i="23"/>
  <c r="AG139" i="23"/>
  <c r="T130" i="23"/>
  <c r="N130" i="23"/>
  <c r="AE130" i="23"/>
  <c r="O126" i="23"/>
  <c r="R126" i="23"/>
  <c r="O118" i="23"/>
  <c r="R118" i="23"/>
  <c r="O114" i="23"/>
  <c r="R114" i="23"/>
  <c r="AG107" i="23"/>
  <c r="I107" i="23"/>
  <c r="V107" i="23"/>
  <c r="X49" i="26"/>
  <c r="L57" i="26"/>
  <c r="L181" i="27" s="1"/>
  <c r="V139" i="23"/>
  <c r="Y137" i="23"/>
  <c r="Q137" i="23"/>
  <c r="G137" i="23"/>
  <c r="W137" i="23"/>
  <c r="Z133" i="23"/>
  <c r="Y132" i="23"/>
  <c r="J132" i="23"/>
  <c r="Z132" i="23"/>
  <c r="R131" i="23"/>
  <c r="AG128" i="23"/>
  <c r="I128" i="23"/>
  <c r="V128" i="23"/>
  <c r="W126" i="23"/>
  <c r="W118" i="23"/>
  <c r="L114" i="23"/>
  <c r="W107" i="23"/>
  <c r="D422" i="25"/>
  <c r="D106" i="25"/>
  <c r="D78" i="25"/>
  <c r="D68" i="28"/>
  <c r="D104" i="25"/>
  <c r="D76" i="25"/>
  <c r="D420" i="25"/>
  <c r="AI132" i="23"/>
  <c r="K76" i="23"/>
  <c r="K86" i="23" s="1"/>
  <c r="K89" i="23" s="1"/>
  <c r="Z66" i="27"/>
  <c r="Z62" i="27"/>
  <c r="Z63" i="27"/>
  <c r="R63" i="27"/>
  <c r="R62" i="27"/>
  <c r="R66" i="27"/>
  <c r="J63" i="27"/>
  <c r="J134" i="23"/>
  <c r="G134" i="23"/>
  <c r="H134" i="23"/>
  <c r="K134" i="23"/>
  <c r="AI134" i="23"/>
  <c r="Q134" i="23"/>
  <c r="AK134" i="23"/>
  <c r="Q132" i="23"/>
  <c r="AI131" i="23"/>
  <c r="AK76" i="23"/>
  <c r="AK86" i="23" s="1"/>
  <c r="AK89" i="23" s="1"/>
  <c r="G31" i="21"/>
  <c r="H30" i="21"/>
  <c r="I97" i="25"/>
  <c r="I93" i="25"/>
  <c r="O103" i="23"/>
  <c r="W103" i="23"/>
  <c r="AG103" i="23"/>
  <c r="U103" i="23"/>
  <c r="N103" i="23"/>
  <c r="AE103" i="23"/>
  <c r="AC95" i="23"/>
  <c r="S95" i="23"/>
  <c r="H95" i="23"/>
  <c r="H110" i="23" s="1"/>
  <c r="AA95" i="23"/>
  <c r="R95" i="23"/>
  <c r="S62" i="23"/>
  <c r="AI133" i="23"/>
  <c r="E58" i="28"/>
  <c r="E66" i="25"/>
  <c r="E410" i="25"/>
  <c r="E94" i="25"/>
  <c r="Z76" i="23"/>
  <c r="Z86" i="23" s="1"/>
  <c r="Z89" i="23" s="1"/>
  <c r="AE40" i="26"/>
  <c r="R40" i="26"/>
  <c r="AI138" i="23"/>
  <c r="J138" i="23"/>
  <c r="L138" i="23"/>
  <c r="O138" i="23"/>
  <c r="N138" i="23"/>
  <c r="U132" i="23"/>
  <c r="I131" i="23"/>
  <c r="L40" i="26"/>
  <c r="D159" i="16"/>
  <c r="D135" i="16"/>
  <c r="D183" i="16"/>
  <c r="G477" i="19"/>
  <c r="G1614" i="15"/>
  <c r="F521" i="19"/>
  <c r="F1640" i="15"/>
  <c r="F522" i="19" s="1"/>
  <c r="H476" i="19"/>
  <c r="H1613" i="15"/>
  <c r="D157" i="16"/>
  <c r="D133" i="16"/>
  <c r="D181" i="16"/>
  <c r="W924" i="14"/>
  <c r="AE866" i="14"/>
  <c r="AE536" i="15" s="1"/>
  <c r="U1448" i="14"/>
  <c r="U467" i="14"/>
  <c r="AA1711" i="14"/>
  <c r="AA1784" i="14" s="1"/>
  <c r="W1711" i="14"/>
  <c r="W1784" i="14" s="1"/>
  <c r="S1711" i="14"/>
  <c r="S1784" i="14" s="1"/>
  <c r="X1448" i="14"/>
  <c r="X467" i="14"/>
  <c r="AI1689" i="14"/>
  <c r="AI445" i="14"/>
  <c r="AI1681" i="14"/>
  <c r="AI437" i="14"/>
  <c r="AI1673" i="14"/>
  <c r="AI429" i="14"/>
  <c r="AI1665" i="14"/>
  <c r="AI421" i="14"/>
  <c r="AI1657" i="14"/>
  <c r="AI413" i="14"/>
  <c r="V1711" i="14"/>
  <c r="V1784" i="14" s="1"/>
  <c r="F409" i="19"/>
  <c r="F314" i="13"/>
  <c r="F315" i="13" s="1"/>
  <c r="W467" i="14"/>
  <c r="W1448" i="14"/>
  <c r="AG900" i="14"/>
  <c r="AG570" i="15" s="1"/>
  <c r="AE896" i="14"/>
  <c r="AE566" i="15" s="1"/>
  <c r="AG892" i="14"/>
  <c r="AG562" i="15" s="1"/>
  <c r="AE888" i="14"/>
  <c r="AE558" i="15" s="1"/>
  <c r="AG884" i="14"/>
  <c r="AG554" i="15" s="1"/>
  <c r="AE880" i="14"/>
  <c r="AE550" i="15" s="1"/>
  <c r="AG876" i="14"/>
  <c r="AG546" i="15" s="1"/>
  <c r="AE872" i="14"/>
  <c r="AE542" i="15" s="1"/>
  <c r="AE868" i="14"/>
  <c r="AE538" i="15" s="1"/>
  <c r="Z467" i="14"/>
  <c r="Z1448" i="14"/>
  <c r="J467" i="14"/>
  <c r="J1448" i="14"/>
  <c r="AB1711" i="14"/>
  <c r="AB1784" i="14" s="1"/>
  <c r="X1711" i="14"/>
  <c r="X1784" i="14" s="1"/>
  <c r="T1711" i="14"/>
  <c r="T1784" i="14" s="1"/>
  <c r="P1711" i="14"/>
  <c r="P1784" i="14" s="1"/>
  <c r="L1711" i="14"/>
  <c r="L1784" i="14" s="1"/>
  <c r="AI58" i="12"/>
  <c r="C470" i="19"/>
  <c r="C468" i="19"/>
  <c r="C466" i="19"/>
  <c r="C464" i="19"/>
  <c r="C462" i="19"/>
  <c r="C460" i="19"/>
  <c r="C458" i="19"/>
  <c r="C456" i="19"/>
  <c r="C454" i="19"/>
  <c r="C452" i="19"/>
  <c r="C450" i="19"/>
  <c r="C448" i="19"/>
  <c r="C446" i="19"/>
  <c r="C444" i="19"/>
  <c r="C442" i="19"/>
  <c r="C463" i="19"/>
  <c r="C455" i="19"/>
  <c r="C447" i="19"/>
  <c r="C440" i="19"/>
  <c r="C438" i="19"/>
  <c r="C436" i="19"/>
  <c r="C434" i="19"/>
  <c r="C432" i="19"/>
  <c r="C430" i="19"/>
  <c r="C428" i="19"/>
  <c r="C426" i="19"/>
  <c r="C424" i="19"/>
  <c r="C422" i="19"/>
  <c r="C420" i="19"/>
  <c r="C418" i="19"/>
  <c r="C416" i="19"/>
  <c r="C414" i="19"/>
  <c r="C412" i="19"/>
  <c r="C469" i="19"/>
  <c r="C461" i="19"/>
  <c r="C453" i="19"/>
  <c r="C445" i="19"/>
  <c r="C467" i="19"/>
  <c r="C451" i="19"/>
  <c r="C439" i="19"/>
  <c r="C435" i="19"/>
  <c r="C429" i="19"/>
  <c r="C421" i="19"/>
  <c r="C413" i="19"/>
  <c r="D54" i="20"/>
  <c r="C457" i="19"/>
  <c r="C449" i="19"/>
  <c r="C419" i="19"/>
  <c r="C415" i="19"/>
  <c r="C465" i="19"/>
  <c r="C427" i="19"/>
  <c r="C423" i="19"/>
  <c r="C459" i="19"/>
  <c r="C441" i="19"/>
  <c r="C433" i="19"/>
  <c r="C411" i="19"/>
  <c r="C437" i="19"/>
  <c r="C417" i="19"/>
  <c r="C425" i="19"/>
  <c r="C443" i="19"/>
  <c r="C431" i="19"/>
  <c r="D27" i="20"/>
  <c r="C27" i="19"/>
  <c r="D198" i="16"/>
  <c r="D150" i="16"/>
  <c r="D174" i="16"/>
  <c r="D190" i="16"/>
  <c r="D142" i="16"/>
  <c r="D166" i="16"/>
  <c r="AI80" i="27"/>
  <c r="X80" i="27"/>
  <c r="X108" i="27" s="1"/>
  <c r="P80" i="27"/>
  <c r="P108" i="27" s="1"/>
  <c r="L80" i="27"/>
  <c r="L108" i="27" s="1"/>
  <c r="V124" i="27"/>
  <c r="V112" i="27"/>
  <c r="V127" i="27"/>
  <c r="V126" i="27"/>
  <c r="V117" i="27"/>
  <c r="V115" i="27"/>
  <c r="V113" i="27"/>
  <c r="V122" i="27"/>
  <c r="V111" i="27"/>
  <c r="V110" i="27"/>
  <c r="V109" i="27"/>
  <c r="V118" i="27"/>
  <c r="V59" i="27"/>
  <c r="V68" i="27"/>
  <c r="V61" i="27"/>
  <c r="X15" i="27"/>
  <c r="AG875" i="14"/>
  <c r="AG545" i="15" s="1"/>
  <c r="AG883" i="14"/>
  <c r="AG553" i="15" s="1"/>
  <c r="AG891" i="14"/>
  <c r="AG561" i="15" s="1"/>
  <c r="AG899" i="14"/>
  <c r="AG569" i="15" s="1"/>
  <c r="G88" i="27"/>
  <c r="G86" i="27"/>
  <c r="G84" i="27"/>
  <c r="G81" i="27"/>
  <c r="G41" i="27"/>
  <c r="G87" i="27"/>
  <c r="G85" i="27"/>
  <c r="G77" i="27"/>
  <c r="G105" i="27" s="1"/>
  <c r="G37" i="27"/>
  <c r="G89" i="27"/>
  <c r="G80" i="27"/>
  <c r="G108" i="27" s="1"/>
  <c r="G83" i="27"/>
  <c r="G62" i="27"/>
  <c r="AE871" i="14"/>
  <c r="AE541" i="15" s="1"/>
  <c r="AE879" i="14"/>
  <c r="AE549" i="15" s="1"/>
  <c r="AE887" i="14"/>
  <c r="AE557" i="15" s="1"/>
  <c r="AE895" i="14"/>
  <c r="AE565" i="15" s="1"/>
  <c r="X115" i="27"/>
  <c r="X109" i="27"/>
  <c r="X114" i="27"/>
  <c r="L112" i="27"/>
  <c r="L122" i="27"/>
  <c r="L127" i="27"/>
  <c r="Z518" i="19"/>
  <c r="V518" i="19"/>
  <c r="R518" i="19"/>
  <c r="N518" i="19"/>
  <c r="J518" i="19"/>
  <c r="AB517" i="19"/>
  <c r="X517" i="19"/>
  <c r="T517" i="19"/>
  <c r="P517" i="19"/>
  <c r="L517" i="19"/>
  <c r="Z516" i="19"/>
  <c r="V516" i="19"/>
  <c r="R516" i="19"/>
  <c r="N516" i="19"/>
  <c r="J516" i="19"/>
  <c r="AB515" i="19"/>
  <c r="X515" i="19"/>
  <c r="T515" i="19"/>
  <c r="P515" i="19"/>
  <c r="L515" i="19"/>
  <c r="AA1604" i="15"/>
  <c r="S1604" i="15"/>
  <c r="O1604" i="15"/>
  <c r="K1604" i="15"/>
  <c r="AC1593" i="15"/>
  <c r="Y1593" i="15"/>
  <c r="Q1593" i="15"/>
  <c r="I1593" i="15"/>
  <c r="AA1582" i="15"/>
  <c r="S1582" i="15"/>
  <c r="O1582" i="15"/>
  <c r="K1582" i="15"/>
  <c r="AA1571" i="15"/>
  <c r="AA496" i="19" s="1"/>
  <c r="S1571" i="15"/>
  <c r="S496" i="19" s="1"/>
  <c r="O1571" i="15"/>
  <c r="O496" i="19" s="1"/>
  <c r="K1571" i="15"/>
  <c r="K496" i="19" s="1"/>
  <c r="AB1548" i="15"/>
  <c r="AB494" i="19" s="1"/>
  <c r="L1548" i="15"/>
  <c r="L494" i="19" s="1"/>
  <c r="Z485" i="19"/>
  <c r="V485" i="19"/>
  <c r="R485" i="19"/>
  <c r="N485" i="19"/>
  <c r="J485" i="19"/>
  <c r="AC1523" i="15"/>
  <c r="AC483" i="19" s="1"/>
  <c r="Y1523" i="15"/>
  <c r="Y483" i="19" s="1"/>
  <c r="Q1523" i="15"/>
  <c r="Q483" i="19" s="1"/>
  <c r="I1523" i="15"/>
  <c r="I483" i="19" s="1"/>
  <c r="AC1499" i="15"/>
  <c r="AC482" i="19" s="1"/>
  <c r="Y1499" i="15"/>
  <c r="Y482" i="19" s="1"/>
  <c r="Q1499" i="15"/>
  <c r="Q482" i="19" s="1"/>
  <c r="I1499" i="15"/>
  <c r="I482" i="19" s="1"/>
  <c r="AC1485" i="15"/>
  <c r="AC481" i="19" s="1"/>
  <c r="Y1485" i="15"/>
  <c r="Y481" i="19" s="1"/>
  <c r="Q1485" i="15"/>
  <c r="Q481" i="19" s="1"/>
  <c r="I1485" i="15"/>
  <c r="I481" i="19" s="1"/>
  <c r="AC1447" i="15"/>
  <c r="AC479" i="19" s="1"/>
  <c r="Y1447" i="15"/>
  <c r="Y479" i="19" s="1"/>
  <c r="Q1447" i="15"/>
  <c r="Q479" i="19" s="1"/>
  <c r="I1447" i="15"/>
  <c r="I479" i="19" s="1"/>
  <c r="AC1193" i="15"/>
  <c r="Y1193" i="15"/>
  <c r="Q1193" i="15"/>
  <c r="I1193" i="15"/>
  <c r="Z905" i="15"/>
  <c r="V905" i="15"/>
  <c r="R905" i="15"/>
  <c r="N905" i="15"/>
  <c r="J905" i="15"/>
  <c r="AB904" i="15"/>
  <c r="X904" i="15"/>
  <c r="T904" i="15"/>
  <c r="P904" i="15"/>
  <c r="L904" i="15"/>
  <c r="Z903" i="15"/>
  <c r="V903" i="15"/>
  <c r="R903" i="15"/>
  <c r="N903" i="15"/>
  <c r="J903" i="15"/>
  <c r="AB902" i="15"/>
  <c r="X902" i="15"/>
  <c r="T902" i="15"/>
  <c r="P902" i="15"/>
  <c r="L902" i="15"/>
  <c r="Z901" i="15"/>
  <c r="V901" i="15"/>
  <c r="R901" i="15"/>
  <c r="N901" i="15"/>
  <c r="J901" i="15"/>
  <c r="AB900" i="15"/>
  <c r="X900" i="15"/>
  <c r="T900" i="15"/>
  <c r="P900" i="15"/>
  <c r="L900" i="15"/>
  <c r="Z899" i="15"/>
  <c r="V899" i="15"/>
  <c r="R899" i="15"/>
  <c r="N899" i="15"/>
  <c r="J899" i="15"/>
  <c r="AB898" i="15"/>
  <c r="X898" i="15"/>
  <c r="T898" i="15"/>
  <c r="P898" i="15"/>
  <c r="L898" i="15"/>
  <c r="Z897" i="15"/>
  <c r="V897" i="15"/>
  <c r="R897" i="15"/>
  <c r="N897" i="15"/>
  <c r="J897" i="15"/>
  <c r="AB896" i="15"/>
  <c r="X896" i="15"/>
  <c r="T896" i="15"/>
  <c r="P896" i="15"/>
  <c r="L896" i="15"/>
  <c r="Z895" i="15"/>
  <c r="V895" i="15"/>
  <c r="R895" i="15"/>
  <c r="N895" i="15"/>
  <c r="J895" i="15"/>
  <c r="AB894" i="15"/>
  <c r="X894" i="15"/>
  <c r="T894" i="15"/>
  <c r="P894" i="15"/>
  <c r="L894" i="15"/>
  <c r="Z893" i="15"/>
  <c r="V893" i="15"/>
  <c r="R893" i="15"/>
  <c r="N893" i="15"/>
  <c r="J893" i="15"/>
  <c r="AB892" i="15"/>
  <c r="X892" i="15"/>
  <c r="T892" i="15"/>
  <c r="P892" i="15"/>
  <c r="L892" i="15"/>
  <c r="Z891" i="15"/>
  <c r="V891" i="15"/>
  <c r="R891" i="15"/>
  <c r="N891" i="15"/>
  <c r="J891" i="15"/>
  <c r="AB890" i="15"/>
  <c r="X890" i="15"/>
  <c r="T890" i="15"/>
  <c r="P890" i="15"/>
  <c r="L890" i="15"/>
  <c r="Z889" i="15"/>
  <c r="V889" i="15"/>
  <c r="R889" i="15"/>
  <c r="N889" i="15"/>
  <c r="J889" i="15"/>
  <c r="AB888" i="15"/>
  <c r="X888" i="15"/>
  <c r="T888" i="15"/>
  <c r="P888" i="15"/>
  <c r="L888" i="15"/>
  <c r="Z887" i="15"/>
  <c r="V887" i="15"/>
  <c r="R887" i="15"/>
  <c r="N887" i="15"/>
  <c r="J887" i="15"/>
  <c r="AB886" i="15"/>
  <c r="X886" i="15"/>
  <c r="T886" i="15"/>
  <c r="P886" i="15"/>
  <c r="L886" i="15"/>
  <c r="Z885" i="15"/>
  <c r="V885" i="15"/>
  <c r="R885" i="15"/>
  <c r="N885" i="15"/>
  <c r="J885" i="15"/>
  <c r="AB884" i="15"/>
  <c r="X884" i="15"/>
  <c r="T884" i="15"/>
  <c r="P884" i="15"/>
  <c r="L884" i="15"/>
  <c r="Z883" i="15"/>
  <c r="V883" i="15"/>
  <c r="R883" i="15"/>
  <c r="N883" i="15"/>
  <c r="J883" i="15"/>
  <c r="AB882" i="15"/>
  <c r="X882" i="15"/>
  <c r="T882" i="15"/>
  <c r="P882" i="15"/>
  <c r="L882" i="15"/>
  <c r="Z881" i="15"/>
  <c r="V881" i="15"/>
  <c r="R881" i="15"/>
  <c r="N881" i="15"/>
  <c r="J881" i="15"/>
  <c r="AB880" i="15"/>
  <c r="X880" i="15"/>
  <c r="T880" i="15"/>
  <c r="P880" i="15"/>
  <c r="L880" i="15"/>
  <c r="Z879" i="15"/>
  <c r="V879" i="15"/>
  <c r="R879" i="15"/>
  <c r="N879" i="15"/>
  <c r="J879" i="15"/>
  <c r="AB878" i="15"/>
  <c r="X878" i="15"/>
  <c r="T878" i="15"/>
  <c r="P878" i="15"/>
  <c r="L878" i="15"/>
  <c r="Z877" i="15"/>
  <c r="V877" i="15"/>
  <c r="R877" i="15"/>
  <c r="N877" i="15"/>
  <c r="J877" i="15"/>
  <c r="AB876" i="15"/>
  <c r="X876" i="15"/>
  <c r="T876" i="15"/>
  <c r="P876" i="15"/>
  <c r="L876" i="15"/>
  <c r="AC851" i="15"/>
  <c r="Y851" i="15"/>
  <c r="Q851" i="15"/>
  <c r="I851" i="15"/>
  <c r="AA850" i="15"/>
  <c r="S850" i="15"/>
  <c r="O850" i="15"/>
  <c r="K850" i="15"/>
  <c r="AC849" i="15"/>
  <c r="Y849" i="15"/>
  <c r="Q849" i="15"/>
  <c r="I849" i="15"/>
  <c r="AA848" i="15"/>
  <c r="S848" i="15"/>
  <c r="O848" i="15"/>
  <c r="K848" i="15"/>
  <c r="AC847" i="15"/>
  <c r="Y847" i="15"/>
  <c r="Q847" i="15"/>
  <c r="I847" i="15"/>
  <c r="AA846" i="15"/>
  <c r="S846" i="15"/>
  <c r="O846" i="15"/>
  <c r="K846" i="15"/>
  <c r="AC845" i="15"/>
  <c r="Y845" i="15"/>
  <c r="Q845" i="15"/>
  <c r="I845" i="15"/>
  <c r="AA844" i="15"/>
  <c r="S844" i="15"/>
  <c r="O844" i="15"/>
  <c r="K844" i="15"/>
  <c r="AC843" i="15"/>
  <c r="Y843" i="15"/>
  <c r="Q843" i="15"/>
  <c r="I843" i="15"/>
  <c r="AA842" i="15"/>
  <c r="S842" i="15"/>
  <c r="O842" i="15"/>
  <c r="K842" i="15"/>
  <c r="AC841" i="15"/>
  <c r="Y841" i="15"/>
  <c r="Q841" i="15"/>
  <c r="I841" i="15"/>
  <c r="AA840" i="15"/>
  <c r="S840" i="15"/>
  <c r="O840" i="15"/>
  <c r="K840" i="15"/>
  <c r="AC839" i="15"/>
  <c r="Y839" i="15"/>
  <c r="Q839" i="15"/>
  <c r="I839" i="15"/>
  <c r="AA838" i="15"/>
  <c r="S838" i="15"/>
  <c r="O838" i="15"/>
  <c r="K838" i="15"/>
  <c r="AC837" i="15"/>
  <c r="Y837" i="15"/>
  <c r="Q837" i="15"/>
  <c r="I837" i="15"/>
  <c r="AA836" i="15"/>
  <c r="S836" i="15"/>
  <c r="O836" i="15"/>
  <c r="K836" i="15"/>
  <c r="AC835" i="15"/>
  <c r="Y835" i="15"/>
  <c r="Q835" i="15"/>
  <c r="I835" i="15"/>
  <c r="AA834" i="15"/>
  <c r="S834" i="15"/>
  <c r="O834" i="15"/>
  <c r="K834" i="15"/>
  <c r="AC833" i="15"/>
  <c r="Y833" i="15"/>
  <c r="Q833" i="15"/>
  <c r="I833" i="15"/>
  <c r="AA832" i="15"/>
  <c r="S832" i="15"/>
  <c r="O832" i="15"/>
  <c r="K832" i="15"/>
  <c r="AC831" i="15"/>
  <c r="Y831" i="15"/>
  <c r="Q831" i="15"/>
  <c r="I831" i="15"/>
  <c r="AA830" i="15"/>
  <c r="S830" i="15"/>
  <c r="O830" i="15"/>
  <c r="K830" i="15"/>
  <c r="AC829" i="15"/>
  <c r="Y829" i="15"/>
  <c r="Q829" i="15"/>
  <c r="I829" i="15"/>
  <c r="AA828" i="15"/>
  <c r="S828" i="15"/>
  <c r="O828" i="15"/>
  <c r="K828" i="15"/>
  <c r="AC827" i="15"/>
  <c r="Y827" i="15"/>
  <c r="Q827" i="15"/>
  <c r="I827" i="15"/>
  <c r="AA826" i="15"/>
  <c r="S826" i="15"/>
  <c r="O826" i="15"/>
  <c r="K826" i="15"/>
  <c r="AC825" i="15"/>
  <c r="Y825" i="15"/>
  <c r="Q825" i="15"/>
  <c r="I825" i="15"/>
  <c r="AA824" i="15"/>
  <c r="S824" i="15"/>
  <c r="O824" i="15"/>
  <c r="K824" i="15"/>
  <c r="AC823" i="15"/>
  <c r="Y823" i="15"/>
  <c r="Q823" i="15"/>
  <c r="I823" i="15"/>
  <c r="AA822" i="15"/>
  <c r="S822" i="15"/>
  <c r="O822" i="15"/>
  <c r="K822" i="15"/>
  <c r="Z603" i="15"/>
  <c r="Z606" i="15" s="1"/>
  <c r="V603" i="15"/>
  <c r="V606" i="15" s="1"/>
  <c r="R603" i="15"/>
  <c r="R606" i="15" s="1"/>
  <c r="N603" i="15"/>
  <c r="N606" i="15" s="1"/>
  <c r="J603" i="15"/>
  <c r="J606" i="15" s="1"/>
  <c r="AA518" i="19"/>
  <c r="P518" i="19"/>
  <c r="K518" i="19"/>
  <c r="Z517" i="19"/>
  <c r="O517" i="19"/>
  <c r="J517" i="19"/>
  <c r="Y516" i="19"/>
  <c r="T516" i="19"/>
  <c r="O516" i="19"/>
  <c r="I516" i="19"/>
  <c r="Y515" i="19"/>
  <c r="S515" i="19"/>
  <c r="N515" i="19"/>
  <c r="I515" i="19"/>
  <c r="AC1604" i="15"/>
  <c r="X1604" i="15"/>
  <c r="R1604" i="15"/>
  <c r="AB1593" i="15"/>
  <c r="R1593" i="15"/>
  <c r="L1593" i="15"/>
  <c r="AB1582" i="15"/>
  <c r="V1582" i="15"/>
  <c r="Q1582" i="15"/>
  <c r="L1582" i="15"/>
  <c r="Z1571" i="15"/>
  <c r="Z496" i="19" s="1"/>
  <c r="P1571" i="15"/>
  <c r="P496" i="19" s="1"/>
  <c r="J1571" i="15"/>
  <c r="J496" i="19" s="1"/>
  <c r="Z1548" i="15"/>
  <c r="Z494" i="19" s="1"/>
  <c r="O1548" i="15"/>
  <c r="O494" i="19" s="1"/>
  <c r="J1548" i="15"/>
  <c r="J494" i="19" s="1"/>
  <c r="AB485" i="19"/>
  <c r="Q485" i="19"/>
  <c r="L485" i="19"/>
  <c r="AA1523" i="15"/>
  <c r="AA483" i="19" s="1"/>
  <c r="V1523" i="15"/>
  <c r="V483" i="19" s="1"/>
  <c r="P1523" i="15"/>
  <c r="P483" i="19" s="1"/>
  <c r="K1523" i="15"/>
  <c r="K483" i="19" s="1"/>
  <c r="Z1499" i="15"/>
  <c r="Z482" i="19" s="1"/>
  <c r="T1499" i="15"/>
  <c r="T482" i="19" s="1"/>
  <c r="O1499" i="15"/>
  <c r="O482" i="19" s="1"/>
  <c r="J1499" i="15"/>
  <c r="J482" i="19" s="1"/>
  <c r="X1485" i="15"/>
  <c r="X481" i="19" s="1"/>
  <c r="S1485" i="15"/>
  <c r="S481" i="19" s="1"/>
  <c r="N1485" i="15"/>
  <c r="N481" i="19" s="1"/>
  <c r="AB1447" i="15"/>
  <c r="AB479" i="19" s="1"/>
  <c r="R1447" i="15"/>
  <c r="R479" i="19" s="1"/>
  <c r="L1447" i="15"/>
  <c r="L479" i="19" s="1"/>
  <c r="AA1193" i="15"/>
  <c r="V1193" i="15"/>
  <c r="P1193" i="15"/>
  <c r="K1193" i="15"/>
  <c r="AB905" i="15"/>
  <c r="Q905" i="15"/>
  <c r="L905" i="15"/>
  <c r="AA904" i="15"/>
  <c r="V904" i="15"/>
  <c r="Q904" i="15"/>
  <c r="K904" i="15"/>
  <c r="AA903" i="15"/>
  <c r="P903" i="15"/>
  <c r="K903" i="15"/>
  <c r="Z902" i="15"/>
  <c r="O902" i="15"/>
  <c r="J902" i="15"/>
  <c r="Y901" i="15"/>
  <c r="T901" i="15"/>
  <c r="O901" i="15"/>
  <c r="I901" i="15"/>
  <c r="Y900" i="15"/>
  <c r="S900" i="15"/>
  <c r="N900" i="15"/>
  <c r="I900" i="15"/>
  <c r="AC899" i="15"/>
  <c r="X899" i="15"/>
  <c r="S899" i="15"/>
  <c r="AC898" i="15"/>
  <c r="R898" i="15"/>
  <c r="AB897" i="15"/>
  <c r="Q897" i="15"/>
  <c r="L897" i="15"/>
  <c r="AA896" i="15"/>
  <c r="V896" i="15"/>
  <c r="Q896" i="15"/>
  <c r="K896" i="15"/>
  <c r="AA895" i="15"/>
  <c r="P895" i="15"/>
  <c r="K895" i="15"/>
  <c r="Z894" i="15"/>
  <c r="O894" i="15"/>
  <c r="J894" i="15"/>
  <c r="Y893" i="15"/>
  <c r="T893" i="15"/>
  <c r="O893" i="15"/>
  <c r="I893" i="15"/>
  <c r="Y892" i="15"/>
  <c r="S892" i="15"/>
  <c r="N892" i="15"/>
  <c r="I892" i="15"/>
  <c r="AC891" i="15"/>
  <c r="X891" i="15"/>
  <c r="S891" i="15"/>
  <c r="AC890" i="15"/>
  <c r="R890" i="15"/>
  <c r="AB889" i="15"/>
  <c r="Q889" i="15"/>
  <c r="L889" i="15"/>
  <c r="AA888" i="15"/>
  <c r="V888" i="15"/>
  <c r="Q888" i="15"/>
  <c r="K888" i="15"/>
  <c r="AA887" i="15"/>
  <c r="P887" i="15"/>
  <c r="K887" i="15"/>
  <c r="Z886" i="15"/>
  <c r="O886" i="15"/>
  <c r="J886" i="15"/>
  <c r="Y885" i="15"/>
  <c r="T885" i="15"/>
  <c r="O885" i="15"/>
  <c r="I885" i="15"/>
  <c r="Y884" i="15"/>
  <c r="S884" i="15"/>
  <c r="N884" i="15"/>
  <c r="I884" i="15"/>
  <c r="AC883" i="15"/>
  <c r="X883" i="15"/>
  <c r="S883" i="15"/>
  <c r="AC882" i="15"/>
  <c r="R882" i="15"/>
  <c r="AB881" i="15"/>
  <c r="Q881" i="15"/>
  <c r="L881" i="15"/>
  <c r="AA880" i="15"/>
  <c r="V880" i="15"/>
  <c r="Q880" i="15"/>
  <c r="K880" i="15"/>
  <c r="AA879" i="15"/>
  <c r="P879" i="15"/>
  <c r="K879" i="15"/>
  <c r="Z878" i="15"/>
  <c r="O878" i="15"/>
  <c r="J878" i="15"/>
  <c r="Y877" i="15"/>
  <c r="T877" i="15"/>
  <c r="O877" i="15"/>
  <c r="I877" i="15"/>
  <c r="Y876" i="15"/>
  <c r="S876" i="15"/>
  <c r="N876" i="15"/>
  <c r="I876" i="15"/>
  <c r="X851" i="15"/>
  <c r="S851" i="15"/>
  <c r="N851" i="15"/>
  <c r="AC850" i="15"/>
  <c r="X850" i="15"/>
  <c r="R850" i="15"/>
  <c r="AB849" i="15"/>
  <c r="R849" i="15"/>
  <c r="L849" i="15"/>
  <c r="AB848" i="15"/>
  <c r="V848" i="15"/>
  <c r="Q848" i="15"/>
  <c r="L848" i="15"/>
  <c r="AA847" i="15"/>
  <c r="V847" i="15"/>
  <c r="P847" i="15"/>
  <c r="K847" i="15"/>
  <c r="Z846" i="15"/>
  <c r="P846" i="15"/>
  <c r="J846" i="15"/>
  <c r="Z845" i="15"/>
  <c r="T845" i="15"/>
  <c r="O845" i="15"/>
  <c r="J845" i="15"/>
  <c r="Y844" i="15"/>
  <c r="T844" i="15"/>
  <c r="N844" i="15"/>
  <c r="I844" i="15"/>
  <c r="X843" i="15"/>
  <c r="S843" i="15"/>
  <c r="N843" i="15"/>
  <c r="AC842" i="15"/>
  <c r="X842" i="15"/>
  <c r="R842" i="15"/>
  <c r="AB841" i="15"/>
  <c r="R841" i="15"/>
  <c r="L841" i="15"/>
  <c r="AB840" i="15"/>
  <c r="V840" i="15"/>
  <c r="Q840" i="15"/>
  <c r="L840" i="15"/>
  <c r="AA839" i="15"/>
  <c r="V839" i="15"/>
  <c r="P839" i="15"/>
  <c r="K839" i="15"/>
  <c r="Z838" i="15"/>
  <c r="P838" i="15"/>
  <c r="J838" i="15"/>
  <c r="Z837" i="15"/>
  <c r="T837" i="15"/>
  <c r="O837" i="15"/>
  <c r="J837" i="15"/>
  <c r="Y836" i="15"/>
  <c r="T836" i="15"/>
  <c r="N836" i="15"/>
  <c r="I836" i="15"/>
  <c r="X835" i="15"/>
  <c r="S835" i="15"/>
  <c r="N835" i="15"/>
  <c r="AC834" i="15"/>
  <c r="X834" i="15"/>
  <c r="R834" i="15"/>
  <c r="AB833" i="15"/>
  <c r="R833" i="15"/>
  <c r="L833" i="15"/>
  <c r="AB832" i="15"/>
  <c r="V832" i="15"/>
  <c r="Q832" i="15"/>
  <c r="L832" i="15"/>
  <c r="AA831" i="15"/>
  <c r="V831" i="15"/>
  <c r="P831" i="15"/>
  <c r="K831" i="15"/>
  <c r="Z830" i="15"/>
  <c r="P830" i="15"/>
  <c r="J830" i="15"/>
  <c r="Z829" i="15"/>
  <c r="T829" i="15"/>
  <c r="O829" i="15"/>
  <c r="J829" i="15"/>
  <c r="Y828" i="15"/>
  <c r="T828" i="15"/>
  <c r="N828" i="15"/>
  <c r="I828" i="15"/>
  <c r="X827" i="15"/>
  <c r="S827" i="15"/>
  <c r="N827" i="15"/>
  <c r="AC826" i="15"/>
  <c r="X826" i="15"/>
  <c r="R826" i="15"/>
  <c r="AB825" i="15"/>
  <c r="R825" i="15"/>
  <c r="L825" i="15"/>
  <c r="AB824" i="15"/>
  <c r="V824" i="15"/>
  <c r="Q824" i="15"/>
  <c r="L824" i="15"/>
  <c r="AA823" i="15"/>
  <c r="V823" i="15"/>
  <c r="P823" i="15"/>
  <c r="K823" i="15"/>
  <c r="Z822" i="15"/>
  <c r="P822" i="15"/>
  <c r="J822" i="15"/>
  <c r="AB603" i="15"/>
  <c r="AB606" i="15" s="1"/>
  <c r="Q603" i="15"/>
  <c r="Q606" i="15" s="1"/>
  <c r="L603" i="15"/>
  <c r="L606" i="15" s="1"/>
  <c r="Y518" i="19"/>
  <c r="T518" i="19"/>
  <c r="O518" i="19"/>
  <c r="I518" i="19"/>
  <c r="Y517" i="19"/>
  <c r="S517" i="19"/>
  <c r="N517" i="19"/>
  <c r="I517" i="19"/>
  <c r="AC516" i="19"/>
  <c r="X516" i="19"/>
  <c r="S516" i="19"/>
  <c r="AC515" i="19"/>
  <c r="R515" i="19"/>
  <c r="AB1604" i="15"/>
  <c r="V1604" i="15"/>
  <c r="Q1604" i="15"/>
  <c r="L1604" i="15"/>
  <c r="AA1593" i="15"/>
  <c r="V1593" i="15"/>
  <c r="P1593" i="15"/>
  <c r="K1593" i="15"/>
  <c r="Z1582" i="15"/>
  <c r="P1582" i="15"/>
  <c r="J1582" i="15"/>
  <c r="Y1571" i="15"/>
  <c r="Y496" i="19" s="1"/>
  <c r="T1571" i="15"/>
  <c r="T496" i="19" s="1"/>
  <c r="N1571" i="15"/>
  <c r="N496" i="19" s="1"/>
  <c r="I1571" i="15"/>
  <c r="I496" i="19" s="1"/>
  <c r="Y1548" i="15"/>
  <c r="Y494" i="19" s="1"/>
  <c r="S1548" i="15"/>
  <c r="S494" i="19" s="1"/>
  <c r="N1548" i="15"/>
  <c r="N494" i="19" s="1"/>
  <c r="I1548" i="15"/>
  <c r="I494" i="19" s="1"/>
  <c r="AA485" i="19"/>
  <c r="P485" i="19"/>
  <c r="K485" i="19"/>
  <c r="Z1523" i="15"/>
  <c r="Z483" i="19" s="1"/>
  <c r="T1523" i="15"/>
  <c r="T483" i="19" s="1"/>
  <c r="O1523" i="15"/>
  <c r="O483" i="19" s="1"/>
  <c r="J1523" i="15"/>
  <c r="J483" i="19" s="1"/>
  <c r="X1499" i="15"/>
  <c r="X482" i="19" s="1"/>
  <c r="S1499" i="15"/>
  <c r="S482" i="19" s="1"/>
  <c r="N1499" i="15"/>
  <c r="N482" i="19" s="1"/>
  <c r="AB1485" i="15"/>
  <c r="AB481" i="19" s="1"/>
  <c r="R1485" i="15"/>
  <c r="R481" i="19" s="1"/>
  <c r="L1485" i="15"/>
  <c r="L481" i="19" s="1"/>
  <c r="AA1447" i="15"/>
  <c r="AA479" i="19" s="1"/>
  <c r="V1447" i="15"/>
  <c r="V479" i="19" s="1"/>
  <c r="P1447" i="15"/>
  <c r="P479" i="19" s="1"/>
  <c r="K1447" i="15"/>
  <c r="K479" i="19" s="1"/>
  <c r="Z1193" i="15"/>
  <c r="T1193" i="15"/>
  <c r="O1193" i="15"/>
  <c r="J1193" i="15"/>
  <c r="AC518" i="19"/>
  <c r="X518" i="19"/>
  <c r="S518" i="19"/>
  <c r="AC517" i="19"/>
  <c r="R517" i="19"/>
  <c r="AB516" i="19"/>
  <c r="Q516" i="19"/>
  <c r="L516" i="19"/>
  <c r="AA515" i="19"/>
  <c r="V515" i="19"/>
  <c r="Q515" i="19"/>
  <c r="K515" i="19"/>
  <c r="Z1604" i="15"/>
  <c r="P1604" i="15"/>
  <c r="J1604" i="15"/>
  <c r="Z1593" i="15"/>
  <c r="T1593" i="15"/>
  <c r="O1593" i="15"/>
  <c r="J1593" i="15"/>
  <c r="Y1582" i="15"/>
  <c r="T1582" i="15"/>
  <c r="N1582" i="15"/>
  <c r="I1582" i="15"/>
  <c r="AC1571" i="15"/>
  <c r="AC496" i="19" s="1"/>
  <c r="X1571" i="15"/>
  <c r="X496" i="19" s="1"/>
  <c r="R1571" i="15"/>
  <c r="R496" i="19" s="1"/>
  <c r="AC1548" i="15"/>
  <c r="AC494" i="19" s="1"/>
  <c r="R1548" i="15"/>
  <c r="R494" i="19" s="1"/>
  <c r="Y485" i="19"/>
  <c r="T485" i="19"/>
  <c r="O485" i="19"/>
  <c r="I485" i="19"/>
  <c r="X1523" i="15"/>
  <c r="X483" i="19" s="1"/>
  <c r="S1523" i="15"/>
  <c r="S483" i="19" s="1"/>
  <c r="N1523" i="15"/>
  <c r="N483" i="19" s="1"/>
  <c r="AB1499" i="15"/>
  <c r="AB482" i="19" s="1"/>
  <c r="R1499" i="15"/>
  <c r="R482" i="19" s="1"/>
  <c r="L1499" i="15"/>
  <c r="L482" i="19" s="1"/>
  <c r="AA1485" i="15"/>
  <c r="AA481" i="19" s="1"/>
  <c r="V1485" i="15"/>
  <c r="V481" i="19" s="1"/>
  <c r="P1485" i="15"/>
  <c r="P481" i="19" s="1"/>
  <c r="K1485" i="15"/>
  <c r="K481" i="19" s="1"/>
  <c r="Z1447" i="15"/>
  <c r="Z479" i="19" s="1"/>
  <c r="T1447" i="15"/>
  <c r="T479" i="19" s="1"/>
  <c r="O1447" i="15"/>
  <c r="O479" i="19" s="1"/>
  <c r="J1447" i="15"/>
  <c r="J479" i="19" s="1"/>
  <c r="X1193" i="15"/>
  <c r="S1193" i="15"/>
  <c r="N1193" i="15"/>
  <c r="Y905" i="15"/>
  <c r="T905" i="15"/>
  <c r="O905" i="15"/>
  <c r="I905" i="15"/>
  <c r="Y904" i="15"/>
  <c r="S904" i="15"/>
  <c r="N904" i="15"/>
  <c r="I904" i="15"/>
  <c r="AC903" i="15"/>
  <c r="X903" i="15"/>
  <c r="S903" i="15"/>
  <c r="AC902" i="15"/>
  <c r="R902" i="15"/>
  <c r="AB901" i="15"/>
  <c r="Q901" i="15"/>
  <c r="L901" i="15"/>
  <c r="AA900" i="15"/>
  <c r="V900" i="15"/>
  <c r="Q900" i="15"/>
  <c r="K900" i="15"/>
  <c r="AA899" i="15"/>
  <c r="P899" i="15"/>
  <c r="K899" i="15"/>
  <c r="Z898" i="15"/>
  <c r="O898" i="15"/>
  <c r="J898" i="15"/>
  <c r="Y897" i="15"/>
  <c r="T897" i="15"/>
  <c r="O897" i="15"/>
  <c r="I897" i="15"/>
  <c r="Y896" i="15"/>
  <c r="S896" i="15"/>
  <c r="N896" i="15"/>
  <c r="I896" i="15"/>
  <c r="AC895" i="15"/>
  <c r="X895" i="15"/>
  <c r="S895" i="15"/>
  <c r="AC894" i="15"/>
  <c r="R894" i="15"/>
  <c r="AB893" i="15"/>
  <c r="Q893" i="15"/>
  <c r="L893" i="15"/>
  <c r="AA892" i="15"/>
  <c r="V892" i="15"/>
  <c r="Q892" i="15"/>
  <c r="K892" i="15"/>
  <c r="AA891" i="15"/>
  <c r="P891" i="15"/>
  <c r="K891" i="15"/>
  <c r="Z890" i="15"/>
  <c r="O890" i="15"/>
  <c r="J890" i="15"/>
  <c r="Y889" i="15"/>
  <c r="T889" i="15"/>
  <c r="O889" i="15"/>
  <c r="I889" i="15"/>
  <c r="Y888" i="15"/>
  <c r="S888" i="15"/>
  <c r="N888" i="15"/>
  <c r="I888" i="15"/>
  <c r="AC887" i="15"/>
  <c r="X887" i="15"/>
  <c r="S887" i="15"/>
  <c r="AC886" i="15"/>
  <c r="R886" i="15"/>
  <c r="AB885" i="15"/>
  <c r="Q885" i="15"/>
  <c r="L885" i="15"/>
  <c r="AA884" i="15"/>
  <c r="V884" i="15"/>
  <c r="Q884" i="15"/>
  <c r="K884" i="15"/>
  <c r="AA883" i="15"/>
  <c r="P883" i="15"/>
  <c r="K883" i="15"/>
  <c r="Z882" i="15"/>
  <c r="O882" i="15"/>
  <c r="J882" i="15"/>
  <c r="Y881" i="15"/>
  <c r="T881" i="15"/>
  <c r="O881" i="15"/>
  <c r="I881" i="15"/>
  <c r="Y880" i="15"/>
  <c r="S880" i="15"/>
  <c r="N880" i="15"/>
  <c r="I880" i="15"/>
  <c r="AC879" i="15"/>
  <c r="X879" i="15"/>
  <c r="S879" i="15"/>
  <c r="AC878" i="15"/>
  <c r="R878" i="15"/>
  <c r="AB877" i="15"/>
  <c r="Q877" i="15"/>
  <c r="L877" i="15"/>
  <c r="AA876" i="15"/>
  <c r="V876" i="15"/>
  <c r="Q876" i="15"/>
  <c r="K876" i="15"/>
  <c r="AA851" i="15"/>
  <c r="V851" i="15"/>
  <c r="P851" i="15"/>
  <c r="K851" i="15"/>
  <c r="Z850" i="15"/>
  <c r="P850" i="15"/>
  <c r="J850" i="15"/>
  <c r="Z849" i="15"/>
  <c r="T849" i="15"/>
  <c r="O849" i="15"/>
  <c r="J849" i="15"/>
  <c r="Y848" i="15"/>
  <c r="T848" i="15"/>
  <c r="N848" i="15"/>
  <c r="I848" i="15"/>
  <c r="X847" i="15"/>
  <c r="S847" i="15"/>
  <c r="N847" i="15"/>
  <c r="AC846" i="15"/>
  <c r="X846" i="15"/>
  <c r="R846" i="15"/>
  <c r="AB845" i="15"/>
  <c r="R845" i="15"/>
  <c r="L845" i="15"/>
  <c r="AB844" i="15"/>
  <c r="V844" i="15"/>
  <c r="Q844" i="15"/>
  <c r="L844" i="15"/>
  <c r="AA843" i="15"/>
  <c r="V843" i="15"/>
  <c r="P843" i="15"/>
  <c r="K843" i="15"/>
  <c r="Z842" i="15"/>
  <c r="P842" i="15"/>
  <c r="J842" i="15"/>
  <c r="Z841" i="15"/>
  <c r="T841" i="15"/>
  <c r="O841" i="15"/>
  <c r="J841" i="15"/>
  <c r="Y840" i="15"/>
  <c r="T840" i="15"/>
  <c r="N840" i="15"/>
  <c r="I840" i="15"/>
  <c r="X839" i="15"/>
  <c r="S839" i="15"/>
  <c r="N839" i="15"/>
  <c r="AC838" i="15"/>
  <c r="X838" i="15"/>
  <c r="R838" i="15"/>
  <c r="AB837" i="15"/>
  <c r="R837" i="15"/>
  <c r="L837" i="15"/>
  <c r="AB836" i="15"/>
  <c r="V836" i="15"/>
  <c r="Q836" i="15"/>
  <c r="L836" i="15"/>
  <c r="AA835" i="15"/>
  <c r="V835" i="15"/>
  <c r="P835" i="15"/>
  <c r="K835" i="15"/>
  <c r="Z834" i="15"/>
  <c r="P834" i="15"/>
  <c r="J834" i="15"/>
  <c r="Z833" i="15"/>
  <c r="T833" i="15"/>
  <c r="O833" i="15"/>
  <c r="J833" i="15"/>
  <c r="Y832" i="15"/>
  <c r="T832" i="15"/>
  <c r="N832" i="15"/>
  <c r="I832" i="15"/>
  <c r="X831" i="15"/>
  <c r="S831" i="15"/>
  <c r="N831" i="15"/>
  <c r="AC830" i="15"/>
  <c r="X830" i="15"/>
  <c r="R830" i="15"/>
  <c r="AB829" i="15"/>
  <c r="R829" i="15"/>
  <c r="L829" i="15"/>
  <c r="AB828" i="15"/>
  <c r="V828" i="15"/>
  <c r="Q828" i="15"/>
  <c r="L828" i="15"/>
  <c r="AA827" i="15"/>
  <c r="V827" i="15"/>
  <c r="P827" i="15"/>
  <c r="K827" i="15"/>
  <c r="Z826" i="15"/>
  <c r="P826" i="15"/>
  <c r="J826" i="15"/>
  <c r="Z825" i="15"/>
  <c r="T825" i="15"/>
  <c r="O825" i="15"/>
  <c r="J825" i="15"/>
  <c r="Y824" i="15"/>
  <c r="T824" i="15"/>
  <c r="N824" i="15"/>
  <c r="I824" i="15"/>
  <c r="X823" i="15"/>
  <c r="S823" i="15"/>
  <c r="N823" i="15"/>
  <c r="AC822" i="15"/>
  <c r="X822" i="15"/>
  <c r="R822" i="15"/>
  <c r="Y603" i="15"/>
  <c r="Y606" i="15" s="1"/>
  <c r="T603" i="15"/>
  <c r="T606" i="15" s="1"/>
  <c r="O603" i="15"/>
  <c r="O606" i="15" s="1"/>
  <c r="I603" i="15"/>
  <c r="I606" i="15" s="1"/>
  <c r="K517" i="19"/>
  <c r="P516" i="19"/>
  <c r="Z515" i="19"/>
  <c r="I1604" i="15"/>
  <c r="N1593" i="15"/>
  <c r="AC1582" i="15"/>
  <c r="Q1571" i="15"/>
  <c r="Q496" i="19" s="1"/>
  <c r="AC485" i="19"/>
  <c r="AB1523" i="15"/>
  <c r="AB483" i="19" s="1"/>
  <c r="P1499" i="15"/>
  <c r="P482" i="19" s="1"/>
  <c r="J1485" i="15"/>
  <c r="J481" i="19" s="1"/>
  <c r="N1447" i="15"/>
  <c r="N479" i="19" s="1"/>
  <c r="X905" i="15"/>
  <c r="AC904" i="15"/>
  <c r="R904" i="15"/>
  <c r="L903" i="15"/>
  <c r="AA902" i="15"/>
  <c r="Q902" i="15"/>
  <c r="K901" i="15"/>
  <c r="Z900" i="15"/>
  <c r="O900" i="15"/>
  <c r="T899" i="15"/>
  <c r="I899" i="15"/>
  <c r="Y898" i="15"/>
  <c r="N898" i="15"/>
  <c r="AC897" i="15"/>
  <c r="S897" i="15"/>
  <c r="AB895" i="15"/>
  <c r="Q895" i="15"/>
  <c r="V894" i="15"/>
  <c r="K894" i="15"/>
  <c r="AA893" i="15"/>
  <c r="P893" i="15"/>
  <c r="J892" i="15"/>
  <c r="Y891" i="15"/>
  <c r="O891" i="15"/>
  <c r="S890" i="15"/>
  <c r="I890" i="15"/>
  <c r="X889" i="15"/>
  <c r="AC888" i="15"/>
  <c r="R888" i="15"/>
  <c r="L887" i="15"/>
  <c r="AA886" i="15"/>
  <c r="Q886" i="15"/>
  <c r="K885" i="15"/>
  <c r="Z884" i="15"/>
  <c r="O884" i="15"/>
  <c r="T883" i="15"/>
  <c r="I883" i="15"/>
  <c r="Y882" i="15"/>
  <c r="N882" i="15"/>
  <c r="AC881" i="15"/>
  <c r="S881" i="15"/>
  <c r="AB879" i="15"/>
  <c r="Q879" i="15"/>
  <c r="V878" i="15"/>
  <c r="K878" i="15"/>
  <c r="AA877" i="15"/>
  <c r="P877" i="15"/>
  <c r="J876" i="15"/>
  <c r="T851" i="15"/>
  <c r="J851" i="15"/>
  <c r="Y850" i="15"/>
  <c r="N850" i="15"/>
  <c r="S849" i="15"/>
  <c r="X848" i="15"/>
  <c r="AB847" i="15"/>
  <c r="R847" i="15"/>
  <c r="V846" i="15"/>
  <c r="L846" i="15"/>
  <c r="AA845" i="15"/>
  <c r="P845" i="15"/>
  <c r="J844" i="15"/>
  <c r="Z843" i="15"/>
  <c r="O843" i="15"/>
  <c r="T842" i="15"/>
  <c r="I842" i="15"/>
  <c r="X841" i="15"/>
  <c r="N841" i="15"/>
  <c r="AC840" i="15"/>
  <c r="R840" i="15"/>
  <c r="L839" i="15"/>
  <c r="AB838" i="15"/>
  <c r="Q838" i="15"/>
  <c r="V837" i="15"/>
  <c r="K837" i="15"/>
  <c r="Z836" i="15"/>
  <c r="P836" i="15"/>
  <c r="T835" i="15"/>
  <c r="J835" i="15"/>
  <c r="Y834" i="15"/>
  <c r="N834" i="15"/>
  <c r="S833" i="15"/>
  <c r="X832" i="15"/>
  <c r="AB831" i="15"/>
  <c r="R831" i="15"/>
  <c r="V830" i="15"/>
  <c r="L830" i="15"/>
  <c r="AA829" i="15"/>
  <c r="P829" i="15"/>
  <c r="J828" i="15"/>
  <c r="Z827" i="15"/>
  <c r="O827" i="15"/>
  <c r="T826" i="15"/>
  <c r="I826" i="15"/>
  <c r="X825" i="15"/>
  <c r="N825" i="15"/>
  <c r="AC824" i="15"/>
  <c r="R824" i="15"/>
  <c r="L823" i="15"/>
  <c r="T822" i="15"/>
  <c r="I822" i="15"/>
  <c r="AC603" i="15"/>
  <c r="AC606" i="15" s="1"/>
  <c r="S603" i="15"/>
  <c r="S606" i="15" s="1"/>
  <c r="AA441" i="15"/>
  <c r="S441" i="15"/>
  <c r="O441" i="15"/>
  <c r="K441" i="15"/>
  <c r="AC440" i="15"/>
  <c r="Y440" i="15"/>
  <c r="Q440" i="15"/>
  <c r="I440" i="15"/>
  <c r="AA439" i="15"/>
  <c r="S439" i="15"/>
  <c r="O439" i="15"/>
  <c r="K439" i="15"/>
  <c r="AC438" i="15"/>
  <c r="Y438" i="15"/>
  <c r="Q438" i="15"/>
  <c r="I438" i="15"/>
  <c r="AA437" i="15"/>
  <c r="S437" i="15"/>
  <c r="O437" i="15"/>
  <c r="K437" i="15"/>
  <c r="AC436" i="15"/>
  <c r="Y436" i="15"/>
  <c r="Q436" i="15"/>
  <c r="I436" i="15"/>
  <c r="AA435" i="15"/>
  <c r="S435" i="15"/>
  <c r="O435" i="15"/>
  <c r="K435" i="15"/>
  <c r="AC434" i="15"/>
  <c r="Y434" i="15"/>
  <c r="Q434" i="15"/>
  <c r="I434" i="15"/>
  <c r="AA433" i="15"/>
  <c r="S433" i="15"/>
  <c r="O433" i="15"/>
  <c r="K433" i="15"/>
  <c r="AC432" i="15"/>
  <c r="Y432" i="15"/>
  <c r="Q432" i="15"/>
  <c r="I432" i="15"/>
  <c r="AA431" i="15"/>
  <c r="S431" i="15"/>
  <c r="O431" i="15"/>
  <c r="K431" i="15"/>
  <c r="AC430" i="15"/>
  <c r="Y430" i="15"/>
  <c r="Q430" i="15"/>
  <c r="I430" i="15"/>
  <c r="AA429" i="15"/>
  <c r="S429" i="15"/>
  <c r="O429" i="15"/>
  <c r="K429" i="15"/>
  <c r="AC428" i="15"/>
  <c r="Y428" i="15"/>
  <c r="Q428" i="15"/>
  <c r="I428" i="15"/>
  <c r="AA427" i="15"/>
  <c r="S427" i="15"/>
  <c r="O427" i="15"/>
  <c r="K427" i="15"/>
  <c r="AC426" i="15"/>
  <c r="Y426" i="15"/>
  <c r="Q426" i="15"/>
  <c r="I426" i="15"/>
  <c r="AA425" i="15"/>
  <c r="S425" i="15"/>
  <c r="O425" i="15"/>
  <c r="K425" i="15"/>
  <c r="AC424" i="15"/>
  <c r="Y424" i="15"/>
  <c r="Q424" i="15"/>
  <c r="I424" i="15"/>
  <c r="AA423" i="15"/>
  <c r="S423" i="15"/>
  <c r="O423" i="15"/>
  <c r="K423" i="15"/>
  <c r="AC422" i="15"/>
  <c r="Y422" i="15"/>
  <c r="Q422" i="15"/>
  <c r="I422" i="15"/>
  <c r="AA421" i="15"/>
  <c r="S421" i="15"/>
  <c r="O421" i="15"/>
  <c r="K421" i="15"/>
  <c r="AC420" i="15"/>
  <c r="Y420" i="15"/>
  <c r="Q420" i="15"/>
  <c r="I420" i="15"/>
  <c r="AA419" i="15"/>
  <c r="S419" i="15"/>
  <c r="O419" i="15"/>
  <c r="K419" i="15"/>
  <c r="AC418" i="15"/>
  <c r="Y418" i="15"/>
  <c r="Q418" i="15"/>
  <c r="I418" i="15"/>
  <c r="AA417" i="15"/>
  <c r="S417" i="15"/>
  <c r="O417" i="15"/>
  <c r="K417" i="15"/>
  <c r="AC416" i="15"/>
  <c r="Y416" i="15"/>
  <c r="Q416" i="15"/>
  <c r="I416" i="15"/>
  <c r="AA415" i="15"/>
  <c r="S415" i="15"/>
  <c r="O415" i="15"/>
  <c r="K415" i="15"/>
  <c r="AC414" i="15"/>
  <c r="Y414" i="15"/>
  <c r="Q414" i="15"/>
  <c r="I414" i="15"/>
  <c r="AA413" i="15"/>
  <c r="S413" i="15"/>
  <c r="O413" i="15"/>
  <c r="K413" i="15"/>
  <c r="AC412" i="15"/>
  <c r="Y412" i="15"/>
  <c r="Q412" i="15"/>
  <c r="I412" i="15"/>
  <c r="AA411" i="15"/>
  <c r="S411" i="15"/>
  <c r="O411" i="15"/>
  <c r="K411" i="15"/>
  <c r="AC410" i="15"/>
  <c r="Y410" i="15"/>
  <c r="Q410" i="15"/>
  <c r="I410" i="15"/>
  <c r="AA409" i="15"/>
  <c r="S409" i="15"/>
  <c r="O409" i="15"/>
  <c r="K409" i="15"/>
  <c r="AC408" i="15"/>
  <c r="Y408" i="15"/>
  <c r="Q408" i="15"/>
  <c r="I408" i="15"/>
  <c r="AA407" i="15"/>
  <c r="S407" i="15"/>
  <c r="O407" i="15"/>
  <c r="K407" i="15"/>
  <c r="AC406" i="15"/>
  <c r="Y406" i="15"/>
  <c r="Q406" i="15"/>
  <c r="I406" i="15"/>
  <c r="AA405" i="15"/>
  <c r="S405" i="15"/>
  <c r="O405" i="15"/>
  <c r="K405" i="15"/>
  <c r="AC404" i="15"/>
  <c r="Y404" i="15"/>
  <c r="Q404" i="15"/>
  <c r="I404" i="15"/>
  <c r="AA403" i="15"/>
  <c r="S403" i="15"/>
  <c r="O403" i="15"/>
  <c r="K403" i="15"/>
  <c r="AC402" i="15"/>
  <c r="Y402" i="15"/>
  <c r="Q402" i="15"/>
  <c r="I402" i="15"/>
  <c r="AA323" i="15"/>
  <c r="AA472" i="19" s="1"/>
  <c r="S323" i="15"/>
  <c r="S472" i="19" s="1"/>
  <c r="O323" i="15"/>
  <c r="O472" i="19" s="1"/>
  <c r="K323" i="15"/>
  <c r="K472" i="19" s="1"/>
  <c r="AA169" i="15"/>
  <c r="S169" i="15"/>
  <c r="O169" i="15"/>
  <c r="K169" i="15"/>
  <c r="Q518" i="19"/>
  <c r="AA517" i="19"/>
  <c r="K516" i="19"/>
  <c r="Y1604" i="15"/>
  <c r="X1582" i="15"/>
  <c r="L1571" i="15"/>
  <c r="L496" i="19" s="1"/>
  <c r="X485" i="19"/>
  <c r="K1499" i="15"/>
  <c r="K482" i="19" s="1"/>
  <c r="Z1485" i="15"/>
  <c r="Z481" i="19" s="1"/>
  <c r="R1193" i="15"/>
  <c r="K905" i="15"/>
  <c r="Z904" i="15"/>
  <c r="O904" i="15"/>
  <c r="T903" i="15"/>
  <c r="I903" i="15"/>
  <c r="Y902" i="15"/>
  <c r="N902" i="15"/>
  <c r="AC901" i="15"/>
  <c r="S901" i="15"/>
  <c r="AB899" i="15"/>
  <c r="Q899" i="15"/>
  <c r="V898" i="15"/>
  <c r="K898" i="15"/>
  <c r="AA897" i="15"/>
  <c r="P897" i="15"/>
  <c r="J896" i="15"/>
  <c r="Y895" i="15"/>
  <c r="O895" i="15"/>
  <c r="S894" i="15"/>
  <c r="I894" i="15"/>
  <c r="X893" i="15"/>
  <c r="AC892" i="15"/>
  <c r="R892" i="15"/>
  <c r="L891" i="15"/>
  <c r="AA890" i="15"/>
  <c r="Q890" i="15"/>
  <c r="K889" i="15"/>
  <c r="Z888" i="15"/>
  <c r="O888" i="15"/>
  <c r="T887" i="15"/>
  <c r="I887" i="15"/>
  <c r="Y886" i="15"/>
  <c r="N886" i="15"/>
  <c r="AC885" i="15"/>
  <c r="S885" i="15"/>
  <c r="AB883" i="15"/>
  <c r="Q883" i="15"/>
  <c r="V882" i="15"/>
  <c r="K882" i="15"/>
  <c r="AA881" i="15"/>
  <c r="P881" i="15"/>
  <c r="J880" i="15"/>
  <c r="Y879" i="15"/>
  <c r="O879" i="15"/>
  <c r="S878" i="15"/>
  <c r="I878" i="15"/>
  <c r="X877" i="15"/>
  <c r="AC876" i="15"/>
  <c r="R876" i="15"/>
  <c r="AB851" i="15"/>
  <c r="R851" i="15"/>
  <c r="V850" i="15"/>
  <c r="L850" i="15"/>
  <c r="AA849" i="15"/>
  <c r="P849" i="15"/>
  <c r="J848" i="15"/>
  <c r="Z847" i="15"/>
  <c r="O847" i="15"/>
  <c r="T846" i="15"/>
  <c r="I846" i="15"/>
  <c r="X845" i="15"/>
  <c r="N845" i="15"/>
  <c r="AC844" i="15"/>
  <c r="R844" i="15"/>
  <c r="L843" i="15"/>
  <c r="AB842" i="15"/>
  <c r="Q842" i="15"/>
  <c r="V841" i="15"/>
  <c r="K841" i="15"/>
  <c r="Z840" i="15"/>
  <c r="P840" i="15"/>
  <c r="T839" i="15"/>
  <c r="J839" i="15"/>
  <c r="Y838" i="15"/>
  <c r="N838" i="15"/>
  <c r="S837" i="15"/>
  <c r="X836" i="15"/>
  <c r="AB835" i="15"/>
  <c r="R835" i="15"/>
  <c r="V834" i="15"/>
  <c r="L834" i="15"/>
  <c r="AA833" i="15"/>
  <c r="P833" i="15"/>
  <c r="J832" i="15"/>
  <c r="Z831" i="15"/>
  <c r="O831" i="15"/>
  <c r="T830" i="15"/>
  <c r="I830" i="15"/>
  <c r="X829" i="15"/>
  <c r="N829" i="15"/>
  <c r="AC828" i="15"/>
  <c r="R828" i="15"/>
  <c r="L827" i="15"/>
  <c r="AB826" i="15"/>
  <c r="Q826" i="15"/>
  <c r="V825" i="15"/>
  <c r="K825" i="15"/>
  <c r="Z824" i="15"/>
  <c r="P824" i="15"/>
  <c r="T823" i="15"/>
  <c r="J823" i="15"/>
  <c r="AB822" i="15"/>
  <c r="Q822" i="15"/>
  <c r="AA603" i="15"/>
  <c r="AA606" i="15" s="1"/>
  <c r="P603" i="15"/>
  <c r="P606" i="15" s="1"/>
  <c r="Z441" i="15"/>
  <c r="V441" i="15"/>
  <c r="R441" i="15"/>
  <c r="N441" i="15"/>
  <c r="J441" i="15"/>
  <c r="AB440" i="15"/>
  <c r="X440" i="15"/>
  <c r="T440" i="15"/>
  <c r="P440" i="15"/>
  <c r="L440" i="15"/>
  <c r="Z439" i="15"/>
  <c r="V439" i="15"/>
  <c r="R439" i="15"/>
  <c r="N439" i="15"/>
  <c r="J439" i="15"/>
  <c r="AB438" i="15"/>
  <c r="X438" i="15"/>
  <c r="T438" i="15"/>
  <c r="P438" i="15"/>
  <c r="L438" i="15"/>
  <c r="Z437" i="15"/>
  <c r="V437" i="15"/>
  <c r="R437" i="15"/>
  <c r="N437" i="15"/>
  <c r="J437" i="15"/>
  <c r="AB436" i="15"/>
  <c r="X436" i="15"/>
  <c r="T436" i="15"/>
  <c r="P436" i="15"/>
  <c r="L436" i="15"/>
  <c r="Z435" i="15"/>
  <c r="V435" i="15"/>
  <c r="R435" i="15"/>
  <c r="N435" i="15"/>
  <c r="J435" i="15"/>
  <c r="AB434" i="15"/>
  <c r="X434" i="15"/>
  <c r="T434" i="15"/>
  <c r="P434" i="15"/>
  <c r="L434" i="15"/>
  <c r="Z433" i="15"/>
  <c r="V433" i="15"/>
  <c r="R433" i="15"/>
  <c r="N433" i="15"/>
  <c r="J433" i="15"/>
  <c r="AB432" i="15"/>
  <c r="X432" i="15"/>
  <c r="T432" i="15"/>
  <c r="P432" i="15"/>
  <c r="L432" i="15"/>
  <c r="Z431" i="15"/>
  <c r="V431" i="15"/>
  <c r="R431" i="15"/>
  <c r="N431" i="15"/>
  <c r="J431" i="15"/>
  <c r="AB430" i="15"/>
  <c r="X430" i="15"/>
  <c r="T430" i="15"/>
  <c r="P430" i="15"/>
  <c r="L430" i="15"/>
  <c r="Z429" i="15"/>
  <c r="V429" i="15"/>
  <c r="R429" i="15"/>
  <c r="N429" i="15"/>
  <c r="J429" i="15"/>
  <c r="AB428" i="15"/>
  <c r="X428" i="15"/>
  <c r="T428" i="15"/>
  <c r="P428" i="15"/>
  <c r="L428" i="15"/>
  <c r="Z427" i="15"/>
  <c r="V427" i="15"/>
  <c r="R427" i="15"/>
  <c r="N427" i="15"/>
  <c r="J427" i="15"/>
  <c r="AB426" i="15"/>
  <c r="X426" i="15"/>
  <c r="T426" i="15"/>
  <c r="P426" i="15"/>
  <c r="L426" i="15"/>
  <c r="Z425" i="15"/>
  <c r="V425" i="15"/>
  <c r="R425" i="15"/>
  <c r="N425" i="15"/>
  <c r="J425" i="15"/>
  <c r="AB424" i="15"/>
  <c r="X424" i="15"/>
  <c r="T424" i="15"/>
  <c r="P424" i="15"/>
  <c r="L424" i="15"/>
  <c r="Z423" i="15"/>
  <c r="V423" i="15"/>
  <c r="R423" i="15"/>
  <c r="N423" i="15"/>
  <c r="J423" i="15"/>
  <c r="AB422" i="15"/>
  <c r="X422" i="15"/>
  <c r="T422" i="15"/>
  <c r="P422" i="15"/>
  <c r="L422" i="15"/>
  <c r="Z421" i="15"/>
  <c r="V421" i="15"/>
  <c r="R421" i="15"/>
  <c r="N421" i="15"/>
  <c r="J421" i="15"/>
  <c r="AB420" i="15"/>
  <c r="X420" i="15"/>
  <c r="T420" i="15"/>
  <c r="P420" i="15"/>
  <c r="L420" i="15"/>
  <c r="Z419" i="15"/>
  <c r="V419" i="15"/>
  <c r="R419" i="15"/>
  <c r="N419" i="15"/>
  <c r="J419" i="15"/>
  <c r="AB418" i="15"/>
  <c r="X418" i="15"/>
  <c r="T418" i="15"/>
  <c r="P418" i="15"/>
  <c r="L418" i="15"/>
  <c r="Z417" i="15"/>
  <c r="V417" i="15"/>
  <c r="R417" i="15"/>
  <c r="N417" i="15"/>
  <c r="J417" i="15"/>
  <c r="AB416" i="15"/>
  <c r="X416" i="15"/>
  <c r="T416" i="15"/>
  <c r="P416" i="15"/>
  <c r="L416" i="15"/>
  <c r="Z415" i="15"/>
  <c r="V415" i="15"/>
  <c r="R415" i="15"/>
  <c r="N415" i="15"/>
  <c r="J415" i="15"/>
  <c r="AB414" i="15"/>
  <c r="X414" i="15"/>
  <c r="T414" i="15"/>
  <c r="P414" i="15"/>
  <c r="L414" i="15"/>
  <c r="Z413" i="15"/>
  <c r="V413" i="15"/>
  <c r="R413" i="15"/>
  <c r="N413" i="15"/>
  <c r="J413" i="15"/>
  <c r="AB412" i="15"/>
  <c r="X412" i="15"/>
  <c r="T412" i="15"/>
  <c r="P412" i="15"/>
  <c r="L412" i="15"/>
  <c r="Z411" i="15"/>
  <c r="V411" i="15"/>
  <c r="R411" i="15"/>
  <c r="N411" i="15"/>
  <c r="J411" i="15"/>
  <c r="AB410" i="15"/>
  <c r="X410" i="15"/>
  <c r="T410" i="15"/>
  <c r="P410" i="15"/>
  <c r="L410" i="15"/>
  <c r="Z409" i="15"/>
  <c r="V409" i="15"/>
  <c r="R409" i="15"/>
  <c r="N409" i="15"/>
  <c r="J409" i="15"/>
  <c r="AB408" i="15"/>
  <c r="X408" i="15"/>
  <c r="T408" i="15"/>
  <c r="P408" i="15"/>
  <c r="L408" i="15"/>
  <c r="Z407" i="15"/>
  <c r="V407" i="15"/>
  <c r="R407" i="15"/>
  <c r="N407" i="15"/>
  <c r="J407" i="15"/>
  <c r="AB406" i="15"/>
  <c r="X406" i="15"/>
  <c r="T406" i="15"/>
  <c r="P406" i="15"/>
  <c r="L406" i="15"/>
  <c r="Z405" i="15"/>
  <c r="V405" i="15"/>
  <c r="R405" i="15"/>
  <c r="N405" i="15"/>
  <c r="J405" i="15"/>
  <c r="AB404" i="15"/>
  <c r="X404" i="15"/>
  <c r="T404" i="15"/>
  <c r="P404" i="15"/>
  <c r="L404" i="15"/>
  <c r="Z403" i="15"/>
  <c r="V403" i="15"/>
  <c r="R403" i="15"/>
  <c r="N403" i="15"/>
  <c r="J403" i="15"/>
  <c r="AB402" i="15"/>
  <c r="X402" i="15"/>
  <c r="T402" i="15"/>
  <c r="P402" i="15"/>
  <c r="L402" i="15"/>
  <c r="Z323" i="15"/>
  <c r="Z472" i="19" s="1"/>
  <c r="V323" i="15"/>
  <c r="V472" i="19" s="1"/>
  <c r="R323" i="15"/>
  <c r="R472" i="19" s="1"/>
  <c r="N323" i="15"/>
  <c r="N472" i="19" s="1"/>
  <c r="J323" i="15"/>
  <c r="J472" i="19" s="1"/>
  <c r="Z169" i="15"/>
  <c r="V169" i="15"/>
  <c r="R169" i="15"/>
  <c r="N169" i="15"/>
  <c r="J169" i="15"/>
  <c r="L518" i="19"/>
  <c r="V517" i="19"/>
  <c r="AA516" i="19"/>
  <c r="O515" i="19"/>
  <c r="T1604" i="15"/>
  <c r="X1593" i="15"/>
  <c r="R1582" i="15"/>
  <c r="AB1571" i="15"/>
  <c r="AB496" i="19" s="1"/>
  <c r="S485" i="19"/>
  <c r="R1523" i="15"/>
  <c r="R483" i="19" s="1"/>
  <c r="AA1499" i="15"/>
  <c r="AA482" i="19" s="1"/>
  <c r="T1485" i="15"/>
  <c r="T481" i="19" s="1"/>
  <c r="X1447" i="15"/>
  <c r="X479" i="19" s="1"/>
  <c r="L1193" i="15"/>
  <c r="AC905" i="15"/>
  <c r="S905" i="15"/>
  <c r="AB903" i="15"/>
  <c r="Q903" i="15"/>
  <c r="V902" i="15"/>
  <c r="K902" i="15"/>
  <c r="AA901" i="15"/>
  <c r="P901" i="15"/>
  <c r="J900" i="15"/>
  <c r="Y899" i="15"/>
  <c r="O899" i="15"/>
  <c r="S898" i="15"/>
  <c r="I898" i="15"/>
  <c r="X897" i="15"/>
  <c r="AC896" i="15"/>
  <c r="R896" i="15"/>
  <c r="L895" i="15"/>
  <c r="AA894" i="15"/>
  <c r="Q894" i="15"/>
  <c r="K893" i="15"/>
  <c r="Z892" i="15"/>
  <c r="O892" i="15"/>
  <c r="T891" i="15"/>
  <c r="I891" i="15"/>
  <c r="Y890" i="15"/>
  <c r="N890" i="15"/>
  <c r="AC889" i="15"/>
  <c r="S889" i="15"/>
  <c r="AB887" i="15"/>
  <c r="Q887" i="15"/>
  <c r="V886" i="15"/>
  <c r="K886" i="15"/>
  <c r="AA885" i="15"/>
  <c r="P885" i="15"/>
  <c r="J884" i="15"/>
  <c r="Y883" i="15"/>
  <c r="O883" i="15"/>
  <c r="S882" i="15"/>
  <c r="I882" i="15"/>
  <c r="X881" i="15"/>
  <c r="AC880" i="15"/>
  <c r="R880" i="15"/>
  <c r="L879" i="15"/>
  <c r="AA878" i="15"/>
  <c r="Q878" i="15"/>
  <c r="K877" i="15"/>
  <c r="Z876" i="15"/>
  <c r="O876" i="15"/>
  <c r="Z851" i="15"/>
  <c r="O851" i="15"/>
  <c r="T850" i="15"/>
  <c r="I850" i="15"/>
  <c r="X849" i="15"/>
  <c r="N849" i="15"/>
  <c r="AC848" i="15"/>
  <c r="R848" i="15"/>
  <c r="L847" i="15"/>
  <c r="AB846" i="15"/>
  <c r="Q846" i="15"/>
  <c r="V845" i="15"/>
  <c r="K845" i="15"/>
  <c r="Z844" i="15"/>
  <c r="P844" i="15"/>
  <c r="T843" i="15"/>
  <c r="J843" i="15"/>
  <c r="Y842" i="15"/>
  <c r="N842" i="15"/>
  <c r="S841" i="15"/>
  <c r="X840" i="15"/>
  <c r="AB839" i="15"/>
  <c r="R839" i="15"/>
  <c r="V838" i="15"/>
  <c r="L838" i="15"/>
  <c r="AA837" i="15"/>
  <c r="P837" i="15"/>
  <c r="J836" i="15"/>
  <c r="Z835" i="15"/>
  <c r="O835" i="15"/>
  <c r="T834" i="15"/>
  <c r="I834" i="15"/>
  <c r="X833" i="15"/>
  <c r="N833" i="15"/>
  <c r="AC832" i="15"/>
  <c r="R832" i="15"/>
  <c r="L831" i="15"/>
  <c r="AB830" i="15"/>
  <c r="Q830" i="15"/>
  <c r="V829" i="15"/>
  <c r="K829" i="15"/>
  <c r="Z828" i="15"/>
  <c r="P828" i="15"/>
  <c r="T827" i="15"/>
  <c r="J827" i="15"/>
  <c r="Y826" i="15"/>
  <c r="N826" i="15"/>
  <c r="S825" i="15"/>
  <c r="X824" i="15"/>
  <c r="AB823" i="15"/>
  <c r="R823" i="15"/>
  <c r="Y822" i="15"/>
  <c r="N822" i="15"/>
  <c r="X603" i="15"/>
  <c r="X606" i="15" s="1"/>
  <c r="AC441" i="15"/>
  <c r="Y441" i="15"/>
  <c r="Q441" i="15"/>
  <c r="I441" i="15"/>
  <c r="AA440" i="15"/>
  <c r="S440" i="15"/>
  <c r="O440" i="15"/>
  <c r="K440" i="15"/>
  <c r="AC439" i="15"/>
  <c r="Y439" i="15"/>
  <c r="Q439" i="15"/>
  <c r="I439" i="15"/>
  <c r="AA438" i="15"/>
  <c r="S438" i="15"/>
  <c r="O438" i="15"/>
  <c r="K438" i="15"/>
  <c r="AC437" i="15"/>
  <c r="Y437" i="15"/>
  <c r="Q437" i="15"/>
  <c r="I437" i="15"/>
  <c r="AA436" i="15"/>
  <c r="S436" i="15"/>
  <c r="O436" i="15"/>
  <c r="K436" i="15"/>
  <c r="AC435" i="15"/>
  <c r="Y435" i="15"/>
  <c r="Q435" i="15"/>
  <c r="I435" i="15"/>
  <c r="AA434" i="15"/>
  <c r="S434" i="15"/>
  <c r="O434" i="15"/>
  <c r="K434" i="15"/>
  <c r="AC433" i="15"/>
  <c r="Y433" i="15"/>
  <c r="Q433" i="15"/>
  <c r="I433" i="15"/>
  <c r="AA432" i="15"/>
  <c r="S432" i="15"/>
  <c r="O432" i="15"/>
  <c r="K432" i="15"/>
  <c r="AC431" i="15"/>
  <c r="Y431" i="15"/>
  <c r="Q431" i="15"/>
  <c r="I431" i="15"/>
  <c r="AA430" i="15"/>
  <c r="S430" i="15"/>
  <c r="O430" i="15"/>
  <c r="K430" i="15"/>
  <c r="AC429" i="15"/>
  <c r="Y429" i="15"/>
  <c r="Q429" i="15"/>
  <c r="I429" i="15"/>
  <c r="AA428" i="15"/>
  <c r="S428" i="15"/>
  <c r="O428" i="15"/>
  <c r="K428" i="15"/>
  <c r="AC427" i="15"/>
  <c r="Y427" i="15"/>
  <c r="Q427" i="15"/>
  <c r="I427" i="15"/>
  <c r="AA426" i="15"/>
  <c r="S426" i="15"/>
  <c r="O426" i="15"/>
  <c r="K426" i="15"/>
  <c r="AC425" i="15"/>
  <c r="Y425" i="15"/>
  <c r="Q425" i="15"/>
  <c r="I425" i="15"/>
  <c r="AA424" i="15"/>
  <c r="S424" i="15"/>
  <c r="O424" i="15"/>
  <c r="K424" i="15"/>
  <c r="AC423" i="15"/>
  <c r="Y423" i="15"/>
  <c r="Q423" i="15"/>
  <c r="I423" i="15"/>
  <c r="AA422" i="15"/>
  <c r="S422" i="15"/>
  <c r="O422" i="15"/>
  <c r="K422" i="15"/>
  <c r="AC421" i="15"/>
  <c r="Y421" i="15"/>
  <c r="Q421" i="15"/>
  <c r="I421" i="15"/>
  <c r="AA420" i="15"/>
  <c r="S420" i="15"/>
  <c r="O420" i="15"/>
  <c r="K420" i="15"/>
  <c r="AC419" i="15"/>
  <c r="Y419" i="15"/>
  <c r="Q419" i="15"/>
  <c r="I419" i="15"/>
  <c r="AA418" i="15"/>
  <c r="S418" i="15"/>
  <c r="O418" i="15"/>
  <c r="K418" i="15"/>
  <c r="AC417" i="15"/>
  <c r="Y417" i="15"/>
  <c r="Q417" i="15"/>
  <c r="I417" i="15"/>
  <c r="AA416" i="15"/>
  <c r="S416" i="15"/>
  <c r="O416" i="15"/>
  <c r="K416" i="15"/>
  <c r="AC415" i="15"/>
  <c r="Y415" i="15"/>
  <c r="Q415" i="15"/>
  <c r="I415" i="15"/>
  <c r="AA414" i="15"/>
  <c r="S414" i="15"/>
  <c r="O414" i="15"/>
  <c r="K414" i="15"/>
  <c r="AC413" i="15"/>
  <c r="Y413" i="15"/>
  <c r="Q413" i="15"/>
  <c r="I413" i="15"/>
  <c r="AA412" i="15"/>
  <c r="S412" i="15"/>
  <c r="O412" i="15"/>
  <c r="K412" i="15"/>
  <c r="AC411" i="15"/>
  <c r="Y411" i="15"/>
  <c r="Q411" i="15"/>
  <c r="I411" i="15"/>
  <c r="AA410" i="15"/>
  <c r="S410" i="15"/>
  <c r="O410" i="15"/>
  <c r="K410" i="15"/>
  <c r="AC409" i="15"/>
  <c r="Y409" i="15"/>
  <c r="Q409" i="15"/>
  <c r="I409" i="15"/>
  <c r="AA408" i="15"/>
  <c r="S408" i="15"/>
  <c r="O408" i="15"/>
  <c r="K408" i="15"/>
  <c r="AC407" i="15"/>
  <c r="Y407" i="15"/>
  <c r="Q407" i="15"/>
  <c r="I407" i="15"/>
  <c r="AA406" i="15"/>
  <c r="S406" i="15"/>
  <c r="O406" i="15"/>
  <c r="K406" i="15"/>
  <c r="AC405" i="15"/>
  <c r="Y405" i="15"/>
  <c r="Q405" i="15"/>
  <c r="I405" i="15"/>
  <c r="AA404" i="15"/>
  <c r="S404" i="15"/>
  <c r="O404" i="15"/>
  <c r="K404" i="15"/>
  <c r="AC403" i="15"/>
  <c r="Y403" i="15"/>
  <c r="Q403" i="15"/>
  <c r="I403" i="15"/>
  <c r="AA402" i="15"/>
  <c r="S402" i="15"/>
  <c r="O402" i="15"/>
  <c r="K402" i="15"/>
  <c r="AC335" i="15"/>
  <c r="Y335" i="15"/>
  <c r="Q335" i="15"/>
  <c r="I335" i="15"/>
  <c r="AC323" i="15"/>
  <c r="AC472" i="19" s="1"/>
  <c r="Y323" i="15"/>
  <c r="Y472" i="19" s="1"/>
  <c r="Q323" i="15"/>
  <c r="Q472" i="19" s="1"/>
  <c r="I323" i="15"/>
  <c r="I472" i="19" s="1"/>
  <c r="AC169" i="15"/>
  <c r="Y169" i="15"/>
  <c r="Q169" i="15"/>
  <c r="I169" i="15"/>
  <c r="Q517" i="19"/>
  <c r="J515" i="19"/>
  <c r="N1604" i="15"/>
  <c r="V1499" i="15"/>
  <c r="V482" i="19" s="1"/>
  <c r="AA905" i="15"/>
  <c r="J904" i="15"/>
  <c r="S902" i="15"/>
  <c r="AC900" i="15"/>
  <c r="L899" i="15"/>
  <c r="N894" i="15"/>
  <c r="P889" i="15"/>
  <c r="Y887" i="15"/>
  <c r="I886" i="15"/>
  <c r="R884" i="15"/>
  <c r="AA882" i="15"/>
  <c r="K881" i="15"/>
  <c r="T879" i="15"/>
  <c r="AC877" i="15"/>
  <c r="L851" i="15"/>
  <c r="V849" i="15"/>
  <c r="N846" i="15"/>
  <c r="X844" i="15"/>
  <c r="P841" i="15"/>
  <c r="Z839" i="15"/>
  <c r="I838" i="15"/>
  <c r="R836" i="15"/>
  <c r="AB834" i="15"/>
  <c r="K833" i="15"/>
  <c r="T831" i="15"/>
  <c r="V826" i="15"/>
  <c r="Z823" i="15"/>
  <c r="V822" i="15"/>
  <c r="K603" i="15"/>
  <c r="K606" i="15" s="1"/>
  <c r="AB441" i="15"/>
  <c r="L441" i="15"/>
  <c r="V440" i="15"/>
  <c r="P439" i="15"/>
  <c r="Z438" i="15"/>
  <c r="J438" i="15"/>
  <c r="T437" i="15"/>
  <c r="N436" i="15"/>
  <c r="X435" i="15"/>
  <c r="R434" i="15"/>
  <c r="AB433" i="15"/>
  <c r="L433" i="15"/>
  <c r="V432" i="15"/>
  <c r="P431" i="15"/>
  <c r="Z430" i="15"/>
  <c r="J430" i="15"/>
  <c r="T429" i="15"/>
  <c r="N428" i="15"/>
  <c r="X427" i="15"/>
  <c r="R426" i="15"/>
  <c r="AB425" i="15"/>
  <c r="L425" i="15"/>
  <c r="V424" i="15"/>
  <c r="P423" i="15"/>
  <c r="Z422" i="15"/>
  <c r="J422" i="15"/>
  <c r="T421" i="15"/>
  <c r="N420" i="15"/>
  <c r="X419" i="15"/>
  <c r="R418" i="15"/>
  <c r="AB417" i="15"/>
  <c r="L417" i="15"/>
  <c r="V416" i="15"/>
  <c r="P415" i="15"/>
  <c r="Z414" i="15"/>
  <c r="J414" i="15"/>
  <c r="T413" i="15"/>
  <c r="N412" i="15"/>
  <c r="X411" i="15"/>
  <c r="R410" i="15"/>
  <c r="AB409" i="15"/>
  <c r="L409" i="15"/>
  <c r="V408" i="15"/>
  <c r="P407" i="15"/>
  <c r="Z406" i="15"/>
  <c r="J406" i="15"/>
  <c r="T405" i="15"/>
  <c r="N404" i="15"/>
  <c r="X403" i="15"/>
  <c r="R402" i="15"/>
  <c r="P323" i="15"/>
  <c r="P472" i="19" s="1"/>
  <c r="P169" i="15"/>
  <c r="S1593" i="15"/>
  <c r="AB1193" i="15"/>
  <c r="P905" i="15"/>
  <c r="Y903" i="15"/>
  <c r="I902" i="15"/>
  <c r="R900" i="15"/>
  <c r="AA898" i="15"/>
  <c r="K897" i="15"/>
  <c r="T895" i="15"/>
  <c r="AC893" i="15"/>
  <c r="V890" i="15"/>
  <c r="O887" i="15"/>
  <c r="X885" i="15"/>
  <c r="Q882" i="15"/>
  <c r="Z880" i="15"/>
  <c r="I879" i="15"/>
  <c r="S877" i="15"/>
  <c r="AB850" i="15"/>
  <c r="K849" i="15"/>
  <c r="T847" i="15"/>
  <c r="V842" i="15"/>
  <c r="O839" i="15"/>
  <c r="X837" i="15"/>
  <c r="Q834" i="15"/>
  <c r="Z832" i="15"/>
  <c r="J831" i="15"/>
  <c r="S829" i="15"/>
  <c r="AB827" i="15"/>
  <c r="L826" i="15"/>
  <c r="O823" i="15"/>
  <c r="L822" i="15"/>
  <c r="X441" i="15"/>
  <c r="R440" i="15"/>
  <c r="AB439" i="15"/>
  <c r="L439" i="15"/>
  <c r="V438" i="15"/>
  <c r="P437" i="15"/>
  <c r="Z436" i="15"/>
  <c r="J436" i="15"/>
  <c r="T435" i="15"/>
  <c r="N434" i="15"/>
  <c r="X433" i="15"/>
  <c r="R432" i="15"/>
  <c r="AB431" i="15"/>
  <c r="L431" i="15"/>
  <c r="V430" i="15"/>
  <c r="P429" i="15"/>
  <c r="Z428" i="15"/>
  <c r="J428" i="15"/>
  <c r="T427" i="15"/>
  <c r="N426" i="15"/>
  <c r="X425" i="15"/>
  <c r="R424" i="15"/>
  <c r="AB423" i="15"/>
  <c r="L423" i="15"/>
  <c r="V422" i="15"/>
  <c r="P421" i="15"/>
  <c r="Z420" i="15"/>
  <c r="J420" i="15"/>
  <c r="T419" i="15"/>
  <c r="N418" i="15"/>
  <c r="X417" i="15"/>
  <c r="R416" i="15"/>
  <c r="AB415" i="15"/>
  <c r="L415" i="15"/>
  <c r="V414" i="15"/>
  <c r="P413" i="15"/>
  <c r="Z412" i="15"/>
  <c r="J412" i="15"/>
  <c r="T411" i="15"/>
  <c r="N410" i="15"/>
  <c r="X409" i="15"/>
  <c r="R408" i="15"/>
  <c r="AB407" i="15"/>
  <c r="L407" i="15"/>
  <c r="V406" i="15"/>
  <c r="P405" i="15"/>
  <c r="Z404" i="15"/>
  <c r="J404" i="15"/>
  <c r="T403" i="15"/>
  <c r="N402" i="15"/>
  <c r="AB335" i="15"/>
  <c r="AB323" i="15"/>
  <c r="AB472" i="19" s="1"/>
  <c r="L323" i="15"/>
  <c r="L472" i="19" s="1"/>
  <c r="AB169" i="15"/>
  <c r="L169" i="15"/>
  <c r="AB518" i="19"/>
  <c r="O1485" i="15"/>
  <c r="O481" i="19" s="1"/>
  <c r="O903" i="15"/>
  <c r="X901" i="15"/>
  <c r="Q898" i="15"/>
  <c r="Z896" i="15"/>
  <c r="I895" i="15"/>
  <c r="S893" i="15"/>
  <c r="AB891" i="15"/>
  <c r="K890" i="15"/>
  <c r="O880" i="15"/>
  <c r="Y878" i="15"/>
  <c r="Q850" i="15"/>
  <c r="Z848" i="15"/>
  <c r="J847" i="15"/>
  <c r="S845" i="15"/>
  <c r="AB843" i="15"/>
  <c r="L842" i="15"/>
  <c r="N837" i="15"/>
  <c r="P832" i="15"/>
  <c r="Y830" i="15"/>
  <c r="R827" i="15"/>
  <c r="AA825" i="15"/>
  <c r="J824" i="15"/>
  <c r="T441" i="15"/>
  <c r="N440" i="15"/>
  <c r="X439" i="15"/>
  <c r="R438" i="15"/>
  <c r="AB437" i="15"/>
  <c r="L437" i="15"/>
  <c r="V436" i="15"/>
  <c r="P435" i="15"/>
  <c r="Z434" i="15"/>
  <c r="J434" i="15"/>
  <c r="T433" i="15"/>
  <c r="N432" i="15"/>
  <c r="X431" i="15"/>
  <c r="R430" i="15"/>
  <c r="AB429" i="15"/>
  <c r="L429" i="15"/>
  <c r="V428" i="15"/>
  <c r="P427" i="15"/>
  <c r="Z426" i="15"/>
  <c r="J426" i="15"/>
  <c r="T425" i="15"/>
  <c r="N424" i="15"/>
  <c r="X423" i="15"/>
  <c r="R422" i="15"/>
  <c r="AB421" i="15"/>
  <c r="L421" i="15"/>
  <c r="V420" i="15"/>
  <c r="P419" i="15"/>
  <c r="Z418" i="15"/>
  <c r="J418" i="15"/>
  <c r="T417" i="15"/>
  <c r="N416" i="15"/>
  <c r="X415" i="15"/>
  <c r="R414" i="15"/>
  <c r="AB413" i="15"/>
  <c r="L413" i="15"/>
  <c r="V412" i="15"/>
  <c r="P411" i="15"/>
  <c r="Z410" i="15"/>
  <c r="J410" i="15"/>
  <c r="T409" i="15"/>
  <c r="N408" i="15"/>
  <c r="X407" i="15"/>
  <c r="R406" i="15"/>
  <c r="AB405" i="15"/>
  <c r="L405" i="15"/>
  <c r="V404" i="15"/>
  <c r="P403" i="15"/>
  <c r="Z402" i="15"/>
  <c r="J402" i="15"/>
  <c r="X335" i="15"/>
  <c r="X323" i="15"/>
  <c r="X472" i="19" s="1"/>
  <c r="X169" i="15"/>
  <c r="V1571" i="15"/>
  <c r="V496" i="19" s="1"/>
  <c r="L1523" i="15"/>
  <c r="L483" i="19" s="1"/>
  <c r="S1447" i="15"/>
  <c r="S479" i="19" s="1"/>
  <c r="O896" i="15"/>
  <c r="Y894" i="15"/>
  <c r="Q891" i="15"/>
  <c r="AA889" i="15"/>
  <c r="J888" i="15"/>
  <c r="S886" i="15"/>
  <c r="AC884" i="15"/>
  <c r="L883" i="15"/>
  <c r="N878" i="15"/>
  <c r="P848" i="15"/>
  <c r="Y846" i="15"/>
  <c r="R843" i="15"/>
  <c r="AA841" i="15"/>
  <c r="J840" i="15"/>
  <c r="T838" i="15"/>
  <c r="AC836" i="15"/>
  <c r="L835" i="15"/>
  <c r="V833" i="15"/>
  <c r="N830" i="15"/>
  <c r="X828" i="15"/>
  <c r="P825" i="15"/>
  <c r="P441" i="15"/>
  <c r="Z440" i="15"/>
  <c r="J440" i="15"/>
  <c r="T439" i="15"/>
  <c r="N438" i="15"/>
  <c r="X437" i="15"/>
  <c r="R436" i="15"/>
  <c r="AB435" i="15"/>
  <c r="L435" i="15"/>
  <c r="V434" i="15"/>
  <c r="P433" i="15"/>
  <c r="Z432" i="15"/>
  <c r="J432" i="15"/>
  <c r="T431" i="15"/>
  <c r="N430" i="15"/>
  <c r="X429" i="15"/>
  <c r="R428" i="15"/>
  <c r="AB427" i="15"/>
  <c r="L427" i="15"/>
  <c r="V426" i="15"/>
  <c r="P425" i="15"/>
  <c r="Z424" i="15"/>
  <c r="J424" i="15"/>
  <c r="T423" i="15"/>
  <c r="N422" i="15"/>
  <c r="X421" i="15"/>
  <c r="R420" i="15"/>
  <c r="AB419" i="15"/>
  <c r="L419" i="15"/>
  <c r="V418" i="15"/>
  <c r="P417" i="15"/>
  <c r="Z416" i="15"/>
  <c r="J416" i="15"/>
  <c r="T415" i="15"/>
  <c r="N414" i="15"/>
  <c r="X413" i="15"/>
  <c r="R412" i="15"/>
  <c r="AB411" i="15"/>
  <c r="L411" i="15"/>
  <c r="V410" i="15"/>
  <c r="P409" i="15"/>
  <c r="Z408" i="15"/>
  <c r="J408" i="15"/>
  <c r="T407" i="15"/>
  <c r="N406" i="15"/>
  <c r="X405" i="15"/>
  <c r="R404" i="15"/>
  <c r="AB403" i="15"/>
  <c r="L403" i="15"/>
  <c r="V402" i="15"/>
  <c r="T335" i="15"/>
  <c r="T323" i="15"/>
  <c r="T472" i="19" s="1"/>
  <c r="T169" i="15"/>
  <c r="D147" i="16"/>
  <c r="D171" i="16"/>
  <c r="D195" i="16"/>
  <c r="U80" i="27"/>
  <c r="U108" i="27" s="1"/>
  <c r="AA68" i="27"/>
  <c r="AA127" i="27"/>
  <c r="AA118" i="27"/>
  <c r="AA122" i="27"/>
  <c r="O111" i="27"/>
  <c r="O115" i="27"/>
  <c r="O117" i="27"/>
  <c r="F110" i="12"/>
  <c r="F155" i="12" s="1"/>
  <c r="F200" i="12" s="1"/>
  <c r="F245" i="12" s="1"/>
  <c r="F66" i="12"/>
  <c r="AI740" i="10"/>
  <c r="AI732" i="10"/>
  <c r="U518" i="10"/>
  <c r="AK127" i="23"/>
  <c r="AA127" i="23"/>
  <c r="V127" i="23"/>
  <c r="Q127" i="23"/>
  <c r="K127" i="23"/>
  <c r="AG127" i="23"/>
  <c r="Z127" i="23"/>
  <c r="U127" i="23"/>
  <c r="O127" i="23"/>
  <c r="J127" i="23"/>
  <c r="AC127" i="23"/>
  <c r="W127" i="23"/>
  <c r="R127" i="23"/>
  <c r="M127" i="23"/>
  <c r="G127" i="23"/>
  <c r="S127" i="23"/>
  <c r="N127" i="23"/>
  <c r="Y127" i="23"/>
  <c r="I127" i="23"/>
  <c r="AE127" i="23"/>
  <c r="D65" i="20"/>
  <c r="C499" i="19"/>
  <c r="D34" i="20"/>
  <c r="C34" i="19"/>
  <c r="D18" i="20"/>
  <c r="C18" i="19"/>
  <c r="H20" i="21"/>
  <c r="G20" i="21"/>
  <c r="F20" i="21"/>
  <c r="D145" i="16"/>
  <c r="D169" i="16"/>
  <c r="D193" i="16"/>
  <c r="K86" i="27"/>
  <c r="K114" i="27" s="1"/>
  <c r="K84" i="27"/>
  <c r="K112" i="27" s="1"/>
  <c r="K81" i="27"/>
  <c r="K109" i="27" s="1"/>
  <c r="K80" i="27"/>
  <c r="K108" i="27" s="1"/>
  <c r="K89" i="27"/>
  <c r="K117" i="27" s="1"/>
  <c r="K87" i="27"/>
  <c r="K115" i="27" s="1"/>
  <c r="K85" i="27"/>
  <c r="K113" i="27" s="1"/>
  <c r="K83" i="27"/>
  <c r="K111" i="27" s="1"/>
  <c r="S15" i="27"/>
  <c r="T59" i="27"/>
  <c r="T68" i="27"/>
  <c r="T114" i="27"/>
  <c r="T110" i="27"/>
  <c r="T118" i="27"/>
  <c r="T109" i="27"/>
  <c r="P111" i="27"/>
  <c r="P113" i="27"/>
  <c r="H120" i="27"/>
  <c r="H61" i="27"/>
  <c r="H108" i="27"/>
  <c r="H119" i="27"/>
  <c r="H110" i="27"/>
  <c r="H124" i="27"/>
  <c r="AE129" i="23"/>
  <c r="Y129" i="23"/>
  <c r="S129" i="23"/>
  <c r="N129" i="23"/>
  <c r="I129" i="23"/>
  <c r="AC129" i="23"/>
  <c r="W129" i="23"/>
  <c r="R129" i="23"/>
  <c r="M129" i="23"/>
  <c r="G129" i="23"/>
  <c r="AG129" i="23"/>
  <c r="Z129" i="23"/>
  <c r="U129" i="23"/>
  <c r="O129" i="23"/>
  <c r="J129" i="23"/>
  <c r="AK129" i="23"/>
  <c r="K129" i="23"/>
  <c r="AA129" i="23"/>
  <c r="Q129" i="23"/>
  <c r="V129" i="23"/>
  <c r="AC80" i="27"/>
  <c r="AC108" i="27" s="1"/>
  <c r="Q80" i="27"/>
  <c r="Q108" i="27" s="1"/>
  <c r="W110" i="27"/>
  <c r="W114" i="27"/>
  <c r="W118" i="27"/>
  <c r="W127" i="27"/>
  <c r="K127" i="27"/>
  <c r="W747" i="10"/>
  <c r="AI394" i="10"/>
  <c r="D60" i="20"/>
  <c r="C477" i="19"/>
  <c r="D29" i="20"/>
  <c r="C29" i="19"/>
  <c r="D192" i="16"/>
  <c r="D144" i="16"/>
  <c r="D168" i="16"/>
  <c r="AB111" i="27"/>
  <c r="AB124" i="27"/>
  <c r="D32" i="20"/>
  <c r="C32" i="19"/>
  <c r="D187" i="16"/>
  <c r="D139" i="16"/>
  <c r="D163" i="16"/>
  <c r="Y80" i="27"/>
  <c r="Y108" i="27" s="1"/>
  <c r="M80" i="27"/>
  <c r="M108" i="27" s="1"/>
  <c r="S68" i="27"/>
  <c r="S61" i="27"/>
  <c r="S113" i="27"/>
  <c r="S110" i="27"/>
  <c r="S127" i="27"/>
  <c r="G59" i="27"/>
  <c r="G109" i="27"/>
  <c r="G118" i="27"/>
  <c r="G127" i="27"/>
  <c r="G107" i="27"/>
  <c r="G119" i="27"/>
  <c r="AI1656" i="14"/>
  <c r="AI412" i="14"/>
  <c r="AI1664" i="14"/>
  <c r="AI420" i="14"/>
  <c r="AI1672" i="14"/>
  <c r="AI428" i="14"/>
  <c r="AI1680" i="14"/>
  <c r="AI436" i="14"/>
  <c r="AI1688" i="14"/>
  <c r="AI444" i="14"/>
  <c r="AI1120" i="14"/>
  <c r="W1120" i="14"/>
  <c r="AI621" i="10"/>
  <c r="AG727" i="10"/>
  <c r="AE729" i="10"/>
  <c r="L221" i="10"/>
  <c r="L18" i="19" s="1"/>
  <c r="P223" i="10"/>
  <c r="P20" i="19" s="1"/>
  <c r="P227" i="10"/>
  <c r="P24" i="19" s="1"/>
  <c r="N230" i="10"/>
  <c r="N27" i="19" s="1"/>
  <c r="AB233" i="10"/>
  <c r="AB30" i="19" s="1"/>
  <c r="N236" i="10"/>
  <c r="N33" i="19" s="1"/>
  <c r="T219" i="10"/>
  <c r="T16" i="19" s="1"/>
  <c r="V226" i="10"/>
  <c r="V23" i="19" s="1"/>
  <c r="V230" i="10"/>
  <c r="V27" i="19" s="1"/>
  <c r="X233" i="10"/>
  <c r="X30" i="19" s="1"/>
  <c r="L237" i="10"/>
  <c r="L34" i="19" s="1"/>
  <c r="AA89" i="10"/>
  <c r="AB139" i="10"/>
  <c r="AB163" i="10"/>
  <c r="I213" i="10"/>
  <c r="O218" i="10"/>
  <c r="O39" i="10"/>
  <c r="I219" i="10"/>
  <c r="I16" i="19" s="1"/>
  <c r="Y219" i="10"/>
  <c r="Y16" i="19" s="1"/>
  <c r="S220" i="10"/>
  <c r="S17" i="19" s="1"/>
  <c r="M221" i="10"/>
  <c r="M18" i="19" s="1"/>
  <c r="AC221" i="10"/>
  <c r="AC18" i="19" s="1"/>
  <c r="W222" i="10"/>
  <c r="W19" i="19" s="1"/>
  <c r="AI222" i="10"/>
  <c r="AI19" i="19" s="1"/>
  <c r="Q223" i="10"/>
  <c r="Q20" i="19" s="1"/>
  <c r="K224" i="10"/>
  <c r="K21" i="19" s="1"/>
  <c r="AA224" i="10"/>
  <c r="AA21" i="19" s="1"/>
  <c r="U225" i="10"/>
  <c r="U22" i="19" s="1"/>
  <c r="O226" i="10"/>
  <c r="O23" i="19" s="1"/>
  <c r="I227" i="10"/>
  <c r="I24" i="19" s="1"/>
  <c r="Y227" i="10"/>
  <c r="Y24" i="19" s="1"/>
  <c r="S228" i="10"/>
  <c r="S25" i="19" s="1"/>
  <c r="M229" i="10"/>
  <c r="M26" i="19" s="1"/>
  <c r="AC229" i="10"/>
  <c r="AC26" i="19" s="1"/>
  <c r="W230" i="10"/>
  <c r="W27" i="19" s="1"/>
  <c r="AI230" i="10"/>
  <c r="AI27" i="19" s="1"/>
  <c r="Q231" i="10"/>
  <c r="Q28" i="19" s="1"/>
  <c r="K232" i="10"/>
  <c r="K29" i="19" s="1"/>
  <c r="AA232" i="10"/>
  <c r="AA29" i="19" s="1"/>
  <c r="U233" i="10"/>
  <c r="U30" i="19" s="1"/>
  <c r="O234" i="10"/>
  <c r="O31" i="19" s="1"/>
  <c r="I235" i="10"/>
  <c r="I32" i="19" s="1"/>
  <c r="Y235" i="10"/>
  <c r="Y32" i="19" s="1"/>
  <c r="S236" i="10"/>
  <c r="S33" i="19" s="1"/>
  <c r="M237" i="10"/>
  <c r="M34" i="19" s="1"/>
  <c r="AC237" i="10"/>
  <c r="AC34" i="19" s="1"/>
  <c r="W63" i="10"/>
  <c r="AI63" i="10"/>
  <c r="P89" i="10"/>
  <c r="P113" i="10"/>
  <c r="M139" i="10"/>
  <c r="AC139" i="10"/>
  <c r="U163" i="10"/>
  <c r="N189" i="10"/>
  <c r="N213" i="10"/>
  <c r="O274" i="10"/>
  <c r="L219" i="10"/>
  <c r="L16" i="19" s="1"/>
  <c r="L223" i="10"/>
  <c r="L20" i="19" s="1"/>
  <c r="J226" i="10"/>
  <c r="J23" i="19" s="1"/>
  <c r="T229" i="10"/>
  <c r="T26" i="19" s="1"/>
  <c r="P231" i="10"/>
  <c r="P28" i="19" s="1"/>
  <c r="Z234" i="10"/>
  <c r="Z31" i="19" s="1"/>
  <c r="P237" i="10"/>
  <c r="P34" i="19" s="1"/>
  <c r="S89" i="10"/>
  <c r="W113" i="10"/>
  <c r="AI113" i="10"/>
  <c r="X163" i="10"/>
  <c r="P218" i="10"/>
  <c r="P39" i="10"/>
  <c r="J219" i="10"/>
  <c r="J16" i="19" s="1"/>
  <c r="Z219" i="10"/>
  <c r="Z16" i="19" s="1"/>
  <c r="X220" i="10"/>
  <c r="X17" i="19" s="1"/>
  <c r="R221" i="10"/>
  <c r="R18" i="19" s="1"/>
  <c r="P222" i="10"/>
  <c r="P19" i="19" s="1"/>
  <c r="J223" i="10"/>
  <c r="J20" i="19" s="1"/>
  <c r="Z223" i="10"/>
  <c r="Z20" i="19" s="1"/>
  <c r="X224" i="10"/>
  <c r="X21" i="19" s="1"/>
  <c r="R225" i="10"/>
  <c r="R22" i="19" s="1"/>
  <c r="P226" i="10"/>
  <c r="P23" i="19" s="1"/>
  <c r="J227" i="10"/>
  <c r="J24" i="19" s="1"/>
  <c r="Z227" i="10"/>
  <c r="Z24" i="19" s="1"/>
  <c r="X228" i="10"/>
  <c r="X25" i="19" s="1"/>
  <c r="R229" i="10"/>
  <c r="R26" i="19" s="1"/>
  <c r="P230" i="10"/>
  <c r="P27" i="19" s="1"/>
  <c r="J231" i="10"/>
  <c r="J28" i="19" s="1"/>
  <c r="Z231" i="10"/>
  <c r="Z28" i="19" s="1"/>
  <c r="X232" i="10"/>
  <c r="X29" i="19" s="1"/>
  <c r="R233" i="10"/>
  <c r="R30" i="19" s="1"/>
  <c r="P234" i="10"/>
  <c r="P31" i="19" s="1"/>
  <c r="J235" i="10"/>
  <c r="J32" i="19" s="1"/>
  <c r="Z235" i="10"/>
  <c r="Z32" i="19" s="1"/>
  <c r="X236" i="10"/>
  <c r="X33" i="19" s="1"/>
  <c r="R237" i="10"/>
  <c r="R34" i="19" s="1"/>
  <c r="P63" i="10"/>
  <c r="M89" i="10"/>
  <c r="AC89" i="10"/>
  <c r="U113" i="10"/>
  <c r="N139" i="10"/>
  <c r="N163" i="10"/>
  <c r="O189" i="10"/>
  <c r="AI213" i="10"/>
  <c r="W213" i="10"/>
  <c r="P274" i="10"/>
  <c r="AB219" i="10"/>
  <c r="AB16" i="19" s="1"/>
  <c r="T223" i="10"/>
  <c r="T20" i="19" s="1"/>
  <c r="R226" i="10"/>
  <c r="R23" i="19" s="1"/>
  <c r="P229" i="10"/>
  <c r="P26" i="19" s="1"/>
  <c r="Z232" i="10"/>
  <c r="Z29" i="19" s="1"/>
  <c r="Z236" i="10"/>
  <c r="Z33" i="19" s="1"/>
  <c r="W89" i="10"/>
  <c r="AI89" i="10"/>
  <c r="S113" i="10"/>
  <c r="U213" i="10"/>
  <c r="J274" i="10"/>
  <c r="I218" i="10"/>
  <c r="I39" i="10"/>
  <c r="Y218" i="10"/>
  <c r="Y39" i="10"/>
  <c r="S219" i="10"/>
  <c r="S16" i="19" s="1"/>
  <c r="M220" i="10"/>
  <c r="M17" i="19" s="1"/>
  <c r="AC220" i="10"/>
  <c r="AC17" i="19" s="1"/>
  <c r="W221" i="10"/>
  <c r="W18" i="19" s="1"/>
  <c r="AI221" i="10"/>
  <c r="AI18" i="19" s="1"/>
  <c r="Q222" i="10"/>
  <c r="Q19" i="19" s="1"/>
  <c r="K223" i="10"/>
  <c r="K20" i="19" s="1"/>
  <c r="AA223" i="10"/>
  <c r="AA20" i="19" s="1"/>
  <c r="U224" i="10"/>
  <c r="U21" i="19" s="1"/>
  <c r="O225" i="10"/>
  <c r="O22" i="19" s="1"/>
  <c r="I226" i="10"/>
  <c r="I23" i="19" s="1"/>
  <c r="Y226" i="10"/>
  <c r="Y23" i="19" s="1"/>
  <c r="S227" i="10"/>
  <c r="S24" i="19" s="1"/>
  <c r="M228" i="10"/>
  <c r="M25" i="19" s="1"/>
  <c r="AC228" i="10"/>
  <c r="AC25" i="19" s="1"/>
  <c r="W229" i="10"/>
  <c r="W26" i="19" s="1"/>
  <c r="AI229" i="10"/>
  <c r="AI26" i="19" s="1"/>
  <c r="Q230" i="10"/>
  <c r="Q27" i="19" s="1"/>
  <c r="K231" i="10"/>
  <c r="K28" i="19" s="1"/>
  <c r="AA231" i="10"/>
  <c r="AA28" i="19" s="1"/>
  <c r="U232" i="10"/>
  <c r="U29" i="19" s="1"/>
  <c r="O233" i="10"/>
  <c r="O30" i="19" s="1"/>
  <c r="I234" i="10"/>
  <c r="I31" i="19" s="1"/>
  <c r="Y234" i="10"/>
  <c r="Y31" i="19" s="1"/>
  <c r="S235" i="10"/>
  <c r="S32" i="19" s="1"/>
  <c r="M236" i="10"/>
  <c r="M33" i="19" s="1"/>
  <c r="AC236" i="10"/>
  <c r="AC33" i="19" s="1"/>
  <c r="W237" i="10"/>
  <c r="W34" i="19" s="1"/>
  <c r="AI237" i="10"/>
  <c r="AI34" i="19" s="1"/>
  <c r="Q63" i="10"/>
  <c r="J89" i="10"/>
  <c r="Z89" i="10"/>
  <c r="J113" i="10"/>
  <c r="Z113" i="10"/>
  <c r="K139" i="10"/>
  <c r="AA139" i="10"/>
  <c r="S163" i="10"/>
  <c r="L189" i="10"/>
  <c r="AB189" i="10"/>
  <c r="L213" i="10"/>
  <c r="AB213" i="10"/>
  <c r="I274" i="10"/>
  <c r="Y274" i="10"/>
  <c r="D60" i="28"/>
  <c r="D96" i="25"/>
  <c r="D68" i="25"/>
  <c r="D412" i="25"/>
  <c r="S130" i="23"/>
  <c r="M130" i="23"/>
  <c r="X130" i="23"/>
  <c r="AC130" i="23"/>
  <c r="H130" i="23"/>
  <c r="S114" i="23"/>
  <c r="M114" i="23"/>
  <c r="X114" i="23"/>
  <c r="H114" i="23"/>
  <c r="AC114" i="23"/>
  <c r="I118" i="23"/>
  <c r="G114" i="23"/>
  <c r="AE62" i="23"/>
  <c r="S134" i="23"/>
  <c r="F80" i="20"/>
  <c r="F530" i="19"/>
  <c r="F37" i="21"/>
  <c r="F549" i="19"/>
  <c r="F55" i="21"/>
  <c r="F57" i="21" s="1"/>
  <c r="F98" i="20"/>
  <c r="F100" i="20" s="1"/>
  <c r="F134" i="16"/>
  <c r="F158" i="16"/>
  <c r="F111" i="16"/>
  <c r="F182" i="16"/>
  <c r="D132" i="16"/>
  <c r="D156" i="16"/>
  <c r="D180" i="16"/>
  <c r="H474" i="19"/>
  <c r="H1611" i="15"/>
  <c r="Q1448" i="14"/>
  <c r="Q467" i="14"/>
  <c r="AG440" i="14"/>
  <c r="AG1684" i="14"/>
  <c r="AG434" i="14"/>
  <c r="AG1678" i="14"/>
  <c r="AG424" i="14"/>
  <c r="AG1668" i="14"/>
  <c r="AG418" i="14"/>
  <c r="AG1662" i="14"/>
  <c r="K1711" i="14"/>
  <c r="K1784" i="14" s="1"/>
  <c r="F356" i="19"/>
  <c r="F256" i="13"/>
  <c r="G474" i="19"/>
  <c r="G1611" i="15"/>
  <c r="T1448" i="14"/>
  <c r="T467" i="14"/>
  <c r="AE1688" i="14"/>
  <c r="AE444" i="14"/>
  <c r="AI1683" i="14"/>
  <c r="AI439" i="14"/>
  <c r="AE1680" i="14"/>
  <c r="AE436" i="14"/>
  <c r="AI1675" i="14"/>
  <c r="AI431" i="14"/>
  <c r="AE1672" i="14"/>
  <c r="AE428" i="14"/>
  <c r="AI1667" i="14"/>
  <c r="AI423" i="14"/>
  <c r="AE1664" i="14"/>
  <c r="AE420" i="14"/>
  <c r="AI1659" i="14"/>
  <c r="AI415" i="14"/>
  <c r="AE1656" i="14"/>
  <c r="AE412" i="14"/>
  <c r="AI1651" i="14"/>
  <c r="AI407" i="14"/>
  <c r="R1711" i="14"/>
  <c r="R1784" i="14" s="1"/>
  <c r="S467" i="14"/>
  <c r="S1448" i="14"/>
  <c r="F99" i="19"/>
  <c r="F290" i="12"/>
  <c r="M1120" i="14"/>
  <c r="V467" i="14"/>
  <c r="V1448" i="14"/>
  <c r="C501" i="19"/>
  <c r="D66" i="20"/>
  <c r="C503" i="19"/>
  <c r="C502" i="19"/>
  <c r="C500" i="19"/>
  <c r="D50" i="20"/>
  <c r="C307" i="19"/>
  <c r="C304" i="19"/>
  <c r="C303" i="19"/>
  <c r="C300" i="19"/>
  <c r="C299" i="19"/>
  <c r="C296" i="19"/>
  <c r="C295" i="19"/>
  <c r="C292" i="19"/>
  <c r="C291" i="19"/>
  <c r="C287" i="19"/>
  <c r="C286" i="19"/>
  <c r="C283" i="19"/>
  <c r="C282" i="19"/>
  <c r="C279" i="19"/>
  <c r="C278" i="19"/>
  <c r="C275" i="19"/>
  <c r="C274" i="19"/>
  <c r="C271" i="19"/>
  <c r="C270" i="19"/>
  <c r="C267" i="19"/>
  <c r="C266" i="19"/>
  <c r="C263" i="19"/>
  <c r="C262" i="19"/>
  <c r="C259" i="19"/>
  <c r="C258" i="19"/>
  <c r="C255" i="19"/>
  <c r="C254" i="19"/>
  <c r="C301" i="19"/>
  <c r="C293" i="19"/>
  <c r="C285" i="19"/>
  <c r="C284" i="19"/>
  <c r="C277" i="19"/>
  <c r="C276" i="19"/>
  <c r="C269" i="19"/>
  <c r="C268" i="19"/>
  <c r="C261" i="19"/>
  <c r="C260" i="19"/>
  <c r="C302" i="19"/>
  <c r="C294" i="19"/>
  <c r="C253" i="19"/>
  <c r="C305" i="19"/>
  <c r="C289" i="19"/>
  <c r="C288" i="19"/>
  <c r="C273" i="19"/>
  <c r="C272" i="19"/>
  <c r="C257" i="19"/>
  <c r="C256" i="19"/>
  <c r="C297" i="19"/>
  <c r="C281" i="19"/>
  <c r="C280" i="19"/>
  <c r="C265" i="19"/>
  <c r="C264" i="19"/>
  <c r="C298" i="19"/>
  <c r="C290" i="19"/>
  <c r="C306" i="19"/>
  <c r="C83" i="19"/>
  <c r="C78" i="19"/>
  <c r="C75" i="19"/>
  <c r="C70" i="19"/>
  <c r="C67" i="19"/>
  <c r="C65" i="19"/>
  <c r="C93" i="19"/>
  <c r="C92" i="19"/>
  <c r="C91" i="19"/>
  <c r="C86" i="19"/>
  <c r="C81" i="19"/>
  <c r="C72" i="19"/>
  <c r="C71" i="19"/>
  <c r="C68" i="19"/>
  <c r="C64" i="19"/>
  <c r="D39" i="20"/>
  <c r="C89" i="19"/>
  <c r="C88" i="19"/>
  <c r="C87" i="19"/>
  <c r="C80" i="19"/>
  <c r="C79" i="19"/>
  <c r="C76" i="19"/>
  <c r="C69" i="19"/>
  <c r="C66" i="19"/>
  <c r="C90" i="19"/>
  <c r="C85" i="19"/>
  <c r="C82" i="19"/>
  <c r="C73" i="19"/>
  <c r="C77" i="19"/>
  <c r="C74" i="19"/>
  <c r="C84" i="19"/>
  <c r="D23" i="20"/>
  <c r="C23" i="19"/>
  <c r="H21" i="21"/>
  <c r="F21" i="21"/>
  <c r="G21" i="21"/>
  <c r="R124" i="27"/>
  <c r="R115" i="27"/>
  <c r="R111" i="27"/>
  <c r="R122" i="27"/>
  <c r="R118" i="27"/>
  <c r="R127" i="27"/>
  <c r="R126" i="27"/>
  <c r="R117" i="27"/>
  <c r="R110" i="27"/>
  <c r="R109" i="27"/>
  <c r="R113" i="27"/>
  <c r="R68" i="27"/>
  <c r="R112" i="27"/>
  <c r="R61" i="27"/>
  <c r="R114" i="27"/>
  <c r="R59" i="27"/>
  <c r="T15" i="27"/>
  <c r="AG28" i="26"/>
  <c r="T54" i="6"/>
  <c r="T29" i="27" s="1"/>
  <c r="AG126" i="27" s="1"/>
  <c r="AG869" i="14"/>
  <c r="AG539" i="15" s="1"/>
  <c r="AG877" i="14"/>
  <c r="AG547" i="15" s="1"/>
  <c r="AG885" i="14"/>
  <c r="AG555" i="15" s="1"/>
  <c r="AG893" i="14"/>
  <c r="AG563" i="15" s="1"/>
  <c r="AG901" i="14"/>
  <c r="AG571" i="15" s="1"/>
  <c r="S80" i="27"/>
  <c r="S108" i="27" s="1"/>
  <c r="O80" i="27"/>
  <c r="O108" i="27" s="1"/>
  <c r="AE28" i="26"/>
  <c r="AE865" i="14"/>
  <c r="AE535" i="15" s="1"/>
  <c r="AE873" i="14"/>
  <c r="AE543" i="15" s="1"/>
  <c r="AE881" i="14"/>
  <c r="AE551" i="15" s="1"/>
  <c r="AE889" i="14"/>
  <c r="AE559" i="15" s="1"/>
  <c r="AE897" i="14"/>
  <c r="AE567" i="15" s="1"/>
  <c r="R80" i="27"/>
  <c r="R108" i="27" s="1"/>
  <c r="X111" i="27"/>
  <c r="X59" i="27"/>
  <c r="X68" i="27"/>
  <c r="X117" i="27"/>
  <c r="X118" i="27"/>
  <c r="X126" i="27"/>
  <c r="L59" i="27"/>
  <c r="L68" i="27"/>
  <c r="L113" i="27"/>
  <c r="L111" i="27"/>
  <c r="L124" i="27"/>
  <c r="AC1644" i="14"/>
  <c r="Y1644" i="14"/>
  <c r="U1644" i="14"/>
  <c r="Q1644" i="14"/>
  <c r="M1644" i="14"/>
  <c r="I1644" i="14"/>
  <c r="AB1624" i="14"/>
  <c r="X1624" i="14"/>
  <c r="T1624" i="14"/>
  <c r="P1624" i="14"/>
  <c r="L1624" i="14"/>
  <c r="Z1623" i="14"/>
  <c r="V1623" i="14"/>
  <c r="R1623" i="14"/>
  <c r="N1623" i="14"/>
  <c r="J1623" i="14"/>
  <c r="AB1622" i="14"/>
  <c r="X1622" i="14"/>
  <c r="T1622" i="14"/>
  <c r="P1622" i="14"/>
  <c r="L1622" i="14"/>
  <c r="Z1621" i="14"/>
  <c r="V1621" i="14"/>
  <c r="R1621" i="14"/>
  <c r="N1621" i="14"/>
  <c r="J1621" i="14"/>
  <c r="AB1620" i="14"/>
  <c r="X1620" i="14"/>
  <c r="T1620" i="14"/>
  <c r="P1620" i="14"/>
  <c r="L1620" i="14"/>
  <c r="Z1619" i="14"/>
  <c r="V1619" i="14"/>
  <c r="R1619" i="14"/>
  <c r="N1619" i="14"/>
  <c r="J1619" i="14"/>
  <c r="AB1618" i="14"/>
  <c r="X1618" i="14"/>
  <c r="T1618" i="14"/>
  <c r="P1618" i="14"/>
  <c r="L1618" i="14"/>
  <c r="Z1617" i="14"/>
  <c r="V1617" i="14"/>
  <c r="R1617" i="14"/>
  <c r="N1617" i="14"/>
  <c r="J1617" i="14"/>
  <c r="AB1616" i="14"/>
  <c r="X1616" i="14"/>
  <c r="T1616" i="14"/>
  <c r="P1616" i="14"/>
  <c r="L1616" i="14"/>
  <c r="Z1615" i="14"/>
  <c r="V1615" i="14"/>
  <c r="R1615" i="14"/>
  <c r="N1615" i="14"/>
  <c r="J1615" i="14"/>
  <c r="AB1614" i="14"/>
  <c r="X1614" i="14"/>
  <c r="T1614" i="14"/>
  <c r="P1614" i="14"/>
  <c r="L1614" i="14"/>
  <c r="Z1613" i="14"/>
  <c r="V1613" i="14"/>
  <c r="R1613" i="14"/>
  <c r="N1613" i="14"/>
  <c r="J1613" i="14"/>
  <c r="AB1612" i="14"/>
  <c r="X1612" i="14"/>
  <c r="T1612" i="14"/>
  <c r="P1612" i="14"/>
  <c r="L1612" i="14"/>
  <c r="Z1611" i="14"/>
  <c r="V1611" i="14"/>
  <c r="R1611" i="14"/>
  <c r="N1611" i="14"/>
  <c r="J1611" i="14"/>
  <c r="AB1610" i="14"/>
  <c r="X1610" i="14"/>
  <c r="T1610" i="14"/>
  <c r="P1610" i="14"/>
  <c r="L1610" i="14"/>
  <c r="Z1609" i="14"/>
  <c r="V1609" i="14"/>
  <c r="R1609" i="14"/>
  <c r="N1609" i="14"/>
  <c r="J1609" i="14"/>
  <c r="AB1608" i="14"/>
  <c r="X1608" i="14"/>
  <c r="T1608" i="14"/>
  <c r="P1608" i="14"/>
  <c r="L1608" i="14"/>
  <c r="Z1607" i="14"/>
  <c r="V1607" i="14"/>
  <c r="R1607" i="14"/>
  <c r="N1607" i="14"/>
  <c r="J1607" i="14"/>
  <c r="AB1606" i="14"/>
  <c r="X1606" i="14"/>
  <c r="T1606" i="14"/>
  <c r="P1606" i="14"/>
  <c r="L1606" i="14"/>
  <c r="Z1605" i="14"/>
  <c r="V1605" i="14"/>
  <c r="R1605" i="14"/>
  <c r="N1605" i="14"/>
  <c r="J1605" i="14"/>
  <c r="AB1604" i="14"/>
  <c r="X1604" i="14"/>
  <c r="T1604" i="14"/>
  <c r="P1604" i="14"/>
  <c r="L1604" i="14"/>
  <c r="Z1603" i="14"/>
  <c r="V1603" i="14"/>
  <c r="R1603" i="14"/>
  <c r="N1603" i="14"/>
  <c r="J1603" i="14"/>
  <c r="AB1602" i="14"/>
  <c r="X1602" i="14"/>
  <c r="T1602" i="14"/>
  <c r="P1602" i="14"/>
  <c r="L1602" i="14"/>
  <c r="Z1601" i="14"/>
  <c r="V1601" i="14"/>
  <c r="R1601" i="14"/>
  <c r="N1601" i="14"/>
  <c r="J1601" i="14"/>
  <c r="AB1600" i="14"/>
  <c r="X1600" i="14"/>
  <c r="T1600" i="14"/>
  <c r="P1600" i="14"/>
  <c r="L1600" i="14"/>
  <c r="Z1599" i="14"/>
  <c r="V1599" i="14"/>
  <c r="R1599" i="14"/>
  <c r="N1599" i="14"/>
  <c r="J1599" i="14"/>
  <c r="AB1598" i="14"/>
  <c r="X1598" i="14"/>
  <c r="T1598" i="14"/>
  <c r="P1598" i="14"/>
  <c r="L1598" i="14"/>
  <c r="Z1597" i="14"/>
  <c r="V1597" i="14"/>
  <c r="R1597" i="14"/>
  <c r="N1597" i="14"/>
  <c r="J1597" i="14"/>
  <c r="AB1596" i="14"/>
  <c r="X1596" i="14"/>
  <c r="T1596" i="14"/>
  <c r="P1596" i="14"/>
  <c r="L1596" i="14"/>
  <c r="Z1595" i="14"/>
  <c r="V1595" i="14"/>
  <c r="R1595" i="14"/>
  <c r="N1595" i="14"/>
  <c r="J1595" i="14"/>
  <c r="AB1594" i="14"/>
  <c r="X1594" i="14"/>
  <c r="T1594" i="14"/>
  <c r="P1594" i="14"/>
  <c r="L1594" i="14"/>
  <c r="Z1593" i="14"/>
  <c r="V1593" i="14"/>
  <c r="R1593" i="14"/>
  <c r="N1593" i="14"/>
  <c r="J1593" i="14"/>
  <c r="AB1592" i="14"/>
  <c r="X1592" i="14"/>
  <c r="T1592" i="14"/>
  <c r="P1592" i="14"/>
  <c r="L1592" i="14"/>
  <c r="Z1591" i="14"/>
  <c r="V1591" i="14"/>
  <c r="R1591" i="14"/>
  <c r="N1591" i="14"/>
  <c r="J1591" i="14"/>
  <c r="AB1590" i="14"/>
  <c r="X1590" i="14"/>
  <c r="T1590" i="14"/>
  <c r="P1590" i="14"/>
  <c r="L1590" i="14"/>
  <c r="Z1589" i="14"/>
  <c r="V1589" i="14"/>
  <c r="R1589" i="14"/>
  <c r="N1589" i="14"/>
  <c r="J1589" i="14"/>
  <c r="AB1588" i="14"/>
  <c r="X1588" i="14"/>
  <c r="T1588" i="14"/>
  <c r="P1588" i="14"/>
  <c r="L1588" i="14"/>
  <c r="Z1587" i="14"/>
  <c r="V1587" i="14"/>
  <c r="R1587" i="14"/>
  <c r="N1587" i="14"/>
  <c r="J1587" i="14"/>
  <c r="AB1586" i="14"/>
  <c r="X1586" i="14"/>
  <c r="T1586" i="14"/>
  <c r="P1586" i="14"/>
  <c r="L1586" i="14"/>
  <c r="Z1585" i="14"/>
  <c r="V1585" i="14"/>
  <c r="R1585" i="14"/>
  <c r="N1585" i="14"/>
  <c r="J1585" i="14"/>
  <c r="AC1579" i="14"/>
  <c r="Y1579" i="14"/>
  <c r="U1579" i="14"/>
  <c r="Q1579" i="14"/>
  <c r="M1579" i="14"/>
  <c r="I1579" i="14"/>
  <c r="AB1559" i="14"/>
  <c r="X1559" i="14"/>
  <c r="T1559" i="14"/>
  <c r="P1559" i="14"/>
  <c r="L1559" i="14"/>
  <c r="Z1558" i="14"/>
  <c r="V1558" i="14"/>
  <c r="R1558" i="14"/>
  <c r="N1558" i="14"/>
  <c r="J1558" i="14"/>
  <c r="AB1557" i="14"/>
  <c r="X1557" i="14"/>
  <c r="T1557" i="14"/>
  <c r="P1557" i="14"/>
  <c r="L1557" i="14"/>
  <c r="Z1556" i="14"/>
  <c r="V1556" i="14"/>
  <c r="R1556" i="14"/>
  <c r="N1556" i="14"/>
  <c r="J1556" i="14"/>
  <c r="AB1555" i="14"/>
  <c r="X1555" i="14"/>
  <c r="T1555" i="14"/>
  <c r="P1555" i="14"/>
  <c r="L1555" i="14"/>
  <c r="Z1554" i="14"/>
  <c r="V1554" i="14"/>
  <c r="R1554" i="14"/>
  <c r="N1554" i="14"/>
  <c r="J1554" i="14"/>
  <c r="AB1553" i="14"/>
  <c r="X1553" i="14"/>
  <c r="T1553" i="14"/>
  <c r="P1553" i="14"/>
  <c r="L1553" i="14"/>
  <c r="Z1552" i="14"/>
  <c r="V1552" i="14"/>
  <c r="R1552" i="14"/>
  <c r="N1552" i="14"/>
  <c r="J1552" i="14"/>
  <c r="AB1551" i="14"/>
  <c r="X1551" i="14"/>
  <c r="T1551" i="14"/>
  <c r="P1551" i="14"/>
  <c r="L1551" i="14"/>
  <c r="Z1550" i="14"/>
  <c r="V1550" i="14"/>
  <c r="R1550" i="14"/>
  <c r="N1550" i="14"/>
  <c r="J1550" i="14"/>
  <c r="AB1549" i="14"/>
  <c r="X1549" i="14"/>
  <c r="T1549" i="14"/>
  <c r="P1549" i="14"/>
  <c r="L1549" i="14"/>
  <c r="Z1548" i="14"/>
  <c r="V1548" i="14"/>
  <c r="R1548" i="14"/>
  <c r="N1548" i="14"/>
  <c r="J1548" i="14"/>
  <c r="AB1547" i="14"/>
  <c r="X1547" i="14"/>
  <c r="T1547" i="14"/>
  <c r="P1547" i="14"/>
  <c r="L1547" i="14"/>
  <c r="Z1546" i="14"/>
  <c r="V1546" i="14"/>
  <c r="R1546" i="14"/>
  <c r="N1546" i="14"/>
  <c r="J1546" i="14"/>
  <c r="AB1545" i="14"/>
  <c r="X1545" i="14"/>
  <c r="T1545" i="14"/>
  <c r="P1545" i="14"/>
  <c r="L1545" i="14"/>
  <c r="Z1544" i="14"/>
  <c r="V1544" i="14"/>
  <c r="R1544" i="14"/>
  <c r="N1544" i="14"/>
  <c r="J1544" i="14"/>
  <c r="AB1543" i="14"/>
  <c r="X1543" i="14"/>
  <c r="T1543" i="14"/>
  <c r="P1543" i="14"/>
  <c r="L1543" i="14"/>
  <c r="Z1542" i="14"/>
  <c r="V1542" i="14"/>
  <c r="R1542" i="14"/>
  <c r="N1542" i="14"/>
  <c r="J1542" i="14"/>
  <c r="AB1541" i="14"/>
  <c r="X1541" i="14"/>
  <c r="T1541" i="14"/>
  <c r="P1541" i="14"/>
  <c r="L1541" i="14"/>
  <c r="Z1540" i="14"/>
  <c r="V1540" i="14"/>
  <c r="R1540" i="14"/>
  <c r="N1540" i="14"/>
  <c r="J1540" i="14"/>
  <c r="AB1539" i="14"/>
  <c r="X1539" i="14"/>
  <c r="T1539" i="14"/>
  <c r="P1539" i="14"/>
  <c r="L1539" i="14"/>
  <c r="Z1538" i="14"/>
  <c r="V1538" i="14"/>
  <c r="R1538" i="14"/>
  <c r="N1538" i="14"/>
  <c r="J1538" i="14"/>
  <c r="AB1537" i="14"/>
  <c r="X1537" i="14"/>
  <c r="T1537" i="14"/>
  <c r="P1537" i="14"/>
  <c r="L1537" i="14"/>
  <c r="Z1536" i="14"/>
  <c r="V1536" i="14"/>
  <c r="R1536" i="14"/>
  <c r="N1536" i="14"/>
  <c r="J1536" i="14"/>
  <c r="AB1535" i="14"/>
  <c r="X1535" i="14"/>
  <c r="T1535" i="14"/>
  <c r="P1535" i="14"/>
  <c r="L1535" i="14"/>
  <c r="Z1534" i="14"/>
  <c r="V1534" i="14"/>
  <c r="R1534" i="14"/>
  <c r="N1534" i="14"/>
  <c r="J1534" i="14"/>
  <c r="AB1533" i="14"/>
  <c r="X1533" i="14"/>
  <c r="T1533" i="14"/>
  <c r="P1533" i="14"/>
  <c r="L1533" i="14"/>
  <c r="Z1532" i="14"/>
  <c r="V1532" i="14"/>
  <c r="R1532" i="14"/>
  <c r="N1532" i="14"/>
  <c r="J1532" i="14"/>
  <c r="AB1531" i="14"/>
  <c r="X1531" i="14"/>
  <c r="T1531" i="14"/>
  <c r="P1531" i="14"/>
  <c r="L1531" i="14"/>
  <c r="Z1530" i="14"/>
  <c r="V1530" i="14"/>
  <c r="R1530" i="14"/>
  <c r="N1530" i="14"/>
  <c r="J1530" i="14"/>
  <c r="AB1529" i="14"/>
  <c r="X1529" i="14"/>
  <c r="T1529" i="14"/>
  <c r="P1529" i="14"/>
  <c r="L1529" i="14"/>
  <c r="Z1528" i="14"/>
  <c r="V1528" i="14"/>
  <c r="R1528" i="14"/>
  <c r="N1528" i="14"/>
  <c r="J1528" i="14"/>
  <c r="AB1527" i="14"/>
  <c r="X1527" i="14"/>
  <c r="T1527" i="14"/>
  <c r="P1527" i="14"/>
  <c r="L1527" i="14"/>
  <c r="Z1526" i="14"/>
  <c r="V1526" i="14"/>
  <c r="R1526" i="14"/>
  <c r="N1526" i="14"/>
  <c r="J1526" i="14"/>
  <c r="AB1525" i="14"/>
  <c r="X1525" i="14"/>
  <c r="T1525" i="14"/>
  <c r="P1525" i="14"/>
  <c r="L1525" i="14"/>
  <c r="Z1524" i="14"/>
  <c r="V1524" i="14"/>
  <c r="R1524" i="14"/>
  <c r="N1524" i="14"/>
  <c r="J1524" i="14"/>
  <c r="AB1523" i="14"/>
  <c r="X1523" i="14"/>
  <c r="T1523" i="14"/>
  <c r="P1523" i="14"/>
  <c r="L1523" i="14"/>
  <c r="Z1522" i="14"/>
  <c r="V1522" i="14"/>
  <c r="R1522" i="14"/>
  <c r="N1522" i="14"/>
  <c r="J1522" i="14"/>
  <c r="AB1521" i="14"/>
  <c r="X1521" i="14"/>
  <c r="T1521" i="14"/>
  <c r="P1521" i="14"/>
  <c r="L1521" i="14"/>
  <c r="Z1520" i="14"/>
  <c r="V1520" i="14"/>
  <c r="R1520" i="14"/>
  <c r="N1520" i="14"/>
  <c r="J1520" i="14"/>
  <c r="AC1514" i="14"/>
  <c r="Y1514" i="14"/>
  <c r="U1514" i="14"/>
  <c r="Q1514" i="14"/>
  <c r="M1514" i="14"/>
  <c r="I1514" i="14"/>
  <c r="AB1494" i="14"/>
  <c r="X1494" i="14"/>
  <c r="T1494" i="14"/>
  <c r="P1494" i="14"/>
  <c r="L1494" i="14"/>
  <c r="Z1493" i="14"/>
  <c r="V1493" i="14"/>
  <c r="R1493" i="14"/>
  <c r="N1493" i="14"/>
  <c r="J1493" i="14"/>
  <c r="AB1492" i="14"/>
  <c r="X1492" i="14"/>
  <c r="T1492" i="14"/>
  <c r="P1492" i="14"/>
  <c r="L1492" i="14"/>
  <c r="Z1491" i="14"/>
  <c r="V1491" i="14"/>
  <c r="R1491" i="14"/>
  <c r="N1491" i="14"/>
  <c r="J1491" i="14"/>
  <c r="AB1490" i="14"/>
  <c r="X1490" i="14"/>
  <c r="T1490" i="14"/>
  <c r="P1490" i="14"/>
  <c r="L1490" i="14"/>
  <c r="Z1489" i="14"/>
  <c r="V1489" i="14"/>
  <c r="R1489" i="14"/>
  <c r="N1489" i="14"/>
  <c r="J1489" i="14"/>
  <c r="AB1488" i="14"/>
  <c r="X1488" i="14"/>
  <c r="T1488" i="14"/>
  <c r="P1488" i="14"/>
  <c r="L1488" i="14"/>
  <c r="Z1487" i="14"/>
  <c r="V1487" i="14"/>
  <c r="R1487" i="14"/>
  <c r="N1487" i="14"/>
  <c r="J1487" i="14"/>
  <c r="AB1486" i="14"/>
  <c r="X1486" i="14"/>
  <c r="T1486" i="14"/>
  <c r="P1486" i="14"/>
  <c r="L1486" i="14"/>
  <c r="Z1485" i="14"/>
  <c r="V1485" i="14"/>
  <c r="R1485" i="14"/>
  <c r="N1485" i="14"/>
  <c r="J1485" i="14"/>
  <c r="AB1484" i="14"/>
  <c r="X1484" i="14"/>
  <c r="T1484" i="14"/>
  <c r="P1484" i="14"/>
  <c r="L1484" i="14"/>
  <c r="Z1483" i="14"/>
  <c r="V1483" i="14"/>
  <c r="R1483" i="14"/>
  <c r="N1483" i="14"/>
  <c r="J1483" i="14"/>
  <c r="AB1482" i="14"/>
  <c r="X1482" i="14"/>
  <c r="T1482" i="14"/>
  <c r="P1482" i="14"/>
  <c r="L1482" i="14"/>
  <c r="Z1481" i="14"/>
  <c r="V1481" i="14"/>
  <c r="R1481" i="14"/>
  <c r="N1481" i="14"/>
  <c r="J1481" i="14"/>
  <c r="AB1480" i="14"/>
  <c r="X1480" i="14"/>
  <c r="T1480" i="14"/>
  <c r="P1480" i="14"/>
  <c r="L1480" i="14"/>
  <c r="Z1479" i="14"/>
  <c r="V1479" i="14"/>
  <c r="R1479" i="14"/>
  <c r="N1479" i="14"/>
  <c r="J1479" i="14"/>
  <c r="AB1478" i="14"/>
  <c r="X1478" i="14"/>
  <c r="T1478" i="14"/>
  <c r="P1478" i="14"/>
  <c r="L1478" i="14"/>
  <c r="Z1477" i="14"/>
  <c r="V1477" i="14"/>
  <c r="R1477" i="14"/>
  <c r="N1477" i="14"/>
  <c r="J1477" i="14"/>
  <c r="AB1476" i="14"/>
  <c r="X1476" i="14"/>
  <c r="T1476" i="14"/>
  <c r="P1476" i="14"/>
  <c r="L1476" i="14"/>
  <c r="Z1475" i="14"/>
  <c r="V1475" i="14"/>
  <c r="R1475" i="14"/>
  <c r="N1475" i="14"/>
  <c r="J1475" i="14"/>
  <c r="AB1474" i="14"/>
  <c r="X1474" i="14"/>
  <c r="T1474" i="14"/>
  <c r="P1474" i="14"/>
  <c r="L1474" i="14"/>
  <c r="Z1473" i="14"/>
  <c r="V1473" i="14"/>
  <c r="R1473" i="14"/>
  <c r="N1473" i="14"/>
  <c r="J1473" i="14"/>
  <c r="AB1472" i="14"/>
  <c r="X1472" i="14"/>
  <c r="T1472" i="14"/>
  <c r="P1472" i="14"/>
  <c r="L1472" i="14"/>
  <c r="Z1471" i="14"/>
  <c r="V1471" i="14"/>
  <c r="R1471" i="14"/>
  <c r="N1471" i="14"/>
  <c r="J1471" i="14"/>
  <c r="AB1470" i="14"/>
  <c r="X1470" i="14"/>
  <c r="T1470" i="14"/>
  <c r="P1470" i="14"/>
  <c r="L1470" i="14"/>
  <c r="Z1469" i="14"/>
  <c r="V1469" i="14"/>
  <c r="R1469" i="14"/>
  <c r="N1469" i="14"/>
  <c r="J1469" i="14"/>
  <c r="AB1468" i="14"/>
  <c r="X1468" i="14"/>
  <c r="T1468" i="14"/>
  <c r="P1468" i="14"/>
  <c r="L1468" i="14"/>
  <c r="Z1467" i="14"/>
  <c r="V1467" i="14"/>
  <c r="V1727" i="14" s="1"/>
  <c r="V423" i="19" s="1"/>
  <c r="R1467" i="14"/>
  <c r="N1467" i="14"/>
  <c r="J1467" i="14"/>
  <c r="AB1466" i="14"/>
  <c r="X1466" i="14"/>
  <c r="T1466" i="14"/>
  <c r="P1466" i="14"/>
  <c r="L1466" i="14"/>
  <c r="L1726" i="14" s="1"/>
  <c r="L422" i="19" s="1"/>
  <c r="Z1465" i="14"/>
  <c r="V1465" i="14"/>
  <c r="R1465" i="14"/>
  <c r="N1465" i="14"/>
  <c r="J1465" i="14"/>
  <c r="AB1464" i="14"/>
  <c r="X1464" i="14"/>
  <c r="T1464" i="14"/>
  <c r="T1724" i="14" s="1"/>
  <c r="T420" i="19" s="1"/>
  <c r="P1464" i="14"/>
  <c r="L1464" i="14"/>
  <c r="Z1463" i="14"/>
  <c r="V1463" i="14"/>
  <c r="R1463" i="14"/>
  <c r="N1463" i="14"/>
  <c r="J1463" i="14"/>
  <c r="AB1462" i="14"/>
  <c r="AB1722" i="14" s="1"/>
  <c r="AB418" i="19" s="1"/>
  <c r="X1462" i="14"/>
  <c r="T1462" i="14"/>
  <c r="P1462" i="14"/>
  <c r="L1462" i="14"/>
  <c r="Z1461" i="14"/>
  <c r="V1461" i="14"/>
  <c r="R1461" i="14"/>
  <c r="N1461" i="14"/>
  <c r="N1721" i="14" s="1"/>
  <c r="N417" i="19" s="1"/>
  <c r="J1461" i="14"/>
  <c r="AB1460" i="14"/>
  <c r="X1460" i="14"/>
  <c r="T1460" i="14"/>
  <c r="P1460" i="14"/>
  <c r="L1460" i="14"/>
  <c r="Z1459" i="14"/>
  <c r="V1459" i="14"/>
  <c r="V1719" i="14" s="1"/>
  <c r="V415" i="19" s="1"/>
  <c r="R1459" i="14"/>
  <c r="N1459" i="14"/>
  <c r="J1459" i="14"/>
  <c r="AB1458" i="14"/>
  <c r="X1458" i="14"/>
  <c r="T1458" i="14"/>
  <c r="P1458" i="14"/>
  <c r="L1458" i="14"/>
  <c r="L1718" i="14" s="1"/>
  <c r="L414" i="19" s="1"/>
  <c r="Z1457" i="14"/>
  <c r="V1457" i="14"/>
  <c r="R1457" i="14"/>
  <c r="N1457" i="14"/>
  <c r="J1457" i="14"/>
  <c r="AB1456" i="14"/>
  <c r="X1456" i="14"/>
  <c r="T1456" i="14"/>
  <c r="T1716" i="14" s="1"/>
  <c r="T412" i="19" s="1"/>
  <c r="P1456" i="14"/>
  <c r="L1456" i="14"/>
  <c r="Z1455" i="14"/>
  <c r="V1455" i="14"/>
  <c r="R1455" i="14"/>
  <c r="N1455" i="14"/>
  <c r="J1455" i="14"/>
  <c r="AB1644" i="14"/>
  <c r="X1644" i="14"/>
  <c r="T1644" i="14"/>
  <c r="P1644" i="14"/>
  <c r="L1644" i="14"/>
  <c r="AA1624" i="14"/>
  <c r="S1624" i="14"/>
  <c r="O1624" i="14"/>
  <c r="K1624" i="14"/>
  <c r="AC1623" i="14"/>
  <c r="Y1623" i="14"/>
  <c r="Q1623" i="14"/>
  <c r="I1623" i="14"/>
  <c r="AA1622" i="14"/>
  <c r="S1622" i="14"/>
  <c r="O1622" i="14"/>
  <c r="K1622" i="14"/>
  <c r="AC1621" i="14"/>
  <c r="Y1621" i="14"/>
  <c r="Q1621" i="14"/>
  <c r="I1621" i="14"/>
  <c r="AA1620" i="14"/>
  <c r="S1620" i="14"/>
  <c r="O1620" i="14"/>
  <c r="K1620" i="14"/>
  <c r="AC1619" i="14"/>
  <c r="Y1619" i="14"/>
  <c r="Q1619" i="14"/>
  <c r="I1619" i="14"/>
  <c r="AA1618" i="14"/>
  <c r="S1618" i="14"/>
  <c r="O1618" i="14"/>
  <c r="K1618" i="14"/>
  <c r="AC1617" i="14"/>
  <c r="Y1617" i="14"/>
  <c r="Q1617" i="14"/>
  <c r="I1617" i="14"/>
  <c r="AA1616" i="14"/>
  <c r="S1616" i="14"/>
  <c r="O1616" i="14"/>
  <c r="K1616" i="14"/>
  <c r="AC1615" i="14"/>
  <c r="Y1615" i="14"/>
  <c r="Q1615" i="14"/>
  <c r="I1615" i="14"/>
  <c r="AA1614" i="14"/>
  <c r="S1614" i="14"/>
  <c r="O1614" i="14"/>
  <c r="K1614" i="14"/>
  <c r="AC1613" i="14"/>
  <c r="Y1613" i="14"/>
  <c r="Q1613" i="14"/>
  <c r="I1613" i="14"/>
  <c r="AA1612" i="14"/>
  <c r="S1612" i="14"/>
  <c r="O1612" i="14"/>
  <c r="K1612" i="14"/>
  <c r="AC1611" i="14"/>
  <c r="Y1611" i="14"/>
  <c r="Q1611" i="14"/>
  <c r="I1611" i="14"/>
  <c r="AA1610" i="14"/>
  <c r="S1610" i="14"/>
  <c r="O1610" i="14"/>
  <c r="K1610" i="14"/>
  <c r="AC1609" i="14"/>
  <c r="Y1609" i="14"/>
  <c r="Q1609" i="14"/>
  <c r="I1609" i="14"/>
  <c r="AA1608" i="14"/>
  <c r="S1608" i="14"/>
  <c r="O1608" i="14"/>
  <c r="K1608" i="14"/>
  <c r="AC1607" i="14"/>
  <c r="Y1607" i="14"/>
  <c r="Q1607" i="14"/>
  <c r="I1607" i="14"/>
  <c r="AA1606" i="14"/>
  <c r="S1606" i="14"/>
  <c r="O1606" i="14"/>
  <c r="K1606" i="14"/>
  <c r="AC1605" i="14"/>
  <c r="Y1605" i="14"/>
  <c r="Q1605" i="14"/>
  <c r="I1605" i="14"/>
  <c r="AA1604" i="14"/>
  <c r="S1604" i="14"/>
  <c r="O1604" i="14"/>
  <c r="K1604" i="14"/>
  <c r="AC1603" i="14"/>
  <c r="Y1603" i="14"/>
  <c r="Q1603" i="14"/>
  <c r="I1603" i="14"/>
  <c r="AA1602" i="14"/>
  <c r="S1602" i="14"/>
  <c r="O1602" i="14"/>
  <c r="K1602" i="14"/>
  <c r="AC1601" i="14"/>
  <c r="Y1601" i="14"/>
  <c r="Q1601" i="14"/>
  <c r="I1601" i="14"/>
  <c r="AA1600" i="14"/>
  <c r="S1600" i="14"/>
  <c r="O1600" i="14"/>
  <c r="K1600" i="14"/>
  <c r="AC1599" i="14"/>
  <c r="Y1599" i="14"/>
  <c r="Q1599" i="14"/>
  <c r="I1599" i="14"/>
  <c r="AA1598" i="14"/>
  <c r="S1598" i="14"/>
  <c r="O1598" i="14"/>
  <c r="K1598" i="14"/>
  <c r="AC1597" i="14"/>
  <c r="Y1597" i="14"/>
  <c r="Q1597" i="14"/>
  <c r="I1597" i="14"/>
  <c r="AA1596" i="14"/>
  <c r="S1596" i="14"/>
  <c r="O1596" i="14"/>
  <c r="K1596" i="14"/>
  <c r="AC1595" i="14"/>
  <c r="Y1595" i="14"/>
  <c r="Q1595" i="14"/>
  <c r="I1595" i="14"/>
  <c r="AA1594" i="14"/>
  <c r="S1594" i="14"/>
  <c r="O1594" i="14"/>
  <c r="K1594" i="14"/>
  <c r="AC1593" i="14"/>
  <c r="Y1593" i="14"/>
  <c r="Q1593" i="14"/>
  <c r="I1593" i="14"/>
  <c r="AA1592" i="14"/>
  <c r="S1592" i="14"/>
  <c r="O1592" i="14"/>
  <c r="K1592" i="14"/>
  <c r="AC1591" i="14"/>
  <c r="Y1591" i="14"/>
  <c r="Q1591" i="14"/>
  <c r="I1591" i="14"/>
  <c r="AA1590" i="14"/>
  <c r="S1590" i="14"/>
  <c r="O1590" i="14"/>
  <c r="K1590" i="14"/>
  <c r="AC1589" i="14"/>
  <c r="Y1589" i="14"/>
  <c r="Q1589" i="14"/>
  <c r="I1589" i="14"/>
  <c r="AA1588" i="14"/>
  <c r="S1588" i="14"/>
  <c r="O1588" i="14"/>
  <c r="K1588" i="14"/>
  <c r="AC1587" i="14"/>
  <c r="Y1587" i="14"/>
  <c r="Q1587" i="14"/>
  <c r="I1587" i="14"/>
  <c r="AA1586" i="14"/>
  <c r="S1586" i="14"/>
  <c r="O1586" i="14"/>
  <c r="K1586" i="14"/>
  <c r="AC1585" i="14"/>
  <c r="Y1585" i="14"/>
  <c r="Q1585" i="14"/>
  <c r="I1585" i="14"/>
  <c r="AB1579" i="14"/>
  <c r="X1579" i="14"/>
  <c r="T1579" i="14"/>
  <c r="P1579" i="14"/>
  <c r="L1579" i="14"/>
  <c r="AA1559" i="14"/>
  <c r="S1559" i="14"/>
  <c r="O1559" i="14"/>
  <c r="K1559" i="14"/>
  <c r="AC1558" i="14"/>
  <c r="Y1558" i="14"/>
  <c r="Q1558" i="14"/>
  <c r="I1558" i="14"/>
  <c r="AA1557" i="14"/>
  <c r="S1557" i="14"/>
  <c r="O1557" i="14"/>
  <c r="K1557" i="14"/>
  <c r="AC1556" i="14"/>
  <c r="Y1556" i="14"/>
  <c r="Q1556" i="14"/>
  <c r="I1556" i="14"/>
  <c r="AA1555" i="14"/>
  <c r="S1555" i="14"/>
  <c r="O1555" i="14"/>
  <c r="K1555" i="14"/>
  <c r="AC1554" i="14"/>
  <c r="Y1554" i="14"/>
  <c r="Q1554" i="14"/>
  <c r="I1554" i="14"/>
  <c r="AA1553" i="14"/>
  <c r="S1553" i="14"/>
  <c r="O1553" i="14"/>
  <c r="K1553" i="14"/>
  <c r="AC1552" i="14"/>
  <c r="Y1552" i="14"/>
  <c r="Q1552" i="14"/>
  <c r="I1552" i="14"/>
  <c r="AA1551" i="14"/>
  <c r="S1551" i="14"/>
  <c r="O1551" i="14"/>
  <c r="K1551" i="14"/>
  <c r="AC1550" i="14"/>
  <c r="Y1550" i="14"/>
  <c r="Q1550" i="14"/>
  <c r="I1550" i="14"/>
  <c r="AA1549" i="14"/>
  <c r="S1549" i="14"/>
  <c r="O1549" i="14"/>
  <c r="K1549" i="14"/>
  <c r="AC1548" i="14"/>
  <c r="Y1548" i="14"/>
  <c r="Q1548" i="14"/>
  <c r="I1548" i="14"/>
  <c r="AA1547" i="14"/>
  <c r="S1547" i="14"/>
  <c r="O1547" i="14"/>
  <c r="K1547" i="14"/>
  <c r="AC1546" i="14"/>
  <c r="Y1546" i="14"/>
  <c r="Q1546" i="14"/>
  <c r="I1546" i="14"/>
  <c r="AA1545" i="14"/>
  <c r="S1545" i="14"/>
  <c r="O1545" i="14"/>
  <c r="K1545" i="14"/>
  <c r="AC1544" i="14"/>
  <c r="Y1544" i="14"/>
  <c r="Q1544" i="14"/>
  <c r="I1544" i="14"/>
  <c r="AA1543" i="14"/>
  <c r="S1543" i="14"/>
  <c r="O1543" i="14"/>
  <c r="K1543" i="14"/>
  <c r="AC1542" i="14"/>
  <c r="Y1542" i="14"/>
  <c r="Q1542" i="14"/>
  <c r="I1542" i="14"/>
  <c r="AA1541" i="14"/>
  <c r="S1541" i="14"/>
  <c r="O1541" i="14"/>
  <c r="K1541" i="14"/>
  <c r="AC1540" i="14"/>
  <c r="Y1540" i="14"/>
  <c r="Q1540" i="14"/>
  <c r="I1540" i="14"/>
  <c r="AA1539" i="14"/>
  <c r="S1539" i="14"/>
  <c r="O1539" i="14"/>
  <c r="K1539" i="14"/>
  <c r="AC1538" i="14"/>
  <c r="Y1538" i="14"/>
  <c r="Q1538" i="14"/>
  <c r="I1538" i="14"/>
  <c r="AA1537" i="14"/>
  <c r="S1537" i="14"/>
  <c r="O1537" i="14"/>
  <c r="K1537" i="14"/>
  <c r="AC1536" i="14"/>
  <c r="Y1536" i="14"/>
  <c r="Q1536" i="14"/>
  <c r="I1536" i="14"/>
  <c r="AA1535" i="14"/>
  <c r="S1535" i="14"/>
  <c r="O1535" i="14"/>
  <c r="K1535" i="14"/>
  <c r="AC1534" i="14"/>
  <c r="Y1534" i="14"/>
  <c r="Q1534" i="14"/>
  <c r="I1534" i="14"/>
  <c r="AA1533" i="14"/>
  <c r="S1533" i="14"/>
  <c r="O1533" i="14"/>
  <c r="K1533" i="14"/>
  <c r="AC1532" i="14"/>
  <c r="Y1532" i="14"/>
  <c r="Q1532" i="14"/>
  <c r="I1532" i="14"/>
  <c r="AA1531" i="14"/>
  <c r="S1531" i="14"/>
  <c r="O1531" i="14"/>
  <c r="K1531" i="14"/>
  <c r="AC1530" i="14"/>
  <c r="Y1530" i="14"/>
  <c r="Q1530" i="14"/>
  <c r="I1530" i="14"/>
  <c r="AA1529" i="14"/>
  <c r="S1529" i="14"/>
  <c r="O1529" i="14"/>
  <c r="K1529" i="14"/>
  <c r="AC1528" i="14"/>
  <c r="Y1528" i="14"/>
  <c r="Q1528" i="14"/>
  <c r="I1528" i="14"/>
  <c r="AA1527" i="14"/>
  <c r="S1527" i="14"/>
  <c r="O1527" i="14"/>
  <c r="K1527" i="14"/>
  <c r="AC1526" i="14"/>
  <c r="Y1526" i="14"/>
  <c r="Q1526" i="14"/>
  <c r="I1526" i="14"/>
  <c r="AA1525" i="14"/>
  <c r="S1525" i="14"/>
  <c r="O1525" i="14"/>
  <c r="K1525" i="14"/>
  <c r="AC1524" i="14"/>
  <c r="Y1524" i="14"/>
  <c r="Q1524" i="14"/>
  <c r="I1524" i="14"/>
  <c r="AA1523" i="14"/>
  <c r="S1523" i="14"/>
  <c r="O1523" i="14"/>
  <c r="K1523" i="14"/>
  <c r="AC1522" i="14"/>
  <c r="Y1522" i="14"/>
  <c r="Q1522" i="14"/>
  <c r="I1522" i="14"/>
  <c r="AA1521" i="14"/>
  <c r="S1521" i="14"/>
  <c r="O1521" i="14"/>
  <c r="K1521" i="14"/>
  <c r="AC1520" i="14"/>
  <c r="Y1520" i="14"/>
  <c r="Q1520" i="14"/>
  <c r="I1520" i="14"/>
  <c r="AB1514" i="14"/>
  <c r="X1514" i="14"/>
  <c r="T1514" i="14"/>
  <c r="P1514" i="14"/>
  <c r="L1514" i="14"/>
  <c r="AA1494" i="14"/>
  <c r="S1494" i="14"/>
  <c r="O1494" i="14"/>
  <c r="K1494" i="14"/>
  <c r="AC1493" i="14"/>
  <c r="Y1493" i="14"/>
  <c r="Q1493" i="14"/>
  <c r="I1493" i="14"/>
  <c r="AA1492" i="14"/>
  <c r="S1492" i="14"/>
  <c r="O1492" i="14"/>
  <c r="K1492" i="14"/>
  <c r="AC1491" i="14"/>
  <c r="Y1491" i="14"/>
  <c r="Q1491" i="14"/>
  <c r="I1491" i="14"/>
  <c r="AA1490" i="14"/>
  <c r="S1490" i="14"/>
  <c r="O1490" i="14"/>
  <c r="K1490" i="14"/>
  <c r="AC1489" i="14"/>
  <c r="Y1489" i="14"/>
  <c r="Q1489" i="14"/>
  <c r="I1489" i="14"/>
  <c r="AA1488" i="14"/>
  <c r="S1488" i="14"/>
  <c r="O1488" i="14"/>
  <c r="K1488" i="14"/>
  <c r="AC1487" i="14"/>
  <c r="Y1487" i="14"/>
  <c r="Q1487" i="14"/>
  <c r="I1487" i="14"/>
  <c r="AA1486" i="14"/>
  <c r="S1486" i="14"/>
  <c r="O1486" i="14"/>
  <c r="K1486" i="14"/>
  <c r="AC1485" i="14"/>
  <c r="Y1485" i="14"/>
  <c r="Q1485" i="14"/>
  <c r="I1485" i="14"/>
  <c r="AA1484" i="14"/>
  <c r="S1484" i="14"/>
  <c r="O1484" i="14"/>
  <c r="K1484" i="14"/>
  <c r="AC1483" i="14"/>
  <c r="Y1483" i="14"/>
  <c r="Q1483" i="14"/>
  <c r="I1483" i="14"/>
  <c r="AA1482" i="14"/>
  <c r="S1482" i="14"/>
  <c r="O1482" i="14"/>
  <c r="K1482" i="14"/>
  <c r="AC1481" i="14"/>
  <c r="Y1481" i="14"/>
  <c r="Q1481" i="14"/>
  <c r="I1481" i="14"/>
  <c r="AA1480" i="14"/>
  <c r="S1480" i="14"/>
  <c r="O1480" i="14"/>
  <c r="K1480" i="14"/>
  <c r="AC1479" i="14"/>
  <c r="Y1479" i="14"/>
  <c r="Q1479" i="14"/>
  <c r="I1479" i="14"/>
  <c r="AA1478" i="14"/>
  <c r="S1478" i="14"/>
  <c r="O1478" i="14"/>
  <c r="K1478" i="14"/>
  <c r="AC1477" i="14"/>
  <c r="Y1477" i="14"/>
  <c r="Q1477" i="14"/>
  <c r="I1477" i="14"/>
  <c r="AA1476" i="14"/>
  <c r="S1476" i="14"/>
  <c r="O1476" i="14"/>
  <c r="K1476" i="14"/>
  <c r="AC1475" i="14"/>
  <c r="Y1475" i="14"/>
  <c r="Q1475" i="14"/>
  <c r="I1475" i="14"/>
  <c r="AA1474" i="14"/>
  <c r="S1474" i="14"/>
  <c r="O1474" i="14"/>
  <c r="K1474" i="14"/>
  <c r="AC1473" i="14"/>
  <c r="Y1473" i="14"/>
  <c r="Q1473" i="14"/>
  <c r="I1473" i="14"/>
  <c r="AA1472" i="14"/>
  <c r="S1472" i="14"/>
  <c r="O1472" i="14"/>
  <c r="K1472" i="14"/>
  <c r="AC1471" i="14"/>
  <c r="Y1471" i="14"/>
  <c r="Q1471" i="14"/>
  <c r="I1471" i="14"/>
  <c r="AA1470" i="14"/>
  <c r="S1470" i="14"/>
  <c r="O1470" i="14"/>
  <c r="K1470" i="14"/>
  <c r="AC1469" i="14"/>
  <c r="Y1469" i="14"/>
  <c r="Q1469" i="14"/>
  <c r="I1469" i="14"/>
  <c r="AA1468" i="14"/>
  <c r="S1468" i="14"/>
  <c r="O1468" i="14"/>
  <c r="K1468" i="14"/>
  <c r="AC1467" i="14"/>
  <c r="Y1467" i="14"/>
  <c r="Q1467" i="14"/>
  <c r="I1467" i="14"/>
  <c r="AA1466" i="14"/>
  <c r="S1466" i="14"/>
  <c r="O1466" i="14"/>
  <c r="K1466" i="14"/>
  <c r="AC1465" i="14"/>
  <c r="Y1465" i="14"/>
  <c r="Q1465" i="14"/>
  <c r="I1465" i="14"/>
  <c r="AA1464" i="14"/>
  <c r="S1464" i="14"/>
  <c r="O1464" i="14"/>
  <c r="K1464" i="14"/>
  <c r="AC1463" i="14"/>
  <c r="Y1463" i="14"/>
  <c r="Q1463" i="14"/>
  <c r="I1463" i="14"/>
  <c r="AA1462" i="14"/>
  <c r="S1462" i="14"/>
  <c r="O1462" i="14"/>
  <c r="K1462" i="14"/>
  <c r="AC1461" i="14"/>
  <c r="Y1461" i="14"/>
  <c r="Q1461" i="14"/>
  <c r="I1461" i="14"/>
  <c r="AA1460" i="14"/>
  <c r="S1460" i="14"/>
  <c r="O1460" i="14"/>
  <c r="K1460" i="14"/>
  <c r="AC1459" i="14"/>
  <c r="Y1459" i="14"/>
  <c r="Q1459" i="14"/>
  <c r="I1459" i="14"/>
  <c r="AA1458" i="14"/>
  <c r="S1458" i="14"/>
  <c r="O1458" i="14"/>
  <c r="K1458" i="14"/>
  <c r="AC1457" i="14"/>
  <c r="Y1457" i="14"/>
  <c r="Q1457" i="14"/>
  <c r="I1457" i="14"/>
  <c r="AA1456" i="14"/>
  <c r="S1456" i="14"/>
  <c r="O1456" i="14"/>
  <c r="K1456" i="14"/>
  <c r="AC1455" i="14"/>
  <c r="Y1455" i="14"/>
  <c r="Q1455" i="14"/>
  <c r="I1455" i="14"/>
  <c r="AA1644" i="14"/>
  <c r="W1644" i="14"/>
  <c r="S1644" i="14"/>
  <c r="O1644" i="14"/>
  <c r="K1644" i="14"/>
  <c r="Z1624" i="14"/>
  <c r="V1624" i="14"/>
  <c r="R1624" i="14"/>
  <c r="N1624" i="14"/>
  <c r="J1624" i="14"/>
  <c r="AB1623" i="14"/>
  <c r="X1623" i="14"/>
  <c r="T1623" i="14"/>
  <c r="P1623" i="14"/>
  <c r="L1623" i="14"/>
  <c r="Z1622" i="14"/>
  <c r="V1622" i="14"/>
  <c r="R1622" i="14"/>
  <c r="N1622" i="14"/>
  <c r="J1622" i="14"/>
  <c r="AB1621" i="14"/>
  <c r="X1621" i="14"/>
  <c r="T1621" i="14"/>
  <c r="P1621" i="14"/>
  <c r="L1621" i="14"/>
  <c r="Z1620" i="14"/>
  <c r="V1620" i="14"/>
  <c r="R1620" i="14"/>
  <c r="N1620" i="14"/>
  <c r="J1620" i="14"/>
  <c r="AB1619" i="14"/>
  <c r="X1619" i="14"/>
  <c r="T1619" i="14"/>
  <c r="P1619" i="14"/>
  <c r="L1619" i="14"/>
  <c r="Z1618" i="14"/>
  <c r="V1618" i="14"/>
  <c r="R1618" i="14"/>
  <c r="N1618" i="14"/>
  <c r="J1618" i="14"/>
  <c r="AB1617" i="14"/>
  <c r="X1617" i="14"/>
  <c r="T1617" i="14"/>
  <c r="P1617" i="14"/>
  <c r="L1617" i="14"/>
  <c r="Z1616" i="14"/>
  <c r="V1616" i="14"/>
  <c r="R1616" i="14"/>
  <c r="N1616" i="14"/>
  <c r="J1616" i="14"/>
  <c r="AB1615" i="14"/>
  <c r="X1615" i="14"/>
  <c r="T1615" i="14"/>
  <c r="P1615" i="14"/>
  <c r="L1615" i="14"/>
  <c r="Z1614" i="14"/>
  <c r="V1614" i="14"/>
  <c r="R1614" i="14"/>
  <c r="N1614" i="14"/>
  <c r="J1614" i="14"/>
  <c r="AB1613" i="14"/>
  <c r="X1613" i="14"/>
  <c r="T1613" i="14"/>
  <c r="P1613" i="14"/>
  <c r="L1613" i="14"/>
  <c r="Z1612" i="14"/>
  <c r="V1612" i="14"/>
  <c r="R1612" i="14"/>
  <c r="N1612" i="14"/>
  <c r="J1612" i="14"/>
  <c r="AB1611" i="14"/>
  <c r="X1611" i="14"/>
  <c r="T1611" i="14"/>
  <c r="P1611" i="14"/>
  <c r="L1611" i="14"/>
  <c r="Z1610" i="14"/>
  <c r="V1610" i="14"/>
  <c r="R1610" i="14"/>
  <c r="N1610" i="14"/>
  <c r="J1610" i="14"/>
  <c r="AB1609" i="14"/>
  <c r="X1609" i="14"/>
  <c r="T1609" i="14"/>
  <c r="P1609" i="14"/>
  <c r="L1609" i="14"/>
  <c r="Z1608" i="14"/>
  <c r="V1608" i="14"/>
  <c r="R1608" i="14"/>
  <c r="N1608" i="14"/>
  <c r="J1608" i="14"/>
  <c r="AB1607" i="14"/>
  <c r="X1607" i="14"/>
  <c r="T1607" i="14"/>
  <c r="P1607" i="14"/>
  <c r="L1607" i="14"/>
  <c r="Z1606" i="14"/>
  <c r="V1606" i="14"/>
  <c r="R1606" i="14"/>
  <c r="N1606" i="14"/>
  <c r="J1606" i="14"/>
  <c r="AB1605" i="14"/>
  <c r="X1605" i="14"/>
  <c r="T1605" i="14"/>
  <c r="P1605" i="14"/>
  <c r="L1605" i="14"/>
  <c r="Z1604" i="14"/>
  <c r="V1604" i="14"/>
  <c r="R1604" i="14"/>
  <c r="N1604" i="14"/>
  <c r="J1604" i="14"/>
  <c r="AB1603" i="14"/>
  <c r="X1603" i="14"/>
  <c r="T1603" i="14"/>
  <c r="P1603" i="14"/>
  <c r="L1603" i="14"/>
  <c r="Z1602" i="14"/>
  <c r="V1602" i="14"/>
  <c r="R1602" i="14"/>
  <c r="N1602" i="14"/>
  <c r="J1602" i="14"/>
  <c r="AB1601" i="14"/>
  <c r="X1601" i="14"/>
  <c r="T1601" i="14"/>
  <c r="P1601" i="14"/>
  <c r="L1601" i="14"/>
  <c r="Z1600" i="14"/>
  <c r="V1600" i="14"/>
  <c r="R1600" i="14"/>
  <c r="N1600" i="14"/>
  <c r="J1600" i="14"/>
  <c r="AB1599" i="14"/>
  <c r="X1599" i="14"/>
  <c r="T1599" i="14"/>
  <c r="P1599" i="14"/>
  <c r="L1599" i="14"/>
  <c r="Z1598" i="14"/>
  <c r="V1598" i="14"/>
  <c r="R1598" i="14"/>
  <c r="N1598" i="14"/>
  <c r="J1598" i="14"/>
  <c r="AB1597" i="14"/>
  <c r="X1597" i="14"/>
  <c r="T1597" i="14"/>
  <c r="P1597" i="14"/>
  <c r="L1597" i="14"/>
  <c r="Z1596" i="14"/>
  <c r="V1596" i="14"/>
  <c r="R1596" i="14"/>
  <c r="N1596" i="14"/>
  <c r="J1596" i="14"/>
  <c r="AB1595" i="14"/>
  <c r="X1595" i="14"/>
  <c r="T1595" i="14"/>
  <c r="P1595" i="14"/>
  <c r="L1595" i="14"/>
  <c r="Z1594" i="14"/>
  <c r="V1594" i="14"/>
  <c r="R1594" i="14"/>
  <c r="N1594" i="14"/>
  <c r="J1594" i="14"/>
  <c r="AB1593" i="14"/>
  <c r="X1593" i="14"/>
  <c r="T1593" i="14"/>
  <c r="P1593" i="14"/>
  <c r="L1593" i="14"/>
  <c r="Z1592" i="14"/>
  <c r="V1592" i="14"/>
  <c r="R1592" i="14"/>
  <c r="N1592" i="14"/>
  <c r="J1592" i="14"/>
  <c r="AB1591" i="14"/>
  <c r="X1591" i="14"/>
  <c r="T1591" i="14"/>
  <c r="P1591" i="14"/>
  <c r="L1591" i="14"/>
  <c r="Z1590" i="14"/>
  <c r="V1590" i="14"/>
  <c r="R1590" i="14"/>
  <c r="N1590" i="14"/>
  <c r="J1590" i="14"/>
  <c r="AB1589" i="14"/>
  <c r="X1589" i="14"/>
  <c r="T1589" i="14"/>
  <c r="P1589" i="14"/>
  <c r="L1589" i="14"/>
  <c r="Z1588" i="14"/>
  <c r="V1588" i="14"/>
  <c r="R1588" i="14"/>
  <c r="N1588" i="14"/>
  <c r="J1588" i="14"/>
  <c r="AB1587" i="14"/>
  <c r="X1587" i="14"/>
  <c r="T1587" i="14"/>
  <c r="P1587" i="14"/>
  <c r="L1587" i="14"/>
  <c r="Z1586" i="14"/>
  <c r="V1586" i="14"/>
  <c r="R1586" i="14"/>
  <c r="N1586" i="14"/>
  <c r="J1586" i="14"/>
  <c r="AB1585" i="14"/>
  <c r="X1585" i="14"/>
  <c r="T1585" i="14"/>
  <c r="P1585" i="14"/>
  <c r="L1585" i="14"/>
  <c r="AA1579" i="14"/>
  <c r="W1579" i="14"/>
  <c r="S1579" i="14"/>
  <c r="O1579" i="14"/>
  <c r="K1579" i="14"/>
  <c r="Z1559" i="14"/>
  <c r="V1559" i="14"/>
  <c r="R1559" i="14"/>
  <c r="N1559" i="14"/>
  <c r="J1559" i="14"/>
  <c r="AB1558" i="14"/>
  <c r="X1558" i="14"/>
  <c r="T1558" i="14"/>
  <c r="P1558" i="14"/>
  <c r="L1558" i="14"/>
  <c r="Z1557" i="14"/>
  <c r="V1557" i="14"/>
  <c r="R1557" i="14"/>
  <c r="N1557" i="14"/>
  <c r="J1557" i="14"/>
  <c r="AB1556" i="14"/>
  <c r="X1556" i="14"/>
  <c r="T1556" i="14"/>
  <c r="P1556" i="14"/>
  <c r="L1556" i="14"/>
  <c r="Z1555" i="14"/>
  <c r="V1555" i="14"/>
  <c r="R1555" i="14"/>
  <c r="N1555" i="14"/>
  <c r="J1555" i="14"/>
  <c r="AB1554" i="14"/>
  <c r="X1554" i="14"/>
  <c r="T1554" i="14"/>
  <c r="P1554" i="14"/>
  <c r="L1554" i="14"/>
  <c r="Z1553" i="14"/>
  <c r="V1553" i="14"/>
  <c r="R1553" i="14"/>
  <c r="N1553" i="14"/>
  <c r="J1553" i="14"/>
  <c r="AB1552" i="14"/>
  <c r="X1552" i="14"/>
  <c r="T1552" i="14"/>
  <c r="P1552" i="14"/>
  <c r="L1552" i="14"/>
  <c r="Z1551" i="14"/>
  <c r="V1551" i="14"/>
  <c r="R1551" i="14"/>
  <c r="N1551" i="14"/>
  <c r="J1551" i="14"/>
  <c r="AB1550" i="14"/>
  <c r="X1550" i="14"/>
  <c r="T1550" i="14"/>
  <c r="P1550" i="14"/>
  <c r="L1550" i="14"/>
  <c r="Z1549" i="14"/>
  <c r="V1549" i="14"/>
  <c r="R1549" i="14"/>
  <c r="N1549" i="14"/>
  <c r="J1549" i="14"/>
  <c r="AB1548" i="14"/>
  <c r="X1548" i="14"/>
  <c r="T1548" i="14"/>
  <c r="P1548" i="14"/>
  <c r="L1548" i="14"/>
  <c r="Z1547" i="14"/>
  <c r="V1547" i="14"/>
  <c r="R1547" i="14"/>
  <c r="N1547" i="14"/>
  <c r="J1547" i="14"/>
  <c r="AB1546" i="14"/>
  <c r="X1546" i="14"/>
  <c r="T1546" i="14"/>
  <c r="P1546" i="14"/>
  <c r="L1546" i="14"/>
  <c r="Z1545" i="14"/>
  <c r="V1545" i="14"/>
  <c r="R1545" i="14"/>
  <c r="N1545" i="14"/>
  <c r="J1545" i="14"/>
  <c r="AB1544" i="14"/>
  <c r="X1544" i="14"/>
  <c r="T1544" i="14"/>
  <c r="P1544" i="14"/>
  <c r="L1544" i="14"/>
  <c r="Z1543" i="14"/>
  <c r="V1543" i="14"/>
  <c r="R1543" i="14"/>
  <c r="N1543" i="14"/>
  <c r="J1543" i="14"/>
  <c r="AB1542" i="14"/>
  <c r="X1542" i="14"/>
  <c r="T1542" i="14"/>
  <c r="P1542" i="14"/>
  <c r="L1542" i="14"/>
  <c r="Z1541" i="14"/>
  <c r="V1541" i="14"/>
  <c r="R1541" i="14"/>
  <c r="N1541" i="14"/>
  <c r="J1541" i="14"/>
  <c r="AB1540" i="14"/>
  <c r="X1540" i="14"/>
  <c r="T1540" i="14"/>
  <c r="P1540" i="14"/>
  <c r="L1540" i="14"/>
  <c r="Z1539" i="14"/>
  <c r="V1539" i="14"/>
  <c r="R1539" i="14"/>
  <c r="N1539" i="14"/>
  <c r="J1539" i="14"/>
  <c r="AB1538" i="14"/>
  <c r="X1538" i="14"/>
  <c r="T1538" i="14"/>
  <c r="P1538" i="14"/>
  <c r="L1538" i="14"/>
  <c r="Z1537" i="14"/>
  <c r="V1537" i="14"/>
  <c r="R1537" i="14"/>
  <c r="N1537" i="14"/>
  <c r="J1537" i="14"/>
  <c r="AB1536" i="14"/>
  <c r="X1536" i="14"/>
  <c r="T1536" i="14"/>
  <c r="P1536" i="14"/>
  <c r="L1536" i="14"/>
  <c r="Z1535" i="14"/>
  <c r="V1535" i="14"/>
  <c r="R1535" i="14"/>
  <c r="N1535" i="14"/>
  <c r="J1535" i="14"/>
  <c r="AB1534" i="14"/>
  <c r="X1534" i="14"/>
  <c r="T1534" i="14"/>
  <c r="P1534" i="14"/>
  <c r="L1534" i="14"/>
  <c r="Z1533" i="14"/>
  <c r="V1533" i="14"/>
  <c r="R1533" i="14"/>
  <c r="N1533" i="14"/>
  <c r="J1533" i="14"/>
  <c r="AB1532" i="14"/>
  <c r="X1532" i="14"/>
  <c r="T1532" i="14"/>
  <c r="P1532" i="14"/>
  <c r="L1532" i="14"/>
  <c r="Z1531" i="14"/>
  <c r="V1531" i="14"/>
  <c r="R1531" i="14"/>
  <c r="N1531" i="14"/>
  <c r="J1531" i="14"/>
  <c r="AB1530" i="14"/>
  <c r="X1530" i="14"/>
  <c r="T1530" i="14"/>
  <c r="P1530" i="14"/>
  <c r="L1530" i="14"/>
  <c r="Z1529" i="14"/>
  <c r="V1529" i="14"/>
  <c r="R1529" i="14"/>
  <c r="N1529" i="14"/>
  <c r="J1529" i="14"/>
  <c r="AB1528" i="14"/>
  <c r="X1528" i="14"/>
  <c r="T1528" i="14"/>
  <c r="P1528" i="14"/>
  <c r="L1528" i="14"/>
  <c r="Z1527" i="14"/>
  <c r="V1527" i="14"/>
  <c r="R1527" i="14"/>
  <c r="N1527" i="14"/>
  <c r="J1527" i="14"/>
  <c r="AB1526" i="14"/>
  <c r="X1526" i="14"/>
  <c r="T1526" i="14"/>
  <c r="P1526" i="14"/>
  <c r="L1526" i="14"/>
  <c r="Z1525" i="14"/>
  <c r="V1525" i="14"/>
  <c r="R1525" i="14"/>
  <c r="N1525" i="14"/>
  <c r="J1525" i="14"/>
  <c r="AB1524" i="14"/>
  <c r="X1524" i="14"/>
  <c r="T1524" i="14"/>
  <c r="P1524" i="14"/>
  <c r="L1524" i="14"/>
  <c r="Z1523" i="14"/>
  <c r="V1523" i="14"/>
  <c r="R1523" i="14"/>
  <c r="N1523" i="14"/>
  <c r="J1523" i="14"/>
  <c r="AB1522" i="14"/>
  <c r="X1522" i="14"/>
  <c r="T1522" i="14"/>
  <c r="P1522" i="14"/>
  <c r="L1522" i="14"/>
  <c r="Z1521" i="14"/>
  <c r="V1521" i="14"/>
  <c r="R1521" i="14"/>
  <c r="N1521" i="14"/>
  <c r="J1521" i="14"/>
  <c r="AB1520" i="14"/>
  <c r="X1520" i="14"/>
  <c r="T1520" i="14"/>
  <c r="P1520" i="14"/>
  <c r="L1520" i="14"/>
  <c r="AA1514" i="14"/>
  <c r="W1514" i="14"/>
  <c r="S1514" i="14"/>
  <c r="O1514" i="14"/>
  <c r="K1514" i="14"/>
  <c r="Z1494" i="14"/>
  <c r="V1494" i="14"/>
  <c r="R1494" i="14"/>
  <c r="N1494" i="14"/>
  <c r="J1494" i="14"/>
  <c r="AB1493" i="14"/>
  <c r="X1493" i="14"/>
  <c r="T1493" i="14"/>
  <c r="P1493" i="14"/>
  <c r="L1493" i="14"/>
  <c r="Z1492" i="14"/>
  <c r="V1492" i="14"/>
  <c r="R1492" i="14"/>
  <c r="N1492" i="14"/>
  <c r="J1492" i="14"/>
  <c r="AB1491" i="14"/>
  <c r="X1491" i="14"/>
  <c r="T1491" i="14"/>
  <c r="P1491" i="14"/>
  <c r="L1491" i="14"/>
  <c r="Z1490" i="14"/>
  <c r="V1490" i="14"/>
  <c r="R1490" i="14"/>
  <c r="N1490" i="14"/>
  <c r="J1490" i="14"/>
  <c r="AB1489" i="14"/>
  <c r="X1489" i="14"/>
  <c r="T1489" i="14"/>
  <c r="P1489" i="14"/>
  <c r="L1489" i="14"/>
  <c r="Z1488" i="14"/>
  <c r="V1488" i="14"/>
  <c r="R1488" i="14"/>
  <c r="N1488" i="14"/>
  <c r="J1488" i="14"/>
  <c r="AB1487" i="14"/>
  <c r="X1487" i="14"/>
  <c r="T1487" i="14"/>
  <c r="P1487" i="14"/>
  <c r="L1487" i="14"/>
  <c r="Z1486" i="14"/>
  <c r="V1486" i="14"/>
  <c r="R1486" i="14"/>
  <c r="N1486" i="14"/>
  <c r="J1486" i="14"/>
  <c r="AB1485" i="14"/>
  <c r="X1485" i="14"/>
  <c r="T1485" i="14"/>
  <c r="P1485" i="14"/>
  <c r="L1485" i="14"/>
  <c r="Z1484" i="14"/>
  <c r="V1484" i="14"/>
  <c r="R1484" i="14"/>
  <c r="N1484" i="14"/>
  <c r="J1484" i="14"/>
  <c r="AB1483" i="14"/>
  <c r="X1483" i="14"/>
  <c r="T1483" i="14"/>
  <c r="P1483" i="14"/>
  <c r="L1483" i="14"/>
  <c r="Z1482" i="14"/>
  <c r="V1482" i="14"/>
  <c r="R1482" i="14"/>
  <c r="N1482" i="14"/>
  <c r="J1482" i="14"/>
  <c r="AB1481" i="14"/>
  <c r="X1481" i="14"/>
  <c r="T1481" i="14"/>
  <c r="P1481" i="14"/>
  <c r="L1481" i="14"/>
  <c r="Z1480" i="14"/>
  <c r="V1480" i="14"/>
  <c r="R1480" i="14"/>
  <c r="N1480" i="14"/>
  <c r="J1480" i="14"/>
  <c r="AB1479" i="14"/>
  <c r="X1479" i="14"/>
  <c r="T1479" i="14"/>
  <c r="P1479" i="14"/>
  <c r="L1479" i="14"/>
  <c r="Z1478" i="14"/>
  <c r="V1478" i="14"/>
  <c r="R1478" i="14"/>
  <c r="N1478" i="14"/>
  <c r="J1478" i="14"/>
  <c r="AB1477" i="14"/>
  <c r="X1477" i="14"/>
  <c r="T1477" i="14"/>
  <c r="P1477" i="14"/>
  <c r="L1477" i="14"/>
  <c r="Z1476" i="14"/>
  <c r="V1476" i="14"/>
  <c r="R1476" i="14"/>
  <c r="N1476" i="14"/>
  <c r="J1476" i="14"/>
  <c r="AB1475" i="14"/>
  <c r="X1475" i="14"/>
  <c r="T1475" i="14"/>
  <c r="P1475" i="14"/>
  <c r="L1475" i="14"/>
  <c r="Z1474" i="14"/>
  <c r="V1474" i="14"/>
  <c r="R1474" i="14"/>
  <c r="N1474" i="14"/>
  <c r="J1474" i="14"/>
  <c r="AB1473" i="14"/>
  <c r="X1473" i="14"/>
  <c r="T1473" i="14"/>
  <c r="P1473" i="14"/>
  <c r="L1473" i="14"/>
  <c r="Z1472" i="14"/>
  <c r="V1472" i="14"/>
  <c r="R1472" i="14"/>
  <c r="N1472" i="14"/>
  <c r="J1472" i="14"/>
  <c r="AB1471" i="14"/>
  <c r="X1471" i="14"/>
  <c r="T1471" i="14"/>
  <c r="P1471" i="14"/>
  <c r="L1471" i="14"/>
  <c r="Z1470" i="14"/>
  <c r="V1470" i="14"/>
  <c r="R1470" i="14"/>
  <c r="N1470" i="14"/>
  <c r="J1470" i="14"/>
  <c r="AB1469" i="14"/>
  <c r="X1469" i="14"/>
  <c r="T1469" i="14"/>
  <c r="P1469" i="14"/>
  <c r="L1469" i="14"/>
  <c r="Z1468" i="14"/>
  <c r="V1468" i="14"/>
  <c r="R1468" i="14"/>
  <c r="N1468" i="14"/>
  <c r="J1468" i="14"/>
  <c r="AB1467" i="14"/>
  <c r="X1467" i="14"/>
  <c r="T1467" i="14"/>
  <c r="P1467" i="14"/>
  <c r="L1467" i="14"/>
  <c r="Z1466" i="14"/>
  <c r="V1466" i="14"/>
  <c r="R1466" i="14"/>
  <c r="N1466" i="14"/>
  <c r="J1466" i="14"/>
  <c r="AB1465" i="14"/>
  <c r="X1465" i="14"/>
  <c r="T1465" i="14"/>
  <c r="P1465" i="14"/>
  <c r="L1465" i="14"/>
  <c r="Z1464" i="14"/>
  <c r="V1464" i="14"/>
  <c r="R1464" i="14"/>
  <c r="N1464" i="14"/>
  <c r="J1464" i="14"/>
  <c r="AB1463" i="14"/>
  <c r="X1463" i="14"/>
  <c r="T1463" i="14"/>
  <c r="P1463" i="14"/>
  <c r="L1463" i="14"/>
  <c r="Z1462" i="14"/>
  <c r="V1462" i="14"/>
  <c r="R1462" i="14"/>
  <c r="N1462" i="14"/>
  <c r="J1462" i="14"/>
  <c r="AB1461" i="14"/>
  <c r="X1461" i="14"/>
  <c r="T1461" i="14"/>
  <c r="P1461" i="14"/>
  <c r="L1461" i="14"/>
  <c r="Z1460" i="14"/>
  <c r="V1460" i="14"/>
  <c r="R1460" i="14"/>
  <c r="N1460" i="14"/>
  <c r="J1460" i="14"/>
  <c r="AB1459" i="14"/>
  <c r="X1459" i="14"/>
  <c r="T1459" i="14"/>
  <c r="P1459" i="14"/>
  <c r="L1459" i="14"/>
  <c r="Z1458" i="14"/>
  <c r="V1458" i="14"/>
  <c r="R1458" i="14"/>
  <c r="N1458" i="14"/>
  <c r="J1458" i="14"/>
  <c r="AB1457" i="14"/>
  <c r="X1457" i="14"/>
  <c r="T1457" i="14"/>
  <c r="P1457" i="14"/>
  <c r="L1457" i="14"/>
  <c r="Z1456" i="14"/>
  <c r="V1456" i="14"/>
  <c r="R1456" i="14"/>
  <c r="N1456" i="14"/>
  <c r="J1456" i="14"/>
  <c r="AB1455" i="14"/>
  <c r="X1455" i="14"/>
  <c r="T1455" i="14"/>
  <c r="P1455" i="14"/>
  <c r="L1455" i="14"/>
  <c r="V1644" i="14"/>
  <c r="S1623" i="14"/>
  <c r="AC1622" i="14"/>
  <c r="AA1621" i="14"/>
  <c r="K1621" i="14"/>
  <c r="S1619" i="14"/>
  <c r="AC1618" i="14"/>
  <c r="AA1617" i="14"/>
  <c r="K1617" i="14"/>
  <c r="S1615" i="14"/>
  <c r="AC1614" i="14"/>
  <c r="AA1613" i="14"/>
  <c r="K1613" i="14"/>
  <c r="S1611" i="14"/>
  <c r="AC1610" i="14"/>
  <c r="AA1609" i="14"/>
  <c r="K1609" i="14"/>
  <c r="S1607" i="14"/>
  <c r="AC1606" i="14"/>
  <c r="AA1605" i="14"/>
  <c r="K1605" i="14"/>
  <c r="S1603" i="14"/>
  <c r="AC1602" i="14"/>
  <c r="AA1601" i="14"/>
  <c r="K1601" i="14"/>
  <c r="S1599" i="14"/>
  <c r="AC1598" i="14"/>
  <c r="AA1597" i="14"/>
  <c r="K1597" i="14"/>
  <c r="S1595" i="14"/>
  <c r="AC1594" i="14"/>
  <c r="AA1593" i="14"/>
  <c r="K1593" i="14"/>
  <c r="S1591" i="14"/>
  <c r="AC1590" i="14"/>
  <c r="AA1589" i="14"/>
  <c r="K1589" i="14"/>
  <c r="S1587" i="14"/>
  <c r="AC1586" i="14"/>
  <c r="AA1585" i="14"/>
  <c r="K1585" i="14"/>
  <c r="N1579" i="14"/>
  <c r="AC1559" i="14"/>
  <c r="AA1558" i="14"/>
  <c r="K1558" i="14"/>
  <c r="S1556" i="14"/>
  <c r="AC1555" i="14"/>
  <c r="AA1554" i="14"/>
  <c r="K1554" i="14"/>
  <c r="S1552" i="14"/>
  <c r="AC1551" i="14"/>
  <c r="AA1550" i="14"/>
  <c r="K1550" i="14"/>
  <c r="S1548" i="14"/>
  <c r="AC1547" i="14"/>
  <c r="AA1546" i="14"/>
  <c r="K1546" i="14"/>
  <c r="S1544" i="14"/>
  <c r="AC1543" i="14"/>
  <c r="AA1542" i="14"/>
  <c r="K1542" i="14"/>
  <c r="S1540" i="14"/>
  <c r="AC1539" i="14"/>
  <c r="AA1538" i="14"/>
  <c r="K1538" i="14"/>
  <c r="S1536" i="14"/>
  <c r="AC1535" i="14"/>
  <c r="AA1534" i="14"/>
  <c r="K1534" i="14"/>
  <c r="S1532" i="14"/>
  <c r="AC1531" i="14"/>
  <c r="AA1530" i="14"/>
  <c r="K1530" i="14"/>
  <c r="S1528" i="14"/>
  <c r="AC1527" i="14"/>
  <c r="AA1526" i="14"/>
  <c r="K1526" i="14"/>
  <c r="S1524" i="14"/>
  <c r="AC1523" i="14"/>
  <c r="AA1522" i="14"/>
  <c r="K1522" i="14"/>
  <c r="S1520" i="14"/>
  <c r="Z1514" i="14"/>
  <c r="J1514" i="14"/>
  <c r="Y1494" i="14"/>
  <c r="I1494" i="14"/>
  <c r="Q1492" i="14"/>
  <c r="O1491" i="14"/>
  <c r="Y1490" i="14"/>
  <c r="I1490" i="14"/>
  <c r="Q1488" i="14"/>
  <c r="O1487" i="14"/>
  <c r="Y1486" i="14"/>
  <c r="I1486" i="14"/>
  <c r="Q1484" i="14"/>
  <c r="O1483" i="14"/>
  <c r="Y1482" i="14"/>
  <c r="I1482" i="14"/>
  <c r="Q1480" i="14"/>
  <c r="O1479" i="14"/>
  <c r="Y1478" i="14"/>
  <c r="I1478" i="14"/>
  <c r="Q1476" i="14"/>
  <c r="O1475" i="14"/>
  <c r="Y1474" i="14"/>
  <c r="I1474" i="14"/>
  <c r="Q1472" i="14"/>
  <c r="O1471" i="14"/>
  <c r="Y1470" i="14"/>
  <c r="I1470" i="14"/>
  <c r="Q1468" i="14"/>
  <c r="O1467" i="14"/>
  <c r="Y1466" i="14"/>
  <c r="I1466" i="14"/>
  <c r="Q1464" i="14"/>
  <c r="O1463" i="14"/>
  <c r="Y1462" i="14"/>
  <c r="I1462" i="14"/>
  <c r="Q1460" i="14"/>
  <c r="O1459" i="14"/>
  <c r="Y1458" i="14"/>
  <c r="I1458" i="14"/>
  <c r="Q1456" i="14"/>
  <c r="S1455" i="14"/>
  <c r="R1644" i="14"/>
  <c r="Q1624" i="14"/>
  <c r="O1623" i="14"/>
  <c r="Y1622" i="14"/>
  <c r="I1622" i="14"/>
  <c r="Q1620" i="14"/>
  <c r="O1619" i="14"/>
  <c r="Y1618" i="14"/>
  <c r="I1618" i="14"/>
  <c r="Q1616" i="14"/>
  <c r="O1615" i="14"/>
  <c r="Y1614" i="14"/>
  <c r="I1614" i="14"/>
  <c r="Q1612" i="14"/>
  <c r="O1611" i="14"/>
  <c r="Y1610" i="14"/>
  <c r="I1610" i="14"/>
  <c r="Q1608" i="14"/>
  <c r="O1607" i="14"/>
  <c r="Y1606" i="14"/>
  <c r="I1606" i="14"/>
  <c r="Q1604" i="14"/>
  <c r="O1603" i="14"/>
  <c r="Y1602" i="14"/>
  <c r="I1602" i="14"/>
  <c r="Q1600" i="14"/>
  <c r="O1599" i="14"/>
  <c r="Y1598" i="14"/>
  <c r="I1598" i="14"/>
  <c r="Q1596" i="14"/>
  <c r="O1595" i="14"/>
  <c r="Y1594" i="14"/>
  <c r="I1594" i="14"/>
  <c r="Q1592" i="14"/>
  <c r="O1591" i="14"/>
  <c r="Y1590" i="14"/>
  <c r="I1590" i="14"/>
  <c r="Q1588" i="14"/>
  <c r="O1587" i="14"/>
  <c r="Y1586" i="14"/>
  <c r="I1586" i="14"/>
  <c r="Z1579" i="14"/>
  <c r="J1579" i="14"/>
  <c r="Y1559" i="14"/>
  <c r="I1559" i="14"/>
  <c r="Q1557" i="14"/>
  <c r="O1556" i="14"/>
  <c r="Y1555" i="14"/>
  <c r="I1555" i="14"/>
  <c r="Q1553" i="14"/>
  <c r="O1552" i="14"/>
  <c r="Y1551" i="14"/>
  <c r="I1551" i="14"/>
  <c r="Q1549" i="14"/>
  <c r="O1548" i="14"/>
  <c r="Y1547" i="14"/>
  <c r="I1547" i="14"/>
  <c r="Q1545" i="14"/>
  <c r="O1544" i="14"/>
  <c r="Y1543" i="14"/>
  <c r="I1543" i="14"/>
  <c r="Q1541" i="14"/>
  <c r="O1540" i="14"/>
  <c r="Y1539" i="14"/>
  <c r="I1539" i="14"/>
  <c r="Q1537" i="14"/>
  <c r="O1536" i="14"/>
  <c r="Y1535" i="14"/>
  <c r="I1535" i="14"/>
  <c r="Q1533" i="14"/>
  <c r="O1532" i="14"/>
  <c r="Y1531" i="14"/>
  <c r="I1531" i="14"/>
  <c r="Q1529" i="14"/>
  <c r="O1528" i="14"/>
  <c r="Y1527" i="14"/>
  <c r="I1527" i="14"/>
  <c r="Q1525" i="14"/>
  <c r="O1524" i="14"/>
  <c r="Y1523" i="14"/>
  <c r="N1644" i="14"/>
  <c r="AC1624" i="14"/>
  <c r="AA1623" i="14"/>
  <c r="K1623" i="14"/>
  <c r="S1621" i="14"/>
  <c r="AC1620" i="14"/>
  <c r="AA1619" i="14"/>
  <c r="K1619" i="14"/>
  <c r="S1617" i="14"/>
  <c r="AC1616" i="14"/>
  <c r="AA1615" i="14"/>
  <c r="K1615" i="14"/>
  <c r="S1613" i="14"/>
  <c r="AC1612" i="14"/>
  <c r="AA1611" i="14"/>
  <c r="K1611" i="14"/>
  <c r="S1609" i="14"/>
  <c r="AC1608" i="14"/>
  <c r="AA1607" i="14"/>
  <c r="K1607" i="14"/>
  <c r="S1605" i="14"/>
  <c r="AC1604" i="14"/>
  <c r="AA1603" i="14"/>
  <c r="K1603" i="14"/>
  <c r="S1601" i="14"/>
  <c r="AC1600" i="14"/>
  <c r="AA1599" i="14"/>
  <c r="K1599" i="14"/>
  <c r="S1597" i="14"/>
  <c r="AC1596" i="14"/>
  <c r="AA1595" i="14"/>
  <c r="K1595" i="14"/>
  <c r="S1593" i="14"/>
  <c r="AC1592" i="14"/>
  <c r="AA1591" i="14"/>
  <c r="K1591" i="14"/>
  <c r="S1589" i="14"/>
  <c r="AC1588" i="14"/>
  <c r="AA1587" i="14"/>
  <c r="K1587" i="14"/>
  <c r="S1585" i="14"/>
  <c r="V1579" i="14"/>
  <c r="S1558" i="14"/>
  <c r="AC1557" i="14"/>
  <c r="AA1556" i="14"/>
  <c r="K1556" i="14"/>
  <c r="S1554" i="14"/>
  <c r="AC1553" i="14"/>
  <c r="AA1552" i="14"/>
  <c r="K1552" i="14"/>
  <c r="S1550" i="14"/>
  <c r="AC1549" i="14"/>
  <c r="AA1548" i="14"/>
  <c r="K1548" i="14"/>
  <c r="S1546" i="14"/>
  <c r="AC1545" i="14"/>
  <c r="AA1544" i="14"/>
  <c r="K1544" i="14"/>
  <c r="S1542" i="14"/>
  <c r="AC1541" i="14"/>
  <c r="AA1540" i="14"/>
  <c r="K1540" i="14"/>
  <c r="S1538" i="14"/>
  <c r="AC1537" i="14"/>
  <c r="AA1536" i="14"/>
  <c r="K1536" i="14"/>
  <c r="S1534" i="14"/>
  <c r="AC1533" i="14"/>
  <c r="AA1532" i="14"/>
  <c r="K1532" i="14"/>
  <c r="S1530" i="14"/>
  <c r="AC1529" i="14"/>
  <c r="AA1528" i="14"/>
  <c r="K1528" i="14"/>
  <c r="S1526" i="14"/>
  <c r="AC1525" i="14"/>
  <c r="AA1524" i="14"/>
  <c r="K1524" i="14"/>
  <c r="S1522" i="14"/>
  <c r="AC1521" i="14"/>
  <c r="AA1520" i="14"/>
  <c r="K1520" i="14"/>
  <c r="R1514" i="14"/>
  <c r="Q1494" i="14"/>
  <c r="O1493" i="14"/>
  <c r="Y1492" i="14"/>
  <c r="I1492" i="14"/>
  <c r="Q1490" i="14"/>
  <c r="O1489" i="14"/>
  <c r="Y1488" i="14"/>
  <c r="I1488" i="14"/>
  <c r="Q1486" i="14"/>
  <c r="O1485" i="14"/>
  <c r="Y1484" i="14"/>
  <c r="I1484" i="14"/>
  <c r="Q1482" i="14"/>
  <c r="O1481" i="14"/>
  <c r="Y1480" i="14"/>
  <c r="I1480" i="14"/>
  <c r="Q1478" i="14"/>
  <c r="O1477" i="14"/>
  <c r="Y1476" i="14"/>
  <c r="I1476" i="14"/>
  <c r="Q1474" i="14"/>
  <c r="O1473" i="14"/>
  <c r="Y1472" i="14"/>
  <c r="I1472" i="14"/>
  <c r="Q1470" i="14"/>
  <c r="O1469" i="14"/>
  <c r="Y1468" i="14"/>
  <c r="I1468" i="14"/>
  <c r="Q1466" i="14"/>
  <c r="O1465" i="14"/>
  <c r="Y1464" i="14"/>
  <c r="I1464" i="14"/>
  <c r="Q1462" i="14"/>
  <c r="O1461" i="14"/>
  <c r="Y1460" i="14"/>
  <c r="I1460" i="14"/>
  <c r="Q1458" i="14"/>
  <c r="O1457" i="14"/>
  <c r="Y1456" i="14"/>
  <c r="I1456" i="14"/>
  <c r="AA1455" i="14"/>
  <c r="K1455" i="14"/>
  <c r="Z1644" i="14"/>
  <c r="Y1624" i="14"/>
  <c r="O1621" i="14"/>
  <c r="Y1616" i="14"/>
  <c r="O1613" i="14"/>
  <c r="Y1608" i="14"/>
  <c r="O1605" i="14"/>
  <c r="Y1600" i="14"/>
  <c r="O1597" i="14"/>
  <c r="Y1592" i="14"/>
  <c r="O1589" i="14"/>
  <c r="Y1557" i="14"/>
  <c r="O1554" i="14"/>
  <c r="Y1549" i="14"/>
  <c r="O1546" i="14"/>
  <c r="Y1541" i="14"/>
  <c r="O1538" i="14"/>
  <c r="Y1533" i="14"/>
  <c r="O1530" i="14"/>
  <c r="Y1525" i="14"/>
  <c r="Y1521" i="14"/>
  <c r="AC1494" i="14"/>
  <c r="AA1493" i="14"/>
  <c r="AC1492" i="14"/>
  <c r="AA1491" i="14"/>
  <c r="AC1490" i="14"/>
  <c r="AA1489" i="14"/>
  <c r="AC1488" i="14"/>
  <c r="AA1487" i="14"/>
  <c r="AC1486" i="14"/>
  <c r="AA1485" i="14"/>
  <c r="AC1484" i="14"/>
  <c r="AA1483" i="14"/>
  <c r="AC1482" i="14"/>
  <c r="AA1481" i="14"/>
  <c r="AC1480" i="14"/>
  <c r="AA1479" i="14"/>
  <c r="AC1478" i="14"/>
  <c r="AA1477" i="14"/>
  <c r="AC1476" i="14"/>
  <c r="AA1475" i="14"/>
  <c r="AC1474" i="14"/>
  <c r="AA1473" i="14"/>
  <c r="AC1472" i="14"/>
  <c r="AA1471" i="14"/>
  <c r="AC1470" i="14"/>
  <c r="AA1469" i="14"/>
  <c r="AC1468" i="14"/>
  <c r="AA1467" i="14"/>
  <c r="AC1466" i="14"/>
  <c r="AA1465" i="14"/>
  <c r="AC1464" i="14"/>
  <c r="AA1463" i="14"/>
  <c r="AC1462" i="14"/>
  <c r="AA1461" i="14"/>
  <c r="AC1460" i="14"/>
  <c r="AA1459" i="14"/>
  <c r="AC1458" i="14"/>
  <c r="AA1457" i="14"/>
  <c r="AC1456" i="14"/>
  <c r="J1644" i="14"/>
  <c r="I1624" i="14"/>
  <c r="Q1622" i="14"/>
  <c r="I1616" i="14"/>
  <c r="Q1614" i="14"/>
  <c r="I1608" i="14"/>
  <c r="Q1606" i="14"/>
  <c r="I1600" i="14"/>
  <c r="Q1598" i="14"/>
  <c r="I1592" i="14"/>
  <c r="Q1590" i="14"/>
  <c r="I1557" i="14"/>
  <c r="Q1555" i="14"/>
  <c r="I1549" i="14"/>
  <c r="Q1547" i="14"/>
  <c r="I1541" i="14"/>
  <c r="Q1539" i="14"/>
  <c r="I1533" i="14"/>
  <c r="Q1531" i="14"/>
  <c r="I1525" i="14"/>
  <c r="Q1523" i="14"/>
  <c r="Q1521" i="14"/>
  <c r="V1514" i="14"/>
  <c r="S1493" i="14"/>
  <c r="S1491" i="14"/>
  <c r="S1489" i="14"/>
  <c r="S1487" i="14"/>
  <c r="S1485" i="14"/>
  <c r="S1483" i="14"/>
  <c r="S1481" i="14"/>
  <c r="S1741" i="14" s="1"/>
  <c r="S437" i="19" s="1"/>
  <c r="S1479" i="14"/>
  <c r="S1477" i="14"/>
  <c r="S1475" i="14"/>
  <c r="S1473" i="14"/>
  <c r="S1471" i="14"/>
  <c r="S1469" i="14"/>
  <c r="S1467" i="14"/>
  <c r="S1465" i="14"/>
  <c r="S1725" i="14" s="1"/>
  <c r="S421" i="19" s="1"/>
  <c r="S1463" i="14"/>
  <c r="S1461" i="14"/>
  <c r="S1459" i="14"/>
  <c r="S1457" i="14"/>
  <c r="Y1620" i="14"/>
  <c r="O1617" i="14"/>
  <c r="Y1612" i="14"/>
  <c r="O1609" i="14"/>
  <c r="Y1604" i="14"/>
  <c r="O1601" i="14"/>
  <c r="Y1596" i="14"/>
  <c r="O1593" i="14"/>
  <c r="Y1588" i="14"/>
  <c r="O1585" i="14"/>
  <c r="O1558" i="14"/>
  <c r="Y1553" i="14"/>
  <c r="O1550" i="14"/>
  <c r="Y1545" i="14"/>
  <c r="O1542" i="14"/>
  <c r="Y1537" i="14"/>
  <c r="O1534" i="14"/>
  <c r="Y1529" i="14"/>
  <c r="O1526" i="14"/>
  <c r="I1523" i="14"/>
  <c r="O1522" i="14"/>
  <c r="I1521" i="14"/>
  <c r="O1520" i="14"/>
  <c r="N1514" i="14"/>
  <c r="K1493" i="14"/>
  <c r="K1753" i="14" s="1"/>
  <c r="K449" i="19" s="1"/>
  <c r="K1491" i="14"/>
  <c r="K1489" i="14"/>
  <c r="K1487" i="14"/>
  <c r="K1485" i="14"/>
  <c r="K1745" i="14" s="1"/>
  <c r="K441" i="19" s="1"/>
  <c r="K1483" i="14"/>
  <c r="K1481" i="14"/>
  <c r="K1479" i="14"/>
  <c r="K1477" i="14"/>
  <c r="K1737" i="14" s="1"/>
  <c r="K433" i="19" s="1"/>
  <c r="K1475" i="14"/>
  <c r="K1473" i="14"/>
  <c r="K1471" i="14"/>
  <c r="K1469" i="14"/>
  <c r="K1729" i="14" s="1"/>
  <c r="K425" i="19" s="1"/>
  <c r="K1467" i="14"/>
  <c r="K1465" i="14"/>
  <c r="K1463" i="14"/>
  <c r="K1461" i="14"/>
  <c r="K1721" i="14" s="1"/>
  <c r="K417" i="19" s="1"/>
  <c r="K1459" i="14"/>
  <c r="K1457" i="14"/>
  <c r="I1620" i="14"/>
  <c r="Q1618" i="14"/>
  <c r="I1612" i="14"/>
  <c r="Q1610" i="14"/>
  <c r="I1604" i="14"/>
  <c r="Q1602" i="14"/>
  <c r="I1596" i="14"/>
  <c r="Q1594" i="14"/>
  <c r="I1588" i="14"/>
  <c r="Q1586" i="14"/>
  <c r="R1579" i="14"/>
  <c r="Q1559" i="14"/>
  <c r="I1553" i="14"/>
  <c r="Q1551" i="14"/>
  <c r="I1545" i="14"/>
  <c r="Q1543" i="14"/>
  <c r="I1537" i="14"/>
  <c r="Q1535" i="14"/>
  <c r="I1529" i="14"/>
  <c r="Q1527" i="14"/>
  <c r="O1455" i="14"/>
  <c r="AA479" i="17"/>
  <c r="W479" i="17"/>
  <c r="K479" i="17"/>
  <c r="AA475" i="17"/>
  <c r="W475" i="17"/>
  <c r="K475" i="17"/>
  <c r="AC474" i="17"/>
  <c r="AA471" i="17"/>
  <c r="W471" i="17"/>
  <c r="K471" i="17"/>
  <c r="AA467" i="17"/>
  <c r="W467" i="17"/>
  <c r="K467" i="17"/>
  <c r="AA463" i="17"/>
  <c r="W463" i="17"/>
  <c r="K463" i="17"/>
  <c r="AA459" i="17"/>
  <c r="W459" i="17"/>
  <c r="K459" i="17"/>
  <c r="AC458" i="17"/>
  <c r="AA455" i="17"/>
  <c r="W455" i="17"/>
  <c r="K455" i="17"/>
  <c r="AE151" i="17"/>
  <c r="Z151" i="17"/>
  <c r="J151" i="17"/>
  <c r="AB150" i="17"/>
  <c r="X150" i="17"/>
  <c r="L150" i="17"/>
  <c r="AE149" i="17"/>
  <c r="Z149" i="17"/>
  <c r="J149" i="17"/>
  <c r="AB148" i="17"/>
  <c r="X148" i="17"/>
  <c r="L148" i="17"/>
  <c r="AE147" i="17"/>
  <c r="Z147" i="17"/>
  <c r="J147" i="17"/>
  <c r="AB146" i="17"/>
  <c r="X146" i="17"/>
  <c r="L146" i="17"/>
  <c r="AE145" i="17"/>
  <c r="Z145" i="17"/>
  <c r="J145" i="17"/>
  <c r="AB144" i="17"/>
  <c r="X144" i="17"/>
  <c r="L144" i="17"/>
  <c r="AE143" i="17"/>
  <c r="Z143" i="17"/>
  <c r="AE479" i="17"/>
  <c r="Z479" i="17"/>
  <c r="J479" i="17"/>
  <c r="X478" i="17"/>
  <c r="AE475" i="17"/>
  <c r="Z475" i="17"/>
  <c r="J475" i="17"/>
  <c r="X474" i="17"/>
  <c r="AE471" i="17"/>
  <c r="Z471" i="17"/>
  <c r="J471" i="17"/>
  <c r="X470" i="17"/>
  <c r="AE467" i="17"/>
  <c r="Z467" i="17"/>
  <c r="J467" i="17"/>
  <c r="X466" i="17"/>
  <c r="AE463" i="17"/>
  <c r="Z463" i="17"/>
  <c r="J463" i="17"/>
  <c r="X462" i="17"/>
  <c r="AE459" i="17"/>
  <c r="Z459" i="17"/>
  <c r="J459" i="17"/>
  <c r="X458" i="17"/>
  <c r="AE455" i="17"/>
  <c r="Z455" i="17"/>
  <c r="J455" i="17"/>
  <c r="X454" i="17"/>
  <c r="AC669" i="17"/>
  <c r="I670" i="17"/>
  <c r="AC471" i="17"/>
  <c r="M471" i="17"/>
  <c r="Y467" i="17"/>
  <c r="I467" i="17"/>
  <c r="AC463" i="17"/>
  <c r="M463" i="17"/>
  <c r="Y459" i="17"/>
  <c r="I459" i="17"/>
  <c r="AC455" i="17"/>
  <c r="M455" i="17"/>
  <c r="Y289" i="17"/>
  <c r="Y281" i="17"/>
  <c r="AC279" i="17"/>
  <c r="M279" i="17"/>
  <c r="W278" i="17"/>
  <c r="Y273" i="17"/>
  <c r="J266" i="17"/>
  <c r="Z140" i="17"/>
  <c r="J140" i="17"/>
  <c r="X137" i="17"/>
  <c r="AB135" i="17"/>
  <c r="Z132" i="17"/>
  <c r="J132" i="17"/>
  <c r="X129" i="17"/>
  <c r="AB127" i="17"/>
  <c r="Z124" i="17"/>
  <c r="J124" i="17"/>
  <c r="M669" i="17"/>
  <c r="I479" i="17"/>
  <c r="M475" i="17"/>
  <c r="Y471" i="17"/>
  <c r="I471" i="17"/>
  <c r="AE470" i="17"/>
  <c r="AC467" i="17"/>
  <c r="M467" i="17"/>
  <c r="Z466" i="17"/>
  <c r="Y463" i="17"/>
  <c r="I463" i="17"/>
  <c r="AE462" i="17"/>
  <c r="AC459" i="17"/>
  <c r="M459" i="17"/>
  <c r="Z458" i="17"/>
  <c r="Y455" i="17"/>
  <c r="I455" i="17"/>
  <c r="AE454" i="17"/>
  <c r="Z287" i="17"/>
  <c r="I285" i="17"/>
  <c r="AC283" i="17"/>
  <c r="M283" i="17"/>
  <c r="W282" i="17"/>
  <c r="L282" i="17"/>
  <c r="I277" i="17"/>
  <c r="L274" i="17"/>
  <c r="Z271" i="17"/>
  <c r="I269" i="17"/>
  <c r="X268" i="17"/>
  <c r="AC267" i="17"/>
  <c r="M267" i="17"/>
  <c r="W266" i="17"/>
  <c r="L266" i="17"/>
  <c r="Z689" i="17"/>
  <c r="Z680" i="17"/>
  <c r="I469" i="17"/>
  <c r="AC465" i="17"/>
  <c r="AA458" i="17"/>
  <c r="K458" i="17"/>
  <c r="I453" i="17"/>
  <c r="Z293" i="17"/>
  <c r="J292" i="17"/>
  <c r="J285" i="17"/>
  <c r="I283" i="17"/>
  <c r="AC281" i="17"/>
  <c r="Z277" i="17"/>
  <c r="J276" i="17"/>
  <c r="M273" i="17"/>
  <c r="J269" i="17"/>
  <c r="AE267" i="17"/>
  <c r="I267" i="17"/>
  <c r="Z150" i="17"/>
  <c r="I149" i="17"/>
  <c r="W146" i="17"/>
  <c r="M145" i="17"/>
  <c r="K144" i="17"/>
  <c r="K142" i="17"/>
  <c r="Z141" i="17"/>
  <c r="AE139" i="17"/>
  <c r="Y139" i="17"/>
  <c r="AC137" i="17"/>
  <c r="AB136" i="17"/>
  <c r="K134" i="17"/>
  <c r="Z133" i="17"/>
  <c r="AE131" i="17"/>
  <c r="Y131" i="17"/>
  <c r="AC129" i="17"/>
  <c r="AB128" i="17"/>
  <c r="AA127" i="17"/>
  <c r="K126" i="17"/>
  <c r="Z125" i="17"/>
  <c r="AE123" i="17"/>
  <c r="Y123" i="17"/>
  <c r="X591" i="17"/>
  <c r="X710" i="17" s="1"/>
  <c r="AB691" i="17"/>
  <c r="L687" i="17"/>
  <c r="Y682" i="17"/>
  <c r="L678" i="17"/>
  <c r="AC675" i="17"/>
  <c r="I669" i="17"/>
  <c r="Y666" i="17"/>
  <c r="AA470" i="17"/>
  <c r="K470" i="17"/>
  <c r="I465" i="17"/>
  <c r="AC461" i="17"/>
  <c r="X459" i="17"/>
  <c r="AA454" i="17"/>
  <c r="K454" i="17"/>
  <c r="M293" i="17"/>
  <c r="AB292" i="17"/>
  <c r="L291" i="17"/>
  <c r="AE287" i="17"/>
  <c r="W284" i="17"/>
  <c r="AB276" i="17"/>
  <c r="L275" i="17"/>
  <c r="Z272" i="17"/>
  <c r="AC269" i="17"/>
  <c r="AA151" i="17"/>
  <c r="L151" i="17"/>
  <c r="J150" i="17"/>
  <c r="X147" i="17"/>
  <c r="AC146" i="17"/>
  <c r="L145" i="17"/>
  <c r="AE141" i="17"/>
  <c r="Y141" i="17"/>
  <c r="I141" i="17"/>
  <c r="AC140" i="17"/>
  <c r="X140" i="17"/>
  <c r="AE133" i="17"/>
  <c r="X132" i="17"/>
  <c r="AC131" i="17"/>
  <c r="Y126" i="17"/>
  <c r="I126" i="17"/>
  <c r="AE125" i="17"/>
  <c r="X124" i="17"/>
  <c r="M124" i="17"/>
  <c r="AA693" i="17"/>
  <c r="AA677" i="17"/>
  <c r="AA668" i="17"/>
  <c r="Y477" i="17"/>
  <c r="AA466" i="17"/>
  <c r="K466" i="17"/>
  <c r="Y461" i="17"/>
  <c r="AC457" i="17"/>
  <c r="M457" i="17"/>
  <c r="J293" i="17"/>
  <c r="W288" i="17"/>
  <c r="M281" i="17"/>
  <c r="L279" i="17"/>
  <c r="J277" i="17"/>
  <c r="Z276" i="17"/>
  <c r="AC273" i="17"/>
  <c r="W272" i="17"/>
  <c r="J268" i="17"/>
  <c r="N267" i="17"/>
  <c r="O267" i="17" s="1"/>
  <c r="P267" i="17" s="1"/>
  <c r="Q267" i="17" s="1"/>
  <c r="R267" i="17" s="1"/>
  <c r="S267" i="17" s="1"/>
  <c r="T267" i="17" s="1"/>
  <c r="M265" i="17"/>
  <c r="AA149" i="17"/>
  <c r="J148" i="17"/>
  <c r="Z146" i="17"/>
  <c r="X145" i="17"/>
  <c r="AA143" i="17"/>
  <c r="I143" i="17"/>
  <c r="AC142" i="17"/>
  <c r="X142" i="17"/>
  <c r="W140" i="17"/>
  <c r="K138" i="17"/>
  <c r="Z137" i="17"/>
  <c r="I136" i="17"/>
  <c r="Y135" i="17"/>
  <c r="AC134" i="17"/>
  <c r="X134" i="17"/>
  <c r="W132" i="17"/>
  <c r="AA131" i="17"/>
  <c r="Z129" i="17"/>
  <c r="I128" i="17"/>
  <c r="Y127" i="17"/>
  <c r="X126" i="17"/>
  <c r="W125" i="17"/>
  <c r="K123" i="17"/>
  <c r="M675" i="17"/>
  <c r="Z670" i="17"/>
  <c r="M666" i="17"/>
  <c r="M469" i="17"/>
  <c r="AE464" i="17"/>
  <c r="Y457" i="17"/>
  <c r="AC293" i="17"/>
  <c r="I279" i="17"/>
  <c r="AB275" i="17"/>
  <c r="AE270" i="17"/>
  <c r="M269" i="17"/>
  <c r="W151" i="17"/>
  <c r="AE137" i="17"/>
  <c r="I137" i="17"/>
  <c r="W134" i="17"/>
  <c r="AA133" i="17"/>
  <c r="L674" i="17"/>
  <c r="W669" i="17"/>
  <c r="X467" i="17"/>
  <c r="AB291" i="17"/>
  <c r="M285" i="17"/>
  <c r="L267" i="17"/>
  <c r="M150" i="17"/>
  <c r="K149" i="17"/>
  <c r="J146" i="17"/>
  <c r="AC136" i="17"/>
  <c r="J131" i="17"/>
  <c r="Y129" i="17"/>
  <c r="M127" i="17"/>
  <c r="AA124" i="17"/>
  <c r="Y686" i="17"/>
  <c r="I673" i="17"/>
  <c r="AB479" i="17"/>
  <c r="Z468" i="17"/>
  <c r="AA462" i="17"/>
  <c r="AC453" i="17"/>
  <c r="L283" i="17"/>
  <c r="AE279" i="17"/>
  <c r="W276" i="17"/>
  <c r="J265" i="17"/>
  <c r="I138" i="17"/>
  <c r="X136" i="17"/>
  <c r="Z131" i="17"/>
  <c r="X128" i="17"/>
  <c r="L126" i="17"/>
  <c r="AC469" i="17"/>
  <c r="M453" i="17"/>
  <c r="W292" i="17"/>
  <c r="AA150" i="17"/>
  <c r="AA147" i="17"/>
  <c r="AA144" i="17"/>
  <c r="W135" i="17"/>
  <c r="AB671" i="17"/>
  <c r="AC277" i="17"/>
  <c r="X143" i="17"/>
  <c r="AB126" i="17"/>
  <c r="I473" i="17"/>
  <c r="K462" i="17"/>
  <c r="Z123" i="17"/>
  <c r="Y287" i="17"/>
  <c r="AB142" i="17"/>
  <c r="AG21" i="28"/>
  <c r="AG22" i="28" s="1"/>
  <c r="AA21" i="28"/>
  <c r="AA22" i="28" s="1"/>
  <c r="W21" i="28"/>
  <c r="W22" i="28" s="1"/>
  <c r="S21" i="28"/>
  <c r="S22" i="28" s="1"/>
  <c r="O21" i="28"/>
  <c r="O22" i="28" s="1"/>
  <c r="K21" i="28"/>
  <c r="K22" i="28" s="1"/>
  <c r="AE21" i="28"/>
  <c r="AE22" i="28" s="1"/>
  <c r="Z21" i="28"/>
  <c r="Z22" i="28" s="1"/>
  <c r="V21" i="28"/>
  <c r="V22" i="28" s="1"/>
  <c r="R21" i="28"/>
  <c r="R22" i="28" s="1"/>
  <c r="N21" i="28"/>
  <c r="N22" i="28" s="1"/>
  <c r="J21" i="28"/>
  <c r="J22" i="28" s="1"/>
  <c r="F39" i="28"/>
  <c r="AB21" i="28"/>
  <c r="AB22" i="28" s="1"/>
  <c r="T21" i="28"/>
  <c r="T22" i="28" s="1"/>
  <c r="L21" i="28"/>
  <c r="L22" i="28" s="1"/>
  <c r="Y21" i="28"/>
  <c r="Y22" i="28" s="1"/>
  <c r="Q21" i="28"/>
  <c r="Q22" i="28" s="1"/>
  <c r="I21" i="28"/>
  <c r="I22" i="28" s="1"/>
  <c r="AI21" i="28"/>
  <c r="AI22" i="28" s="1"/>
  <c r="X21" i="28"/>
  <c r="X22" i="28" s="1"/>
  <c r="P21" i="28"/>
  <c r="P22" i="28" s="1"/>
  <c r="AC21" i="28"/>
  <c r="AC22" i="28" s="1"/>
  <c r="M21" i="28"/>
  <c r="M22" i="28" s="1"/>
  <c r="U21" i="28"/>
  <c r="U22" i="28" s="1"/>
  <c r="H22" i="21"/>
  <c r="F22" i="21"/>
  <c r="G22" i="21"/>
  <c r="D175" i="16"/>
  <c r="D199" i="16"/>
  <c r="D151" i="16"/>
  <c r="O68" i="27"/>
  <c r="O112" i="27"/>
  <c r="O118" i="27"/>
  <c r="O127" i="27"/>
  <c r="AG58" i="12"/>
  <c r="D61" i="20"/>
  <c r="C481" i="19"/>
  <c r="C478" i="19"/>
  <c r="C479" i="19"/>
  <c r="C483" i="19"/>
  <c r="C482" i="19"/>
  <c r="D30" i="20"/>
  <c r="C30" i="19"/>
  <c r="AI59" i="27"/>
  <c r="AI68" i="27"/>
  <c r="H58" i="27"/>
  <c r="H106" i="27"/>
  <c r="H123" i="27"/>
  <c r="D28" i="20"/>
  <c r="C28" i="19"/>
  <c r="W61" i="27"/>
  <c r="W68" i="27"/>
  <c r="W117" i="27"/>
  <c r="W122" i="27"/>
  <c r="W124" i="27"/>
  <c r="F39" i="19"/>
  <c r="F20" i="11"/>
  <c r="S747" i="10"/>
  <c r="AK108" i="23"/>
  <c r="AA108" i="23"/>
  <c r="V108" i="23"/>
  <c r="Q108" i="23"/>
  <c r="K108" i="23"/>
  <c r="AG108" i="23"/>
  <c r="Z108" i="23"/>
  <c r="U108" i="23"/>
  <c r="O108" i="23"/>
  <c r="J108" i="23"/>
  <c r="AC108" i="23"/>
  <c r="W108" i="23"/>
  <c r="R108" i="23"/>
  <c r="M108" i="23"/>
  <c r="G108" i="23"/>
  <c r="S108" i="23"/>
  <c r="N108" i="23"/>
  <c r="Y108" i="23"/>
  <c r="AE108" i="23"/>
  <c r="I108" i="23"/>
  <c r="D56" i="20"/>
  <c r="C473" i="19"/>
  <c r="D25" i="20"/>
  <c r="C25" i="19"/>
  <c r="D196" i="16"/>
  <c r="D148" i="16"/>
  <c r="D172" i="16"/>
  <c r="AB59" i="27"/>
  <c r="AB68" i="27"/>
  <c r="AB110" i="27"/>
  <c r="AB112" i="27"/>
  <c r="AB115" i="27"/>
  <c r="D24" i="20"/>
  <c r="C24" i="19"/>
  <c r="S59" i="27"/>
  <c r="S124" i="27"/>
  <c r="S123" i="27"/>
  <c r="S114" i="27"/>
  <c r="G56" i="27"/>
  <c r="G110" i="27"/>
  <c r="G122" i="27"/>
  <c r="AI1650" i="14"/>
  <c r="AI406" i="14"/>
  <c r="AI79" i="14"/>
  <c r="AI1658" i="14"/>
  <c r="AI414" i="14"/>
  <c r="AI1666" i="14"/>
  <c r="AI422" i="14"/>
  <c r="AI1674" i="14"/>
  <c r="AI430" i="14"/>
  <c r="AI1682" i="14"/>
  <c r="AI438" i="14"/>
  <c r="AI492" i="10"/>
  <c r="AI494" i="10" s="1"/>
  <c r="AE735" i="10"/>
  <c r="F302" i="10"/>
  <c r="F325" i="10"/>
  <c r="F351" i="10" s="1"/>
  <c r="F375" i="10" s="1"/>
  <c r="F401" i="10" s="1"/>
  <c r="F425" i="10" s="1"/>
  <c r="F451" i="10" s="1"/>
  <c r="F475" i="10" s="1"/>
  <c r="F501" i="10" s="1"/>
  <c r="J63" i="10"/>
  <c r="S218" i="10"/>
  <c r="S39" i="10"/>
  <c r="S65" i="10" s="1"/>
  <c r="M219" i="10"/>
  <c r="M16" i="19" s="1"/>
  <c r="W220" i="10"/>
  <c r="W17" i="19" s="1"/>
  <c r="AI220" i="10"/>
  <c r="AI17" i="19" s="1"/>
  <c r="K222" i="10"/>
  <c r="K19" i="19" s="1"/>
  <c r="U223" i="10"/>
  <c r="U20" i="19" s="1"/>
  <c r="M227" i="10"/>
  <c r="M24" i="19" s="1"/>
  <c r="W228" i="10"/>
  <c r="W25" i="19" s="1"/>
  <c r="AI228" i="10"/>
  <c r="AI25" i="19" s="1"/>
  <c r="U231" i="10"/>
  <c r="U28" i="19" s="1"/>
  <c r="M235" i="10"/>
  <c r="M32" i="19" s="1"/>
  <c r="W236" i="10"/>
  <c r="W33" i="19" s="1"/>
  <c r="AI236" i="10"/>
  <c r="AI33" i="19" s="1"/>
  <c r="S286" i="10"/>
  <c r="V220" i="10"/>
  <c r="V17" i="19" s="1"/>
  <c r="Z226" i="10"/>
  <c r="Z23" i="19" s="1"/>
  <c r="J232" i="10"/>
  <c r="J29" i="19" s="1"/>
  <c r="L235" i="10"/>
  <c r="L32" i="19" s="1"/>
  <c r="N274" i="10"/>
  <c r="T218" i="10"/>
  <c r="T39" i="10"/>
  <c r="N219" i="10"/>
  <c r="N16" i="19" s="1"/>
  <c r="L220" i="10"/>
  <c r="L17" i="19" s="1"/>
  <c r="AB220" i="10"/>
  <c r="AB17" i="19" s="1"/>
  <c r="V221" i="10"/>
  <c r="V18" i="19" s="1"/>
  <c r="T222" i="10"/>
  <c r="T19" i="19" s="1"/>
  <c r="N223" i="10"/>
  <c r="N20" i="19" s="1"/>
  <c r="L224" i="10"/>
  <c r="L21" i="19" s="1"/>
  <c r="AB224" i="10"/>
  <c r="AB21" i="19" s="1"/>
  <c r="V225" i="10"/>
  <c r="V22" i="19" s="1"/>
  <c r="T226" i="10"/>
  <c r="T23" i="19" s="1"/>
  <c r="N227" i="10"/>
  <c r="N24" i="19" s="1"/>
  <c r="L228" i="10"/>
  <c r="L25" i="19" s="1"/>
  <c r="AB228" i="10"/>
  <c r="AB25" i="19" s="1"/>
  <c r="V229" i="10"/>
  <c r="V26" i="19" s="1"/>
  <c r="T230" i="10"/>
  <c r="T27" i="19" s="1"/>
  <c r="N231" i="10"/>
  <c r="N28" i="19" s="1"/>
  <c r="L232" i="10"/>
  <c r="L29" i="19" s="1"/>
  <c r="AB232" i="10"/>
  <c r="AB29" i="19" s="1"/>
  <c r="V233" i="10"/>
  <c r="V30" i="19" s="1"/>
  <c r="T234" i="10"/>
  <c r="T31" i="19" s="1"/>
  <c r="N235" i="10"/>
  <c r="N32" i="19" s="1"/>
  <c r="L236" i="10"/>
  <c r="L33" i="19" s="1"/>
  <c r="AB236" i="10"/>
  <c r="AB33" i="19" s="1"/>
  <c r="V237" i="10"/>
  <c r="V34" i="19" s="1"/>
  <c r="T63" i="10"/>
  <c r="Q89" i="10"/>
  <c r="Q115" i="10" s="1"/>
  <c r="I113" i="10"/>
  <c r="Y113" i="10"/>
  <c r="R139" i="10"/>
  <c r="R165" i="10" s="1"/>
  <c r="S189" i="10"/>
  <c r="S215" i="10" s="1"/>
  <c r="K213" i="10"/>
  <c r="AA213" i="10"/>
  <c r="T274" i="10"/>
  <c r="J218" i="10"/>
  <c r="J39" i="10"/>
  <c r="R220" i="10"/>
  <c r="R17" i="19" s="1"/>
  <c r="V224" i="10"/>
  <c r="V21" i="19" s="1"/>
  <c r="X227" i="10"/>
  <c r="X24" i="19" s="1"/>
  <c r="R230" i="10"/>
  <c r="R27" i="19" s="1"/>
  <c r="X237" i="10"/>
  <c r="X34" i="19" s="1"/>
  <c r="AA113" i="10"/>
  <c r="L163" i="10"/>
  <c r="M189" i="10"/>
  <c r="AC213" i="10"/>
  <c r="R274" i="10"/>
  <c r="M218" i="10"/>
  <c r="M39" i="10"/>
  <c r="AC218" i="10"/>
  <c r="AC39" i="10"/>
  <c r="W219" i="10"/>
  <c r="W16" i="19" s="1"/>
  <c r="AI219" i="10"/>
  <c r="AI16" i="19" s="1"/>
  <c r="Q220" i="10"/>
  <c r="Q17" i="19" s="1"/>
  <c r="K221" i="10"/>
  <c r="K18" i="19" s="1"/>
  <c r="AA221" i="10"/>
  <c r="AA18" i="19" s="1"/>
  <c r="U222" i="10"/>
  <c r="U19" i="19" s="1"/>
  <c r="O223" i="10"/>
  <c r="O20" i="19" s="1"/>
  <c r="I224" i="10"/>
  <c r="I21" i="19" s="1"/>
  <c r="Y224" i="10"/>
  <c r="Y21" i="19" s="1"/>
  <c r="S225" i="10"/>
  <c r="S22" i="19" s="1"/>
  <c r="M226" i="10"/>
  <c r="M23" i="19" s="1"/>
  <c r="AC226" i="10"/>
  <c r="AC23" i="19" s="1"/>
  <c r="W227" i="10"/>
  <c r="W24" i="19" s="1"/>
  <c r="AI227" i="10"/>
  <c r="AI24" i="19" s="1"/>
  <c r="Q228" i="10"/>
  <c r="Q25" i="19" s="1"/>
  <c r="K229" i="10"/>
  <c r="K26" i="19" s="1"/>
  <c r="AA229" i="10"/>
  <c r="AA26" i="19" s="1"/>
  <c r="U230" i="10"/>
  <c r="U27" i="19" s="1"/>
  <c r="O231" i="10"/>
  <c r="O28" i="19" s="1"/>
  <c r="I232" i="10"/>
  <c r="I29" i="19" s="1"/>
  <c r="Y232" i="10"/>
  <c r="Y29" i="19" s="1"/>
  <c r="S233" i="10"/>
  <c r="S30" i="19" s="1"/>
  <c r="M234" i="10"/>
  <c r="M31" i="19" s="1"/>
  <c r="AC234" i="10"/>
  <c r="AC31" i="19" s="1"/>
  <c r="W235" i="10"/>
  <c r="W32" i="19" s="1"/>
  <c r="AI235" i="10"/>
  <c r="AI32" i="19" s="1"/>
  <c r="Q236" i="10"/>
  <c r="Q33" i="19" s="1"/>
  <c r="K237" i="10"/>
  <c r="K34" i="19" s="1"/>
  <c r="AA237" i="10"/>
  <c r="AA34" i="19" s="1"/>
  <c r="U63" i="10"/>
  <c r="N89" i="10"/>
  <c r="N113" i="10"/>
  <c r="O139" i="10"/>
  <c r="AI163" i="10"/>
  <c r="W163" i="10"/>
  <c r="P189" i="10"/>
  <c r="P213" i="10"/>
  <c r="M274" i="10"/>
  <c r="AC274" i="10"/>
  <c r="U66" i="27"/>
  <c r="U63" i="27"/>
  <c r="U62" i="27"/>
  <c r="N94" i="25"/>
  <c r="J94" i="25"/>
  <c r="O94" i="25"/>
  <c r="M94" i="25"/>
  <c r="H94" i="25"/>
  <c r="P94" i="25"/>
  <c r="K94" i="25"/>
  <c r="G94" i="25"/>
  <c r="L94" i="25"/>
  <c r="I49" i="26"/>
  <c r="E64" i="28"/>
  <c r="E416" i="25"/>
  <c r="E100" i="25"/>
  <c r="E72" i="25"/>
  <c r="Y114" i="23"/>
  <c r="V103" i="23"/>
  <c r="V110" i="23" s="1"/>
  <c r="F343" i="17"/>
  <c r="F337" i="17"/>
  <c r="F338" i="17" s="1"/>
  <c r="F339" i="17" s="1"/>
  <c r="F340" i="17" s="1"/>
  <c r="F341" i="17" s="1"/>
  <c r="AG408" i="14"/>
  <c r="AG1652" i="14"/>
  <c r="F255" i="19"/>
  <c r="F145" i="13"/>
  <c r="N127" i="27"/>
  <c r="N122" i="27"/>
  <c r="N118" i="27"/>
  <c r="N114" i="27"/>
  <c r="N110" i="27"/>
  <c r="N126" i="27"/>
  <c r="N124" i="27"/>
  <c r="N117" i="27"/>
  <c r="N113" i="27"/>
  <c r="N112" i="27"/>
  <c r="N111" i="27"/>
  <c r="N115" i="27"/>
  <c r="N109" i="27"/>
  <c r="N108" i="27"/>
  <c r="N61" i="27"/>
  <c r="N68" i="27"/>
  <c r="N59" i="27"/>
  <c r="AG407" i="14"/>
  <c r="AG1651" i="14"/>
  <c r="AG415" i="14"/>
  <c r="AG1659" i="14"/>
  <c r="AG423" i="14"/>
  <c r="AG1667" i="14"/>
  <c r="AG431" i="14"/>
  <c r="AG1675" i="14"/>
  <c r="AG439" i="14"/>
  <c r="AG1683" i="14"/>
  <c r="W15" i="27"/>
  <c r="AE1655" i="14"/>
  <c r="AE411" i="14"/>
  <c r="AE1663" i="14"/>
  <c r="AE419" i="14"/>
  <c r="AE1671" i="14"/>
  <c r="AE427" i="14"/>
  <c r="AE1679" i="14"/>
  <c r="AE435" i="14"/>
  <c r="AE1687" i="14"/>
  <c r="AE443" i="14"/>
  <c r="X112" i="27"/>
  <c r="X122" i="27"/>
  <c r="L114" i="27"/>
  <c r="L109" i="27"/>
  <c r="L115" i="27"/>
  <c r="Z15" i="27"/>
  <c r="Z454" i="12"/>
  <c r="V454" i="12"/>
  <c r="R454" i="12"/>
  <c r="N454" i="12"/>
  <c r="J454" i="12"/>
  <c r="AB453" i="12"/>
  <c r="X453" i="12"/>
  <c r="T453" i="12"/>
  <c r="P453" i="12"/>
  <c r="L453" i="12"/>
  <c r="Z452" i="12"/>
  <c r="V452" i="12"/>
  <c r="R452" i="12"/>
  <c r="N452" i="12"/>
  <c r="J452" i="12"/>
  <c r="AB451" i="12"/>
  <c r="X451" i="12"/>
  <c r="T451" i="12"/>
  <c r="P451" i="12"/>
  <c r="L451" i="12"/>
  <c r="Z450" i="12"/>
  <c r="V450" i="12"/>
  <c r="R450" i="12"/>
  <c r="N450" i="12"/>
  <c r="J450" i="12"/>
  <c r="AB449" i="12"/>
  <c r="X449" i="12"/>
  <c r="T449" i="12"/>
  <c r="P449" i="12"/>
  <c r="L449" i="12"/>
  <c r="Z448" i="12"/>
  <c r="V448" i="12"/>
  <c r="R448" i="12"/>
  <c r="N448" i="12"/>
  <c r="J448" i="12"/>
  <c r="AB447" i="12"/>
  <c r="X447" i="12"/>
  <c r="T447" i="12"/>
  <c r="P447" i="12"/>
  <c r="L447" i="12"/>
  <c r="Z446" i="12"/>
  <c r="V446" i="12"/>
  <c r="R446" i="12"/>
  <c r="N446" i="12"/>
  <c r="J446" i="12"/>
  <c r="AB445" i="12"/>
  <c r="X445" i="12"/>
  <c r="T445" i="12"/>
  <c r="P445" i="12"/>
  <c r="L445" i="12"/>
  <c r="Z444" i="12"/>
  <c r="V444" i="12"/>
  <c r="R444" i="12"/>
  <c r="N444" i="12"/>
  <c r="J444" i="12"/>
  <c r="AB443" i="12"/>
  <c r="X443" i="12"/>
  <c r="T443" i="12"/>
  <c r="P443" i="12"/>
  <c r="L443" i="12"/>
  <c r="Z442" i="12"/>
  <c r="V442" i="12"/>
  <c r="R442" i="12"/>
  <c r="N442" i="12"/>
  <c r="J442" i="12"/>
  <c r="AB441" i="12"/>
  <c r="X441" i="12"/>
  <c r="T441" i="12"/>
  <c r="P441" i="12"/>
  <c r="L441" i="12"/>
  <c r="Z440" i="12"/>
  <c r="V440" i="12"/>
  <c r="R440" i="12"/>
  <c r="N440" i="12"/>
  <c r="J440" i="12"/>
  <c r="AB439" i="12"/>
  <c r="X439" i="12"/>
  <c r="T439" i="12"/>
  <c r="P439" i="12"/>
  <c r="L439" i="12"/>
  <c r="Z438" i="12"/>
  <c r="V438" i="12"/>
  <c r="R438" i="12"/>
  <c r="N438" i="12"/>
  <c r="J438" i="12"/>
  <c r="AB437" i="12"/>
  <c r="X437" i="12"/>
  <c r="T437" i="12"/>
  <c r="P437" i="12"/>
  <c r="L437" i="12"/>
  <c r="Z436" i="12"/>
  <c r="V436" i="12"/>
  <c r="R436" i="12"/>
  <c r="N436" i="12"/>
  <c r="J436" i="12"/>
  <c r="AB435" i="12"/>
  <c r="X435" i="12"/>
  <c r="T435" i="12"/>
  <c r="P435" i="12"/>
  <c r="L435" i="12"/>
  <c r="Z434" i="12"/>
  <c r="V434" i="12"/>
  <c r="R434" i="12"/>
  <c r="N434" i="12"/>
  <c r="J434" i="12"/>
  <c r="AB433" i="12"/>
  <c r="X433" i="12"/>
  <c r="T433" i="12"/>
  <c r="P433" i="12"/>
  <c r="L433" i="12"/>
  <c r="Z432" i="12"/>
  <c r="V432" i="12"/>
  <c r="R432" i="12"/>
  <c r="N432" i="12"/>
  <c r="J432" i="12"/>
  <c r="AB431" i="12"/>
  <c r="X431" i="12"/>
  <c r="T431" i="12"/>
  <c r="P431" i="12"/>
  <c r="L431" i="12"/>
  <c r="Z430" i="12"/>
  <c r="V430" i="12"/>
  <c r="R430" i="12"/>
  <c r="N430" i="12"/>
  <c r="J430" i="12"/>
  <c r="AB429" i="12"/>
  <c r="X429" i="12"/>
  <c r="T429" i="12"/>
  <c r="P429" i="12"/>
  <c r="L429" i="12"/>
  <c r="Z428" i="12"/>
  <c r="V428" i="12"/>
  <c r="R428" i="12"/>
  <c r="N428" i="12"/>
  <c r="J428" i="12"/>
  <c r="AB427" i="12"/>
  <c r="X427" i="12"/>
  <c r="T427" i="12"/>
  <c r="P427" i="12"/>
  <c r="L427" i="12"/>
  <c r="Z426" i="12"/>
  <c r="V426" i="12"/>
  <c r="R426" i="12"/>
  <c r="N426" i="12"/>
  <c r="J426" i="12"/>
  <c r="AB425" i="12"/>
  <c r="X425" i="12"/>
  <c r="T425" i="12"/>
  <c r="P425" i="12"/>
  <c r="L425" i="12"/>
  <c r="Z273" i="12"/>
  <c r="Z318" i="12" s="1"/>
  <c r="Z128" i="19" s="1"/>
  <c r="V273" i="12"/>
  <c r="V318" i="12" s="1"/>
  <c r="V128" i="19" s="1"/>
  <c r="R273" i="12"/>
  <c r="R318" i="12" s="1"/>
  <c r="R128" i="19" s="1"/>
  <c r="N273" i="12"/>
  <c r="N318" i="12" s="1"/>
  <c r="N128" i="19" s="1"/>
  <c r="J273" i="12"/>
  <c r="J318" i="12" s="1"/>
  <c r="J128" i="19" s="1"/>
  <c r="I148" i="12"/>
  <c r="AC454" i="12"/>
  <c r="Y454" i="12"/>
  <c r="Q454" i="12"/>
  <c r="I454" i="12"/>
  <c r="AA453" i="12"/>
  <c r="S453" i="12"/>
  <c r="O453" i="12"/>
  <c r="K453" i="12"/>
  <c r="AC452" i="12"/>
  <c r="Y452" i="12"/>
  <c r="Q452" i="12"/>
  <c r="I452" i="12"/>
  <c r="AA451" i="12"/>
  <c r="S451" i="12"/>
  <c r="O451" i="12"/>
  <c r="K451" i="12"/>
  <c r="AC450" i="12"/>
  <c r="Y450" i="12"/>
  <c r="Q450" i="12"/>
  <c r="I450" i="12"/>
  <c r="AA449" i="12"/>
  <c r="S449" i="12"/>
  <c r="O449" i="12"/>
  <c r="K449" i="12"/>
  <c r="AC448" i="12"/>
  <c r="Y448" i="12"/>
  <c r="Q448" i="12"/>
  <c r="I448" i="12"/>
  <c r="AA447" i="12"/>
  <c r="S447" i="12"/>
  <c r="O447" i="12"/>
  <c r="K447" i="12"/>
  <c r="AC446" i="12"/>
  <c r="Y446" i="12"/>
  <c r="Q446" i="12"/>
  <c r="I446" i="12"/>
  <c r="AA445" i="12"/>
  <c r="S445" i="12"/>
  <c r="O445" i="12"/>
  <c r="K445" i="12"/>
  <c r="AC444" i="12"/>
  <c r="Y444" i="12"/>
  <c r="Q444" i="12"/>
  <c r="I444" i="12"/>
  <c r="AA443" i="12"/>
  <c r="S443" i="12"/>
  <c r="O443" i="12"/>
  <c r="K443" i="12"/>
  <c r="AC442" i="12"/>
  <c r="Y442" i="12"/>
  <c r="Q442" i="12"/>
  <c r="I442" i="12"/>
  <c r="AA441" i="12"/>
  <c r="S441" i="12"/>
  <c r="O441" i="12"/>
  <c r="K441" i="12"/>
  <c r="AC440" i="12"/>
  <c r="Y440" i="12"/>
  <c r="Q440" i="12"/>
  <c r="I440" i="12"/>
  <c r="AA439" i="12"/>
  <c r="S439" i="12"/>
  <c r="O439" i="12"/>
  <c r="K439" i="12"/>
  <c r="AC438" i="12"/>
  <c r="Y438" i="12"/>
  <c r="Q438" i="12"/>
  <c r="I438" i="12"/>
  <c r="AA437" i="12"/>
  <c r="S437" i="12"/>
  <c r="O437" i="12"/>
  <c r="K437" i="12"/>
  <c r="AC436" i="12"/>
  <c r="Y436" i="12"/>
  <c r="Q436" i="12"/>
  <c r="I436" i="12"/>
  <c r="AA435" i="12"/>
  <c r="S435" i="12"/>
  <c r="O435" i="12"/>
  <c r="K435" i="12"/>
  <c r="AC434" i="12"/>
  <c r="Y434" i="12"/>
  <c r="Q434" i="12"/>
  <c r="I434" i="12"/>
  <c r="AA433" i="12"/>
  <c r="S433" i="12"/>
  <c r="O433" i="12"/>
  <c r="K433" i="12"/>
  <c r="AC432" i="12"/>
  <c r="Y432" i="12"/>
  <c r="Q432" i="12"/>
  <c r="I432" i="12"/>
  <c r="AA431" i="12"/>
  <c r="S431" i="12"/>
  <c r="O431" i="12"/>
  <c r="K431" i="12"/>
  <c r="AC430" i="12"/>
  <c r="Y430" i="12"/>
  <c r="Q430" i="12"/>
  <c r="I430" i="12"/>
  <c r="AA429" i="12"/>
  <c r="S429" i="12"/>
  <c r="O429" i="12"/>
  <c r="K429" i="12"/>
  <c r="AC428" i="12"/>
  <c r="Y428" i="12"/>
  <c r="Q428" i="12"/>
  <c r="I428" i="12"/>
  <c r="AA427" i="12"/>
  <c r="S427" i="12"/>
  <c r="O427" i="12"/>
  <c r="K427" i="12"/>
  <c r="AC426" i="12"/>
  <c r="Y426" i="12"/>
  <c r="Q426" i="12"/>
  <c r="I426" i="12"/>
  <c r="AA425" i="12"/>
  <c r="S425" i="12"/>
  <c r="O425" i="12"/>
  <c r="K425" i="12"/>
  <c r="AC273" i="12"/>
  <c r="AC318" i="12" s="1"/>
  <c r="AC128" i="19" s="1"/>
  <c r="Y273" i="12"/>
  <c r="Y318" i="12" s="1"/>
  <c r="Y128" i="19" s="1"/>
  <c r="U273" i="12"/>
  <c r="U318" i="12" s="1"/>
  <c r="U128" i="19" s="1"/>
  <c r="Q273" i="12"/>
  <c r="Q318" i="12" s="1"/>
  <c r="Q128" i="19" s="1"/>
  <c r="M273" i="12"/>
  <c r="M318" i="12" s="1"/>
  <c r="M128" i="19" s="1"/>
  <c r="I273" i="12"/>
  <c r="I318" i="12" s="1"/>
  <c r="I128" i="19" s="1"/>
  <c r="AB454" i="12"/>
  <c r="X454" i="12"/>
  <c r="T454" i="12"/>
  <c r="P454" i="12"/>
  <c r="L454" i="12"/>
  <c r="Z453" i="12"/>
  <c r="V453" i="12"/>
  <c r="R453" i="12"/>
  <c r="N453" i="12"/>
  <c r="J453" i="12"/>
  <c r="AB452" i="12"/>
  <c r="X452" i="12"/>
  <c r="T452" i="12"/>
  <c r="P452" i="12"/>
  <c r="L452" i="12"/>
  <c r="Z451" i="12"/>
  <c r="V451" i="12"/>
  <c r="R451" i="12"/>
  <c r="N451" i="12"/>
  <c r="J451" i="12"/>
  <c r="AB450" i="12"/>
  <c r="X450" i="12"/>
  <c r="T450" i="12"/>
  <c r="P450" i="12"/>
  <c r="L450" i="12"/>
  <c r="Z449" i="12"/>
  <c r="V449" i="12"/>
  <c r="R449" i="12"/>
  <c r="N449" i="12"/>
  <c r="J449" i="12"/>
  <c r="AB448" i="12"/>
  <c r="X448" i="12"/>
  <c r="T448" i="12"/>
  <c r="P448" i="12"/>
  <c r="L448" i="12"/>
  <c r="Z447" i="12"/>
  <c r="V447" i="12"/>
  <c r="R447" i="12"/>
  <c r="N447" i="12"/>
  <c r="J447" i="12"/>
  <c r="AB446" i="12"/>
  <c r="X446" i="12"/>
  <c r="T446" i="12"/>
  <c r="P446" i="12"/>
  <c r="L446" i="12"/>
  <c r="Z445" i="12"/>
  <c r="V445" i="12"/>
  <c r="R445" i="12"/>
  <c r="N445" i="12"/>
  <c r="J445" i="12"/>
  <c r="AB444" i="12"/>
  <c r="X444" i="12"/>
  <c r="T444" i="12"/>
  <c r="P444" i="12"/>
  <c r="L444" i="12"/>
  <c r="Z443" i="12"/>
  <c r="V443" i="12"/>
  <c r="R443" i="12"/>
  <c r="N443" i="12"/>
  <c r="J443" i="12"/>
  <c r="AB442" i="12"/>
  <c r="X442" i="12"/>
  <c r="T442" i="12"/>
  <c r="P442" i="12"/>
  <c r="L442" i="12"/>
  <c r="Z441" i="12"/>
  <c r="V441" i="12"/>
  <c r="R441" i="12"/>
  <c r="N441" i="12"/>
  <c r="J441" i="12"/>
  <c r="AB440" i="12"/>
  <c r="X440" i="12"/>
  <c r="T440" i="12"/>
  <c r="P440" i="12"/>
  <c r="L440" i="12"/>
  <c r="Z439" i="12"/>
  <c r="V439" i="12"/>
  <c r="R439" i="12"/>
  <c r="N439" i="12"/>
  <c r="J439" i="12"/>
  <c r="AB438" i="12"/>
  <c r="X438" i="12"/>
  <c r="T438" i="12"/>
  <c r="P438" i="12"/>
  <c r="L438" i="12"/>
  <c r="Z437" i="12"/>
  <c r="V437" i="12"/>
  <c r="R437" i="12"/>
  <c r="N437" i="12"/>
  <c r="J437" i="12"/>
  <c r="AB436" i="12"/>
  <c r="X436" i="12"/>
  <c r="T436" i="12"/>
  <c r="P436" i="12"/>
  <c r="L436" i="12"/>
  <c r="Z435" i="12"/>
  <c r="V435" i="12"/>
  <c r="R435" i="12"/>
  <c r="N435" i="12"/>
  <c r="J435" i="12"/>
  <c r="AB434" i="12"/>
  <c r="X434" i="12"/>
  <c r="T434" i="12"/>
  <c r="P434" i="12"/>
  <c r="L434" i="12"/>
  <c r="Z433" i="12"/>
  <c r="V433" i="12"/>
  <c r="R433" i="12"/>
  <c r="N433" i="12"/>
  <c r="J433" i="12"/>
  <c r="AB432" i="12"/>
  <c r="X432" i="12"/>
  <c r="T432" i="12"/>
  <c r="P432" i="12"/>
  <c r="L432" i="12"/>
  <c r="Z431" i="12"/>
  <c r="V431" i="12"/>
  <c r="R431" i="12"/>
  <c r="N431" i="12"/>
  <c r="J431" i="12"/>
  <c r="AB430" i="12"/>
  <c r="X430" i="12"/>
  <c r="T430" i="12"/>
  <c r="P430" i="12"/>
  <c r="L430" i="12"/>
  <c r="Z429" i="12"/>
  <c r="V429" i="12"/>
  <c r="R429" i="12"/>
  <c r="N429" i="12"/>
  <c r="J429" i="12"/>
  <c r="AB428" i="12"/>
  <c r="X428" i="12"/>
  <c r="T428" i="12"/>
  <c r="P428" i="12"/>
  <c r="L428" i="12"/>
  <c r="Z427" i="12"/>
  <c r="V427" i="12"/>
  <c r="R427" i="12"/>
  <c r="N427" i="12"/>
  <c r="J427" i="12"/>
  <c r="AB426" i="12"/>
  <c r="X426" i="12"/>
  <c r="T426" i="12"/>
  <c r="P426" i="12"/>
  <c r="L426" i="12"/>
  <c r="Z425" i="12"/>
  <c r="V425" i="12"/>
  <c r="R425" i="12"/>
  <c r="N425" i="12"/>
  <c r="J425" i="12"/>
  <c r="Q453" i="12"/>
  <c r="O452" i="12"/>
  <c r="Y451" i="12"/>
  <c r="I451" i="12"/>
  <c r="Q449" i="12"/>
  <c r="O448" i="12"/>
  <c r="Y447" i="12"/>
  <c r="I447" i="12"/>
  <c r="Q445" i="12"/>
  <c r="O444" i="12"/>
  <c r="Y443" i="12"/>
  <c r="I443" i="12"/>
  <c r="Q441" i="12"/>
  <c r="O440" i="12"/>
  <c r="Y439" i="12"/>
  <c r="I439" i="12"/>
  <c r="Q437" i="12"/>
  <c r="O436" i="12"/>
  <c r="Y435" i="12"/>
  <c r="I435" i="12"/>
  <c r="Q433" i="12"/>
  <c r="O432" i="12"/>
  <c r="Y431" i="12"/>
  <c r="I431" i="12"/>
  <c r="Q429" i="12"/>
  <c r="O428" i="12"/>
  <c r="Y427" i="12"/>
  <c r="I427" i="12"/>
  <c r="AB273" i="12"/>
  <c r="AB318" i="12" s="1"/>
  <c r="AB128" i="19" s="1"/>
  <c r="T273" i="12"/>
  <c r="T318" i="12" s="1"/>
  <c r="T128" i="19" s="1"/>
  <c r="L273" i="12"/>
  <c r="L318" i="12" s="1"/>
  <c r="L128" i="19" s="1"/>
  <c r="S454" i="12"/>
  <c r="AC453" i="12"/>
  <c r="AA452" i="12"/>
  <c r="K452" i="12"/>
  <c r="S450" i="12"/>
  <c r="AC449" i="12"/>
  <c r="AA448" i="12"/>
  <c r="K448" i="12"/>
  <c r="S446" i="12"/>
  <c r="AC445" i="12"/>
  <c r="AA444" i="12"/>
  <c r="K444" i="12"/>
  <c r="S442" i="12"/>
  <c r="AC441" i="12"/>
  <c r="AA440" i="12"/>
  <c r="K440" i="12"/>
  <c r="S438" i="12"/>
  <c r="AC437" i="12"/>
  <c r="AA436" i="12"/>
  <c r="K436" i="12"/>
  <c r="S434" i="12"/>
  <c r="AC433" i="12"/>
  <c r="AA432" i="12"/>
  <c r="K432" i="12"/>
  <c r="S430" i="12"/>
  <c r="AC429" i="12"/>
  <c r="AA428" i="12"/>
  <c r="K428" i="12"/>
  <c r="S426" i="12"/>
  <c r="Q425" i="12"/>
  <c r="AA273" i="12"/>
  <c r="AA318" i="12" s="1"/>
  <c r="AA128" i="19" s="1"/>
  <c r="S273" i="12"/>
  <c r="S318" i="12" s="1"/>
  <c r="S128" i="19" s="1"/>
  <c r="K273" i="12"/>
  <c r="K318" i="12" s="1"/>
  <c r="K128" i="19" s="1"/>
  <c r="I193" i="12"/>
  <c r="V255" i="12"/>
  <c r="V300" i="12" s="1"/>
  <c r="V110" i="19" s="1"/>
  <c r="O454" i="12"/>
  <c r="Y453" i="12"/>
  <c r="I453" i="12"/>
  <c r="Q451" i="12"/>
  <c r="O450" i="12"/>
  <c r="Y449" i="12"/>
  <c r="I449" i="12"/>
  <c r="Q447" i="12"/>
  <c r="O446" i="12"/>
  <c r="Y445" i="12"/>
  <c r="I445" i="12"/>
  <c r="Q443" i="12"/>
  <c r="O442" i="12"/>
  <c r="Y441" i="12"/>
  <c r="I441" i="12"/>
  <c r="Q439" i="12"/>
  <c r="O438" i="12"/>
  <c r="Y437" i="12"/>
  <c r="I437" i="12"/>
  <c r="Q435" i="12"/>
  <c r="O434" i="12"/>
  <c r="Y433" i="12"/>
  <c r="I433" i="12"/>
  <c r="Q431" i="12"/>
  <c r="O430" i="12"/>
  <c r="Y429" i="12"/>
  <c r="I429" i="12"/>
  <c r="Q427" i="12"/>
  <c r="O426" i="12"/>
  <c r="AC425" i="12"/>
  <c r="X273" i="12"/>
  <c r="X318" i="12" s="1"/>
  <c r="X128" i="19" s="1"/>
  <c r="P273" i="12"/>
  <c r="P318" i="12" s="1"/>
  <c r="P128" i="19" s="1"/>
  <c r="X193" i="12"/>
  <c r="R148" i="12"/>
  <c r="P246" i="12"/>
  <c r="P291" i="12" s="1"/>
  <c r="P101" i="19" s="1"/>
  <c r="AA454" i="12"/>
  <c r="K454" i="12"/>
  <c r="S452" i="12"/>
  <c r="AC451" i="12"/>
  <c r="AA450" i="12"/>
  <c r="K450" i="12"/>
  <c r="S448" i="12"/>
  <c r="AC447" i="12"/>
  <c r="AA446" i="12"/>
  <c r="K446" i="12"/>
  <c r="S444" i="12"/>
  <c r="AC443" i="12"/>
  <c r="AA442" i="12"/>
  <c r="K442" i="12"/>
  <c r="S440" i="12"/>
  <c r="AC439" i="12"/>
  <c r="AA438" i="12"/>
  <c r="K438" i="12"/>
  <c r="S436" i="12"/>
  <c r="AC435" i="12"/>
  <c r="AA434" i="12"/>
  <c r="K434" i="12"/>
  <c r="S432" i="12"/>
  <c r="AC431" i="12"/>
  <c r="AA430" i="12"/>
  <c r="K430" i="12"/>
  <c r="S428" i="12"/>
  <c r="AC427" i="12"/>
  <c r="AA426" i="12"/>
  <c r="K426" i="12"/>
  <c r="Y425" i="12"/>
  <c r="I425" i="12"/>
  <c r="AB238" i="12"/>
  <c r="W273" i="12"/>
  <c r="W318" i="12" s="1"/>
  <c r="W128" i="19" s="1"/>
  <c r="O273" i="12"/>
  <c r="O318" i="12" s="1"/>
  <c r="O128" i="19" s="1"/>
  <c r="Z271" i="12"/>
  <c r="Z316" i="12" s="1"/>
  <c r="Z126" i="19" s="1"/>
  <c r="J271" i="12"/>
  <c r="J316" i="12" s="1"/>
  <c r="J126" i="19" s="1"/>
  <c r="T268" i="12"/>
  <c r="T313" i="12" s="1"/>
  <c r="T123" i="19" s="1"/>
  <c r="O262" i="12"/>
  <c r="O307" i="12" s="1"/>
  <c r="O117" i="19" s="1"/>
  <c r="Y261" i="12"/>
  <c r="Y306" i="12" s="1"/>
  <c r="Y116" i="19" s="1"/>
  <c r="V251" i="12"/>
  <c r="V296" i="12" s="1"/>
  <c r="V106" i="19" s="1"/>
  <c r="Z261" i="16"/>
  <c r="Z268" i="16" s="1"/>
  <c r="O59" i="27"/>
  <c r="O122" i="27"/>
  <c r="O109" i="27"/>
  <c r="M518" i="10"/>
  <c r="AK105" i="23"/>
  <c r="AB105" i="23"/>
  <c r="AB110" i="23" s="1"/>
  <c r="W105" i="23"/>
  <c r="Q105" i="23"/>
  <c r="L105" i="23"/>
  <c r="L110" i="23" s="1"/>
  <c r="G105" i="23"/>
  <c r="G110" i="23" s="1"/>
  <c r="P105" i="23"/>
  <c r="AI105" i="23"/>
  <c r="K105" i="23"/>
  <c r="U105" i="23"/>
  <c r="AA105" i="23"/>
  <c r="C474" i="19"/>
  <c r="D57" i="20"/>
  <c r="D26" i="20"/>
  <c r="C26" i="19"/>
  <c r="H24" i="21"/>
  <c r="G24" i="21"/>
  <c r="D161" i="16"/>
  <c r="D185" i="16"/>
  <c r="D137" i="16"/>
  <c r="H59" i="27"/>
  <c r="H68" i="27"/>
  <c r="H107" i="27"/>
  <c r="H118" i="27"/>
  <c r="V15" i="27"/>
  <c r="C16" i="19"/>
  <c r="D16" i="20"/>
  <c r="W108" i="27"/>
  <c r="W111" i="27"/>
  <c r="K61" i="27"/>
  <c r="AI376" i="12"/>
  <c r="AI421" i="12" s="1"/>
  <c r="X148" i="12"/>
  <c r="AG730" i="10"/>
  <c r="O747" i="10"/>
  <c r="C57" i="19"/>
  <c r="C56" i="19"/>
  <c r="C54" i="19"/>
  <c r="C47" i="19"/>
  <c r="C41" i="19"/>
  <c r="C40" i="19"/>
  <c r="C38" i="19"/>
  <c r="D37" i="20"/>
  <c r="C61" i="19"/>
  <c r="C60" i="19"/>
  <c r="C58" i="19"/>
  <c r="C51" i="19"/>
  <c r="C45" i="19"/>
  <c r="C44" i="19"/>
  <c r="C42" i="19"/>
  <c r="C59" i="19"/>
  <c r="C52" i="19"/>
  <c r="C50" i="19"/>
  <c r="C39" i="19"/>
  <c r="C55" i="19"/>
  <c r="C43" i="19"/>
  <c r="C37" i="19"/>
  <c r="C48" i="19"/>
  <c r="C46" i="19"/>
  <c r="C49" i="19"/>
  <c r="C53" i="19"/>
  <c r="D21" i="20"/>
  <c r="C21" i="19"/>
  <c r="H16" i="21"/>
  <c r="H36" i="27" s="1"/>
  <c r="H55" i="27" s="1"/>
  <c r="G16" i="21"/>
  <c r="G36" i="27" s="1"/>
  <c r="F16" i="21"/>
  <c r="F18" i="21" s="1"/>
  <c r="D140" i="16"/>
  <c r="D164" i="16"/>
  <c r="D188" i="16"/>
  <c r="AE80" i="27"/>
  <c r="AB117" i="27"/>
  <c r="AB113" i="27"/>
  <c r="AB118" i="27"/>
  <c r="D20" i="20"/>
  <c r="C20" i="19"/>
  <c r="S111" i="27"/>
  <c r="S117" i="27"/>
  <c r="G61" i="27"/>
  <c r="G68" i="27"/>
  <c r="G121" i="27"/>
  <c r="AI1652" i="14"/>
  <c r="AI408" i="14"/>
  <c r="AI1660" i="14"/>
  <c r="AI416" i="14"/>
  <c r="AI1668" i="14"/>
  <c r="AI424" i="14"/>
  <c r="AI1676" i="14"/>
  <c r="AI432" i="14"/>
  <c r="AI1684" i="14"/>
  <c r="AI440" i="14"/>
  <c r="AI721" i="10"/>
  <c r="AI723" i="10" s="1"/>
  <c r="AG745" i="10"/>
  <c r="AG735" i="10"/>
  <c r="AG739" i="10"/>
  <c r="AG731" i="10"/>
  <c r="W518" i="10"/>
  <c r="AI518" i="10"/>
  <c r="W494" i="10"/>
  <c r="U394" i="10"/>
  <c r="AI318" i="10"/>
  <c r="AI344" i="10" s="1"/>
  <c r="R63" i="10"/>
  <c r="Z63" i="10"/>
  <c r="Y189" i="10"/>
  <c r="Y213" i="10"/>
  <c r="W218" i="10"/>
  <c r="W39" i="10"/>
  <c r="W65" i="10" s="1"/>
  <c r="U221" i="10"/>
  <c r="U18" i="19" s="1"/>
  <c r="I223" i="10"/>
  <c r="I20" i="19" s="1"/>
  <c r="M225" i="10"/>
  <c r="M22" i="19" s="1"/>
  <c r="W226" i="10"/>
  <c r="W23" i="19" s="1"/>
  <c r="AI226" i="10"/>
  <c r="AI23" i="19" s="1"/>
  <c r="Q227" i="10"/>
  <c r="Q24" i="19" s="1"/>
  <c r="AA228" i="10"/>
  <c r="AA25" i="19" s="1"/>
  <c r="U229" i="10"/>
  <c r="U26" i="19" s="1"/>
  <c r="O230" i="10"/>
  <c r="O27" i="19" s="1"/>
  <c r="M233" i="10"/>
  <c r="M30" i="19" s="1"/>
  <c r="W234" i="10"/>
  <c r="W31" i="19" s="1"/>
  <c r="AI234" i="10"/>
  <c r="AI31" i="19" s="1"/>
  <c r="Q235" i="10"/>
  <c r="Q32" i="19" s="1"/>
  <c r="AA236" i="10"/>
  <c r="AA33" i="19" s="1"/>
  <c r="AG237" i="10"/>
  <c r="AG34" i="19" s="1"/>
  <c r="U237" i="10"/>
  <c r="U34" i="19" s="1"/>
  <c r="O63" i="10"/>
  <c r="U139" i="10"/>
  <c r="U165" i="10" s="1"/>
  <c r="M163" i="10"/>
  <c r="AC163" i="10"/>
  <c r="W274" i="10"/>
  <c r="AI274" i="10"/>
  <c r="N218" i="10"/>
  <c r="N39" i="10"/>
  <c r="P221" i="10"/>
  <c r="P18" i="19" s="1"/>
  <c r="R224" i="10"/>
  <c r="R21" i="19" s="1"/>
  <c r="T227" i="10"/>
  <c r="T24" i="19" s="1"/>
  <c r="J236" i="10"/>
  <c r="J33" i="19" s="1"/>
  <c r="V63" i="10"/>
  <c r="I189" i="10"/>
  <c r="I215" i="10" s="1"/>
  <c r="V274" i="10"/>
  <c r="X39" i="10"/>
  <c r="X218" i="10"/>
  <c r="R219" i="10"/>
  <c r="R16" i="19" s="1"/>
  <c r="P220" i="10"/>
  <c r="P17" i="19" s="1"/>
  <c r="J221" i="10"/>
  <c r="J18" i="19" s="1"/>
  <c r="Z221" i="10"/>
  <c r="Z18" i="19" s="1"/>
  <c r="X222" i="10"/>
  <c r="X19" i="19" s="1"/>
  <c r="R223" i="10"/>
  <c r="R20" i="19" s="1"/>
  <c r="P224" i="10"/>
  <c r="P21" i="19" s="1"/>
  <c r="J225" i="10"/>
  <c r="J22" i="19" s="1"/>
  <c r="Z225" i="10"/>
  <c r="Z22" i="19" s="1"/>
  <c r="X226" i="10"/>
  <c r="X23" i="19" s="1"/>
  <c r="R227" i="10"/>
  <c r="R24" i="19" s="1"/>
  <c r="P228" i="10"/>
  <c r="P25" i="19" s="1"/>
  <c r="J229" i="10"/>
  <c r="J26" i="19" s="1"/>
  <c r="Z229" i="10"/>
  <c r="Z26" i="19" s="1"/>
  <c r="X230" i="10"/>
  <c r="X27" i="19" s="1"/>
  <c r="R231" i="10"/>
  <c r="R28" i="19" s="1"/>
  <c r="P232" i="10"/>
  <c r="P29" i="19" s="1"/>
  <c r="J233" i="10"/>
  <c r="J30" i="19" s="1"/>
  <c r="Z233" i="10"/>
  <c r="Z30" i="19" s="1"/>
  <c r="X234" i="10"/>
  <c r="X31" i="19" s="1"/>
  <c r="R235" i="10"/>
  <c r="R32" i="19" s="1"/>
  <c r="P236" i="10"/>
  <c r="P33" i="19" s="1"/>
  <c r="J237" i="10"/>
  <c r="J34" i="19" s="1"/>
  <c r="Z237" i="10"/>
  <c r="Z34" i="19" s="1"/>
  <c r="X63" i="10"/>
  <c r="U89" i="10"/>
  <c r="M113" i="10"/>
  <c r="AC113" i="10"/>
  <c r="V139" i="10"/>
  <c r="V163" i="10"/>
  <c r="AI189" i="10"/>
  <c r="W189" i="10"/>
  <c r="W215" i="10" s="1"/>
  <c r="O213" i="10"/>
  <c r="X274" i="10"/>
  <c r="Z218" i="10"/>
  <c r="Z39" i="10"/>
  <c r="Z65" i="10" s="1"/>
  <c r="X221" i="10"/>
  <c r="X18" i="19" s="1"/>
  <c r="L225" i="10"/>
  <c r="L22" i="19" s="1"/>
  <c r="J228" i="10"/>
  <c r="J25" i="19" s="1"/>
  <c r="V234" i="10"/>
  <c r="V31" i="19" s="1"/>
  <c r="N63" i="10"/>
  <c r="L139" i="10"/>
  <c r="T163" i="10"/>
  <c r="U189" i="10"/>
  <c r="AG189" i="10"/>
  <c r="Q218" i="10"/>
  <c r="Q39" i="10"/>
  <c r="Q65" i="10" s="1"/>
  <c r="K219" i="10"/>
  <c r="K16" i="19" s="1"/>
  <c r="AA219" i="10"/>
  <c r="AA16" i="19" s="1"/>
  <c r="U220" i="10"/>
  <c r="U17" i="19" s="1"/>
  <c r="O221" i="10"/>
  <c r="O18" i="19" s="1"/>
  <c r="I222" i="10"/>
  <c r="I19" i="19" s="1"/>
  <c r="Y222" i="10"/>
  <c r="Y19" i="19" s="1"/>
  <c r="S223" i="10"/>
  <c r="S20" i="19" s="1"/>
  <c r="M224" i="10"/>
  <c r="M21" i="19" s="1"/>
  <c r="AE224" i="10"/>
  <c r="AE21" i="19" s="1"/>
  <c r="AC224" i="10"/>
  <c r="AC21" i="19" s="1"/>
  <c r="W225" i="10"/>
  <c r="W22" i="19" s="1"/>
  <c r="AI225" i="10"/>
  <c r="AI22" i="19" s="1"/>
  <c r="Q226" i="10"/>
  <c r="Q23" i="19" s="1"/>
  <c r="K227" i="10"/>
  <c r="K24" i="19" s="1"/>
  <c r="AA227" i="10"/>
  <c r="AA24" i="19" s="1"/>
  <c r="U228" i="10"/>
  <c r="U25" i="19" s="1"/>
  <c r="AG228" i="10"/>
  <c r="AG25" i="19" s="1"/>
  <c r="O229" i="10"/>
  <c r="O26" i="19" s="1"/>
  <c r="I230" i="10"/>
  <c r="I27" i="19" s="1"/>
  <c r="Y230" i="10"/>
  <c r="Y27" i="19" s="1"/>
  <c r="S231" i="10"/>
  <c r="S28" i="19" s="1"/>
  <c r="M232" i="10"/>
  <c r="M29" i="19" s="1"/>
  <c r="AC232" i="10"/>
  <c r="AC29" i="19" s="1"/>
  <c r="W233" i="10"/>
  <c r="W30" i="19" s="1"/>
  <c r="AI233" i="10"/>
  <c r="AI30" i="19" s="1"/>
  <c r="Q234" i="10"/>
  <c r="Q31" i="19" s="1"/>
  <c r="K235" i="10"/>
  <c r="K32" i="19" s="1"/>
  <c r="AA235" i="10"/>
  <c r="AA32" i="19" s="1"/>
  <c r="U236" i="10"/>
  <c r="U33" i="19" s="1"/>
  <c r="O237" i="10"/>
  <c r="O34" i="19" s="1"/>
  <c r="I63" i="10"/>
  <c r="Y63" i="10"/>
  <c r="R89" i="10"/>
  <c r="R113" i="10"/>
  <c r="S139" i="10"/>
  <c r="K163" i="10"/>
  <c r="AA163" i="10"/>
  <c r="T189" i="10"/>
  <c r="T213" i="10"/>
  <c r="Q274" i="10"/>
  <c r="AI623" i="10"/>
  <c r="F530" i="10"/>
  <c r="F553" i="10"/>
  <c r="F579" i="10" s="1"/>
  <c r="F603" i="10" s="1"/>
  <c r="F629" i="10" s="1"/>
  <c r="F653" i="10" s="1"/>
  <c r="F679" i="10" s="1"/>
  <c r="F703" i="10" s="1"/>
  <c r="F729" i="10" s="1"/>
  <c r="AE697" i="10"/>
  <c r="G97" i="27" l="1"/>
  <c r="Y97" i="27"/>
  <c r="T97" i="27"/>
  <c r="AI48" i="27"/>
  <c r="T122" i="27"/>
  <c r="I48" i="27"/>
  <c r="O97" i="27"/>
  <c r="R48" i="27"/>
  <c r="X97" i="27"/>
  <c r="G48" i="27"/>
  <c r="W48" i="27"/>
  <c r="M97" i="27"/>
  <c r="AC97" i="27"/>
  <c r="K97" i="27"/>
  <c r="V48" i="27"/>
  <c r="AB97" i="27"/>
  <c r="T48" i="27"/>
  <c r="J97" i="27"/>
  <c r="Z97" i="27"/>
  <c r="J48" i="27"/>
  <c r="J67" i="27" s="1"/>
  <c r="S48" i="27"/>
  <c r="AC48" i="27"/>
  <c r="V97" i="27"/>
  <c r="AI110" i="27"/>
  <c r="Q48" i="27"/>
  <c r="W97" i="27"/>
  <c r="Z48" i="27"/>
  <c r="AI97" i="27"/>
  <c r="K48" i="27"/>
  <c r="AA48" i="27"/>
  <c r="Q97" i="27"/>
  <c r="M48" i="27"/>
  <c r="S97" i="27"/>
  <c r="AE48" i="27"/>
  <c r="H48" i="27"/>
  <c r="X48" i="27"/>
  <c r="X67" i="27" s="1"/>
  <c r="N97" i="27"/>
  <c r="AE97" i="27"/>
  <c r="P97" i="27"/>
  <c r="I97" i="27"/>
  <c r="N48" i="27"/>
  <c r="AC181" i="27"/>
  <c r="AC83" i="26" s="1"/>
  <c r="Y48" i="27"/>
  <c r="AG97" i="27"/>
  <c r="H97" i="27"/>
  <c r="O48" i="27"/>
  <c r="AG48" i="27"/>
  <c r="U97" i="27"/>
  <c r="U48" i="27"/>
  <c r="AA97" i="27"/>
  <c r="L97" i="27"/>
  <c r="L48" i="27"/>
  <c r="AB48" i="27"/>
  <c r="AG182" i="27"/>
  <c r="AG84" i="26" s="1"/>
  <c r="AG127" i="27"/>
  <c r="X181" i="27"/>
  <c r="X83" i="26" s="1"/>
  <c r="AG124" i="27"/>
  <c r="AG61" i="27"/>
  <c r="J141" i="23"/>
  <c r="AA181" i="27"/>
  <c r="AA83" i="26" s="1"/>
  <c r="G165" i="25"/>
  <c r="G141" i="23"/>
  <c r="N165" i="10"/>
  <c r="W110" i="23"/>
  <c r="AG110" i="27"/>
  <c r="H23" i="21"/>
  <c r="I110" i="23"/>
  <c r="AG68" i="27"/>
  <c r="H1612" i="15"/>
  <c r="H475" i="19"/>
  <c r="G510" i="19"/>
  <c r="G512" i="19" s="1"/>
  <c r="G525" i="19" s="1"/>
  <c r="G16" i="22" s="1"/>
  <c r="G24" i="22" s="1"/>
  <c r="G31" i="22" s="1"/>
  <c r="G67" i="22" s="1"/>
  <c r="G76" i="22" s="1"/>
  <c r="T115" i="10"/>
  <c r="W115" i="10"/>
  <c r="H1621" i="15"/>
  <c r="AE61" i="27"/>
  <c r="F43" i="16"/>
  <c r="F65" i="16"/>
  <c r="F22" i="16"/>
  <c r="F87" i="16"/>
  <c r="AG111" i="27"/>
  <c r="Y115" i="10"/>
  <c r="Q110" i="23"/>
  <c r="N1774" i="14"/>
  <c r="N470" i="19" s="1"/>
  <c r="S1717" i="14"/>
  <c r="S413" i="19" s="1"/>
  <c r="S1733" i="14"/>
  <c r="S429" i="19" s="1"/>
  <c r="S1749" i="14"/>
  <c r="S445" i="19" s="1"/>
  <c r="N1717" i="14"/>
  <c r="N413" i="19" s="1"/>
  <c r="AB1718" i="14"/>
  <c r="AB414" i="19" s="1"/>
  <c r="T1720" i="14"/>
  <c r="T416" i="19" s="1"/>
  <c r="L1722" i="14"/>
  <c r="L418" i="19" s="1"/>
  <c r="V1723" i="14"/>
  <c r="V419" i="19" s="1"/>
  <c r="N1725" i="14"/>
  <c r="N421" i="19" s="1"/>
  <c r="AB1726" i="14"/>
  <c r="AB422" i="19" s="1"/>
  <c r="H141" i="23"/>
  <c r="L141" i="23"/>
  <c r="AI924" i="14"/>
  <c r="AI533" i="15"/>
  <c r="H510" i="19"/>
  <c r="H512" i="19" s="1"/>
  <c r="H525" i="19" s="1"/>
  <c r="AG141" i="23"/>
  <c r="K215" i="10"/>
  <c r="AG122" i="27"/>
  <c r="P110" i="23"/>
  <c r="Q67" i="27" s="1"/>
  <c r="G1612" i="15"/>
  <c r="G1621" i="15" s="1"/>
  <c r="G475" i="19"/>
  <c r="G137" i="25"/>
  <c r="AI109" i="27"/>
  <c r="AE114" i="27"/>
  <c r="G23" i="21"/>
  <c r="AE68" i="27"/>
  <c r="AE122" i="27"/>
  <c r="H165" i="25"/>
  <c r="G193" i="25"/>
  <c r="H193" i="25"/>
  <c r="H137" i="25"/>
  <c r="O141" i="23"/>
  <c r="O125" i="27" s="1"/>
  <c r="AC141" i="23"/>
  <c r="K110" i="23"/>
  <c r="Z141" i="23"/>
  <c r="Q141" i="23"/>
  <c r="Q125" i="27" s="1"/>
  <c r="M110" i="23"/>
  <c r="I141" i="23"/>
  <c r="M141" i="23"/>
  <c r="X141" i="23"/>
  <c r="AG110" i="23"/>
  <c r="K141" i="23"/>
  <c r="AK141" i="23"/>
  <c r="Z110" i="23"/>
  <c r="Z67" i="27" s="1"/>
  <c r="Y110" i="23"/>
  <c r="S141" i="23"/>
  <c r="AE110" i="23"/>
  <c r="AI141" i="23"/>
  <c r="P141" i="23"/>
  <c r="AI110" i="23"/>
  <c r="Y141" i="23"/>
  <c r="H125" i="27"/>
  <c r="N141" i="23"/>
  <c r="H67" i="27"/>
  <c r="O110" i="23"/>
  <c r="R141" i="23"/>
  <c r="R125" i="27" s="1"/>
  <c r="T141" i="23"/>
  <c r="U141" i="23"/>
  <c r="AB141" i="23"/>
  <c r="V141" i="23"/>
  <c r="V125" i="27" s="1"/>
  <c r="J110" i="23"/>
  <c r="AE141" i="23"/>
  <c r="AE108" i="27"/>
  <c r="AI111" i="27"/>
  <c r="G114" i="27"/>
  <c r="AG115" i="27"/>
  <c r="G111" i="27"/>
  <c r="T1728" i="14"/>
  <c r="T424" i="19" s="1"/>
  <c r="N1729" i="14"/>
  <c r="N425" i="19" s="1"/>
  <c r="L1730" i="14"/>
  <c r="L426" i="19" s="1"/>
  <c r="AB1730" i="14"/>
  <c r="AB426" i="19" s="1"/>
  <c r="V1731" i="14"/>
  <c r="V427" i="19" s="1"/>
  <c r="T1732" i="14"/>
  <c r="T428" i="19" s="1"/>
  <c r="N1733" i="14"/>
  <c r="N429" i="19" s="1"/>
  <c r="L1734" i="14"/>
  <c r="L430" i="19" s="1"/>
  <c r="AB1734" i="14"/>
  <c r="AB430" i="19" s="1"/>
  <c r="V1735" i="14"/>
  <c r="V431" i="19" s="1"/>
  <c r="T1736" i="14"/>
  <c r="T432" i="19" s="1"/>
  <c r="N1737" i="14"/>
  <c r="N433" i="19" s="1"/>
  <c r="L1738" i="14"/>
  <c r="L434" i="19" s="1"/>
  <c r="AB1738" i="14"/>
  <c r="AB434" i="19" s="1"/>
  <c r="V1739" i="14"/>
  <c r="V435" i="19" s="1"/>
  <c r="T1740" i="14"/>
  <c r="T436" i="19" s="1"/>
  <c r="N1741" i="14"/>
  <c r="N437" i="19" s="1"/>
  <c r="L1742" i="14"/>
  <c r="L438" i="19" s="1"/>
  <c r="AB1742" i="14"/>
  <c r="AB438" i="19" s="1"/>
  <c r="V1743" i="14"/>
  <c r="V439" i="19" s="1"/>
  <c r="T1744" i="14"/>
  <c r="T440" i="19" s="1"/>
  <c r="N1745" i="14"/>
  <c r="N441" i="19" s="1"/>
  <c r="L1746" i="14"/>
  <c r="L442" i="19" s="1"/>
  <c r="AB1746" i="14"/>
  <c r="AB442" i="19" s="1"/>
  <c r="V1747" i="14"/>
  <c r="V443" i="19" s="1"/>
  <c r="T1748" i="14"/>
  <c r="T444" i="19" s="1"/>
  <c r="N1749" i="14"/>
  <c r="N445" i="19" s="1"/>
  <c r="L1750" i="14"/>
  <c r="L446" i="19" s="1"/>
  <c r="AB1750" i="14"/>
  <c r="AB446" i="19" s="1"/>
  <c r="V1751" i="14"/>
  <c r="V447" i="19" s="1"/>
  <c r="T1752" i="14"/>
  <c r="T448" i="19" s="1"/>
  <c r="N1753" i="14"/>
  <c r="N449" i="19" s="1"/>
  <c r="L1754" i="14"/>
  <c r="L450" i="19" s="1"/>
  <c r="AB1754" i="14"/>
  <c r="AB450" i="19" s="1"/>
  <c r="U1774" i="14"/>
  <c r="U470" i="19" s="1"/>
  <c r="S1721" i="14"/>
  <c r="S417" i="19" s="1"/>
  <c r="S1729" i="14"/>
  <c r="S425" i="19" s="1"/>
  <c r="S1737" i="14"/>
  <c r="S433" i="19" s="1"/>
  <c r="S1745" i="14"/>
  <c r="S441" i="19" s="1"/>
  <c r="S1753" i="14"/>
  <c r="S449" i="19" s="1"/>
  <c r="Q1718" i="14"/>
  <c r="Q414" i="19" s="1"/>
  <c r="Q1750" i="14"/>
  <c r="Q446" i="19" s="1"/>
  <c r="AA1721" i="14"/>
  <c r="AA417" i="19" s="1"/>
  <c r="AA1729" i="14"/>
  <c r="AA425" i="19" s="1"/>
  <c r="AA1737" i="14"/>
  <c r="AA433" i="19" s="1"/>
  <c r="AA1745" i="14"/>
  <c r="AA441" i="19" s="1"/>
  <c r="AA1753" i="14"/>
  <c r="AA449" i="19" s="1"/>
  <c r="AC1718" i="14"/>
  <c r="AC414" i="19" s="1"/>
  <c r="AC1726" i="14"/>
  <c r="AC422" i="19" s="1"/>
  <c r="AC1734" i="14"/>
  <c r="AC430" i="19" s="1"/>
  <c r="AC1742" i="14"/>
  <c r="AC438" i="19" s="1"/>
  <c r="AC1750" i="14"/>
  <c r="AC446" i="19" s="1"/>
  <c r="I1728" i="14"/>
  <c r="I424" i="19" s="1"/>
  <c r="AA1719" i="14"/>
  <c r="AA415" i="19" s="1"/>
  <c r="AA1723" i="14"/>
  <c r="AA419" i="19" s="1"/>
  <c r="AA1727" i="14"/>
  <c r="AA423" i="19" s="1"/>
  <c r="AA1731" i="14"/>
  <c r="AA427" i="19" s="1"/>
  <c r="AG1120" i="14"/>
  <c r="AE1120" i="14"/>
  <c r="AE603" i="15" s="1"/>
  <c r="AE606" i="15" s="1"/>
  <c r="K1719" i="14"/>
  <c r="K415" i="19" s="1"/>
  <c r="K1723" i="14"/>
  <c r="K419" i="19" s="1"/>
  <c r="K1727" i="14"/>
  <c r="K423" i="19" s="1"/>
  <c r="K1731" i="14"/>
  <c r="K427" i="19" s="1"/>
  <c r="K1735" i="14"/>
  <c r="K431" i="19" s="1"/>
  <c r="K1739" i="14"/>
  <c r="K435" i="19" s="1"/>
  <c r="K1743" i="14"/>
  <c r="K439" i="19" s="1"/>
  <c r="K1747" i="14"/>
  <c r="K443" i="19" s="1"/>
  <c r="K1751" i="14"/>
  <c r="K447" i="19" s="1"/>
  <c r="Y1718" i="14"/>
  <c r="Y414" i="19" s="1"/>
  <c r="I1722" i="14"/>
  <c r="I418" i="19" s="1"/>
  <c r="Y1734" i="14"/>
  <c r="Y430" i="19" s="1"/>
  <c r="Q1744" i="14"/>
  <c r="Q440" i="19" s="1"/>
  <c r="Y1750" i="14"/>
  <c r="Y446" i="19" s="1"/>
  <c r="I1754" i="14"/>
  <c r="I450" i="19" s="1"/>
  <c r="I245" i="12"/>
  <c r="I290" i="12" s="1"/>
  <c r="I100" i="19" s="1"/>
  <c r="Z255" i="12"/>
  <c r="Z300" i="12" s="1"/>
  <c r="Z110" i="19" s="1"/>
  <c r="R245" i="12"/>
  <c r="R290" i="12" s="1"/>
  <c r="R100" i="19" s="1"/>
  <c r="P262" i="12"/>
  <c r="P307" i="12" s="1"/>
  <c r="P117" i="19" s="1"/>
  <c r="J243" i="12"/>
  <c r="J288" i="12" s="1"/>
  <c r="J98" i="19" s="1"/>
  <c r="X244" i="12"/>
  <c r="X289" i="12" s="1"/>
  <c r="X99" i="19" s="1"/>
  <c r="R265" i="12"/>
  <c r="R310" i="12" s="1"/>
  <c r="R120" i="19" s="1"/>
  <c r="L258" i="12"/>
  <c r="L303" i="12" s="1"/>
  <c r="L113" i="19" s="1"/>
  <c r="N261" i="12"/>
  <c r="N306" i="12" s="1"/>
  <c r="N116" i="19" s="1"/>
  <c r="AB262" i="12"/>
  <c r="AB307" i="12" s="1"/>
  <c r="AB117" i="19" s="1"/>
  <c r="AA268" i="12"/>
  <c r="AA313" i="12" s="1"/>
  <c r="AA123" i="19" s="1"/>
  <c r="T215" i="10"/>
  <c r="AC215" i="10"/>
  <c r="J215" i="10"/>
  <c r="R215" i="10"/>
  <c r="J165" i="10"/>
  <c r="Y165" i="10"/>
  <c r="AB115" i="10"/>
  <c r="P115" i="10"/>
  <c r="V65" i="10"/>
  <c r="H53" i="20"/>
  <c r="G51" i="20"/>
  <c r="AC135" i="17"/>
  <c r="AA132" i="17"/>
  <c r="I129" i="17"/>
  <c r="K130" i="17"/>
  <c r="AA139" i="17"/>
  <c r="AC141" i="17"/>
  <c r="M146" i="17"/>
  <c r="Y148" i="17"/>
  <c r="K151" i="17"/>
  <c r="Z285" i="17"/>
  <c r="W138" i="17"/>
  <c r="I144" i="17"/>
  <c r="L276" i="17"/>
  <c r="N260" i="17"/>
  <c r="N287" i="17"/>
  <c r="O287" i="17" s="1"/>
  <c r="P287" i="17" s="1"/>
  <c r="Q287" i="17" s="1"/>
  <c r="R287" i="17" s="1"/>
  <c r="S287" i="17" s="1"/>
  <c r="T287" i="17" s="1"/>
  <c r="U287" i="17" s="1"/>
  <c r="V287" i="17" s="1"/>
  <c r="AI287" i="17" s="1"/>
  <c r="K448" i="17"/>
  <c r="K703" i="17" s="1"/>
  <c r="K719" i="17" s="1"/>
  <c r="K409" i="19" s="1"/>
  <c r="K93" i="27" s="1"/>
  <c r="K121" i="27" s="1"/>
  <c r="L149" i="17"/>
  <c r="Z118" i="17"/>
  <c r="AC477" i="17"/>
  <c r="AC130" i="17"/>
  <c r="AA135" i="17"/>
  <c r="AC138" i="17"/>
  <c r="W149" i="17"/>
  <c r="K145" i="17"/>
  <c r="AC289" i="17"/>
  <c r="Z292" i="17"/>
  <c r="AE468" i="17"/>
  <c r="Y133" i="17"/>
  <c r="K136" i="17"/>
  <c r="M277" i="17"/>
  <c r="M461" i="17"/>
  <c r="AC265" i="17"/>
  <c r="Z268" i="17"/>
  <c r="M289" i="17"/>
  <c r="M465" i="17"/>
  <c r="M275" i="17"/>
  <c r="Z286" i="17"/>
  <c r="W290" i="17"/>
  <c r="AC291" i="17"/>
  <c r="AB269" i="17"/>
  <c r="M271" i="17"/>
  <c r="J274" i="17"/>
  <c r="W286" i="17"/>
  <c r="AC287" i="17"/>
  <c r="AA456" i="17"/>
  <c r="AA472" i="17"/>
  <c r="K667" i="17"/>
  <c r="K671" i="17"/>
  <c r="I683" i="17"/>
  <c r="AA684" i="17"/>
  <c r="J453" i="17"/>
  <c r="J461" i="17"/>
  <c r="J469" i="17"/>
  <c r="L667" i="17"/>
  <c r="Y266" i="17"/>
  <c r="AA267" i="17"/>
  <c r="I270" i="17"/>
  <c r="Y274" i="17"/>
  <c r="AA275" i="17"/>
  <c r="I278" i="17"/>
  <c r="Y282" i="17"/>
  <c r="AA283" i="17"/>
  <c r="I286" i="17"/>
  <c r="Y290" i="17"/>
  <c r="Y454" i="17"/>
  <c r="I456" i="17"/>
  <c r="Y456" i="17"/>
  <c r="Y458" i="17"/>
  <c r="I460" i="17"/>
  <c r="Y460" i="17"/>
  <c r="Y462" i="17"/>
  <c r="I464" i="17"/>
  <c r="Y464" i="17"/>
  <c r="Y466" i="17"/>
  <c r="I468" i="17"/>
  <c r="Y468" i="17"/>
  <c r="Y470" i="17"/>
  <c r="I472" i="17"/>
  <c r="Y472" i="17"/>
  <c r="Y474" i="17"/>
  <c r="I476" i="17"/>
  <c r="Y476" i="17"/>
  <c r="Y478" i="17"/>
  <c r="I480" i="17"/>
  <c r="Y480" i="17"/>
  <c r="AB666" i="17"/>
  <c r="Z668" i="17"/>
  <c r="X670" i="17"/>
  <c r="M673" i="17"/>
  <c r="I674" i="17"/>
  <c r="AA675" i="17"/>
  <c r="W676" i="17"/>
  <c r="AB682" i="17"/>
  <c r="Z684" i="17"/>
  <c r="X686" i="17"/>
  <c r="M689" i="17"/>
  <c r="I690" i="17"/>
  <c r="AE690" i="17"/>
  <c r="N690" i="17" s="1"/>
  <c r="O690" i="17" s="1"/>
  <c r="P690" i="17" s="1"/>
  <c r="Q690" i="17" s="1"/>
  <c r="R690" i="17" s="1"/>
  <c r="S690" i="17" s="1"/>
  <c r="T690" i="17" s="1"/>
  <c r="AA691" i="17"/>
  <c r="W692" i="17"/>
  <c r="M672" i="17"/>
  <c r="AC672" i="17"/>
  <c r="AC676" i="17"/>
  <c r="AC684" i="17"/>
  <c r="AC688" i="17"/>
  <c r="AC692" i="17"/>
  <c r="X693" i="17"/>
  <c r="AB143" i="17"/>
  <c r="W268" i="17"/>
  <c r="AE271" i="17"/>
  <c r="N271" i="17" s="1"/>
  <c r="O271" i="17" s="1"/>
  <c r="P271" i="17" s="1"/>
  <c r="Q271" i="17" s="1"/>
  <c r="R271" i="17" s="1"/>
  <c r="S271" i="17" s="1"/>
  <c r="T271" i="17" s="1"/>
  <c r="U271" i="17" s="1"/>
  <c r="V271" i="17" s="1"/>
  <c r="AI271" i="17" s="1"/>
  <c r="AC285" i="17"/>
  <c r="Z288" i="17"/>
  <c r="AE456" i="17"/>
  <c r="W280" i="17"/>
  <c r="AE283" i="17"/>
  <c r="AE460" i="17"/>
  <c r="I667" i="17"/>
  <c r="W274" i="17"/>
  <c r="AC275" i="17"/>
  <c r="M291" i="17"/>
  <c r="Z677" i="17"/>
  <c r="AE124" i="17"/>
  <c r="N124" i="17" s="1"/>
  <c r="O124" i="17" s="1"/>
  <c r="P124" i="17" s="1"/>
  <c r="Q124" i="17" s="1"/>
  <c r="R124" i="17" s="1"/>
  <c r="S124" i="17" s="1"/>
  <c r="T124" i="17" s="1"/>
  <c r="AE128" i="17"/>
  <c r="AE134" i="17"/>
  <c r="I150" i="17"/>
  <c r="W270" i="17"/>
  <c r="AC271" i="17"/>
  <c r="AB285" i="17"/>
  <c r="M287" i="17"/>
  <c r="K275" i="17"/>
  <c r="K291" i="17"/>
  <c r="AA148" i="12"/>
  <c r="AB148" i="12"/>
  <c r="L193" i="12"/>
  <c r="J457" i="17"/>
  <c r="J473" i="17"/>
  <c r="M280" i="17"/>
  <c r="I458" i="17"/>
  <c r="I474" i="17"/>
  <c r="L679" i="17"/>
  <c r="M668" i="17"/>
  <c r="M684" i="17"/>
  <c r="V193" i="12"/>
  <c r="S238" i="12"/>
  <c r="T148" i="12"/>
  <c r="T193" i="12"/>
  <c r="J288" i="17"/>
  <c r="J272" i="17"/>
  <c r="AE286" i="17"/>
  <c r="N286" i="17" s="1"/>
  <c r="O286" i="17" s="1"/>
  <c r="P286" i="17" s="1"/>
  <c r="Q286" i="17" s="1"/>
  <c r="R286" i="17" s="1"/>
  <c r="S286" i="17" s="1"/>
  <c r="T286" i="17" s="1"/>
  <c r="N464" i="17"/>
  <c r="O464" i="17" s="1"/>
  <c r="P464" i="17" s="1"/>
  <c r="Q464" i="17" s="1"/>
  <c r="R464" i="17" s="1"/>
  <c r="S464" i="17" s="1"/>
  <c r="T464" i="17" s="1"/>
  <c r="AC126" i="17"/>
  <c r="L272" i="17"/>
  <c r="J280" i="17"/>
  <c r="W103" i="12"/>
  <c r="L148" i="12"/>
  <c r="V238" i="12"/>
  <c r="X475" i="17"/>
  <c r="I481" i="17"/>
  <c r="L265" i="17"/>
  <c r="Z267" i="17"/>
  <c r="Z693" i="17"/>
  <c r="L683" i="17"/>
  <c r="M272" i="17"/>
  <c r="M288" i="17"/>
  <c r="AC667" i="17"/>
  <c r="J681" i="17"/>
  <c r="AC683" i="17"/>
  <c r="R661" i="17"/>
  <c r="R712" i="17" s="1"/>
  <c r="R119" i="27" s="1"/>
  <c r="M680" i="17"/>
  <c r="M688" i="17"/>
  <c r="K148" i="12"/>
  <c r="R193" i="12"/>
  <c r="AC153" i="16"/>
  <c r="AC205" i="16" s="1"/>
  <c r="AC501" i="19" s="1"/>
  <c r="N129" i="16"/>
  <c r="N204" i="16" s="1"/>
  <c r="P261" i="16"/>
  <c r="Y153" i="16"/>
  <c r="Y205" i="16" s="1"/>
  <c r="Y501" i="19" s="1"/>
  <c r="AB261" i="16"/>
  <c r="AB268" i="16" s="1"/>
  <c r="L242" i="12"/>
  <c r="L287" i="12" s="1"/>
  <c r="V243" i="12"/>
  <c r="V288" i="12" s="1"/>
  <c r="V98" i="19" s="1"/>
  <c r="P248" i="12"/>
  <c r="P293" i="12" s="1"/>
  <c r="P103" i="19" s="1"/>
  <c r="AC249" i="12"/>
  <c r="AC294" i="12" s="1"/>
  <c r="AC104" i="19" s="1"/>
  <c r="N251" i="12"/>
  <c r="N296" i="12" s="1"/>
  <c r="N106" i="19" s="1"/>
  <c r="AB252" i="12"/>
  <c r="AB297" i="12" s="1"/>
  <c r="AB107" i="19" s="1"/>
  <c r="O254" i="12"/>
  <c r="O299" i="12" s="1"/>
  <c r="O109" i="19" s="1"/>
  <c r="AA258" i="12"/>
  <c r="AA303" i="12" s="1"/>
  <c r="AA113" i="19" s="1"/>
  <c r="T260" i="12"/>
  <c r="T305" i="12" s="1"/>
  <c r="T115" i="19" s="1"/>
  <c r="R263" i="12"/>
  <c r="R308" i="12" s="1"/>
  <c r="R118" i="19" s="1"/>
  <c r="S266" i="12"/>
  <c r="S311" i="12" s="1"/>
  <c r="S121" i="19" s="1"/>
  <c r="L268" i="12"/>
  <c r="L313" i="12" s="1"/>
  <c r="L123" i="19" s="1"/>
  <c r="Q269" i="12"/>
  <c r="Q314" i="12" s="1"/>
  <c r="Q124" i="19" s="1"/>
  <c r="U281" i="12"/>
  <c r="U136" i="19" s="1"/>
  <c r="T238" i="12"/>
  <c r="O242" i="12"/>
  <c r="O287" i="12" s="1"/>
  <c r="Y243" i="12"/>
  <c r="Y288" i="12" s="1"/>
  <c r="Y98" i="19" s="1"/>
  <c r="S248" i="12"/>
  <c r="S293" i="12" s="1"/>
  <c r="S103" i="19" s="1"/>
  <c r="L250" i="12"/>
  <c r="L295" i="12" s="1"/>
  <c r="L105" i="19" s="1"/>
  <c r="Q251" i="12"/>
  <c r="Q296" i="12" s="1"/>
  <c r="Q106" i="19" s="1"/>
  <c r="J253" i="12"/>
  <c r="J298" i="12" s="1"/>
  <c r="J108" i="19" s="1"/>
  <c r="X254" i="12"/>
  <c r="X299" i="12" s="1"/>
  <c r="X109" i="19" s="1"/>
  <c r="V257" i="12"/>
  <c r="V302" i="12" s="1"/>
  <c r="V112" i="19" s="1"/>
  <c r="I259" i="12"/>
  <c r="I304" i="12" s="1"/>
  <c r="I114" i="19" s="1"/>
  <c r="AC263" i="12"/>
  <c r="AC308" i="12" s="1"/>
  <c r="AC118" i="19" s="1"/>
  <c r="N265" i="12"/>
  <c r="N310" i="12" s="1"/>
  <c r="N120" i="19" s="1"/>
  <c r="AB266" i="12"/>
  <c r="AB311" i="12" s="1"/>
  <c r="AB121" i="19" s="1"/>
  <c r="O268" i="12"/>
  <c r="O313" i="12" s="1"/>
  <c r="O123" i="19" s="1"/>
  <c r="Z269" i="12"/>
  <c r="Z314" i="12" s="1"/>
  <c r="Z124" i="19" s="1"/>
  <c r="J148" i="12"/>
  <c r="K246" i="12"/>
  <c r="K291" i="12" s="1"/>
  <c r="K101" i="19" s="1"/>
  <c r="V247" i="12"/>
  <c r="V292" i="12" s="1"/>
  <c r="V102" i="19" s="1"/>
  <c r="I249" i="12"/>
  <c r="I294" i="12" s="1"/>
  <c r="I104" i="19" s="1"/>
  <c r="P252" i="12"/>
  <c r="P297" i="12" s="1"/>
  <c r="P107" i="19" s="1"/>
  <c r="AC253" i="12"/>
  <c r="AC298" i="12" s="1"/>
  <c r="AC108" i="19" s="1"/>
  <c r="N255" i="12"/>
  <c r="N300" i="12" s="1"/>
  <c r="N110" i="19" s="1"/>
  <c r="AB256" i="12"/>
  <c r="AB301" i="12" s="1"/>
  <c r="AB111" i="19" s="1"/>
  <c r="O258" i="12"/>
  <c r="O303" i="12" s="1"/>
  <c r="O113" i="19" s="1"/>
  <c r="AA262" i="12"/>
  <c r="AA307" i="12" s="1"/>
  <c r="AA117" i="19" s="1"/>
  <c r="T264" i="12"/>
  <c r="T309" i="12" s="1"/>
  <c r="T119" i="19" s="1"/>
  <c r="Y265" i="12"/>
  <c r="Y310" i="12" s="1"/>
  <c r="Y120" i="19" s="1"/>
  <c r="R267" i="12"/>
  <c r="R312" i="12" s="1"/>
  <c r="R122" i="19" s="1"/>
  <c r="S270" i="12"/>
  <c r="S315" i="12" s="1"/>
  <c r="S125" i="19" s="1"/>
  <c r="S148" i="12"/>
  <c r="Y148" i="12"/>
  <c r="P238" i="12"/>
  <c r="L238" i="12"/>
  <c r="AA242" i="12"/>
  <c r="AA287" i="12" s="1"/>
  <c r="AA97" i="19" s="1"/>
  <c r="K244" i="12"/>
  <c r="K289" i="12" s="1"/>
  <c r="K99" i="19" s="1"/>
  <c r="I247" i="12"/>
  <c r="I292" i="12" s="1"/>
  <c r="I102" i="19" s="1"/>
  <c r="N253" i="12"/>
  <c r="N298" i="12" s="1"/>
  <c r="N108" i="19" s="1"/>
  <c r="AB254" i="12"/>
  <c r="AB299" i="12" s="1"/>
  <c r="AB109" i="19" s="1"/>
  <c r="O256" i="12"/>
  <c r="O301" i="12" s="1"/>
  <c r="O111" i="19" s="1"/>
  <c r="Z257" i="12"/>
  <c r="Z302" i="12" s="1"/>
  <c r="Z112" i="19" s="1"/>
  <c r="AA260" i="12"/>
  <c r="AA305" i="12" s="1"/>
  <c r="AA115" i="19" s="1"/>
  <c r="T262" i="12"/>
  <c r="T307" i="12" s="1"/>
  <c r="T117" i="19" s="1"/>
  <c r="Y263" i="12"/>
  <c r="Y308" i="12" s="1"/>
  <c r="Y118" i="19" s="1"/>
  <c r="S268" i="12"/>
  <c r="S313" i="12" s="1"/>
  <c r="S123" i="19" s="1"/>
  <c r="L270" i="12"/>
  <c r="L315" i="12" s="1"/>
  <c r="L125" i="19" s="1"/>
  <c r="Z148" i="12"/>
  <c r="Z193" i="12"/>
  <c r="AA238" i="12"/>
  <c r="N466" i="12"/>
  <c r="Q244" i="12"/>
  <c r="Q289" i="12" s="1"/>
  <c r="Q99" i="19" s="1"/>
  <c r="K245" i="12"/>
  <c r="K290" i="12" s="1"/>
  <c r="K100" i="19" s="1"/>
  <c r="AA245" i="12"/>
  <c r="AA290" i="12" s="1"/>
  <c r="AA100" i="19" s="1"/>
  <c r="O247" i="12"/>
  <c r="O292" i="12" s="1"/>
  <c r="O102" i="19" s="1"/>
  <c r="Y248" i="12"/>
  <c r="Y293" i="12" s="1"/>
  <c r="Y103" i="19" s="1"/>
  <c r="S249" i="12"/>
  <c r="S294" i="12" s="1"/>
  <c r="S104" i="19" s="1"/>
  <c r="AC250" i="12"/>
  <c r="AC295" i="12" s="1"/>
  <c r="AC105" i="19" s="1"/>
  <c r="K253" i="12"/>
  <c r="K298" i="12" s="1"/>
  <c r="K108" i="19" s="1"/>
  <c r="AA253" i="12"/>
  <c r="AA298" i="12" s="1"/>
  <c r="AA108" i="19" s="1"/>
  <c r="O255" i="12"/>
  <c r="O300" i="12" s="1"/>
  <c r="O110" i="19" s="1"/>
  <c r="I256" i="12"/>
  <c r="I301" i="12" s="1"/>
  <c r="I111" i="19" s="1"/>
  <c r="S257" i="12"/>
  <c r="S302" i="12" s="1"/>
  <c r="S112" i="19" s="1"/>
  <c r="AC258" i="12"/>
  <c r="AC303" i="12" s="1"/>
  <c r="AC113" i="19" s="1"/>
  <c r="Q260" i="12"/>
  <c r="Q305" i="12" s="1"/>
  <c r="Q115" i="19" s="1"/>
  <c r="K261" i="12"/>
  <c r="K306" i="12" s="1"/>
  <c r="K116" i="19" s="1"/>
  <c r="AA261" i="12"/>
  <c r="AA306" i="12" s="1"/>
  <c r="AA116" i="19" s="1"/>
  <c r="O263" i="12"/>
  <c r="O308" i="12" s="1"/>
  <c r="O118" i="19" s="1"/>
  <c r="Y264" i="12"/>
  <c r="Y309" i="12" s="1"/>
  <c r="Y119" i="19" s="1"/>
  <c r="S265" i="12"/>
  <c r="S310" i="12" s="1"/>
  <c r="S120" i="19" s="1"/>
  <c r="AC266" i="12"/>
  <c r="AC311" i="12" s="1"/>
  <c r="AC121" i="19" s="1"/>
  <c r="K269" i="12"/>
  <c r="K314" i="12" s="1"/>
  <c r="K124" i="19" s="1"/>
  <c r="AA269" i="12"/>
  <c r="AA314" i="12" s="1"/>
  <c r="AA124" i="19" s="1"/>
  <c r="O271" i="12"/>
  <c r="O316" i="12" s="1"/>
  <c r="O126" i="19" s="1"/>
  <c r="K281" i="12"/>
  <c r="K136" i="19" s="1"/>
  <c r="AA281" i="12"/>
  <c r="AA136" i="19" s="1"/>
  <c r="N148" i="12"/>
  <c r="K193" i="12"/>
  <c r="AA193" i="12"/>
  <c r="Y193" i="12"/>
  <c r="I238" i="12"/>
  <c r="Y238" i="12"/>
  <c r="R103" i="12"/>
  <c r="P245" i="12"/>
  <c r="P290" i="12" s="1"/>
  <c r="P100" i="19" s="1"/>
  <c r="R248" i="12"/>
  <c r="R293" i="12" s="1"/>
  <c r="R103" i="19" s="1"/>
  <c r="P253" i="12"/>
  <c r="P298" i="12" s="1"/>
  <c r="P108" i="19" s="1"/>
  <c r="R256" i="12"/>
  <c r="R301" i="12" s="1"/>
  <c r="R111" i="19" s="1"/>
  <c r="P261" i="12"/>
  <c r="P306" i="12" s="1"/>
  <c r="P116" i="19" s="1"/>
  <c r="R264" i="12"/>
  <c r="R309" i="12" s="1"/>
  <c r="R119" i="19" s="1"/>
  <c r="P269" i="12"/>
  <c r="P314" i="12" s="1"/>
  <c r="P124" i="19" s="1"/>
  <c r="O148" i="12"/>
  <c r="P193" i="12"/>
  <c r="R238" i="12"/>
  <c r="J238" i="12"/>
  <c r="X466" i="12"/>
  <c r="X472" i="12" s="1"/>
  <c r="AG230" i="10"/>
  <c r="AG27" i="19" s="1"/>
  <c r="M65" i="10"/>
  <c r="T65" i="10"/>
  <c r="O193" i="12"/>
  <c r="X65" i="10"/>
  <c r="S153" i="16"/>
  <c r="S205" i="16" s="1"/>
  <c r="S501" i="19" s="1"/>
  <c r="AA261" i="16"/>
  <c r="O153" i="16"/>
  <c r="O205" i="16" s="1"/>
  <c r="O501" i="19" s="1"/>
  <c r="X261" i="16"/>
  <c r="X268" i="16" s="1"/>
  <c r="AB242" i="12"/>
  <c r="AB287" i="12" s="1"/>
  <c r="T244" i="12"/>
  <c r="T289" i="12" s="1"/>
  <c r="T99" i="19" s="1"/>
  <c r="S250" i="12"/>
  <c r="S295" i="12" s="1"/>
  <c r="S105" i="19" s="1"/>
  <c r="AE148" i="17"/>
  <c r="N148" i="17" s="1"/>
  <c r="O148" i="17" s="1"/>
  <c r="P148" i="17" s="1"/>
  <c r="Q148" i="17" s="1"/>
  <c r="R148" i="17" s="1"/>
  <c r="S148" i="17" s="1"/>
  <c r="T148" i="17" s="1"/>
  <c r="M135" i="17"/>
  <c r="M128" i="17"/>
  <c r="L463" i="17"/>
  <c r="AC150" i="17"/>
  <c r="N283" i="17"/>
  <c r="O283" i="17" s="1"/>
  <c r="P283" i="17" s="1"/>
  <c r="Q283" i="17" s="1"/>
  <c r="R283" i="17" s="1"/>
  <c r="S283" i="17" s="1"/>
  <c r="T283" i="17" s="1"/>
  <c r="N468" i="17"/>
  <c r="K680" i="17"/>
  <c r="AC123" i="17"/>
  <c r="AC124" i="17"/>
  <c r="AA129" i="17"/>
  <c r="AC132" i="17"/>
  <c r="M129" i="17"/>
  <c r="M137" i="17"/>
  <c r="K143" i="17"/>
  <c r="Y147" i="17"/>
  <c r="I132" i="17"/>
  <c r="I140" i="17"/>
  <c r="AE146" i="17"/>
  <c r="K150" i="17"/>
  <c r="L287" i="17"/>
  <c r="Z270" i="17"/>
  <c r="L281" i="17"/>
  <c r="X284" i="17"/>
  <c r="J458" i="17"/>
  <c r="J466" i="17"/>
  <c r="J474" i="17"/>
  <c r="Z686" i="17"/>
  <c r="AE126" i="17"/>
  <c r="AE130" i="17"/>
  <c r="AE136" i="17"/>
  <c r="AE138" i="17"/>
  <c r="K146" i="17"/>
  <c r="M148" i="17"/>
  <c r="Z283" i="17"/>
  <c r="J290" i="17"/>
  <c r="I266" i="17"/>
  <c r="K267" i="17"/>
  <c r="M268" i="17"/>
  <c r="Y270" i="17"/>
  <c r="I274" i="17"/>
  <c r="M276" i="17"/>
  <c r="Y278" i="17"/>
  <c r="I282" i="17"/>
  <c r="K283" i="17"/>
  <c r="M284" i="17"/>
  <c r="Y286" i="17"/>
  <c r="I290" i="17"/>
  <c r="M292" i="17"/>
  <c r="Q413" i="17"/>
  <c r="Q702" i="17" s="1"/>
  <c r="K669" i="17"/>
  <c r="I677" i="17"/>
  <c r="AE677" i="17"/>
  <c r="N677" i="17" s="1"/>
  <c r="O677" i="17" s="1"/>
  <c r="P677" i="17" s="1"/>
  <c r="Q677" i="17" s="1"/>
  <c r="R677" i="17" s="1"/>
  <c r="S677" i="17" s="1"/>
  <c r="T677" i="17" s="1"/>
  <c r="X680" i="17"/>
  <c r="I693" i="17"/>
  <c r="AE693" i="17"/>
  <c r="N693" i="17" s="1"/>
  <c r="O693" i="17" s="1"/>
  <c r="P693" i="17" s="1"/>
  <c r="Q693" i="17" s="1"/>
  <c r="R693" i="17" s="1"/>
  <c r="S693" i="17" s="1"/>
  <c r="T693" i="17" s="1"/>
  <c r="Z694" i="17"/>
  <c r="W666" i="17"/>
  <c r="AE667" i="17"/>
  <c r="W678" i="17"/>
  <c r="W682" i="17"/>
  <c r="AE683" i="17"/>
  <c r="AA1717" i="14"/>
  <c r="AA413" i="19" s="1"/>
  <c r="AA1725" i="14"/>
  <c r="AA421" i="19" s="1"/>
  <c r="AA1733" i="14"/>
  <c r="AA429" i="19" s="1"/>
  <c r="AA1741" i="14"/>
  <c r="AA437" i="19" s="1"/>
  <c r="AA1749" i="14"/>
  <c r="AA445" i="19" s="1"/>
  <c r="O1721" i="14"/>
  <c r="O417" i="19" s="1"/>
  <c r="Q1734" i="14"/>
  <c r="Q430" i="19" s="1"/>
  <c r="O1737" i="14"/>
  <c r="O433" i="19" s="1"/>
  <c r="I1744" i="14"/>
  <c r="I440" i="19" s="1"/>
  <c r="O1753" i="14"/>
  <c r="O449" i="19" s="1"/>
  <c r="Q1728" i="14"/>
  <c r="Q424" i="19" s="1"/>
  <c r="I1738" i="14"/>
  <c r="I434" i="19" s="1"/>
  <c r="Q253" i="12"/>
  <c r="Q298" i="12" s="1"/>
  <c r="Q108" i="19" s="1"/>
  <c r="V259" i="12"/>
  <c r="V304" i="12" s="1"/>
  <c r="V114" i="19" s="1"/>
  <c r="N267" i="12"/>
  <c r="N312" i="12" s="1"/>
  <c r="N122" i="19" s="1"/>
  <c r="AB268" i="12"/>
  <c r="AB313" i="12" s="1"/>
  <c r="AB123" i="19" s="1"/>
  <c r="O270" i="12"/>
  <c r="O315" i="12" s="1"/>
  <c r="O125" i="19" s="1"/>
  <c r="I243" i="12"/>
  <c r="I288" i="12" s="1"/>
  <c r="I98" i="19" s="1"/>
  <c r="N249" i="12"/>
  <c r="N294" i="12" s="1"/>
  <c r="N104" i="19" s="1"/>
  <c r="AB250" i="12"/>
  <c r="AB295" i="12" s="1"/>
  <c r="AB105" i="19" s="1"/>
  <c r="S264" i="12"/>
  <c r="S309" i="12" s="1"/>
  <c r="S119" i="19" s="1"/>
  <c r="L266" i="12"/>
  <c r="L311" i="12" s="1"/>
  <c r="L121" i="19" s="1"/>
  <c r="N193" i="12"/>
  <c r="AB193" i="12"/>
  <c r="O238" i="12"/>
  <c r="T248" i="12"/>
  <c r="T293" i="12" s="1"/>
  <c r="T103" i="19" s="1"/>
  <c r="Y249" i="12"/>
  <c r="Y294" i="12" s="1"/>
  <c r="Y104" i="19" s="1"/>
  <c r="L256" i="12"/>
  <c r="L301" i="12" s="1"/>
  <c r="L111" i="19" s="1"/>
  <c r="K262" i="12"/>
  <c r="K307" i="12" s="1"/>
  <c r="K117" i="19" s="1"/>
  <c r="V263" i="12"/>
  <c r="V308" i="12" s="1"/>
  <c r="V118" i="19" s="1"/>
  <c r="I265" i="12"/>
  <c r="I310" i="12" s="1"/>
  <c r="I120" i="19" s="1"/>
  <c r="AC269" i="12"/>
  <c r="AC314" i="12" s="1"/>
  <c r="AC124" i="19" s="1"/>
  <c r="N238" i="12"/>
  <c r="AA244" i="12"/>
  <c r="AA289" i="12" s="1"/>
  <c r="AA99" i="19" s="1"/>
  <c r="Y247" i="12"/>
  <c r="Y292" i="12" s="1"/>
  <c r="Y102" i="19" s="1"/>
  <c r="L254" i="12"/>
  <c r="L299" i="12" s="1"/>
  <c r="L109" i="19" s="1"/>
  <c r="K260" i="12"/>
  <c r="K305" i="12" s="1"/>
  <c r="K115" i="19" s="1"/>
  <c r="N269" i="12"/>
  <c r="N314" i="12" s="1"/>
  <c r="N124" i="19" s="1"/>
  <c r="AB270" i="12"/>
  <c r="AB315" i="12" s="1"/>
  <c r="AB125" i="19" s="1"/>
  <c r="V148" i="12"/>
  <c r="J193" i="12"/>
  <c r="K238" i="12"/>
  <c r="I244" i="12"/>
  <c r="I289" i="12" s="1"/>
  <c r="I99" i="19" s="1"/>
  <c r="Y244" i="12"/>
  <c r="Y289" i="12" s="1"/>
  <c r="Y99" i="19" s="1"/>
  <c r="Q248" i="12"/>
  <c r="Q293" i="12" s="1"/>
  <c r="Q103" i="19" s="1"/>
  <c r="I252" i="12"/>
  <c r="I297" i="12" s="1"/>
  <c r="I107" i="19" s="1"/>
  <c r="Y252" i="12"/>
  <c r="Y297" i="12" s="1"/>
  <c r="Y107" i="19" s="1"/>
  <c r="Q256" i="12"/>
  <c r="Q301" i="12" s="1"/>
  <c r="Q111" i="19" s="1"/>
  <c r="I260" i="12"/>
  <c r="I305" i="12" s="1"/>
  <c r="I115" i="19" s="1"/>
  <c r="Y260" i="12"/>
  <c r="Y305" i="12" s="1"/>
  <c r="Y115" i="19" s="1"/>
  <c r="Q264" i="12"/>
  <c r="Q309" i="12" s="1"/>
  <c r="Q119" i="19" s="1"/>
  <c r="I268" i="12"/>
  <c r="I313" i="12" s="1"/>
  <c r="I123" i="19" s="1"/>
  <c r="Y268" i="12"/>
  <c r="Y313" i="12" s="1"/>
  <c r="Y123" i="19" s="1"/>
  <c r="P148" i="12"/>
  <c r="S193" i="12"/>
  <c r="Z238" i="12"/>
  <c r="X238" i="12"/>
  <c r="P215" i="10"/>
  <c r="W127" i="17"/>
  <c r="X269" i="17"/>
  <c r="AA448" i="17"/>
  <c r="AA703" i="17" s="1"/>
  <c r="AA719" i="17" s="1"/>
  <c r="AA409" i="19" s="1"/>
  <c r="AA93" i="27" s="1"/>
  <c r="AA121" i="27" s="1"/>
  <c r="X694" i="17"/>
  <c r="J123" i="17"/>
  <c r="I130" i="17"/>
  <c r="N279" i="17"/>
  <c r="O279" i="17" s="1"/>
  <c r="P279" i="17" s="1"/>
  <c r="Q279" i="17" s="1"/>
  <c r="R279" i="17" s="1"/>
  <c r="S279" i="17" s="1"/>
  <c r="T279" i="17" s="1"/>
  <c r="Z289" i="17"/>
  <c r="K478" i="17"/>
  <c r="M144" i="17"/>
  <c r="N413" i="17"/>
  <c r="N702" i="17" s="1"/>
  <c r="W126" i="17"/>
  <c r="AE129" i="17"/>
  <c r="N129" i="17" s="1"/>
  <c r="O129" i="17" s="1"/>
  <c r="P129" i="17" s="1"/>
  <c r="Q129" i="17" s="1"/>
  <c r="R129" i="17" s="1"/>
  <c r="S129" i="17" s="1"/>
  <c r="T129" i="17" s="1"/>
  <c r="M136" i="17"/>
  <c r="X285" i="17"/>
  <c r="AE127" i="17"/>
  <c r="I135" i="17"/>
  <c r="AE135" i="17"/>
  <c r="M142" i="17"/>
  <c r="AE266" i="17"/>
  <c r="Z269" i="17"/>
  <c r="I275" i="17"/>
  <c r="J284" i="17"/>
  <c r="L288" i="17"/>
  <c r="I291" i="17"/>
  <c r="AB260" i="17"/>
  <c r="W454" i="17"/>
  <c r="AB467" i="17"/>
  <c r="W470" i="17"/>
  <c r="M473" i="17"/>
  <c r="O448" i="17"/>
  <c r="O703" i="17" s="1"/>
  <c r="O719" i="17" s="1"/>
  <c r="O409" i="19" s="1"/>
  <c r="O93" i="27" s="1"/>
  <c r="O121" i="27" s="1"/>
  <c r="L672" i="17"/>
  <c r="Z676" i="17"/>
  <c r="X692" i="17"/>
  <c r="Z127" i="17"/>
  <c r="I134" i="17"/>
  <c r="Z135" i="17"/>
  <c r="I142" i="17"/>
  <c r="AE144" i="17"/>
  <c r="N144" i="17" s="1"/>
  <c r="AB149" i="17"/>
  <c r="Z265" i="17"/>
  <c r="I271" i="17"/>
  <c r="Z281" i="17"/>
  <c r="I287" i="17"/>
  <c r="X130" i="17"/>
  <c r="X138" i="17"/>
  <c r="I146" i="17"/>
  <c r="L271" i="17"/>
  <c r="AE274" i="17"/>
  <c r="N274" i="17" s="1"/>
  <c r="O274" i="17" s="1"/>
  <c r="P274" i="17" s="1"/>
  <c r="Q274" i="17" s="1"/>
  <c r="R274" i="17" s="1"/>
  <c r="S274" i="17" s="1"/>
  <c r="T274" i="17" s="1"/>
  <c r="Z284" i="17"/>
  <c r="L459" i="17"/>
  <c r="L475" i="17"/>
  <c r="L668" i="17"/>
  <c r="X672" i="17"/>
  <c r="L273" i="17"/>
  <c r="X276" i="17"/>
  <c r="AE277" i="17"/>
  <c r="N277" i="17" s="1"/>
  <c r="O277" i="17" s="1"/>
  <c r="P277" i="17" s="1"/>
  <c r="Q277" i="17" s="1"/>
  <c r="R277" i="17" s="1"/>
  <c r="S277" i="17" s="1"/>
  <c r="T277" i="17" s="1"/>
  <c r="AG277" i="17" s="1"/>
  <c r="Z279" i="17"/>
  <c r="L290" i="17"/>
  <c r="I293" i="17"/>
  <c r="L457" i="17"/>
  <c r="L465" i="17"/>
  <c r="L123" i="17"/>
  <c r="AB123" i="17"/>
  <c r="AB125" i="17"/>
  <c r="L127" i="17"/>
  <c r="AB129" i="17"/>
  <c r="L133" i="17"/>
  <c r="AB133" i="17"/>
  <c r="L135" i="17"/>
  <c r="L139" i="17"/>
  <c r="L141" i="17"/>
  <c r="AB141" i="17"/>
  <c r="L143" i="17"/>
  <c r="Z144" i="17"/>
  <c r="Y265" i="17"/>
  <c r="Z275" i="17"/>
  <c r="AB277" i="17"/>
  <c r="J282" i="17"/>
  <c r="AB453" i="17"/>
  <c r="W460" i="17"/>
  <c r="AB461" i="17"/>
  <c r="AB469" i="17"/>
  <c r="I475" i="17"/>
  <c r="W476" i="17"/>
  <c r="AB477" i="17"/>
  <c r="M479" i="17"/>
  <c r="X666" i="17"/>
  <c r="AB668" i="17"/>
  <c r="L671" i="17"/>
  <c r="X675" i="17"/>
  <c r="AA680" i="17"/>
  <c r="Y683" i="17"/>
  <c r="AE685" i="17"/>
  <c r="Y670" i="17"/>
  <c r="J674" i="17"/>
  <c r="AB675" i="17"/>
  <c r="M679" i="17"/>
  <c r="X682" i="17"/>
  <c r="AA687" i="17"/>
  <c r="L691" i="17"/>
  <c r="J666" i="17"/>
  <c r="AE668" i="17"/>
  <c r="K676" i="17"/>
  <c r="AC677" i="17"/>
  <c r="Z685" i="17"/>
  <c r="X687" i="17"/>
  <c r="K692" i="17"/>
  <c r="Y694" i="17"/>
  <c r="U591" i="17"/>
  <c r="U710" i="17" s="1"/>
  <c r="AA661" i="17"/>
  <c r="AA712" i="17" s="1"/>
  <c r="AA119" i="27" s="1"/>
  <c r="M266" i="17"/>
  <c r="AA269" i="17"/>
  <c r="I272" i="17"/>
  <c r="Y276" i="17"/>
  <c r="AA277" i="17"/>
  <c r="AC278" i="17"/>
  <c r="I280" i="17"/>
  <c r="M282" i="17"/>
  <c r="AA285" i="17"/>
  <c r="Y292" i="17"/>
  <c r="AA293" i="17"/>
  <c r="L280" i="17"/>
  <c r="K474" i="17"/>
  <c r="X479" i="17"/>
  <c r="AC481" i="17"/>
  <c r="J676" i="17"/>
  <c r="N661" i="17"/>
  <c r="N712" i="17" s="1"/>
  <c r="Z278" i="17"/>
  <c r="L289" i="17"/>
  <c r="X292" i="17"/>
  <c r="AE293" i="17"/>
  <c r="N293" i="17" s="1"/>
  <c r="O293" i="17" s="1"/>
  <c r="P293" i="17" s="1"/>
  <c r="Q293" i="17" s="1"/>
  <c r="R293" i="17" s="1"/>
  <c r="S293" i="17" s="1"/>
  <c r="T293" i="17" s="1"/>
  <c r="U293" i="17" s="1"/>
  <c r="V293" i="17" s="1"/>
  <c r="AI293" i="17" s="1"/>
  <c r="S378" i="17"/>
  <c r="S701" i="17" s="1"/>
  <c r="W456" i="17"/>
  <c r="AB457" i="17"/>
  <c r="AB465" i="17"/>
  <c r="W472" i="17"/>
  <c r="AB473" i="17"/>
  <c r="AB481" i="17"/>
  <c r="AE666" i="17"/>
  <c r="N666" i="17" s="1"/>
  <c r="O666" i="17" s="1"/>
  <c r="P666" i="17" s="1"/>
  <c r="Q666" i="17" s="1"/>
  <c r="R666" i="17" s="1"/>
  <c r="S666" i="17" s="1"/>
  <c r="T666" i="17" s="1"/>
  <c r="AG666" i="17" s="1"/>
  <c r="K677" i="17"/>
  <c r="W681" i="17"/>
  <c r="AB690" i="17"/>
  <c r="J693" i="17"/>
  <c r="M591" i="17"/>
  <c r="M710" i="17" s="1"/>
  <c r="J126" i="17"/>
  <c r="Z126" i="17"/>
  <c r="J128" i="17"/>
  <c r="Z130" i="17"/>
  <c r="Z136" i="17"/>
  <c r="J138" i="17"/>
  <c r="Z138" i="17"/>
  <c r="Z142" i="17"/>
  <c r="AA146" i="17"/>
  <c r="AC148" i="17"/>
  <c r="Y150" i="17"/>
  <c r="Z291" i="17"/>
  <c r="AB293" i="17"/>
  <c r="L453" i="17"/>
  <c r="L461" i="17"/>
  <c r="L469" i="17"/>
  <c r="AB684" i="17"/>
  <c r="X676" i="17"/>
  <c r="AA681" i="17"/>
  <c r="L694" i="17"/>
  <c r="N459" i="17"/>
  <c r="O459" i="17" s="1"/>
  <c r="P459" i="17" s="1"/>
  <c r="Q459" i="17" s="1"/>
  <c r="R459" i="17" s="1"/>
  <c r="AE461" i="17"/>
  <c r="N463" i="17"/>
  <c r="O463" i="17" s="1"/>
  <c r="P463" i="17" s="1"/>
  <c r="Q463" i="17" s="1"/>
  <c r="R463" i="17" s="1"/>
  <c r="S463" i="17" s="1"/>
  <c r="T463" i="17" s="1"/>
  <c r="N467" i="17"/>
  <c r="O467" i="17" s="1"/>
  <c r="N475" i="17"/>
  <c r="O475" i="17" s="1"/>
  <c r="P475" i="17" s="1"/>
  <c r="Q475" i="17" s="1"/>
  <c r="R475" i="17" s="1"/>
  <c r="AE477" i="17"/>
  <c r="N479" i="17"/>
  <c r="O479" i="17" s="1"/>
  <c r="X413" i="17"/>
  <c r="X702" i="17" s="1"/>
  <c r="AA673" i="17"/>
  <c r="K679" i="17"/>
  <c r="AB680" i="17"/>
  <c r="L686" i="17"/>
  <c r="J688" i="17"/>
  <c r="AA265" i="17"/>
  <c r="I268" i="17"/>
  <c r="Y272" i="17"/>
  <c r="AA273" i="17"/>
  <c r="I276" i="17"/>
  <c r="Y280" i="17"/>
  <c r="AA281" i="17"/>
  <c r="I284" i="17"/>
  <c r="Y288" i="17"/>
  <c r="AA289" i="17"/>
  <c r="I292" i="17"/>
  <c r="W453" i="17"/>
  <c r="M454" i="17"/>
  <c r="W457" i="17"/>
  <c r="W461" i="17"/>
  <c r="AC462" i="17"/>
  <c r="W465" i="17"/>
  <c r="W469" i="17"/>
  <c r="M470" i="17"/>
  <c r="W473" i="17"/>
  <c r="W477" i="17"/>
  <c r="AC478" i="17"/>
  <c r="W481" i="17"/>
  <c r="L666" i="17"/>
  <c r="Y671" i="17"/>
  <c r="K675" i="17"/>
  <c r="L682" i="17"/>
  <c r="AA1735" i="14"/>
  <c r="AA431" i="19" s="1"/>
  <c r="AA1739" i="14"/>
  <c r="AA435" i="19" s="1"/>
  <c r="AA1743" i="14"/>
  <c r="AA439" i="19" s="1"/>
  <c r="AA1747" i="14"/>
  <c r="AA443" i="19" s="1"/>
  <c r="AA1751" i="14"/>
  <c r="AA447" i="19" s="1"/>
  <c r="Q1726" i="14"/>
  <c r="Q422" i="19" s="1"/>
  <c r="O1729" i="14"/>
  <c r="O425" i="19" s="1"/>
  <c r="I1736" i="14"/>
  <c r="I432" i="19" s="1"/>
  <c r="O1745" i="14"/>
  <c r="O441" i="19" s="1"/>
  <c r="W1383" i="14"/>
  <c r="Q1720" i="14"/>
  <c r="Q416" i="19" s="1"/>
  <c r="Y1726" i="14"/>
  <c r="Y422" i="19" s="1"/>
  <c r="I1730" i="14"/>
  <c r="I426" i="19" s="1"/>
  <c r="Y1742" i="14"/>
  <c r="Y438" i="19" s="1"/>
  <c r="Q1752" i="14"/>
  <c r="Q448" i="19" s="1"/>
  <c r="AA1646" i="14"/>
  <c r="AA1783" i="14" s="1"/>
  <c r="V1716" i="14"/>
  <c r="V412" i="19" s="1"/>
  <c r="T1717" i="14"/>
  <c r="T413" i="19" s="1"/>
  <c r="N1718" i="14"/>
  <c r="N414" i="19" s="1"/>
  <c r="L1719" i="14"/>
  <c r="L415" i="19" s="1"/>
  <c r="AB1719" i="14"/>
  <c r="AB415" i="19" s="1"/>
  <c r="V1720" i="14"/>
  <c r="V416" i="19" s="1"/>
  <c r="T1721" i="14"/>
  <c r="T417" i="19" s="1"/>
  <c r="N1722" i="14"/>
  <c r="N418" i="19" s="1"/>
  <c r="L1723" i="14"/>
  <c r="L419" i="19" s="1"/>
  <c r="AB1723" i="14"/>
  <c r="AB419" i="19" s="1"/>
  <c r="V1724" i="14"/>
  <c r="V420" i="19" s="1"/>
  <c r="T1725" i="14"/>
  <c r="T421" i="19" s="1"/>
  <c r="N1726" i="14"/>
  <c r="N422" i="19" s="1"/>
  <c r="L1727" i="14"/>
  <c r="L423" i="19" s="1"/>
  <c r="AB1727" i="14"/>
  <c r="AB423" i="19" s="1"/>
  <c r="V1728" i="14"/>
  <c r="V424" i="19" s="1"/>
  <c r="T1729" i="14"/>
  <c r="T425" i="19" s="1"/>
  <c r="N1730" i="14"/>
  <c r="N426" i="19" s="1"/>
  <c r="L1731" i="14"/>
  <c r="L427" i="19" s="1"/>
  <c r="AB1731" i="14"/>
  <c r="AB427" i="19" s="1"/>
  <c r="V1732" i="14"/>
  <c r="V428" i="19" s="1"/>
  <c r="T1733" i="14"/>
  <c r="T429" i="19" s="1"/>
  <c r="N1734" i="14"/>
  <c r="N430" i="19" s="1"/>
  <c r="L1735" i="14"/>
  <c r="L431" i="19" s="1"/>
  <c r="AB1735" i="14"/>
  <c r="AB431" i="19" s="1"/>
  <c r="V1736" i="14"/>
  <c r="V432" i="19" s="1"/>
  <c r="T1737" i="14"/>
  <c r="T433" i="19" s="1"/>
  <c r="N1738" i="14"/>
  <c r="N434" i="19" s="1"/>
  <c r="L1739" i="14"/>
  <c r="L435" i="19" s="1"/>
  <c r="AB1739" i="14"/>
  <c r="AB435" i="19" s="1"/>
  <c r="V1740" i="14"/>
  <c r="V436" i="19" s="1"/>
  <c r="T1741" i="14"/>
  <c r="T437" i="19" s="1"/>
  <c r="N1742" i="14"/>
  <c r="N438" i="19" s="1"/>
  <c r="L1743" i="14"/>
  <c r="L439" i="19" s="1"/>
  <c r="AB1743" i="14"/>
  <c r="AB439" i="19" s="1"/>
  <c r="V1744" i="14"/>
  <c r="V440" i="19" s="1"/>
  <c r="T1745" i="14"/>
  <c r="T441" i="19" s="1"/>
  <c r="N1746" i="14"/>
  <c r="N442" i="19" s="1"/>
  <c r="L1747" i="14"/>
  <c r="L443" i="19" s="1"/>
  <c r="AB1747" i="14"/>
  <c r="AB443" i="19" s="1"/>
  <c r="V1748" i="14"/>
  <c r="V444" i="19" s="1"/>
  <c r="T1749" i="14"/>
  <c r="T445" i="19" s="1"/>
  <c r="N1750" i="14"/>
  <c r="N446" i="19" s="1"/>
  <c r="L1751" i="14"/>
  <c r="L447" i="19" s="1"/>
  <c r="AB1751" i="14"/>
  <c r="AB447" i="19" s="1"/>
  <c r="V1752" i="14"/>
  <c r="V448" i="19" s="1"/>
  <c r="T1753" i="14"/>
  <c r="T449" i="19" s="1"/>
  <c r="N1754" i="14"/>
  <c r="N450" i="19" s="1"/>
  <c r="K1774" i="14"/>
  <c r="K470" i="19" s="1"/>
  <c r="AA1774" i="14"/>
  <c r="AA470" i="19" s="1"/>
  <c r="X1581" i="14"/>
  <c r="X1782" i="14" s="1"/>
  <c r="T1646" i="14"/>
  <c r="T1783" i="14" s="1"/>
  <c r="Q1717" i="14"/>
  <c r="Q413" i="19" s="1"/>
  <c r="K1718" i="14"/>
  <c r="K414" i="19" s="1"/>
  <c r="AA1718" i="14"/>
  <c r="AA414" i="19" s="1"/>
  <c r="O1720" i="14"/>
  <c r="O416" i="19" s="1"/>
  <c r="I1721" i="14"/>
  <c r="I417" i="19" s="1"/>
  <c r="Y1721" i="14"/>
  <c r="Y417" i="19" s="1"/>
  <c r="S1722" i="14"/>
  <c r="S418" i="19" s="1"/>
  <c r="AC1723" i="14"/>
  <c r="AC419" i="19" s="1"/>
  <c r="Q1725" i="14"/>
  <c r="Q421" i="19" s="1"/>
  <c r="K1726" i="14"/>
  <c r="K422" i="19" s="1"/>
  <c r="AA1726" i="14"/>
  <c r="AA422" i="19" s="1"/>
  <c r="O1728" i="14"/>
  <c r="O424" i="19" s="1"/>
  <c r="I1729" i="14"/>
  <c r="I425" i="19" s="1"/>
  <c r="Y1729" i="14"/>
  <c r="Y425" i="19" s="1"/>
  <c r="S1730" i="14"/>
  <c r="S426" i="19" s="1"/>
  <c r="AC1731" i="14"/>
  <c r="AC427" i="19" s="1"/>
  <c r="Q1733" i="14"/>
  <c r="Q429" i="19" s="1"/>
  <c r="H79" i="26"/>
  <c r="H81" i="26" s="1"/>
  <c r="H43" i="26"/>
  <c r="M115" i="10"/>
  <c r="AA115" i="10"/>
  <c r="L335" i="15"/>
  <c r="L473" i="19" s="1"/>
  <c r="L56" i="20" s="1"/>
  <c r="J335" i="15"/>
  <c r="J1610" i="15" s="1"/>
  <c r="AA1548" i="15"/>
  <c r="AA494" i="19" s="1"/>
  <c r="T1548" i="15"/>
  <c r="T494" i="19" s="1"/>
  <c r="Y65" i="10"/>
  <c r="S115" i="10"/>
  <c r="M165" i="10"/>
  <c r="AE221" i="10"/>
  <c r="AE18" i="19" s="1"/>
  <c r="AE18" i="20" s="1"/>
  <c r="O65" i="10"/>
  <c r="O463" i="15"/>
  <c r="O1611" i="15" s="1"/>
  <c r="Z927" i="15"/>
  <c r="L463" i="15"/>
  <c r="L474" i="19" s="1"/>
  <c r="L57" i="20" s="1"/>
  <c r="O335" i="15"/>
  <c r="O1610" i="15" s="1"/>
  <c r="Q215" i="10"/>
  <c r="K1734" i="14"/>
  <c r="K430" i="19" s="1"/>
  <c r="AA1734" i="14"/>
  <c r="AA430" i="19" s="1"/>
  <c r="O1736" i="14"/>
  <c r="O432" i="19" s="1"/>
  <c r="I1737" i="14"/>
  <c r="I433" i="19" s="1"/>
  <c r="Y1737" i="14"/>
  <c r="Y433" i="19" s="1"/>
  <c r="S1738" i="14"/>
  <c r="S434" i="19" s="1"/>
  <c r="AC1739" i="14"/>
  <c r="AC435" i="19" s="1"/>
  <c r="Q1741" i="14"/>
  <c r="Q437" i="19" s="1"/>
  <c r="K1742" i="14"/>
  <c r="K438" i="19" s="1"/>
  <c r="AA1742" i="14"/>
  <c r="AA438" i="19" s="1"/>
  <c r="O1744" i="14"/>
  <c r="O440" i="19" s="1"/>
  <c r="I1745" i="14"/>
  <c r="I441" i="19" s="1"/>
  <c r="Y1745" i="14"/>
  <c r="Y441" i="19" s="1"/>
  <c r="S1746" i="14"/>
  <c r="S442" i="19" s="1"/>
  <c r="AC1747" i="14"/>
  <c r="AC443" i="19" s="1"/>
  <c r="Q1749" i="14"/>
  <c r="Q445" i="19" s="1"/>
  <c r="K1750" i="14"/>
  <c r="K446" i="19" s="1"/>
  <c r="AA1750" i="14"/>
  <c r="AA446" i="19" s="1"/>
  <c r="O1752" i="14"/>
  <c r="O448" i="19" s="1"/>
  <c r="I1753" i="14"/>
  <c r="I449" i="19" s="1"/>
  <c r="Y1753" i="14"/>
  <c r="Y449" i="19" s="1"/>
  <c r="S1754" i="14"/>
  <c r="S450" i="19" s="1"/>
  <c r="P1774" i="14"/>
  <c r="P470" i="19" s="1"/>
  <c r="U1383" i="14"/>
  <c r="P1716" i="14"/>
  <c r="P412" i="19" s="1"/>
  <c r="J1717" i="14"/>
  <c r="J413" i="19" s="1"/>
  <c r="Z1717" i="14"/>
  <c r="Z413" i="19" s="1"/>
  <c r="X1718" i="14"/>
  <c r="X414" i="19" s="1"/>
  <c r="R1719" i="14"/>
  <c r="R415" i="19" s="1"/>
  <c r="P1720" i="14"/>
  <c r="P416" i="19" s="1"/>
  <c r="J1721" i="14"/>
  <c r="J417" i="19" s="1"/>
  <c r="Z1721" i="14"/>
  <c r="Z417" i="19" s="1"/>
  <c r="X1722" i="14"/>
  <c r="X418" i="19" s="1"/>
  <c r="R1723" i="14"/>
  <c r="R419" i="19" s="1"/>
  <c r="P1724" i="14"/>
  <c r="P420" i="19" s="1"/>
  <c r="J1725" i="14"/>
  <c r="J421" i="19" s="1"/>
  <c r="Z1725" i="14"/>
  <c r="Z421" i="19" s="1"/>
  <c r="X1726" i="14"/>
  <c r="X422" i="19" s="1"/>
  <c r="R1727" i="14"/>
  <c r="R423" i="19" s="1"/>
  <c r="P1728" i="14"/>
  <c r="P424" i="19" s="1"/>
  <c r="J1729" i="14"/>
  <c r="J425" i="19" s="1"/>
  <c r="Z1729" i="14"/>
  <c r="Z425" i="19" s="1"/>
  <c r="X1730" i="14"/>
  <c r="X426" i="19" s="1"/>
  <c r="R1731" i="14"/>
  <c r="R427" i="19" s="1"/>
  <c r="P1732" i="14"/>
  <c r="P428" i="19" s="1"/>
  <c r="J1733" i="14"/>
  <c r="J429" i="19" s="1"/>
  <c r="Z1733" i="14"/>
  <c r="Z429" i="19" s="1"/>
  <c r="X1734" i="14"/>
  <c r="X430" i="19" s="1"/>
  <c r="R1735" i="14"/>
  <c r="R431" i="19" s="1"/>
  <c r="P1736" i="14"/>
  <c r="P432" i="19" s="1"/>
  <c r="J1737" i="14"/>
  <c r="J433" i="19" s="1"/>
  <c r="Z1737" i="14"/>
  <c r="Z433" i="19" s="1"/>
  <c r="X1738" i="14"/>
  <c r="X434" i="19" s="1"/>
  <c r="R1739" i="14"/>
  <c r="R435" i="19" s="1"/>
  <c r="P1740" i="14"/>
  <c r="P436" i="19" s="1"/>
  <c r="J1741" i="14"/>
  <c r="J437" i="19" s="1"/>
  <c r="Z1741" i="14"/>
  <c r="Z437" i="19" s="1"/>
  <c r="X1742" i="14"/>
  <c r="X438" i="19" s="1"/>
  <c r="R1743" i="14"/>
  <c r="R439" i="19" s="1"/>
  <c r="P1744" i="14"/>
  <c r="P440" i="19" s="1"/>
  <c r="J1745" i="14"/>
  <c r="J441" i="19" s="1"/>
  <c r="Z1745" i="14"/>
  <c r="Z441" i="19" s="1"/>
  <c r="X1746" i="14"/>
  <c r="X442" i="19" s="1"/>
  <c r="R1747" i="14"/>
  <c r="R443" i="19" s="1"/>
  <c r="P1748" i="14"/>
  <c r="P444" i="19" s="1"/>
  <c r="J1749" i="14"/>
  <c r="J445" i="19" s="1"/>
  <c r="Z1749" i="14"/>
  <c r="Z445" i="19" s="1"/>
  <c r="X1750" i="14"/>
  <c r="X446" i="19" s="1"/>
  <c r="R1751" i="14"/>
  <c r="R447" i="19" s="1"/>
  <c r="P1752" i="14"/>
  <c r="P448" i="19" s="1"/>
  <c r="J1753" i="14"/>
  <c r="J449" i="19" s="1"/>
  <c r="Z1753" i="14"/>
  <c r="Z449" i="19" s="1"/>
  <c r="X1754" i="14"/>
  <c r="X450" i="19" s="1"/>
  <c r="Q1774" i="14"/>
  <c r="Q470" i="19" s="1"/>
  <c r="R1646" i="14"/>
  <c r="R1783" i="14" s="1"/>
  <c r="AB215" i="10"/>
  <c r="X215" i="10"/>
  <c r="U65" i="10"/>
  <c r="L65" i="10"/>
  <c r="P165" i="10"/>
  <c r="V215" i="10"/>
  <c r="AG267" i="17"/>
  <c r="U267" i="17"/>
  <c r="V267" i="17" s="1"/>
  <c r="AI267" i="17" s="1"/>
  <c r="AG283" i="17"/>
  <c r="U283" i="17"/>
  <c r="V283" i="17" s="1"/>
  <c r="AI283" i="17" s="1"/>
  <c r="AG293" i="17"/>
  <c r="W67" i="27"/>
  <c r="Z125" i="27"/>
  <c r="T125" i="27"/>
  <c r="Y67" i="27"/>
  <c r="F26" i="28"/>
  <c r="F38" i="28" s="1"/>
  <c r="F40" i="28" s="1"/>
  <c r="U279" i="17"/>
  <c r="V279" i="17" s="1"/>
  <c r="AI279" i="17" s="1"/>
  <c r="AG279" i="17"/>
  <c r="U277" i="17"/>
  <c r="V277" i="17" s="1"/>
  <c r="AI277" i="17" s="1"/>
  <c r="I67" i="27"/>
  <c r="P125" i="27"/>
  <c r="Q35" i="19"/>
  <c r="Q286" i="10"/>
  <c r="AE113" i="10"/>
  <c r="AI26" i="20"/>
  <c r="AB26" i="20"/>
  <c r="X26" i="20"/>
  <c r="T26" i="20"/>
  <c r="P26" i="20"/>
  <c r="L26" i="20"/>
  <c r="H26" i="20"/>
  <c r="Z26" i="20"/>
  <c r="U26" i="20"/>
  <c r="O26" i="20"/>
  <c r="J26" i="20"/>
  <c r="AC26" i="20"/>
  <c r="V26" i="20"/>
  <c r="N26" i="20"/>
  <c r="G26" i="20"/>
  <c r="AA26" i="20"/>
  <c r="S26" i="20"/>
  <c r="M26" i="20"/>
  <c r="Q26" i="20"/>
  <c r="W26" i="20"/>
  <c r="R26" i="20"/>
  <c r="I26" i="20"/>
  <c r="Y26" i="20"/>
  <c r="K26" i="20"/>
  <c r="P226" i="16"/>
  <c r="AB226" i="16"/>
  <c r="AC226" i="16"/>
  <c r="L153" i="16"/>
  <c r="L205" i="16" s="1"/>
  <c r="L501" i="19" s="1"/>
  <c r="I226" i="16"/>
  <c r="AB129" i="16"/>
  <c r="AB204" i="16" s="1"/>
  <c r="W246" i="12"/>
  <c r="W291" i="12" s="1"/>
  <c r="W101" i="19" s="1"/>
  <c r="AI246" i="12"/>
  <c r="AI291" i="12" s="1"/>
  <c r="AI101" i="19" s="1"/>
  <c r="K256" i="12"/>
  <c r="K301" i="12" s="1"/>
  <c r="K111" i="19" s="1"/>
  <c r="W250" i="12"/>
  <c r="W295" i="12" s="1"/>
  <c r="W105" i="19" s="1"/>
  <c r="AI250" i="12"/>
  <c r="AI295" i="12" s="1"/>
  <c r="AI105" i="19" s="1"/>
  <c r="W248" i="12"/>
  <c r="W293" i="12" s="1"/>
  <c r="W103" i="19" s="1"/>
  <c r="AI248" i="12"/>
  <c r="AI293" i="12" s="1"/>
  <c r="AI103" i="19" s="1"/>
  <c r="AI438" i="12"/>
  <c r="W438" i="12"/>
  <c r="AI454" i="12"/>
  <c r="W454" i="12"/>
  <c r="AC242" i="12"/>
  <c r="AC103" i="12"/>
  <c r="W243" i="12"/>
  <c r="W288" i="12" s="1"/>
  <c r="W98" i="19" s="1"/>
  <c r="AI243" i="12"/>
  <c r="AI288" i="12" s="1"/>
  <c r="AI98" i="19" s="1"/>
  <c r="W251" i="12"/>
  <c r="W296" i="12" s="1"/>
  <c r="W106" i="19" s="1"/>
  <c r="AI251" i="12"/>
  <c r="AI296" i="12" s="1"/>
  <c r="AI106" i="19" s="1"/>
  <c r="Y256" i="12"/>
  <c r="Y301" i="12" s="1"/>
  <c r="Y111" i="19" s="1"/>
  <c r="W259" i="12"/>
  <c r="W304" i="12" s="1"/>
  <c r="W114" i="19" s="1"/>
  <c r="AI259" i="12"/>
  <c r="AI304" i="12" s="1"/>
  <c r="AI114" i="19" s="1"/>
  <c r="W267" i="12"/>
  <c r="W312" i="12" s="1"/>
  <c r="W122" i="19" s="1"/>
  <c r="AI267" i="12"/>
  <c r="AI312" i="12" s="1"/>
  <c r="AI122" i="19" s="1"/>
  <c r="X251" i="12"/>
  <c r="X296" i="12" s="1"/>
  <c r="X106" i="19" s="1"/>
  <c r="J254" i="12"/>
  <c r="J299" i="12" s="1"/>
  <c r="J109" i="19" s="1"/>
  <c r="X255" i="12"/>
  <c r="X300" i="12" s="1"/>
  <c r="X110" i="19" s="1"/>
  <c r="J258" i="12"/>
  <c r="J303" i="12" s="1"/>
  <c r="J113" i="19" s="1"/>
  <c r="X259" i="12"/>
  <c r="X304" i="12" s="1"/>
  <c r="X114" i="19" s="1"/>
  <c r="J270" i="12"/>
  <c r="J315" i="12" s="1"/>
  <c r="J125" i="19" s="1"/>
  <c r="AE734" i="10"/>
  <c r="AI1711" i="14"/>
  <c r="AI1784" i="14" s="1"/>
  <c r="G63" i="20"/>
  <c r="AC143" i="17"/>
  <c r="O118" i="17"/>
  <c r="X463" i="17"/>
  <c r="W448" i="17"/>
  <c r="W703" i="17" s="1"/>
  <c r="W719" i="17" s="1"/>
  <c r="W409" i="19" s="1"/>
  <c r="W93" i="27" s="1"/>
  <c r="W121" i="27" s="1"/>
  <c r="AE285" i="17"/>
  <c r="N285" i="17" s="1"/>
  <c r="O285" i="17" s="1"/>
  <c r="P285" i="17" s="1"/>
  <c r="Q285" i="17" s="1"/>
  <c r="R285" i="17" s="1"/>
  <c r="S285" i="17" s="1"/>
  <c r="T285" i="17" s="1"/>
  <c r="S661" i="17"/>
  <c r="S712" i="17" s="1"/>
  <c r="Z83" i="17"/>
  <c r="Z302" i="17" s="1"/>
  <c r="Z122" i="17"/>
  <c r="Z134" i="17"/>
  <c r="AB147" i="17"/>
  <c r="W378" i="17"/>
  <c r="W701" i="17" s="1"/>
  <c r="W452" i="17"/>
  <c r="W468" i="17"/>
  <c r="N685" i="17"/>
  <c r="O685" i="17" s="1"/>
  <c r="P685" i="17" s="1"/>
  <c r="Q685" i="17" s="1"/>
  <c r="R685" i="17" s="1"/>
  <c r="S685" i="17" s="1"/>
  <c r="T685" i="17" s="1"/>
  <c r="N591" i="17"/>
  <c r="N710" i="17" s="1"/>
  <c r="AI378" i="17"/>
  <c r="AI701" i="17" s="1"/>
  <c r="P413" i="17"/>
  <c r="P702" i="17" s="1"/>
  <c r="N556" i="17"/>
  <c r="N709" i="17" s="1"/>
  <c r="AB667" i="17"/>
  <c r="X671" i="17"/>
  <c r="Y678" i="17"/>
  <c r="J682" i="17"/>
  <c r="AE684" i="17"/>
  <c r="N684" i="17" s="1"/>
  <c r="O684" i="17" s="1"/>
  <c r="P684" i="17" s="1"/>
  <c r="Q684" i="17" s="1"/>
  <c r="R684" i="17" s="1"/>
  <c r="S684" i="17" s="1"/>
  <c r="T684" i="17" s="1"/>
  <c r="U626" i="17"/>
  <c r="U711" i="17" s="1"/>
  <c r="U718" i="17" s="1"/>
  <c r="AA717" i="17"/>
  <c r="Y264" i="17"/>
  <c r="Y190" i="17"/>
  <c r="Y301" i="17" s="1"/>
  <c r="I288" i="17"/>
  <c r="AE225" i="17"/>
  <c r="I454" i="17"/>
  <c r="I413" i="17"/>
  <c r="I702" i="17" s="1"/>
  <c r="AB626" i="17"/>
  <c r="AB711" i="17" s="1"/>
  <c r="AB718" i="17" s="1"/>
  <c r="X669" i="17"/>
  <c r="X673" i="17"/>
  <c r="X681" i="17"/>
  <c r="U661" i="17"/>
  <c r="U712" i="17" s="1"/>
  <c r="AI1455" i="14"/>
  <c r="W1455" i="14"/>
  <c r="U1460" i="14"/>
  <c r="AG1472" i="14"/>
  <c r="U1472" i="14"/>
  <c r="U1484" i="14"/>
  <c r="Y1716" i="14"/>
  <c r="Y412" i="19" s="1"/>
  <c r="AI1463" i="14"/>
  <c r="W1463" i="14"/>
  <c r="R1774" i="14"/>
  <c r="R470" i="19" s="1"/>
  <c r="M1600" i="14"/>
  <c r="AI1534" i="14"/>
  <c r="W1534" i="14"/>
  <c r="O1723" i="14"/>
  <c r="O419" i="19" s="1"/>
  <c r="Q1736" i="14"/>
  <c r="Q432" i="19" s="1"/>
  <c r="I1746" i="14"/>
  <c r="I442" i="19" s="1"/>
  <c r="J1774" i="14"/>
  <c r="J470" i="19" s="1"/>
  <c r="M1527" i="14"/>
  <c r="M1543" i="14"/>
  <c r="M1559" i="14"/>
  <c r="U1596" i="14"/>
  <c r="U1612" i="14"/>
  <c r="AB1715" i="14"/>
  <c r="AB1516" i="14"/>
  <c r="AB1781" i="14" s="1"/>
  <c r="AC1715" i="14"/>
  <c r="AC1516" i="14"/>
  <c r="AC1781" i="14" s="1"/>
  <c r="U1459" i="14"/>
  <c r="AE1471" i="14"/>
  <c r="M1471" i="14"/>
  <c r="AI1472" i="14"/>
  <c r="W1472" i="14"/>
  <c r="AG1475" i="14"/>
  <c r="U1475" i="14"/>
  <c r="AE1479" i="14"/>
  <c r="M1479" i="14"/>
  <c r="AE1487" i="14"/>
  <c r="M1487" i="14"/>
  <c r="Y1581" i="14"/>
  <c r="Y1782" i="14" s="1"/>
  <c r="M1522" i="14"/>
  <c r="AI1523" i="14"/>
  <c r="W1523" i="14"/>
  <c r="U1534" i="14"/>
  <c r="M1538" i="14"/>
  <c r="AI1539" i="14"/>
  <c r="W1539" i="14"/>
  <c r="AI1555" i="14"/>
  <c r="W1555" i="14"/>
  <c r="AI1598" i="14"/>
  <c r="W1598" i="14"/>
  <c r="AG1601" i="14"/>
  <c r="U1601" i="14"/>
  <c r="M1605" i="14"/>
  <c r="AI1614" i="14"/>
  <c r="W1614" i="14"/>
  <c r="Z1581" i="14"/>
  <c r="Z1782" i="14" s="1"/>
  <c r="AI23" i="20"/>
  <c r="AB23" i="20"/>
  <c r="X23" i="20"/>
  <c r="T23" i="20"/>
  <c r="P23" i="20"/>
  <c r="L23" i="20"/>
  <c r="H23" i="20"/>
  <c r="Y23" i="20"/>
  <c r="S23" i="20"/>
  <c r="N23" i="20"/>
  <c r="I23" i="20"/>
  <c r="AA23" i="20"/>
  <c r="U23" i="20"/>
  <c r="M23" i="20"/>
  <c r="Z23" i="20"/>
  <c r="R23" i="20"/>
  <c r="K23" i="20"/>
  <c r="AC23" i="20"/>
  <c r="O23" i="20"/>
  <c r="J23" i="20"/>
  <c r="W23" i="20"/>
  <c r="G23" i="20"/>
  <c r="Q23" i="20"/>
  <c r="V23" i="20"/>
  <c r="G39" i="20"/>
  <c r="H39" i="20"/>
  <c r="F41" i="20"/>
  <c r="Q1253" i="14"/>
  <c r="F81" i="20"/>
  <c r="F531" i="19"/>
  <c r="F38" i="21"/>
  <c r="J35" i="19"/>
  <c r="J286" i="10"/>
  <c r="AE237" i="10"/>
  <c r="AE34" i="19" s="1"/>
  <c r="AE34" i="20" s="1"/>
  <c r="AG225" i="10"/>
  <c r="AG22" i="19" s="1"/>
  <c r="AG22" i="20" s="1"/>
  <c r="AG732" i="10"/>
  <c r="AG468" i="10"/>
  <c r="AG494" i="10" s="1"/>
  <c r="T473" i="19"/>
  <c r="T56" i="20" s="1"/>
  <c r="T1610" i="15"/>
  <c r="U884" i="15"/>
  <c r="AG884" i="15"/>
  <c r="AI888" i="15"/>
  <c r="W888" i="15"/>
  <c r="U900" i="15"/>
  <c r="AG900" i="15"/>
  <c r="AI904" i="15"/>
  <c r="W904" i="15"/>
  <c r="I478" i="19"/>
  <c r="Y478" i="19"/>
  <c r="T484" i="19"/>
  <c r="T1539" i="15"/>
  <c r="T1616" i="15" s="1"/>
  <c r="O497" i="19"/>
  <c r="O1617" i="15"/>
  <c r="I498" i="19"/>
  <c r="I1618" i="15"/>
  <c r="Y498" i="19"/>
  <c r="Y1618" i="15"/>
  <c r="S499" i="19"/>
  <c r="S1619" i="15"/>
  <c r="N514" i="19"/>
  <c r="N73" i="20" s="1"/>
  <c r="N1632" i="15"/>
  <c r="I519" i="19"/>
  <c r="I31" i="21" s="1"/>
  <c r="I1643" i="15"/>
  <c r="Y519" i="19"/>
  <c r="Y31" i="21" s="1"/>
  <c r="Y1643" i="15"/>
  <c r="AE863" i="14"/>
  <c r="AE536" i="14"/>
  <c r="AE1675" i="14"/>
  <c r="AE431" i="14"/>
  <c r="AI112" i="27"/>
  <c r="AG112" i="27"/>
  <c r="AG819" i="15"/>
  <c r="AG536" i="14"/>
  <c r="AG863" i="14"/>
  <c r="AG419" i="14"/>
  <c r="AG1663" i="14"/>
  <c r="J1318" i="14"/>
  <c r="G155" i="25"/>
  <c r="G127" i="25"/>
  <c r="H155" i="25"/>
  <c r="G183" i="25"/>
  <c r="H127" i="25"/>
  <c r="H183" i="25"/>
  <c r="O1383" i="14"/>
  <c r="H162" i="25"/>
  <c r="H190" i="25"/>
  <c r="G190" i="25"/>
  <c r="H134" i="25"/>
  <c r="G162" i="25"/>
  <c r="G134" i="25"/>
  <c r="AG236" i="10"/>
  <c r="AG33" i="19" s="1"/>
  <c r="AG33" i="20" s="1"/>
  <c r="AG220" i="10"/>
  <c r="AG17" i="19" s="1"/>
  <c r="AG17" i="20" s="1"/>
  <c r="AG89" i="10"/>
  <c r="V35" i="19"/>
  <c r="V286" i="10"/>
  <c r="AG221" i="10"/>
  <c r="AG18" i="19" s="1"/>
  <c r="AE342" i="10"/>
  <c r="H67" i="20"/>
  <c r="F69" i="20"/>
  <c r="F71" i="20" s="1"/>
  <c r="Z226" i="16"/>
  <c r="O129" i="16"/>
  <c r="O204" i="16" s="1"/>
  <c r="Q261" i="16"/>
  <c r="Q268" i="16" s="1"/>
  <c r="Q129" i="16"/>
  <c r="Q204" i="16" s="1"/>
  <c r="R226" i="16"/>
  <c r="AI129" i="16"/>
  <c r="AI204" i="16" s="1"/>
  <c r="W129" i="16"/>
  <c r="W204" i="16" s="1"/>
  <c r="T226" i="16"/>
  <c r="T129" i="16"/>
  <c r="T204" i="16" s="1"/>
  <c r="AA226" i="16"/>
  <c r="N261" i="16"/>
  <c r="N268" i="16" s="1"/>
  <c r="R247" i="12"/>
  <c r="R292" i="12" s="1"/>
  <c r="R102" i="19" s="1"/>
  <c r="M249" i="12"/>
  <c r="M294" i="12" s="1"/>
  <c r="M104" i="19" s="1"/>
  <c r="AE249" i="12"/>
  <c r="AE294" i="12" s="1"/>
  <c r="AE104" i="19" s="1"/>
  <c r="L252" i="12"/>
  <c r="L297" i="12" s="1"/>
  <c r="L107" i="19" s="1"/>
  <c r="J255" i="12"/>
  <c r="J300" i="12" s="1"/>
  <c r="J110" i="19" s="1"/>
  <c r="W262" i="12"/>
  <c r="W307" i="12" s="1"/>
  <c r="W117" i="19" s="1"/>
  <c r="AI262" i="12"/>
  <c r="AI307" i="12" s="1"/>
  <c r="AI117" i="19" s="1"/>
  <c r="U433" i="12"/>
  <c r="Z253" i="12"/>
  <c r="Z298" i="12" s="1"/>
  <c r="Z108" i="19" s="1"/>
  <c r="AA256" i="12"/>
  <c r="AA301" i="12" s="1"/>
  <c r="AA111" i="19" s="1"/>
  <c r="R261" i="12"/>
  <c r="R306" i="12" s="1"/>
  <c r="R116" i="19" s="1"/>
  <c r="Q267" i="12"/>
  <c r="Q312" i="12" s="1"/>
  <c r="Q122" i="19" s="1"/>
  <c r="N281" i="12"/>
  <c r="N136" i="19" s="1"/>
  <c r="AI440" i="12"/>
  <c r="W440" i="12"/>
  <c r="P242" i="12"/>
  <c r="AG245" i="12"/>
  <c r="U245" i="12"/>
  <c r="U290" i="12" s="1"/>
  <c r="U100" i="19" s="1"/>
  <c r="R251" i="12"/>
  <c r="R296" i="12" s="1"/>
  <c r="R106" i="19" s="1"/>
  <c r="S254" i="12"/>
  <c r="S299" i="12" s="1"/>
  <c r="S109" i="19" s="1"/>
  <c r="Q257" i="12"/>
  <c r="Q302" i="12" s="1"/>
  <c r="Q112" i="19" s="1"/>
  <c r="P268" i="12"/>
  <c r="P313" i="12" s="1"/>
  <c r="P123" i="19" s="1"/>
  <c r="N271" i="12"/>
  <c r="N316" i="12" s="1"/>
  <c r="N126" i="19" s="1"/>
  <c r="M437" i="12"/>
  <c r="AE453" i="12"/>
  <c r="M453" i="12"/>
  <c r="AG243" i="12"/>
  <c r="AG288" i="12" s="1"/>
  <c r="AG98" i="19" s="1"/>
  <c r="U243" i="12"/>
  <c r="U288" i="12" s="1"/>
  <c r="U98" i="19" s="1"/>
  <c r="J257" i="12"/>
  <c r="J302" i="12" s="1"/>
  <c r="J112" i="19" s="1"/>
  <c r="X258" i="12"/>
  <c r="X303" i="12" s="1"/>
  <c r="X113" i="19" s="1"/>
  <c r="V261" i="12"/>
  <c r="V306" i="12" s="1"/>
  <c r="V116" i="19" s="1"/>
  <c r="W264" i="12"/>
  <c r="W309" i="12" s="1"/>
  <c r="W119" i="19" s="1"/>
  <c r="AI264" i="12"/>
  <c r="AI309" i="12" s="1"/>
  <c r="AI119" i="19" s="1"/>
  <c r="AC267" i="12"/>
  <c r="AC312" i="12" s="1"/>
  <c r="AC122" i="19" s="1"/>
  <c r="V466" i="12"/>
  <c r="S245" i="12"/>
  <c r="S290" i="12" s="1"/>
  <c r="S100" i="19" s="1"/>
  <c r="AC246" i="12"/>
  <c r="AC291" i="12" s="1"/>
  <c r="AC101" i="19" s="1"/>
  <c r="W247" i="12"/>
  <c r="W292" i="12" s="1"/>
  <c r="W102" i="19" s="1"/>
  <c r="AI247" i="12"/>
  <c r="AI292" i="12" s="1"/>
  <c r="AI102" i="19" s="1"/>
  <c r="AA249" i="12"/>
  <c r="AA294" i="12" s="1"/>
  <c r="AA104" i="19" s="1"/>
  <c r="U250" i="12"/>
  <c r="U295" i="12" s="1"/>
  <c r="U105" i="19" s="1"/>
  <c r="AG250" i="12"/>
  <c r="AG295" i="12" s="1"/>
  <c r="AG105" i="19" s="1"/>
  <c r="AC254" i="12"/>
  <c r="AC299" i="12" s="1"/>
  <c r="AC109" i="19" s="1"/>
  <c r="W255" i="12"/>
  <c r="W300" i="12" s="1"/>
  <c r="W110" i="19" s="1"/>
  <c r="AI255" i="12"/>
  <c r="AI300" i="12" s="1"/>
  <c r="AI110" i="19" s="1"/>
  <c r="K257" i="12"/>
  <c r="K302" i="12" s="1"/>
  <c r="K112" i="19" s="1"/>
  <c r="U258" i="12"/>
  <c r="U303" i="12" s="1"/>
  <c r="U113" i="19" s="1"/>
  <c r="AG258" i="12"/>
  <c r="AG303" i="12" s="1"/>
  <c r="AG113" i="19" s="1"/>
  <c r="S261" i="12"/>
  <c r="S306" i="12" s="1"/>
  <c r="S116" i="19" s="1"/>
  <c r="AC262" i="12"/>
  <c r="AC307" i="12" s="1"/>
  <c r="AC117" i="19" s="1"/>
  <c r="W263" i="12"/>
  <c r="W308" i="12" s="1"/>
  <c r="W118" i="19" s="1"/>
  <c r="AI263" i="12"/>
  <c r="AI308" i="12" s="1"/>
  <c r="AI118" i="19" s="1"/>
  <c r="K265" i="12"/>
  <c r="K310" i="12" s="1"/>
  <c r="K120" i="19" s="1"/>
  <c r="O267" i="12"/>
  <c r="O312" i="12" s="1"/>
  <c r="O122" i="19" s="1"/>
  <c r="AC270" i="12"/>
  <c r="AC315" i="12" s="1"/>
  <c r="AC125" i="19" s="1"/>
  <c r="W271" i="12"/>
  <c r="W316" i="12" s="1"/>
  <c r="W126" i="19" s="1"/>
  <c r="AI271" i="12"/>
  <c r="AI316" i="12" s="1"/>
  <c r="AI126" i="19" s="1"/>
  <c r="Q238" i="12"/>
  <c r="AA466" i="12"/>
  <c r="AE430" i="12"/>
  <c r="M430" i="12"/>
  <c r="AI431" i="12"/>
  <c r="W431" i="12"/>
  <c r="R246" i="12"/>
  <c r="R291" i="12" s="1"/>
  <c r="R101" i="19" s="1"/>
  <c r="J248" i="12"/>
  <c r="J293" i="12" s="1"/>
  <c r="J103" i="19" s="1"/>
  <c r="R250" i="12"/>
  <c r="R295" i="12" s="1"/>
  <c r="R105" i="19" s="1"/>
  <c r="J252" i="12"/>
  <c r="J297" i="12" s="1"/>
  <c r="J107" i="19" s="1"/>
  <c r="X253" i="12"/>
  <c r="X298" i="12" s="1"/>
  <c r="X108" i="19" s="1"/>
  <c r="P255" i="12"/>
  <c r="P300" i="12" s="1"/>
  <c r="P110" i="19" s="1"/>
  <c r="Z256" i="12"/>
  <c r="Z301" i="12" s="1"/>
  <c r="Z111" i="19" s="1"/>
  <c r="R258" i="12"/>
  <c r="R303" i="12" s="1"/>
  <c r="R113" i="19" s="1"/>
  <c r="J260" i="12"/>
  <c r="J305" i="12" s="1"/>
  <c r="J115" i="19" s="1"/>
  <c r="X261" i="12"/>
  <c r="X306" i="12" s="1"/>
  <c r="X116" i="19" s="1"/>
  <c r="J264" i="12"/>
  <c r="J309" i="12" s="1"/>
  <c r="J119" i="19" s="1"/>
  <c r="X265" i="12"/>
  <c r="X310" i="12" s="1"/>
  <c r="X120" i="19" s="1"/>
  <c r="P267" i="12"/>
  <c r="P312" i="12" s="1"/>
  <c r="P122" i="19" s="1"/>
  <c r="Z268" i="12"/>
  <c r="Z313" i="12" s="1"/>
  <c r="Z123" i="19" s="1"/>
  <c r="R270" i="12"/>
  <c r="R315" i="12" s="1"/>
  <c r="R125" i="19" s="1"/>
  <c r="L281" i="12"/>
  <c r="L136" i="19" s="1"/>
  <c r="AG148" i="12"/>
  <c r="U148" i="12"/>
  <c r="P466" i="12"/>
  <c r="AC35" i="19"/>
  <c r="AC286" i="10"/>
  <c r="AG63" i="10"/>
  <c r="AE234" i="10"/>
  <c r="AE31" i="19" s="1"/>
  <c r="AE31" i="20" s="1"/>
  <c r="R35" i="19"/>
  <c r="R35" i="20" s="1"/>
  <c r="R286" i="10"/>
  <c r="J15" i="19"/>
  <c r="J239" i="10"/>
  <c r="J285" i="10" s="1"/>
  <c r="N35" i="19"/>
  <c r="N286" i="10"/>
  <c r="AE547" i="10"/>
  <c r="AE726" i="10"/>
  <c r="Y103" i="12"/>
  <c r="AE378" i="17"/>
  <c r="AE701" i="17" s="1"/>
  <c r="AE452" i="17"/>
  <c r="M143" i="17"/>
  <c r="Z273" i="17"/>
  <c r="AA478" i="17"/>
  <c r="I83" i="17"/>
  <c r="I302" i="17" s="1"/>
  <c r="I122" i="17"/>
  <c r="N137" i="17"/>
  <c r="O137" i="17" s="1"/>
  <c r="P137" i="17" s="1"/>
  <c r="Q137" i="17" s="1"/>
  <c r="R137" i="17" s="1"/>
  <c r="S137" i="17" s="1"/>
  <c r="T137" i="17" s="1"/>
  <c r="J118" i="17"/>
  <c r="K83" i="17"/>
  <c r="K302" i="17" s="1"/>
  <c r="K122" i="17"/>
  <c r="AB124" i="17"/>
  <c r="AB132" i="17"/>
  <c r="I145" i="17"/>
  <c r="AE275" i="17"/>
  <c r="N275" i="17" s="1"/>
  <c r="O275" i="17" s="1"/>
  <c r="P275" i="17" s="1"/>
  <c r="Q275" i="17" s="1"/>
  <c r="R275" i="17" s="1"/>
  <c r="S275" i="17" s="1"/>
  <c r="T275" i="17" s="1"/>
  <c r="AE291" i="17"/>
  <c r="N291" i="17" s="1"/>
  <c r="O291" i="17" s="1"/>
  <c r="P291" i="17" s="1"/>
  <c r="Q291" i="17" s="1"/>
  <c r="R291" i="17" s="1"/>
  <c r="S291" i="17" s="1"/>
  <c r="T291" i="17" s="1"/>
  <c r="O468" i="17"/>
  <c r="P468" i="17" s="1"/>
  <c r="Q468" i="17" s="1"/>
  <c r="R468" i="17" s="1"/>
  <c r="S468" i="17" s="1"/>
  <c r="T468" i="17" s="1"/>
  <c r="AE669" i="17"/>
  <c r="N669" i="17" s="1"/>
  <c r="O669" i="17" s="1"/>
  <c r="P669" i="17" s="1"/>
  <c r="Q669" i="17" s="1"/>
  <c r="R669" i="17" s="1"/>
  <c r="S669" i="17" s="1"/>
  <c r="T669" i="17" s="1"/>
  <c r="W684" i="17"/>
  <c r="AE661" i="17"/>
  <c r="AE712" i="17" s="1"/>
  <c r="Y125" i="17"/>
  <c r="AB138" i="17"/>
  <c r="AA118" i="17"/>
  <c r="L268" i="17"/>
  <c r="V378" i="17"/>
  <c r="V701" i="17" s="1"/>
  <c r="L471" i="17"/>
  <c r="S448" i="17"/>
  <c r="S703" i="17" s="1"/>
  <c r="S719" i="17" s="1"/>
  <c r="S409" i="19" s="1"/>
  <c r="S93" i="27" s="1"/>
  <c r="S121" i="27" s="1"/>
  <c r="S83" i="17"/>
  <c r="S302" i="17" s="1"/>
  <c r="N146" i="17"/>
  <c r="O146" i="17" s="1"/>
  <c r="P146" i="17" s="1"/>
  <c r="Q146" i="17" s="1"/>
  <c r="R146" i="17" s="1"/>
  <c r="S146" i="17" s="1"/>
  <c r="T146" i="17" s="1"/>
  <c r="Z464" i="17"/>
  <c r="Z480" i="17"/>
  <c r="AA190" i="17"/>
  <c r="AA301" i="17" s="1"/>
  <c r="AA264" i="17"/>
  <c r="AA272" i="17"/>
  <c r="AA280" i="17"/>
  <c r="AA288" i="17"/>
  <c r="AC260" i="17"/>
  <c r="AC475" i="17"/>
  <c r="L481" i="17"/>
  <c r="M678" i="17"/>
  <c r="I685" i="17"/>
  <c r="M694" i="17"/>
  <c r="L129" i="17"/>
  <c r="L131" i="17"/>
  <c r="L137" i="17"/>
  <c r="AB139" i="17"/>
  <c r="Y118" i="17"/>
  <c r="K268" i="17"/>
  <c r="AE272" i="17"/>
  <c r="N272" i="17" s="1"/>
  <c r="O272" i="17" s="1"/>
  <c r="P272" i="17" s="1"/>
  <c r="Q272" i="17" s="1"/>
  <c r="R272" i="17" s="1"/>
  <c r="S272" i="17" s="1"/>
  <c r="T272" i="17" s="1"/>
  <c r="K276" i="17"/>
  <c r="AB286" i="17"/>
  <c r="P260" i="17"/>
  <c r="Y475" i="17"/>
  <c r="S413" i="17"/>
  <c r="S702" i="17" s="1"/>
  <c r="AE676" i="17"/>
  <c r="N676" i="17" s="1"/>
  <c r="O676" i="17" s="1"/>
  <c r="P676" i="17" s="1"/>
  <c r="Q676" i="17" s="1"/>
  <c r="R676" i="17" s="1"/>
  <c r="S676" i="17" s="1"/>
  <c r="T676" i="17" s="1"/>
  <c r="K668" i="17"/>
  <c r="J680" i="17"/>
  <c r="M685" i="17"/>
  <c r="W688" i="17"/>
  <c r="O661" i="17"/>
  <c r="O712" i="17" s="1"/>
  <c r="X452" i="17"/>
  <c r="X378" i="17"/>
  <c r="X701" i="17" s="1"/>
  <c r="N455" i="17"/>
  <c r="O455" i="17" s="1"/>
  <c r="P455" i="17" s="1"/>
  <c r="Q455" i="17" s="1"/>
  <c r="R455" i="17" s="1"/>
  <c r="S455" i="17" s="1"/>
  <c r="T455" i="17" s="1"/>
  <c r="X456" i="17"/>
  <c r="AE457" i="17"/>
  <c r="N457" i="17" s="1"/>
  <c r="O457" i="17" s="1"/>
  <c r="P457" i="17" s="1"/>
  <c r="Q457" i="17" s="1"/>
  <c r="R457" i="17" s="1"/>
  <c r="S457" i="17" s="1"/>
  <c r="T457" i="17" s="1"/>
  <c r="X460" i="17"/>
  <c r="N461" i="17"/>
  <c r="O461" i="17" s="1"/>
  <c r="P461" i="17" s="1"/>
  <c r="Q461" i="17" s="1"/>
  <c r="R461" i="17" s="1"/>
  <c r="S461" i="17" s="1"/>
  <c r="T461" i="17" s="1"/>
  <c r="P467" i="17"/>
  <c r="Q467" i="17" s="1"/>
  <c r="R467" i="17" s="1"/>
  <c r="S467" i="17" s="1"/>
  <c r="T467" i="17" s="1"/>
  <c r="S475" i="17"/>
  <c r="T475" i="17" s="1"/>
  <c r="N477" i="17"/>
  <c r="O477" i="17" s="1"/>
  <c r="P477" i="17" s="1"/>
  <c r="Q477" i="17" s="1"/>
  <c r="R477" i="17" s="1"/>
  <c r="S477" i="17" s="1"/>
  <c r="T477" i="17" s="1"/>
  <c r="X480" i="17"/>
  <c r="AE481" i="17"/>
  <c r="N481" i="17" s="1"/>
  <c r="O481" i="17" s="1"/>
  <c r="P481" i="17" s="1"/>
  <c r="Q481" i="17" s="1"/>
  <c r="R481" i="17" s="1"/>
  <c r="S481" i="17" s="1"/>
  <c r="T481" i="17" s="1"/>
  <c r="U448" i="17"/>
  <c r="U703" i="17" s="1"/>
  <c r="U719" i="17" s="1"/>
  <c r="U409" i="19" s="1"/>
  <c r="U93" i="27" s="1"/>
  <c r="U121" i="27" s="1"/>
  <c r="J672" i="17"/>
  <c r="Y675" i="17"/>
  <c r="M687" i="17"/>
  <c r="AC690" i="17"/>
  <c r="J591" i="17"/>
  <c r="J710" i="17" s="1"/>
  <c r="K626" i="17"/>
  <c r="K711" i="17" s="1"/>
  <c r="K718" i="17" s="1"/>
  <c r="P661" i="17"/>
  <c r="P712" i="17" s="1"/>
  <c r="K265" i="17"/>
  <c r="K269" i="17"/>
  <c r="K271" i="17"/>
  <c r="AA279" i="17"/>
  <c r="K281" i="17"/>
  <c r="K285" i="17"/>
  <c r="AA287" i="17"/>
  <c r="K289" i="17"/>
  <c r="AA453" i="17"/>
  <c r="K457" i="17"/>
  <c r="AA461" i="17"/>
  <c r="K465" i="17"/>
  <c r="AA469" i="17"/>
  <c r="K473" i="17"/>
  <c r="K477" i="17"/>
  <c r="U556" i="17"/>
  <c r="U709" i="17" s="1"/>
  <c r="M670" i="17"/>
  <c r="AA672" i="17"/>
  <c r="W679" i="17"/>
  <c r="M686" i="17"/>
  <c r="W689" i="17"/>
  <c r="L692" i="17"/>
  <c r="P556" i="17"/>
  <c r="P709" i="17" s="1"/>
  <c r="AI556" i="17"/>
  <c r="AI709" i="17" s="1"/>
  <c r="AE671" i="17"/>
  <c r="N671" i="17" s="1"/>
  <c r="O671" i="17" s="1"/>
  <c r="P671" i="17" s="1"/>
  <c r="Q671" i="17" s="1"/>
  <c r="R671" i="17" s="1"/>
  <c r="S671" i="17" s="1"/>
  <c r="T671" i="17" s="1"/>
  <c r="W674" i="17"/>
  <c r="N683" i="17"/>
  <c r="O683" i="17" s="1"/>
  <c r="P683" i="17" s="1"/>
  <c r="Q683" i="17" s="1"/>
  <c r="R683" i="17" s="1"/>
  <c r="S683" i="17" s="1"/>
  <c r="T683" i="17" s="1"/>
  <c r="AE687" i="17"/>
  <c r="N687" i="17" s="1"/>
  <c r="O687" i="17" s="1"/>
  <c r="P687" i="17" s="1"/>
  <c r="Q687" i="17" s="1"/>
  <c r="R687" i="17" s="1"/>
  <c r="S687" i="17" s="1"/>
  <c r="T687" i="17" s="1"/>
  <c r="W690" i="17"/>
  <c r="AG591" i="17"/>
  <c r="AG710" i="17" s="1"/>
  <c r="N626" i="17"/>
  <c r="N711" i="17" s="1"/>
  <c r="N718" i="17" s="1"/>
  <c r="AC661" i="17"/>
  <c r="AC712" i="17" s="1"/>
  <c r="K1717" i="14"/>
  <c r="K413" i="19" s="1"/>
  <c r="K1733" i="14"/>
  <c r="K429" i="19" s="1"/>
  <c r="K1741" i="14"/>
  <c r="K437" i="19" s="1"/>
  <c r="K1749" i="14"/>
  <c r="K445" i="19" s="1"/>
  <c r="U1458" i="14"/>
  <c r="U1466" i="14"/>
  <c r="U1474" i="14"/>
  <c r="U1482" i="14"/>
  <c r="U1494" i="14"/>
  <c r="Y1724" i="14"/>
  <c r="Y420" i="19" s="1"/>
  <c r="Y1740" i="14"/>
  <c r="Y436" i="19" s="1"/>
  <c r="AA1581" i="14"/>
  <c r="AA1782" i="14" s="1"/>
  <c r="U1547" i="14"/>
  <c r="S1646" i="14"/>
  <c r="S1783" i="14" s="1"/>
  <c r="M1620" i="14"/>
  <c r="AI1613" i="14"/>
  <c r="W1613" i="14"/>
  <c r="M1523" i="14"/>
  <c r="M1547" i="14"/>
  <c r="U1624" i="14"/>
  <c r="T1715" i="14"/>
  <c r="T1516" i="14"/>
  <c r="T1781" i="14" s="1"/>
  <c r="L1717" i="14"/>
  <c r="L413" i="19" s="1"/>
  <c r="T1719" i="14"/>
  <c r="T415" i="19" s="1"/>
  <c r="L1721" i="14"/>
  <c r="L417" i="19" s="1"/>
  <c r="V1722" i="14"/>
  <c r="V418" i="19" s="1"/>
  <c r="N1724" i="14"/>
  <c r="N420" i="19" s="1"/>
  <c r="AB1725" i="14"/>
  <c r="AB421" i="19" s="1"/>
  <c r="T1727" i="14"/>
  <c r="T423" i="19" s="1"/>
  <c r="AB1729" i="14"/>
  <c r="AB425" i="19" s="1"/>
  <c r="T1731" i="14"/>
  <c r="T427" i="19" s="1"/>
  <c r="L1733" i="14"/>
  <c r="L429" i="19" s="1"/>
  <c r="V1734" i="14"/>
  <c r="V430" i="19" s="1"/>
  <c r="L1737" i="14"/>
  <c r="L433" i="19" s="1"/>
  <c r="V1738" i="14"/>
  <c r="V434" i="19" s="1"/>
  <c r="N1740" i="14"/>
  <c r="N436" i="19" s="1"/>
  <c r="AB1741" i="14"/>
  <c r="AB437" i="19" s="1"/>
  <c r="T1743" i="14"/>
  <c r="T439" i="19" s="1"/>
  <c r="L1745" i="14"/>
  <c r="L441" i="19" s="1"/>
  <c r="V1746" i="14"/>
  <c r="V442" i="19" s="1"/>
  <c r="L1749" i="14"/>
  <c r="L445" i="19" s="1"/>
  <c r="V1750" i="14"/>
  <c r="V446" i="19" s="1"/>
  <c r="N1752" i="14"/>
  <c r="N448" i="19" s="1"/>
  <c r="AB1753" i="14"/>
  <c r="AB449" i="19" s="1"/>
  <c r="S1774" i="14"/>
  <c r="S470" i="19" s="1"/>
  <c r="AB1646" i="14"/>
  <c r="AB1783" i="14" s="1"/>
  <c r="O1716" i="14"/>
  <c r="O412" i="19" s="1"/>
  <c r="S1718" i="14"/>
  <c r="S414" i="19" s="1"/>
  <c r="M1459" i="14"/>
  <c r="AI1460" i="14"/>
  <c r="W1460" i="14"/>
  <c r="K1722" i="14"/>
  <c r="K418" i="19" s="1"/>
  <c r="O1724" i="14"/>
  <c r="O420" i="19" s="1"/>
  <c r="Y1725" i="14"/>
  <c r="Y421" i="19" s="1"/>
  <c r="AC1727" i="14"/>
  <c r="AC423" i="19" s="1"/>
  <c r="AI1468" i="14"/>
  <c r="W1468" i="14"/>
  <c r="K1730" i="14"/>
  <c r="K426" i="19" s="1"/>
  <c r="O1732" i="14"/>
  <c r="O428" i="19" s="1"/>
  <c r="Y1733" i="14"/>
  <c r="Y429" i="19" s="1"/>
  <c r="AC1735" i="14"/>
  <c r="AC431" i="19" s="1"/>
  <c r="AI1476" i="14"/>
  <c r="W1476" i="14"/>
  <c r="K1738" i="14"/>
  <c r="K434" i="19" s="1"/>
  <c r="O1740" i="14"/>
  <c r="O436" i="19" s="1"/>
  <c r="Y1741" i="14"/>
  <c r="Y437" i="19" s="1"/>
  <c r="M1483" i="14"/>
  <c r="AI1484" i="14"/>
  <c r="W1484" i="14"/>
  <c r="K1746" i="14"/>
  <c r="K442" i="19" s="1"/>
  <c r="O1748" i="14"/>
  <c r="O444" i="19" s="1"/>
  <c r="Y1749" i="14"/>
  <c r="Y445" i="19" s="1"/>
  <c r="AC1751" i="14"/>
  <c r="AC447" i="19" s="1"/>
  <c r="AI1492" i="14"/>
  <c r="W1492" i="14"/>
  <c r="AA1754" i="14"/>
  <c r="AA450" i="19" s="1"/>
  <c r="Q1581" i="14"/>
  <c r="Q1782" i="14" s="1"/>
  <c r="AE1526" i="14"/>
  <c r="M1526" i="14"/>
  <c r="AI1535" i="14"/>
  <c r="W1535" i="14"/>
  <c r="AE1542" i="14"/>
  <c r="M1542" i="14"/>
  <c r="AI1543" i="14"/>
  <c r="W1543" i="14"/>
  <c r="AE1550" i="14"/>
  <c r="M1550" i="14"/>
  <c r="AE1558" i="14"/>
  <c r="M1558" i="14"/>
  <c r="AE1585" i="14"/>
  <c r="M1585" i="14"/>
  <c r="AE1593" i="14"/>
  <c r="M1593" i="14"/>
  <c r="AI1594" i="14"/>
  <c r="W1594" i="14"/>
  <c r="AE1609" i="14"/>
  <c r="M1609" i="14"/>
  <c r="AI1610" i="14"/>
  <c r="W1610" i="14"/>
  <c r="AE1617" i="14"/>
  <c r="M1617" i="14"/>
  <c r="AI1618" i="14"/>
  <c r="W1618" i="14"/>
  <c r="U1621" i="14"/>
  <c r="Z1715" i="14"/>
  <c r="Z1516" i="14"/>
  <c r="Z1781" i="14" s="1"/>
  <c r="R1717" i="14"/>
  <c r="R413" i="19" s="1"/>
  <c r="J1719" i="14"/>
  <c r="J415" i="19" s="1"/>
  <c r="X1720" i="14"/>
  <c r="X416" i="19" s="1"/>
  <c r="P1722" i="14"/>
  <c r="P418" i="19" s="1"/>
  <c r="X1724" i="14"/>
  <c r="X420" i="19" s="1"/>
  <c r="P1726" i="14"/>
  <c r="P422" i="19" s="1"/>
  <c r="Z1727" i="14"/>
  <c r="Z423" i="19" s="1"/>
  <c r="R1729" i="14"/>
  <c r="R425" i="19" s="1"/>
  <c r="J1731" i="14"/>
  <c r="J427" i="19" s="1"/>
  <c r="R1733" i="14"/>
  <c r="R429" i="19" s="1"/>
  <c r="J1735" i="14"/>
  <c r="J431" i="19" s="1"/>
  <c r="X1736" i="14"/>
  <c r="X432" i="19" s="1"/>
  <c r="P1738" i="14"/>
  <c r="P434" i="19" s="1"/>
  <c r="Z1739" i="14"/>
  <c r="Z435" i="19" s="1"/>
  <c r="R1741" i="14"/>
  <c r="R437" i="19" s="1"/>
  <c r="Z1743" i="14"/>
  <c r="Z439" i="19" s="1"/>
  <c r="R1745" i="14"/>
  <c r="R441" i="19" s="1"/>
  <c r="J1747" i="14"/>
  <c r="J443" i="19" s="1"/>
  <c r="X1748" i="14"/>
  <c r="X444" i="19" s="1"/>
  <c r="P1750" i="14"/>
  <c r="P446" i="19" s="1"/>
  <c r="Z1751" i="14"/>
  <c r="Z447" i="19" s="1"/>
  <c r="P1754" i="14"/>
  <c r="P450" i="19" s="1"/>
  <c r="Y1774" i="14"/>
  <c r="Y470" i="19" s="1"/>
  <c r="J1646" i="14"/>
  <c r="J1783" i="14" s="1"/>
  <c r="AB103" i="12"/>
  <c r="V1383" i="14"/>
  <c r="F100" i="19"/>
  <c r="F291" i="12"/>
  <c r="T1253" i="14"/>
  <c r="I35" i="19"/>
  <c r="I286" i="10"/>
  <c r="AA165" i="10"/>
  <c r="I65" i="10"/>
  <c r="P15" i="19"/>
  <c r="P239" i="10"/>
  <c r="P285" i="10" s="1"/>
  <c r="AC165" i="10"/>
  <c r="AG233" i="10"/>
  <c r="AG30" i="19" s="1"/>
  <c r="AG30" i="20" s="1"/>
  <c r="AE229" i="10"/>
  <c r="AE26" i="19" s="1"/>
  <c r="AE26" i="20" s="1"/>
  <c r="AA478" i="19"/>
  <c r="L484" i="19"/>
  <c r="L62" i="20" s="1"/>
  <c r="L1539" i="15"/>
  <c r="L1616" i="15" s="1"/>
  <c r="Q498" i="19"/>
  <c r="Q64" i="20" s="1"/>
  <c r="Q1618" i="15"/>
  <c r="V514" i="19"/>
  <c r="V73" i="20" s="1"/>
  <c r="V1632" i="15"/>
  <c r="Q519" i="19"/>
  <c r="Q31" i="21" s="1"/>
  <c r="Q1643" i="15"/>
  <c r="AE1659" i="14"/>
  <c r="AE415" i="14"/>
  <c r="AG113" i="27"/>
  <c r="AG729" i="10"/>
  <c r="Z1383" i="14"/>
  <c r="AE376" i="12"/>
  <c r="AE421" i="12" s="1"/>
  <c r="X1318" i="14"/>
  <c r="AG412" i="14"/>
  <c r="AG1656" i="14"/>
  <c r="AG436" i="14"/>
  <c r="AG1680" i="14"/>
  <c r="R110" i="23"/>
  <c r="G197" i="25"/>
  <c r="G141" i="25"/>
  <c r="H169" i="25"/>
  <c r="G169" i="25"/>
  <c r="H141" i="25"/>
  <c r="H197" i="25"/>
  <c r="F327" i="25"/>
  <c r="F396" i="25" s="1"/>
  <c r="O103" i="12"/>
  <c r="R1383" i="14"/>
  <c r="F326" i="25"/>
  <c r="F395" i="25" s="1"/>
  <c r="AB35" i="19"/>
  <c r="AB286" i="10"/>
  <c r="AE736" i="10"/>
  <c r="AG671" i="10"/>
  <c r="K37" i="19"/>
  <c r="K43" i="11"/>
  <c r="K595" i="11" s="1"/>
  <c r="M53" i="19"/>
  <c r="AE53" i="19"/>
  <c r="L64" i="19"/>
  <c r="L39" i="20" s="1"/>
  <c r="L590" i="11"/>
  <c r="L598" i="11" s="1"/>
  <c r="U362" i="19"/>
  <c r="AG362" i="19"/>
  <c r="M366" i="19"/>
  <c r="AE366" i="19"/>
  <c r="W367" i="19"/>
  <c r="AI367" i="19"/>
  <c r="U370" i="19"/>
  <c r="AG370" i="19"/>
  <c r="M374" i="19"/>
  <c r="AE374" i="19"/>
  <c r="W375" i="19"/>
  <c r="AI375" i="19"/>
  <c r="U378" i="19"/>
  <c r="AG378" i="19"/>
  <c r="M382" i="19"/>
  <c r="AE382" i="19"/>
  <c r="W383" i="19"/>
  <c r="AI383" i="19"/>
  <c r="R138" i="19"/>
  <c r="R63" i="13"/>
  <c r="R322" i="13" s="1"/>
  <c r="W183" i="19"/>
  <c r="W138" i="13"/>
  <c r="W323" i="13" s="1"/>
  <c r="U186" i="19"/>
  <c r="AG186" i="19"/>
  <c r="M190" i="19"/>
  <c r="AE190" i="19"/>
  <c r="W191" i="19"/>
  <c r="AI191" i="19"/>
  <c r="U194" i="19"/>
  <c r="AG194" i="19"/>
  <c r="M198" i="19"/>
  <c r="AE198" i="19"/>
  <c r="W199" i="19"/>
  <c r="AI199" i="19"/>
  <c r="U202" i="19"/>
  <c r="AG202" i="19"/>
  <c r="M206" i="19"/>
  <c r="AE206" i="19"/>
  <c r="W207" i="19"/>
  <c r="AI207" i="19"/>
  <c r="U210" i="19"/>
  <c r="AG210" i="19"/>
  <c r="M214" i="19"/>
  <c r="AE214" i="19"/>
  <c r="W215" i="19"/>
  <c r="AI215" i="19"/>
  <c r="U218" i="19"/>
  <c r="AG218" i="19"/>
  <c r="M222" i="19"/>
  <c r="AE222" i="19"/>
  <c r="W223" i="19"/>
  <c r="AI223" i="19"/>
  <c r="N253" i="19"/>
  <c r="N198" i="13"/>
  <c r="N324" i="13" s="1"/>
  <c r="K308" i="19"/>
  <c r="K248" i="13"/>
  <c r="K325" i="13" s="1"/>
  <c r="AA308" i="19"/>
  <c r="AA248" i="13"/>
  <c r="AA325" i="13" s="1"/>
  <c r="U309" i="19"/>
  <c r="AG309" i="19"/>
  <c r="M313" i="19"/>
  <c r="AE313" i="19"/>
  <c r="W314" i="19"/>
  <c r="AI314" i="19"/>
  <c r="U317" i="19"/>
  <c r="AG317" i="19"/>
  <c r="M321" i="19"/>
  <c r="AE321" i="19"/>
  <c r="W322" i="19"/>
  <c r="AI322" i="19"/>
  <c r="U325" i="19"/>
  <c r="AG325" i="19"/>
  <c r="M329" i="19"/>
  <c r="AE329" i="19"/>
  <c r="W330" i="19"/>
  <c r="AI330" i="19"/>
  <c r="U333" i="19"/>
  <c r="AG333" i="19"/>
  <c r="M337" i="19"/>
  <c r="AE337" i="19"/>
  <c r="W338" i="19"/>
  <c r="AI338" i="19"/>
  <c r="P353" i="19"/>
  <c r="P52" i="20" s="1"/>
  <c r="P307" i="13"/>
  <c r="P326" i="13" s="1"/>
  <c r="K138" i="19"/>
  <c r="K63" i="13"/>
  <c r="K322" i="13" s="1"/>
  <c r="AA138" i="19"/>
  <c r="AA63" i="13"/>
  <c r="AA322" i="13" s="1"/>
  <c r="U139" i="19"/>
  <c r="AG139" i="19"/>
  <c r="M143" i="19"/>
  <c r="AE143" i="19"/>
  <c r="W144" i="19"/>
  <c r="AI144" i="19"/>
  <c r="U147" i="19"/>
  <c r="AG147" i="19"/>
  <c r="M151" i="19"/>
  <c r="AE151" i="19"/>
  <c r="W152" i="19"/>
  <c r="AI152" i="19"/>
  <c r="U155" i="19"/>
  <c r="AG155" i="19"/>
  <c r="M159" i="19"/>
  <c r="AE159" i="19"/>
  <c r="W160" i="19"/>
  <c r="AI160" i="19"/>
  <c r="U163" i="19"/>
  <c r="AG163" i="19"/>
  <c r="M167" i="19"/>
  <c r="AE167" i="19"/>
  <c r="W168" i="19"/>
  <c r="AI168" i="19"/>
  <c r="U171" i="19"/>
  <c r="AG171" i="19"/>
  <c r="L183" i="19"/>
  <c r="L138" i="13"/>
  <c r="L323" i="13" s="1"/>
  <c r="AB183" i="19"/>
  <c r="AB138" i="13"/>
  <c r="AB323" i="13" s="1"/>
  <c r="K253" i="19"/>
  <c r="K198" i="13"/>
  <c r="K324" i="13" s="1"/>
  <c r="AA253" i="19"/>
  <c r="AA198" i="13"/>
  <c r="AA324" i="13" s="1"/>
  <c r="U254" i="19"/>
  <c r="AG254" i="19"/>
  <c r="M258" i="19"/>
  <c r="AE258" i="19"/>
  <c r="W259" i="19"/>
  <c r="AI259" i="19"/>
  <c r="U262" i="19"/>
  <c r="AG262" i="19"/>
  <c r="M266" i="19"/>
  <c r="AE266" i="19"/>
  <c r="W267" i="19"/>
  <c r="AI267" i="19"/>
  <c r="U270" i="19"/>
  <c r="AG270" i="19"/>
  <c r="M274" i="19"/>
  <c r="AE274" i="19"/>
  <c r="W275" i="19"/>
  <c r="AI275" i="19"/>
  <c r="U278" i="19"/>
  <c r="AG278" i="19"/>
  <c r="M282" i="19"/>
  <c r="AE282" i="19"/>
  <c r="W283" i="19"/>
  <c r="AI283" i="19"/>
  <c r="U286" i="19"/>
  <c r="AG286" i="19"/>
  <c r="P308" i="19"/>
  <c r="P248" i="13"/>
  <c r="P325" i="13" s="1"/>
  <c r="M353" i="19"/>
  <c r="M307" i="13"/>
  <c r="M326" i="13" s="1"/>
  <c r="AC353" i="19"/>
  <c r="AC307" i="13"/>
  <c r="AC326" i="13" s="1"/>
  <c r="W354" i="19"/>
  <c r="AI354" i="19"/>
  <c r="U357" i="19"/>
  <c r="AG357" i="19"/>
  <c r="M361" i="19"/>
  <c r="AE361" i="19"/>
  <c r="W362" i="19"/>
  <c r="AI362" i="19"/>
  <c r="U365" i="19"/>
  <c r="AG365" i="19"/>
  <c r="M369" i="19"/>
  <c r="AE369" i="19"/>
  <c r="W370" i="19"/>
  <c r="AI370" i="19"/>
  <c r="U373" i="19"/>
  <c r="AG373" i="19"/>
  <c r="M377" i="19"/>
  <c r="AE377" i="19"/>
  <c r="W378" i="19"/>
  <c r="AI378" i="19"/>
  <c r="U381" i="19"/>
  <c r="AG381" i="19"/>
  <c r="L138" i="19"/>
  <c r="L63" i="13"/>
  <c r="L322" i="13" s="1"/>
  <c r="AB138" i="19"/>
  <c r="AB63" i="13"/>
  <c r="AB322" i="13" s="1"/>
  <c r="M183" i="19"/>
  <c r="M138" i="13"/>
  <c r="M323" i="13" s="1"/>
  <c r="AC183" i="19"/>
  <c r="AC138" i="13"/>
  <c r="AC323" i="13" s="1"/>
  <c r="W184" i="19"/>
  <c r="AI184" i="19"/>
  <c r="U187" i="19"/>
  <c r="AG187" i="19"/>
  <c r="M191" i="19"/>
  <c r="AE191" i="19"/>
  <c r="W192" i="19"/>
  <c r="AI192" i="19"/>
  <c r="U195" i="19"/>
  <c r="AG195" i="19"/>
  <c r="M199" i="19"/>
  <c r="AE199" i="19"/>
  <c r="W200" i="19"/>
  <c r="AI200" i="19"/>
  <c r="U203" i="19"/>
  <c r="AG203" i="19"/>
  <c r="M207" i="19"/>
  <c r="AE207" i="19"/>
  <c r="W208" i="19"/>
  <c r="AI208" i="19"/>
  <c r="U211" i="19"/>
  <c r="AG211" i="19"/>
  <c r="M215" i="19"/>
  <c r="AE215" i="19"/>
  <c r="W216" i="19"/>
  <c r="AI216" i="19"/>
  <c r="U219" i="19"/>
  <c r="AG219" i="19"/>
  <c r="M223" i="19"/>
  <c r="AE223" i="19"/>
  <c r="W224" i="19"/>
  <c r="AI224" i="19"/>
  <c r="X253" i="19"/>
  <c r="X50" i="20" s="1"/>
  <c r="X198" i="13"/>
  <c r="X324" i="13" s="1"/>
  <c r="Q308" i="19"/>
  <c r="Q248" i="13"/>
  <c r="Q325" i="13" s="1"/>
  <c r="U310" i="19"/>
  <c r="AG310" i="19"/>
  <c r="M314" i="19"/>
  <c r="AE314" i="19"/>
  <c r="W315" i="19"/>
  <c r="AI315" i="19"/>
  <c r="U318" i="19"/>
  <c r="AG318" i="19"/>
  <c r="M322" i="19"/>
  <c r="AE322" i="19"/>
  <c r="W323" i="19"/>
  <c r="AI323" i="19"/>
  <c r="U326" i="19"/>
  <c r="AG326" i="19"/>
  <c r="M330" i="19"/>
  <c r="AE330" i="19"/>
  <c r="W331" i="19"/>
  <c r="AI331" i="19"/>
  <c r="U334" i="19"/>
  <c r="AG334" i="19"/>
  <c r="M338" i="19"/>
  <c r="AE338" i="19"/>
  <c r="N353" i="19"/>
  <c r="N307" i="13"/>
  <c r="N326" i="13" s="1"/>
  <c r="AE1681" i="14"/>
  <c r="AE437" i="14"/>
  <c r="AG425" i="14"/>
  <c r="AG1669" i="14"/>
  <c r="AG1474" i="14"/>
  <c r="J123" i="27"/>
  <c r="Y74" i="20"/>
  <c r="S44" i="20"/>
  <c r="AI44" i="20"/>
  <c r="J44" i="20"/>
  <c r="AE44" i="20"/>
  <c r="T44" i="20"/>
  <c r="AB44" i="20"/>
  <c r="G43" i="20"/>
  <c r="H43" i="20"/>
  <c r="G47" i="20"/>
  <c r="H47" i="20"/>
  <c r="AG44" i="20"/>
  <c r="O44" i="20"/>
  <c r="Z44" i="20"/>
  <c r="Y44" i="20"/>
  <c r="V44" i="20"/>
  <c r="I44" i="20"/>
  <c r="Q44" i="20"/>
  <c r="H45" i="20"/>
  <c r="H46" i="20"/>
  <c r="AA44" i="20"/>
  <c r="K44" i="20"/>
  <c r="U44" i="20"/>
  <c r="R44" i="20"/>
  <c r="M44" i="20"/>
  <c r="X44" i="20"/>
  <c r="N44" i="20"/>
  <c r="G45" i="20"/>
  <c r="G73" i="20"/>
  <c r="H73" i="20"/>
  <c r="W44" i="20"/>
  <c r="G44" i="20"/>
  <c r="P44" i="20"/>
  <c r="L44" i="20"/>
  <c r="AC44" i="20"/>
  <c r="H44" i="20"/>
  <c r="G74" i="20"/>
  <c r="H74" i="20"/>
  <c r="G46" i="20"/>
  <c r="F76" i="20"/>
  <c r="AG741" i="10"/>
  <c r="AA1383" i="14"/>
  <c r="AE1660" i="14"/>
  <c r="AE416" i="14"/>
  <c r="AE1676" i="14"/>
  <c r="AE432" i="14"/>
  <c r="L1383" i="14"/>
  <c r="AB1318" i="14"/>
  <c r="AG426" i="14"/>
  <c r="AG1670" i="14"/>
  <c r="I1253" i="14"/>
  <c r="Y1318" i="14"/>
  <c r="F1523" i="14"/>
  <c r="F1459" i="14"/>
  <c r="AK110" i="23"/>
  <c r="H188" i="25"/>
  <c r="H132" i="25"/>
  <c r="G188" i="25"/>
  <c r="G132" i="25"/>
  <c r="G160" i="25"/>
  <c r="H160" i="25"/>
  <c r="G171" i="25"/>
  <c r="G143" i="25"/>
  <c r="H171" i="25"/>
  <c r="G199" i="25"/>
  <c r="H143" i="25"/>
  <c r="H199" i="25"/>
  <c r="W181" i="27"/>
  <c r="W83" i="26" s="1"/>
  <c r="W182" i="27"/>
  <c r="W84" i="26" s="1"/>
  <c r="W193" i="12"/>
  <c r="P1383" i="14"/>
  <c r="M1383" i="14"/>
  <c r="G163" i="25"/>
  <c r="H191" i="25"/>
  <c r="G191" i="25"/>
  <c r="H135" i="25"/>
  <c r="H163" i="25"/>
  <c r="G135" i="25"/>
  <c r="N500" i="19"/>
  <c r="Z129" i="16"/>
  <c r="Z204" i="16" s="1"/>
  <c r="AB508" i="19"/>
  <c r="AB310" i="16"/>
  <c r="AA153" i="16"/>
  <c r="AA205" i="16" s="1"/>
  <c r="AA501" i="19" s="1"/>
  <c r="AE261" i="16"/>
  <c r="AE268" i="16" s="1"/>
  <c r="M261" i="16"/>
  <c r="M268" i="16" s="1"/>
  <c r="I261" i="16"/>
  <c r="I268" i="16" s="1"/>
  <c r="S226" i="16"/>
  <c r="V261" i="16"/>
  <c r="V268" i="16" s="1"/>
  <c r="AG257" i="12"/>
  <c r="AG302" i="12" s="1"/>
  <c r="AG112" i="19" s="1"/>
  <c r="U257" i="12"/>
  <c r="U302" i="12" s="1"/>
  <c r="U112" i="19" s="1"/>
  <c r="AG445" i="12"/>
  <c r="U445" i="12"/>
  <c r="W260" i="12"/>
  <c r="W305" i="12" s="1"/>
  <c r="W115" i="19" s="1"/>
  <c r="AI260" i="12"/>
  <c r="AI305" i="12" s="1"/>
  <c r="AI115" i="19" s="1"/>
  <c r="AC466" i="12"/>
  <c r="AI448" i="12"/>
  <c r="W448" i="12"/>
  <c r="I281" i="12"/>
  <c r="I136" i="19" s="1"/>
  <c r="V245" i="12"/>
  <c r="V290" i="12" s="1"/>
  <c r="V100" i="19" s="1"/>
  <c r="AC251" i="12"/>
  <c r="AC296" i="12" s="1"/>
  <c r="AC106" i="19" s="1"/>
  <c r="AG259" i="12"/>
  <c r="AG304" i="12" s="1"/>
  <c r="AG114" i="19" s="1"/>
  <c r="U259" i="12"/>
  <c r="U304" i="12" s="1"/>
  <c r="U114" i="19" s="1"/>
  <c r="Z281" i="12"/>
  <c r="Z136" i="19" s="1"/>
  <c r="U425" i="12"/>
  <c r="U246" i="12"/>
  <c r="U291" i="12" s="1"/>
  <c r="U101" i="19" s="1"/>
  <c r="AG246" i="12"/>
  <c r="AG291" i="12" s="1"/>
  <c r="AG101" i="19" s="1"/>
  <c r="U262" i="12"/>
  <c r="U307" i="12" s="1"/>
  <c r="U117" i="19" s="1"/>
  <c r="AG262" i="12"/>
  <c r="AG307" i="12" s="1"/>
  <c r="AG117" i="19" s="1"/>
  <c r="I264" i="12"/>
  <c r="I309" i="12" s="1"/>
  <c r="I119" i="19" s="1"/>
  <c r="AE426" i="12"/>
  <c r="M426" i="12"/>
  <c r="AI427" i="12"/>
  <c r="W427" i="12"/>
  <c r="AI443" i="12"/>
  <c r="W443" i="12"/>
  <c r="AI451" i="12"/>
  <c r="W451" i="12"/>
  <c r="J242" i="12"/>
  <c r="X243" i="12"/>
  <c r="X288" i="12" s="1"/>
  <c r="X98" i="19" s="1"/>
  <c r="R244" i="12"/>
  <c r="R289" i="12" s="1"/>
  <c r="R99" i="19" s="1"/>
  <c r="J246" i="12"/>
  <c r="J291" i="12" s="1"/>
  <c r="J101" i="19" s="1"/>
  <c r="Z250" i="12"/>
  <c r="Z295" i="12" s="1"/>
  <c r="Z105" i="19" s="1"/>
  <c r="R252" i="12"/>
  <c r="R297" i="12" s="1"/>
  <c r="R107" i="19" s="1"/>
  <c r="Z258" i="12"/>
  <c r="Z303" i="12" s="1"/>
  <c r="Z113" i="19" s="1"/>
  <c r="R260" i="12"/>
  <c r="R305" i="12" s="1"/>
  <c r="R115" i="19" s="1"/>
  <c r="J262" i="12"/>
  <c r="J307" i="12" s="1"/>
  <c r="J117" i="19" s="1"/>
  <c r="P265" i="12"/>
  <c r="P310" i="12" s="1"/>
  <c r="P120" i="19" s="1"/>
  <c r="AC148" i="12"/>
  <c r="F256" i="19"/>
  <c r="F146" i="13"/>
  <c r="AE226" i="10"/>
  <c r="AE23" i="19" s="1"/>
  <c r="AE23" i="20" s="1"/>
  <c r="AI25" i="20"/>
  <c r="AB25" i="20"/>
  <c r="X25" i="20"/>
  <c r="T25" i="20"/>
  <c r="P25" i="20"/>
  <c r="L25" i="20"/>
  <c r="H25" i="20"/>
  <c r="AA25" i="20"/>
  <c r="V25" i="20"/>
  <c r="Q25" i="20"/>
  <c r="K25" i="20"/>
  <c r="AC25" i="20"/>
  <c r="U25" i="20"/>
  <c r="N25" i="20"/>
  <c r="G25" i="20"/>
  <c r="Z25" i="20"/>
  <c r="S25" i="20"/>
  <c r="M25" i="20"/>
  <c r="O25" i="20"/>
  <c r="AG25" i="20"/>
  <c r="J25" i="20"/>
  <c r="Y25" i="20"/>
  <c r="I25" i="20"/>
  <c r="W25" i="20"/>
  <c r="R25" i="20"/>
  <c r="X151" i="17"/>
  <c r="Q83" i="17"/>
  <c r="Q302" i="17" s="1"/>
  <c r="O144" i="17"/>
  <c r="P144" i="17" s="1"/>
  <c r="Q144" i="17" s="1"/>
  <c r="R144" i="17" s="1"/>
  <c r="S144" i="17" s="1"/>
  <c r="T144" i="17" s="1"/>
  <c r="M118" i="17"/>
  <c r="AE260" i="17"/>
  <c r="K556" i="17"/>
  <c r="K709" i="17" s="1"/>
  <c r="K665" i="17"/>
  <c r="W480" i="17"/>
  <c r="J130" i="17"/>
  <c r="J134" i="17"/>
  <c r="AC149" i="17"/>
  <c r="Z260" i="17"/>
  <c r="Z303" i="17" s="1"/>
  <c r="X448" i="17"/>
  <c r="X703" i="17" s="1"/>
  <c r="X719" i="17" s="1"/>
  <c r="X409" i="19" s="1"/>
  <c r="X93" i="27" s="1"/>
  <c r="X121" i="27" s="1"/>
  <c r="M448" i="17"/>
  <c r="M703" i="17" s="1"/>
  <c r="M719" i="17" s="1"/>
  <c r="M409" i="19" s="1"/>
  <c r="M93" i="27" s="1"/>
  <c r="M121" i="27" s="1"/>
  <c r="Z669" i="17"/>
  <c r="AB683" i="17"/>
  <c r="AC693" i="17"/>
  <c r="AB118" i="17"/>
  <c r="Y284" i="17"/>
  <c r="AA260" i="17"/>
  <c r="Y378" i="17"/>
  <c r="Y701" i="17" s="1"/>
  <c r="Y452" i="17"/>
  <c r="I462" i="17"/>
  <c r="I470" i="17"/>
  <c r="I478" i="17"/>
  <c r="Z448" i="17"/>
  <c r="Z703" i="17" s="1"/>
  <c r="Z719" i="17" s="1"/>
  <c r="Z409" i="19" s="1"/>
  <c r="Z93" i="27" s="1"/>
  <c r="Z121" i="27" s="1"/>
  <c r="J556" i="17"/>
  <c r="J709" i="17" s="1"/>
  <c r="J665" i="17"/>
  <c r="AE674" i="17"/>
  <c r="N674" i="17" s="1"/>
  <c r="O674" i="17" s="1"/>
  <c r="P674" i="17" s="1"/>
  <c r="Q674" i="17" s="1"/>
  <c r="R674" i="17" s="1"/>
  <c r="S674" i="17" s="1"/>
  <c r="T674" i="17" s="1"/>
  <c r="AC668" i="17"/>
  <c r="M676" i="17"/>
  <c r="AI1540" i="14"/>
  <c r="W1540" i="14"/>
  <c r="AG1456" i="14"/>
  <c r="U1456" i="14"/>
  <c r="AG1468" i="14"/>
  <c r="U1468" i="14"/>
  <c r="AG1480" i="14"/>
  <c r="U1480" i="14"/>
  <c r="AI1520" i="14"/>
  <c r="W1520" i="14"/>
  <c r="AI1536" i="14"/>
  <c r="W1536" i="14"/>
  <c r="AI1595" i="14"/>
  <c r="W1595" i="14"/>
  <c r="I1720" i="14"/>
  <c r="I416" i="19" s="1"/>
  <c r="Q1742" i="14"/>
  <c r="Q438" i="19" s="1"/>
  <c r="I1752" i="14"/>
  <c r="I448" i="19" s="1"/>
  <c r="U1535" i="14"/>
  <c r="U1543" i="14"/>
  <c r="M1608" i="14"/>
  <c r="AE1616" i="14"/>
  <c r="M1616" i="14"/>
  <c r="AI1550" i="14"/>
  <c r="W1550" i="14"/>
  <c r="AI1621" i="14"/>
  <c r="W1621" i="14"/>
  <c r="AI1457" i="14"/>
  <c r="W1457" i="14"/>
  <c r="O1739" i="14"/>
  <c r="O435" i="19" s="1"/>
  <c r="AI1489" i="14"/>
  <c r="W1489" i="14"/>
  <c r="U1588" i="14"/>
  <c r="AG1604" i="14"/>
  <c r="U1604" i="14"/>
  <c r="U1620" i="14"/>
  <c r="L1715" i="14"/>
  <c r="L1516" i="14"/>
  <c r="L1781" i="14" s="1"/>
  <c r="AE1463" i="14"/>
  <c r="M1463" i="14"/>
  <c r="AI1464" i="14"/>
  <c r="W1464" i="14"/>
  <c r="AG1467" i="14"/>
  <c r="U1467" i="14"/>
  <c r="AI1480" i="14"/>
  <c r="W1480" i="14"/>
  <c r="AG1483" i="14"/>
  <c r="U1483" i="14"/>
  <c r="AG1526" i="14"/>
  <c r="U1526" i="14"/>
  <c r="AE1530" i="14"/>
  <c r="M1530" i="14"/>
  <c r="AI1547" i="14"/>
  <c r="W1547" i="14"/>
  <c r="U1585" i="14"/>
  <c r="AI1590" i="14"/>
  <c r="W1590" i="14"/>
  <c r="U1609" i="14"/>
  <c r="AE1613" i="14"/>
  <c r="M1613" i="14"/>
  <c r="AI1622" i="14"/>
  <c r="W1622" i="14"/>
  <c r="R1715" i="14"/>
  <c r="R1516" i="14"/>
  <c r="R1781" i="14" s="1"/>
  <c r="J1581" i="14"/>
  <c r="J1782" i="14" s="1"/>
  <c r="Z181" i="27"/>
  <c r="Z83" i="26" s="1"/>
  <c r="Z182" i="27"/>
  <c r="Z84" i="26" s="1"/>
  <c r="X35" i="19"/>
  <c r="X35" i="20" s="1"/>
  <c r="X286" i="10"/>
  <c r="AI35" i="19"/>
  <c r="AI286" i="10"/>
  <c r="AE233" i="10"/>
  <c r="AE30" i="19" s="1"/>
  <c r="AE30" i="20" s="1"/>
  <c r="AI21" i="20"/>
  <c r="AB21" i="20"/>
  <c r="X21" i="20"/>
  <c r="T21" i="20"/>
  <c r="P21" i="20"/>
  <c r="L21" i="20"/>
  <c r="H21" i="20"/>
  <c r="AA21" i="20"/>
  <c r="V21" i="20"/>
  <c r="Q21" i="20"/>
  <c r="K21" i="20"/>
  <c r="Z21" i="20"/>
  <c r="S21" i="20"/>
  <c r="M21" i="20"/>
  <c r="Y21" i="20"/>
  <c r="R21" i="20"/>
  <c r="J21" i="20"/>
  <c r="AC21" i="20"/>
  <c r="N21" i="20"/>
  <c r="AE21" i="20"/>
  <c r="I21" i="20"/>
  <c r="W21" i="20"/>
  <c r="G21" i="20"/>
  <c r="U21" i="20"/>
  <c r="O21" i="20"/>
  <c r="I103" i="12"/>
  <c r="Y129" i="16"/>
  <c r="Y204" i="16" s="1"/>
  <c r="Q226" i="16"/>
  <c r="P153" i="16"/>
  <c r="P205" i="16" s="1"/>
  <c r="P501" i="19" s="1"/>
  <c r="X508" i="19"/>
  <c r="X310" i="16"/>
  <c r="W153" i="16"/>
  <c r="W205" i="16" s="1"/>
  <c r="W501" i="19" s="1"/>
  <c r="AI153" i="16"/>
  <c r="AI205" i="16" s="1"/>
  <c r="AI501" i="19" s="1"/>
  <c r="T261" i="16"/>
  <c r="T268" i="16" s="1"/>
  <c r="V153" i="16"/>
  <c r="V205" i="16" s="1"/>
  <c r="V501" i="19" s="1"/>
  <c r="K226" i="16"/>
  <c r="AB97" i="19"/>
  <c r="Y245" i="12"/>
  <c r="Y290" i="12" s="1"/>
  <c r="Y100" i="19" s="1"/>
  <c r="X256" i="12"/>
  <c r="X301" i="12" s="1"/>
  <c r="X111" i="19" s="1"/>
  <c r="K258" i="12"/>
  <c r="K303" i="12" s="1"/>
  <c r="K113" i="19" s="1"/>
  <c r="I261" i="12"/>
  <c r="I306" i="12" s="1"/>
  <c r="I116" i="19" s="1"/>
  <c r="P264" i="12"/>
  <c r="P309" i="12" s="1"/>
  <c r="P119" i="19" s="1"/>
  <c r="AC265" i="12"/>
  <c r="AC310" i="12" s="1"/>
  <c r="AC120" i="19" s="1"/>
  <c r="Y466" i="12"/>
  <c r="U441" i="12"/>
  <c r="U449" i="12"/>
  <c r="W244" i="12"/>
  <c r="W289" i="12" s="1"/>
  <c r="W99" i="19" s="1"/>
  <c r="AI244" i="12"/>
  <c r="AI289" i="12" s="1"/>
  <c r="AI99" i="19" s="1"/>
  <c r="AC247" i="12"/>
  <c r="AC292" i="12" s="1"/>
  <c r="AC102" i="19" s="1"/>
  <c r="O252" i="12"/>
  <c r="O297" i="12" s="1"/>
  <c r="O107" i="19" s="1"/>
  <c r="AG255" i="12"/>
  <c r="AG300" i="12" s="1"/>
  <c r="AG110" i="19" s="1"/>
  <c r="U255" i="12"/>
  <c r="U300" i="12" s="1"/>
  <c r="U110" i="19" s="1"/>
  <c r="T258" i="12"/>
  <c r="T303" i="12" s="1"/>
  <c r="T113" i="19" s="1"/>
  <c r="Y259" i="12"/>
  <c r="Y304" i="12" s="1"/>
  <c r="Y114" i="19" s="1"/>
  <c r="M263" i="12"/>
  <c r="M308" i="12" s="1"/>
  <c r="M118" i="19" s="1"/>
  <c r="AE263" i="12"/>
  <c r="AE308" i="12" s="1"/>
  <c r="AE118" i="19" s="1"/>
  <c r="J269" i="12"/>
  <c r="J314" i="12" s="1"/>
  <c r="J124" i="19" s="1"/>
  <c r="X270" i="12"/>
  <c r="X315" i="12" s="1"/>
  <c r="X125" i="19" s="1"/>
  <c r="Z243" i="12"/>
  <c r="Z288" i="12" s="1"/>
  <c r="Z98" i="19" s="1"/>
  <c r="AA246" i="12"/>
  <c r="AA291" i="12" s="1"/>
  <c r="AA101" i="19" s="1"/>
  <c r="M253" i="12"/>
  <c r="M298" i="12" s="1"/>
  <c r="M108" i="19" s="1"/>
  <c r="AE253" i="12"/>
  <c r="AE298" i="12" s="1"/>
  <c r="AE108" i="19" s="1"/>
  <c r="J259" i="12"/>
  <c r="J304" i="12" s="1"/>
  <c r="J114" i="19" s="1"/>
  <c r="X260" i="12"/>
  <c r="X305" i="12" s="1"/>
  <c r="X115" i="19" s="1"/>
  <c r="W266" i="12"/>
  <c r="W311" i="12" s="1"/>
  <c r="W121" i="19" s="1"/>
  <c r="AI266" i="12"/>
  <c r="AI311" i="12" s="1"/>
  <c r="AI121" i="19" s="1"/>
  <c r="Y281" i="12"/>
  <c r="Y136" i="19" s="1"/>
  <c r="Q193" i="12"/>
  <c r="M429" i="12"/>
  <c r="AE445" i="12"/>
  <c r="M445" i="12"/>
  <c r="K242" i="12"/>
  <c r="T246" i="12"/>
  <c r="T291" i="12" s="1"/>
  <c r="T101" i="19" s="1"/>
  <c r="R249" i="12"/>
  <c r="R294" i="12" s="1"/>
  <c r="R104" i="19" s="1"/>
  <c r="M251" i="12"/>
  <c r="M296" i="12" s="1"/>
  <c r="M106" i="19" s="1"/>
  <c r="AE251" i="12"/>
  <c r="AE296" i="12" s="1"/>
  <c r="AE106" i="19" s="1"/>
  <c r="S252" i="12"/>
  <c r="S297" i="12" s="1"/>
  <c r="S107" i="19" s="1"/>
  <c r="Q255" i="12"/>
  <c r="Q300" i="12" s="1"/>
  <c r="Q110" i="19" s="1"/>
  <c r="I263" i="12"/>
  <c r="I308" i="12" s="1"/>
  <c r="I118" i="19" s="1"/>
  <c r="P266" i="12"/>
  <c r="P311" i="12" s="1"/>
  <c r="P121" i="19" s="1"/>
  <c r="J281" i="12"/>
  <c r="J136" i="19" s="1"/>
  <c r="AI430" i="12"/>
  <c r="W430" i="12"/>
  <c r="AI446" i="12"/>
  <c r="W446" i="12"/>
  <c r="U242" i="12"/>
  <c r="U103" i="12"/>
  <c r="O243" i="12"/>
  <c r="O288" i="12" s="1"/>
  <c r="O98" i="19" s="1"/>
  <c r="AE246" i="12"/>
  <c r="AE291" i="12" s="1"/>
  <c r="AE101" i="19" s="1"/>
  <c r="M246" i="12"/>
  <c r="M291" i="12" s="1"/>
  <c r="M101" i="19" s="1"/>
  <c r="K249" i="12"/>
  <c r="K294" i="12" s="1"/>
  <c r="K104" i="19" s="1"/>
  <c r="O251" i="12"/>
  <c r="O296" i="12" s="1"/>
  <c r="O106" i="19" s="1"/>
  <c r="S253" i="12"/>
  <c r="S298" i="12" s="1"/>
  <c r="S108" i="19" s="1"/>
  <c r="AE254" i="12"/>
  <c r="M254" i="12"/>
  <c r="M299" i="12" s="1"/>
  <c r="M109" i="19" s="1"/>
  <c r="AA257" i="12"/>
  <c r="AA302" i="12" s="1"/>
  <c r="AA112" i="19" s="1"/>
  <c r="O259" i="12"/>
  <c r="O304" i="12" s="1"/>
  <c r="O114" i="19" s="1"/>
  <c r="AE262" i="12"/>
  <c r="AE307" i="12" s="1"/>
  <c r="AE117" i="19" s="1"/>
  <c r="M262" i="12"/>
  <c r="M307" i="12" s="1"/>
  <c r="M117" i="19" s="1"/>
  <c r="AA265" i="12"/>
  <c r="AA310" i="12" s="1"/>
  <c r="AA120" i="19" s="1"/>
  <c r="U266" i="12"/>
  <c r="U311" i="12" s="1"/>
  <c r="U121" i="19" s="1"/>
  <c r="AG266" i="12"/>
  <c r="AG311" i="12" s="1"/>
  <c r="AG121" i="19" s="1"/>
  <c r="S269" i="12"/>
  <c r="S314" i="12" s="1"/>
  <c r="S124" i="19" s="1"/>
  <c r="AE270" i="12"/>
  <c r="AE315" i="12" s="1"/>
  <c r="AE125" i="19" s="1"/>
  <c r="M270" i="12"/>
  <c r="M315" i="12" s="1"/>
  <c r="M125" i="19" s="1"/>
  <c r="S281" i="12"/>
  <c r="S136" i="19" s="1"/>
  <c r="K466" i="12"/>
  <c r="U426" i="12"/>
  <c r="U434" i="12"/>
  <c r="AE438" i="12"/>
  <c r="M438" i="12"/>
  <c r="AI439" i="12"/>
  <c r="W439" i="12"/>
  <c r="U442" i="12"/>
  <c r="AG442" i="12"/>
  <c r="AE446" i="12"/>
  <c r="M446" i="12"/>
  <c r="AI447" i="12"/>
  <c r="W447" i="12"/>
  <c r="U450" i="12"/>
  <c r="AE454" i="12"/>
  <c r="M454" i="12"/>
  <c r="R242" i="12"/>
  <c r="P243" i="12"/>
  <c r="P288" i="12" s="1"/>
  <c r="P98" i="19" s="1"/>
  <c r="J244" i="12"/>
  <c r="J289" i="12" s="1"/>
  <c r="J99" i="19" s="1"/>
  <c r="Z244" i="12"/>
  <c r="Z289" i="12" s="1"/>
  <c r="Z99" i="19" s="1"/>
  <c r="X245" i="12"/>
  <c r="X290" i="12" s="1"/>
  <c r="X100" i="19" s="1"/>
  <c r="P247" i="12"/>
  <c r="P292" i="12" s="1"/>
  <c r="P102" i="19" s="1"/>
  <c r="Z248" i="12"/>
  <c r="Z293" i="12" s="1"/>
  <c r="Z103" i="19" s="1"/>
  <c r="X249" i="12"/>
  <c r="X294" i="12" s="1"/>
  <c r="X104" i="19" s="1"/>
  <c r="P251" i="12"/>
  <c r="P296" i="12" s="1"/>
  <c r="P106" i="19" s="1"/>
  <c r="Z252" i="12"/>
  <c r="Z297" i="12" s="1"/>
  <c r="Z107" i="19" s="1"/>
  <c r="Z43" i="20" s="1"/>
  <c r="R254" i="12"/>
  <c r="R299" i="12" s="1"/>
  <c r="R109" i="19" s="1"/>
  <c r="J256" i="12"/>
  <c r="J301" i="12" s="1"/>
  <c r="J111" i="19" s="1"/>
  <c r="X257" i="12"/>
  <c r="X302" i="12" s="1"/>
  <c r="X112" i="19" s="1"/>
  <c r="P259" i="12"/>
  <c r="P304" i="12" s="1"/>
  <c r="P114" i="19" s="1"/>
  <c r="Z260" i="12"/>
  <c r="Z305" i="12" s="1"/>
  <c r="Z115" i="19" s="1"/>
  <c r="R262" i="12"/>
  <c r="R307" i="12" s="1"/>
  <c r="R117" i="19" s="1"/>
  <c r="P263" i="12"/>
  <c r="P308" i="12" s="1"/>
  <c r="P118" i="19" s="1"/>
  <c r="Z264" i="12"/>
  <c r="Z309" i="12" s="1"/>
  <c r="Z119" i="19" s="1"/>
  <c r="R266" i="12"/>
  <c r="R311" i="12" s="1"/>
  <c r="R121" i="19" s="1"/>
  <c r="J268" i="12"/>
  <c r="J313" i="12" s="1"/>
  <c r="J123" i="19" s="1"/>
  <c r="X269" i="12"/>
  <c r="X314" i="12" s="1"/>
  <c r="X124" i="19" s="1"/>
  <c r="P271" i="12"/>
  <c r="P316" i="12" s="1"/>
  <c r="P126" i="19" s="1"/>
  <c r="AB281" i="12"/>
  <c r="AB136" i="19" s="1"/>
  <c r="AG222" i="10"/>
  <c r="AG19" i="19" s="1"/>
  <c r="AG19" i="20" s="1"/>
  <c r="AC15" i="19"/>
  <c r="AC239" i="10"/>
  <c r="AC285" i="10" s="1"/>
  <c r="AE219" i="10"/>
  <c r="AE16" i="19" s="1"/>
  <c r="AE16" i="20" s="1"/>
  <c r="AE742" i="10"/>
  <c r="AI24" i="20"/>
  <c r="AB24" i="20"/>
  <c r="X24" i="20"/>
  <c r="T24" i="20"/>
  <c r="P24" i="20"/>
  <c r="L24" i="20"/>
  <c r="H24" i="20"/>
  <c r="AC24" i="20"/>
  <c r="W24" i="20"/>
  <c r="R24" i="20"/>
  <c r="M24" i="20"/>
  <c r="G24" i="20"/>
  <c r="AA24" i="20"/>
  <c r="U24" i="20"/>
  <c r="N24" i="20"/>
  <c r="Z24" i="20"/>
  <c r="S24" i="20"/>
  <c r="K24" i="20"/>
  <c r="O24" i="20"/>
  <c r="V24" i="20"/>
  <c r="Q24" i="20"/>
  <c r="Y24" i="20"/>
  <c r="J24" i="20"/>
  <c r="I24" i="20"/>
  <c r="G56" i="20"/>
  <c r="H56" i="20"/>
  <c r="AE442" i="10"/>
  <c r="AG290" i="12"/>
  <c r="AG100" i="19" s="1"/>
  <c r="O63" i="20"/>
  <c r="Q118" i="17"/>
  <c r="Y149" i="17"/>
  <c r="AE480" i="17"/>
  <c r="N480" i="17" s="1"/>
  <c r="O480" i="17" s="1"/>
  <c r="P480" i="17" s="1"/>
  <c r="Q480" i="17" s="1"/>
  <c r="R480" i="17" s="1"/>
  <c r="S480" i="17" s="1"/>
  <c r="T480" i="17" s="1"/>
  <c r="AG626" i="17"/>
  <c r="AG711" i="17" s="1"/>
  <c r="AG718" i="17" s="1"/>
  <c r="L142" i="17"/>
  <c r="M147" i="17"/>
  <c r="AI83" i="17"/>
  <c r="AI302" i="17" s="1"/>
  <c r="AA123" i="17"/>
  <c r="AC125" i="17"/>
  <c r="AC133" i="17"/>
  <c r="AB140" i="17"/>
  <c r="K118" i="17"/>
  <c r="R378" i="17"/>
  <c r="R701" i="17" s="1"/>
  <c r="J456" i="17"/>
  <c r="J472" i="17"/>
  <c r="V556" i="17"/>
  <c r="V709" i="17" s="1"/>
  <c r="AC694" i="17"/>
  <c r="AB83" i="17"/>
  <c r="AB302" i="17" s="1"/>
  <c r="AB122" i="17"/>
  <c r="K128" i="17"/>
  <c r="AB130" i="17"/>
  <c r="AA137" i="17"/>
  <c r="AC139" i="17"/>
  <c r="N270" i="17"/>
  <c r="O270" i="17" s="1"/>
  <c r="P270" i="17" s="1"/>
  <c r="Q270" i="17" s="1"/>
  <c r="R270" i="17" s="1"/>
  <c r="S270" i="17" s="1"/>
  <c r="T270" i="17" s="1"/>
  <c r="L284" i="17"/>
  <c r="I260" i="17"/>
  <c r="L455" i="17"/>
  <c r="Z460" i="17"/>
  <c r="Z476" i="17"/>
  <c r="V413" i="17"/>
  <c r="V702" i="17" s="1"/>
  <c r="I124" i="17"/>
  <c r="AB145" i="17"/>
  <c r="AC118" i="17"/>
  <c r="AC303" i="17" s="1"/>
  <c r="N266" i="17"/>
  <c r="O266" i="17" s="1"/>
  <c r="P266" i="17" s="1"/>
  <c r="Q266" i="17" s="1"/>
  <c r="R266" i="17" s="1"/>
  <c r="S266" i="17" s="1"/>
  <c r="T266" i="17" s="1"/>
  <c r="J378" i="17"/>
  <c r="J701" i="17" s="1"/>
  <c r="J452" i="17"/>
  <c r="Z413" i="17"/>
  <c r="Z702" i="17" s="1"/>
  <c r="AE682" i="17"/>
  <c r="N682" i="17" s="1"/>
  <c r="O682" i="17" s="1"/>
  <c r="P682" i="17" s="1"/>
  <c r="Q682" i="17" s="1"/>
  <c r="R682" i="17" s="1"/>
  <c r="S682" i="17" s="1"/>
  <c r="T682" i="17" s="1"/>
  <c r="J692" i="17"/>
  <c r="X267" i="17"/>
  <c r="J271" i="17"/>
  <c r="X275" i="17"/>
  <c r="J279" i="17"/>
  <c r="X283" i="17"/>
  <c r="J287" i="17"/>
  <c r="X291" i="17"/>
  <c r="L473" i="17"/>
  <c r="Y479" i="17"/>
  <c r="W413" i="17"/>
  <c r="W702" i="17" s="1"/>
  <c r="AC556" i="17"/>
  <c r="AC709" i="17" s="1"/>
  <c r="AC665" i="17"/>
  <c r="J673" i="17"/>
  <c r="AC682" i="17"/>
  <c r="Y689" i="17"/>
  <c r="AC691" i="17"/>
  <c r="O626" i="17"/>
  <c r="O711" i="17" s="1"/>
  <c r="O718" i="17" s="1"/>
  <c r="R83" i="17"/>
  <c r="R302" i="17" s="1"/>
  <c r="L125" i="17"/>
  <c r="AB131" i="17"/>
  <c r="AB137" i="17"/>
  <c r="I151" i="17"/>
  <c r="AE190" i="17"/>
  <c r="AE301" i="17" s="1"/>
  <c r="AE264" i="17"/>
  <c r="AB270" i="17"/>
  <c r="AB278" i="17"/>
  <c r="AE280" i="17"/>
  <c r="N280" i="17" s="1"/>
  <c r="O280" i="17" s="1"/>
  <c r="P280" i="17" s="1"/>
  <c r="Q280" i="17" s="1"/>
  <c r="R280" i="17" s="1"/>
  <c r="S280" i="17" s="1"/>
  <c r="T280" i="17" s="1"/>
  <c r="K284" i="17"/>
  <c r="AE288" i="17"/>
  <c r="N288" i="17" s="1"/>
  <c r="O288" i="17" s="1"/>
  <c r="P288" i="17" s="1"/>
  <c r="Q288" i="17" s="1"/>
  <c r="R288" i="17" s="1"/>
  <c r="S288" i="17" s="1"/>
  <c r="T288" i="17" s="1"/>
  <c r="K292" i="17"/>
  <c r="L477" i="17"/>
  <c r="AC479" i="17"/>
  <c r="W556" i="17"/>
  <c r="W709" i="17" s="1"/>
  <c r="W665" i="17"/>
  <c r="AA667" i="17"/>
  <c r="Y679" i="17"/>
  <c r="K687" i="17"/>
  <c r="AE686" i="17"/>
  <c r="N686" i="17" s="1"/>
  <c r="O686" i="17" s="1"/>
  <c r="P686" i="17" s="1"/>
  <c r="Q686" i="17" s="1"/>
  <c r="R686" i="17" s="1"/>
  <c r="S686" i="17" s="1"/>
  <c r="T686" i="17" s="1"/>
  <c r="AE453" i="17"/>
  <c r="N453" i="17" s="1"/>
  <c r="O453" i="17" s="1"/>
  <c r="P453" i="17" s="1"/>
  <c r="Q453" i="17" s="1"/>
  <c r="R453" i="17" s="1"/>
  <c r="S453" i="17" s="1"/>
  <c r="T453" i="17" s="1"/>
  <c r="S459" i="17"/>
  <c r="T459" i="17" s="1"/>
  <c r="X464" i="17"/>
  <c r="AE465" i="17"/>
  <c r="N465" i="17" s="1"/>
  <c r="O465" i="17" s="1"/>
  <c r="P465" i="17" s="1"/>
  <c r="Q465" i="17" s="1"/>
  <c r="R465" i="17" s="1"/>
  <c r="S465" i="17" s="1"/>
  <c r="T465" i="17" s="1"/>
  <c r="X468" i="17"/>
  <c r="AE469" i="17"/>
  <c r="N469" i="17" s="1"/>
  <c r="O469" i="17" s="1"/>
  <c r="P469" i="17" s="1"/>
  <c r="Q469" i="17" s="1"/>
  <c r="R469" i="17" s="1"/>
  <c r="S469" i="17" s="1"/>
  <c r="T469" i="17" s="1"/>
  <c r="N471" i="17"/>
  <c r="O471" i="17" s="1"/>
  <c r="P471" i="17" s="1"/>
  <c r="Q471" i="17" s="1"/>
  <c r="R471" i="17" s="1"/>
  <c r="S471" i="17" s="1"/>
  <c r="T471" i="17" s="1"/>
  <c r="X472" i="17"/>
  <c r="AE473" i="17"/>
  <c r="N473" i="17" s="1"/>
  <c r="O473" i="17" s="1"/>
  <c r="P473" i="17" s="1"/>
  <c r="Q473" i="17" s="1"/>
  <c r="R473" i="17" s="1"/>
  <c r="S473" i="17" s="1"/>
  <c r="T473" i="17" s="1"/>
  <c r="X476" i="17"/>
  <c r="P479" i="17"/>
  <c r="Q479" i="17" s="1"/>
  <c r="R479" i="17" s="1"/>
  <c r="S479" i="17" s="1"/>
  <c r="T479" i="17" s="1"/>
  <c r="Y665" i="17"/>
  <c r="Y556" i="17"/>
  <c r="Y709" i="17" s="1"/>
  <c r="L670" i="17"/>
  <c r="M671" i="17"/>
  <c r="AC674" i="17"/>
  <c r="Y681" i="17"/>
  <c r="AA689" i="17"/>
  <c r="Y691" i="17"/>
  <c r="AI591" i="17"/>
  <c r="AI710" i="17" s="1"/>
  <c r="AI626" i="17"/>
  <c r="AI711" i="17" s="1"/>
  <c r="AI718" i="17" s="1"/>
  <c r="T118" i="17"/>
  <c r="AA271" i="17"/>
  <c r="K273" i="17"/>
  <c r="K277" i="17"/>
  <c r="K279" i="17"/>
  <c r="K287" i="17"/>
  <c r="AA291" i="17"/>
  <c r="K293" i="17"/>
  <c r="S260" i="17"/>
  <c r="Q378" i="17"/>
  <c r="Q701" i="17" s="1"/>
  <c r="K453" i="17"/>
  <c r="AA457" i="17"/>
  <c r="K461" i="17"/>
  <c r="AA465" i="17"/>
  <c r="K469" i="17"/>
  <c r="AA473" i="17"/>
  <c r="AA477" i="17"/>
  <c r="K481" i="17"/>
  <c r="AA481" i="17"/>
  <c r="R448" i="17"/>
  <c r="R703" i="17" s="1"/>
  <c r="R719" i="17" s="1"/>
  <c r="R409" i="19" s="1"/>
  <c r="R93" i="27" s="1"/>
  <c r="R121" i="27" s="1"/>
  <c r="I671" i="17"/>
  <c r="W673" i="17"/>
  <c r="L676" i="17"/>
  <c r="Z678" i="17"/>
  <c r="K685" i="17"/>
  <c r="I687" i="17"/>
  <c r="AA688" i="17"/>
  <c r="V591" i="17"/>
  <c r="V710" i="17" s="1"/>
  <c r="Q626" i="17"/>
  <c r="Q711" i="17" s="1"/>
  <c r="Q718" i="17" s="1"/>
  <c r="AB661" i="17"/>
  <c r="AB712" i="17" s="1"/>
  <c r="N667" i="17"/>
  <c r="O667" i="17" s="1"/>
  <c r="P667" i="17" s="1"/>
  <c r="Q667" i="17" s="1"/>
  <c r="R667" i="17" s="1"/>
  <c r="S667" i="17" s="1"/>
  <c r="T667" i="17" s="1"/>
  <c r="W670" i="17"/>
  <c r="AE675" i="17"/>
  <c r="N675" i="17" s="1"/>
  <c r="O675" i="17" s="1"/>
  <c r="P675" i="17" s="1"/>
  <c r="Q675" i="17" s="1"/>
  <c r="R675" i="17" s="1"/>
  <c r="S675" i="17" s="1"/>
  <c r="T675" i="17" s="1"/>
  <c r="AE679" i="17"/>
  <c r="N679" i="17" s="1"/>
  <c r="O679" i="17" s="1"/>
  <c r="P679" i="17" s="1"/>
  <c r="Q679" i="17" s="1"/>
  <c r="R679" i="17" s="1"/>
  <c r="S679" i="17" s="1"/>
  <c r="T679" i="17" s="1"/>
  <c r="W686" i="17"/>
  <c r="AE691" i="17"/>
  <c r="N691" i="17" s="1"/>
  <c r="O691" i="17" s="1"/>
  <c r="P691" i="17" s="1"/>
  <c r="Q691" i="17" s="1"/>
  <c r="R691" i="17" s="1"/>
  <c r="S691" i="17" s="1"/>
  <c r="T691" i="17" s="1"/>
  <c r="W694" i="17"/>
  <c r="O591" i="17"/>
  <c r="O710" i="17" s="1"/>
  <c r="AE626" i="17"/>
  <c r="AE711" i="17" s="1"/>
  <c r="AE718" i="17" s="1"/>
  <c r="M661" i="17"/>
  <c r="M712" i="17" s="1"/>
  <c r="AI1524" i="14"/>
  <c r="W1524" i="14"/>
  <c r="AI1556" i="14"/>
  <c r="W1556" i="14"/>
  <c r="AI1599" i="14"/>
  <c r="W1599" i="14"/>
  <c r="K1725" i="14"/>
  <c r="K421" i="19" s="1"/>
  <c r="O1646" i="14"/>
  <c r="O1783" i="14" s="1"/>
  <c r="AG1462" i="14"/>
  <c r="U1462" i="14"/>
  <c r="U1470" i="14"/>
  <c r="AG1478" i="14"/>
  <c r="U1478" i="14"/>
  <c r="U1486" i="14"/>
  <c r="U1490" i="14"/>
  <c r="AI1522" i="14"/>
  <c r="W1522" i="14"/>
  <c r="AI1552" i="14"/>
  <c r="W1552" i="14"/>
  <c r="AI1611" i="14"/>
  <c r="W1611" i="14"/>
  <c r="AA1715" i="14"/>
  <c r="AA1516" i="14"/>
  <c r="AA1781" i="14" s="1"/>
  <c r="AI1471" i="14"/>
  <c r="W1471" i="14"/>
  <c r="AI1487" i="14"/>
  <c r="W1487" i="14"/>
  <c r="U1523" i="14"/>
  <c r="AG1531" i="14"/>
  <c r="U1531" i="14"/>
  <c r="AG1539" i="14"/>
  <c r="U1539" i="14"/>
  <c r="AG1555" i="14"/>
  <c r="U1555" i="14"/>
  <c r="M1588" i="14"/>
  <c r="AE1596" i="14"/>
  <c r="M1596" i="14"/>
  <c r="M1604" i="14"/>
  <c r="AE1612" i="14"/>
  <c r="M1612" i="14"/>
  <c r="AI1526" i="14"/>
  <c r="W1526" i="14"/>
  <c r="AI1542" i="14"/>
  <c r="W1542" i="14"/>
  <c r="AI1558" i="14"/>
  <c r="W1558" i="14"/>
  <c r="AI1597" i="14"/>
  <c r="W1597" i="14"/>
  <c r="S1516" i="14"/>
  <c r="S1781" i="14" s="1"/>
  <c r="S1715" i="14"/>
  <c r="AI1465" i="14"/>
  <c r="W1465" i="14"/>
  <c r="O1731" i="14"/>
  <c r="O427" i="19" s="1"/>
  <c r="AI1481" i="14"/>
  <c r="W1481" i="14"/>
  <c r="O1747" i="14"/>
  <c r="O443" i="19" s="1"/>
  <c r="S1581" i="14"/>
  <c r="S1782" i="14" s="1"/>
  <c r="M1531" i="14"/>
  <c r="AE1539" i="14"/>
  <c r="M1539" i="14"/>
  <c r="M1555" i="14"/>
  <c r="U1592" i="14"/>
  <c r="U1600" i="14"/>
  <c r="U1608" i="14"/>
  <c r="U1616" i="14"/>
  <c r="N1716" i="14"/>
  <c r="N412" i="19" s="1"/>
  <c r="AB1717" i="14"/>
  <c r="AB413" i="19" s="1"/>
  <c r="V1718" i="14"/>
  <c r="V414" i="19" s="1"/>
  <c r="N1720" i="14"/>
  <c r="N416" i="19" s="1"/>
  <c r="AB1721" i="14"/>
  <c r="AB417" i="19" s="1"/>
  <c r="T1723" i="14"/>
  <c r="T419" i="19" s="1"/>
  <c r="L1725" i="14"/>
  <c r="L421" i="19" s="1"/>
  <c r="V1726" i="14"/>
  <c r="V422" i="19" s="1"/>
  <c r="N1728" i="14"/>
  <c r="N424" i="19" s="1"/>
  <c r="L1729" i="14"/>
  <c r="L425" i="19" s="1"/>
  <c r="V1730" i="14"/>
  <c r="V426" i="19" s="1"/>
  <c r="N1732" i="14"/>
  <c r="N428" i="19" s="1"/>
  <c r="AB1733" i="14"/>
  <c r="AB429" i="19" s="1"/>
  <c r="T1735" i="14"/>
  <c r="T431" i="19" s="1"/>
  <c r="N1736" i="14"/>
  <c r="N432" i="19" s="1"/>
  <c r="AB1737" i="14"/>
  <c r="AB433" i="19" s="1"/>
  <c r="T1739" i="14"/>
  <c r="T435" i="19" s="1"/>
  <c r="L1741" i="14"/>
  <c r="L437" i="19" s="1"/>
  <c r="V1742" i="14"/>
  <c r="V438" i="19" s="1"/>
  <c r="N1744" i="14"/>
  <c r="N440" i="19" s="1"/>
  <c r="AB1745" i="14"/>
  <c r="AB441" i="19" s="1"/>
  <c r="T1747" i="14"/>
  <c r="T443" i="19" s="1"/>
  <c r="N1748" i="14"/>
  <c r="N444" i="19" s="1"/>
  <c r="AB1749" i="14"/>
  <c r="AB445" i="19" s="1"/>
  <c r="T1751" i="14"/>
  <c r="T447" i="19" s="1"/>
  <c r="L1753" i="14"/>
  <c r="L449" i="19" s="1"/>
  <c r="V1754" i="14"/>
  <c r="V450" i="19" s="1"/>
  <c r="P1581" i="14"/>
  <c r="P1782" i="14" s="1"/>
  <c r="L1646" i="14"/>
  <c r="L1783" i="14" s="1"/>
  <c r="U1455" i="14"/>
  <c r="I1717" i="14"/>
  <c r="I413" i="19" s="1"/>
  <c r="Y1717" i="14"/>
  <c r="Y413" i="19" s="1"/>
  <c r="AC1719" i="14"/>
  <c r="AC415" i="19" s="1"/>
  <c r="Q1721" i="14"/>
  <c r="Q417" i="19" s="1"/>
  <c r="AA1722" i="14"/>
  <c r="AA418" i="19" s="1"/>
  <c r="U1463" i="14"/>
  <c r="I1725" i="14"/>
  <c r="I421" i="19" s="1"/>
  <c r="S1726" i="14"/>
  <c r="S422" i="19" s="1"/>
  <c r="M1467" i="14"/>
  <c r="Q1729" i="14"/>
  <c r="Q425" i="19" s="1"/>
  <c r="AA1730" i="14"/>
  <c r="AA426" i="19" s="1"/>
  <c r="AG1471" i="14"/>
  <c r="U1471" i="14"/>
  <c r="I1733" i="14"/>
  <c r="I429" i="19" s="1"/>
  <c r="S1734" i="14"/>
  <c r="S430" i="19" s="1"/>
  <c r="M1475" i="14"/>
  <c r="Q1737" i="14"/>
  <c r="Q433" i="19" s="1"/>
  <c r="AA1738" i="14"/>
  <c r="AA434" i="19" s="1"/>
  <c r="U1479" i="14"/>
  <c r="I1741" i="14"/>
  <c r="I437" i="19" s="1"/>
  <c r="S1742" i="14"/>
  <c r="S438" i="19" s="1"/>
  <c r="AC1743" i="14"/>
  <c r="AC439" i="19" s="1"/>
  <c r="Q1745" i="14"/>
  <c r="Q441" i="19" s="1"/>
  <c r="AA1746" i="14"/>
  <c r="AA442" i="19" s="1"/>
  <c r="AG1487" i="14"/>
  <c r="U1487" i="14"/>
  <c r="I1749" i="14"/>
  <c r="I445" i="19" s="1"/>
  <c r="S1750" i="14"/>
  <c r="S446" i="19" s="1"/>
  <c r="M1491" i="14"/>
  <c r="Q1753" i="14"/>
  <c r="Q449" i="19" s="1"/>
  <c r="K1754" i="14"/>
  <c r="K450" i="19" s="1"/>
  <c r="X1774" i="14"/>
  <c r="X470" i="19" s="1"/>
  <c r="AG1522" i="14"/>
  <c r="U1522" i="14"/>
  <c r="AI1527" i="14"/>
  <c r="W1527" i="14"/>
  <c r="U1530" i="14"/>
  <c r="AE1534" i="14"/>
  <c r="M1534" i="14"/>
  <c r="AG1538" i="14"/>
  <c r="U1538" i="14"/>
  <c r="U1546" i="14"/>
  <c r="AI1551" i="14"/>
  <c r="W1551" i="14"/>
  <c r="AG1554" i="14"/>
  <c r="U1554" i="14"/>
  <c r="AI1559" i="14"/>
  <c r="W1559" i="14"/>
  <c r="AC1646" i="14"/>
  <c r="AC1783" i="14" s="1"/>
  <c r="AI1586" i="14"/>
  <c r="W1586" i="14"/>
  <c r="U1589" i="14"/>
  <c r="AG1597" i="14"/>
  <c r="U1597" i="14"/>
  <c r="AE1601" i="14"/>
  <c r="M1601" i="14"/>
  <c r="AI1602" i="14"/>
  <c r="W1602" i="14"/>
  <c r="AG1605" i="14"/>
  <c r="U1605" i="14"/>
  <c r="AG1613" i="14"/>
  <c r="U1613" i="14"/>
  <c r="J1715" i="14"/>
  <c r="J1516" i="14"/>
  <c r="J1781" i="14" s="1"/>
  <c r="X1716" i="14"/>
  <c r="X412" i="19" s="1"/>
  <c r="P1718" i="14"/>
  <c r="P414" i="19" s="1"/>
  <c r="Z1719" i="14"/>
  <c r="Z415" i="19" s="1"/>
  <c r="R1721" i="14"/>
  <c r="R417" i="19" s="1"/>
  <c r="J1723" i="14"/>
  <c r="J419" i="19" s="1"/>
  <c r="Z1723" i="14"/>
  <c r="Z419" i="19" s="1"/>
  <c r="R1725" i="14"/>
  <c r="R421" i="19" s="1"/>
  <c r="J1727" i="14"/>
  <c r="J423" i="19" s="1"/>
  <c r="X1728" i="14"/>
  <c r="X424" i="19" s="1"/>
  <c r="P1730" i="14"/>
  <c r="P426" i="19" s="1"/>
  <c r="Z1731" i="14"/>
  <c r="Z427" i="19" s="1"/>
  <c r="X1732" i="14"/>
  <c r="X428" i="19" s="1"/>
  <c r="P1734" i="14"/>
  <c r="P430" i="19" s="1"/>
  <c r="Z1735" i="14"/>
  <c r="Z431" i="19" s="1"/>
  <c r="R1737" i="14"/>
  <c r="R433" i="19" s="1"/>
  <c r="J1739" i="14"/>
  <c r="J435" i="19" s="1"/>
  <c r="X1740" i="14"/>
  <c r="X436" i="19" s="1"/>
  <c r="P1742" i="14"/>
  <c r="P438" i="19" s="1"/>
  <c r="J1743" i="14"/>
  <c r="J439" i="19" s="1"/>
  <c r="X1744" i="14"/>
  <c r="X440" i="19" s="1"/>
  <c r="P1746" i="14"/>
  <c r="P442" i="19" s="1"/>
  <c r="Z1747" i="14"/>
  <c r="Z443" i="19" s="1"/>
  <c r="R1749" i="14"/>
  <c r="R445" i="19" s="1"/>
  <c r="J1751" i="14"/>
  <c r="J447" i="19" s="1"/>
  <c r="X1752" i="14"/>
  <c r="X448" i="19" s="1"/>
  <c r="R1753" i="14"/>
  <c r="R449" i="19" s="1"/>
  <c r="I1774" i="14"/>
  <c r="I470" i="19" s="1"/>
  <c r="R1581" i="14"/>
  <c r="R1782" i="14" s="1"/>
  <c r="Z1646" i="14"/>
  <c r="Z1783" i="14" s="1"/>
  <c r="AE1661" i="14"/>
  <c r="AE1531" i="14"/>
  <c r="AE417" i="14"/>
  <c r="AG437" i="14"/>
  <c r="AG1681" i="14"/>
  <c r="AG1616" i="14"/>
  <c r="AG1486" i="14"/>
  <c r="S1318" i="14"/>
  <c r="Q1383" i="14"/>
  <c r="AE745" i="10"/>
  <c r="L215" i="10"/>
  <c r="Z115" i="10"/>
  <c r="AG418" i="10"/>
  <c r="AG740" i="10"/>
  <c r="G26" i="21"/>
  <c r="G76" i="27" s="1"/>
  <c r="AG518" i="10"/>
  <c r="AE647" i="10"/>
  <c r="T471" i="19"/>
  <c r="T1609" i="15"/>
  <c r="V463" i="15"/>
  <c r="U603" i="15"/>
  <c r="U606" i="15" s="1"/>
  <c r="AG603" i="15"/>
  <c r="AG606" i="15" s="1"/>
  <c r="U881" i="15"/>
  <c r="AG881" i="15"/>
  <c r="X473" i="19"/>
  <c r="X56" i="20" s="1"/>
  <c r="X1610" i="15"/>
  <c r="Z463" i="15"/>
  <c r="AI835" i="15"/>
  <c r="W835" i="15"/>
  <c r="W883" i="15"/>
  <c r="AI883" i="15"/>
  <c r="L471" i="19"/>
  <c r="L55" i="20" s="1"/>
  <c r="L1609" i="15"/>
  <c r="AE1582" i="15"/>
  <c r="M1582" i="15"/>
  <c r="K476" i="19"/>
  <c r="K59" i="20" s="1"/>
  <c r="K1613" i="15"/>
  <c r="M828" i="15"/>
  <c r="AE828" i="15"/>
  <c r="M876" i="15"/>
  <c r="AE876" i="15"/>
  <c r="Q471" i="19"/>
  <c r="Q55" i="20" s="1"/>
  <c r="Q1609" i="15"/>
  <c r="Q473" i="19"/>
  <c r="Q56" i="20" s="1"/>
  <c r="Q1610" i="15"/>
  <c r="W402" i="15"/>
  <c r="AI402" i="15"/>
  <c r="AG405" i="15"/>
  <c r="U405" i="15"/>
  <c r="AE409" i="15"/>
  <c r="M409" i="15"/>
  <c r="W410" i="15"/>
  <c r="AI410" i="15"/>
  <c r="AG413" i="15"/>
  <c r="U413" i="15"/>
  <c r="AE417" i="15"/>
  <c r="M417" i="15"/>
  <c r="W418" i="15"/>
  <c r="AI418" i="15"/>
  <c r="AG421" i="15"/>
  <c r="U421" i="15"/>
  <c r="AE425" i="15"/>
  <c r="M425" i="15"/>
  <c r="W426" i="15"/>
  <c r="AI426" i="15"/>
  <c r="AG429" i="15"/>
  <c r="U429" i="15"/>
  <c r="AE433" i="15"/>
  <c r="M433" i="15"/>
  <c r="W434" i="15"/>
  <c r="AI434" i="15"/>
  <c r="AG437" i="15"/>
  <c r="U437" i="15"/>
  <c r="AE441" i="15"/>
  <c r="M441" i="15"/>
  <c r="X476" i="19"/>
  <c r="X59" i="20" s="1"/>
  <c r="X1613" i="15"/>
  <c r="M840" i="15"/>
  <c r="AE840" i="15"/>
  <c r="U877" i="15"/>
  <c r="AG877" i="15"/>
  <c r="AI879" i="15"/>
  <c r="W879" i="15"/>
  <c r="U893" i="15"/>
  <c r="AG893" i="15"/>
  <c r="AI895" i="15"/>
  <c r="W895" i="15"/>
  <c r="AC484" i="19"/>
  <c r="AC62" i="20" s="1"/>
  <c r="AC1539" i="15"/>
  <c r="AC1616" i="15" s="1"/>
  <c r="AA514" i="19"/>
  <c r="AA1632" i="15"/>
  <c r="R471" i="19"/>
  <c r="R55" i="20" s="1"/>
  <c r="R1609" i="15"/>
  <c r="Z335" i="15"/>
  <c r="T463" i="15"/>
  <c r="AB873" i="15"/>
  <c r="U832" i="15"/>
  <c r="AG832" i="15"/>
  <c r="R927" i="15"/>
  <c r="AE884" i="15"/>
  <c r="M884" i="15"/>
  <c r="AE900" i="15"/>
  <c r="M900" i="15"/>
  <c r="Y499" i="19"/>
  <c r="Y1619" i="15"/>
  <c r="O471" i="19"/>
  <c r="O55" i="20" s="1"/>
  <c r="O1609" i="15"/>
  <c r="W335" i="15"/>
  <c r="AI335" i="15"/>
  <c r="I463" i="15"/>
  <c r="Y463" i="15"/>
  <c r="AE404" i="15"/>
  <c r="M404" i="15"/>
  <c r="W405" i="15"/>
  <c r="AI405" i="15"/>
  <c r="AG408" i="15"/>
  <c r="U408" i="15"/>
  <c r="AE412" i="15"/>
  <c r="M412" i="15"/>
  <c r="W413" i="15"/>
  <c r="AI413" i="15"/>
  <c r="AG416" i="15"/>
  <c r="U416" i="15"/>
  <c r="AE420" i="15"/>
  <c r="M420" i="15"/>
  <c r="W421" i="15"/>
  <c r="AI421" i="15"/>
  <c r="AG424" i="15"/>
  <c r="U424" i="15"/>
  <c r="AE428" i="15"/>
  <c r="M428" i="15"/>
  <c r="W429" i="15"/>
  <c r="AI429" i="15"/>
  <c r="AG432" i="15"/>
  <c r="U432" i="15"/>
  <c r="AE436" i="15"/>
  <c r="M436" i="15"/>
  <c r="W437" i="15"/>
  <c r="AI437" i="15"/>
  <c r="AG440" i="15"/>
  <c r="U440" i="15"/>
  <c r="I873" i="15"/>
  <c r="M832" i="15"/>
  <c r="AE832" i="15"/>
  <c r="U844" i="15"/>
  <c r="AG844" i="15"/>
  <c r="J927" i="15"/>
  <c r="AE880" i="15"/>
  <c r="M880" i="15"/>
  <c r="AE896" i="15"/>
  <c r="M896" i="15"/>
  <c r="AC497" i="19"/>
  <c r="AC1617" i="15"/>
  <c r="R519" i="19"/>
  <c r="R31" i="21" s="1"/>
  <c r="R1643" i="15"/>
  <c r="Y476" i="19"/>
  <c r="Y59" i="20" s="1"/>
  <c r="Y1613" i="15"/>
  <c r="AC873" i="15"/>
  <c r="M830" i="15"/>
  <c r="AE830" i="15"/>
  <c r="U842" i="15"/>
  <c r="AG842" i="15"/>
  <c r="W845" i="15"/>
  <c r="AI845" i="15"/>
  <c r="AA927" i="15"/>
  <c r="N484" i="19"/>
  <c r="N1539" i="15"/>
  <c r="N1616" i="15" s="1"/>
  <c r="N497" i="19"/>
  <c r="N63" i="20" s="1"/>
  <c r="N1617" i="15"/>
  <c r="O498" i="19"/>
  <c r="O64" i="20" s="1"/>
  <c r="O1618" i="15"/>
  <c r="P499" i="19"/>
  <c r="P1619" i="15"/>
  <c r="Q514" i="19"/>
  <c r="Q73" i="20" s="1"/>
  <c r="Q1632" i="15"/>
  <c r="S519" i="19"/>
  <c r="S31" i="21" s="1"/>
  <c r="S1643" i="15"/>
  <c r="T478" i="19"/>
  <c r="T61" i="20" s="1"/>
  <c r="W1485" i="15"/>
  <c r="W481" i="19" s="1"/>
  <c r="AI1485" i="15"/>
  <c r="AI481" i="19" s="1"/>
  <c r="Z484" i="19"/>
  <c r="Z62" i="20" s="1"/>
  <c r="Z1539" i="15"/>
  <c r="Z1616" i="15" s="1"/>
  <c r="Z497" i="19"/>
  <c r="Z63" i="20" s="1"/>
  <c r="Z1617" i="15"/>
  <c r="AA498" i="19"/>
  <c r="AA64" i="20" s="1"/>
  <c r="AA1618" i="15"/>
  <c r="AB499" i="19"/>
  <c r="AB1619" i="15"/>
  <c r="AC514" i="19"/>
  <c r="AC1632" i="15"/>
  <c r="Z519" i="19"/>
  <c r="Z31" i="21" s="1"/>
  <c r="Z1643" i="15"/>
  <c r="AB476" i="19"/>
  <c r="AB59" i="20" s="1"/>
  <c r="AB1613" i="15"/>
  <c r="Z873" i="15"/>
  <c r="Z929" i="15" s="1"/>
  <c r="M834" i="15"/>
  <c r="AE834" i="15"/>
  <c r="U846" i="15"/>
  <c r="AG846" i="15"/>
  <c r="W849" i="15"/>
  <c r="AI849" i="15"/>
  <c r="Y927" i="15"/>
  <c r="K484" i="19"/>
  <c r="K1539" i="15"/>
  <c r="L497" i="19"/>
  <c r="L63" i="20" s="1"/>
  <c r="L1617" i="15"/>
  <c r="L498" i="19"/>
  <c r="L64" i="20" s="1"/>
  <c r="L1618" i="15"/>
  <c r="M1604" i="15"/>
  <c r="AE1604" i="15"/>
  <c r="I514" i="19"/>
  <c r="I1632" i="15"/>
  <c r="K519" i="19"/>
  <c r="K31" i="21" s="1"/>
  <c r="K1643" i="15"/>
  <c r="J476" i="19"/>
  <c r="J59" i="20" s="1"/>
  <c r="J1613" i="15"/>
  <c r="Z476" i="19"/>
  <c r="Z59" i="20" s="1"/>
  <c r="Z1613" i="15"/>
  <c r="AI822" i="15"/>
  <c r="W822" i="15"/>
  <c r="U825" i="15"/>
  <c r="AG825" i="15"/>
  <c r="M829" i="15"/>
  <c r="AE829" i="15"/>
  <c r="AI830" i="15"/>
  <c r="W830" i="15"/>
  <c r="U833" i="15"/>
  <c r="AG833" i="15"/>
  <c r="M837" i="15"/>
  <c r="AE837" i="15"/>
  <c r="AI838" i="15"/>
  <c r="W838" i="15"/>
  <c r="U841" i="15"/>
  <c r="AG841" i="15"/>
  <c r="M845" i="15"/>
  <c r="AE845" i="15"/>
  <c r="AI846" i="15"/>
  <c r="W846" i="15"/>
  <c r="U849" i="15"/>
  <c r="AG849" i="15"/>
  <c r="P927" i="15"/>
  <c r="Q478" i="19"/>
  <c r="AB484" i="19"/>
  <c r="AB1539" i="15"/>
  <c r="AB1616" i="15" s="1"/>
  <c r="W1582" i="15"/>
  <c r="AI1582" i="15"/>
  <c r="K499" i="19"/>
  <c r="K1619" i="15"/>
  <c r="AA499" i="19"/>
  <c r="AA65" i="20" s="1"/>
  <c r="AA1619" i="15"/>
  <c r="AI117" i="27"/>
  <c r="AG435" i="14"/>
  <c r="AG1679" i="14"/>
  <c r="AG1484" i="14"/>
  <c r="AG647" i="10"/>
  <c r="AG673" i="10" s="1"/>
  <c r="S103" i="12"/>
  <c r="AE429" i="12"/>
  <c r="W1253" i="14"/>
  <c r="F410" i="19"/>
  <c r="F317" i="13"/>
  <c r="F327" i="13" s="1"/>
  <c r="F329" i="13" s="1"/>
  <c r="AC110" i="23"/>
  <c r="AC67" i="27" s="1"/>
  <c r="L182" i="27"/>
  <c r="L84" i="26" s="1"/>
  <c r="L83" i="26"/>
  <c r="O1253" i="14"/>
  <c r="AC1318" i="14"/>
  <c r="F197" i="17"/>
  <c r="F232" i="17" s="1"/>
  <c r="F267" i="17" s="1"/>
  <c r="F163" i="17"/>
  <c r="H154" i="25"/>
  <c r="G126" i="25"/>
  <c r="G154" i="25"/>
  <c r="G182" i="25"/>
  <c r="H126" i="25"/>
  <c r="H182" i="25"/>
  <c r="W165" i="10"/>
  <c r="AG227" i="10"/>
  <c r="AG24" i="19" s="1"/>
  <c r="AG24" i="20" s="1"/>
  <c r="AE223" i="10"/>
  <c r="AE20" i="19" s="1"/>
  <c r="AE20" i="20" s="1"/>
  <c r="AA15" i="19"/>
  <c r="AA239" i="10"/>
  <c r="AA285" i="10" s="1"/>
  <c r="R65" i="10"/>
  <c r="U45" i="19"/>
  <c r="AG45" i="19"/>
  <c r="T62" i="19"/>
  <c r="T555" i="11"/>
  <c r="T596" i="11"/>
  <c r="W37" i="19"/>
  <c r="W43" i="11"/>
  <c r="W595" i="11" s="1"/>
  <c r="M43" i="19"/>
  <c r="AE43" i="19"/>
  <c r="W56" i="19"/>
  <c r="AI56" i="19"/>
  <c r="W299" i="11"/>
  <c r="AI299" i="11"/>
  <c r="M64" i="19"/>
  <c r="M39" i="20" s="1"/>
  <c r="M590" i="11"/>
  <c r="M598" i="11" s="1"/>
  <c r="S37" i="19"/>
  <c r="S43" i="11"/>
  <c r="S595" i="11" s="1"/>
  <c r="U41" i="19"/>
  <c r="AG41" i="19"/>
  <c r="M49" i="19"/>
  <c r="AE49" i="19"/>
  <c r="X62" i="19"/>
  <c r="X555" i="11"/>
  <c r="X596" i="11"/>
  <c r="P64" i="19"/>
  <c r="P39" i="20" s="1"/>
  <c r="P590" i="11"/>
  <c r="P598" i="11" s="1"/>
  <c r="U37" i="19"/>
  <c r="U43" i="11"/>
  <c r="U595" i="11" s="1"/>
  <c r="U38" i="19"/>
  <c r="AG38" i="19"/>
  <c r="U47" i="19"/>
  <c r="AG47" i="19"/>
  <c r="M55" i="19"/>
  <c r="AE55" i="19"/>
  <c r="M61" i="19"/>
  <c r="AE61" i="19"/>
  <c r="S62" i="19"/>
  <c r="S596" i="11"/>
  <c r="S555" i="11"/>
  <c r="AC63" i="19"/>
  <c r="AC597" i="11"/>
  <c r="U40" i="19"/>
  <c r="AG40" i="19"/>
  <c r="M44" i="19"/>
  <c r="AE44" i="19"/>
  <c r="W45" i="19"/>
  <c r="AI45" i="19"/>
  <c r="U48" i="19"/>
  <c r="AG48" i="19"/>
  <c r="M52" i="19"/>
  <c r="AE52" i="19"/>
  <c r="W53" i="19"/>
  <c r="AI53" i="19"/>
  <c r="U56" i="19"/>
  <c r="AG56" i="19"/>
  <c r="M60" i="19"/>
  <c r="AE60" i="19"/>
  <c r="W61" i="19"/>
  <c r="AI61" i="19"/>
  <c r="Q62" i="19"/>
  <c r="Q555" i="11"/>
  <c r="Q596" i="11"/>
  <c r="J63" i="19"/>
  <c r="J597" i="11"/>
  <c r="Z63" i="19"/>
  <c r="Z597" i="11"/>
  <c r="V64" i="19"/>
  <c r="V39" i="20" s="1"/>
  <c r="V590" i="11"/>
  <c r="V598" i="11" s="1"/>
  <c r="L37" i="19"/>
  <c r="L37" i="20" s="1"/>
  <c r="L43" i="11"/>
  <c r="L595" i="11" s="1"/>
  <c r="AB37" i="19"/>
  <c r="AB43" i="11"/>
  <c r="AB595" i="11" s="1"/>
  <c r="V62" i="19"/>
  <c r="V596" i="11"/>
  <c r="V555" i="11"/>
  <c r="S63" i="19"/>
  <c r="S597" i="11"/>
  <c r="O64" i="19"/>
  <c r="O39" i="20" s="1"/>
  <c r="O590" i="11"/>
  <c r="O598" i="11" s="1"/>
  <c r="G35" i="27"/>
  <c r="G18" i="21"/>
  <c r="H59" i="20"/>
  <c r="G59" i="20"/>
  <c r="AI17" i="20"/>
  <c r="AB17" i="20"/>
  <c r="X17" i="20"/>
  <c r="T17" i="20"/>
  <c r="P17" i="20"/>
  <c r="L17" i="20"/>
  <c r="H17" i="20"/>
  <c r="AA17" i="20"/>
  <c r="V17" i="20"/>
  <c r="Q17" i="20"/>
  <c r="K17" i="20"/>
  <c r="Y17" i="20"/>
  <c r="R17" i="20"/>
  <c r="J17" i="20"/>
  <c r="W17" i="20"/>
  <c r="O17" i="20"/>
  <c r="I17" i="20"/>
  <c r="Z17" i="20"/>
  <c r="M17" i="20"/>
  <c r="AC17" i="20"/>
  <c r="G17" i="20"/>
  <c r="U17" i="20"/>
  <c r="S17" i="20"/>
  <c r="N17" i="20"/>
  <c r="G64" i="20"/>
  <c r="Y64" i="20"/>
  <c r="H64" i="20"/>
  <c r="I64" i="20"/>
  <c r="F68" i="19"/>
  <c r="F564" i="11"/>
  <c r="P103" i="12"/>
  <c r="AI115" i="27"/>
  <c r="AG571" i="10"/>
  <c r="V103" i="12"/>
  <c r="AE58" i="12"/>
  <c r="Y138" i="19"/>
  <c r="Y48" i="20" s="1"/>
  <c r="Y63" i="13"/>
  <c r="Y322" i="13" s="1"/>
  <c r="U146" i="19"/>
  <c r="AG146" i="19"/>
  <c r="U154" i="19"/>
  <c r="AG154" i="19"/>
  <c r="AC138" i="19"/>
  <c r="AC63" i="13"/>
  <c r="AC322" i="13" s="1"/>
  <c r="W145" i="19"/>
  <c r="AI145" i="19"/>
  <c r="M164" i="19"/>
  <c r="AE164" i="19"/>
  <c r="U140" i="19"/>
  <c r="AG140" i="19"/>
  <c r="U148" i="19"/>
  <c r="AG148" i="19"/>
  <c r="U156" i="19"/>
  <c r="AG156" i="19"/>
  <c r="U170" i="19"/>
  <c r="AG170" i="19"/>
  <c r="W143" i="19"/>
  <c r="AI143" i="19"/>
  <c r="W159" i="19"/>
  <c r="AI159" i="19"/>
  <c r="M168" i="19"/>
  <c r="AE168" i="19"/>
  <c r="I253" i="19"/>
  <c r="I198" i="13"/>
  <c r="I324" i="13" s="1"/>
  <c r="Y253" i="19"/>
  <c r="Y50" i="20" s="1"/>
  <c r="Y198" i="13"/>
  <c r="Y324" i="13" s="1"/>
  <c r="M255" i="19"/>
  <c r="AE255" i="19"/>
  <c r="W256" i="19"/>
  <c r="AI256" i="19"/>
  <c r="U259" i="19"/>
  <c r="AG259" i="19"/>
  <c r="M263" i="19"/>
  <c r="AE263" i="19"/>
  <c r="W264" i="19"/>
  <c r="AI264" i="19"/>
  <c r="U267" i="19"/>
  <c r="AG267" i="19"/>
  <c r="M271" i="19"/>
  <c r="AE271" i="19"/>
  <c r="W272" i="19"/>
  <c r="AI272" i="19"/>
  <c r="U275" i="19"/>
  <c r="AG275" i="19"/>
  <c r="M279" i="19"/>
  <c r="AE279" i="19"/>
  <c r="W280" i="19"/>
  <c r="AI280" i="19"/>
  <c r="U283" i="19"/>
  <c r="AG283" i="19"/>
  <c r="M287" i="19"/>
  <c r="AE287" i="19"/>
  <c r="W288" i="19"/>
  <c r="AI288" i="19"/>
  <c r="J308" i="19"/>
  <c r="J51" i="20" s="1"/>
  <c r="J248" i="13"/>
  <c r="J325" i="13" s="1"/>
  <c r="Z308" i="19"/>
  <c r="Z51" i="20" s="1"/>
  <c r="Z248" i="13"/>
  <c r="Z325" i="13" s="1"/>
  <c r="K353" i="19"/>
  <c r="K52" i="20" s="1"/>
  <c r="K307" i="13"/>
  <c r="K326" i="13" s="1"/>
  <c r="AA353" i="19"/>
  <c r="AA52" i="20" s="1"/>
  <c r="AA307" i="13"/>
  <c r="AA326" i="13" s="1"/>
  <c r="U354" i="19"/>
  <c r="AG354" i="19"/>
  <c r="M358" i="19"/>
  <c r="AE358" i="19"/>
  <c r="W359" i="19"/>
  <c r="AI359" i="19"/>
  <c r="F554" i="10"/>
  <c r="F580" i="10" s="1"/>
  <c r="F604" i="10" s="1"/>
  <c r="F630" i="10" s="1"/>
  <c r="F654" i="10" s="1"/>
  <c r="F680" i="10" s="1"/>
  <c r="F704" i="10" s="1"/>
  <c r="F730" i="10" s="1"/>
  <c r="F531" i="10"/>
  <c r="S165" i="10"/>
  <c r="AE232" i="10"/>
  <c r="AE29" i="19" s="1"/>
  <c r="AE29" i="20" s="1"/>
  <c r="Q15" i="19"/>
  <c r="Q239" i="10"/>
  <c r="Q285" i="10" s="1"/>
  <c r="Q289" i="10" s="1"/>
  <c r="L165" i="10"/>
  <c r="AI215" i="10"/>
  <c r="N65" i="10"/>
  <c r="W35" i="19"/>
  <c r="W35" i="20" s="1"/>
  <c r="W286" i="10"/>
  <c r="AG139" i="10"/>
  <c r="AE225" i="10"/>
  <c r="AE22" i="19" s="1"/>
  <c r="AI39" i="10"/>
  <c r="AI65" i="10" s="1"/>
  <c r="AI218" i="10"/>
  <c r="AG368" i="10"/>
  <c r="AI20" i="20"/>
  <c r="AB20" i="20"/>
  <c r="X20" i="20"/>
  <c r="T20" i="20"/>
  <c r="P20" i="20"/>
  <c r="L20" i="20"/>
  <c r="H20" i="20"/>
  <c r="AC20" i="20"/>
  <c r="W20" i="20"/>
  <c r="R20" i="20"/>
  <c r="M20" i="20"/>
  <c r="G20" i="20"/>
  <c r="Z20" i="20"/>
  <c r="S20" i="20"/>
  <c r="K20" i="20"/>
  <c r="Y20" i="20"/>
  <c r="Q20" i="20"/>
  <c r="J20" i="20"/>
  <c r="AA20" i="20"/>
  <c r="N20" i="20"/>
  <c r="U20" i="20"/>
  <c r="O20" i="20"/>
  <c r="V20" i="20"/>
  <c r="I20" i="20"/>
  <c r="H51" i="20"/>
  <c r="G67" i="20"/>
  <c r="L48" i="20"/>
  <c r="AB48" i="20"/>
  <c r="AG734" i="10"/>
  <c r="X103" i="12"/>
  <c r="H55" i="20"/>
  <c r="G55" i="20"/>
  <c r="AE318" i="10"/>
  <c r="AE518" i="10"/>
  <c r="U226" i="16"/>
  <c r="K261" i="16"/>
  <c r="K268" i="16" s="1"/>
  <c r="AE153" i="16"/>
  <c r="AE205" i="16" s="1"/>
  <c r="AE501" i="19" s="1"/>
  <c r="M153" i="16"/>
  <c r="M205" i="16" s="1"/>
  <c r="M501" i="19" s="1"/>
  <c r="S129" i="16"/>
  <c r="S204" i="16" s="1"/>
  <c r="AG261" i="16"/>
  <c r="AG268" i="16" s="1"/>
  <c r="U261" i="16"/>
  <c r="U268" i="16" s="1"/>
  <c r="U129" i="16"/>
  <c r="U204" i="16" s="1"/>
  <c r="AG129" i="16"/>
  <c r="AG204" i="16" s="1"/>
  <c r="T153" i="16"/>
  <c r="T205" i="16" s="1"/>
  <c r="T501" i="19" s="1"/>
  <c r="V226" i="16"/>
  <c r="W261" i="16"/>
  <c r="W268" i="16" s="1"/>
  <c r="AI261" i="16"/>
  <c r="AI268" i="16" s="1"/>
  <c r="V129" i="16"/>
  <c r="V204" i="16" s="1"/>
  <c r="U153" i="16"/>
  <c r="U205" i="16" s="1"/>
  <c r="U501" i="19" s="1"/>
  <c r="AG153" i="16"/>
  <c r="AG205" i="16" s="1"/>
  <c r="AG501" i="19" s="1"/>
  <c r="X226" i="16"/>
  <c r="AC261" i="16"/>
  <c r="AC268" i="16" s="1"/>
  <c r="AC129" i="16"/>
  <c r="AC204" i="16" s="1"/>
  <c r="AB153" i="16"/>
  <c r="AB205" i="16" s="1"/>
  <c r="AB501" i="19" s="1"/>
  <c r="Y226" i="16"/>
  <c r="Y261" i="16"/>
  <c r="Y268" i="16" s="1"/>
  <c r="X129" i="16"/>
  <c r="X204" i="16" s="1"/>
  <c r="J153" i="16"/>
  <c r="J205" i="16" s="1"/>
  <c r="J501" i="19" s="1"/>
  <c r="Z153" i="16"/>
  <c r="Z205" i="16" s="1"/>
  <c r="Z501" i="19" s="1"/>
  <c r="O226" i="16"/>
  <c r="R261" i="16"/>
  <c r="R268" i="16" s="1"/>
  <c r="N243" i="12"/>
  <c r="N288" i="12" s="1"/>
  <c r="N98" i="19" s="1"/>
  <c r="AB244" i="12"/>
  <c r="AB289" i="12" s="1"/>
  <c r="AB99" i="19" s="1"/>
  <c r="O246" i="12"/>
  <c r="O291" i="12" s="1"/>
  <c r="O101" i="19" s="1"/>
  <c r="Z247" i="12"/>
  <c r="Z292" i="12" s="1"/>
  <c r="Z102" i="19" s="1"/>
  <c r="AG249" i="12"/>
  <c r="AG294" i="12" s="1"/>
  <c r="AG104" i="19" s="1"/>
  <c r="U249" i="12"/>
  <c r="U294" i="12" s="1"/>
  <c r="U104" i="19" s="1"/>
  <c r="AA250" i="12"/>
  <c r="AA295" i="12" s="1"/>
  <c r="AA105" i="19" s="1"/>
  <c r="T252" i="12"/>
  <c r="T297" i="12" s="1"/>
  <c r="T107" i="19" s="1"/>
  <c r="Y253" i="12"/>
  <c r="Y298" i="12" s="1"/>
  <c r="Y108" i="19" s="1"/>
  <c r="R255" i="12"/>
  <c r="R300" i="12" s="1"/>
  <c r="R110" i="19" s="1"/>
  <c r="M257" i="12"/>
  <c r="M302" i="12" s="1"/>
  <c r="M112" i="19" s="1"/>
  <c r="AE257" i="12"/>
  <c r="AE302" i="12" s="1"/>
  <c r="AE112" i="19" s="1"/>
  <c r="S258" i="12"/>
  <c r="S303" i="12" s="1"/>
  <c r="S113" i="19" s="1"/>
  <c r="L260" i="12"/>
  <c r="L305" i="12" s="1"/>
  <c r="L115" i="19" s="1"/>
  <c r="Q261" i="12"/>
  <c r="Q306" i="12" s="1"/>
  <c r="Q116" i="19" s="1"/>
  <c r="J263" i="12"/>
  <c r="J308" i="12" s="1"/>
  <c r="J118" i="19" s="1"/>
  <c r="X264" i="12"/>
  <c r="X309" i="12" s="1"/>
  <c r="X119" i="19" s="1"/>
  <c r="K266" i="12"/>
  <c r="K311" i="12" s="1"/>
  <c r="K121" i="19" s="1"/>
  <c r="V267" i="12"/>
  <c r="V312" i="12" s="1"/>
  <c r="V122" i="19" s="1"/>
  <c r="I269" i="12"/>
  <c r="I314" i="12" s="1"/>
  <c r="I124" i="19" s="1"/>
  <c r="W270" i="12"/>
  <c r="W315" i="12" s="1"/>
  <c r="W125" i="19" s="1"/>
  <c r="AI270" i="12"/>
  <c r="AI315" i="12" s="1"/>
  <c r="AI125" i="19" s="1"/>
  <c r="M281" i="12"/>
  <c r="M136" i="19" s="1"/>
  <c r="M193" i="12"/>
  <c r="AE431" i="12"/>
  <c r="M431" i="12"/>
  <c r="M439" i="12"/>
  <c r="AE447" i="12"/>
  <c r="M447" i="12"/>
  <c r="Q243" i="12"/>
  <c r="Q288" i="12" s="1"/>
  <c r="Q98" i="19" s="1"/>
  <c r="J245" i="12"/>
  <c r="J290" i="12" s="1"/>
  <c r="J100" i="19" s="1"/>
  <c r="X246" i="12"/>
  <c r="X291" i="12" s="1"/>
  <c r="X101" i="19" s="1"/>
  <c r="K248" i="12"/>
  <c r="K293" i="12" s="1"/>
  <c r="K103" i="19" s="1"/>
  <c r="V249" i="12"/>
  <c r="V294" i="12" s="1"/>
  <c r="V104" i="19" s="1"/>
  <c r="I251" i="12"/>
  <c r="I296" i="12" s="1"/>
  <c r="I106" i="19" s="1"/>
  <c r="W252" i="12"/>
  <c r="W297" i="12" s="1"/>
  <c r="W107" i="19" s="1"/>
  <c r="AI252" i="12"/>
  <c r="AI297" i="12" s="1"/>
  <c r="AI107" i="19" s="1"/>
  <c r="P254" i="12"/>
  <c r="P299" i="12" s="1"/>
  <c r="P109" i="19" s="1"/>
  <c r="AC255" i="12"/>
  <c r="AC300" i="12" s="1"/>
  <c r="AC110" i="19" s="1"/>
  <c r="N257" i="12"/>
  <c r="N302" i="12" s="1"/>
  <c r="N112" i="19" s="1"/>
  <c r="AB258" i="12"/>
  <c r="AB303" i="12" s="1"/>
  <c r="AB113" i="19" s="1"/>
  <c r="O260" i="12"/>
  <c r="O305" i="12" s="1"/>
  <c r="O115" i="19" s="1"/>
  <c r="Z261" i="12"/>
  <c r="Z306" i="12" s="1"/>
  <c r="Z116" i="19" s="1"/>
  <c r="AG263" i="12"/>
  <c r="AG308" i="12" s="1"/>
  <c r="AG118" i="19" s="1"/>
  <c r="U263" i="12"/>
  <c r="U308" i="12" s="1"/>
  <c r="U118" i="19" s="1"/>
  <c r="AA264" i="12"/>
  <c r="AA309" i="12" s="1"/>
  <c r="AA119" i="19" s="1"/>
  <c r="T266" i="12"/>
  <c r="T311" i="12" s="1"/>
  <c r="T121" i="19" s="1"/>
  <c r="Y267" i="12"/>
  <c r="Y312" i="12" s="1"/>
  <c r="Y122" i="19" s="1"/>
  <c r="R269" i="12"/>
  <c r="R314" i="12" s="1"/>
  <c r="R124" i="19" s="1"/>
  <c r="M271" i="12"/>
  <c r="M316" i="12" s="1"/>
  <c r="M126" i="19" s="1"/>
  <c r="AE271" i="12"/>
  <c r="AE316" i="12" s="1"/>
  <c r="AE126" i="19" s="1"/>
  <c r="V281" i="12"/>
  <c r="V136" i="19" s="1"/>
  <c r="AE425" i="12"/>
  <c r="M425" i="12"/>
  <c r="AI428" i="12"/>
  <c r="W428" i="12"/>
  <c r="AI444" i="12"/>
  <c r="W444" i="12"/>
  <c r="X242" i="12"/>
  <c r="P244" i="12"/>
  <c r="P289" i="12" s="1"/>
  <c r="P99" i="19" s="1"/>
  <c r="AC245" i="12"/>
  <c r="AC290" i="12" s="1"/>
  <c r="AC100" i="19" s="1"/>
  <c r="N247" i="12"/>
  <c r="N292" i="12" s="1"/>
  <c r="N102" i="19" s="1"/>
  <c r="AB248" i="12"/>
  <c r="AB293" i="12" s="1"/>
  <c r="AB103" i="19" s="1"/>
  <c r="O250" i="12"/>
  <c r="O295" i="12" s="1"/>
  <c r="O105" i="19" s="1"/>
  <c r="Z251" i="12"/>
  <c r="Z296" i="12" s="1"/>
  <c r="Z106" i="19" s="1"/>
  <c r="AG253" i="12"/>
  <c r="AG298" i="12" s="1"/>
  <c r="AG108" i="19" s="1"/>
  <c r="U253" i="12"/>
  <c r="U298" i="12" s="1"/>
  <c r="U108" i="19" s="1"/>
  <c r="AA254" i="12"/>
  <c r="AA299" i="12" s="1"/>
  <c r="AA109" i="19" s="1"/>
  <c r="T256" i="12"/>
  <c r="T301" i="12" s="1"/>
  <c r="T111" i="19" s="1"/>
  <c r="Y257" i="12"/>
  <c r="Y302" i="12" s="1"/>
  <c r="Y112" i="19" s="1"/>
  <c r="R259" i="12"/>
  <c r="R304" i="12" s="1"/>
  <c r="R114" i="19" s="1"/>
  <c r="M261" i="12"/>
  <c r="M306" i="12" s="1"/>
  <c r="M116" i="19" s="1"/>
  <c r="AE261" i="12"/>
  <c r="AE306" i="12" s="1"/>
  <c r="AE116" i="19" s="1"/>
  <c r="S262" i="12"/>
  <c r="S307" i="12" s="1"/>
  <c r="S117" i="19" s="1"/>
  <c r="L264" i="12"/>
  <c r="L309" i="12" s="1"/>
  <c r="L119" i="19" s="1"/>
  <c r="Q265" i="12"/>
  <c r="Q310" i="12" s="1"/>
  <c r="Q120" i="19" s="1"/>
  <c r="J267" i="12"/>
  <c r="J312" i="12" s="1"/>
  <c r="J122" i="19" s="1"/>
  <c r="X268" i="12"/>
  <c r="X313" i="12" s="1"/>
  <c r="X123" i="19" s="1"/>
  <c r="K270" i="12"/>
  <c r="K315" i="12" s="1"/>
  <c r="K125" i="19" s="1"/>
  <c r="V271" i="12"/>
  <c r="V316" i="12" s="1"/>
  <c r="V126" i="19" s="1"/>
  <c r="AG427" i="12"/>
  <c r="U427" i="12"/>
  <c r="AG435" i="12"/>
  <c r="U435" i="12"/>
  <c r="AG443" i="12"/>
  <c r="U443" i="12"/>
  <c r="AG451" i="12"/>
  <c r="U451" i="12"/>
  <c r="S242" i="12"/>
  <c r="AC243" i="12"/>
  <c r="AC288" i="12" s="1"/>
  <c r="AC98" i="19" s="1"/>
  <c r="N245" i="12"/>
  <c r="N290" i="12" s="1"/>
  <c r="N100" i="19" s="1"/>
  <c r="AB246" i="12"/>
  <c r="AB291" i="12" s="1"/>
  <c r="AB101" i="19" s="1"/>
  <c r="O248" i="12"/>
  <c r="O293" i="12" s="1"/>
  <c r="O103" i="19" s="1"/>
  <c r="Z249" i="12"/>
  <c r="Z294" i="12" s="1"/>
  <c r="Z104" i="19" s="1"/>
  <c r="AG251" i="12"/>
  <c r="AG296" i="12" s="1"/>
  <c r="AG106" i="19" s="1"/>
  <c r="U251" i="12"/>
  <c r="U296" i="12" s="1"/>
  <c r="U106" i="19" s="1"/>
  <c r="AA252" i="12"/>
  <c r="AA297" i="12" s="1"/>
  <c r="AA107" i="19" s="1"/>
  <c r="T254" i="12"/>
  <c r="T299" i="12" s="1"/>
  <c r="T109" i="19" s="1"/>
  <c r="Y255" i="12"/>
  <c r="Y300" i="12" s="1"/>
  <c r="Y110" i="19" s="1"/>
  <c r="R257" i="12"/>
  <c r="R302" i="12" s="1"/>
  <c r="R112" i="19" s="1"/>
  <c r="M259" i="12"/>
  <c r="M304" i="12" s="1"/>
  <c r="M114" i="19" s="1"/>
  <c r="AE259" i="12"/>
  <c r="AE304" i="12" s="1"/>
  <c r="AE114" i="19" s="1"/>
  <c r="S260" i="12"/>
  <c r="S305" i="12" s="1"/>
  <c r="S115" i="19" s="1"/>
  <c r="L262" i="12"/>
  <c r="L307" i="12" s="1"/>
  <c r="L117" i="19" s="1"/>
  <c r="Q263" i="12"/>
  <c r="Q308" i="12" s="1"/>
  <c r="Q118" i="19" s="1"/>
  <c r="J265" i="12"/>
  <c r="J310" i="12" s="1"/>
  <c r="J120" i="19" s="1"/>
  <c r="X266" i="12"/>
  <c r="X311" i="12" s="1"/>
  <c r="X121" i="19" s="1"/>
  <c r="K268" i="12"/>
  <c r="K313" i="12" s="1"/>
  <c r="K123" i="19" s="1"/>
  <c r="V269" i="12"/>
  <c r="V314" i="12" s="1"/>
  <c r="V124" i="19" s="1"/>
  <c r="I271" i="12"/>
  <c r="I316" i="12" s="1"/>
  <c r="I126" i="19" s="1"/>
  <c r="R281" i="12"/>
  <c r="R136" i="19" s="1"/>
  <c r="AI434" i="12"/>
  <c r="W434" i="12"/>
  <c r="AI450" i="12"/>
  <c r="W450" i="12"/>
  <c r="J466" i="12"/>
  <c r="Z466" i="12"/>
  <c r="I242" i="12"/>
  <c r="Y242" i="12"/>
  <c r="S243" i="12"/>
  <c r="S288" i="12" s="1"/>
  <c r="S98" i="19" s="1"/>
  <c r="AE244" i="12"/>
  <c r="AE289" i="12" s="1"/>
  <c r="AE99" i="19" s="1"/>
  <c r="M244" i="12"/>
  <c r="M289" i="12" s="1"/>
  <c r="M99" i="19" s="1"/>
  <c r="AC244" i="12"/>
  <c r="AC289" i="12" s="1"/>
  <c r="AC99" i="19" s="1"/>
  <c r="W245" i="12"/>
  <c r="W290" i="12" s="1"/>
  <c r="W100" i="19" s="1"/>
  <c r="AI245" i="12"/>
  <c r="AI290" i="12" s="1"/>
  <c r="AI100" i="19" s="1"/>
  <c r="Q246" i="12"/>
  <c r="Q291" i="12" s="1"/>
  <c r="Q101" i="19" s="1"/>
  <c r="K247" i="12"/>
  <c r="K292" i="12" s="1"/>
  <c r="K102" i="19" s="1"/>
  <c r="AA247" i="12"/>
  <c r="AA292" i="12" s="1"/>
  <c r="AA102" i="19" s="1"/>
  <c r="U248" i="12"/>
  <c r="U293" i="12" s="1"/>
  <c r="U103" i="19" s="1"/>
  <c r="AG248" i="12"/>
  <c r="AG293" i="12" s="1"/>
  <c r="AG103" i="19" s="1"/>
  <c r="O249" i="12"/>
  <c r="O294" i="12" s="1"/>
  <c r="O104" i="19" s="1"/>
  <c r="I250" i="12"/>
  <c r="I295" i="12" s="1"/>
  <c r="I105" i="19" s="1"/>
  <c r="Y250" i="12"/>
  <c r="Y295" i="12" s="1"/>
  <c r="Y105" i="19" s="1"/>
  <c r="S251" i="12"/>
  <c r="S296" i="12" s="1"/>
  <c r="S106" i="19" s="1"/>
  <c r="AE252" i="12"/>
  <c r="M252" i="12"/>
  <c r="M297" i="12" s="1"/>
  <c r="M107" i="19" s="1"/>
  <c r="AC252" i="12"/>
  <c r="AC297" i="12" s="1"/>
  <c r="AC107" i="19" s="1"/>
  <c r="W253" i="12"/>
  <c r="W298" i="12" s="1"/>
  <c r="W108" i="19" s="1"/>
  <c r="AI253" i="12"/>
  <c r="AI298" i="12" s="1"/>
  <c r="AI108" i="19" s="1"/>
  <c r="Q254" i="12"/>
  <c r="Q299" i="12" s="1"/>
  <c r="Q109" i="19" s="1"/>
  <c r="K255" i="12"/>
  <c r="K300" i="12" s="1"/>
  <c r="K110" i="19" s="1"/>
  <c r="AA255" i="12"/>
  <c r="AA300" i="12" s="1"/>
  <c r="AA110" i="19" s="1"/>
  <c r="U256" i="12"/>
  <c r="U301" i="12" s="1"/>
  <c r="U111" i="19" s="1"/>
  <c r="AG256" i="12"/>
  <c r="AG301" i="12" s="1"/>
  <c r="AG111" i="19" s="1"/>
  <c r="O257" i="12"/>
  <c r="O302" i="12" s="1"/>
  <c r="O112" i="19" s="1"/>
  <c r="I258" i="12"/>
  <c r="I303" i="12" s="1"/>
  <c r="I113" i="19" s="1"/>
  <c r="Y258" i="12"/>
  <c r="Y303" i="12" s="1"/>
  <c r="Y113" i="19" s="1"/>
  <c r="S259" i="12"/>
  <c r="S304" i="12" s="1"/>
  <c r="S114" i="19" s="1"/>
  <c r="AE260" i="12"/>
  <c r="AE305" i="12" s="1"/>
  <c r="AE115" i="19" s="1"/>
  <c r="M260" i="12"/>
  <c r="M305" i="12" s="1"/>
  <c r="M115" i="19" s="1"/>
  <c r="AC260" i="12"/>
  <c r="AC305" i="12" s="1"/>
  <c r="AC115" i="19" s="1"/>
  <c r="W261" i="12"/>
  <c r="W306" i="12" s="1"/>
  <c r="W116" i="19" s="1"/>
  <c r="AI261" i="12"/>
  <c r="AI306" i="12" s="1"/>
  <c r="AI116" i="19" s="1"/>
  <c r="Q262" i="12"/>
  <c r="Q307" i="12" s="1"/>
  <c r="Q117" i="19" s="1"/>
  <c r="K263" i="12"/>
  <c r="K308" i="12" s="1"/>
  <c r="K118" i="19" s="1"/>
  <c r="AA263" i="12"/>
  <c r="AA308" i="12" s="1"/>
  <c r="AA118" i="19" s="1"/>
  <c r="U264" i="12"/>
  <c r="U309" i="12" s="1"/>
  <c r="U119" i="19" s="1"/>
  <c r="AG264" i="12"/>
  <c r="AG309" i="12" s="1"/>
  <c r="AG119" i="19" s="1"/>
  <c r="O265" i="12"/>
  <c r="O310" i="12" s="1"/>
  <c r="O120" i="19" s="1"/>
  <c r="I266" i="12"/>
  <c r="I311" i="12" s="1"/>
  <c r="I121" i="19" s="1"/>
  <c r="Y266" i="12"/>
  <c r="Y311" i="12" s="1"/>
  <c r="Y121" i="19" s="1"/>
  <c r="S267" i="12"/>
  <c r="S312" i="12" s="1"/>
  <c r="S122" i="19" s="1"/>
  <c r="AE268" i="12"/>
  <c r="AE313" i="12" s="1"/>
  <c r="AE123" i="19" s="1"/>
  <c r="M268" i="12"/>
  <c r="M313" i="12" s="1"/>
  <c r="M123" i="19" s="1"/>
  <c r="AC268" i="12"/>
  <c r="AC313" i="12" s="1"/>
  <c r="AC123" i="19" s="1"/>
  <c r="W269" i="12"/>
  <c r="W314" i="12" s="1"/>
  <c r="W124" i="19" s="1"/>
  <c r="AI269" i="12"/>
  <c r="AI314" i="12" s="1"/>
  <c r="AI124" i="19" s="1"/>
  <c r="Q270" i="12"/>
  <c r="Q315" i="12" s="1"/>
  <c r="Q125" i="19" s="1"/>
  <c r="K271" i="12"/>
  <c r="K316" i="12" s="1"/>
  <c r="K126" i="19" s="1"/>
  <c r="AA271" i="12"/>
  <c r="AA316" i="12" s="1"/>
  <c r="AA126" i="19" s="1"/>
  <c r="W281" i="12"/>
  <c r="W136" i="19" s="1"/>
  <c r="AG238" i="12"/>
  <c r="U238" i="12"/>
  <c r="O466" i="12"/>
  <c r="AE428" i="12"/>
  <c r="M428" i="12"/>
  <c r="AI429" i="12"/>
  <c r="W429" i="12"/>
  <c r="U432" i="12"/>
  <c r="AG432" i="12"/>
  <c r="M436" i="12"/>
  <c r="AI437" i="12"/>
  <c r="W437" i="12"/>
  <c r="U440" i="12"/>
  <c r="AG440" i="12"/>
  <c r="AE444" i="12"/>
  <c r="M444" i="12"/>
  <c r="AI445" i="12"/>
  <c r="W445" i="12"/>
  <c r="U448" i="12"/>
  <c r="AG448" i="12"/>
  <c r="M452" i="12"/>
  <c r="AI453" i="12"/>
  <c r="W453" i="12"/>
  <c r="V242" i="12"/>
  <c r="T243" i="12"/>
  <c r="T288" i="12" s="1"/>
  <c r="T98" i="19" s="1"/>
  <c r="N244" i="12"/>
  <c r="N289" i="12" s="1"/>
  <c r="N99" i="19" s="1"/>
  <c r="L245" i="12"/>
  <c r="L290" i="12" s="1"/>
  <c r="L100" i="19" s="1"/>
  <c r="AB245" i="12"/>
  <c r="AB290" i="12" s="1"/>
  <c r="AB100" i="19" s="1"/>
  <c r="V246" i="12"/>
  <c r="V291" i="12" s="1"/>
  <c r="V101" i="19" s="1"/>
  <c r="T247" i="12"/>
  <c r="T292" i="12" s="1"/>
  <c r="T102" i="19" s="1"/>
  <c r="N248" i="12"/>
  <c r="N293" i="12" s="1"/>
  <c r="N103" i="19" s="1"/>
  <c r="L249" i="12"/>
  <c r="L294" i="12" s="1"/>
  <c r="L104" i="19" s="1"/>
  <c r="AB249" i="12"/>
  <c r="AB294" i="12" s="1"/>
  <c r="AB104" i="19" s="1"/>
  <c r="V250" i="12"/>
  <c r="V295" i="12" s="1"/>
  <c r="V105" i="19" s="1"/>
  <c r="T251" i="12"/>
  <c r="T296" i="12" s="1"/>
  <c r="T106" i="19" s="1"/>
  <c r="N252" i="12"/>
  <c r="N297" i="12" s="1"/>
  <c r="N107" i="19" s="1"/>
  <c r="L253" i="12"/>
  <c r="L298" i="12" s="1"/>
  <c r="L108" i="19" s="1"/>
  <c r="L43" i="20" s="1"/>
  <c r="AB253" i="12"/>
  <c r="AB298" i="12" s="1"/>
  <c r="AB108" i="19" s="1"/>
  <c r="V254" i="12"/>
  <c r="V299" i="12" s="1"/>
  <c r="V109" i="19" s="1"/>
  <c r="T255" i="12"/>
  <c r="T300" i="12" s="1"/>
  <c r="T110" i="19" s="1"/>
  <c r="N256" i="12"/>
  <c r="N301" i="12" s="1"/>
  <c r="N111" i="19" s="1"/>
  <c r="L257" i="12"/>
  <c r="L302" i="12" s="1"/>
  <c r="L112" i="19" s="1"/>
  <c r="AB257" i="12"/>
  <c r="AB302" i="12" s="1"/>
  <c r="AB112" i="19" s="1"/>
  <c r="V258" i="12"/>
  <c r="V303" i="12" s="1"/>
  <c r="V113" i="19" s="1"/>
  <c r="T259" i="12"/>
  <c r="T304" i="12" s="1"/>
  <c r="T114" i="19" s="1"/>
  <c r="N260" i="12"/>
  <c r="N305" i="12" s="1"/>
  <c r="N115" i="19" s="1"/>
  <c r="L261" i="12"/>
  <c r="L306" i="12" s="1"/>
  <c r="L116" i="19" s="1"/>
  <c r="AB261" i="12"/>
  <c r="AB306" i="12" s="1"/>
  <c r="AB116" i="19" s="1"/>
  <c r="V262" i="12"/>
  <c r="V307" i="12" s="1"/>
  <c r="V117" i="19" s="1"/>
  <c r="T263" i="12"/>
  <c r="T308" i="12" s="1"/>
  <c r="T118" i="19" s="1"/>
  <c r="N264" i="12"/>
  <c r="N309" i="12" s="1"/>
  <c r="N119" i="19" s="1"/>
  <c r="L265" i="12"/>
  <c r="L310" i="12" s="1"/>
  <c r="L120" i="19" s="1"/>
  <c r="AB265" i="12"/>
  <c r="AB310" i="12" s="1"/>
  <c r="AB120" i="19" s="1"/>
  <c r="V266" i="12"/>
  <c r="V311" i="12" s="1"/>
  <c r="V121" i="19" s="1"/>
  <c r="T267" i="12"/>
  <c r="T312" i="12" s="1"/>
  <c r="T122" i="19" s="1"/>
  <c r="N268" i="12"/>
  <c r="N313" i="12" s="1"/>
  <c r="N123" i="19" s="1"/>
  <c r="L269" i="12"/>
  <c r="L314" i="12" s="1"/>
  <c r="L124" i="19" s="1"/>
  <c r="AB269" i="12"/>
  <c r="AB314" i="12" s="1"/>
  <c r="AB124" i="19" s="1"/>
  <c r="V270" i="12"/>
  <c r="V315" i="12" s="1"/>
  <c r="V125" i="19" s="1"/>
  <c r="T271" i="12"/>
  <c r="T316" i="12" s="1"/>
  <c r="T126" i="19" s="1"/>
  <c r="P281" i="12"/>
  <c r="P136" i="19" s="1"/>
  <c r="T466" i="12"/>
  <c r="M35" i="19"/>
  <c r="M35" i="20" s="1"/>
  <c r="M286" i="10"/>
  <c r="O165" i="10"/>
  <c r="AE218" i="10"/>
  <c r="AE39" i="10"/>
  <c r="T35" i="19"/>
  <c r="T286" i="10"/>
  <c r="AG231" i="10"/>
  <c r="AG28" i="19" s="1"/>
  <c r="AG28" i="20" s="1"/>
  <c r="AE227" i="10"/>
  <c r="AE24" i="19" s="1"/>
  <c r="AE24" i="20" s="1"/>
  <c r="F326" i="10"/>
  <c r="F352" i="10" s="1"/>
  <c r="F376" i="10" s="1"/>
  <c r="F402" i="10" s="1"/>
  <c r="F426" i="10" s="1"/>
  <c r="F452" i="10" s="1"/>
  <c r="F476" i="10" s="1"/>
  <c r="F502" i="10" s="1"/>
  <c r="F303" i="10"/>
  <c r="AE727" i="10"/>
  <c r="AE730" i="10"/>
  <c r="AG721" i="10"/>
  <c r="AI1448" i="14"/>
  <c r="AI467" i="14"/>
  <c r="G58" i="27"/>
  <c r="AG742" i="10"/>
  <c r="F40" i="19"/>
  <c r="F21" i="11"/>
  <c r="AI28" i="20"/>
  <c r="AB28" i="20"/>
  <c r="X28" i="20"/>
  <c r="T28" i="20"/>
  <c r="P28" i="20"/>
  <c r="L28" i="20"/>
  <c r="H28" i="20"/>
  <c r="AC28" i="20"/>
  <c r="W28" i="20"/>
  <c r="R28" i="20"/>
  <c r="M28" i="20"/>
  <c r="G28" i="20"/>
  <c r="V28" i="20"/>
  <c r="O28" i="20"/>
  <c r="I28" i="20"/>
  <c r="AA28" i="20"/>
  <c r="U28" i="20"/>
  <c r="N28" i="20"/>
  <c r="Q28" i="20"/>
  <c r="Y28" i="20"/>
  <c r="S28" i="20"/>
  <c r="Z28" i="20"/>
  <c r="K28" i="20"/>
  <c r="J28" i="20"/>
  <c r="AI30" i="20"/>
  <c r="AB30" i="20"/>
  <c r="X30" i="20"/>
  <c r="T30" i="20"/>
  <c r="P30" i="20"/>
  <c r="L30" i="20"/>
  <c r="H30" i="20"/>
  <c r="Z30" i="20"/>
  <c r="U30" i="20"/>
  <c r="O30" i="20"/>
  <c r="J30" i="20"/>
  <c r="W30" i="20"/>
  <c r="Q30" i="20"/>
  <c r="I30" i="20"/>
  <c r="AC30" i="20"/>
  <c r="V30" i="20"/>
  <c r="N30" i="20"/>
  <c r="G30" i="20"/>
  <c r="R30" i="20"/>
  <c r="Y30" i="20"/>
  <c r="S30" i="20"/>
  <c r="K30" i="20"/>
  <c r="AA30" i="20"/>
  <c r="M30" i="20"/>
  <c r="J103" i="12"/>
  <c r="AE439" i="12"/>
  <c r="K125" i="17"/>
  <c r="AC151" i="17"/>
  <c r="J281" i="17"/>
  <c r="AB134" i="17"/>
  <c r="AA282" i="17"/>
  <c r="L479" i="17"/>
  <c r="K141" i="17"/>
  <c r="J690" i="17"/>
  <c r="K133" i="17"/>
  <c r="AB463" i="17"/>
  <c r="T83" i="17"/>
  <c r="T302" i="17" s="1"/>
  <c r="Z139" i="17"/>
  <c r="W118" i="17"/>
  <c r="K190" i="17"/>
  <c r="K301" i="17" s="1"/>
  <c r="K264" i="17"/>
  <c r="Y271" i="17"/>
  <c r="AB284" i="17"/>
  <c r="Q556" i="17"/>
  <c r="Q709" i="17" s="1"/>
  <c r="I682" i="17"/>
  <c r="Y83" i="17"/>
  <c r="Y302" i="17" s="1"/>
  <c r="Y122" i="17"/>
  <c r="Y137" i="17"/>
  <c r="AA140" i="17"/>
  <c r="AG118" i="17"/>
  <c r="AB268" i="17"/>
  <c r="K290" i="17"/>
  <c r="Y260" i="17"/>
  <c r="AB687" i="17"/>
  <c r="AG83" i="17"/>
  <c r="AG302" i="17" s="1"/>
  <c r="AA125" i="17"/>
  <c r="K132" i="17"/>
  <c r="AA141" i="17"/>
  <c r="W145" i="17"/>
  <c r="K274" i="17"/>
  <c r="Z280" i="17"/>
  <c r="W466" i="17"/>
  <c r="AC679" i="17"/>
  <c r="I591" i="17"/>
  <c r="I710" i="17" s="1"/>
  <c r="P83" i="17"/>
  <c r="P302" i="17" s="1"/>
  <c r="L124" i="17"/>
  <c r="M125" i="17"/>
  <c r="M126" i="17"/>
  <c r="I127" i="17"/>
  <c r="N127" i="17"/>
  <c r="O127" i="17" s="1"/>
  <c r="P127" i="17" s="1"/>
  <c r="Q127" i="17" s="1"/>
  <c r="R127" i="17" s="1"/>
  <c r="S127" i="17" s="1"/>
  <c r="T127" i="17" s="1"/>
  <c r="Y128" i="17"/>
  <c r="K131" i="17"/>
  <c r="L132" i="17"/>
  <c r="M133" i="17"/>
  <c r="M134" i="17"/>
  <c r="N135" i="17"/>
  <c r="O135" i="17" s="1"/>
  <c r="P135" i="17" s="1"/>
  <c r="Q135" i="17" s="1"/>
  <c r="R135" i="17" s="1"/>
  <c r="S135" i="17" s="1"/>
  <c r="T135" i="17" s="1"/>
  <c r="Y136" i="17"/>
  <c r="K139" i="17"/>
  <c r="L140" i="17"/>
  <c r="M141" i="17"/>
  <c r="AC147" i="17"/>
  <c r="R118" i="17"/>
  <c r="L264" i="17"/>
  <c r="L190" i="17"/>
  <c r="L301" i="17" s="1"/>
  <c r="X265" i="17"/>
  <c r="Y267" i="17"/>
  <c r="X274" i="17"/>
  <c r="X281" i="17"/>
  <c r="Y283" i="17"/>
  <c r="X290" i="17"/>
  <c r="Q260" i="17"/>
  <c r="Z456" i="17"/>
  <c r="L467" i="17"/>
  <c r="Z472" i="17"/>
  <c r="W675" i="17"/>
  <c r="M681" i="17"/>
  <c r="AC685" i="17"/>
  <c r="R591" i="17"/>
  <c r="R710" i="17" s="1"/>
  <c r="I626" i="17"/>
  <c r="I711" i="17" s="1"/>
  <c r="I718" i="17" s="1"/>
  <c r="L83" i="17"/>
  <c r="L302" i="17" s="1"/>
  <c r="L122" i="17"/>
  <c r="M123" i="17"/>
  <c r="I125" i="17"/>
  <c r="N125" i="17"/>
  <c r="O125" i="17" s="1"/>
  <c r="P125" i="17" s="1"/>
  <c r="Q125" i="17" s="1"/>
  <c r="R125" i="17" s="1"/>
  <c r="S125" i="17" s="1"/>
  <c r="T125" i="17" s="1"/>
  <c r="K129" i="17"/>
  <c r="L130" i="17"/>
  <c r="M131" i="17"/>
  <c r="M132" i="17"/>
  <c r="I133" i="17"/>
  <c r="N133" i="17"/>
  <c r="O133" i="17" s="1"/>
  <c r="P133" i="17" s="1"/>
  <c r="Q133" i="17" s="1"/>
  <c r="R133" i="17" s="1"/>
  <c r="S133" i="17" s="1"/>
  <c r="T133" i="17" s="1"/>
  <c r="Y134" i="17"/>
  <c r="K137" i="17"/>
  <c r="L138" i="17"/>
  <c r="M139" i="17"/>
  <c r="M140" i="17"/>
  <c r="N141" i="17"/>
  <c r="O141" i="17" s="1"/>
  <c r="P141" i="17" s="1"/>
  <c r="Q141" i="17" s="1"/>
  <c r="R141" i="17" s="1"/>
  <c r="S141" i="17" s="1"/>
  <c r="T141" i="17" s="1"/>
  <c r="Y142" i="17"/>
  <c r="W144" i="17"/>
  <c r="Y145" i="17"/>
  <c r="I147" i="17"/>
  <c r="K148" i="17"/>
  <c r="W150" i="17"/>
  <c r="X270" i="17"/>
  <c r="X277" i="17"/>
  <c r="Y279" i="17"/>
  <c r="X286" i="17"/>
  <c r="X293" i="17"/>
  <c r="T260" i="17"/>
  <c r="AB455" i="17"/>
  <c r="W458" i="17"/>
  <c r="AB471" i="17"/>
  <c r="W474" i="17"/>
  <c r="M477" i="17"/>
  <c r="AA556" i="17"/>
  <c r="AA709" i="17" s="1"/>
  <c r="AA665" i="17"/>
  <c r="J670" i="17"/>
  <c r="Z674" i="17"/>
  <c r="AA683" i="17"/>
  <c r="X83" i="17"/>
  <c r="X302" i="17" s="1"/>
  <c r="X122" i="17"/>
  <c r="J125" i="17"/>
  <c r="AA126" i="17"/>
  <c r="W128" i="17"/>
  <c r="W129" i="17"/>
  <c r="J133" i="17"/>
  <c r="AA134" i="17"/>
  <c r="W136" i="17"/>
  <c r="W137" i="17"/>
  <c r="J141" i="17"/>
  <c r="AA142" i="17"/>
  <c r="W143" i="17"/>
  <c r="Y144" i="17"/>
  <c r="K147" i="17"/>
  <c r="AB151" i="17"/>
  <c r="W190" i="17"/>
  <c r="W301" i="17" s="1"/>
  <c r="W264" i="17"/>
  <c r="X266" i="17"/>
  <c r="X273" i="17"/>
  <c r="Y275" i="17"/>
  <c r="X282" i="17"/>
  <c r="X289" i="17"/>
  <c r="Y291" i="17"/>
  <c r="L260" i="17"/>
  <c r="Z378" i="17"/>
  <c r="Z701" i="17" s="1"/>
  <c r="Z452" i="17"/>
  <c r="AB459" i="17"/>
  <c r="W462" i="17"/>
  <c r="AB475" i="17"/>
  <c r="W478" i="17"/>
  <c r="M481" i="17"/>
  <c r="AE673" i="17"/>
  <c r="N673" i="17" s="1"/>
  <c r="O673" i="17" s="1"/>
  <c r="P673" i="17" s="1"/>
  <c r="Q673" i="17" s="1"/>
  <c r="R673" i="17" s="1"/>
  <c r="S673" i="17" s="1"/>
  <c r="T673" i="17" s="1"/>
  <c r="K684" i="17"/>
  <c r="X688" i="17"/>
  <c r="K693" i="17"/>
  <c r="AB265" i="17"/>
  <c r="AB266" i="17"/>
  <c r="AE268" i="17"/>
  <c r="N268" i="17" s="1"/>
  <c r="O268" i="17" s="1"/>
  <c r="P268" i="17" s="1"/>
  <c r="Q268" i="17" s="1"/>
  <c r="R268" i="17" s="1"/>
  <c r="S268" i="17" s="1"/>
  <c r="T268" i="17" s="1"/>
  <c r="Y269" i="17"/>
  <c r="K272" i="17"/>
  <c r="AB273" i="17"/>
  <c r="AB274" i="17"/>
  <c r="AE276" i="17"/>
  <c r="N276" i="17" s="1"/>
  <c r="O276" i="17" s="1"/>
  <c r="P276" i="17" s="1"/>
  <c r="Q276" i="17" s="1"/>
  <c r="R276" i="17" s="1"/>
  <c r="S276" i="17" s="1"/>
  <c r="T276" i="17" s="1"/>
  <c r="Y277" i="17"/>
  <c r="K280" i="17"/>
  <c r="AB281" i="17"/>
  <c r="AB282" i="17"/>
  <c r="AE284" i="17"/>
  <c r="N284" i="17" s="1"/>
  <c r="O284" i="17" s="1"/>
  <c r="P284" i="17" s="1"/>
  <c r="Q284" i="17" s="1"/>
  <c r="R284" i="17" s="1"/>
  <c r="S284" i="17" s="1"/>
  <c r="T284" i="17" s="1"/>
  <c r="Y285" i="17"/>
  <c r="K288" i="17"/>
  <c r="AB289" i="17"/>
  <c r="AB290" i="17"/>
  <c r="AE292" i="17"/>
  <c r="N292" i="17" s="1"/>
  <c r="O292" i="17" s="1"/>
  <c r="P292" i="17" s="1"/>
  <c r="Q292" i="17" s="1"/>
  <c r="R292" i="17" s="1"/>
  <c r="S292" i="17" s="1"/>
  <c r="T292" i="17" s="1"/>
  <c r="Y293" i="17"/>
  <c r="M260" i="17"/>
  <c r="K378" i="17"/>
  <c r="K701" i="17" s="1"/>
  <c r="K452" i="17"/>
  <c r="X453" i="17"/>
  <c r="N454" i="17"/>
  <c r="O454" i="17" s="1"/>
  <c r="P454" i="17" s="1"/>
  <c r="Q454" i="17" s="1"/>
  <c r="R454" i="17" s="1"/>
  <c r="S454" i="17" s="1"/>
  <c r="T454" i="17" s="1"/>
  <c r="K460" i="17"/>
  <c r="X461" i="17"/>
  <c r="N462" i="17"/>
  <c r="O462" i="17" s="1"/>
  <c r="P462" i="17" s="1"/>
  <c r="Q462" i="17" s="1"/>
  <c r="R462" i="17" s="1"/>
  <c r="S462" i="17" s="1"/>
  <c r="T462" i="17" s="1"/>
  <c r="K468" i="17"/>
  <c r="X469" i="17"/>
  <c r="N470" i="17"/>
  <c r="O470" i="17" s="1"/>
  <c r="P470" i="17" s="1"/>
  <c r="Q470" i="17" s="1"/>
  <c r="R470" i="17" s="1"/>
  <c r="S470" i="17" s="1"/>
  <c r="T470" i="17" s="1"/>
  <c r="Z474" i="17"/>
  <c r="K476" i="17"/>
  <c r="X477" i="17"/>
  <c r="AE478" i="17"/>
  <c r="N478" i="17" s="1"/>
  <c r="O478" i="17" s="1"/>
  <c r="P478" i="17" s="1"/>
  <c r="Q478" i="17" s="1"/>
  <c r="R478" i="17" s="1"/>
  <c r="S478" i="17" s="1"/>
  <c r="T478" i="17" s="1"/>
  <c r="AG413" i="17"/>
  <c r="AG702" i="17" s="1"/>
  <c r="L448" i="17"/>
  <c r="L703" i="17" s="1"/>
  <c r="L719" i="17" s="1"/>
  <c r="L409" i="19" s="1"/>
  <c r="L93" i="27" s="1"/>
  <c r="L121" i="27" s="1"/>
  <c r="W668" i="17"/>
  <c r="AE670" i="17"/>
  <c r="N670" i="17" s="1"/>
  <c r="O670" i="17" s="1"/>
  <c r="P670" i="17" s="1"/>
  <c r="Q670" i="17" s="1"/>
  <c r="R670" i="17" s="1"/>
  <c r="S670" i="17" s="1"/>
  <c r="T670" i="17" s="1"/>
  <c r="Z673" i="17"/>
  <c r="AC678" i="17"/>
  <c r="K681" i="17"/>
  <c r="Y685" i="17"/>
  <c r="L690" i="17"/>
  <c r="AB694" i="17"/>
  <c r="AC626" i="17"/>
  <c r="AC711" i="17" s="1"/>
  <c r="AC718" i="17" s="1"/>
  <c r="V83" i="17"/>
  <c r="V302" i="17" s="1"/>
  <c r="J144" i="17"/>
  <c r="AA145" i="17"/>
  <c r="W147" i="17"/>
  <c r="W148" i="17"/>
  <c r="X149" i="17"/>
  <c r="I118" i="17"/>
  <c r="I303" i="17" s="1"/>
  <c r="AE118" i="17"/>
  <c r="I265" i="17"/>
  <c r="AE265" i="17"/>
  <c r="N265" i="17" s="1"/>
  <c r="O265" i="17" s="1"/>
  <c r="P265" i="17" s="1"/>
  <c r="Q265" i="17" s="1"/>
  <c r="R265" i="17" s="1"/>
  <c r="S265" i="17" s="1"/>
  <c r="T265" i="17" s="1"/>
  <c r="Z266" i="17"/>
  <c r="L269" i="17"/>
  <c r="L270" i="17"/>
  <c r="I273" i="17"/>
  <c r="AE273" i="17"/>
  <c r="N273" i="17" s="1"/>
  <c r="O273" i="17" s="1"/>
  <c r="P273" i="17" s="1"/>
  <c r="Q273" i="17" s="1"/>
  <c r="R273" i="17" s="1"/>
  <c r="S273" i="17" s="1"/>
  <c r="T273" i="17" s="1"/>
  <c r="Z274" i="17"/>
  <c r="L277" i="17"/>
  <c r="L278" i="17"/>
  <c r="I281" i="17"/>
  <c r="AE281" i="17"/>
  <c r="N281" i="17" s="1"/>
  <c r="O281" i="17" s="1"/>
  <c r="P281" i="17" s="1"/>
  <c r="Q281" i="17" s="1"/>
  <c r="R281" i="17" s="1"/>
  <c r="S281" i="17" s="1"/>
  <c r="T281" i="17" s="1"/>
  <c r="Z282" i="17"/>
  <c r="L285" i="17"/>
  <c r="L286" i="17"/>
  <c r="I289" i="17"/>
  <c r="AE289" i="17"/>
  <c r="N289" i="17" s="1"/>
  <c r="O289" i="17" s="1"/>
  <c r="P289" i="17" s="1"/>
  <c r="Q289" i="17" s="1"/>
  <c r="R289" i="17" s="1"/>
  <c r="S289" i="17" s="1"/>
  <c r="T289" i="17" s="1"/>
  <c r="Z290" i="17"/>
  <c r="L293" i="17"/>
  <c r="U260" i="17"/>
  <c r="O378" i="17"/>
  <c r="O701" i="17" s="1"/>
  <c r="Z454" i="17"/>
  <c r="K456" i="17"/>
  <c r="X457" i="17"/>
  <c r="AE458" i="17"/>
  <c r="N458" i="17" s="1"/>
  <c r="O458" i="17" s="1"/>
  <c r="P458" i="17" s="1"/>
  <c r="Q458" i="17" s="1"/>
  <c r="R458" i="17" s="1"/>
  <c r="S458" i="17" s="1"/>
  <c r="T458" i="17" s="1"/>
  <c r="Z462" i="17"/>
  <c r="K464" i="17"/>
  <c r="X465" i="17"/>
  <c r="AE466" i="17"/>
  <c r="N466" i="17" s="1"/>
  <c r="O466" i="17" s="1"/>
  <c r="P466" i="17" s="1"/>
  <c r="Q466" i="17" s="1"/>
  <c r="R466" i="17" s="1"/>
  <c r="S466" i="17" s="1"/>
  <c r="T466" i="17" s="1"/>
  <c r="Z470" i="17"/>
  <c r="K472" i="17"/>
  <c r="X473" i="17"/>
  <c r="AE474" i="17"/>
  <c r="N474" i="17" s="1"/>
  <c r="O474" i="17" s="1"/>
  <c r="P474" i="17" s="1"/>
  <c r="Q474" i="17" s="1"/>
  <c r="R474" i="17" s="1"/>
  <c r="S474" i="17" s="1"/>
  <c r="T474" i="17" s="1"/>
  <c r="Z478" i="17"/>
  <c r="K480" i="17"/>
  <c r="X481" i="17"/>
  <c r="AA413" i="17"/>
  <c r="AA702" i="17" s="1"/>
  <c r="P448" i="17"/>
  <c r="P703" i="17" s="1"/>
  <c r="P719" i="17" s="1"/>
  <c r="P409" i="19" s="1"/>
  <c r="P93" i="27" s="1"/>
  <c r="P121" i="27" s="1"/>
  <c r="I666" i="17"/>
  <c r="AE672" i="17"/>
  <c r="N672" i="17" s="1"/>
  <c r="O672" i="17" s="1"/>
  <c r="P672" i="17" s="1"/>
  <c r="Q672" i="17" s="1"/>
  <c r="R672" i="17" s="1"/>
  <c r="S672" i="17" s="1"/>
  <c r="T672" i="17" s="1"/>
  <c r="L675" i="17"/>
  <c r="K683" i="17"/>
  <c r="W687" i="17"/>
  <c r="Z692" i="17"/>
  <c r="T591" i="17"/>
  <c r="T710" i="17" s="1"/>
  <c r="T626" i="17"/>
  <c r="T711" i="17" s="1"/>
  <c r="T718" i="17" s="1"/>
  <c r="J661" i="17"/>
  <c r="J712" i="17" s="1"/>
  <c r="AC666" i="17"/>
  <c r="Y673" i="17"/>
  <c r="J677" i="17"/>
  <c r="AB678" i="17"/>
  <c r="M682" i="17"/>
  <c r="W685" i="17"/>
  <c r="I689" i="17"/>
  <c r="Z690" i="17"/>
  <c r="AE692" i="17"/>
  <c r="N692" i="17" s="1"/>
  <c r="O692" i="17" s="1"/>
  <c r="P692" i="17" s="1"/>
  <c r="Q692" i="17" s="1"/>
  <c r="R692" i="17" s="1"/>
  <c r="S692" i="17" s="1"/>
  <c r="T692" i="17" s="1"/>
  <c r="M626" i="17"/>
  <c r="M711" i="17" s="1"/>
  <c r="M718" i="17" s="1"/>
  <c r="Z661" i="17"/>
  <c r="Z712" i="17" s="1"/>
  <c r="L452" i="17"/>
  <c r="L378" i="17"/>
  <c r="L701" i="17" s="1"/>
  <c r="AB452" i="17"/>
  <c r="AB378" i="17"/>
  <c r="AB701" i="17" s="1"/>
  <c r="L454" i="17"/>
  <c r="AB454" i="17"/>
  <c r="L456" i="17"/>
  <c r="AB456" i="17"/>
  <c r="L458" i="17"/>
  <c r="AB458" i="17"/>
  <c r="L460" i="17"/>
  <c r="AB460" i="17"/>
  <c r="L462" i="17"/>
  <c r="AB462" i="17"/>
  <c r="L464" i="17"/>
  <c r="AB464" i="17"/>
  <c r="L466" i="17"/>
  <c r="AB466" i="17"/>
  <c r="L468" i="17"/>
  <c r="AB468" i="17"/>
  <c r="L470" i="17"/>
  <c r="AB470" i="17"/>
  <c r="L472" i="17"/>
  <c r="AB472" i="17"/>
  <c r="L474" i="17"/>
  <c r="AB474" i="17"/>
  <c r="L476" i="17"/>
  <c r="AB476" i="17"/>
  <c r="L478" i="17"/>
  <c r="AB478" i="17"/>
  <c r="L480" i="17"/>
  <c r="AB480" i="17"/>
  <c r="L413" i="17"/>
  <c r="L702" i="17" s="1"/>
  <c r="AB413" i="17"/>
  <c r="AB702" i="17" s="1"/>
  <c r="I448" i="17"/>
  <c r="I703" i="17" s="1"/>
  <c r="I719" i="17" s="1"/>
  <c r="I409" i="19" s="1"/>
  <c r="I93" i="27" s="1"/>
  <c r="Y448" i="17"/>
  <c r="Y703" i="17" s="1"/>
  <c r="Y719" i="17" s="1"/>
  <c r="Y409" i="19" s="1"/>
  <c r="Y93" i="27" s="1"/>
  <c r="Y121" i="27" s="1"/>
  <c r="I665" i="17"/>
  <c r="I556" i="17"/>
  <c r="I709" i="17" s="1"/>
  <c r="AE556" i="17"/>
  <c r="AE709" i="17" s="1"/>
  <c r="AE665" i="17"/>
  <c r="Z666" i="17"/>
  <c r="W667" i="17"/>
  <c r="X668" i="17"/>
  <c r="K673" i="17"/>
  <c r="M674" i="17"/>
  <c r="I675" i="17"/>
  <c r="AA676" i="17"/>
  <c r="W677" i="17"/>
  <c r="L680" i="17"/>
  <c r="I681" i="17"/>
  <c r="AE681" i="17"/>
  <c r="N681" i="17" s="1"/>
  <c r="O681" i="17" s="1"/>
  <c r="P681" i="17" s="1"/>
  <c r="Q681" i="17" s="1"/>
  <c r="R681" i="17" s="1"/>
  <c r="S681" i="17" s="1"/>
  <c r="T681" i="17" s="1"/>
  <c r="Z682" i="17"/>
  <c r="W683" i="17"/>
  <c r="X684" i="17"/>
  <c r="K689" i="17"/>
  <c r="M690" i="17"/>
  <c r="I691" i="17"/>
  <c r="AA692" i="17"/>
  <c r="W693" i="17"/>
  <c r="P591" i="17"/>
  <c r="P710" i="17" s="1"/>
  <c r="P626" i="17"/>
  <c r="P711" i="17" s="1"/>
  <c r="P718" i="17" s="1"/>
  <c r="V661" i="17"/>
  <c r="V712" i="17" s="1"/>
  <c r="N143" i="17"/>
  <c r="O143" i="17" s="1"/>
  <c r="P143" i="17" s="1"/>
  <c r="Q143" i="17" s="1"/>
  <c r="R143" i="17" s="1"/>
  <c r="S143" i="17" s="1"/>
  <c r="T143" i="17" s="1"/>
  <c r="N145" i="17"/>
  <c r="O145" i="17" s="1"/>
  <c r="P145" i="17" s="1"/>
  <c r="Q145" i="17" s="1"/>
  <c r="R145" i="17" s="1"/>
  <c r="S145" i="17" s="1"/>
  <c r="T145" i="17" s="1"/>
  <c r="N147" i="17"/>
  <c r="O147" i="17" s="1"/>
  <c r="P147" i="17" s="1"/>
  <c r="Q147" i="17" s="1"/>
  <c r="R147" i="17" s="1"/>
  <c r="S147" i="17" s="1"/>
  <c r="T147" i="17" s="1"/>
  <c r="N149" i="17"/>
  <c r="O149" i="17" s="1"/>
  <c r="P149" i="17" s="1"/>
  <c r="Q149" i="17" s="1"/>
  <c r="R149" i="17" s="1"/>
  <c r="S149" i="17" s="1"/>
  <c r="T149" i="17" s="1"/>
  <c r="N151" i="17"/>
  <c r="O151" i="17" s="1"/>
  <c r="P151" i="17" s="1"/>
  <c r="Q151" i="17" s="1"/>
  <c r="R151" i="17" s="1"/>
  <c r="S151" i="17" s="1"/>
  <c r="T151" i="17" s="1"/>
  <c r="X118" i="17"/>
  <c r="W260" i="17"/>
  <c r="U378" i="17"/>
  <c r="U701" i="17" s="1"/>
  <c r="U413" i="17"/>
  <c r="U702" i="17" s="1"/>
  <c r="V448" i="17"/>
  <c r="V703" i="17" s="1"/>
  <c r="V719" i="17" s="1"/>
  <c r="V409" i="19" s="1"/>
  <c r="V93" i="27" s="1"/>
  <c r="V121" i="27" s="1"/>
  <c r="Z556" i="17"/>
  <c r="Z709" i="17" s="1"/>
  <c r="Z665" i="17"/>
  <c r="X667" i="17"/>
  <c r="K672" i="17"/>
  <c r="AC673" i="17"/>
  <c r="Y674" i="17"/>
  <c r="J678" i="17"/>
  <c r="AB679" i="17"/>
  <c r="AE680" i="17"/>
  <c r="N680" i="17" s="1"/>
  <c r="O680" i="17" s="1"/>
  <c r="P680" i="17" s="1"/>
  <c r="Q680" i="17" s="1"/>
  <c r="R680" i="17" s="1"/>
  <c r="S680" i="17" s="1"/>
  <c r="T680" i="17" s="1"/>
  <c r="Z681" i="17"/>
  <c r="X683" i="17"/>
  <c r="K688" i="17"/>
  <c r="AC689" i="17"/>
  <c r="Y690" i="17"/>
  <c r="J694" i="17"/>
  <c r="AB591" i="17"/>
  <c r="AB710" i="17" s="1"/>
  <c r="W626" i="17"/>
  <c r="W711" i="17" s="1"/>
  <c r="W718" i="17" s="1"/>
  <c r="L661" i="17"/>
  <c r="L712" i="17" s="1"/>
  <c r="T556" i="17"/>
  <c r="T709" i="17" s="1"/>
  <c r="K666" i="17"/>
  <c r="AA666" i="17"/>
  <c r="I668" i="17"/>
  <c r="Y668" i="17"/>
  <c r="K670" i="17"/>
  <c r="AA670" i="17"/>
  <c r="I672" i="17"/>
  <c r="Y672" i="17"/>
  <c r="K674" i="17"/>
  <c r="AA674" i="17"/>
  <c r="I676" i="17"/>
  <c r="Y676" i="17"/>
  <c r="K678" i="17"/>
  <c r="AA678" i="17"/>
  <c r="I680" i="17"/>
  <c r="Y680" i="17"/>
  <c r="K682" i="17"/>
  <c r="AA682" i="17"/>
  <c r="I684" i="17"/>
  <c r="Y684" i="17"/>
  <c r="K686" i="17"/>
  <c r="AA686" i="17"/>
  <c r="I688" i="17"/>
  <c r="Y688" i="17"/>
  <c r="K690" i="17"/>
  <c r="AA690" i="17"/>
  <c r="I692" i="17"/>
  <c r="Y692" i="17"/>
  <c r="K694" i="17"/>
  <c r="AA694" i="17"/>
  <c r="S591" i="17"/>
  <c r="S710" i="17" s="1"/>
  <c r="R626" i="17"/>
  <c r="R711" i="17" s="1"/>
  <c r="R718" i="17" s="1"/>
  <c r="Q661" i="17"/>
  <c r="Q712" i="17" s="1"/>
  <c r="AI1548" i="14"/>
  <c r="W1548" i="14"/>
  <c r="AI1591" i="14"/>
  <c r="W1591" i="14"/>
  <c r="AI1623" i="14"/>
  <c r="W1623" i="14"/>
  <c r="AE1458" i="14"/>
  <c r="M1458" i="14"/>
  <c r="M1462" i="14"/>
  <c r="AE1466" i="14"/>
  <c r="M1466" i="14"/>
  <c r="M1470" i="14"/>
  <c r="M1474" i="14"/>
  <c r="M1478" i="14"/>
  <c r="M1482" i="14"/>
  <c r="AE1486" i="14"/>
  <c r="M1486" i="14"/>
  <c r="M1490" i="14"/>
  <c r="M1494" i="14"/>
  <c r="S1719" i="14"/>
  <c r="S415" i="19" s="1"/>
  <c r="S1723" i="14"/>
  <c r="S419" i="19" s="1"/>
  <c r="S1727" i="14"/>
  <c r="S423" i="19" s="1"/>
  <c r="S1731" i="14"/>
  <c r="S427" i="19" s="1"/>
  <c r="S1735" i="14"/>
  <c r="S431" i="19" s="1"/>
  <c r="S1739" i="14"/>
  <c r="S435" i="19" s="1"/>
  <c r="S1743" i="14"/>
  <c r="S439" i="19" s="1"/>
  <c r="S1747" i="14"/>
  <c r="S443" i="19" s="1"/>
  <c r="S1751" i="14"/>
  <c r="S447" i="19" s="1"/>
  <c r="V1774" i="14"/>
  <c r="V470" i="19" s="1"/>
  <c r="AI1544" i="14"/>
  <c r="W1544" i="14"/>
  <c r="AI1603" i="14"/>
  <c r="W1603" i="14"/>
  <c r="AC1722" i="14"/>
  <c r="AC418" i="19" s="1"/>
  <c r="AC1730" i="14"/>
  <c r="AC426" i="19" s="1"/>
  <c r="AC1738" i="14"/>
  <c r="AC434" i="19" s="1"/>
  <c r="AC1746" i="14"/>
  <c r="AC442" i="19" s="1"/>
  <c r="AC1754" i="14"/>
  <c r="AC450" i="19" s="1"/>
  <c r="I1716" i="14"/>
  <c r="I412" i="19" s="1"/>
  <c r="AI1459" i="14"/>
  <c r="W1459" i="14"/>
  <c r="Q1722" i="14"/>
  <c r="Q418" i="19" s="1"/>
  <c r="O1725" i="14"/>
  <c r="O421" i="19" s="1"/>
  <c r="Y1728" i="14"/>
  <c r="Y424" i="19" s="1"/>
  <c r="I1732" i="14"/>
  <c r="I428" i="19" s="1"/>
  <c r="AI1475" i="14"/>
  <c r="W1475" i="14"/>
  <c r="Q1738" i="14"/>
  <c r="Q434" i="19" s="1"/>
  <c r="O1741" i="14"/>
  <c r="O437" i="19" s="1"/>
  <c r="Y1744" i="14"/>
  <c r="Y440" i="19" s="1"/>
  <c r="I1748" i="14"/>
  <c r="I444" i="19" s="1"/>
  <c r="AI1491" i="14"/>
  <c r="W1491" i="14"/>
  <c r="Q1754" i="14"/>
  <c r="Q450" i="19" s="1"/>
  <c r="M1521" i="14"/>
  <c r="AE1529" i="14"/>
  <c r="M1529" i="14"/>
  <c r="M1537" i="14"/>
  <c r="AE1545" i="14"/>
  <c r="M1545" i="14"/>
  <c r="M1553" i="14"/>
  <c r="AG1586" i="14"/>
  <c r="U1586" i="14"/>
  <c r="AG1594" i="14"/>
  <c r="U1594" i="14"/>
  <c r="AG1602" i="14"/>
  <c r="U1602" i="14"/>
  <c r="AG1610" i="14"/>
  <c r="U1610" i="14"/>
  <c r="AG1618" i="14"/>
  <c r="U1618" i="14"/>
  <c r="AI1530" i="14"/>
  <c r="W1530" i="14"/>
  <c r="AI1546" i="14"/>
  <c r="W1546" i="14"/>
  <c r="AI1585" i="14"/>
  <c r="W1585" i="14"/>
  <c r="AI1601" i="14"/>
  <c r="W1601" i="14"/>
  <c r="AI1617" i="14"/>
  <c r="W1617" i="14"/>
  <c r="Q1716" i="14"/>
  <c r="Q412" i="19" s="1"/>
  <c r="O1719" i="14"/>
  <c r="O415" i="19" s="1"/>
  <c r="Y1722" i="14"/>
  <c r="Y418" i="19" s="1"/>
  <c r="I1726" i="14"/>
  <c r="I422" i="19" s="1"/>
  <c r="AI1469" i="14"/>
  <c r="W1469" i="14"/>
  <c r="W1729" i="14" s="1"/>
  <c r="W425" i="19" s="1"/>
  <c r="Q1732" i="14"/>
  <c r="Q428" i="19" s="1"/>
  <c r="O1735" i="14"/>
  <c r="O431" i="19" s="1"/>
  <c r="Y1738" i="14"/>
  <c r="Y434" i="19" s="1"/>
  <c r="I1742" i="14"/>
  <c r="I438" i="19" s="1"/>
  <c r="AI1485" i="14"/>
  <c r="W1485" i="14"/>
  <c r="Q1748" i="14"/>
  <c r="Q444" i="19" s="1"/>
  <c r="O1751" i="14"/>
  <c r="O447" i="19" s="1"/>
  <c r="Y1754" i="14"/>
  <c r="Y450" i="19" s="1"/>
  <c r="AG1521" i="14"/>
  <c r="U1521" i="14"/>
  <c r="AG1529" i="14"/>
  <c r="U1529" i="14"/>
  <c r="AG1537" i="14"/>
  <c r="U1537" i="14"/>
  <c r="AG1545" i="14"/>
  <c r="U1545" i="14"/>
  <c r="AG1553" i="14"/>
  <c r="U1553" i="14"/>
  <c r="K1646" i="14"/>
  <c r="K1783" i="14" s="1"/>
  <c r="AE1590" i="14"/>
  <c r="M1590" i="14"/>
  <c r="AE1598" i="14"/>
  <c r="M1598" i="14"/>
  <c r="AE1606" i="14"/>
  <c r="M1606" i="14"/>
  <c r="AE1614" i="14"/>
  <c r="M1614" i="14"/>
  <c r="AE1622" i="14"/>
  <c r="M1622" i="14"/>
  <c r="X1715" i="14"/>
  <c r="X1516" i="14"/>
  <c r="X1781" i="14" s="1"/>
  <c r="R1716" i="14"/>
  <c r="R412" i="19" s="1"/>
  <c r="P1717" i="14"/>
  <c r="P413" i="19" s="1"/>
  <c r="J1718" i="14"/>
  <c r="J414" i="19" s="1"/>
  <c r="Z1718" i="14"/>
  <c r="Z414" i="19" s="1"/>
  <c r="X1719" i="14"/>
  <c r="X415" i="19" s="1"/>
  <c r="R1720" i="14"/>
  <c r="R416" i="19" s="1"/>
  <c r="P1721" i="14"/>
  <c r="P417" i="19" s="1"/>
  <c r="J1722" i="14"/>
  <c r="J418" i="19" s="1"/>
  <c r="Z1722" i="14"/>
  <c r="Z418" i="19" s="1"/>
  <c r="X1723" i="14"/>
  <c r="X419" i="19" s="1"/>
  <c r="R1724" i="14"/>
  <c r="R420" i="19" s="1"/>
  <c r="P1725" i="14"/>
  <c r="P421" i="19" s="1"/>
  <c r="J1726" i="14"/>
  <c r="J422" i="19" s="1"/>
  <c r="Z1726" i="14"/>
  <c r="Z422" i="19" s="1"/>
  <c r="X1727" i="14"/>
  <c r="X423" i="19" s="1"/>
  <c r="R1728" i="14"/>
  <c r="R424" i="19" s="1"/>
  <c r="P1729" i="14"/>
  <c r="P425" i="19" s="1"/>
  <c r="J1730" i="14"/>
  <c r="J426" i="19" s="1"/>
  <c r="Z1730" i="14"/>
  <c r="Z426" i="19" s="1"/>
  <c r="X1731" i="14"/>
  <c r="X427" i="19" s="1"/>
  <c r="R1732" i="14"/>
  <c r="R428" i="19" s="1"/>
  <c r="P1733" i="14"/>
  <c r="P429" i="19" s="1"/>
  <c r="J1734" i="14"/>
  <c r="J430" i="19" s="1"/>
  <c r="Z1734" i="14"/>
  <c r="Z430" i="19" s="1"/>
  <c r="X1735" i="14"/>
  <c r="X431" i="19" s="1"/>
  <c r="R1736" i="14"/>
  <c r="R432" i="19" s="1"/>
  <c r="P1737" i="14"/>
  <c r="P433" i="19" s="1"/>
  <c r="J1738" i="14"/>
  <c r="J434" i="19" s="1"/>
  <c r="Z1738" i="14"/>
  <c r="Z434" i="19" s="1"/>
  <c r="X1739" i="14"/>
  <c r="X435" i="19" s="1"/>
  <c r="R1740" i="14"/>
  <c r="R436" i="19" s="1"/>
  <c r="P1741" i="14"/>
  <c r="P437" i="19" s="1"/>
  <c r="J1742" i="14"/>
  <c r="J438" i="19" s="1"/>
  <c r="Z1742" i="14"/>
  <c r="Z438" i="19" s="1"/>
  <c r="X1743" i="14"/>
  <c r="X439" i="19" s="1"/>
  <c r="R1744" i="14"/>
  <c r="R440" i="19" s="1"/>
  <c r="P1745" i="14"/>
  <c r="P441" i="19" s="1"/>
  <c r="J1746" i="14"/>
  <c r="J442" i="19" s="1"/>
  <c r="Z1746" i="14"/>
  <c r="Z442" i="19" s="1"/>
  <c r="X1747" i="14"/>
  <c r="X443" i="19" s="1"/>
  <c r="R1748" i="14"/>
  <c r="R444" i="19" s="1"/>
  <c r="P1749" i="14"/>
  <c r="P445" i="19" s="1"/>
  <c r="J1750" i="14"/>
  <c r="J446" i="19" s="1"/>
  <c r="Z1750" i="14"/>
  <c r="Z446" i="19" s="1"/>
  <c r="X1751" i="14"/>
  <c r="X447" i="19" s="1"/>
  <c r="R1752" i="14"/>
  <c r="R448" i="19" s="1"/>
  <c r="P1753" i="14"/>
  <c r="P449" i="19" s="1"/>
  <c r="J1754" i="14"/>
  <c r="J450" i="19" s="1"/>
  <c r="Z1754" i="14"/>
  <c r="Z450" i="19" s="1"/>
  <c r="W1774" i="14"/>
  <c r="W470" i="19" s="1"/>
  <c r="T1581" i="14"/>
  <c r="T1782" i="14" s="1"/>
  <c r="P1646" i="14"/>
  <c r="P1783" i="14" s="1"/>
  <c r="I1715" i="14"/>
  <c r="I1516" i="14"/>
  <c r="I1781" i="14" s="1"/>
  <c r="Y1715" i="14"/>
  <c r="Y1516" i="14"/>
  <c r="Y1781" i="14" s="1"/>
  <c r="S1716" i="14"/>
  <c r="S412" i="19" s="1"/>
  <c r="M1457" i="14"/>
  <c r="AC1717" i="14"/>
  <c r="AC413" i="19" s="1"/>
  <c r="AI1458" i="14"/>
  <c r="W1458" i="14"/>
  <c r="Q1719" i="14"/>
  <c r="Q415" i="19" s="1"/>
  <c r="K1720" i="14"/>
  <c r="K416" i="19" s="1"/>
  <c r="AA1720" i="14"/>
  <c r="AA416" i="19" s="1"/>
  <c r="AG1461" i="14"/>
  <c r="U1461" i="14"/>
  <c r="O1722" i="14"/>
  <c r="O418" i="19" s="1"/>
  <c r="I1723" i="14"/>
  <c r="I419" i="19" s="1"/>
  <c r="Y1723" i="14"/>
  <c r="Y419" i="19" s="1"/>
  <c r="S1724" i="14"/>
  <c r="S420" i="19" s="1"/>
  <c r="AE1465" i="14"/>
  <c r="M1465" i="14"/>
  <c r="AC1725" i="14"/>
  <c r="AC421" i="19" s="1"/>
  <c r="AI1466" i="14"/>
  <c r="W1466" i="14"/>
  <c r="Q1727" i="14"/>
  <c r="Q423" i="19" s="1"/>
  <c r="K1728" i="14"/>
  <c r="K424" i="19" s="1"/>
  <c r="AA1728" i="14"/>
  <c r="AA424" i="19" s="1"/>
  <c r="U1469" i="14"/>
  <c r="O1730" i="14"/>
  <c r="O426" i="19" s="1"/>
  <c r="I1731" i="14"/>
  <c r="I427" i="19" s="1"/>
  <c r="Y1731" i="14"/>
  <c r="Y427" i="19" s="1"/>
  <c r="S1732" i="14"/>
  <c r="S428" i="19" s="1"/>
  <c r="M1473" i="14"/>
  <c r="AC1733" i="14"/>
  <c r="AC429" i="19" s="1"/>
  <c r="AI1474" i="14"/>
  <c r="W1474" i="14"/>
  <c r="Q1735" i="14"/>
  <c r="Q431" i="19" s="1"/>
  <c r="K1736" i="14"/>
  <c r="K432" i="19" s="1"/>
  <c r="AA1736" i="14"/>
  <c r="AA432" i="19" s="1"/>
  <c r="AG1477" i="14"/>
  <c r="U1477" i="14"/>
  <c r="O1738" i="14"/>
  <c r="O434" i="19" s="1"/>
  <c r="I1739" i="14"/>
  <c r="I435" i="19" s="1"/>
  <c r="Y1739" i="14"/>
  <c r="Y435" i="19" s="1"/>
  <c r="S1740" i="14"/>
  <c r="S436" i="19" s="1"/>
  <c r="AE1481" i="14"/>
  <c r="M1481" i="14"/>
  <c r="AC1741" i="14"/>
  <c r="AC437" i="19" s="1"/>
  <c r="AI1482" i="14"/>
  <c r="W1482" i="14"/>
  <c r="Q1743" i="14"/>
  <c r="Q439" i="19" s="1"/>
  <c r="K1744" i="14"/>
  <c r="K440" i="19" s="1"/>
  <c r="AA1744" i="14"/>
  <c r="AA440" i="19" s="1"/>
  <c r="AG1485" i="14"/>
  <c r="U1485" i="14"/>
  <c r="O1746" i="14"/>
  <c r="O442" i="19" s="1"/>
  <c r="I1747" i="14"/>
  <c r="I443" i="19" s="1"/>
  <c r="Y1747" i="14"/>
  <c r="Y443" i="19" s="1"/>
  <c r="S1748" i="14"/>
  <c r="S444" i="19" s="1"/>
  <c r="M1489" i="14"/>
  <c r="AC1749" i="14"/>
  <c r="AC445" i="19" s="1"/>
  <c r="AI1490" i="14"/>
  <c r="W1490" i="14"/>
  <c r="Q1751" i="14"/>
  <c r="Q447" i="19" s="1"/>
  <c r="K1752" i="14"/>
  <c r="K448" i="19" s="1"/>
  <c r="AA1752" i="14"/>
  <c r="AA448" i="19" s="1"/>
  <c r="AG1493" i="14"/>
  <c r="U1493" i="14"/>
  <c r="O1754" i="14"/>
  <c r="O450" i="19" s="1"/>
  <c r="L1774" i="14"/>
  <c r="L470" i="19" s="1"/>
  <c r="AB1774" i="14"/>
  <c r="AB470" i="19" s="1"/>
  <c r="U1520" i="14"/>
  <c r="M1524" i="14"/>
  <c r="AI1525" i="14"/>
  <c r="W1525" i="14"/>
  <c r="U1528" i="14"/>
  <c r="AE1532" i="14"/>
  <c r="M1532" i="14"/>
  <c r="AI1533" i="14"/>
  <c r="W1533" i="14"/>
  <c r="AG1536" i="14"/>
  <c r="U1536" i="14"/>
  <c r="M1540" i="14"/>
  <c r="AI1541" i="14"/>
  <c r="W1541" i="14"/>
  <c r="U1544" i="14"/>
  <c r="AE1548" i="14"/>
  <c r="M1548" i="14"/>
  <c r="AI1549" i="14"/>
  <c r="W1549" i="14"/>
  <c r="AG1552" i="14"/>
  <c r="U1552" i="14"/>
  <c r="M1556" i="14"/>
  <c r="AI1557" i="14"/>
  <c r="W1557" i="14"/>
  <c r="Q1646" i="14"/>
  <c r="Q1783" i="14" s="1"/>
  <c r="AG1587" i="14"/>
  <c r="U1587" i="14"/>
  <c r="AE1591" i="14"/>
  <c r="M1591" i="14"/>
  <c r="AI1592" i="14"/>
  <c r="W1592" i="14"/>
  <c r="AG1595" i="14"/>
  <c r="U1595" i="14"/>
  <c r="AE1599" i="14"/>
  <c r="M1599" i="14"/>
  <c r="AI1600" i="14"/>
  <c r="W1600" i="14"/>
  <c r="AG1603" i="14"/>
  <c r="U1603" i="14"/>
  <c r="AE1607" i="14"/>
  <c r="M1607" i="14"/>
  <c r="AI1608" i="14"/>
  <c r="W1608" i="14"/>
  <c r="U1611" i="14"/>
  <c r="AE1615" i="14"/>
  <c r="M1615" i="14"/>
  <c r="AI1616" i="14"/>
  <c r="W1616" i="14"/>
  <c r="AG1619" i="14"/>
  <c r="U1619" i="14"/>
  <c r="AE1623" i="14"/>
  <c r="M1623" i="14"/>
  <c r="AI1624" i="14"/>
  <c r="W1624" i="14"/>
  <c r="N1715" i="14"/>
  <c r="N1516" i="14"/>
  <c r="N1781" i="14" s="1"/>
  <c r="L1716" i="14"/>
  <c r="L412" i="19" s="1"/>
  <c r="AB1716" i="14"/>
  <c r="AB412" i="19" s="1"/>
  <c r="V1717" i="14"/>
  <c r="V413" i="19" s="1"/>
  <c r="T1718" i="14"/>
  <c r="T414" i="19" s="1"/>
  <c r="N1719" i="14"/>
  <c r="N415" i="19" s="1"/>
  <c r="L1720" i="14"/>
  <c r="L416" i="19" s="1"/>
  <c r="AB1720" i="14"/>
  <c r="AB416" i="19" s="1"/>
  <c r="V1721" i="14"/>
  <c r="V417" i="19" s="1"/>
  <c r="T1722" i="14"/>
  <c r="T418" i="19" s="1"/>
  <c r="N1723" i="14"/>
  <c r="N419" i="19" s="1"/>
  <c r="L1724" i="14"/>
  <c r="L420" i="19" s="1"/>
  <c r="AB1724" i="14"/>
  <c r="AB420" i="19" s="1"/>
  <c r="V1725" i="14"/>
  <c r="V421" i="19" s="1"/>
  <c r="T1726" i="14"/>
  <c r="T422" i="19" s="1"/>
  <c r="N1727" i="14"/>
  <c r="N423" i="19" s="1"/>
  <c r="L1728" i="14"/>
  <c r="L424" i="19" s="1"/>
  <c r="AB1728" i="14"/>
  <c r="AB424" i="19" s="1"/>
  <c r="V1729" i="14"/>
  <c r="V425" i="19" s="1"/>
  <c r="T1730" i="14"/>
  <c r="T426" i="19" s="1"/>
  <c r="N1731" i="14"/>
  <c r="N427" i="19" s="1"/>
  <c r="L1732" i="14"/>
  <c r="L428" i="19" s="1"/>
  <c r="AB1732" i="14"/>
  <c r="AB428" i="19" s="1"/>
  <c r="V1733" i="14"/>
  <c r="V429" i="19" s="1"/>
  <c r="T1734" i="14"/>
  <c r="T430" i="19" s="1"/>
  <c r="N1735" i="14"/>
  <c r="N431" i="19" s="1"/>
  <c r="L1736" i="14"/>
  <c r="L432" i="19" s="1"/>
  <c r="AB1736" i="14"/>
  <c r="AB432" i="19" s="1"/>
  <c r="V1737" i="14"/>
  <c r="V433" i="19" s="1"/>
  <c r="T1738" i="14"/>
  <c r="T434" i="19" s="1"/>
  <c r="N1739" i="14"/>
  <c r="N435" i="19" s="1"/>
  <c r="L1740" i="14"/>
  <c r="L436" i="19" s="1"/>
  <c r="AB1740" i="14"/>
  <c r="AB436" i="19" s="1"/>
  <c r="V1741" i="14"/>
  <c r="V437" i="19" s="1"/>
  <c r="T1742" i="14"/>
  <c r="T438" i="19" s="1"/>
  <c r="N1743" i="14"/>
  <c r="N439" i="19" s="1"/>
  <c r="L1744" i="14"/>
  <c r="L440" i="19" s="1"/>
  <c r="AB1744" i="14"/>
  <c r="AB440" i="19" s="1"/>
  <c r="V1745" i="14"/>
  <c r="V441" i="19" s="1"/>
  <c r="T1746" i="14"/>
  <c r="T442" i="19" s="1"/>
  <c r="N1747" i="14"/>
  <c r="N443" i="19" s="1"/>
  <c r="L1748" i="14"/>
  <c r="L444" i="19" s="1"/>
  <c r="AB1748" i="14"/>
  <c r="AB444" i="19" s="1"/>
  <c r="V1749" i="14"/>
  <c r="V445" i="19" s="1"/>
  <c r="T1750" i="14"/>
  <c r="T446" i="19" s="1"/>
  <c r="N1751" i="14"/>
  <c r="N447" i="19" s="1"/>
  <c r="L1752" i="14"/>
  <c r="L448" i="19" s="1"/>
  <c r="AB1752" i="14"/>
  <c r="AB448" i="19" s="1"/>
  <c r="V1753" i="14"/>
  <c r="V449" i="19" s="1"/>
  <c r="T1754" i="14"/>
  <c r="T450" i="19" s="1"/>
  <c r="M1774" i="14"/>
  <c r="M470" i="19" s="1"/>
  <c r="AC1774" i="14"/>
  <c r="AC470" i="19" s="1"/>
  <c r="V1581" i="14"/>
  <c r="V1782" i="14" s="1"/>
  <c r="N1646" i="14"/>
  <c r="N1783" i="14" s="1"/>
  <c r="AE819" i="15"/>
  <c r="AE1685" i="14"/>
  <c r="AE1620" i="14"/>
  <c r="AE1555" i="14"/>
  <c r="AE1490" i="14"/>
  <c r="AE441" i="14"/>
  <c r="AE1653" i="14"/>
  <c r="AE1588" i="14"/>
  <c r="AE1523" i="14"/>
  <c r="AE409" i="14"/>
  <c r="AG429" i="14"/>
  <c r="AG1673" i="14"/>
  <c r="AG1608" i="14"/>
  <c r="AG1543" i="14"/>
  <c r="AA50" i="20"/>
  <c r="K50" i="20"/>
  <c r="G50" i="20"/>
  <c r="H50" i="20"/>
  <c r="N50" i="20"/>
  <c r="I50" i="20"/>
  <c r="G66" i="20"/>
  <c r="H66" i="20"/>
  <c r="S1383" i="14"/>
  <c r="T1318" i="14"/>
  <c r="F357" i="19"/>
  <c r="F257" i="13"/>
  <c r="Q1318" i="14"/>
  <c r="K165" i="10"/>
  <c r="J115" i="10"/>
  <c r="AG232" i="10"/>
  <c r="AG29" i="19" s="1"/>
  <c r="AG29" i="20" s="1"/>
  <c r="I15" i="19"/>
  <c r="I15" i="20" s="1"/>
  <c r="I239" i="10"/>
  <c r="I285" i="10" s="1"/>
  <c r="I289" i="10" s="1"/>
  <c r="AI115" i="10"/>
  <c r="P35" i="19"/>
  <c r="P286" i="10"/>
  <c r="AG113" i="10"/>
  <c r="AE89" i="10"/>
  <c r="AE115" i="10" s="1"/>
  <c r="N215" i="10"/>
  <c r="AE139" i="10"/>
  <c r="AB165" i="10"/>
  <c r="AE368" i="10"/>
  <c r="AG59" i="27"/>
  <c r="AI32" i="20"/>
  <c r="AB32" i="20"/>
  <c r="X32" i="20"/>
  <c r="T32" i="20"/>
  <c r="P32" i="20"/>
  <c r="L32" i="20"/>
  <c r="H32" i="20"/>
  <c r="AC32" i="20"/>
  <c r="W32" i="20"/>
  <c r="R32" i="20"/>
  <c r="M32" i="20"/>
  <c r="G32" i="20"/>
  <c r="Y32" i="20"/>
  <c r="Q32" i="20"/>
  <c r="J32" i="20"/>
  <c r="V32" i="20"/>
  <c r="O32" i="20"/>
  <c r="I32" i="20"/>
  <c r="S32" i="20"/>
  <c r="Z32" i="20"/>
  <c r="U32" i="20"/>
  <c r="AA32" i="20"/>
  <c r="N32" i="20"/>
  <c r="K32" i="20"/>
  <c r="AC52" i="20"/>
  <c r="AG728" i="10"/>
  <c r="AG441" i="12"/>
  <c r="H26" i="21"/>
  <c r="H76" i="27" s="1"/>
  <c r="AI18" i="20"/>
  <c r="AB18" i="20"/>
  <c r="X18" i="20"/>
  <c r="T18" i="20"/>
  <c r="P18" i="20"/>
  <c r="L18" i="20"/>
  <c r="H18" i="20"/>
  <c r="AG18" i="20"/>
  <c r="Z18" i="20"/>
  <c r="U18" i="20"/>
  <c r="O18" i="20"/>
  <c r="J18" i="20"/>
  <c r="Y18" i="20"/>
  <c r="R18" i="20"/>
  <c r="K18" i="20"/>
  <c r="W18" i="20"/>
  <c r="Q18" i="20"/>
  <c r="I18" i="20"/>
  <c r="AA18" i="20"/>
  <c r="M18" i="20"/>
  <c r="S18" i="20"/>
  <c r="N18" i="20"/>
  <c r="AC18" i="20"/>
  <c r="V18" i="20"/>
  <c r="G18" i="20"/>
  <c r="S65" i="20"/>
  <c r="K65" i="20"/>
  <c r="G65" i="20"/>
  <c r="Y65" i="20"/>
  <c r="AB65" i="20"/>
  <c r="H65" i="20"/>
  <c r="P65" i="20"/>
  <c r="AG442" i="10"/>
  <c r="F67" i="12"/>
  <c r="F111" i="12"/>
  <c r="F156" i="12" s="1"/>
  <c r="F201" i="12" s="1"/>
  <c r="F246" i="12" s="1"/>
  <c r="W851" i="15"/>
  <c r="AI851" i="15"/>
  <c r="W899" i="15"/>
  <c r="AI899" i="15"/>
  <c r="W519" i="19"/>
  <c r="W31" i="21" s="1"/>
  <c r="W1643" i="15"/>
  <c r="AE885" i="15"/>
  <c r="M885" i="15"/>
  <c r="M485" i="19"/>
  <c r="AE485" i="19"/>
  <c r="AB471" i="19"/>
  <c r="AB1609" i="15"/>
  <c r="AB473" i="19"/>
  <c r="AB56" i="20" s="1"/>
  <c r="AB1610" i="15"/>
  <c r="L873" i="15"/>
  <c r="M844" i="15"/>
  <c r="AE844" i="15"/>
  <c r="AE892" i="15"/>
  <c r="M892" i="15"/>
  <c r="S498" i="19"/>
  <c r="S64" i="20" s="1"/>
  <c r="S1618" i="15"/>
  <c r="P335" i="15"/>
  <c r="V873" i="15"/>
  <c r="AI892" i="15"/>
  <c r="W892" i="15"/>
  <c r="U169" i="15"/>
  <c r="AG169" i="15"/>
  <c r="M323" i="15"/>
  <c r="M472" i="19" s="1"/>
  <c r="AE323" i="15"/>
  <c r="AE472" i="19" s="1"/>
  <c r="AG335" i="15"/>
  <c r="U335" i="15"/>
  <c r="K463" i="15"/>
  <c r="AA463" i="15"/>
  <c r="AG403" i="15"/>
  <c r="U403" i="15"/>
  <c r="AE407" i="15"/>
  <c r="M407" i="15"/>
  <c r="W408" i="15"/>
  <c r="AI408" i="15"/>
  <c r="AG411" i="15"/>
  <c r="U411" i="15"/>
  <c r="AE415" i="15"/>
  <c r="M415" i="15"/>
  <c r="W416" i="15"/>
  <c r="AI416" i="15"/>
  <c r="AG419" i="15"/>
  <c r="U419" i="15"/>
  <c r="AE423" i="15"/>
  <c r="M423" i="15"/>
  <c r="W424" i="15"/>
  <c r="AI424" i="15"/>
  <c r="AG427" i="15"/>
  <c r="U427" i="15"/>
  <c r="AE431" i="15"/>
  <c r="M431" i="15"/>
  <c r="W432" i="15"/>
  <c r="AI432" i="15"/>
  <c r="AG435" i="15"/>
  <c r="U435" i="15"/>
  <c r="AE439" i="15"/>
  <c r="M439" i="15"/>
  <c r="W440" i="15"/>
  <c r="AI440" i="15"/>
  <c r="N873" i="15"/>
  <c r="M824" i="15"/>
  <c r="AE824" i="15"/>
  <c r="U836" i="15"/>
  <c r="AG836" i="15"/>
  <c r="O927" i="15"/>
  <c r="AE888" i="15"/>
  <c r="M888" i="15"/>
  <c r="AE904" i="15"/>
  <c r="M904" i="15"/>
  <c r="R497" i="19"/>
  <c r="R63" i="20" s="1"/>
  <c r="R1617" i="15"/>
  <c r="AB519" i="19"/>
  <c r="AB31" i="21" s="1"/>
  <c r="AB1643" i="15"/>
  <c r="V471" i="19"/>
  <c r="V55" i="20" s="1"/>
  <c r="V1609" i="15"/>
  <c r="N335" i="15"/>
  <c r="X463" i="15"/>
  <c r="P476" i="19"/>
  <c r="P59" i="20" s="1"/>
  <c r="P1613" i="15"/>
  <c r="AI843" i="15"/>
  <c r="W843" i="15"/>
  <c r="AC927" i="15"/>
  <c r="U880" i="15"/>
  <c r="AG880" i="15"/>
  <c r="AI884" i="15"/>
  <c r="W884" i="15"/>
  <c r="U896" i="15"/>
  <c r="AG896" i="15"/>
  <c r="AI900" i="15"/>
  <c r="W900" i="15"/>
  <c r="W1523" i="15"/>
  <c r="W483" i="19" s="1"/>
  <c r="AI1523" i="15"/>
  <c r="AI483" i="19" s="1"/>
  <c r="K514" i="19"/>
  <c r="K73" i="20" s="1"/>
  <c r="K1632" i="15"/>
  <c r="S471" i="19"/>
  <c r="S1609" i="15"/>
  <c r="K335" i="15"/>
  <c r="AA335" i="15"/>
  <c r="M402" i="15"/>
  <c r="AC463" i="15"/>
  <c r="W403" i="15"/>
  <c r="AI403" i="15"/>
  <c r="AG406" i="15"/>
  <c r="U406" i="15"/>
  <c r="M410" i="15"/>
  <c r="AE410" i="15"/>
  <c r="W411" i="15"/>
  <c r="AI411" i="15"/>
  <c r="AG414" i="15"/>
  <c r="U414" i="15"/>
  <c r="M418" i="15"/>
  <c r="AE418" i="15"/>
  <c r="W419" i="15"/>
  <c r="AI419" i="15"/>
  <c r="AG422" i="15"/>
  <c r="U422" i="15"/>
  <c r="M426" i="15"/>
  <c r="AE426" i="15"/>
  <c r="W427" i="15"/>
  <c r="AI427" i="15"/>
  <c r="AG430" i="15"/>
  <c r="U430" i="15"/>
  <c r="M434" i="15"/>
  <c r="AE434" i="15"/>
  <c r="W435" i="15"/>
  <c r="AI435" i="15"/>
  <c r="AG438" i="15"/>
  <c r="U438" i="15"/>
  <c r="T873" i="15"/>
  <c r="U828" i="15"/>
  <c r="AG828" i="15"/>
  <c r="U876" i="15"/>
  <c r="AG876" i="15"/>
  <c r="AI880" i="15"/>
  <c r="W880" i="15"/>
  <c r="U892" i="15"/>
  <c r="AG892" i="15"/>
  <c r="AI896" i="15"/>
  <c r="W896" i="15"/>
  <c r="K1548" i="15"/>
  <c r="K494" i="19" s="1"/>
  <c r="N498" i="19"/>
  <c r="N64" i="20" s="1"/>
  <c r="N1618" i="15"/>
  <c r="I476" i="19"/>
  <c r="I59" i="20" s="1"/>
  <c r="I1613" i="15"/>
  <c r="M822" i="15"/>
  <c r="AE822" i="15"/>
  <c r="U834" i="15"/>
  <c r="AG834" i="15"/>
  <c r="W837" i="15"/>
  <c r="AI837" i="15"/>
  <c r="K927" i="15"/>
  <c r="M878" i="15"/>
  <c r="AE878" i="15"/>
  <c r="AE879" i="15"/>
  <c r="M879" i="15"/>
  <c r="M886" i="15"/>
  <c r="AE886" i="15"/>
  <c r="AE887" i="15"/>
  <c r="M887" i="15"/>
  <c r="M894" i="15"/>
  <c r="AE894" i="15"/>
  <c r="AE895" i="15"/>
  <c r="M895" i="15"/>
  <c r="M902" i="15"/>
  <c r="AE902" i="15"/>
  <c r="AE903" i="15"/>
  <c r="M903" i="15"/>
  <c r="N478" i="19"/>
  <c r="S484" i="19"/>
  <c r="S62" i="20" s="1"/>
  <c r="S1539" i="15"/>
  <c r="S1616" i="15" s="1"/>
  <c r="W1548" i="15"/>
  <c r="W494" i="19" s="1"/>
  <c r="AI1548" i="15"/>
  <c r="AI494" i="19" s="1"/>
  <c r="T497" i="19"/>
  <c r="T63" i="20" s="1"/>
  <c r="T1617" i="15"/>
  <c r="T498" i="19"/>
  <c r="T64" i="20" s="1"/>
  <c r="T1618" i="15"/>
  <c r="AG1604" i="15"/>
  <c r="U1604" i="15"/>
  <c r="W514" i="19"/>
  <c r="W1632" i="15"/>
  <c r="W516" i="19"/>
  <c r="AI516" i="19"/>
  <c r="W517" i="19"/>
  <c r="AI517" i="19"/>
  <c r="X519" i="19"/>
  <c r="X31" i="21" s="1"/>
  <c r="X1643" i="15"/>
  <c r="Z478" i="19"/>
  <c r="J484" i="19"/>
  <c r="J62" i="20" s="1"/>
  <c r="J1539" i="15"/>
  <c r="J1616" i="15" s="1"/>
  <c r="J497" i="19"/>
  <c r="J63" i="20" s="1"/>
  <c r="J1617" i="15"/>
  <c r="K498" i="19"/>
  <c r="K64" i="20" s="1"/>
  <c r="K1618" i="15"/>
  <c r="L499" i="19"/>
  <c r="L65" i="20" s="1"/>
  <c r="L1619" i="15"/>
  <c r="M514" i="19"/>
  <c r="M1632" i="15"/>
  <c r="M515" i="19"/>
  <c r="AE515" i="19"/>
  <c r="M516" i="19"/>
  <c r="AE516" i="19"/>
  <c r="J519" i="19"/>
  <c r="J31" i="21" s="1"/>
  <c r="J1643" i="15"/>
  <c r="L476" i="19"/>
  <c r="L59" i="20" s="1"/>
  <c r="L1613" i="15"/>
  <c r="J873" i="15"/>
  <c r="M826" i="15"/>
  <c r="AE826" i="15"/>
  <c r="U838" i="15"/>
  <c r="AG838" i="15"/>
  <c r="AI841" i="15"/>
  <c r="W841" i="15"/>
  <c r="I927" i="15"/>
  <c r="M882" i="15"/>
  <c r="AE882" i="15"/>
  <c r="AE883" i="15"/>
  <c r="M883" i="15"/>
  <c r="M890" i="15"/>
  <c r="AE890" i="15"/>
  <c r="AE891" i="15"/>
  <c r="M891" i="15"/>
  <c r="M898" i="15"/>
  <c r="AE898" i="15"/>
  <c r="AE899" i="15"/>
  <c r="M899" i="15"/>
  <c r="K478" i="19"/>
  <c r="Q484" i="19"/>
  <c r="Q1539" i="15"/>
  <c r="Q497" i="19"/>
  <c r="Q63" i="20" s="1"/>
  <c r="Q1617" i="15"/>
  <c r="R498" i="19"/>
  <c r="R64" i="20" s="1"/>
  <c r="R1618" i="15"/>
  <c r="R499" i="19"/>
  <c r="R65" i="20" s="1"/>
  <c r="R1619" i="15"/>
  <c r="O514" i="19"/>
  <c r="O73" i="20" s="1"/>
  <c r="O1632" i="15"/>
  <c r="P519" i="19"/>
  <c r="P31" i="21" s="1"/>
  <c r="P1643" i="15"/>
  <c r="N476" i="19"/>
  <c r="N59" i="20" s="1"/>
  <c r="N1613" i="15"/>
  <c r="K873" i="15"/>
  <c r="AA873" i="15"/>
  <c r="AA929" i="15" s="1"/>
  <c r="U823" i="15"/>
  <c r="AG823" i="15"/>
  <c r="M827" i="15"/>
  <c r="AE827" i="15"/>
  <c r="W828" i="15"/>
  <c r="AI828" i="15"/>
  <c r="U831" i="15"/>
  <c r="AG831" i="15"/>
  <c r="M835" i="15"/>
  <c r="AE835" i="15"/>
  <c r="W836" i="15"/>
  <c r="AI836" i="15"/>
  <c r="U839" i="15"/>
  <c r="AG839" i="15"/>
  <c r="M843" i="15"/>
  <c r="AE843" i="15"/>
  <c r="W844" i="15"/>
  <c r="AI844" i="15"/>
  <c r="U847" i="15"/>
  <c r="AG847" i="15"/>
  <c r="M851" i="15"/>
  <c r="AE851" i="15"/>
  <c r="T927" i="15"/>
  <c r="U1193" i="15"/>
  <c r="AG1193" i="15"/>
  <c r="M1447" i="15"/>
  <c r="M479" i="19" s="1"/>
  <c r="AE1447" i="15"/>
  <c r="AE479" i="19" s="1"/>
  <c r="AG1485" i="15"/>
  <c r="AG481" i="19" s="1"/>
  <c r="U1485" i="15"/>
  <c r="U481" i="19" s="1"/>
  <c r="AE1499" i="15"/>
  <c r="AE482" i="19" s="1"/>
  <c r="M1499" i="15"/>
  <c r="M482" i="19" s="1"/>
  <c r="AG1523" i="15"/>
  <c r="AG483" i="19" s="1"/>
  <c r="U1523" i="15"/>
  <c r="U483" i="19" s="1"/>
  <c r="P484" i="19"/>
  <c r="P1539" i="15"/>
  <c r="X1548" i="15"/>
  <c r="X494" i="19" s="1"/>
  <c r="K497" i="19"/>
  <c r="K1617" i="15"/>
  <c r="AA497" i="19"/>
  <c r="AA63" i="20" s="1"/>
  <c r="AA1617" i="15"/>
  <c r="U1593" i="15"/>
  <c r="AG1593" i="15"/>
  <c r="O499" i="19"/>
  <c r="O65" i="20" s="1"/>
  <c r="O1619" i="15"/>
  <c r="J514" i="19"/>
  <c r="J1632" i="15"/>
  <c r="Z514" i="19"/>
  <c r="Z1632" i="15"/>
  <c r="U519" i="19"/>
  <c r="U31" i="21" s="1"/>
  <c r="U1643" i="15"/>
  <c r="AE1683" i="14"/>
  <c r="AE1553" i="14"/>
  <c r="AE439" i="14"/>
  <c r="AE1651" i="14"/>
  <c r="AE1521" i="14"/>
  <c r="AE407" i="14"/>
  <c r="AG109" i="27"/>
  <c r="AG427" i="14"/>
  <c r="AG1671" i="14"/>
  <c r="AI27" i="20"/>
  <c r="AB27" i="20"/>
  <c r="X27" i="20"/>
  <c r="T27" i="20"/>
  <c r="P27" i="20"/>
  <c r="L27" i="20"/>
  <c r="H27" i="20"/>
  <c r="Y27" i="20"/>
  <c r="S27" i="20"/>
  <c r="N27" i="20"/>
  <c r="I27" i="20"/>
  <c r="AC27" i="20"/>
  <c r="V27" i="20"/>
  <c r="O27" i="20"/>
  <c r="G27" i="20"/>
  <c r="AA27" i="20"/>
  <c r="U27" i="20"/>
  <c r="M27" i="20"/>
  <c r="AG27" i="20"/>
  <c r="Q27" i="20"/>
  <c r="K27" i="20"/>
  <c r="Z27" i="20"/>
  <c r="J27" i="20"/>
  <c r="R27" i="20"/>
  <c r="W27" i="20"/>
  <c r="AG733" i="10"/>
  <c r="J1253" i="14"/>
  <c r="W1318" i="14"/>
  <c r="AE1662" i="14"/>
  <c r="AE1467" i="14"/>
  <c r="AE418" i="14"/>
  <c r="AE1678" i="14"/>
  <c r="AE1483" i="14"/>
  <c r="AE434" i="14"/>
  <c r="X1383" i="14"/>
  <c r="AG414" i="14"/>
  <c r="AG1463" i="14"/>
  <c r="AG1658" i="14"/>
  <c r="AG1528" i="14"/>
  <c r="U1253" i="14"/>
  <c r="AA110" i="23"/>
  <c r="Y182" i="27"/>
  <c r="Y84" i="26" s="1"/>
  <c r="Y181" i="27"/>
  <c r="Y83" i="26" s="1"/>
  <c r="AI19" i="20"/>
  <c r="AB19" i="20"/>
  <c r="X19" i="20"/>
  <c r="T19" i="20"/>
  <c r="P19" i="20"/>
  <c r="L19" i="20"/>
  <c r="H19" i="20"/>
  <c r="Y19" i="20"/>
  <c r="S19" i="20"/>
  <c r="N19" i="20"/>
  <c r="I19" i="20"/>
  <c r="Z19" i="20"/>
  <c r="R19" i="20"/>
  <c r="K19" i="20"/>
  <c r="W19" i="20"/>
  <c r="Q19" i="20"/>
  <c r="J19" i="20"/>
  <c r="AA19" i="20"/>
  <c r="M19" i="20"/>
  <c r="AC19" i="20"/>
  <c r="G19" i="20"/>
  <c r="V19" i="20"/>
  <c r="O19" i="20"/>
  <c r="U19" i="20"/>
  <c r="O1318" i="14"/>
  <c r="AE79" i="14"/>
  <c r="AC1383" i="14"/>
  <c r="F24" i="17"/>
  <c r="F58" i="17"/>
  <c r="F93" i="17" s="1"/>
  <c r="F128" i="17" s="1"/>
  <c r="F325" i="25"/>
  <c r="F394" i="25" s="1"/>
  <c r="H196" i="25"/>
  <c r="H140" i="25"/>
  <c r="H168" i="25"/>
  <c r="G168" i="25"/>
  <c r="G140" i="25"/>
  <c r="G196" i="25"/>
  <c r="U35" i="19"/>
  <c r="U286" i="10"/>
  <c r="AI165" i="10"/>
  <c r="AE63" i="10"/>
  <c r="AG226" i="10"/>
  <c r="AG23" i="19" s="1"/>
  <c r="AG23" i="20" s="1"/>
  <c r="U15" i="19"/>
  <c r="U15" i="20" s="1"/>
  <c r="U239" i="10"/>
  <c r="U285" i="10" s="1"/>
  <c r="L35" i="19"/>
  <c r="L35" i="20" s="1"/>
  <c r="L286" i="10"/>
  <c r="AA215" i="10"/>
  <c r="Z165" i="10"/>
  <c r="AB65" i="10"/>
  <c r="Z35" i="19"/>
  <c r="Z286" i="10"/>
  <c r="AA35" i="19"/>
  <c r="AA35" i="20" s="1"/>
  <c r="AA286" i="10"/>
  <c r="Z215" i="10"/>
  <c r="R15" i="19"/>
  <c r="R15" i="20" s="1"/>
  <c r="R239" i="10"/>
  <c r="R285" i="10" s="1"/>
  <c r="R289" i="10" s="1"/>
  <c r="AE731" i="10"/>
  <c r="AE740" i="10"/>
  <c r="Q37" i="19"/>
  <c r="Q43" i="11"/>
  <c r="Q595" i="11" s="1"/>
  <c r="W42" i="19"/>
  <c r="AI42" i="19"/>
  <c r="U53" i="19"/>
  <c r="AG53" i="19"/>
  <c r="AB62" i="19"/>
  <c r="AB555" i="11"/>
  <c r="AB596" i="11"/>
  <c r="T64" i="19"/>
  <c r="T39" i="20" s="1"/>
  <c r="T590" i="11"/>
  <c r="T598" i="11" s="1"/>
  <c r="AC37" i="19"/>
  <c r="AC43" i="11"/>
  <c r="AC595" i="11" s="1"/>
  <c r="U43" i="19"/>
  <c r="AG43" i="19"/>
  <c r="M51" i="19"/>
  <c r="AE51" i="19"/>
  <c r="I63" i="19"/>
  <c r="I597" i="11"/>
  <c r="U64" i="19"/>
  <c r="U39" i="20" s="1"/>
  <c r="U590" i="11"/>
  <c r="U598" i="11" s="1"/>
  <c r="Y37" i="19"/>
  <c r="Y37" i="20" s="1"/>
  <c r="Y43" i="11"/>
  <c r="Y595" i="11" s="1"/>
  <c r="U49" i="19"/>
  <c r="AG49" i="19"/>
  <c r="M57" i="19"/>
  <c r="AE57" i="19"/>
  <c r="L63" i="19"/>
  <c r="L597" i="11"/>
  <c r="X64" i="19"/>
  <c r="X39" i="20" s="1"/>
  <c r="X590" i="11"/>
  <c r="X598" i="11" s="1"/>
  <c r="Z37" i="19"/>
  <c r="Z43" i="11"/>
  <c r="Z595" i="11" s="1"/>
  <c r="W44" i="19"/>
  <c r="AI44" i="19"/>
  <c r="U55" i="19"/>
  <c r="AG55" i="19"/>
  <c r="U61" i="19"/>
  <c r="AG61" i="19"/>
  <c r="AA62" i="19"/>
  <c r="AA596" i="11"/>
  <c r="AA555" i="11"/>
  <c r="I64" i="19"/>
  <c r="I39" i="20" s="1"/>
  <c r="I590" i="11"/>
  <c r="I598" i="11" s="1"/>
  <c r="M42" i="19"/>
  <c r="AE42" i="19"/>
  <c r="W43" i="19"/>
  <c r="AI43" i="19"/>
  <c r="U46" i="19"/>
  <c r="AG46" i="19"/>
  <c r="M50" i="19"/>
  <c r="AE50" i="19"/>
  <c r="W51" i="19"/>
  <c r="AI51" i="19"/>
  <c r="U54" i="19"/>
  <c r="AG54" i="19"/>
  <c r="M58" i="19"/>
  <c r="AE58" i="19"/>
  <c r="W59" i="19"/>
  <c r="AI59" i="19"/>
  <c r="U299" i="11"/>
  <c r="AG299" i="11"/>
  <c r="N63" i="19"/>
  <c r="N597" i="11"/>
  <c r="J64" i="19"/>
  <c r="J39" i="20" s="1"/>
  <c r="J590" i="11"/>
  <c r="J598" i="11" s="1"/>
  <c r="Z64" i="19"/>
  <c r="Z39" i="20" s="1"/>
  <c r="Z590" i="11"/>
  <c r="Z598" i="11" s="1"/>
  <c r="P37" i="19"/>
  <c r="P43" i="11"/>
  <c r="P595" i="11" s="1"/>
  <c r="J62" i="19"/>
  <c r="J596" i="11"/>
  <c r="J555" i="11"/>
  <c r="Z62" i="19"/>
  <c r="Z38" i="20" s="1"/>
  <c r="Z596" i="11"/>
  <c r="Z555" i="11"/>
  <c r="W553" i="11"/>
  <c r="AI553" i="11"/>
  <c r="S64" i="19"/>
  <c r="S39" i="20" s="1"/>
  <c r="S590" i="11"/>
  <c r="S598" i="11" s="1"/>
  <c r="G55" i="27"/>
  <c r="G49" i="20"/>
  <c r="AB49" i="20"/>
  <c r="L49" i="20"/>
  <c r="AC49" i="20"/>
  <c r="H49" i="20"/>
  <c r="AE297" i="12"/>
  <c r="AE107" i="19" s="1"/>
  <c r="G79" i="26"/>
  <c r="G81" i="26" s="1"/>
  <c r="G43" i="26"/>
  <c r="M144" i="19"/>
  <c r="AE144" i="19"/>
  <c r="M152" i="19"/>
  <c r="AE152" i="19"/>
  <c r="U166" i="19"/>
  <c r="AG166" i="19"/>
  <c r="W169" i="19"/>
  <c r="AI169" i="19"/>
  <c r="W149" i="19"/>
  <c r="AI149" i="19"/>
  <c r="V183" i="19"/>
  <c r="V49" i="20" s="1"/>
  <c r="V138" i="13"/>
  <c r="V323" i="13" s="1"/>
  <c r="M146" i="19"/>
  <c r="AE146" i="19"/>
  <c r="M154" i="19"/>
  <c r="AE154" i="19"/>
  <c r="U162" i="19"/>
  <c r="AG162" i="19"/>
  <c r="W165" i="19"/>
  <c r="AI165" i="19"/>
  <c r="J183" i="19"/>
  <c r="J49" i="20" s="1"/>
  <c r="J138" i="13"/>
  <c r="J323" i="13" s="1"/>
  <c r="W147" i="19"/>
  <c r="AI147" i="19"/>
  <c r="M160" i="19"/>
  <c r="AE160" i="19"/>
  <c r="M253" i="19"/>
  <c r="M198" i="13"/>
  <c r="M324" i="13" s="1"/>
  <c r="AC253" i="19"/>
  <c r="AC50" i="20" s="1"/>
  <c r="AC198" i="13"/>
  <c r="AC324" i="13" s="1"/>
  <c r="W254" i="19"/>
  <c r="AI254" i="19"/>
  <c r="U257" i="19"/>
  <c r="AG257" i="19"/>
  <c r="M261" i="19"/>
  <c r="AE261" i="19"/>
  <c r="W262" i="19"/>
  <c r="AI262" i="19"/>
  <c r="U265" i="19"/>
  <c r="AG265" i="19"/>
  <c r="M269" i="19"/>
  <c r="AE269" i="19"/>
  <c r="W270" i="19"/>
  <c r="AI270" i="19"/>
  <c r="U273" i="19"/>
  <c r="AG273" i="19"/>
  <c r="M277" i="19"/>
  <c r="AE277" i="19"/>
  <c r="W278" i="19"/>
  <c r="AI278" i="19"/>
  <c r="U281" i="19"/>
  <c r="AG281" i="19"/>
  <c r="M285" i="19"/>
  <c r="AE285" i="19"/>
  <c r="W286" i="19"/>
  <c r="AI286" i="19"/>
  <c r="N308" i="19"/>
  <c r="N51" i="20" s="1"/>
  <c r="N248" i="13"/>
  <c r="N325" i="13" s="1"/>
  <c r="O353" i="19"/>
  <c r="O52" i="20" s="1"/>
  <c r="O307" i="13"/>
  <c r="O326" i="13" s="1"/>
  <c r="M356" i="19"/>
  <c r="AE356" i="19"/>
  <c r="W357" i="19"/>
  <c r="AI357" i="19"/>
  <c r="U360" i="19"/>
  <c r="AG360" i="19"/>
  <c r="M364" i="19"/>
  <c r="AE364" i="19"/>
  <c r="W365" i="19"/>
  <c r="AI365" i="19"/>
  <c r="U368" i="19"/>
  <c r="AG368" i="19"/>
  <c r="M372" i="19"/>
  <c r="M95" i="27" s="1"/>
  <c r="AE372" i="19"/>
  <c r="AE95" i="27" s="1"/>
  <c r="W373" i="19"/>
  <c r="AI373" i="19"/>
  <c r="U376" i="19"/>
  <c r="AG376" i="19"/>
  <c r="M380" i="19"/>
  <c r="AE380" i="19"/>
  <c r="W381" i="19"/>
  <c r="AI381" i="19"/>
  <c r="U384" i="19"/>
  <c r="AG384" i="19"/>
  <c r="V138" i="19"/>
  <c r="V48" i="20" s="1"/>
  <c r="V63" i="13"/>
  <c r="V322" i="13" s="1"/>
  <c r="K183" i="19"/>
  <c r="K49" i="20" s="1"/>
  <c r="K138" i="13"/>
  <c r="K323" i="13" s="1"/>
  <c r="AA183" i="19"/>
  <c r="AA49" i="20" s="1"/>
  <c r="AA138" i="13"/>
  <c r="AA323" i="13" s="1"/>
  <c r="U184" i="19"/>
  <c r="AG184" i="19"/>
  <c r="M188" i="19"/>
  <c r="AE188" i="19"/>
  <c r="W189" i="19"/>
  <c r="AI189" i="19"/>
  <c r="U192" i="19"/>
  <c r="AG192" i="19"/>
  <c r="M196" i="19"/>
  <c r="AE196" i="19"/>
  <c r="W197" i="19"/>
  <c r="AI197" i="19"/>
  <c r="U200" i="19"/>
  <c r="AG200" i="19"/>
  <c r="M204" i="19"/>
  <c r="AE204" i="19"/>
  <c r="W205" i="19"/>
  <c r="AI205" i="19"/>
  <c r="U208" i="19"/>
  <c r="AG208" i="19"/>
  <c r="M212" i="19"/>
  <c r="AE212" i="19"/>
  <c r="W213" i="19"/>
  <c r="AI213" i="19"/>
  <c r="U216" i="19"/>
  <c r="AG216" i="19"/>
  <c r="M220" i="19"/>
  <c r="AE220" i="19"/>
  <c r="W221" i="19"/>
  <c r="AI221" i="19"/>
  <c r="U224" i="19"/>
  <c r="AG224" i="19"/>
  <c r="R253" i="19"/>
  <c r="R50" i="20" s="1"/>
  <c r="R198" i="13"/>
  <c r="R324" i="13" s="1"/>
  <c r="O308" i="19"/>
  <c r="O51" i="20" s="1"/>
  <c r="O248" i="13"/>
  <c r="O325" i="13" s="1"/>
  <c r="M311" i="19"/>
  <c r="AE311" i="19"/>
  <c r="W312" i="19"/>
  <c r="AI312" i="19"/>
  <c r="U315" i="19"/>
  <c r="AG315" i="19"/>
  <c r="M319" i="19"/>
  <c r="AE319" i="19"/>
  <c r="W320" i="19"/>
  <c r="AI320" i="19"/>
  <c r="U323" i="19"/>
  <c r="AG323" i="19"/>
  <c r="M327" i="19"/>
  <c r="AE327" i="19"/>
  <c r="W328" i="19"/>
  <c r="AI328" i="19"/>
  <c r="U331" i="19"/>
  <c r="AG331" i="19"/>
  <c r="M335" i="19"/>
  <c r="AE335" i="19"/>
  <c r="W336" i="19"/>
  <c r="AI336" i="19"/>
  <c r="T353" i="19"/>
  <c r="T52" i="20" s="1"/>
  <c r="T307" i="13"/>
  <c r="T326" i="13" s="1"/>
  <c r="O138" i="19"/>
  <c r="O63" i="13"/>
  <c r="O322" i="13" s="1"/>
  <c r="M141" i="19"/>
  <c r="AE141" i="19"/>
  <c r="W142" i="19"/>
  <c r="AI142" i="19"/>
  <c r="U145" i="19"/>
  <c r="AG145" i="19"/>
  <c r="M149" i="19"/>
  <c r="AE149" i="19"/>
  <c r="W150" i="19"/>
  <c r="AI150" i="19"/>
  <c r="U153" i="19"/>
  <c r="AG153" i="19"/>
  <c r="M157" i="19"/>
  <c r="AE157" i="19"/>
  <c r="W158" i="19"/>
  <c r="AI158" i="19"/>
  <c r="U161" i="19"/>
  <c r="AG161" i="19"/>
  <c r="M165" i="19"/>
  <c r="AE165" i="19"/>
  <c r="W166" i="19"/>
  <c r="AI166" i="19"/>
  <c r="U169" i="19"/>
  <c r="AG169" i="19"/>
  <c r="P183" i="19"/>
  <c r="P49" i="20" s="1"/>
  <c r="P138" i="13"/>
  <c r="P323" i="13" s="1"/>
  <c r="O253" i="19"/>
  <c r="O50" i="20" s="1"/>
  <c r="O198" i="13"/>
  <c r="O324" i="13" s="1"/>
  <c r="M256" i="19"/>
  <c r="AE256" i="19"/>
  <c r="W257" i="19"/>
  <c r="AI257" i="19"/>
  <c r="U260" i="19"/>
  <c r="AG260" i="19"/>
  <c r="M264" i="19"/>
  <c r="AE264" i="19"/>
  <c r="W265" i="19"/>
  <c r="AI265" i="19"/>
  <c r="U268" i="19"/>
  <c r="AG268" i="19"/>
  <c r="M272" i="19"/>
  <c r="AE272" i="19"/>
  <c r="W273" i="19"/>
  <c r="AI273" i="19"/>
  <c r="U276" i="19"/>
  <c r="AG276" i="19"/>
  <c r="M280" i="19"/>
  <c r="AE280" i="19"/>
  <c r="W281" i="19"/>
  <c r="AI281" i="19"/>
  <c r="U284" i="19"/>
  <c r="AG284" i="19"/>
  <c r="M288" i="19"/>
  <c r="AE288" i="19"/>
  <c r="T308" i="19"/>
  <c r="T51" i="20" s="1"/>
  <c r="T248" i="13"/>
  <c r="T325" i="13" s="1"/>
  <c r="Q353" i="19"/>
  <c r="Q52" i="20" s="1"/>
  <c r="Q307" i="13"/>
  <c r="Q326" i="13" s="1"/>
  <c r="U355" i="19"/>
  <c r="AG355" i="19"/>
  <c r="M359" i="19"/>
  <c r="AE359" i="19"/>
  <c r="W360" i="19"/>
  <c r="AI360" i="19"/>
  <c r="U363" i="19"/>
  <c r="AG363" i="19"/>
  <c r="M367" i="19"/>
  <c r="AE367" i="19"/>
  <c r="W368" i="19"/>
  <c r="AI368" i="19"/>
  <c r="U371" i="19"/>
  <c r="AG371" i="19"/>
  <c r="M375" i="19"/>
  <c r="AE375" i="19"/>
  <c r="W376" i="19"/>
  <c r="AI376" i="19"/>
  <c r="U379" i="19"/>
  <c r="AG379" i="19"/>
  <c r="M383" i="19"/>
  <c r="AE383" i="19"/>
  <c r="W384" i="19"/>
  <c r="AI384" i="19"/>
  <c r="P138" i="19"/>
  <c r="P48" i="20" s="1"/>
  <c r="P63" i="13"/>
  <c r="P322" i="13" s="1"/>
  <c r="Q183" i="19"/>
  <c r="Q49" i="20" s="1"/>
  <c r="Q138" i="13"/>
  <c r="Q323" i="13" s="1"/>
  <c r="U185" i="19"/>
  <c r="AG185" i="19"/>
  <c r="M189" i="19"/>
  <c r="AE189" i="19"/>
  <c r="W190" i="19"/>
  <c r="AI190" i="19"/>
  <c r="U193" i="19"/>
  <c r="AG193" i="19"/>
  <c r="M197" i="19"/>
  <c r="AE197" i="19"/>
  <c r="W198" i="19"/>
  <c r="AI198" i="19"/>
  <c r="U201" i="19"/>
  <c r="AG201" i="19"/>
  <c r="M205" i="19"/>
  <c r="AE205" i="19"/>
  <c r="W206" i="19"/>
  <c r="AI206" i="19"/>
  <c r="U209" i="19"/>
  <c r="AG209" i="19"/>
  <c r="M213" i="19"/>
  <c r="AE213" i="19"/>
  <c r="W214" i="19"/>
  <c r="AI214" i="19"/>
  <c r="U217" i="19"/>
  <c r="AG217" i="19"/>
  <c r="M221" i="19"/>
  <c r="AE221" i="19"/>
  <c r="W222" i="19"/>
  <c r="AI222" i="19"/>
  <c r="U225" i="19"/>
  <c r="AG225" i="19"/>
  <c r="L253" i="19"/>
  <c r="L50" i="20" s="1"/>
  <c r="L198" i="13"/>
  <c r="L324" i="13" s="1"/>
  <c r="AB253" i="19"/>
  <c r="AB50" i="20" s="1"/>
  <c r="AB198" i="13"/>
  <c r="AB324" i="13" s="1"/>
  <c r="U308" i="19"/>
  <c r="U248" i="13"/>
  <c r="U325" i="13" s="1"/>
  <c r="M312" i="19"/>
  <c r="AE312" i="19"/>
  <c r="W313" i="19"/>
  <c r="AI313" i="19"/>
  <c r="U316" i="19"/>
  <c r="AG316" i="19"/>
  <c r="M320" i="19"/>
  <c r="AE320" i="19"/>
  <c r="W321" i="19"/>
  <c r="AI321" i="19"/>
  <c r="U324" i="19"/>
  <c r="AG324" i="19"/>
  <c r="M328" i="19"/>
  <c r="AE328" i="19"/>
  <c r="W329" i="19"/>
  <c r="AI329" i="19"/>
  <c r="U332" i="19"/>
  <c r="AG332" i="19"/>
  <c r="M336" i="19"/>
  <c r="AE336" i="19"/>
  <c r="W337" i="19"/>
  <c r="AI337" i="19"/>
  <c r="R353" i="19"/>
  <c r="R52" i="20" s="1"/>
  <c r="R307" i="13"/>
  <c r="R326" i="13" s="1"/>
  <c r="AE1673" i="14"/>
  <c r="AE1608" i="14"/>
  <c r="AE1543" i="14"/>
  <c r="AE1478" i="14"/>
  <c r="AE429" i="14"/>
  <c r="AG417" i="14"/>
  <c r="AG1661" i="14"/>
  <c r="AG1596" i="14"/>
  <c r="AG1466" i="14"/>
  <c r="AG434" i="12"/>
  <c r="P15" i="20"/>
  <c r="H15" i="20"/>
  <c r="Q15" i="20"/>
  <c r="J15" i="20"/>
  <c r="AC15" i="20"/>
  <c r="G15" i="20"/>
  <c r="AA15" i="20"/>
  <c r="G58" i="20"/>
  <c r="H58" i="20"/>
  <c r="AG621" i="10"/>
  <c r="N1253" i="14"/>
  <c r="K1253" i="14"/>
  <c r="AB1383" i="14"/>
  <c r="AG432" i="14"/>
  <c r="AG1676" i="14"/>
  <c r="AG1611" i="14"/>
  <c r="AG1546" i="14"/>
  <c r="I1383" i="14"/>
  <c r="Y1253" i="14"/>
  <c r="F1717" i="14"/>
  <c r="F413" i="19" s="1"/>
  <c r="F1587" i="14"/>
  <c r="F1652" i="14" s="1"/>
  <c r="AE111" i="27"/>
  <c r="AE117" i="27"/>
  <c r="AE126" i="27"/>
  <c r="F505" i="19"/>
  <c r="F266" i="16"/>
  <c r="F307" i="16"/>
  <c r="X15" i="19"/>
  <c r="X15" i="20" s="1"/>
  <c r="X239" i="10"/>
  <c r="X285" i="10" s="1"/>
  <c r="X289" i="10" s="1"/>
  <c r="M265" i="12"/>
  <c r="M310" i="12" s="1"/>
  <c r="M120" i="19" s="1"/>
  <c r="AE265" i="12"/>
  <c r="AE310" i="12" s="1"/>
  <c r="AE120" i="19" s="1"/>
  <c r="AG429" i="12"/>
  <c r="U429" i="12"/>
  <c r="AG437" i="12"/>
  <c r="U437" i="12"/>
  <c r="AG453" i="12"/>
  <c r="U453" i="12"/>
  <c r="AG261" i="12"/>
  <c r="AG306" i="12" s="1"/>
  <c r="AG116" i="19" s="1"/>
  <c r="U261" i="12"/>
  <c r="U306" i="12" s="1"/>
  <c r="U116" i="19" s="1"/>
  <c r="M269" i="12"/>
  <c r="M314" i="12" s="1"/>
  <c r="M124" i="19" s="1"/>
  <c r="AE269" i="12"/>
  <c r="AE314" i="12" s="1"/>
  <c r="AE124" i="19" s="1"/>
  <c r="I248" i="12"/>
  <c r="I293" i="12" s="1"/>
  <c r="I103" i="19" s="1"/>
  <c r="AE258" i="12"/>
  <c r="AE303" i="12" s="1"/>
  <c r="AE113" i="19" s="1"/>
  <c r="M258" i="12"/>
  <c r="M303" i="12" s="1"/>
  <c r="M113" i="19" s="1"/>
  <c r="U270" i="12"/>
  <c r="U315" i="12" s="1"/>
  <c r="U125" i="19" s="1"/>
  <c r="AG270" i="12"/>
  <c r="AG315" i="12" s="1"/>
  <c r="AG125" i="19" s="1"/>
  <c r="AE434" i="12"/>
  <c r="M434" i="12"/>
  <c r="AE450" i="12"/>
  <c r="M450" i="12"/>
  <c r="P249" i="12"/>
  <c r="P294" i="12" s="1"/>
  <c r="P104" i="19" s="1"/>
  <c r="X263" i="12"/>
  <c r="X308" i="12" s="1"/>
  <c r="X118" i="19" s="1"/>
  <c r="Z266" i="12"/>
  <c r="Z311" i="12" s="1"/>
  <c r="Z121" i="19" s="1"/>
  <c r="T281" i="12"/>
  <c r="T136" i="19" s="1"/>
  <c r="H180" i="25"/>
  <c r="H124" i="25"/>
  <c r="H152" i="25"/>
  <c r="G152" i="25"/>
  <c r="G124" i="25"/>
  <c r="G180" i="25"/>
  <c r="AE274" i="10"/>
  <c r="AE189" i="10"/>
  <c r="AE571" i="10"/>
  <c r="AC63" i="20"/>
  <c r="X278" i="17"/>
  <c r="W142" i="17"/>
  <c r="U83" i="17"/>
  <c r="U302" i="17" s="1"/>
  <c r="AC83" i="17"/>
  <c r="AC302" i="17" s="1"/>
  <c r="AC122" i="17"/>
  <c r="V260" i="17"/>
  <c r="N119" i="27"/>
  <c r="N717" i="17"/>
  <c r="AE269" i="17"/>
  <c r="N269" i="17" s="1"/>
  <c r="O269" i="17" s="1"/>
  <c r="P269" i="17" s="1"/>
  <c r="Q269" i="17" s="1"/>
  <c r="R269" i="17" s="1"/>
  <c r="S269" i="17" s="1"/>
  <c r="T269" i="17" s="1"/>
  <c r="R260" i="17"/>
  <c r="W464" i="17"/>
  <c r="T448" i="17"/>
  <c r="T703" i="17" s="1"/>
  <c r="T719" i="17" s="1"/>
  <c r="T409" i="19" s="1"/>
  <c r="T93" i="27" s="1"/>
  <c r="T121" i="27" s="1"/>
  <c r="J83" i="17"/>
  <c r="J302" i="17" s="1"/>
  <c r="J122" i="17"/>
  <c r="Z128" i="17"/>
  <c r="J136" i="17"/>
  <c r="J142" i="17"/>
  <c r="N118" i="17"/>
  <c r="N303" i="17" s="1"/>
  <c r="X661" i="17"/>
  <c r="X712" i="17" s="1"/>
  <c r="I686" i="17"/>
  <c r="X626" i="17"/>
  <c r="X711" i="17" s="1"/>
  <c r="X718" i="17" s="1"/>
  <c r="P378" i="17"/>
  <c r="P701" i="17" s="1"/>
  <c r="AI413" i="17"/>
  <c r="AI702" i="17" s="1"/>
  <c r="AC448" i="17"/>
  <c r="AC703" i="17" s="1"/>
  <c r="AC719" i="17" s="1"/>
  <c r="AC409" i="19" s="1"/>
  <c r="AC93" i="27" s="1"/>
  <c r="AC121" i="27" s="1"/>
  <c r="N668" i="17"/>
  <c r="O668" i="17" s="1"/>
  <c r="P668" i="17" s="1"/>
  <c r="Q668" i="17" s="1"/>
  <c r="R668" i="17" s="1"/>
  <c r="S668" i="17" s="1"/>
  <c r="T668" i="17" s="1"/>
  <c r="L118" i="17"/>
  <c r="L303" i="17" s="1"/>
  <c r="I264" i="17"/>
  <c r="I190" i="17"/>
  <c r="I301" i="17" s="1"/>
  <c r="Y268" i="17"/>
  <c r="K260" i="17"/>
  <c r="I378" i="17"/>
  <c r="I701" i="17" s="1"/>
  <c r="I452" i="17"/>
  <c r="I466" i="17"/>
  <c r="Y413" i="17"/>
  <c r="Y702" i="17" s="1"/>
  <c r="J448" i="17"/>
  <c r="J703" i="17" s="1"/>
  <c r="J719" i="17" s="1"/>
  <c r="J409" i="19" s="1"/>
  <c r="J93" i="27" s="1"/>
  <c r="J121" i="27" s="1"/>
  <c r="AG556" i="17"/>
  <c r="AG709" i="17" s="1"/>
  <c r="L591" i="17"/>
  <c r="L710" i="17" s="1"/>
  <c r="R717" i="17"/>
  <c r="X556" i="17"/>
  <c r="X709" i="17" s="1"/>
  <c r="X665" i="17"/>
  <c r="X677" i="17"/>
  <c r="AC680" i="17"/>
  <c r="X685" i="17"/>
  <c r="X689" i="17"/>
  <c r="M692" i="17"/>
  <c r="W591" i="17"/>
  <c r="W710" i="17" s="1"/>
  <c r="V626" i="17"/>
  <c r="V711" i="17" s="1"/>
  <c r="V718" i="17" s="1"/>
  <c r="AI1615" i="14"/>
  <c r="W1615" i="14"/>
  <c r="AG1464" i="14"/>
  <c r="U1464" i="14"/>
  <c r="AG1476" i="14"/>
  <c r="U1476" i="14"/>
  <c r="AG1488" i="14"/>
  <c r="AG1748" i="14" s="1"/>
  <c r="AG444" i="19" s="1"/>
  <c r="U1488" i="14"/>
  <c r="U1492" i="14"/>
  <c r="Y1732" i="14"/>
  <c r="Y428" i="19" s="1"/>
  <c r="AI1479" i="14"/>
  <c r="W1479" i="14"/>
  <c r="Y1748" i="14"/>
  <c r="Y444" i="19" s="1"/>
  <c r="U1527" i="14"/>
  <c r="AG1551" i="14"/>
  <c r="U1551" i="14"/>
  <c r="U1559" i="14"/>
  <c r="M1592" i="14"/>
  <c r="M1624" i="14"/>
  <c r="AI1589" i="14"/>
  <c r="W1589" i="14"/>
  <c r="AI1605" i="14"/>
  <c r="W1605" i="14"/>
  <c r="AI1473" i="14"/>
  <c r="W1473" i="14"/>
  <c r="M1535" i="14"/>
  <c r="AE1551" i="14"/>
  <c r="M1551" i="14"/>
  <c r="AE1455" i="14"/>
  <c r="M1455" i="14"/>
  <c r="AI1456" i="14"/>
  <c r="W1456" i="14"/>
  <c r="AI1488" i="14"/>
  <c r="W1488" i="14"/>
  <c r="U1491" i="14"/>
  <c r="I1581" i="14"/>
  <c r="I1782" i="14" s="1"/>
  <c r="AI1531" i="14"/>
  <c r="W1531" i="14"/>
  <c r="AG1542" i="14"/>
  <c r="U1542" i="14"/>
  <c r="AE1546" i="14"/>
  <c r="M1546" i="14"/>
  <c r="AG1550" i="14"/>
  <c r="U1550" i="14"/>
  <c r="AE1554" i="14"/>
  <c r="M1554" i="14"/>
  <c r="AG1558" i="14"/>
  <c r="U1558" i="14"/>
  <c r="M1589" i="14"/>
  <c r="AG1593" i="14"/>
  <c r="U1593" i="14"/>
  <c r="AE1597" i="14"/>
  <c r="M1597" i="14"/>
  <c r="AI1606" i="14"/>
  <c r="W1606" i="14"/>
  <c r="AG1617" i="14"/>
  <c r="U1617" i="14"/>
  <c r="AE1621" i="14"/>
  <c r="M1621" i="14"/>
  <c r="AE1677" i="14"/>
  <c r="AE1547" i="14"/>
  <c r="AE1482" i="14"/>
  <c r="AE433" i="14"/>
  <c r="AG421" i="14"/>
  <c r="AG1665" i="14"/>
  <c r="AG1600" i="14"/>
  <c r="AG1535" i="14"/>
  <c r="AG1470" i="14"/>
  <c r="V1253" i="14"/>
  <c r="T1383" i="14"/>
  <c r="AE228" i="10"/>
  <c r="AE25" i="19" s="1"/>
  <c r="AE25" i="20" s="1"/>
  <c r="O215" i="10"/>
  <c r="AG163" i="10"/>
  <c r="AI29" i="20"/>
  <c r="AB29" i="20"/>
  <c r="X29" i="20"/>
  <c r="T29" i="20"/>
  <c r="P29" i="20"/>
  <c r="L29" i="20"/>
  <c r="H29" i="20"/>
  <c r="AA29" i="20"/>
  <c r="V29" i="20"/>
  <c r="Q29" i="20"/>
  <c r="K29" i="20"/>
  <c r="W29" i="20"/>
  <c r="O29" i="20"/>
  <c r="I29" i="20"/>
  <c r="AC29" i="20"/>
  <c r="U29" i="20"/>
  <c r="N29" i="20"/>
  <c r="G29" i="20"/>
  <c r="R29" i="20"/>
  <c r="M29" i="20"/>
  <c r="Z29" i="20"/>
  <c r="J29" i="20"/>
  <c r="Y29" i="20"/>
  <c r="S29" i="20"/>
  <c r="H52" i="20"/>
  <c r="AE468" i="10"/>
  <c r="AI876" i="15"/>
  <c r="W876" i="15"/>
  <c r="AE901" i="15"/>
  <c r="M901" i="15"/>
  <c r="X471" i="19"/>
  <c r="X55" i="20" s="1"/>
  <c r="X1609" i="15"/>
  <c r="U840" i="15"/>
  <c r="AG840" i="15"/>
  <c r="U888" i="15"/>
  <c r="AG888" i="15"/>
  <c r="U514" i="19"/>
  <c r="U1632" i="15"/>
  <c r="AB478" i="19"/>
  <c r="U516" i="19"/>
  <c r="AG516" i="19"/>
  <c r="I471" i="19"/>
  <c r="I55" i="20" s="1"/>
  <c r="I1609" i="15"/>
  <c r="Y471" i="19"/>
  <c r="Y55" i="20" s="1"/>
  <c r="Y1609" i="15"/>
  <c r="I473" i="19"/>
  <c r="I56" i="20" s="1"/>
  <c r="I1610" i="15"/>
  <c r="Y473" i="19"/>
  <c r="Y56" i="20" s="1"/>
  <c r="Y1610" i="15"/>
  <c r="O474" i="19"/>
  <c r="O57" i="20" s="1"/>
  <c r="AE405" i="15"/>
  <c r="M405" i="15"/>
  <c r="W406" i="15"/>
  <c r="AI406" i="15"/>
  <c r="AG409" i="15"/>
  <c r="U409" i="15"/>
  <c r="AE413" i="15"/>
  <c r="M413" i="15"/>
  <c r="W414" i="15"/>
  <c r="AI414" i="15"/>
  <c r="AG417" i="15"/>
  <c r="U417" i="15"/>
  <c r="AE421" i="15"/>
  <c r="M421" i="15"/>
  <c r="W422" i="15"/>
  <c r="AI422" i="15"/>
  <c r="AG425" i="15"/>
  <c r="U425" i="15"/>
  <c r="AE429" i="15"/>
  <c r="M429" i="15"/>
  <c r="W430" i="15"/>
  <c r="AI430" i="15"/>
  <c r="AG433" i="15"/>
  <c r="U433" i="15"/>
  <c r="AE437" i="15"/>
  <c r="M437" i="15"/>
  <c r="W438" i="15"/>
  <c r="AI438" i="15"/>
  <c r="AG441" i="15"/>
  <c r="U441" i="15"/>
  <c r="Y873" i="15"/>
  <c r="AI847" i="15"/>
  <c r="W847" i="15"/>
  <c r="V1548" i="15"/>
  <c r="V494" i="19" s="1"/>
  <c r="X498" i="19"/>
  <c r="X64" i="20" s="1"/>
  <c r="X1618" i="15"/>
  <c r="J471" i="19"/>
  <c r="J55" i="20" s="1"/>
  <c r="J1609" i="15"/>
  <c r="Z471" i="19"/>
  <c r="Z55" i="20" s="1"/>
  <c r="Z1609" i="15"/>
  <c r="R335" i="15"/>
  <c r="AB463" i="15"/>
  <c r="AA476" i="19"/>
  <c r="AA59" i="20" s="1"/>
  <c r="AA1613" i="15"/>
  <c r="AI827" i="15"/>
  <c r="W827" i="15"/>
  <c r="AE877" i="15"/>
  <c r="M877" i="15"/>
  <c r="AE893" i="15"/>
  <c r="M893" i="15"/>
  <c r="R478" i="19"/>
  <c r="M484" i="19"/>
  <c r="M1539" i="15"/>
  <c r="U515" i="19"/>
  <c r="AG515" i="19"/>
  <c r="L519" i="19"/>
  <c r="L31" i="21" s="1"/>
  <c r="L1643" i="15"/>
  <c r="W169" i="15"/>
  <c r="AI169" i="15"/>
  <c r="Q463" i="15"/>
  <c r="AG404" i="15"/>
  <c r="U404" i="15"/>
  <c r="AE408" i="15"/>
  <c r="M408" i="15"/>
  <c r="W409" i="15"/>
  <c r="AI409" i="15"/>
  <c r="AG412" i="15"/>
  <c r="U412" i="15"/>
  <c r="AE416" i="15"/>
  <c r="M416" i="15"/>
  <c r="W417" i="15"/>
  <c r="AI417" i="15"/>
  <c r="AG420" i="15"/>
  <c r="U420" i="15"/>
  <c r="AE424" i="15"/>
  <c r="M424" i="15"/>
  <c r="W425" i="15"/>
  <c r="AI425" i="15"/>
  <c r="AG428" i="15"/>
  <c r="U428" i="15"/>
  <c r="AE432" i="15"/>
  <c r="M432" i="15"/>
  <c r="W433" i="15"/>
  <c r="AI433" i="15"/>
  <c r="AG436" i="15"/>
  <c r="U436" i="15"/>
  <c r="AE440" i="15"/>
  <c r="M440" i="15"/>
  <c r="W441" i="15"/>
  <c r="AI441" i="15"/>
  <c r="S476" i="19"/>
  <c r="S59" i="20" s="1"/>
  <c r="S1613" i="15"/>
  <c r="AI839" i="15"/>
  <c r="W839" i="15"/>
  <c r="AE889" i="15"/>
  <c r="M889" i="15"/>
  <c r="AE905" i="15"/>
  <c r="M905" i="15"/>
  <c r="W1193" i="15"/>
  <c r="AI1193" i="15"/>
  <c r="I499" i="19"/>
  <c r="I65" i="20" s="1"/>
  <c r="I1619" i="15"/>
  <c r="O476" i="19"/>
  <c r="O59" i="20" s="1"/>
  <c r="O1613" i="15"/>
  <c r="R873" i="15"/>
  <c r="U826" i="15"/>
  <c r="AG826" i="15"/>
  <c r="W829" i="15"/>
  <c r="AI829" i="15"/>
  <c r="M846" i="15"/>
  <c r="AE846" i="15"/>
  <c r="Q927" i="15"/>
  <c r="S478" i="19"/>
  <c r="S61" i="20" s="1"/>
  <c r="W1499" i="15"/>
  <c r="W482" i="19" s="1"/>
  <c r="AI1499" i="15"/>
  <c r="AI482" i="19" s="1"/>
  <c r="Y484" i="19"/>
  <c r="Y1539" i="15"/>
  <c r="Y1616" i="15" s="1"/>
  <c r="Y497" i="19"/>
  <c r="Y63" i="20" s="1"/>
  <c r="Y1617" i="15"/>
  <c r="Z498" i="19"/>
  <c r="Z64" i="20" s="1"/>
  <c r="Z1618" i="15"/>
  <c r="Z499" i="19"/>
  <c r="Z65" i="20" s="1"/>
  <c r="Z1619" i="15"/>
  <c r="AB514" i="19"/>
  <c r="AB1632" i="15"/>
  <c r="J478" i="19"/>
  <c r="O484" i="19"/>
  <c r="O1539" i="15"/>
  <c r="O1616" i="15" s="1"/>
  <c r="P497" i="19"/>
  <c r="P63" i="20" s="1"/>
  <c r="P1617" i="15"/>
  <c r="P498" i="19"/>
  <c r="P64" i="20" s="1"/>
  <c r="P1618" i="15"/>
  <c r="Q499" i="19"/>
  <c r="Q65" i="20" s="1"/>
  <c r="Q1619" i="15"/>
  <c r="S514" i="19"/>
  <c r="S73" i="20" s="1"/>
  <c r="S1632" i="15"/>
  <c r="O519" i="19"/>
  <c r="O31" i="21" s="1"/>
  <c r="O1643" i="15"/>
  <c r="Q476" i="19"/>
  <c r="Q59" i="20" s="1"/>
  <c r="Q1613" i="15"/>
  <c r="P873" i="15"/>
  <c r="U830" i="15"/>
  <c r="AG830" i="15"/>
  <c r="W833" i="15"/>
  <c r="AI833" i="15"/>
  <c r="M850" i="15"/>
  <c r="AE850" i="15"/>
  <c r="N927" i="15"/>
  <c r="P478" i="19"/>
  <c r="V484" i="19"/>
  <c r="V62" i="20" s="1"/>
  <c r="V1539" i="15"/>
  <c r="W485" i="19"/>
  <c r="AI485" i="19"/>
  <c r="U1548" i="15"/>
  <c r="U494" i="19" s="1"/>
  <c r="AG1548" i="15"/>
  <c r="AG494" i="19" s="1"/>
  <c r="U1571" i="15"/>
  <c r="U496" i="19" s="1"/>
  <c r="AG1571" i="15"/>
  <c r="AG496" i="19" s="1"/>
  <c r="V497" i="19"/>
  <c r="V63" i="20" s="1"/>
  <c r="V1617" i="15"/>
  <c r="W1593" i="15"/>
  <c r="AI1593" i="15"/>
  <c r="X499" i="19"/>
  <c r="X65" i="20" s="1"/>
  <c r="X1619" i="15"/>
  <c r="T514" i="19"/>
  <c r="T1632" i="15"/>
  <c r="U517" i="19"/>
  <c r="AG517" i="19"/>
  <c r="U518" i="19"/>
  <c r="AG518" i="19"/>
  <c r="V519" i="19"/>
  <c r="V31" i="21" s="1"/>
  <c r="V1643" i="15"/>
  <c r="R476" i="19"/>
  <c r="R59" i="20" s="1"/>
  <c r="R1613" i="15"/>
  <c r="O873" i="15"/>
  <c r="O929" i="15" s="1"/>
  <c r="M825" i="15"/>
  <c r="AE825" i="15"/>
  <c r="W826" i="15"/>
  <c r="AI826" i="15"/>
  <c r="U829" i="15"/>
  <c r="AG829" i="15"/>
  <c r="M833" i="15"/>
  <c r="AE833" i="15"/>
  <c r="W834" i="15"/>
  <c r="AI834" i="15"/>
  <c r="U837" i="15"/>
  <c r="AG837" i="15"/>
  <c r="M841" i="15"/>
  <c r="AE841" i="15"/>
  <c r="W842" i="15"/>
  <c r="AI842" i="15"/>
  <c r="U845" i="15"/>
  <c r="AG845" i="15"/>
  <c r="M849" i="15"/>
  <c r="AE849" i="15"/>
  <c r="W850" i="15"/>
  <c r="AI850" i="15"/>
  <c r="X927" i="15"/>
  <c r="G54" i="20"/>
  <c r="H54" i="20"/>
  <c r="AG737" i="10"/>
  <c r="AE437" i="12"/>
  <c r="Z1253" i="14"/>
  <c r="AG420" i="14"/>
  <c r="AG1664" i="14"/>
  <c r="AG1534" i="14"/>
  <c r="AG1469" i="14"/>
  <c r="G185" i="25"/>
  <c r="G129" i="25"/>
  <c r="H129" i="25"/>
  <c r="H157" i="25"/>
  <c r="H185" i="25"/>
  <c r="G157" i="25"/>
  <c r="R1253" i="14"/>
  <c r="F330" i="25"/>
  <c r="F399" i="25" s="1"/>
  <c r="AG274" i="10"/>
  <c r="AE222" i="10"/>
  <c r="AE19" i="19" s="1"/>
  <c r="AE19" i="20" s="1"/>
  <c r="AB15" i="19"/>
  <c r="AB15" i="20" s="1"/>
  <c r="AB239" i="10"/>
  <c r="AB285" i="10" s="1"/>
  <c r="AB289" i="10" s="1"/>
  <c r="X165" i="10"/>
  <c r="K35" i="19"/>
  <c r="K35" i="20" s="1"/>
  <c r="K286" i="10"/>
  <c r="AG235" i="10"/>
  <c r="AG32" i="19" s="1"/>
  <c r="AG32" i="20" s="1"/>
  <c r="AE231" i="10"/>
  <c r="AE28" i="19" s="1"/>
  <c r="AE28" i="20" s="1"/>
  <c r="AG219" i="10"/>
  <c r="AG16" i="19" s="1"/>
  <c r="AG16" i="20" s="1"/>
  <c r="K15" i="19"/>
  <c r="K15" i="20" s="1"/>
  <c r="K239" i="10"/>
  <c r="K285" i="10" s="1"/>
  <c r="AE739" i="10"/>
  <c r="AG697" i="10"/>
  <c r="V37" i="19"/>
  <c r="V43" i="11"/>
  <c r="V595" i="11" s="1"/>
  <c r="W38" i="19"/>
  <c r="AI38" i="19"/>
  <c r="W50" i="19"/>
  <c r="AI50" i="19"/>
  <c r="P63" i="19"/>
  <c r="P597" i="11"/>
  <c r="AB64" i="19"/>
  <c r="AB39" i="20" s="1"/>
  <c r="AB590" i="11"/>
  <c r="AB598" i="11" s="1"/>
  <c r="M37" i="19"/>
  <c r="M43" i="11"/>
  <c r="M595" i="11" s="1"/>
  <c r="M38" i="19"/>
  <c r="AE38" i="19"/>
  <c r="W40" i="19"/>
  <c r="AI40" i="19"/>
  <c r="U51" i="19"/>
  <c r="AG51" i="19"/>
  <c r="M59" i="19"/>
  <c r="AE59" i="19"/>
  <c r="Q63" i="19"/>
  <c r="Q38" i="20" s="1"/>
  <c r="Q597" i="11"/>
  <c r="AC64" i="19"/>
  <c r="AC39" i="20" s="1"/>
  <c r="AC590" i="11"/>
  <c r="AC598" i="11" s="1"/>
  <c r="I37" i="19"/>
  <c r="I43" i="11"/>
  <c r="I595" i="11" s="1"/>
  <c r="W46" i="19"/>
  <c r="AI46" i="19"/>
  <c r="U57" i="19"/>
  <c r="AG57" i="19"/>
  <c r="T63" i="19"/>
  <c r="T597" i="11"/>
  <c r="J37" i="19"/>
  <c r="J43" i="11"/>
  <c r="J595" i="11" s="1"/>
  <c r="M39" i="19"/>
  <c r="AE39" i="19"/>
  <c r="W52" i="19"/>
  <c r="AI52" i="19"/>
  <c r="M553" i="11"/>
  <c r="AE553" i="11"/>
  <c r="Q64" i="19"/>
  <c r="Q39" i="20" s="1"/>
  <c r="Q590" i="11"/>
  <c r="Q598" i="11" s="1"/>
  <c r="M40" i="19"/>
  <c r="AE40" i="19"/>
  <c r="W41" i="19"/>
  <c r="AI41" i="19"/>
  <c r="U44" i="19"/>
  <c r="AG44" i="19"/>
  <c r="M48" i="19"/>
  <c r="AE48" i="19"/>
  <c r="W49" i="19"/>
  <c r="AI49" i="19"/>
  <c r="U52" i="19"/>
  <c r="AG52" i="19"/>
  <c r="M56" i="19"/>
  <c r="AE56" i="19"/>
  <c r="W57" i="19"/>
  <c r="AI57" i="19"/>
  <c r="U60" i="19"/>
  <c r="AG60" i="19"/>
  <c r="I62" i="19"/>
  <c r="I555" i="11"/>
  <c r="I596" i="11"/>
  <c r="Y62" i="19"/>
  <c r="Y555" i="11"/>
  <c r="Y596" i="11"/>
  <c r="R63" i="19"/>
  <c r="R597" i="11"/>
  <c r="N64" i="19"/>
  <c r="N39" i="20" s="1"/>
  <c r="N590" i="11"/>
  <c r="N598" i="11" s="1"/>
  <c r="T37" i="19"/>
  <c r="T37" i="20" s="1"/>
  <c r="T43" i="11"/>
  <c r="T595" i="11" s="1"/>
  <c r="N62" i="19"/>
  <c r="N38" i="20" s="1"/>
  <c r="N596" i="11"/>
  <c r="N555" i="11"/>
  <c r="K63" i="19"/>
  <c r="K597" i="11"/>
  <c r="AA63" i="19"/>
  <c r="AA597" i="11"/>
  <c r="W64" i="19"/>
  <c r="W39" i="20" s="1"/>
  <c r="W590" i="11"/>
  <c r="W598" i="11" s="1"/>
  <c r="G115" i="27"/>
  <c r="G112" i="27"/>
  <c r="AI33" i="20"/>
  <c r="AB33" i="20"/>
  <c r="X33" i="20"/>
  <c r="T33" i="20"/>
  <c r="P33" i="20"/>
  <c r="L33" i="20"/>
  <c r="H33" i="20"/>
  <c r="AA33" i="20"/>
  <c r="V33" i="20"/>
  <c r="Q33" i="20"/>
  <c r="K33" i="20"/>
  <c r="Y33" i="20"/>
  <c r="R33" i="20"/>
  <c r="J33" i="20"/>
  <c r="W33" i="20"/>
  <c r="O33" i="20"/>
  <c r="I33" i="20"/>
  <c r="S33" i="20"/>
  <c r="N33" i="20"/>
  <c r="AC33" i="20"/>
  <c r="M33" i="20"/>
  <c r="Z33" i="20"/>
  <c r="U33" i="20"/>
  <c r="G33" i="20"/>
  <c r="AE597" i="10"/>
  <c r="G38" i="20"/>
  <c r="J38" i="20"/>
  <c r="H38" i="20"/>
  <c r="AI747" i="10"/>
  <c r="AE299" i="12"/>
  <c r="AE109" i="19" s="1"/>
  <c r="U142" i="19"/>
  <c r="AG142" i="19"/>
  <c r="U150" i="19"/>
  <c r="AG150" i="19"/>
  <c r="U158" i="19"/>
  <c r="AG158" i="19"/>
  <c r="W161" i="19"/>
  <c r="AI161" i="19"/>
  <c r="M170" i="19"/>
  <c r="AE170" i="19"/>
  <c r="R183" i="19"/>
  <c r="R49" i="20" s="1"/>
  <c r="R138" i="13"/>
  <c r="R323" i="13" s="1"/>
  <c r="W153" i="19"/>
  <c r="AI153" i="19"/>
  <c r="U168" i="19"/>
  <c r="AG168" i="19"/>
  <c r="W171" i="19"/>
  <c r="AI171" i="19"/>
  <c r="Q138" i="19"/>
  <c r="Q48" i="20" s="1"/>
  <c r="Q63" i="13"/>
  <c r="Q322" i="13" s="1"/>
  <c r="U144" i="19"/>
  <c r="AG144" i="19"/>
  <c r="U152" i="19"/>
  <c r="AG152" i="19"/>
  <c r="M166" i="19"/>
  <c r="AE166" i="19"/>
  <c r="Z183" i="19"/>
  <c r="Z49" i="20" s="1"/>
  <c r="Z138" i="13"/>
  <c r="Z323" i="13" s="1"/>
  <c r="U138" i="19"/>
  <c r="U63" i="13"/>
  <c r="U322" i="13" s="1"/>
  <c r="W151" i="19"/>
  <c r="AI151" i="19"/>
  <c r="Q253" i="19"/>
  <c r="Q50" i="20" s="1"/>
  <c r="Q198" i="13"/>
  <c r="Q324" i="13" s="1"/>
  <c r="U255" i="19"/>
  <c r="AG255" i="19"/>
  <c r="M259" i="19"/>
  <c r="AE259" i="19"/>
  <c r="W260" i="19"/>
  <c r="AI260" i="19"/>
  <c r="U263" i="19"/>
  <c r="AG263" i="19"/>
  <c r="M267" i="19"/>
  <c r="AE267" i="19"/>
  <c r="W268" i="19"/>
  <c r="AI268" i="19"/>
  <c r="U271" i="19"/>
  <c r="AG271" i="19"/>
  <c r="M275" i="19"/>
  <c r="AE275" i="19"/>
  <c r="W276" i="19"/>
  <c r="AI276" i="19"/>
  <c r="U279" i="19"/>
  <c r="AG279" i="19"/>
  <c r="M283" i="19"/>
  <c r="AE283" i="19"/>
  <c r="W284" i="19"/>
  <c r="AI284" i="19"/>
  <c r="U287" i="19"/>
  <c r="AG287" i="19"/>
  <c r="R308" i="19"/>
  <c r="R248" i="13"/>
  <c r="R325" i="13" s="1"/>
  <c r="S353" i="19"/>
  <c r="S52" i="20" s="1"/>
  <c r="S307" i="13"/>
  <c r="S326" i="13" s="1"/>
  <c r="M354" i="19"/>
  <c r="AE354" i="19"/>
  <c r="W355" i="19"/>
  <c r="AI355" i="19"/>
  <c r="U358" i="19"/>
  <c r="AG358" i="19"/>
  <c r="M362" i="19"/>
  <c r="AE362" i="19"/>
  <c r="W363" i="19"/>
  <c r="AI363" i="19"/>
  <c r="U366" i="19"/>
  <c r="AG366" i="19"/>
  <c r="M370" i="19"/>
  <c r="AE370" i="19"/>
  <c r="W371" i="19"/>
  <c r="AI371" i="19"/>
  <c r="U374" i="19"/>
  <c r="AG374" i="19"/>
  <c r="M378" i="19"/>
  <c r="AE378" i="19"/>
  <c r="W379" i="19"/>
  <c r="AI379" i="19"/>
  <c r="U382" i="19"/>
  <c r="AG382" i="19"/>
  <c r="J138" i="19"/>
  <c r="J63" i="13"/>
  <c r="J322" i="13" s="1"/>
  <c r="Z138" i="19"/>
  <c r="Z63" i="13"/>
  <c r="Z322" i="13" s="1"/>
  <c r="O183" i="19"/>
  <c r="O49" i="20" s="1"/>
  <c r="O138" i="13"/>
  <c r="O323" i="13" s="1"/>
  <c r="M186" i="19"/>
  <c r="AE186" i="19"/>
  <c r="W187" i="19"/>
  <c r="AI187" i="19"/>
  <c r="U190" i="19"/>
  <c r="AG190" i="19"/>
  <c r="M194" i="19"/>
  <c r="AE194" i="19"/>
  <c r="W195" i="19"/>
  <c r="AI195" i="19"/>
  <c r="U198" i="19"/>
  <c r="AG198" i="19"/>
  <c r="M202" i="19"/>
  <c r="AE202" i="19"/>
  <c r="W203" i="19"/>
  <c r="AI203" i="19"/>
  <c r="U206" i="19"/>
  <c r="AG206" i="19"/>
  <c r="M210" i="19"/>
  <c r="AE210" i="19"/>
  <c r="W211" i="19"/>
  <c r="AI211" i="19"/>
  <c r="U214" i="19"/>
  <c r="AG214" i="19"/>
  <c r="M218" i="19"/>
  <c r="AE218" i="19"/>
  <c r="W219" i="19"/>
  <c r="AI219" i="19"/>
  <c r="U222" i="19"/>
  <c r="AG222" i="19"/>
  <c r="V253" i="19"/>
  <c r="V50" i="20" s="1"/>
  <c r="V198" i="13"/>
  <c r="V324" i="13" s="1"/>
  <c r="S308" i="19"/>
  <c r="S51" i="20" s="1"/>
  <c r="S248" i="13"/>
  <c r="S325" i="13" s="1"/>
  <c r="M309" i="19"/>
  <c r="AE309" i="19"/>
  <c r="W310" i="19"/>
  <c r="AI310" i="19"/>
  <c r="U313" i="19"/>
  <c r="AG313" i="19"/>
  <c r="M317" i="19"/>
  <c r="AE317" i="19"/>
  <c r="W318" i="19"/>
  <c r="AI318" i="19"/>
  <c r="U321" i="19"/>
  <c r="AG321" i="19"/>
  <c r="M325" i="19"/>
  <c r="AE325" i="19"/>
  <c r="W326" i="19"/>
  <c r="AI326" i="19"/>
  <c r="U329" i="19"/>
  <c r="AG329" i="19"/>
  <c r="M333" i="19"/>
  <c r="AE333" i="19"/>
  <c r="W334" i="19"/>
  <c r="AI334" i="19"/>
  <c r="U337" i="19"/>
  <c r="AG337" i="19"/>
  <c r="X353" i="19"/>
  <c r="X52" i="20" s="1"/>
  <c r="X307" i="13"/>
  <c r="X326" i="13" s="1"/>
  <c r="S138" i="19"/>
  <c r="S48" i="20" s="1"/>
  <c r="S63" i="13"/>
  <c r="S322" i="13" s="1"/>
  <c r="M139" i="19"/>
  <c r="AE139" i="19"/>
  <c r="W140" i="19"/>
  <c r="AI140" i="19"/>
  <c r="U143" i="19"/>
  <c r="AG143" i="19"/>
  <c r="M147" i="19"/>
  <c r="AE147" i="19"/>
  <c r="W148" i="19"/>
  <c r="AI148" i="19"/>
  <c r="U151" i="19"/>
  <c r="AG151" i="19"/>
  <c r="M155" i="19"/>
  <c r="AE155" i="19"/>
  <c r="W156" i="19"/>
  <c r="AI156" i="19"/>
  <c r="U159" i="19"/>
  <c r="AG159" i="19"/>
  <c r="M163" i="19"/>
  <c r="AE163" i="19"/>
  <c r="W164" i="19"/>
  <c r="AI164" i="19"/>
  <c r="U167" i="19"/>
  <c r="AG167" i="19"/>
  <c r="M171" i="19"/>
  <c r="AE171" i="19"/>
  <c r="T183" i="19"/>
  <c r="T49" i="20" s="1"/>
  <c r="T138" i="13"/>
  <c r="T323" i="13" s="1"/>
  <c r="S253" i="19"/>
  <c r="S50" i="20" s="1"/>
  <c r="S198" i="13"/>
  <c r="S324" i="13" s="1"/>
  <c r="M254" i="19"/>
  <c r="AE254" i="19"/>
  <c r="W255" i="19"/>
  <c r="AI255" i="19"/>
  <c r="U258" i="19"/>
  <c r="AG258" i="19"/>
  <c r="M262" i="19"/>
  <c r="AE262" i="19"/>
  <c r="W263" i="19"/>
  <c r="AI263" i="19"/>
  <c r="U266" i="19"/>
  <c r="AG266" i="19"/>
  <c r="M270" i="19"/>
  <c r="AE270" i="19"/>
  <c r="W271" i="19"/>
  <c r="AI271" i="19"/>
  <c r="U274" i="19"/>
  <c r="AG274" i="19"/>
  <c r="M278" i="19"/>
  <c r="AE278" i="19"/>
  <c r="W279" i="19"/>
  <c r="AI279" i="19"/>
  <c r="U282" i="19"/>
  <c r="AG282" i="19"/>
  <c r="M286" i="19"/>
  <c r="AE286" i="19"/>
  <c r="W287" i="19"/>
  <c r="AI287" i="19"/>
  <c r="X308" i="19"/>
  <c r="X51" i="20" s="1"/>
  <c r="X248" i="13"/>
  <c r="X325" i="13" s="1"/>
  <c r="U353" i="19"/>
  <c r="U307" i="13"/>
  <c r="U326" i="13" s="1"/>
  <c r="M357" i="19"/>
  <c r="AE357" i="19"/>
  <c r="W358" i="19"/>
  <c r="AI358" i="19"/>
  <c r="U361" i="19"/>
  <c r="AG361" i="19"/>
  <c r="M365" i="19"/>
  <c r="AE365" i="19"/>
  <c r="W366" i="19"/>
  <c r="AI366" i="19"/>
  <c r="U369" i="19"/>
  <c r="AG369" i="19"/>
  <c r="M373" i="19"/>
  <c r="AE373" i="19"/>
  <c r="W374" i="19"/>
  <c r="AI374" i="19"/>
  <c r="U377" i="19"/>
  <c r="AG377" i="19"/>
  <c r="M381" i="19"/>
  <c r="AE381" i="19"/>
  <c r="W382" i="19"/>
  <c r="AI382" i="19"/>
  <c r="T138" i="19"/>
  <c r="T48" i="20" s="1"/>
  <c r="T63" i="13"/>
  <c r="T322" i="13" s="1"/>
  <c r="U183" i="19"/>
  <c r="U138" i="13"/>
  <c r="U323" i="13" s="1"/>
  <c r="M187" i="19"/>
  <c r="AE187" i="19"/>
  <c r="W188" i="19"/>
  <c r="AI188" i="19"/>
  <c r="U191" i="19"/>
  <c r="AG191" i="19"/>
  <c r="M195" i="19"/>
  <c r="AE195" i="19"/>
  <c r="W196" i="19"/>
  <c r="AI196" i="19"/>
  <c r="U199" i="19"/>
  <c r="AG199" i="19"/>
  <c r="M203" i="19"/>
  <c r="AE203" i="19"/>
  <c r="W204" i="19"/>
  <c r="AI204" i="19"/>
  <c r="U207" i="19"/>
  <c r="AG207" i="19"/>
  <c r="M211" i="19"/>
  <c r="AE211" i="19"/>
  <c r="W212" i="19"/>
  <c r="AI212" i="19"/>
  <c r="U215" i="19"/>
  <c r="AG215" i="19"/>
  <c r="M219" i="19"/>
  <c r="AE219" i="19"/>
  <c r="W220" i="19"/>
  <c r="AI220" i="19"/>
  <c r="U223" i="19"/>
  <c r="AG223" i="19"/>
  <c r="P253" i="19"/>
  <c r="P50" i="20" s="1"/>
  <c r="P198" i="13"/>
  <c r="P324" i="13" s="1"/>
  <c r="I308" i="19"/>
  <c r="I51" i="20" s="1"/>
  <c r="I248" i="13"/>
  <c r="I325" i="13" s="1"/>
  <c r="Y308" i="19"/>
  <c r="Y51" i="20" s="1"/>
  <c r="Y248" i="13"/>
  <c r="Y325" i="13" s="1"/>
  <c r="M310" i="19"/>
  <c r="AE310" i="19"/>
  <c r="W311" i="19"/>
  <c r="AI311" i="19"/>
  <c r="U314" i="19"/>
  <c r="AG314" i="19"/>
  <c r="M318" i="19"/>
  <c r="AE318" i="19"/>
  <c r="W319" i="19"/>
  <c r="AI319" i="19"/>
  <c r="U322" i="19"/>
  <c r="AG322" i="19"/>
  <c r="M326" i="19"/>
  <c r="AE326" i="19"/>
  <c r="W327" i="19"/>
  <c r="AI327" i="19"/>
  <c r="U330" i="19"/>
  <c r="AG330" i="19"/>
  <c r="M334" i="19"/>
  <c r="AE334" i="19"/>
  <c r="W335" i="19"/>
  <c r="AI335" i="19"/>
  <c r="U338" i="19"/>
  <c r="AG338" i="19"/>
  <c r="V353" i="19"/>
  <c r="V52" i="20" s="1"/>
  <c r="V307" i="13"/>
  <c r="V326" i="13" s="1"/>
  <c r="AE1665" i="14"/>
  <c r="AE1600" i="14"/>
  <c r="AE1535" i="14"/>
  <c r="AE1470" i="14"/>
  <c r="AE421" i="14"/>
  <c r="AG441" i="14"/>
  <c r="AG1685" i="14"/>
  <c r="AG1620" i="14"/>
  <c r="AG1490" i="14"/>
  <c r="AG409" i="14"/>
  <c r="AG1653" i="14"/>
  <c r="AG1588" i="14"/>
  <c r="AG1523" i="14"/>
  <c r="AG1458" i="14"/>
  <c r="AG426" i="12"/>
  <c r="AA103" i="12"/>
  <c r="N1318" i="14"/>
  <c r="K1318" i="14"/>
  <c r="AA1253" i="14"/>
  <c r="F311" i="19"/>
  <c r="F206" i="13"/>
  <c r="AE1652" i="14"/>
  <c r="AE1522" i="14"/>
  <c r="AE1457" i="14"/>
  <c r="AE408" i="14"/>
  <c r="AE1668" i="14"/>
  <c r="AE1538" i="14"/>
  <c r="AE1473" i="14"/>
  <c r="AE424" i="14"/>
  <c r="AE1684" i="14"/>
  <c r="AE1489" i="14"/>
  <c r="AE440" i="14"/>
  <c r="L1253" i="14"/>
  <c r="AG410" i="14"/>
  <c r="AG1459" i="14"/>
  <c r="AG1654" i="14"/>
  <c r="AG1589" i="14"/>
  <c r="AG442" i="14"/>
  <c r="AG1491" i="14"/>
  <c r="AG1686" i="14"/>
  <c r="AG1621" i="14"/>
  <c r="Y1383" i="14"/>
  <c r="F1260" i="14"/>
  <c r="F1325" i="14" s="1"/>
  <c r="F1196" i="14"/>
  <c r="N110" i="23"/>
  <c r="N67" i="27" s="1"/>
  <c r="N15" i="19"/>
  <c r="N15" i="20" s="1"/>
  <c r="N239" i="10"/>
  <c r="N285" i="10" s="1"/>
  <c r="N289" i="10" s="1"/>
  <c r="H16" i="22"/>
  <c r="H24" i="22" s="1"/>
  <c r="H31" i="22" s="1"/>
  <c r="H67" i="22" s="1"/>
  <c r="H76" i="22" s="1"/>
  <c r="H541" i="19"/>
  <c r="H549" i="19" s="1"/>
  <c r="H555" i="19" s="1"/>
  <c r="H559" i="19" s="1"/>
  <c r="AG738" i="10"/>
  <c r="T55" i="20"/>
  <c r="AA129" i="16"/>
  <c r="AA204" i="16" s="1"/>
  <c r="M129" i="16"/>
  <c r="M204" i="16" s="1"/>
  <c r="AE129" i="16"/>
  <c r="AE204" i="16" s="1"/>
  <c r="L129" i="16"/>
  <c r="L204" i="16" s="1"/>
  <c r="N153" i="16"/>
  <c r="N205" i="16" s="1"/>
  <c r="N501" i="19" s="1"/>
  <c r="N66" i="20" s="1"/>
  <c r="L97" i="19"/>
  <c r="AG193" i="12"/>
  <c r="U193" i="12"/>
  <c r="O97" i="19"/>
  <c r="M247" i="12"/>
  <c r="M292" i="12" s="1"/>
  <c r="M102" i="19" s="1"/>
  <c r="AE247" i="12"/>
  <c r="AE292" i="12" s="1"/>
  <c r="AE102" i="19" s="1"/>
  <c r="AG271" i="12"/>
  <c r="AG316" i="12" s="1"/>
  <c r="AG126" i="19" s="1"/>
  <c r="U271" i="12"/>
  <c r="U316" i="12" s="1"/>
  <c r="U126" i="19" s="1"/>
  <c r="AI432" i="12"/>
  <c r="W432" i="12"/>
  <c r="Z259" i="12"/>
  <c r="Z304" i="12" s="1"/>
  <c r="Z114" i="19" s="1"/>
  <c r="AE433" i="12"/>
  <c r="M433" i="12"/>
  <c r="AE441" i="12"/>
  <c r="M441" i="12"/>
  <c r="AE449" i="12"/>
  <c r="M449" i="12"/>
  <c r="P250" i="12"/>
  <c r="P295" i="12" s="1"/>
  <c r="P105" i="19" s="1"/>
  <c r="M267" i="12"/>
  <c r="M312" i="12" s="1"/>
  <c r="M122" i="19" s="1"/>
  <c r="AE267" i="12"/>
  <c r="AE312" i="12" s="1"/>
  <c r="AE122" i="19" s="1"/>
  <c r="Q271" i="12"/>
  <c r="Q316" i="12" s="1"/>
  <c r="Q126" i="19" s="1"/>
  <c r="N137" i="19"/>
  <c r="N472" i="12"/>
  <c r="M242" i="12"/>
  <c r="M103" i="12"/>
  <c r="AE250" i="12"/>
  <c r="AE295" i="12" s="1"/>
  <c r="AE105" i="19" s="1"/>
  <c r="M250" i="12"/>
  <c r="M295" i="12" s="1"/>
  <c r="M105" i="19" s="1"/>
  <c r="Q252" i="12"/>
  <c r="Q297" i="12" s="1"/>
  <c r="Q107" i="19" s="1"/>
  <c r="U254" i="12"/>
  <c r="U299" i="12" s="1"/>
  <c r="U109" i="19" s="1"/>
  <c r="AG254" i="12"/>
  <c r="AG299" i="12" s="1"/>
  <c r="AG109" i="19" s="1"/>
  <c r="AE266" i="12"/>
  <c r="AE311" i="12" s="1"/>
  <c r="AE121" i="19" s="1"/>
  <c r="M266" i="12"/>
  <c r="M311" i="12" s="1"/>
  <c r="M121" i="19" s="1"/>
  <c r="Q268" i="12"/>
  <c r="Q313" i="12" s="1"/>
  <c r="Q123" i="19" s="1"/>
  <c r="S466" i="12"/>
  <c r="U430" i="12"/>
  <c r="AG430" i="12"/>
  <c r="AI435" i="12"/>
  <c r="W435" i="12"/>
  <c r="U438" i="12"/>
  <c r="AG438" i="12"/>
  <c r="AE442" i="12"/>
  <c r="M442" i="12"/>
  <c r="U446" i="12"/>
  <c r="AG446" i="12"/>
  <c r="U454" i="12"/>
  <c r="AG454" i="12"/>
  <c r="Z242" i="12"/>
  <c r="Z246" i="12"/>
  <c r="Z291" i="12" s="1"/>
  <c r="Z101" i="19" s="1"/>
  <c r="X247" i="12"/>
  <c r="X292" i="12" s="1"/>
  <c r="X102" i="19" s="1"/>
  <c r="J250" i="12"/>
  <c r="J295" i="12" s="1"/>
  <c r="J105" i="19" s="1"/>
  <c r="Z254" i="12"/>
  <c r="Z299" i="12" s="1"/>
  <c r="Z109" i="19" s="1"/>
  <c r="P257" i="12"/>
  <c r="P302" i="12" s="1"/>
  <c r="P112" i="19" s="1"/>
  <c r="Z262" i="12"/>
  <c r="Z307" i="12" s="1"/>
  <c r="Z117" i="19" s="1"/>
  <c r="J266" i="12"/>
  <c r="J311" i="12" s="1"/>
  <c r="J121" i="19" s="1"/>
  <c r="X267" i="12"/>
  <c r="X312" i="12" s="1"/>
  <c r="X122" i="19" s="1"/>
  <c r="R268" i="12"/>
  <c r="R313" i="12" s="1"/>
  <c r="R123" i="19" s="1"/>
  <c r="Z270" i="12"/>
  <c r="Z315" i="12" s="1"/>
  <c r="Z125" i="19" s="1"/>
  <c r="X271" i="12"/>
  <c r="X316" i="12" s="1"/>
  <c r="X126" i="19" s="1"/>
  <c r="M148" i="12"/>
  <c r="S15" i="19"/>
  <c r="S239" i="10"/>
  <c r="S285" i="10" s="1"/>
  <c r="S289" i="10" s="1"/>
  <c r="AE392" i="10"/>
  <c r="AE621" i="10"/>
  <c r="F324" i="25"/>
  <c r="F393" i="25" s="1"/>
  <c r="G189" i="25"/>
  <c r="G133" i="25"/>
  <c r="H189" i="25"/>
  <c r="H133" i="25"/>
  <c r="G161" i="25"/>
  <c r="H161" i="25"/>
  <c r="P67" i="27"/>
  <c r="AE112" i="27"/>
  <c r="S35" i="20"/>
  <c r="G35" i="20"/>
  <c r="T35" i="20"/>
  <c r="N35" i="20"/>
  <c r="I35" i="20"/>
  <c r="AC35" i="20"/>
  <c r="V35" i="20"/>
  <c r="P35" i="20"/>
  <c r="H35" i="20"/>
  <c r="AB35" i="20"/>
  <c r="J35" i="20"/>
  <c r="Z35" i="20"/>
  <c r="Q35" i="20"/>
  <c r="AI35" i="20"/>
  <c r="U35" i="20"/>
  <c r="W238" i="12"/>
  <c r="P1253" i="14"/>
  <c r="M1253" i="14"/>
  <c r="H158" i="25"/>
  <c r="G186" i="25"/>
  <c r="H130" i="25"/>
  <c r="G130" i="25"/>
  <c r="H186" i="25"/>
  <c r="G158" i="25"/>
  <c r="AA141" i="23"/>
  <c r="AA125" i="27" s="1"/>
  <c r="H192" i="25"/>
  <c r="H136" i="25"/>
  <c r="G164" i="25"/>
  <c r="G192" i="25"/>
  <c r="H164" i="25"/>
  <c r="G136" i="25"/>
  <c r="G53" i="20"/>
  <c r="R115" i="10"/>
  <c r="U215" i="10"/>
  <c r="Z15" i="19"/>
  <c r="Z239" i="10"/>
  <c r="Z285" i="10" s="1"/>
  <c r="V165" i="10"/>
  <c r="U115" i="10"/>
  <c r="AE163" i="10"/>
  <c r="AG229" i="10"/>
  <c r="AG26" i="19" s="1"/>
  <c r="AG26" i="20" s="1"/>
  <c r="W15" i="19"/>
  <c r="W239" i="10"/>
  <c r="W285" i="10" s="1"/>
  <c r="W289" i="10" s="1"/>
  <c r="Y215" i="10"/>
  <c r="AE733" i="10"/>
  <c r="G116" i="27"/>
  <c r="G60" i="27"/>
  <c r="R51" i="20"/>
  <c r="P51" i="20"/>
  <c r="Q51" i="20"/>
  <c r="K51" i="20"/>
  <c r="AA51" i="20"/>
  <c r="S37" i="20"/>
  <c r="K37" i="20"/>
  <c r="G37" i="20"/>
  <c r="AB37" i="20"/>
  <c r="V37" i="20"/>
  <c r="Q37" i="20"/>
  <c r="P37" i="20"/>
  <c r="I37" i="20"/>
  <c r="AC37" i="20"/>
  <c r="J37" i="20"/>
  <c r="Z37" i="20"/>
  <c r="H37" i="20"/>
  <c r="R48" i="20"/>
  <c r="H48" i="20"/>
  <c r="G48" i="20"/>
  <c r="AG726" i="10"/>
  <c r="AG547" i="10"/>
  <c r="AG744" i="10"/>
  <c r="AI16" i="20"/>
  <c r="AB16" i="20"/>
  <c r="X16" i="20"/>
  <c r="T16" i="20"/>
  <c r="P16" i="20"/>
  <c r="L16" i="20"/>
  <c r="H16" i="20"/>
  <c r="AC16" i="20"/>
  <c r="W16" i="20"/>
  <c r="R16" i="20"/>
  <c r="M16" i="20"/>
  <c r="G16" i="20"/>
  <c r="Y16" i="20"/>
  <c r="Q16" i="20"/>
  <c r="J16" i="20"/>
  <c r="V16" i="20"/>
  <c r="O16" i="20"/>
  <c r="I16" i="20"/>
  <c r="Z16" i="20"/>
  <c r="K16" i="20"/>
  <c r="S16" i="20"/>
  <c r="N16" i="20"/>
  <c r="U16" i="20"/>
  <c r="AA16" i="20"/>
  <c r="G57" i="20"/>
  <c r="H57" i="20"/>
  <c r="I129" i="16"/>
  <c r="I204" i="16" s="1"/>
  <c r="J226" i="16"/>
  <c r="X153" i="16"/>
  <c r="X205" i="16" s="1"/>
  <c r="X501" i="19" s="1"/>
  <c r="J129" i="16"/>
  <c r="J204" i="16" s="1"/>
  <c r="I153" i="16"/>
  <c r="I205" i="16" s="1"/>
  <c r="I501" i="19" s="1"/>
  <c r="L226" i="16"/>
  <c r="L261" i="16"/>
  <c r="L268" i="16" s="1"/>
  <c r="K129" i="16"/>
  <c r="K204" i="16" s="1"/>
  <c r="K153" i="16"/>
  <c r="K205" i="16" s="1"/>
  <c r="K501" i="19" s="1"/>
  <c r="M226" i="16"/>
  <c r="S261" i="16"/>
  <c r="S268" i="16" s="1"/>
  <c r="R129" i="16"/>
  <c r="R204" i="16" s="1"/>
  <c r="Q153" i="16"/>
  <c r="Q205" i="16" s="1"/>
  <c r="Q501" i="19" s="1"/>
  <c r="N226" i="16"/>
  <c r="O261" i="16"/>
  <c r="O268" i="16" s="1"/>
  <c r="P129" i="16"/>
  <c r="P204" i="16" s="1"/>
  <c r="R153" i="16"/>
  <c r="R205" i="16" s="1"/>
  <c r="R501" i="19" s="1"/>
  <c r="W226" i="16"/>
  <c r="J261" i="16"/>
  <c r="J268" i="16" s="1"/>
  <c r="Z508" i="19"/>
  <c r="Z310" i="16"/>
  <c r="T242" i="12"/>
  <c r="L244" i="12"/>
  <c r="L289" i="12" s="1"/>
  <c r="L99" i="19" s="1"/>
  <c r="Q245" i="12"/>
  <c r="Q290" i="12" s="1"/>
  <c r="Q100" i="19" s="1"/>
  <c r="J247" i="12"/>
  <c r="J292" i="12" s="1"/>
  <c r="J102" i="19" s="1"/>
  <c r="X248" i="12"/>
  <c r="X293" i="12" s="1"/>
  <c r="X103" i="19" s="1"/>
  <c r="K250" i="12"/>
  <c r="K295" i="12" s="1"/>
  <c r="K105" i="19" s="1"/>
  <c r="I253" i="12"/>
  <c r="I298" i="12" s="1"/>
  <c r="I108" i="19" s="1"/>
  <c r="W254" i="12"/>
  <c r="W299" i="12" s="1"/>
  <c r="W109" i="19" s="1"/>
  <c r="AI254" i="12"/>
  <c r="AI299" i="12" s="1"/>
  <c r="AI109" i="19" s="1"/>
  <c r="P256" i="12"/>
  <c r="P301" i="12" s="1"/>
  <c r="P111" i="19" s="1"/>
  <c r="AC257" i="12"/>
  <c r="AC302" i="12" s="1"/>
  <c r="AC112" i="19" s="1"/>
  <c r="N259" i="12"/>
  <c r="N304" i="12" s="1"/>
  <c r="N114" i="19" s="1"/>
  <c r="AB260" i="12"/>
  <c r="AB305" i="12" s="1"/>
  <c r="AB115" i="19" s="1"/>
  <c r="Z263" i="12"/>
  <c r="Z308" i="12" s="1"/>
  <c r="Z118" i="19" s="1"/>
  <c r="AG265" i="12"/>
  <c r="AG310" i="12" s="1"/>
  <c r="AG120" i="19" s="1"/>
  <c r="U265" i="12"/>
  <c r="U310" i="12" s="1"/>
  <c r="U120" i="19" s="1"/>
  <c r="AA266" i="12"/>
  <c r="AA311" i="12" s="1"/>
  <c r="AA121" i="19" s="1"/>
  <c r="Y269" i="12"/>
  <c r="Y314" i="12" s="1"/>
  <c r="Y124" i="19" s="1"/>
  <c r="R271" i="12"/>
  <c r="R316" i="12" s="1"/>
  <c r="R126" i="19" s="1"/>
  <c r="AC281" i="12"/>
  <c r="AC136" i="19" s="1"/>
  <c r="AC193" i="12"/>
  <c r="I466" i="12"/>
  <c r="AE427" i="12"/>
  <c r="M427" i="12"/>
  <c r="AE435" i="12"/>
  <c r="M435" i="12"/>
  <c r="AE443" i="12"/>
  <c r="M443" i="12"/>
  <c r="AE451" i="12"/>
  <c r="M451" i="12"/>
  <c r="W242" i="12"/>
  <c r="AI242" i="12"/>
  <c r="AI287" i="12" s="1"/>
  <c r="O244" i="12"/>
  <c r="O289" i="12" s="1"/>
  <c r="O99" i="19" s="1"/>
  <c r="Z245" i="12"/>
  <c r="Z290" i="12" s="1"/>
  <c r="Z100" i="19" s="1"/>
  <c r="AG247" i="12"/>
  <c r="AG292" i="12" s="1"/>
  <c r="AG102" i="19" s="1"/>
  <c r="U247" i="12"/>
  <c r="U292" i="12" s="1"/>
  <c r="U102" i="19" s="1"/>
  <c r="AA248" i="12"/>
  <c r="AA293" i="12" s="1"/>
  <c r="AA103" i="19" s="1"/>
  <c r="T250" i="12"/>
  <c r="T295" i="12" s="1"/>
  <c r="T105" i="19" s="1"/>
  <c r="Y251" i="12"/>
  <c r="Y296" i="12" s="1"/>
  <c r="Y106" i="19" s="1"/>
  <c r="R253" i="12"/>
  <c r="R298" i="12" s="1"/>
  <c r="R108" i="19" s="1"/>
  <c r="M255" i="12"/>
  <c r="M300" i="12" s="1"/>
  <c r="M110" i="19" s="1"/>
  <c r="AE255" i="12"/>
  <c r="AE300" i="12" s="1"/>
  <c r="AE110" i="19" s="1"/>
  <c r="S256" i="12"/>
  <c r="S301" i="12" s="1"/>
  <c r="S111" i="19" s="1"/>
  <c r="Q259" i="12"/>
  <c r="Q304" i="12" s="1"/>
  <c r="Q114" i="19" s="1"/>
  <c r="J261" i="12"/>
  <c r="J306" i="12" s="1"/>
  <c r="J116" i="19" s="1"/>
  <c r="X262" i="12"/>
  <c r="X307" i="12" s="1"/>
  <c r="X117" i="19" s="1"/>
  <c r="K264" i="12"/>
  <c r="K309" i="12" s="1"/>
  <c r="K119" i="19" s="1"/>
  <c r="V265" i="12"/>
  <c r="V310" i="12" s="1"/>
  <c r="V120" i="19" s="1"/>
  <c r="I267" i="12"/>
  <c r="I312" i="12" s="1"/>
  <c r="I122" i="19" s="1"/>
  <c r="W268" i="12"/>
  <c r="W313" i="12" s="1"/>
  <c r="W123" i="19" s="1"/>
  <c r="AI268" i="12"/>
  <c r="AI313" i="12" s="1"/>
  <c r="AI123" i="19" s="1"/>
  <c r="P270" i="12"/>
  <c r="P315" i="12" s="1"/>
  <c r="P125" i="19" s="1"/>
  <c r="AC271" i="12"/>
  <c r="AC316" i="12" s="1"/>
  <c r="AC126" i="19" s="1"/>
  <c r="AI436" i="12"/>
  <c r="W436" i="12"/>
  <c r="AI452" i="12"/>
  <c r="W452" i="12"/>
  <c r="R243" i="12"/>
  <c r="R288" i="12" s="1"/>
  <c r="R98" i="19" s="1"/>
  <c r="AE245" i="12"/>
  <c r="AE290" i="12" s="1"/>
  <c r="AE100" i="19" s="1"/>
  <c r="M245" i="12"/>
  <c r="M290" i="12" s="1"/>
  <c r="M100" i="19" s="1"/>
  <c r="S246" i="12"/>
  <c r="S291" i="12" s="1"/>
  <c r="S101" i="19" s="1"/>
  <c r="L248" i="12"/>
  <c r="L293" i="12" s="1"/>
  <c r="L103" i="19" s="1"/>
  <c r="Q249" i="12"/>
  <c r="Q294" i="12" s="1"/>
  <c r="Q104" i="19" s="1"/>
  <c r="J251" i="12"/>
  <c r="J296" i="12" s="1"/>
  <c r="J106" i="19" s="1"/>
  <c r="X252" i="12"/>
  <c r="X297" i="12" s="1"/>
  <c r="X107" i="19" s="1"/>
  <c r="K254" i="12"/>
  <c r="K299" i="12" s="1"/>
  <c r="K109" i="19" s="1"/>
  <c r="I257" i="12"/>
  <c r="I302" i="12" s="1"/>
  <c r="I112" i="19" s="1"/>
  <c r="W258" i="12"/>
  <c r="W303" i="12" s="1"/>
  <c r="W113" i="19" s="1"/>
  <c r="AI258" i="12"/>
  <c r="AI303" i="12" s="1"/>
  <c r="AI113" i="19" s="1"/>
  <c r="P260" i="12"/>
  <c r="P305" i="12" s="1"/>
  <c r="P115" i="19" s="1"/>
  <c r="AC261" i="12"/>
  <c r="AC306" i="12" s="1"/>
  <c r="AC116" i="19" s="1"/>
  <c r="N263" i="12"/>
  <c r="N308" i="12" s="1"/>
  <c r="N118" i="19" s="1"/>
  <c r="AB264" i="12"/>
  <c r="AB309" i="12" s="1"/>
  <c r="AB119" i="19" s="1"/>
  <c r="O266" i="12"/>
  <c r="O311" i="12" s="1"/>
  <c r="O121" i="19" s="1"/>
  <c r="Z267" i="12"/>
  <c r="Z312" i="12" s="1"/>
  <c r="Z122" i="19" s="1"/>
  <c r="AG269" i="12"/>
  <c r="AG314" i="12" s="1"/>
  <c r="AG124" i="19" s="1"/>
  <c r="U269" i="12"/>
  <c r="U314" i="12" s="1"/>
  <c r="U124" i="19" s="1"/>
  <c r="AA270" i="12"/>
  <c r="AA315" i="12" s="1"/>
  <c r="AA125" i="19" s="1"/>
  <c r="Q281" i="12"/>
  <c r="Q136" i="19" s="1"/>
  <c r="Q466" i="12"/>
  <c r="U431" i="12"/>
  <c r="AG439" i="12"/>
  <c r="U439" i="12"/>
  <c r="U447" i="12"/>
  <c r="M243" i="12"/>
  <c r="M288" i="12" s="1"/>
  <c r="M98" i="19" s="1"/>
  <c r="AE243" i="12"/>
  <c r="AE288" i="12" s="1"/>
  <c r="AE98" i="19" s="1"/>
  <c r="S244" i="12"/>
  <c r="S289" i="12" s="1"/>
  <c r="S99" i="19" s="1"/>
  <c r="L246" i="12"/>
  <c r="L291" i="12" s="1"/>
  <c r="L101" i="19" s="1"/>
  <c r="Q247" i="12"/>
  <c r="Q292" i="12" s="1"/>
  <c r="Q102" i="19" s="1"/>
  <c r="J249" i="12"/>
  <c r="J294" i="12" s="1"/>
  <c r="J104" i="19" s="1"/>
  <c r="X250" i="12"/>
  <c r="X295" i="12" s="1"/>
  <c r="X105" i="19" s="1"/>
  <c r="K252" i="12"/>
  <c r="K297" i="12" s="1"/>
  <c r="K107" i="19" s="1"/>
  <c r="K43" i="20" s="1"/>
  <c r="V253" i="12"/>
  <c r="V298" i="12" s="1"/>
  <c r="V108" i="19" s="1"/>
  <c r="I255" i="12"/>
  <c r="I300" i="12" s="1"/>
  <c r="I110" i="19" s="1"/>
  <c r="W256" i="12"/>
  <c r="W301" i="12" s="1"/>
  <c r="W111" i="19" s="1"/>
  <c r="AI256" i="12"/>
  <c r="AI301" i="12" s="1"/>
  <c r="AI111" i="19" s="1"/>
  <c r="P258" i="12"/>
  <c r="P303" i="12" s="1"/>
  <c r="P113" i="19" s="1"/>
  <c r="AC259" i="12"/>
  <c r="AC304" i="12" s="1"/>
  <c r="AC114" i="19" s="1"/>
  <c r="O264" i="12"/>
  <c r="O309" i="12" s="1"/>
  <c r="O119" i="19" s="1"/>
  <c r="Z265" i="12"/>
  <c r="Z310" i="12" s="1"/>
  <c r="Z120" i="19" s="1"/>
  <c r="AG267" i="12"/>
  <c r="AG312" i="12" s="1"/>
  <c r="AG122" i="19" s="1"/>
  <c r="U267" i="12"/>
  <c r="U312" i="12" s="1"/>
  <c r="U122" i="19" s="1"/>
  <c r="T270" i="12"/>
  <c r="T315" i="12" s="1"/>
  <c r="T125" i="19" s="1"/>
  <c r="Y271" i="12"/>
  <c r="Y316" i="12" s="1"/>
  <c r="Y126" i="19" s="1"/>
  <c r="AI426" i="12"/>
  <c r="W426" i="12"/>
  <c r="AI442" i="12"/>
  <c r="W442" i="12"/>
  <c r="R466" i="12"/>
  <c r="Q242" i="12"/>
  <c r="Q103" i="12"/>
  <c r="K243" i="12"/>
  <c r="K288" i="12" s="1"/>
  <c r="K98" i="19" s="1"/>
  <c r="AA243" i="12"/>
  <c r="AA288" i="12" s="1"/>
  <c r="AA98" i="19" s="1"/>
  <c r="U244" i="12"/>
  <c r="U289" i="12" s="1"/>
  <c r="U99" i="19" s="1"/>
  <c r="AG244" i="12"/>
  <c r="AG289" i="12" s="1"/>
  <c r="AG99" i="19" s="1"/>
  <c r="O245" i="12"/>
  <c r="O290" i="12" s="1"/>
  <c r="O100" i="19" s="1"/>
  <c r="I246" i="12"/>
  <c r="I291" i="12" s="1"/>
  <c r="I101" i="19" s="1"/>
  <c r="Y246" i="12"/>
  <c r="Y291" i="12" s="1"/>
  <c r="Y101" i="19" s="1"/>
  <c r="S247" i="12"/>
  <c r="S292" i="12" s="1"/>
  <c r="S102" i="19" s="1"/>
  <c r="AE248" i="12"/>
  <c r="AE293" i="12" s="1"/>
  <c r="AE103" i="19" s="1"/>
  <c r="M248" i="12"/>
  <c r="M293" i="12" s="1"/>
  <c r="M103" i="19" s="1"/>
  <c r="AC248" i="12"/>
  <c r="AC293" i="12" s="1"/>
  <c r="AC103" i="19" s="1"/>
  <c r="W249" i="12"/>
  <c r="W294" i="12" s="1"/>
  <c r="W104" i="19" s="1"/>
  <c r="AI249" i="12"/>
  <c r="AI294" i="12" s="1"/>
  <c r="AI104" i="19" s="1"/>
  <c r="AI45" i="20" s="1"/>
  <c r="Q250" i="12"/>
  <c r="Q295" i="12" s="1"/>
  <c r="Q105" i="19" s="1"/>
  <c r="K251" i="12"/>
  <c r="K296" i="12" s="1"/>
  <c r="K106" i="19" s="1"/>
  <c r="AA251" i="12"/>
  <c r="AA296" i="12" s="1"/>
  <c r="AA106" i="19" s="1"/>
  <c r="U252" i="12"/>
  <c r="U297" i="12" s="1"/>
  <c r="U107" i="19" s="1"/>
  <c r="U43" i="20" s="1"/>
  <c r="AG252" i="12"/>
  <c r="AG297" i="12" s="1"/>
  <c r="AG107" i="19" s="1"/>
  <c r="O253" i="12"/>
  <c r="O298" i="12" s="1"/>
  <c r="O108" i="19" s="1"/>
  <c r="I254" i="12"/>
  <c r="I299" i="12" s="1"/>
  <c r="I109" i="19" s="1"/>
  <c r="Y254" i="12"/>
  <c r="Y299" i="12" s="1"/>
  <c r="Y109" i="19" s="1"/>
  <c r="S255" i="12"/>
  <c r="S300" i="12" s="1"/>
  <c r="S110" i="19" s="1"/>
  <c r="AE256" i="12"/>
  <c r="AE301" i="12" s="1"/>
  <c r="AE111" i="19" s="1"/>
  <c r="M256" i="12"/>
  <c r="M301" i="12" s="1"/>
  <c r="M111" i="19" s="1"/>
  <c r="AC256" i="12"/>
  <c r="AC301" i="12" s="1"/>
  <c r="AC111" i="19" s="1"/>
  <c r="W257" i="12"/>
  <c r="W302" i="12" s="1"/>
  <c r="W112" i="19" s="1"/>
  <c r="AI257" i="12"/>
  <c r="AI302" i="12" s="1"/>
  <c r="AI112" i="19" s="1"/>
  <c r="Q258" i="12"/>
  <c r="Q303" i="12" s="1"/>
  <c r="Q113" i="19" s="1"/>
  <c r="K259" i="12"/>
  <c r="K304" i="12" s="1"/>
  <c r="K114" i="19" s="1"/>
  <c r="AA259" i="12"/>
  <c r="AA304" i="12" s="1"/>
  <c r="AA114" i="19" s="1"/>
  <c r="U260" i="12"/>
  <c r="U305" i="12" s="1"/>
  <c r="U115" i="19" s="1"/>
  <c r="AG260" i="12"/>
  <c r="AG305" i="12" s="1"/>
  <c r="AG115" i="19" s="1"/>
  <c r="O261" i="12"/>
  <c r="O306" i="12" s="1"/>
  <c r="O116" i="19" s="1"/>
  <c r="I262" i="12"/>
  <c r="I307" i="12" s="1"/>
  <c r="I117" i="19" s="1"/>
  <c r="Y262" i="12"/>
  <c r="Y307" i="12" s="1"/>
  <c r="Y117" i="19" s="1"/>
  <c r="S263" i="12"/>
  <c r="S308" i="12" s="1"/>
  <c r="S118" i="19" s="1"/>
  <c r="AE264" i="12"/>
  <c r="AE309" i="12" s="1"/>
  <c r="AE119" i="19" s="1"/>
  <c r="M264" i="12"/>
  <c r="M309" i="12" s="1"/>
  <c r="M119" i="19" s="1"/>
  <c r="AC264" i="12"/>
  <c r="AC309" i="12" s="1"/>
  <c r="AC119" i="19" s="1"/>
  <c r="W265" i="12"/>
  <c r="W310" i="12" s="1"/>
  <c r="W120" i="19" s="1"/>
  <c r="AI265" i="12"/>
  <c r="AI310" i="12" s="1"/>
  <c r="AI120" i="19" s="1"/>
  <c r="Q266" i="12"/>
  <c r="Q311" i="12" s="1"/>
  <c r="Q121" i="19" s="1"/>
  <c r="K267" i="12"/>
  <c r="K312" i="12" s="1"/>
  <c r="K122" i="19" s="1"/>
  <c r="AA267" i="12"/>
  <c r="AA312" i="12" s="1"/>
  <c r="AA122" i="19" s="1"/>
  <c r="U268" i="12"/>
  <c r="U313" i="12" s="1"/>
  <c r="U123" i="19" s="1"/>
  <c r="AG268" i="12"/>
  <c r="AG313" i="12" s="1"/>
  <c r="AG123" i="19" s="1"/>
  <c r="O269" i="12"/>
  <c r="O314" i="12" s="1"/>
  <c r="O124" i="19" s="1"/>
  <c r="I270" i="12"/>
  <c r="I315" i="12" s="1"/>
  <c r="I125" i="19" s="1"/>
  <c r="Y270" i="12"/>
  <c r="Y315" i="12" s="1"/>
  <c r="Y125" i="19" s="1"/>
  <c r="S271" i="12"/>
  <c r="S316" i="12" s="1"/>
  <c r="S126" i="19" s="1"/>
  <c r="O281" i="12"/>
  <c r="O136" i="19" s="1"/>
  <c r="M238" i="12"/>
  <c r="AC238" i="12"/>
  <c r="AI425" i="12"/>
  <c r="W425" i="12"/>
  <c r="U428" i="12"/>
  <c r="AE432" i="12"/>
  <c r="M432" i="12"/>
  <c r="AI433" i="12"/>
  <c r="W433" i="12"/>
  <c r="U436" i="12"/>
  <c r="AG436" i="12"/>
  <c r="AE440" i="12"/>
  <c r="M440" i="12"/>
  <c r="AI441" i="12"/>
  <c r="W441" i="12"/>
  <c r="U444" i="12"/>
  <c r="AG444" i="12"/>
  <c r="AE448" i="12"/>
  <c r="M448" i="12"/>
  <c r="AI449" i="12"/>
  <c r="W449" i="12"/>
  <c r="U452" i="12"/>
  <c r="AG452" i="12"/>
  <c r="N242" i="12"/>
  <c r="L243" i="12"/>
  <c r="L288" i="12" s="1"/>
  <c r="L98" i="19" s="1"/>
  <c r="AB243" i="12"/>
  <c r="AB288" i="12" s="1"/>
  <c r="AB98" i="19" s="1"/>
  <c r="V244" i="12"/>
  <c r="V289" i="12" s="1"/>
  <c r="V99" i="19" s="1"/>
  <c r="T245" i="12"/>
  <c r="T290" i="12" s="1"/>
  <c r="T100" i="19" s="1"/>
  <c r="N246" i="12"/>
  <c r="N291" i="12" s="1"/>
  <c r="N101" i="19" s="1"/>
  <c r="L247" i="12"/>
  <c r="L292" i="12" s="1"/>
  <c r="L102" i="19" s="1"/>
  <c r="AB247" i="12"/>
  <c r="AB292" i="12" s="1"/>
  <c r="AB102" i="19" s="1"/>
  <c r="V248" i="12"/>
  <c r="V293" i="12" s="1"/>
  <c r="V103" i="19" s="1"/>
  <c r="T249" i="12"/>
  <c r="T294" i="12" s="1"/>
  <c r="T104" i="19" s="1"/>
  <c r="N250" i="12"/>
  <c r="N295" i="12" s="1"/>
  <c r="N105" i="19" s="1"/>
  <c r="L251" i="12"/>
  <c r="L296" i="12" s="1"/>
  <c r="L106" i="19" s="1"/>
  <c r="AB251" i="12"/>
  <c r="AB296" i="12" s="1"/>
  <c r="AB106" i="19" s="1"/>
  <c r="V252" i="12"/>
  <c r="V297" i="12" s="1"/>
  <c r="V107" i="19" s="1"/>
  <c r="T253" i="12"/>
  <c r="T298" i="12" s="1"/>
  <c r="T108" i="19" s="1"/>
  <c r="N254" i="12"/>
  <c r="N299" i="12" s="1"/>
  <c r="N109" i="19" s="1"/>
  <c r="L255" i="12"/>
  <c r="L300" i="12" s="1"/>
  <c r="L110" i="19" s="1"/>
  <c r="AB255" i="12"/>
  <c r="AB300" i="12" s="1"/>
  <c r="AB110" i="19" s="1"/>
  <c r="V256" i="12"/>
  <c r="V301" i="12" s="1"/>
  <c r="V111" i="19" s="1"/>
  <c r="T257" i="12"/>
  <c r="T302" i="12" s="1"/>
  <c r="T112" i="19" s="1"/>
  <c r="N258" i="12"/>
  <c r="N303" i="12" s="1"/>
  <c r="N113" i="19" s="1"/>
  <c r="L259" i="12"/>
  <c r="L304" i="12" s="1"/>
  <c r="L114" i="19" s="1"/>
  <c r="AB259" i="12"/>
  <c r="AB304" i="12" s="1"/>
  <c r="AB114" i="19" s="1"/>
  <c r="V260" i="12"/>
  <c r="V305" i="12" s="1"/>
  <c r="V115" i="19" s="1"/>
  <c r="T261" i="12"/>
  <c r="T306" i="12" s="1"/>
  <c r="T116" i="19" s="1"/>
  <c r="N262" i="12"/>
  <c r="N307" i="12" s="1"/>
  <c r="N117" i="19" s="1"/>
  <c r="L263" i="12"/>
  <c r="L308" i="12" s="1"/>
  <c r="L118" i="19" s="1"/>
  <c r="AB263" i="12"/>
  <c r="AB308" i="12" s="1"/>
  <c r="AB118" i="19" s="1"/>
  <c r="V264" i="12"/>
  <c r="V309" i="12" s="1"/>
  <c r="V119" i="19" s="1"/>
  <c r="T265" i="12"/>
  <c r="T310" i="12" s="1"/>
  <c r="T120" i="19" s="1"/>
  <c r="N266" i="12"/>
  <c r="N311" i="12" s="1"/>
  <c r="N121" i="19" s="1"/>
  <c r="L267" i="12"/>
  <c r="L312" i="12" s="1"/>
  <c r="L122" i="19" s="1"/>
  <c r="AB267" i="12"/>
  <c r="AB312" i="12" s="1"/>
  <c r="AB122" i="19" s="1"/>
  <c r="V268" i="12"/>
  <c r="V313" i="12" s="1"/>
  <c r="V123" i="19" s="1"/>
  <c r="T269" i="12"/>
  <c r="T314" i="12" s="1"/>
  <c r="T124" i="19" s="1"/>
  <c r="N270" i="12"/>
  <c r="N315" i="12" s="1"/>
  <c r="N125" i="19" s="1"/>
  <c r="L271" i="12"/>
  <c r="L316" i="12" s="1"/>
  <c r="L126" i="19" s="1"/>
  <c r="AB271" i="12"/>
  <c r="AB316" i="12" s="1"/>
  <c r="AB126" i="19" s="1"/>
  <c r="X281" i="12"/>
  <c r="X136" i="19" s="1"/>
  <c r="Q148" i="12"/>
  <c r="L466" i="12"/>
  <c r="AB466" i="12"/>
  <c r="AE721" i="10"/>
  <c r="AE723" i="10" s="1"/>
  <c r="AE741" i="10"/>
  <c r="N115" i="10"/>
  <c r="AC65" i="10"/>
  <c r="M15" i="19"/>
  <c r="M239" i="10"/>
  <c r="M285" i="10" s="1"/>
  <c r="M289" i="10" s="1"/>
  <c r="M215" i="10"/>
  <c r="J65" i="10"/>
  <c r="T15" i="19"/>
  <c r="T15" i="20" s="1"/>
  <c r="T239" i="10"/>
  <c r="T285" i="10" s="1"/>
  <c r="T289" i="10" s="1"/>
  <c r="AE235" i="10"/>
  <c r="AE32" i="19" s="1"/>
  <c r="AE32" i="20" s="1"/>
  <c r="AG223" i="10"/>
  <c r="AG20" i="19" s="1"/>
  <c r="AG20" i="20" s="1"/>
  <c r="AE418" i="10"/>
  <c r="AE444" i="10" s="1"/>
  <c r="AE738" i="10"/>
  <c r="AE436" i="12"/>
  <c r="AE452" i="12"/>
  <c r="AA61" i="20"/>
  <c r="K61" i="20"/>
  <c r="G61" i="20"/>
  <c r="Y61" i="20"/>
  <c r="N61" i="20"/>
  <c r="I61" i="20"/>
  <c r="Z61" i="20"/>
  <c r="R61" i="20"/>
  <c r="P61" i="20"/>
  <c r="H61" i="20"/>
  <c r="Q61" i="20"/>
  <c r="J61" i="20"/>
  <c r="AB61" i="20"/>
  <c r="Z103" i="12"/>
  <c r="H63" i="20"/>
  <c r="K63" i="20"/>
  <c r="Y130" i="17"/>
  <c r="AC145" i="17"/>
  <c r="N378" i="17"/>
  <c r="N701" i="17" s="1"/>
  <c r="J468" i="17"/>
  <c r="Y146" i="17"/>
  <c r="O83" i="17"/>
  <c r="O302" i="17" s="1"/>
  <c r="Y138" i="17"/>
  <c r="T661" i="17"/>
  <c r="T712" i="17" s="1"/>
  <c r="AC127" i="17"/>
  <c r="L134" i="17"/>
  <c r="I148" i="17"/>
  <c r="AA266" i="17"/>
  <c r="Y473" i="17"/>
  <c r="M691" i="17"/>
  <c r="AC128" i="17"/>
  <c r="J139" i="17"/>
  <c r="I457" i="17"/>
  <c r="X678" i="17"/>
  <c r="K124" i="17"/>
  <c r="K140" i="17"/>
  <c r="Z264" i="17"/>
  <c r="Z190" i="17"/>
  <c r="Z301" i="17" s="1"/>
  <c r="L292" i="17"/>
  <c r="AE413" i="17"/>
  <c r="AE702" i="17" s="1"/>
  <c r="AE688" i="17"/>
  <c r="N688" i="17" s="1"/>
  <c r="O688" i="17" s="1"/>
  <c r="P688" i="17" s="1"/>
  <c r="Q688" i="17" s="1"/>
  <c r="R688" i="17" s="1"/>
  <c r="S688" i="17" s="1"/>
  <c r="T688" i="17" s="1"/>
  <c r="AA83" i="17"/>
  <c r="AA302" i="17" s="1"/>
  <c r="AA122" i="17"/>
  <c r="W124" i="17"/>
  <c r="J129" i="17"/>
  <c r="AA130" i="17"/>
  <c r="W133" i="17"/>
  <c r="J137" i="17"/>
  <c r="AA138" i="17"/>
  <c r="W141" i="17"/>
  <c r="AC144" i="17"/>
  <c r="AB264" i="17"/>
  <c r="AB190" i="17"/>
  <c r="AB301" i="17" s="1"/>
  <c r="K270" i="17"/>
  <c r="AB271" i="17"/>
  <c r="AA278" i="17"/>
  <c r="AB280" i="17"/>
  <c r="AE282" i="17"/>
  <c r="N282" i="17" s="1"/>
  <c r="O282" i="17" s="1"/>
  <c r="P282" i="17" s="1"/>
  <c r="Q282" i="17" s="1"/>
  <c r="R282" i="17" s="1"/>
  <c r="S282" i="17" s="1"/>
  <c r="T282" i="17" s="1"/>
  <c r="K286" i="17"/>
  <c r="AB287" i="17"/>
  <c r="X455" i="17"/>
  <c r="I461" i="17"/>
  <c r="X471" i="17"/>
  <c r="AC473" i="17"/>
  <c r="I477" i="17"/>
  <c r="R413" i="17"/>
  <c r="R702" i="17" s="1"/>
  <c r="AG448" i="17"/>
  <c r="AG703" i="17" s="1"/>
  <c r="AG719" i="17" s="1"/>
  <c r="AG409" i="19" s="1"/>
  <c r="AG93" i="27" s="1"/>
  <c r="W83" i="17"/>
  <c r="W302" i="17" s="1"/>
  <c r="W122" i="17"/>
  <c r="W123" i="17"/>
  <c r="J127" i="17"/>
  <c r="AA128" i="17"/>
  <c r="W130" i="17"/>
  <c r="W131" i="17"/>
  <c r="J135" i="17"/>
  <c r="AA136" i="17"/>
  <c r="W139" i="17"/>
  <c r="J143" i="17"/>
  <c r="Z148" i="17"/>
  <c r="U118" i="17"/>
  <c r="U303" i="17" s="1"/>
  <c r="K266" i="17"/>
  <c r="AB267" i="17"/>
  <c r="J273" i="17"/>
  <c r="AA274" i="17"/>
  <c r="AE278" i="17"/>
  <c r="N278" i="17" s="1"/>
  <c r="O278" i="17" s="1"/>
  <c r="P278" i="17" s="1"/>
  <c r="Q278" i="17" s="1"/>
  <c r="R278" i="17" s="1"/>
  <c r="S278" i="17" s="1"/>
  <c r="T278" i="17" s="1"/>
  <c r="K282" i="17"/>
  <c r="AB283" i="17"/>
  <c r="J289" i="17"/>
  <c r="AA290" i="17"/>
  <c r="N456" i="17"/>
  <c r="O456" i="17" s="1"/>
  <c r="P456" i="17" s="1"/>
  <c r="Q456" i="17" s="1"/>
  <c r="R456" i="17" s="1"/>
  <c r="S456" i="17" s="1"/>
  <c r="T456" i="17" s="1"/>
  <c r="J460" i="17"/>
  <c r="Y465" i="17"/>
  <c r="AE472" i="17"/>
  <c r="N472" i="17" s="1"/>
  <c r="O472" i="17" s="1"/>
  <c r="P472" i="17" s="1"/>
  <c r="Q472" i="17" s="1"/>
  <c r="R472" i="17" s="1"/>
  <c r="S472" i="17" s="1"/>
  <c r="T472" i="17" s="1"/>
  <c r="J476" i="17"/>
  <c r="Y481" i="17"/>
  <c r="J686" i="17"/>
  <c r="S626" i="17"/>
  <c r="S711" i="17" s="1"/>
  <c r="S718" i="17" s="1"/>
  <c r="M83" i="17"/>
  <c r="M302" i="17" s="1"/>
  <c r="M122" i="17"/>
  <c r="I123" i="17"/>
  <c r="N123" i="17"/>
  <c r="O123" i="17" s="1"/>
  <c r="P123" i="17" s="1"/>
  <c r="Q123" i="17" s="1"/>
  <c r="R123" i="17" s="1"/>
  <c r="S123" i="17" s="1"/>
  <c r="T123" i="17" s="1"/>
  <c r="Y124" i="17"/>
  <c r="K127" i="17"/>
  <c r="L128" i="17"/>
  <c r="M130" i="17"/>
  <c r="I131" i="17"/>
  <c r="N131" i="17"/>
  <c r="O131" i="17" s="1"/>
  <c r="P131" i="17" s="1"/>
  <c r="Q131" i="17" s="1"/>
  <c r="R131" i="17" s="1"/>
  <c r="S131" i="17" s="1"/>
  <c r="T131" i="17" s="1"/>
  <c r="Y132" i="17"/>
  <c r="K135" i="17"/>
  <c r="L136" i="17"/>
  <c r="M138" i="17"/>
  <c r="I139" i="17"/>
  <c r="N139" i="17"/>
  <c r="O139" i="17" s="1"/>
  <c r="P139" i="17" s="1"/>
  <c r="Q139" i="17" s="1"/>
  <c r="R139" i="17" s="1"/>
  <c r="S139" i="17" s="1"/>
  <c r="T139" i="17" s="1"/>
  <c r="Y140" i="17"/>
  <c r="AA148" i="17"/>
  <c r="M151" i="17"/>
  <c r="V118" i="17"/>
  <c r="J264" i="17"/>
  <c r="J190" i="17"/>
  <c r="J301" i="17" s="1"/>
  <c r="AA270" i="17"/>
  <c r="AB272" i="17"/>
  <c r="K278" i="17"/>
  <c r="AB279" i="17"/>
  <c r="AA286" i="17"/>
  <c r="AB288" i="17"/>
  <c r="AE290" i="17"/>
  <c r="N290" i="17" s="1"/>
  <c r="O290" i="17" s="1"/>
  <c r="P290" i="17" s="1"/>
  <c r="Q290" i="17" s="1"/>
  <c r="R290" i="17" s="1"/>
  <c r="S290" i="17" s="1"/>
  <c r="T290" i="17" s="1"/>
  <c r="Y453" i="17"/>
  <c r="N460" i="17"/>
  <c r="O460" i="17" s="1"/>
  <c r="P460" i="17" s="1"/>
  <c r="Q460" i="17" s="1"/>
  <c r="R460" i="17" s="1"/>
  <c r="S460" i="17" s="1"/>
  <c r="T460" i="17" s="1"/>
  <c r="J464" i="17"/>
  <c r="Y469" i="17"/>
  <c r="AA474" i="17"/>
  <c r="AE476" i="17"/>
  <c r="N476" i="17" s="1"/>
  <c r="O476" i="17" s="1"/>
  <c r="P476" i="17" s="1"/>
  <c r="Q476" i="17" s="1"/>
  <c r="R476" i="17" s="1"/>
  <c r="S476" i="17" s="1"/>
  <c r="T476" i="17" s="1"/>
  <c r="J480" i="17"/>
  <c r="J413" i="17"/>
  <c r="J702" i="17" s="1"/>
  <c r="W671" i="17"/>
  <c r="AC681" i="17"/>
  <c r="AE591" i="17"/>
  <c r="AE710" i="17" s="1"/>
  <c r="Y626" i="17"/>
  <c r="Y711" i="17" s="1"/>
  <c r="Y718" i="17" s="1"/>
  <c r="J270" i="17"/>
  <c r="J278" i="17"/>
  <c r="J286" i="17"/>
  <c r="X260" i="17"/>
  <c r="AA378" i="17"/>
  <c r="AA701" i="17" s="1"/>
  <c r="AA452" i="17"/>
  <c r="AA460" i="17"/>
  <c r="AA468" i="17"/>
  <c r="AA476" i="17"/>
  <c r="O413" i="17"/>
  <c r="O702" i="17" s="1"/>
  <c r="AB448" i="17"/>
  <c r="AB703" i="17" s="1"/>
  <c r="AB719" i="17" s="1"/>
  <c r="AB409" i="19" s="1"/>
  <c r="AB93" i="27" s="1"/>
  <c r="AB121" i="27" s="1"/>
  <c r="R556" i="17"/>
  <c r="R709" i="17" s="1"/>
  <c r="Y669" i="17"/>
  <c r="W672" i="17"/>
  <c r="AB674" i="17"/>
  <c r="J689" i="17"/>
  <c r="AC591" i="17"/>
  <c r="AC710" i="17" s="1"/>
  <c r="AG661" i="17"/>
  <c r="AG712" i="17" s="1"/>
  <c r="N83" i="17"/>
  <c r="N302" i="17" s="1"/>
  <c r="AE83" i="17"/>
  <c r="AE122" i="17"/>
  <c r="X123" i="17"/>
  <c r="X125" i="17"/>
  <c r="N126" i="17"/>
  <c r="O126" i="17" s="1"/>
  <c r="P126" i="17" s="1"/>
  <c r="Q126" i="17" s="1"/>
  <c r="R126" i="17" s="1"/>
  <c r="S126" i="17" s="1"/>
  <c r="T126" i="17" s="1"/>
  <c r="X127" i="17"/>
  <c r="N128" i="17"/>
  <c r="O128" i="17" s="1"/>
  <c r="P128" i="17" s="1"/>
  <c r="Q128" i="17" s="1"/>
  <c r="R128" i="17" s="1"/>
  <c r="S128" i="17" s="1"/>
  <c r="T128" i="17" s="1"/>
  <c r="N130" i="17"/>
  <c r="O130" i="17" s="1"/>
  <c r="P130" i="17" s="1"/>
  <c r="Q130" i="17" s="1"/>
  <c r="R130" i="17" s="1"/>
  <c r="S130" i="17" s="1"/>
  <c r="T130" i="17" s="1"/>
  <c r="X131" i="17"/>
  <c r="AE132" i="17"/>
  <c r="N132" i="17" s="1"/>
  <c r="O132" i="17" s="1"/>
  <c r="P132" i="17" s="1"/>
  <c r="Q132" i="17" s="1"/>
  <c r="R132" i="17" s="1"/>
  <c r="S132" i="17" s="1"/>
  <c r="T132" i="17" s="1"/>
  <c r="X133" i="17"/>
  <c r="N134" i="17"/>
  <c r="O134" i="17" s="1"/>
  <c r="P134" i="17" s="1"/>
  <c r="Q134" i="17" s="1"/>
  <c r="R134" i="17" s="1"/>
  <c r="S134" i="17" s="1"/>
  <c r="T134" i="17" s="1"/>
  <c r="X135" i="17"/>
  <c r="N136" i="17"/>
  <c r="O136" i="17" s="1"/>
  <c r="P136" i="17" s="1"/>
  <c r="Q136" i="17" s="1"/>
  <c r="R136" i="17" s="1"/>
  <c r="S136" i="17" s="1"/>
  <c r="T136" i="17" s="1"/>
  <c r="N138" i="17"/>
  <c r="O138" i="17" s="1"/>
  <c r="P138" i="17" s="1"/>
  <c r="Q138" i="17" s="1"/>
  <c r="R138" i="17" s="1"/>
  <c r="S138" i="17" s="1"/>
  <c r="T138" i="17" s="1"/>
  <c r="X139" i="17"/>
  <c r="AE140" i="17"/>
  <c r="N140" i="17" s="1"/>
  <c r="O140" i="17" s="1"/>
  <c r="P140" i="17" s="1"/>
  <c r="Q140" i="17" s="1"/>
  <c r="R140" i="17" s="1"/>
  <c r="S140" i="17" s="1"/>
  <c r="T140" i="17" s="1"/>
  <c r="X141" i="17"/>
  <c r="AE142" i="17"/>
  <c r="N142" i="17" s="1"/>
  <c r="O142" i="17" s="1"/>
  <c r="P142" i="17" s="1"/>
  <c r="Q142" i="17" s="1"/>
  <c r="R142" i="17" s="1"/>
  <c r="S142" i="17" s="1"/>
  <c r="T142" i="17" s="1"/>
  <c r="Y143" i="17"/>
  <c r="L147" i="17"/>
  <c r="M149" i="17"/>
  <c r="AE150" i="17"/>
  <c r="N150" i="17" s="1"/>
  <c r="O150" i="17" s="1"/>
  <c r="P150" i="17" s="1"/>
  <c r="Q150" i="17" s="1"/>
  <c r="R150" i="17" s="1"/>
  <c r="S150" i="17" s="1"/>
  <c r="T150" i="17" s="1"/>
  <c r="Y151" i="17"/>
  <c r="S118" i="17"/>
  <c r="S303" i="17" s="1"/>
  <c r="X190" i="17"/>
  <c r="X301" i="17" s="1"/>
  <c r="X264" i="17"/>
  <c r="J267" i="17"/>
  <c r="AA268" i="17"/>
  <c r="X271" i="17"/>
  <c r="X272" i="17"/>
  <c r="J275" i="17"/>
  <c r="AA276" i="17"/>
  <c r="X279" i="17"/>
  <c r="X280" i="17"/>
  <c r="J283" i="17"/>
  <c r="AA284" i="17"/>
  <c r="X287" i="17"/>
  <c r="X288" i="17"/>
  <c r="J291" i="17"/>
  <c r="AA292" i="17"/>
  <c r="J260" i="17"/>
  <c r="AI260" i="17"/>
  <c r="AG378" i="17"/>
  <c r="AG701" i="17" s="1"/>
  <c r="J454" i="17"/>
  <c r="J462" i="17"/>
  <c r="AA464" i="17"/>
  <c r="J470" i="17"/>
  <c r="J478" i="17"/>
  <c r="AA480" i="17"/>
  <c r="K413" i="17"/>
  <c r="K702" i="17" s="1"/>
  <c r="AI448" i="17"/>
  <c r="AI703" i="17" s="1"/>
  <c r="AI719" i="17" s="1"/>
  <c r="AI409" i="19" s="1"/>
  <c r="AI93" i="27" s="1"/>
  <c r="M556" i="17"/>
  <c r="M709" i="17" s="1"/>
  <c r="M665" i="17"/>
  <c r="AA671" i="17"/>
  <c r="I679" i="17"/>
  <c r="L684" i="17"/>
  <c r="AB688" i="17"/>
  <c r="X691" i="17"/>
  <c r="Y667" i="17"/>
  <c r="AB672" i="17"/>
  <c r="X679" i="17"/>
  <c r="L688" i="17"/>
  <c r="AE689" i="17"/>
  <c r="N689" i="17" s="1"/>
  <c r="O689" i="17" s="1"/>
  <c r="P689" i="17" s="1"/>
  <c r="Q689" i="17" s="1"/>
  <c r="R689" i="17" s="1"/>
  <c r="S689" i="17" s="1"/>
  <c r="T689" i="17" s="1"/>
  <c r="W691" i="17"/>
  <c r="Y591" i="17"/>
  <c r="Y710" i="17" s="1"/>
  <c r="T378" i="17"/>
  <c r="T701" i="17" s="1"/>
  <c r="Z453" i="17"/>
  <c r="Z457" i="17"/>
  <c r="Z461" i="17"/>
  <c r="J465" i="17"/>
  <c r="Z465" i="17"/>
  <c r="Z469" i="17"/>
  <c r="Z473" i="17"/>
  <c r="J477" i="17"/>
  <c r="Z477" i="17"/>
  <c r="J481" i="17"/>
  <c r="Z481" i="17"/>
  <c r="T413" i="17"/>
  <c r="T702" i="17" s="1"/>
  <c r="Q448" i="17"/>
  <c r="Q703" i="17" s="1"/>
  <c r="Q719" i="17" s="1"/>
  <c r="Q409" i="19" s="1"/>
  <c r="Q93" i="27" s="1"/>
  <c r="Q121" i="27" s="1"/>
  <c r="S556" i="17"/>
  <c r="S709" i="17" s="1"/>
  <c r="J669" i="17"/>
  <c r="AB670" i="17"/>
  <c r="AC671" i="17"/>
  <c r="Z672" i="17"/>
  <c r="X674" i="17"/>
  <c r="M677" i="17"/>
  <c r="I678" i="17"/>
  <c r="AE678" i="17"/>
  <c r="N678" i="17" s="1"/>
  <c r="O678" i="17" s="1"/>
  <c r="P678" i="17" s="1"/>
  <c r="Q678" i="17" s="1"/>
  <c r="R678" i="17" s="1"/>
  <c r="S678" i="17" s="1"/>
  <c r="T678" i="17" s="1"/>
  <c r="AA679" i="17"/>
  <c r="W680" i="17"/>
  <c r="J685" i="17"/>
  <c r="AB686" i="17"/>
  <c r="AC687" i="17"/>
  <c r="Z688" i="17"/>
  <c r="X690" i="17"/>
  <c r="M693" i="17"/>
  <c r="I694" i="17"/>
  <c r="AE694" i="17"/>
  <c r="N694" i="17" s="1"/>
  <c r="O694" i="17" s="1"/>
  <c r="P694" i="17" s="1"/>
  <c r="Q694" i="17" s="1"/>
  <c r="R694" i="17" s="1"/>
  <c r="S694" i="17" s="1"/>
  <c r="T694" i="17" s="1"/>
  <c r="Z591" i="17"/>
  <c r="Z710" i="17" s="1"/>
  <c r="AA626" i="17"/>
  <c r="AA711" i="17" s="1"/>
  <c r="AA718" i="17" s="1"/>
  <c r="K661" i="17"/>
  <c r="K712" i="17" s="1"/>
  <c r="AI661" i="17"/>
  <c r="AI712" i="17" s="1"/>
  <c r="P118" i="17"/>
  <c r="AI118" i="17"/>
  <c r="M264" i="17"/>
  <c r="M190" i="17"/>
  <c r="M301" i="17" s="1"/>
  <c r="AC264" i="17"/>
  <c r="AC190" i="17"/>
  <c r="AC301" i="17" s="1"/>
  <c r="W265" i="17"/>
  <c r="AC266" i="17"/>
  <c r="W267" i="17"/>
  <c r="AC268" i="17"/>
  <c r="W269" i="17"/>
  <c r="M270" i="17"/>
  <c r="AC270" i="17"/>
  <c r="W271" i="17"/>
  <c r="AC272" i="17"/>
  <c r="W273" i="17"/>
  <c r="M274" i="17"/>
  <c r="AC274" i="17"/>
  <c r="W275" i="17"/>
  <c r="AC276" i="17"/>
  <c r="W277" i="17"/>
  <c r="M278" i="17"/>
  <c r="W279" i="17"/>
  <c r="AC280" i="17"/>
  <c r="W281" i="17"/>
  <c r="AC282" i="17"/>
  <c r="W283" i="17"/>
  <c r="AC284" i="17"/>
  <c r="W285" i="17"/>
  <c r="M286" i="17"/>
  <c r="AC286" i="17"/>
  <c r="W287" i="17"/>
  <c r="AC288" i="17"/>
  <c r="W289" i="17"/>
  <c r="M290" i="17"/>
  <c r="AC290" i="17"/>
  <c r="W291" i="17"/>
  <c r="AC292" i="17"/>
  <c r="W293" i="17"/>
  <c r="O260" i="17"/>
  <c r="AG260" i="17"/>
  <c r="M378" i="17"/>
  <c r="M701" i="17" s="1"/>
  <c r="M452" i="17"/>
  <c r="AC378" i="17"/>
  <c r="AC701" i="17" s="1"/>
  <c r="AC452" i="17"/>
  <c r="AC454" i="17"/>
  <c r="M456" i="17"/>
  <c r="AC456" i="17"/>
  <c r="M458" i="17"/>
  <c r="M460" i="17"/>
  <c r="AC460" i="17"/>
  <c r="M462" i="17"/>
  <c r="M464" i="17"/>
  <c r="AC464" i="17"/>
  <c r="M466" i="17"/>
  <c r="AC466" i="17"/>
  <c r="M468" i="17"/>
  <c r="AC468" i="17"/>
  <c r="AC470" i="17"/>
  <c r="M472" i="17"/>
  <c r="AC472" i="17"/>
  <c r="M474" i="17"/>
  <c r="M476" i="17"/>
  <c r="AC476" i="17"/>
  <c r="M478" i="17"/>
  <c r="M480" i="17"/>
  <c r="AC480" i="17"/>
  <c r="M413" i="17"/>
  <c r="M702" i="17" s="1"/>
  <c r="AC413" i="17"/>
  <c r="AC702" i="17" s="1"/>
  <c r="N448" i="17"/>
  <c r="N703" i="17" s="1"/>
  <c r="N719" i="17" s="1"/>
  <c r="N409" i="19" s="1"/>
  <c r="N93" i="27" s="1"/>
  <c r="N121" i="27" s="1"/>
  <c r="AE448" i="17"/>
  <c r="AE703" i="17" s="1"/>
  <c r="AE719" i="17" s="1"/>
  <c r="AE409" i="19" s="1"/>
  <c r="AE93" i="27" s="1"/>
  <c r="O556" i="17"/>
  <c r="O709" i="17" s="1"/>
  <c r="M667" i="17"/>
  <c r="J668" i="17"/>
  <c r="AA669" i="17"/>
  <c r="AC670" i="17"/>
  <c r="AB676" i="17"/>
  <c r="Y677" i="17"/>
  <c r="M683" i="17"/>
  <c r="J684" i="17"/>
  <c r="AA685" i="17"/>
  <c r="AC686" i="17"/>
  <c r="Y687" i="17"/>
  <c r="K691" i="17"/>
  <c r="AB692" i="17"/>
  <c r="Y693" i="17"/>
  <c r="Q591" i="17"/>
  <c r="Q710" i="17" s="1"/>
  <c r="L626" i="17"/>
  <c r="L711" i="17" s="1"/>
  <c r="L718" i="17" s="1"/>
  <c r="W661" i="17"/>
  <c r="W712" i="17" s="1"/>
  <c r="L556" i="17"/>
  <c r="L709" i="17" s="1"/>
  <c r="L665" i="17"/>
  <c r="AB556" i="17"/>
  <c r="AB709" i="17" s="1"/>
  <c r="AB665" i="17"/>
  <c r="J667" i="17"/>
  <c r="Z667" i="17"/>
  <c r="L669" i="17"/>
  <c r="AB669" i="17"/>
  <c r="J671" i="17"/>
  <c r="Z671" i="17"/>
  <c r="L673" i="17"/>
  <c r="AB673" i="17"/>
  <c r="J675" i="17"/>
  <c r="Z675" i="17"/>
  <c r="L677" i="17"/>
  <c r="AB677" i="17"/>
  <c r="J679" i="17"/>
  <c r="Z679" i="17"/>
  <c r="L681" i="17"/>
  <c r="AB681" i="17"/>
  <c r="J683" i="17"/>
  <c r="Z683" i="17"/>
  <c r="L685" i="17"/>
  <c r="AB685" i="17"/>
  <c r="J687" i="17"/>
  <c r="Z687" i="17"/>
  <c r="L689" i="17"/>
  <c r="AB689" i="17"/>
  <c r="J691" i="17"/>
  <c r="Z691" i="17"/>
  <c r="L693" i="17"/>
  <c r="AB693" i="17"/>
  <c r="K591" i="17"/>
  <c r="K710" i="17" s="1"/>
  <c r="AA591" i="17"/>
  <c r="AA710" i="17" s="1"/>
  <c r="J626" i="17"/>
  <c r="J711" i="17" s="1"/>
  <c r="J718" i="17" s="1"/>
  <c r="Z626" i="17"/>
  <c r="Z711" i="17" s="1"/>
  <c r="Z718" i="17" s="1"/>
  <c r="I661" i="17"/>
  <c r="I712" i="17" s="1"/>
  <c r="Y661" i="17"/>
  <c r="Y712" i="17" s="1"/>
  <c r="O1715" i="14"/>
  <c r="O1516" i="14"/>
  <c r="O1781" i="14" s="1"/>
  <c r="AI1532" i="14"/>
  <c r="W1532" i="14"/>
  <c r="AI1607" i="14"/>
  <c r="W1607" i="14"/>
  <c r="AE1456" i="14"/>
  <c r="M1456" i="14"/>
  <c r="AE1460" i="14"/>
  <c r="M1460" i="14"/>
  <c r="AE1464" i="14"/>
  <c r="M1464" i="14"/>
  <c r="AE1468" i="14"/>
  <c r="M1468" i="14"/>
  <c r="AE1472" i="14"/>
  <c r="M1472" i="14"/>
  <c r="AE1476" i="14"/>
  <c r="M1476" i="14"/>
  <c r="AE1480" i="14"/>
  <c r="M1480" i="14"/>
  <c r="AE1484" i="14"/>
  <c r="M1484" i="14"/>
  <c r="AE1488" i="14"/>
  <c r="M1488" i="14"/>
  <c r="AE1492" i="14"/>
  <c r="M1492" i="14"/>
  <c r="O1581" i="14"/>
  <c r="O1782" i="14" s="1"/>
  <c r="AI1528" i="14"/>
  <c r="W1528" i="14"/>
  <c r="AI1587" i="14"/>
  <c r="W1587" i="14"/>
  <c r="AI1619" i="14"/>
  <c r="W1619" i="14"/>
  <c r="AC1716" i="14"/>
  <c r="AC412" i="19" s="1"/>
  <c r="AC1720" i="14"/>
  <c r="AC416" i="19" s="1"/>
  <c r="AC1724" i="14"/>
  <c r="AC420" i="19" s="1"/>
  <c r="AC1728" i="14"/>
  <c r="AC424" i="19" s="1"/>
  <c r="AC1732" i="14"/>
  <c r="AC428" i="19" s="1"/>
  <c r="AC1736" i="14"/>
  <c r="AC432" i="19" s="1"/>
  <c r="AC1740" i="14"/>
  <c r="AC436" i="19" s="1"/>
  <c r="AC1744" i="14"/>
  <c r="AC440" i="19" s="1"/>
  <c r="AC1748" i="14"/>
  <c r="AC444" i="19" s="1"/>
  <c r="AC1752" i="14"/>
  <c r="AC448" i="19" s="1"/>
  <c r="K1715" i="14"/>
  <c r="K1516" i="14"/>
  <c r="K1781" i="14" s="1"/>
  <c r="O1717" i="14"/>
  <c r="O413" i="19" s="1"/>
  <c r="Y1720" i="14"/>
  <c r="Y416" i="19" s="1"/>
  <c r="I1724" i="14"/>
  <c r="I420" i="19" s="1"/>
  <c r="AI1467" i="14"/>
  <c r="W1467" i="14"/>
  <c r="Q1730" i="14"/>
  <c r="Q426" i="19" s="1"/>
  <c r="O1733" i="14"/>
  <c r="O429" i="19" s="1"/>
  <c r="Y1736" i="14"/>
  <c r="Y432" i="19" s="1"/>
  <c r="I1740" i="14"/>
  <c r="I436" i="19" s="1"/>
  <c r="AI1483" i="14"/>
  <c r="W1483" i="14"/>
  <c r="Q1746" i="14"/>
  <c r="Q442" i="19" s="1"/>
  <c r="O1749" i="14"/>
  <c r="O445" i="19" s="1"/>
  <c r="Y1752" i="14"/>
  <c r="Y448" i="19" s="1"/>
  <c r="K1581" i="14"/>
  <c r="K1782" i="14" s="1"/>
  <c r="AE1525" i="14"/>
  <c r="M1525" i="14"/>
  <c r="AE1533" i="14"/>
  <c r="M1533" i="14"/>
  <c r="AE1541" i="14"/>
  <c r="M1541" i="14"/>
  <c r="AE1549" i="14"/>
  <c r="M1549" i="14"/>
  <c r="AE1557" i="14"/>
  <c r="M1557" i="14"/>
  <c r="AG1590" i="14"/>
  <c r="U1590" i="14"/>
  <c r="AG1598" i="14"/>
  <c r="U1598" i="14"/>
  <c r="AG1606" i="14"/>
  <c r="U1606" i="14"/>
  <c r="AG1614" i="14"/>
  <c r="U1614" i="14"/>
  <c r="U1622" i="14"/>
  <c r="AI1538" i="14"/>
  <c r="W1538" i="14"/>
  <c r="AI1554" i="14"/>
  <c r="W1554" i="14"/>
  <c r="AI1593" i="14"/>
  <c r="W1593" i="14"/>
  <c r="AI1609" i="14"/>
  <c r="W1609" i="14"/>
  <c r="I1718" i="14"/>
  <c r="I414" i="19" s="1"/>
  <c r="AI1461" i="14"/>
  <c r="W1461" i="14"/>
  <c r="Q1724" i="14"/>
  <c r="Q420" i="19" s="1"/>
  <c r="O1727" i="14"/>
  <c r="O423" i="19" s="1"/>
  <c r="Y1730" i="14"/>
  <c r="Y426" i="19" s="1"/>
  <c r="I1734" i="14"/>
  <c r="I430" i="19" s="1"/>
  <c r="AI1477" i="14"/>
  <c r="W1477" i="14"/>
  <c r="Q1740" i="14"/>
  <c r="Q436" i="19" s="1"/>
  <c r="O1743" i="14"/>
  <c r="O439" i="19" s="1"/>
  <c r="Y1746" i="14"/>
  <c r="Y442" i="19" s="1"/>
  <c r="I1750" i="14"/>
  <c r="I446" i="19" s="1"/>
  <c r="AI1493" i="14"/>
  <c r="W1493" i="14"/>
  <c r="Z1774" i="14"/>
  <c r="Z470" i="19" s="1"/>
  <c r="U1525" i="14"/>
  <c r="AG1533" i="14"/>
  <c r="U1533" i="14"/>
  <c r="AG1541" i="14"/>
  <c r="U1541" i="14"/>
  <c r="AG1549" i="14"/>
  <c r="U1549" i="14"/>
  <c r="U1557" i="14"/>
  <c r="AE1586" i="14"/>
  <c r="M1586" i="14"/>
  <c r="AE1594" i="14"/>
  <c r="M1594" i="14"/>
  <c r="M1602" i="14"/>
  <c r="AE1610" i="14"/>
  <c r="M1610" i="14"/>
  <c r="AE1618" i="14"/>
  <c r="M1618" i="14"/>
  <c r="P1715" i="14"/>
  <c r="P1516" i="14"/>
  <c r="P1781" i="14" s="1"/>
  <c r="J1716" i="14"/>
  <c r="J412" i="19" s="1"/>
  <c r="Z1716" i="14"/>
  <c r="Z412" i="19" s="1"/>
  <c r="X1717" i="14"/>
  <c r="X413" i="19" s="1"/>
  <c r="R1718" i="14"/>
  <c r="R414" i="19" s="1"/>
  <c r="P1719" i="14"/>
  <c r="P415" i="19" s="1"/>
  <c r="J1720" i="14"/>
  <c r="J416" i="19" s="1"/>
  <c r="Z1720" i="14"/>
  <c r="Z416" i="19" s="1"/>
  <c r="X1721" i="14"/>
  <c r="X417" i="19" s="1"/>
  <c r="R1722" i="14"/>
  <c r="R418" i="19" s="1"/>
  <c r="P1723" i="14"/>
  <c r="P419" i="19" s="1"/>
  <c r="J1724" i="14"/>
  <c r="J420" i="19" s="1"/>
  <c r="Z1724" i="14"/>
  <c r="Z420" i="19" s="1"/>
  <c r="X1725" i="14"/>
  <c r="X421" i="19" s="1"/>
  <c r="R1726" i="14"/>
  <c r="R422" i="19" s="1"/>
  <c r="P1727" i="14"/>
  <c r="P423" i="19" s="1"/>
  <c r="J1728" i="14"/>
  <c r="J424" i="19" s="1"/>
  <c r="Z1728" i="14"/>
  <c r="Z424" i="19" s="1"/>
  <c r="X1729" i="14"/>
  <c r="X425" i="19" s="1"/>
  <c r="R1730" i="14"/>
  <c r="R426" i="19" s="1"/>
  <c r="P1731" i="14"/>
  <c r="P427" i="19" s="1"/>
  <c r="J1732" i="14"/>
  <c r="J428" i="19" s="1"/>
  <c r="Z1732" i="14"/>
  <c r="Z428" i="19" s="1"/>
  <c r="X1733" i="14"/>
  <c r="X429" i="19" s="1"/>
  <c r="R1734" i="14"/>
  <c r="R430" i="19" s="1"/>
  <c r="P1735" i="14"/>
  <c r="P431" i="19" s="1"/>
  <c r="J1736" i="14"/>
  <c r="J432" i="19" s="1"/>
  <c r="Z1736" i="14"/>
  <c r="Z432" i="19" s="1"/>
  <c r="X1737" i="14"/>
  <c r="X433" i="19" s="1"/>
  <c r="R1738" i="14"/>
  <c r="R434" i="19" s="1"/>
  <c r="P1739" i="14"/>
  <c r="P435" i="19" s="1"/>
  <c r="J1740" i="14"/>
  <c r="J436" i="19" s="1"/>
  <c r="Z1740" i="14"/>
  <c r="Z436" i="19" s="1"/>
  <c r="X1741" i="14"/>
  <c r="X437" i="19" s="1"/>
  <c r="R1742" i="14"/>
  <c r="R438" i="19" s="1"/>
  <c r="P1743" i="14"/>
  <c r="P439" i="19" s="1"/>
  <c r="J1744" i="14"/>
  <c r="J440" i="19" s="1"/>
  <c r="Z1744" i="14"/>
  <c r="Z440" i="19" s="1"/>
  <c r="X1745" i="14"/>
  <c r="X441" i="19" s="1"/>
  <c r="R1746" i="14"/>
  <c r="R442" i="19" s="1"/>
  <c r="P1747" i="14"/>
  <c r="P443" i="19" s="1"/>
  <c r="J1748" i="14"/>
  <c r="J444" i="19" s="1"/>
  <c r="Z1748" i="14"/>
  <c r="Z444" i="19" s="1"/>
  <c r="X1749" i="14"/>
  <c r="X445" i="19" s="1"/>
  <c r="R1750" i="14"/>
  <c r="R446" i="19" s="1"/>
  <c r="P1751" i="14"/>
  <c r="P447" i="19" s="1"/>
  <c r="J1752" i="14"/>
  <c r="J448" i="19" s="1"/>
  <c r="Z1752" i="14"/>
  <c r="Z448" i="19" s="1"/>
  <c r="X1753" i="14"/>
  <c r="X449" i="19" s="1"/>
  <c r="R1754" i="14"/>
  <c r="R450" i="19" s="1"/>
  <c r="O1774" i="14"/>
  <c r="O470" i="19" s="1"/>
  <c r="L1581" i="14"/>
  <c r="L1782" i="14" s="1"/>
  <c r="AB1581" i="14"/>
  <c r="AB1782" i="14" s="1"/>
  <c r="X1646" i="14"/>
  <c r="X1783" i="14" s="1"/>
  <c r="Q1715" i="14"/>
  <c r="Q1516" i="14"/>
  <c r="Q1781" i="14" s="1"/>
  <c r="K1716" i="14"/>
  <c r="K412" i="19" s="1"/>
  <c r="AA1716" i="14"/>
  <c r="AA412" i="19" s="1"/>
  <c r="AG1457" i="14"/>
  <c r="U1457" i="14"/>
  <c r="O1718" i="14"/>
  <c r="O414" i="19" s="1"/>
  <c r="I1719" i="14"/>
  <c r="I415" i="19" s="1"/>
  <c r="Y1719" i="14"/>
  <c r="Y415" i="19" s="1"/>
  <c r="S1720" i="14"/>
  <c r="S416" i="19" s="1"/>
  <c r="AE1461" i="14"/>
  <c r="AE1721" i="14" s="1"/>
  <c r="AE417" i="19" s="1"/>
  <c r="M1461" i="14"/>
  <c r="M1721" i="14" s="1"/>
  <c r="M417" i="19" s="1"/>
  <c r="AC1721" i="14"/>
  <c r="AC417" i="19" s="1"/>
  <c r="AI1462" i="14"/>
  <c r="W1462" i="14"/>
  <c r="Q1723" i="14"/>
  <c r="Q419" i="19" s="1"/>
  <c r="K1724" i="14"/>
  <c r="K420" i="19" s="1"/>
  <c r="AA1724" i="14"/>
  <c r="AA420" i="19" s="1"/>
  <c r="U1465" i="14"/>
  <c r="O1726" i="14"/>
  <c r="O422" i="19" s="1"/>
  <c r="I1727" i="14"/>
  <c r="I423" i="19" s="1"/>
  <c r="Y1727" i="14"/>
  <c r="Y423" i="19" s="1"/>
  <c r="S1728" i="14"/>
  <c r="S424" i="19" s="1"/>
  <c r="AE1469" i="14"/>
  <c r="M1469" i="14"/>
  <c r="AC1729" i="14"/>
  <c r="AC425" i="19" s="1"/>
  <c r="AI1470" i="14"/>
  <c r="W1470" i="14"/>
  <c r="Q1731" i="14"/>
  <c r="Q427" i="19" s="1"/>
  <c r="K1732" i="14"/>
  <c r="K428" i="19" s="1"/>
  <c r="AA1732" i="14"/>
  <c r="AA428" i="19" s="1"/>
  <c r="AG1473" i="14"/>
  <c r="U1473" i="14"/>
  <c r="O1734" i="14"/>
  <c r="O430" i="19" s="1"/>
  <c r="I1735" i="14"/>
  <c r="I431" i="19" s="1"/>
  <c r="Y1735" i="14"/>
  <c r="Y431" i="19" s="1"/>
  <c r="S1736" i="14"/>
  <c r="S432" i="19" s="1"/>
  <c r="AE1477" i="14"/>
  <c r="M1477" i="14"/>
  <c r="AC1737" i="14"/>
  <c r="AC433" i="19" s="1"/>
  <c r="AI1478" i="14"/>
  <c r="W1478" i="14"/>
  <c r="Q1739" i="14"/>
  <c r="Q435" i="19" s="1"/>
  <c r="K1740" i="14"/>
  <c r="K436" i="19" s="1"/>
  <c r="AA1740" i="14"/>
  <c r="AA436" i="19" s="1"/>
  <c r="AG1481" i="14"/>
  <c r="U1481" i="14"/>
  <c r="U1741" i="14" s="1"/>
  <c r="U437" i="19" s="1"/>
  <c r="O1742" i="14"/>
  <c r="O438" i="19" s="1"/>
  <c r="I1743" i="14"/>
  <c r="I439" i="19" s="1"/>
  <c r="Y1743" i="14"/>
  <c r="Y439" i="19" s="1"/>
  <c r="S1744" i="14"/>
  <c r="S440" i="19" s="1"/>
  <c r="AE1485" i="14"/>
  <c r="M1485" i="14"/>
  <c r="AC1745" i="14"/>
  <c r="AC441" i="19" s="1"/>
  <c r="AI1486" i="14"/>
  <c r="W1486" i="14"/>
  <c r="Q1747" i="14"/>
  <c r="Q443" i="19" s="1"/>
  <c r="K1748" i="14"/>
  <c r="K444" i="19" s="1"/>
  <c r="AA1748" i="14"/>
  <c r="AA444" i="19" s="1"/>
  <c r="AG1489" i="14"/>
  <c r="U1489" i="14"/>
  <c r="O1750" i="14"/>
  <c r="O446" i="19" s="1"/>
  <c r="I1751" i="14"/>
  <c r="I447" i="19" s="1"/>
  <c r="Y1751" i="14"/>
  <c r="Y447" i="19" s="1"/>
  <c r="S1752" i="14"/>
  <c r="S448" i="19" s="1"/>
  <c r="AE1493" i="14"/>
  <c r="AE1753" i="14" s="1"/>
  <c r="AE449" i="19" s="1"/>
  <c r="M1493" i="14"/>
  <c r="AC1753" i="14"/>
  <c r="AC449" i="19" s="1"/>
  <c r="AI1494" i="14"/>
  <c r="W1494" i="14"/>
  <c r="T1774" i="14"/>
  <c r="T470" i="19" s="1"/>
  <c r="AE1520" i="14"/>
  <c r="M1520" i="14"/>
  <c r="AC1581" i="14"/>
  <c r="AC1782" i="14" s="1"/>
  <c r="AI1521" i="14"/>
  <c r="W1521" i="14"/>
  <c r="AG1524" i="14"/>
  <c r="U1524" i="14"/>
  <c r="AE1528" i="14"/>
  <c r="M1528" i="14"/>
  <c r="AI1529" i="14"/>
  <c r="W1529" i="14"/>
  <c r="AG1532" i="14"/>
  <c r="U1532" i="14"/>
  <c r="AE1536" i="14"/>
  <c r="M1536" i="14"/>
  <c r="AI1537" i="14"/>
  <c r="W1537" i="14"/>
  <c r="AG1540" i="14"/>
  <c r="U1540" i="14"/>
  <c r="AE1544" i="14"/>
  <c r="M1544" i="14"/>
  <c r="AI1545" i="14"/>
  <c r="W1545" i="14"/>
  <c r="AG1548" i="14"/>
  <c r="U1548" i="14"/>
  <c r="AE1552" i="14"/>
  <c r="M1552" i="14"/>
  <c r="AI1553" i="14"/>
  <c r="W1553" i="14"/>
  <c r="AG1556" i="14"/>
  <c r="U1556" i="14"/>
  <c r="I1646" i="14"/>
  <c r="I1783" i="14" s="1"/>
  <c r="Y1646" i="14"/>
  <c r="Y1783" i="14" s="1"/>
  <c r="AE1587" i="14"/>
  <c r="M1587" i="14"/>
  <c r="AI1588" i="14"/>
  <c r="W1588" i="14"/>
  <c r="AG1591" i="14"/>
  <c r="U1591" i="14"/>
  <c r="AE1595" i="14"/>
  <c r="M1595" i="14"/>
  <c r="AI1596" i="14"/>
  <c r="W1596" i="14"/>
  <c r="AG1599" i="14"/>
  <c r="U1599" i="14"/>
  <c r="AE1603" i="14"/>
  <c r="M1603" i="14"/>
  <c r="AI1604" i="14"/>
  <c r="W1604" i="14"/>
  <c r="AG1607" i="14"/>
  <c r="U1607" i="14"/>
  <c r="AE1611" i="14"/>
  <c r="M1611" i="14"/>
  <c r="AI1612" i="14"/>
  <c r="W1612" i="14"/>
  <c r="AG1615" i="14"/>
  <c r="U1615" i="14"/>
  <c r="AE1619" i="14"/>
  <c r="M1619" i="14"/>
  <c r="AI1620" i="14"/>
  <c r="W1620" i="14"/>
  <c r="AG1623" i="14"/>
  <c r="U1623" i="14"/>
  <c r="V1715" i="14"/>
  <c r="V1516" i="14"/>
  <c r="V1781" i="14" s="1"/>
  <c r="N1581" i="14"/>
  <c r="N1782" i="14" s="1"/>
  <c r="V1646" i="14"/>
  <c r="V1783" i="14" s="1"/>
  <c r="AE1669" i="14"/>
  <c r="AE1604" i="14"/>
  <c r="AE1474" i="14"/>
  <c r="AE425" i="14"/>
  <c r="AG445" i="14"/>
  <c r="AG1689" i="14"/>
  <c r="AG1624" i="14"/>
  <c r="AG1559" i="14"/>
  <c r="AG1494" i="14"/>
  <c r="AG413" i="14"/>
  <c r="AG1657" i="14"/>
  <c r="AG1592" i="14"/>
  <c r="AG1527" i="14"/>
  <c r="AG342" i="10"/>
  <c r="V1318" i="14"/>
  <c r="S1253" i="14"/>
  <c r="F135" i="16"/>
  <c r="F112" i="16"/>
  <c r="F159" i="16"/>
  <c r="F183" i="16"/>
  <c r="Y35" i="19"/>
  <c r="Y35" i="20" s="1"/>
  <c r="Y286" i="10"/>
  <c r="AE236" i="10"/>
  <c r="AE33" i="19" s="1"/>
  <c r="AE33" i="20" s="1"/>
  <c r="AG224" i="10"/>
  <c r="AG21" i="19" s="1"/>
  <c r="AG21" i="20" s="1"/>
  <c r="AE220" i="10"/>
  <c r="AE17" i="19" s="1"/>
  <c r="AE17" i="20" s="1"/>
  <c r="Y15" i="19"/>
  <c r="Y239" i="10"/>
  <c r="Y285" i="10" s="1"/>
  <c r="AG213" i="10"/>
  <c r="AG215" i="10" s="1"/>
  <c r="AC115" i="10"/>
  <c r="P65" i="10"/>
  <c r="O35" i="19"/>
  <c r="O35" i="20" s="1"/>
  <c r="O286" i="10"/>
  <c r="O15" i="19"/>
  <c r="O239" i="10"/>
  <c r="O285" i="10" s="1"/>
  <c r="AE737" i="10"/>
  <c r="G113" i="27"/>
  <c r="AG108" i="27"/>
  <c r="N52" i="20"/>
  <c r="G52" i="20"/>
  <c r="G60" i="20"/>
  <c r="H60" i="20"/>
  <c r="AG736" i="10"/>
  <c r="AG433" i="12"/>
  <c r="AG449" i="12"/>
  <c r="AI114" i="27"/>
  <c r="AG34" i="20"/>
  <c r="AA34" i="20"/>
  <c r="W34" i="20"/>
  <c r="S34" i="20"/>
  <c r="AI34" i="20"/>
  <c r="Z34" i="20"/>
  <c r="U34" i="20"/>
  <c r="P34" i="20"/>
  <c r="L34" i="20"/>
  <c r="H34" i="20"/>
  <c r="AC34" i="20"/>
  <c r="V34" i="20"/>
  <c r="O34" i="20"/>
  <c r="J34" i="20"/>
  <c r="AB34" i="20"/>
  <c r="R34" i="20"/>
  <c r="K34" i="20"/>
  <c r="Y34" i="20"/>
  <c r="Q34" i="20"/>
  <c r="I34" i="20"/>
  <c r="T34" i="20"/>
  <c r="G34" i="20"/>
  <c r="X34" i="20"/>
  <c r="M34" i="20"/>
  <c r="N34" i="20"/>
  <c r="AE492" i="10"/>
  <c r="AG597" i="10"/>
  <c r="U904" i="15"/>
  <c r="AG904" i="15"/>
  <c r="Q1548" i="15"/>
  <c r="Q494" i="19" s="1"/>
  <c r="Q62" i="20" s="1"/>
  <c r="J463" i="15"/>
  <c r="N463" i="15"/>
  <c r="U824" i="15"/>
  <c r="AG824" i="15"/>
  <c r="W484" i="19"/>
  <c r="W1539" i="15"/>
  <c r="P471" i="19"/>
  <c r="P1609" i="15"/>
  <c r="R463" i="15"/>
  <c r="U897" i="15"/>
  <c r="AG897" i="15"/>
  <c r="N499" i="19"/>
  <c r="N65" i="20" s="1"/>
  <c r="N1619" i="15"/>
  <c r="M169" i="15"/>
  <c r="AE169" i="15"/>
  <c r="AC471" i="19"/>
  <c r="AC55" i="20" s="1"/>
  <c r="AC1609" i="15"/>
  <c r="U323" i="15"/>
  <c r="U472" i="19" s="1"/>
  <c r="AG323" i="15"/>
  <c r="AG472" i="19" s="1"/>
  <c r="AE335" i="15"/>
  <c r="M335" i="15"/>
  <c r="AC473" i="19"/>
  <c r="AC56" i="20" s="1"/>
  <c r="AC1610" i="15"/>
  <c r="S463" i="15"/>
  <c r="AE403" i="15"/>
  <c r="M403" i="15"/>
  <c r="W404" i="15"/>
  <c r="AI404" i="15"/>
  <c r="AG407" i="15"/>
  <c r="U407" i="15"/>
  <c r="AE411" i="15"/>
  <c r="M411" i="15"/>
  <c r="W412" i="15"/>
  <c r="AI412" i="15"/>
  <c r="AG415" i="15"/>
  <c r="U415" i="15"/>
  <c r="AE419" i="15"/>
  <c r="M419" i="15"/>
  <c r="W420" i="15"/>
  <c r="AI420" i="15"/>
  <c r="AG423" i="15"/>
  <c r="U423" i="15"/>
  <c r="AE427" i="15"/>
  <c r="M427" i="15"/>
  <c r="W428" i="15"/>
  <c r="AI428" i="15"/>
  <c r="AG431" i="15"/>
  <c r="U431" i="15"/>
  <c r="AE435" i="15"/>
  <c r="M435" i="15"/>
  <c r="W436" i="15"/>
  <c r="AI436" i="15"/>
  <c r="AG439" i="15"/>
  <c r="U439" i="15"/>
  <c r="M603" i="15"/>
  <c r="M606" i="15" s="1"/>
  <c r="AI831" i="15"/>
  <c r="W831" i="15"/>
  <c r="AE881" i="15"/>
  <c r="M881" i="15"/>
  <c r="AE897" i="15"/>
  <c r="M897" i="15"/>
  <c r="L478" i="19"/>
  <c r="L61" i="20" s="1"/>
  <c r="T499" i="19"/>
  <c r="T65" i="20" s="1"/>
  <c r="T1619" i="15"/>
  <c r="N471" i="19"/>
  <c r="N55" i="20" s="1"/>
  <c r="N1609" i="15"/>
  <c r="V335" i="15"/>
  <c r="P463" i="15"/>
  <c r="Q873" i="15"/>
  <c r="M836" i="15"/>
  <c r="AE836" i="15"/>
  <c r="U848" i="15"/>
  <c r="AG848" i="15"/>
  <c r="U889" i="15"/>
  <c r="AG889" i="15"/>
  <c r="W891" i="15"/>
  <c r="AI891" i="15"/>
  <c r="U905" i="15"/>
  <c r="AG905" i="15"/>
  <c r="X497" i="19"/>
  <c r="X63" i="20" s="1"/>
  <c r="X1617" i="15"/>
  <c r="K471" i="19"/>
  <c r="K1609" i="15"/>
  <c r="AA471" i="19"/>
  <c r="AA1609" i="15"/>
  <c r="W323" i="15"/>
  <c r="W472" i="19" s="1"/>
  <c r="AI323" i="15"/>
  <c r="AI472" i="19" s="1"/>
  <c r="S335" i="15"/>
  <c r="U402" i="15"/>
  <c r="M406" i="15"/>
  <c r="AE406" i="15"/>
  <c r="W407" i="15"/>
  <c r="AI407" i="15"/>
  <c r="AG410" i="15"/>
  <c r="U410" i="15"/>
  <c r="M414" i="15"/>
  <c r="AE414" i="15"/>
  <c r="W415" i="15"/>
  <c r="AI415" i="15"/>
  <c r="AG418" i="15"/>
  <c r="U418" i="15"/>
  <c r="M422" i="15"/>
  <c r="AE422" i="15"/>
  <c r="W423" i="15"/>
  <c r="AI423" i="15"/>
  <c r="AG426" i="15"/>
  <c r="U426" i="15"/>
  <c r="M430" i="15"/>
  <c r="AE430" i="15"/>
  <c r="W431" i="15"/>
  <c r="AI431" i="15"/>
  <c r="AG434" i="15"/>
  <c r="U434" i="15"/>
  <c r="M438" i="15"/>
  <c r="AE438" i="15"/>
  <c r="W439" i="15"/>
  <c r="AI439" i="15"/>
  <c r="AC476" i="19"/>
  <c r="AC59" i="20" s="1"/>
  <c r="AC1613" i="15"/>
  <c r="AI823" i="15"/>
  <c r="W823" i="15"/>
  <c r="M848" i="15"/>
  <c r="AE848" i="15"/>
  <c r="U885" i="15"/>
  <c r="AG885" i="15"/>
  <c r="AI887" i="15"/>
  <c r="W887" i="15"/>
  <c r="U901" i="15"/>
  <c r="AG901" i="15"/>
  <c r="AI903" i="15"/>
  <c r="W903" i="15"/>
  <c r="R484" i="19"/>
  <c r="R62" i="20" s="1"/>
  <c r="R1539" i="15"/>
  <c r="R1616" i="15" s="1"/>
  <c r="P514" i="19"/>
  <c r="P1632" i="15"/>
  <c r="W518" i="19"/>
  <c r="AI518" i="19"/>
  <c r="T476" i="19"/>
  <c r="T59" i="20" s="1"/>
  <c r="T1613" i="15"/>
  <c r="X873" i="15"/>
  <c r="M838" i="15"/>
  <c r="AE838" i="15"/>
  <c r="U850" i="15"/>
  <c r="AG850" i="15"/>
  <c r="V927" i="15"/>
  <c r="W877" i="15"/>
  <c r="AI877" i="15"/>
  <c r="AI878" i="15"/>
  <c r="W878" i="15"/>
  <c r="AG882" i="15"/>
  <c r="U882" i="15"/>
  <c r="U883" i="15"/>
  <c r="AG883" i="15"/>
  <c r="AI885" i="15"/>
  <c r="W885" i="15"/>
  <c r="AI886" i="15"/>
  <c r="W886" i="15"/>
  <c r="AG890" i="15"/>
  <c r="U890" i="15"/>
  <c r="U891" i="15"/>
  <c r="AG891" i="15"/>
  <c r="W893" i="15"/>
  <c r="AI893" i="15"/>
  <c r="AI894" i="15"/>
  <c r="W894" i="15"/>
  <c r="AG898" i="15"/>
  <c r="U898" i="15"/>
  <c r="U899" i="15"/>
  <c r="AG899" i="15"/>
  <c r="AI901" i="15"/>
  <c r="W901" i="15"/>
  <c r="AI902" i="15"/>
  <c r="W902" i="15"/>
  <c r="X478" i="19"/>
  <c r="X61" i="20" s="1"/>
  <c r="I484" i="19"/>
  <c r="I62" i="20" s="1"/>
  <c r="I1539" i="15"/>
  <c r="I1616" i="15" s="1"/>
  <c r="AE1548" i="15"/>
  <c r="AE494" i="19" s="1"/>
  <c r="M1548" i="15"/>
  <c r="M494" i="19" s="1"/>
  <c r="M1571" i="15"/>
  <c r="M496" i="19" s="1"/>
  <c r="AE1571" i="15"/>
  <c r="AE496" i="19" s="1"/>
  <c r="I497" i="19"/>
  <c r="I63" i="20" s="1"/>
  <c r="I1617" i="15"/>
  <c r="J498" i="19"/>
  <c r="J64" i="20" s="1"/>
  <c r="J1618" i="15"/>
  <c r="J499" i="19"/>
  <c r="J65" i="20" s="1"/>
  <c r="J1619" i="15"/>
  <c r="L514" i="19"/>
  <c r="L73" i="20" s="1"/>
  <c r="L1632" i="15"/>
  <c r="M517" i="19"/>
  <c r="AE517" i="19"/>
  <c r="M518" i="19"/>
  <c r="AE518" i="19"/>
  <c r="N519" i="19"/>
  <c r="N31" i="21" s="1"/>
  <c r="N1643" i="15"/>
  <c r="O478" i="19"/>
  <c r="O61" i="20" s="1"/>
  <c r="U484" i="19"/>
  <c r="U1539" i="15"/>
  <c r="U1616" i="15" s="1"/>
  <c r="U485" i="19"/>
  <c r="AG485" i="19"/>
  <c r="AG1582" i="15"/>
  <c r="U1582" i="15"/>
  <c r="V498" i="19"/>
  <c r="V64" i="20" s="1"/>
  <c r="V1618" i="15"/>
  <c r="V499" i="19"/>
  <c r="V65" i="20" s="1"/>
  <c r="V1619" i="15"/>
  <c r="X514" i="19"/>
  <c r="X1632" i="15"/>
  <c r="W515" i="19"/>
  <c r="AI515" i="19"/>
  <c r="T519" i="19"/>
  <c r="T31" i="21" s="1"/>
  <c r="T1643" i="15"/>
  <c r="W603" i="15"/>
  <c r="W606" i="15" s="1"/>
  <c r="AI603" i="15"/>
  <c r="AI606" i="15" s="1"/>
  <c r="U822" i="15"/>
  <c r="AG822" i="15"/>
  <c r="AI825" i="15"/>
  <c r="W825" i="15"/>
  <c r="M842" i="15"/>
  <c r="AE842" i="15"/>
  <c r="S927" i="15"/>
  <c r="AG878" i="15"/>
  <c r="U878" i="15"/>
  <c r="U879" i="15"/>
  <c r="AG879" i="15"/>
  <c r="W881" i="15"/>
  <c r="AI881" i="15"/>
  <c r="AI882" i="15"/>
  <c r="W882" i="15"/>
  <c r="AG886" i="15"/>
  <c r="U886" i="15"/>
  <c r="U887" i="15"/>
  <c r="AG887" i="15"/>
  <c r="W889" i="15"/>
  <c r="AI889" i="15"/>
  <c r="AI890" i="15"/>
  <c r="W890" i="15"/>
  <c r="AG894" i="15"/>
  <c r="U894" i="15"/>
  <c r="U895" i="15"/>
  <c r="AG895" i="15"/>
  <c r="W897" i="15"/>
  <c r="AI897" i="15"/>
  <c r="AI898" i="15"/>
  <c r="W898" i="15"/>
  <c r="AG902" i="15"/>
  <c r="U902" i="15"/>
  <c r="U903" i="15"/>
  <c r="AG903" i="15"/>
  <c r="W905" i="15"/>
  <c r="AI905" i="15"/>
  <c r="V478" i="19"/>
  <c r="V61" i="20" s="1"/>
  <c r="W1447" i="15"/>
  <c r="W479" i="19" s="1"/>
  <c r="AI1447" i="15"/>
  <c r="AI479" i="19" s="1"/>
  <c r="AA484" i="19"/>
  <c r="AA62" i="20" s="1"/>
  <c r="AA1539" i="15"/>
  <c r="AA1616" i="15" s="1"/>
  <c r="AB497" i="19"/>
  <c r="AB63" i="20" s="1"/>
  <c r="AB1617" i="15"/>
  <c r="AB498" i="19"/>
  <c r="AB64" i="20" s="1"/>
  <c r="AB1618" i="15"/>
  <c r="AC499" i="19"/>
  <c r="AC65" i="20" s="1"/>
  <c r="AC1619" i="15"/>
  <c r="Y514" i="19"/>
  <c r="Y1632" i="15"/>
  <c r="AA519" i="19"/>
  <c r="AA31" i="21" s="1"/>
  <c r="AA1643" i="15"/>
  <c r="V476" i="19"/>
  <c r="V59" i="20" s="1"/>
  <c r="V1613" i="15"/>
  <c r="S873" i="15"/>
  <c r="M823" i="15"/>
  <c r="AE823" i="15"/>
  <c r="W824" i="15"/>
  <c r="AI824" i="15"/>
  <c r="U827" i="15"/>
  <c r="AG827" i="15"/>
  <c r="M831" i="15"/>
  <c r="AE831" i="15"/>
  <c r="W832" i="15"/>
  <c r="AI832" i="15"/>
  <c r="U835" i="15"/>
  <c r="AG835" i="15"/>
  <c r="M839" i="15"/>
  <c r="AE839" i="15"/>
  <c r="W840" i="15"/>
  <c r="AI840" i="15"/>
  <c r="U843" i="15"/>
  <c r="AG843" i="15"/>
  <c r="M847" i="15"/>
  <c r="AE847" i="15"/>
  <c r="W848" i="15"/>
  <c r="AI848" i="15"/>
  <c r="U851" i="15"/>
  <c r="AG851" i="15"/>
  <c r="L927" i="15"/>
  <c r="AB927" i="15"/>
  <c r="AE1193" i="15"/>
  <c r="M1193" i="15"/>
  <c r="AC478" i="19"/>
  <c r="AC61" i="20" s="1"/>
  <c r="U1447" i="15"/>
  <c r="U479" i="19" s="1"/>
  <c r="AG1447" i="15"/>
  <c r="AG479" i="19" s="1"/>
  <c r="AE1485" i="15"/>
  <c r="AE481" i="19" s="1"/>
  <c r="M1485" i="15"/>
  <c r="M481" i="19" s="1"/>
  <c r="U1499" i="15"/>
  <c r="U482" i="19" s="1"/>
  <c r="AG1499" i="15"/>
  <c r="AG482" i="19" s="1"/>
  <c r="M1523" i="15"/>
  <c r="M483" i="19" s="1"/>
  <c r="AE1523" i="15"/>
  <c r="AE483" i="19" s="1"/>
  <c r="X484" i="19"/>
  <c r="X62" i="20" s="1"/>
  <c r="X1539" i="15"/>
  <c r="X1616" i="15" s="1"/>
  <c r="P1548" i="15"/>
  <c r="P494" i="19" s="1"/>
  <c r="P62" i="20" s="1"/>
  <c r="W1571" i="15"/>
  <c r="W496" i="19" s="1"/>
  <c r="AI1571" i="15"/>
  <c r="AI496" i="19" s="1"/>
  <c r="S497" i="19"/>
  <c r="S63" i="20" s="1"/>
  <c r="S1617" i="15"/>
  <c r="M1593" i="15"/>
  <c r="AE1593" i="15"/>
  <c r="AC498" i="19"/>
  <c r="AC64" i="20" s="1"/>
  <c r="AC1618" i="15"/>
  <c r="W1604" i="15"/>
  <c r="AI1604" i="15"/>
  <c r="R514" i="19"/>
  <c r="R73" i="20" s="1"/>
  <c r="R1632" i="15"/>
  <c r="M519" i="19"/>
  <c r="M31" i="21" s="1"/>
  <c r="M1643" i="15"/>
  <c r="AC519" i="19"/>
  <c r="AC31" i="21" s="1"/>
  <c r="AC1643" i="15"/>
  <c r="AE1667" i="14"/>
  <c r="AE1602" i="14"/>
  <c r="AE1537" i="14"/>
  <c r="AE423" i="14"/>
  <c r="AI108" i="27"/>
  <c r="AG114" i="27"/>
  <c r="AG443" i="14"/>
  <c r="AG1687" i="14"/>
  <c r="AG1622" i="14"/>
  <c r="AG1557" i="14"/>
  <c r="AG1492" i="14"/>
  <c r="AG411" i="14"/>
  <c r="AG1655" i="14"/>
  <c r="AG1525" i="14"/>
  <c r="AG1460" i="14"/>
  <c r="AG428" i="12"/>
  <c r="AG743" i="10"/>
  <c r="K103" i="12"/>
  <c r="AI193" i="12"/>
  <c r="AI238" i="12"/>
  <c r="AI148" i="12"/>
  <c r="J1383" i="14"/>
  <c r="Z1318" i="14"/>
  <c r="AE1654" i="14"/>
  <c r="AE1589" i="14"/>
  <c r="AE1524" i="14"/>
  <c r="AE1459" i="14"/>
  <c r="AE410" i="14"/>
  <c r="AE1670" i="14"/>
  <c r="AE1605" i="14"/>
  <c r="AE1540" i="14"/>
  <c r="AE1475" i="14"/>
  <c r="AE426" i="14"/>
  <c r="AE1686" i="14"/>
  <c r="AE1556" i="14"/>
  <c r="AE1491" i="14"/>
  <c r="AE442" i="14"/>
  <c r="X1253" i="14"/>
  <c r="AG425" i="12"/>
  <c r="AG376" i="12"/>
  <c r="AG421" i="12" s="1"/>
  <c r="AG406" i="14"/>
  <c r="AG1455" i="14"/>
  <c r="AG1650" i="14"/>
  <c r="AG1520" i="14"/>
  <c r="AG79" i="14"/>
  <c r="AG1585" i="14"/>
  <c r="AG430" i="14"/>
  <c r="AG1479" i="14"/>
  <c r="AG1674" i="14"/>
  <c r="AG1609" i="14"/>
  <c r="AG1544" i="14"/>
  <c r="U1318" i="14"/>
  <c r="S110" i="23"/>
  <c r="H184" i="25"/>
  <c r="H128" i="25"/>
  <c r="G128" i="25"/>
  <c r="H156" i="25"/>
  <c r="G184" i="25"/>
  <c r="G156" i="25"/>
  <c r="O62" i="20"/>
  <c r="G62" i="20"/>
  <c r="H62" i="20"/>
  <c r="T62" i="20"/>
  <c r="Y62" i="20"/>
  <c r="AB62" i="20"/>
  <c r="N62" i="20"/>
  <c r="T103" i="12"/>
  <c r="R1318" i="14"/>
  <c r="AC1253" i="14"/>
  <c r="AB182" i="27"/>
  <c r="AB84" i="26" s="1"/>
  <c r="AB181" i="27"/>
  <c r="AB83" i="26" s="1"/>
  <c r="G181" i="25"/>
  <c r="G125" i="25"/>
  <c r="H153" i="25"/>
  <c r="G153" i="25"/>
  <c r="H125" i="25"/>
  <c r="H181" i="25"/>
  <c r="G167" i="25"/>
  <c r="H167" i="25"/>
  <c r="H195" i="25"/>
  <c r="G139" i="25"/>
  <c r="G195" i="25"/>
  <c r="H139" i="25"/>
  <c r="H170" i="25"/>
  <c r="G142" i="25"/>
  <c r="G170" i="25"/>
  <c r="G198" i="25"/>
  <c r="H142" i="25"/>
  <c r="H198" i="25"/>
  <c r="F328" i="25"/>
  <c r="F397" i="25" s="1"/>
  <c r="H200" i="25"/>
  <c r="H144" i="25"/>
  <c r="G144" i="25"/>
  <c r="H172" i="25"/>
  <c r="G200" i="25"/>
  <c r="G172" i="25"/>
  <c r="AE743" i="10"/>
  <c r="V115" i="10"/>
  <c r="AG234" i="10"/>
  <c r="AG31" i="19" s="1"/>
  <c r="AG31" i="20" s="1"/>
  <c r="AE230" i="10"/>
  <c r="AE27" i="19" s="1"/>
  <c r="AE27" i="20" s="1"/>
  <c r="AG218" i="10"/>
  <c r="AG39" i="10"/>
  <c r="AG65" i="10" s="1"/>
  <c r="AE213" i="10"/>
  <c r="T165" i="10"/>
  <c r="I115" i="10"/>
  <c r="L15" i="19"/>
  <c r="L15" i="20" s="1"/>
  <c r="L239" i="10"/>
  <c r="L285" i="10" s="1"/>
  <c r="L289" i="10" s="1"/>
  <c r="O115" i="10"/>
  <c r="V15" i="19"/>
  <c r="V15" i="20" s="1"/>
  <c r="V239" i="10"/>
  <c r="V285" i="10" s="1"/>
  <c r="AE671" i="10"/>
  <c r="AE732" i="10"/>
  <c r="AA37" i="19"/>
  <c r="AA43" i="11"/>
  <c r="AA595" i="11" s="1"/>
  <c r="M45" i="19"/>
  <c r="AE45" i="19"/>
  <c r="W58" i="19"/>
  <c r="AI58" i="19"/>
  <c r="L62" i="19"/>
  <c r="L555" i="11"/>
  <c r="L596" i="11"/>
  <c r="X63" i="19"/>
  <c r="X38" i="20" s="1"/>
  <c r="X597" i="11"/>
  <c r="R37" i="19"/>
  <c r="R43" i="11"/>
  <c r="R595" i="11" s="1"/>
  <c r="W48" i="19"/>
  <c r="AI48" i="19"/>
  <c r="U59" i="19"/>
  <c r="AG59" i="19"/>
  <c r="O62" i="19"/>
  <c r="O596" i="11"/>
  <c r="O555" i="11"/>
  <c r="Y63" i="19"/>
  <c r="Y38" i="20" s="1"/>
  <c r="Y597" i="11"/>
  <c r="N37" i="19"/>
  <c r="N43" i="11"/>
  <c r="N595" i="11" s="1"/>
  <c r="M41" i="19"/>
  <c r="AE41" i="19"/>
  <c r="W54" i="19"/>
  <c r="AI54" i="19"/>
  <c r="P62" i="19"/>
  <c r="P38" i="20" s="1"/>
  <c r="P555" i="11"/>
  <c r="P596" i="11"/>
  <c r="AB63" i="19"/>
  <c r="AB38" i="20" s="1"/>
  <c r="AB597" i="11"/>
  <c r="O37" i="19"/>
  <c r="O43" i="11"/>
  <c r="O595" i="11" s="1"/>
  <c r="U39" i="19"/>
  <c r="AG39" i="19"/>
  <c r="M47" i="19"/>
  <c r="AE47" i="19"/>
  <c r="W60" i="19"/>
  <c r="AI60" i="19"/>
  <c r="K62" i="19"/>
  <c r="K38" i="20" s="1"/>
  <c r="K596" i="11"/>
  <c r="K555" i="11"/>
  <c r="U553" i="11"/>
  <c r="AG553" i="11"/>
  <c r="Y64" i="19"/>
  <c r="Y39" i="20" s="1"/>
  <c r="Y590" i="11"/>
  <c r="Y598" i="11" s="1"/>
  <c r="W39" i="19"/>
  <c r="AI39" i="19"/>
  <c r="U42" i="19"/>
  <c r="AG42" i="19"/>
  <c r="M46" i="19"/>
  <c r="AE46" i="19"/>
  <c r="W47" i="19"/>
  <c r="AI47" i="19"/>
  <c r="U50" i="19"/>
  <c r="AG50" i="19"/>
  <c r="M54" i="19"/>
  <c r="AE54" i="19"/>
  <c r="W55" i="19"/>
  <c r="AI55" i="19"/>
  <c r="U58" i="19"/>
  <c r="AG58" i="19"/>
  <c r="AE299" i="11"/>
  <c r="M299" i="11"/>
  <c r="AC62" i="19"/>
  <c r="AC555" i="11"/>
  <c r="AC596" i="11"/>
  <c r="V63" i="19"/>
  <c r="V38" i="20" s="1"/>
  <c r="V597" i="11"/>
  <c r="R64" i="19"/>
  <c r="R39" i="20" s="1"/>
  <c r="R590" i="11"/>
  <c r="R598" i="11" s="1"/>
  <c r="X37" i="19"/>
  <c r="X43" i="11"/>
  <c r="X595" i="11" s="1"/>
  <c r="R62" i="19"/>
  <c r="R596" i="11"/>
  <c r="R555" i="11"/>
  <c r="O63" i="19"/>
  <c r="O597" i="11"/>
  <c r="K64" i="19"/>
  <c r="K39" i="20" s="1"/>
  <c r="K590" i="11"/>
  <c r="K598" i="11" s="1"/>
  <c r="AA64" i="19"/>
  <c r="AA39" i="20" s="1"/>
  <c r="AA590" i="11"/>
  <c r="AA598" i="11" s="1"/>
  <c r="G106" i="27"/>
  <c r="G117" i="27"/>
  <c r="AG117" i="27"/>
  <c r="H35" i="27"/>
  <c r="H18" i="21"/>
  <c r="AG36" i="20"/>
  <c r="AA36" i="20"/>
  <c r="W36" i="20"/>
  <c r="S36" i="20"/>
  <c r="O36" i="20"/>
  <c r="K36" i="20"/>
  <c r="G36" i="20"/>
  <c r="AC36" i="20"/>
  <c r="X36" i="20"/>
  <c r="R36" i="20"/>
  <c r="M36" i="20"/>
  <c r="H36" i="20"/>
  <c r="AE36" i="20"/>
  <c r="V36" i="20"/>
  <c r="P36" i="20"/>
  <c r="I36" i="20"/>
  <c r="AB36" i="20"/>
  <c r="T36" i="20"/>
  <c r="J36" i="20"/>
  <c r="Z36" i="20"/>
  <c r="Q36" i="20"/>
  <c r="U36" i="20"/>
  <c r="Y36" i="20"/>
  <c r="N36" i="20"/>
  <c r="AI36" i="20"/>
  <c r="L36" i="20"/>
  <c r="AG392" i="10"/>
  <c r="F186" i="19"/>
  <c r="F71" i="13"/>
  <c r="AI113" i="27"/>
  <c r="AI22" i="20"/>
  <c r="AB22" i="20"/>
  <c r="X22" i="20"/>
  <c r="T22" i="20"/>
  <c r="P22" i="20"/>
  <c r="L22" i="20"/>
  <c r="H22" i="20"/>
  <c r="Z22" i="20"/>
  <c r="U22" i="20"/>
  <c r="O22" i="20"/>
  <c r="J22" i="20"/>
  <c r="AA22" i="20"/>
  <c r="S22" i="20"/>
  <c r="M22" i="20"/>
  <c r="Y22" i="20"/>
  <c r="R22" i="20"/>
  <c r="K22" i="20"/>
  <c r="AC22" i="20"/>
  <c r="N22" i="20"/>
  <c r="V22" i="20"/>
  <c r="Q22" i="20"/>
  <c r="G22" i="20"/>
  <c r="AE22" i="20"/>
  <c r="W22" i="20"/>
  <c r="I22" i="20"/>
  <c r="F22" i="10"/>
  <c r="F45" i="10"/>
  <c r="F71" i="10" s="1"/>
  <c r="F95" i="10" s="1"/>
  <c r="F121" i="10" s="1"/>
  <c r="F145" i="10" s="1"/>
  <c r="F171" i="10" s="1"/>
  <c r="F195" i="10" s="1"/>
  <c r="F221" i="10" s="1"/>
  <c r="F18" i="19" s="1"/>
  <c r="N103" i="12"/>
  <c r="AG431" i="12"/>
  <c r="AG447" i="12"/>
  <c r="I138" i="19"/>
  <c r="I63" i="13"/>
  <c r="I322" i="13" s="1"/>
  <c r="M140" i="19"/>
  <c r="AE140" i="19"/>
  <c r="M148" i="19"/>
  <c r="AE148" i="19"/>
  <c r="M156" i="19"/>
  <c r="AE156" i="19"/>
  <c r="M162" i="19"/>
  <c r="AE162" i="19"/>
  <c r="M138" i="19"/>
  <c r="M63" i="13"/>
  <c r="M322" i="13" s="1"/>
  <c r="W141" i="19"/>
  <c r="AI141" i="19"/>
  <c r="W157" i="19"/>
  <c r="AI157" i="19"/>
  <c r="U160" i="19"/>
  <c r="AG160" i="19"/>
  <c r="W163" i="19"/>
  <c r="AI163" i="19"/>
  <c r="M142" i="19"/>
  <c r="AE142" i="19"/>
  <c r="M150" i="19"/>
  <c r="AE150" i="19"/>
  <c r="M158" i="19"/>
  <c r="AE158" i="19"/>
  <c r="W139" i="19"/>
  <c r="AI139" i="19"/>
  <c r="W155" i="19"/>
  <c r="AI155" i="19"/>
  <c r="U164" i="19"/>
  <c r="AG164" i="19"/>
  <c r="W167" i="19"/>
  <c r="AI167" i="19"/>
  <c r="N183" i="19"/>
  <c r="N49" i="20" s="1"/>
  <c r="N138" i="13"/>
  <c r="N323" i="13" s="1"/>
  <c r="U253" i="19"/>
  <c r="U198" i="13"/>
  <c r="U324" i="13" s="1"/>
  <c r="M257" i="19"/>
  <c r="AE257" i="19"/>
  <c r="W258" i="19"/>
  <c r="AI258" i="19"/>
  <c r="U261" i="19"/>
  <c r="AG261" i="19"/>
  <c r="M265" i="19"/>
  <c r="AE265" i="19"/>
  <c r="W266" i="19"/>
  <c r="AI266" i="19"/>
  <c r="U269" i="19"/>
  <c r="AG269" i="19"/>
  <c r="M273" i="19"/>
  <c r="AE273" i="19"/>
  <c r="W274" i="19"/>
  <c r="AI274" i="19"/>
  <c r="U277" i="19"/>
  <c r="AG277" i="19"/>
  <c r="M281" i="19"/>
  <c r="AE281" i="19"/>
  <c r="W282" i="19"/>
  <c r="AI282" i="19"/>
  <c r="U285" i="19"/>
  <c r="AG285" i="19"/>
  <c r="V308" i="19"/>
  <c r="V51" i="20" s="1"/>
  <c r="V248" i="13"/>
  <c r="V325" i="13" s="1"/>
  <c r="W353" i="19"/>
  <c r="W307" i="13"/>
  <c r="W326" i="13" s="1"/>
  <c r="U356" i="19"/>
  <c r="AG356" i="19"/>
  <c r="M360" i="19"/>
  <c r="AE360" i="19"/>
  <c r="W361" i="19"/>
  <c r="AI361" i="19"/>
  <c r="U364" i="19"/>
  <c r="AG364" i="19"/>
  <c r="M368" i="19"/>
  <c r="AE368" i="19"/>
  <c r="W369" i="19"/>
  <c r="AI369" i="19"/>
  <c r="U372" i="19"/>
  <c r="U95" i="27" s="1"/>
  <c r="U123" i="27" s="1"/>
  <c r="AG372" i="19"/>
  <c r="AG95" i="27" s="1"/>
  <c r="M376" i="19"/>
  <c r="AE376" i="19"/>
  <c r="W377" i="19"/>
  <c r="AI377" i="19"/>
  <c r="U380" i="19"/>
  <c r="AG380" i="19"/>
  <c r="M384" i="19"/>
  <c r="AE384" i="19"/>
  <c r="N138" i="19"/>
  <c r="N48" i="20" s="1"/>
  <c r="N63" i="13"/>
  <c r="N322" i="13" s="1"/>
  <c r="S183" i="19"/>
  <c r="S49" i="20" s="1"/>
  <c r="S138" i="13"/>
  <c r="S323" i="13" s="1"/>
  <c r="M184" i="19"/>
  <c r="AE184" i="19"/>
  <c r="W185" i="19"/>
  <c r="AI185" i="19"/>
  <c r="U188" i="19"/>
  <c r="AG188" i="19"/>
  <c r="M192" i="19"/>
  <c r="AE192" i="19"/>
  <c r="W193" i="19"/>
  <c r="AI193" i="19"/>
  <c r="U196" i="19"/>
  <c r="AG196" i="19"/>
  <c r="M200" i="19"/>
  <c r="AE200" i="19"/>
  <c r="W201" i="19"/>
  <c r="AI201" i="19"/>
  <c r="U204" i="19"/>
  <c r="AG204" i="19"/>
  <c r="M208" i="19"/>
  <c r="AE208" i="19"/>
  <c r="W209" i="19"/>
  <c r="AI209" i="19"/>
  <c r="U212" i="19"/>
  <c r="AG212" i="19"/>
  <c r="M216" i="19"/>
  <c r="AE216" i="19"/>
  <c r="W217" i="19"/>
  <c r="AI217" i="19"/>
  <c r="U220" i="19"/>
  <c r="AG220" i="19"/>
  <c r="M224" i="19"/>
  <c r="AE224" i="19"/>
  <c r="W225" i="19"/>
  <c r="AI225" i="19"/>
  <c r="J253" i="19"/>
  <c r="J50" i="20" s="1"/>
  <c r="J198" i="13"/>
  <c r="J324" i="13" s="1"/>
  <c r="Z253" i="19"/>
  <c r="Z50" i="20" s="1"/>
  <c r="Z198" i="13"/>
  <c r="Z324" i="13" s="1"/>
  <c r="W308" i="19"/>
  <c r="W248" i="13"/>
  <c r="W325" i="13" s="1"/>
  <c r="U311" i="19"/>
  <c r="AG311" i="19"/>
  <c r="M315" i="19"/>
  <c r="AE315" i="19"/>
  <c r="W316" i="19"/>
  <c r="AI316" i="19"/>
  <c r="U319" i="19"/>
  <c r="AG319" i="19"/>
  <c r="M323" i="19"/>
  <c r="AE323" i="19"/>
  <c r="W324" i="19"/>
  <c r="AI324" i="19"/>
  <c r="U327" i="19"/>
  <c r="AG327" i="19"/>
  <c r="M331" i="19"/>
  <c r="AE331" i="19"/>
  <c r="W332" i="19"/>
  <c r="AI332" i="19"/>
  <c r="U335" i="19"/>
  <c r="AG335" i="19"/>
  <c r="L353" i="19"/>
  <c r="L52" i="20" s="1"/>
  <c r="L307" i="13"/>
  <c r="L326" i="13" s="1"/>
  <c r="AB353" i="19"/>
  <c r="AB52" i="20" s="1"/>
  <c r="AB307" i="13"/>
  <c r="AB326" i="13" s="1"/>
  <c r="W138" i="19"/>
  <c r="W63" i="13"/>
  <c r="W322" i="13" s="1"/>
  <c r="U141" i="19"/>
  <c r="AG141" i="19"/>
  <c r="M145" i="19"/>
  <c r="AE145" i="19"/>
  <c r="W146" i="19"/>
  <c r="AI146" i="19"/>
  <c r="U149" i="19"/>
  <c r="AG149" i="19"/>
  <c r="M153" i="19"/>
  <c r="AE153" i="19"/>
  <c r="W154" i="19"/>
  <c r="AI154" i="19"/>
  <c r="U157" i="19"/>
  <c r="AG157" i="19"/>
  <c r="M161" i="19"/>
  <c r="AE161" i="19"/>
  <c r="W162" i="19"/>
  <c r="AI162" i="19"/>
  <c r="U165" i="19"/>
  <c r="AG165" i="19"/>
  <c r="M169" i="19"/>
  <c r="AE169" i="19"/>
  <c r="W170" i="19"/>
  <c r="AI170" i="19"/>
  <c r="X183" i="19"/>
  <c r="X49" i="20" s="1"/>
  <c r="X138" i="13"/>
  <c r="X323" i="13" s="1"/>
  <c r="W253" i="19"/>
  <c r="W198" i="13"/>
  <c r="W324" i="13" s="1"/>
  <c r="U256" i="19"/>
  <c r="AG256" i="19"/>
  <c r="M260" i="19"/>
  <c r="AE260" i="19"/>
  <c r="W261" i="19"/>
  <c r="AI261" i="19"/>
  <c r="U264" i="19"/>
  <c r="AG264" i="19"/>
  <c r="M268" i="19"/>
  <c r="AE268" i="19"/>
  <c r="W269" i="19"/>
  <c r="AI269" i="19"/>
  <c r="U272" i="19"/>
  <c r="AG272" i="19"/>
  <c r="M276" i="19"/>
  <c r="AE276" i="19"/>
  <c r="W277" i="19"/>
  <c r="AI277" i="19"/>
  <c r="U280" i="19"/>
  <c r="AG280" i="19"/>
  <c r="M284" i="19"/>
  <c r="AE284" i="19"/>
  <c r="W285" i="19"/>
  <c r="AI285" i="19"/>
  <c r="U288" i="19"/>
  <c r="AG288" i="19"/>
  <c r="L308" i="19"/>
  <c r="L51" i="20" s="1"/>
  <c r="L248" i="13"/>
  <c r="L325" i="13" s="1"/>
  <c r="AB308" i="19"/>
  <c r="AB51" i="20" s="1"/>
  <c r="AB248" i="13"/>
  <c r="AB325" i="13" s="1"/>
  <c r="I353" i="19"/>
  <c r="I52" i="20" s="1"/>
  <c r="I307" i="13"/>
  <c r="I326" i="13" s="1"/>
  <c r="Y353" i="19"/>
  <c r="Y52" i="20" s="1"/>
  <c r="Y307" i="13"/>
  <c r="Y326" i="13" s="1"/>
  <c r="M355" i="19"/>
  <c r="AE355" i="19"/>
  <c r="W356" i="19"/>
  <c r="AI356" i="19"/>
  <c r="U359" i="19"/>
  <c r="AG359" i="19"/>
  <c r="M363" i="19"/>
  <c r="AE363" i="19"/>
  <c r="W364" i="19"/>
  <c r="AI364" i="19"/>
  <c r="U367" i="19"/>
  <c r="AG367" i="19"/>
  <c r="M371" i="19"/>
  <c r="AE371" i="19"/>
  <c r="W372" i="19"/>
  <c r="W95" i="27" s="1"/>
  <c r="W123" i="27" s="1"/>
  <c r="AI372" i="19"/>
  <c r="AI95" i="27" s="1"/>
  <c r="U375" i="19"/>
  <c r="AG375" i="19"/>
  <c r="M379" i="19"/>
  <c r="AE379" i="19"/>
  <c r="W380" i="19"/>
  <c r="AI380" i="19"/>
  <c r="U383" i="19"/>
  <c r="AG383" i="19"/>
  <c r="X138" i="19"/>
  <c r="X48" i="20" s="1"/>
  <c r="X63" i="13"/>
  <c r="X322" i="13" s="1"/>
  <c r="I183" i="19"/>
  <c r="I49" i="20" s="1"/>
  <c r="I138" i="13"/>
  <c r="I323" i="13" s="1"/>
  <c r="Y183" i="19"/>
  <c r="Y49" i="20" s="1"/>
  <c r="Y138" i="13"/>
  <c r="Y323" i="13" s="1"/>
  <c r="M185" i="19"/>
  <c r="AE185" i="19"/>
  <c r="W186" i="19"/>
  <c r="AI186" i="19"/>
  <c r="U189" i="19"/>
  <c r="AG189" i="19"/>
  <c r="M193" i="19"/>
  <c r="AE193" i="19"/>
  <c r="W194" i="19"/>
  <c r="AI194" i="19"/>
  <c r="U197" i="19"/>
  <c r="AG197" i="19"/>
  <c r="M201" i="19"/>
  <c r="AE201" i="19"/>
  <c r="W202" i="19"/>
  <c r="AI202" i="19"/>
  <c r="U205" i="19"/>
  <c r="AG205" i="19"/>
  <c r="M209" i="19"/>
  <c r="AE209" i="19"/>
  <c r="W210" i="19"/>
  <c r="AI210" i="19"/>
  <c r="U213" i="19"/>
  <c r="AG213" i="19"/>
  <c r="M217" i="19"/>
  <c r="AE217" i="19"/>
  <c r="W218" i="19"/>
  <c r="AI218" i="19"/>
  <c r="U221" i="19"/>
  <c r="AG221" i="19"/>
  <c r="M225" i="19"/>
  <c r="AE225" i="19"/>
  <c r="T253" i="19"/>
  <c r="T50" i="20" s="1"/>
  <c r="T198" i="13"/>
  <c r="T324" i="13" s="1"/>
  <c r="M308" i="19"/>
  <c r="M248" i="13"/>
  <c r="M325" i="13" s="1"/>
  <c r="AC308" i="19"/>
  <c r="AC51" i="20" s="1"/>
  <c r="AC248" i="13"/>
  <c r="AC325" i="13" s="1"/>
  <c r="W309" i="19"/>
  <c r="AI309" i="19"/>
  <c r="U312" i="19"/>
  <c r="AG312" i="19"/>
  <c r="M316" i="19"/>
  <c r="AE316" i="19"/>
  <c r="W317" i="19"/>
  <c r="AI317" i="19"/>
  <c r="U320" i="19"/>
  <c r="AG320" i="19"/>
  <c r="M324" i="19"/>
  <c r="AE324" i="19"/>
  <c r="W325" i="19"/>
  <c r="AI325" i="19"/>
  <c r="U328" i="19"/>
  <c r="AG328" i="19"/>
  <c r="M332" i="19"/>
  <c r="AE332" i="19"/>
  <c r="W333" i="19"/>
  <c r="AI333" i="19"/>
  <c r="U336" i="19"/>
  <c r="AG336" i="19"/>
  <c r="J353" i="19"/>
  <c r="J52" i="20" s="1"/>
  <c r="J307" i="13"/>
  <c r="J326" i="13" s="1"/>
  <c r="Z353" i="19"/>
  <c r="Z52" i="20" s="1"/>
  <c r="Z307" i="13"/>
  <c r="Z326" i="13" s="1"/>
  <c r="AE1689" i="14"/>
  <c r="AE1624" i="14"/>
  <c r="AE1559" i="14"/>
  <c r="AE1494" i="14"/>
  <c r="AE445" i="14"/>
  <c r="AE1657" i="14"/>
  <c r="AE1592" i="14"/>
  <c r="AE1527" i="14"/>
  <c r="AE1462" i="14"/>
  <c r="AE413" i="14"/>
  <c r="AG433" i="14"/>
  <c r="AG1677" i="14"/>
  <c r="AG1612" i="14"/>
  <c r="AG1547" i="14"/>
  <c r="AG1482" i="14"/>
  <c r="AG450" i="12"/>
  <c r="AI31" i="20"/>
  <c r="AB31" i="20"/>
  <c r="X31" i="20"/>
  <c r="T31" i="20"/>
  <c r="P31" i="20"/>
  <c r="L31" i="20"/>
  <c r="H31" i="20"/>
  <c r="Y31" i="20"/>
  <c r="S31" i="20"/>
  <c r="N31" i="20"/>
  <c r="I31" i="20"/>
  <c r="W31" i="20"/>
  <c r="Q31" i="20"/>
  <c r="J31" i="20"/>
  <c r="AC31" i="20"/>
  <c r="V31" i="20"/>
  <c r="O31" i="20"/>
  <c r="G31" i="20"/>
  <c r="R31" i="20"/>
  <c r="M31" i="20"/>
  <c r="AA31" i="20"/>
  <c r="K31" i="20"/>
  <c r="U31" i="20"/>
  <c r="Z31" i="20"/>
  <c r="AG318" i="10"/>
  <c r="L103" i="12"/>
  <c r="N1383" i="14"/>
  <c r="K1383" i="14"/>
  <c r="AA1318" i="14"/>
  <c r="L1318" i="14"/>
  <c r="AB1253" i="14"/>
  <c r="F141" i="19"/>
  <c r="F21" i="13"/>
  <c r="AG416" i="14"/>
  <c r="AG1660" i="14"/>
  <c r="AG1530" i="14"/>
  <c r="AG1465" i="14"/>
  <c r="I1318" i="14"/>
  <c r="F487" i="19"/>
  <c r="F1532" i="15"/>
  <c r="U110" i="23"/>
  <c r="U67" i="27" s="1"/>
  <c r="G201" i="25"/>
  <c r="G145" i="25"/>
  <c r="H145" i="25"/>
  <c r="H173" i="25"/>
  <c r="H201" i="25"/>
  <c r="G173" i="25"/>
  <c r="H166" i="25"/>
  <c r="G166" i="25"/>
  <c r="H194" i="25"/>
  <c r="G138" i="25"/>
  <c r="H138" i="25"/>
  <c r="G194" i="25"/>
  <c r="F329" i="25"/>
  <c r="AE59" i="27"/>
  <c r="AE109" i="27"/>
  <c r="AE113" i="27"/>
  <c r="AE115" i="27"/>
  <c r="AE110" i="27"/>
  <c r="AE124" i="27"/>
  <c r="W148" i="12"/>
  <c r="P1318" i="14"/>
  <c r="M1318" i="14"/>
  <c r="W141" i="23"/>
  <c r="F322" i="25"/>
  <c r="F391" i="25" s="1"/>
  <c r="R67" i="27" l="1"/>
  <c r="U125" i="27"/>
  <c r="I125" i="27"/>
  <c r="AA268" i="16"/>
  <c r="AA508" i="19" s="1"/>
  <c r="P268" i="16"/>
  <c r="P310" i="16" s="1"/>
  <c r="Q929" i="15"/>
  <c r="G541" i="19"/>
  <c r="G549" i="19" s="1"/>
  <c r="G555" i="19" s="1"/>
  <c r="G559" i="19" s="1"/>
  <c r="H28" i="21"/>
  <c r="H33" i="21" s="1"/>
  <c r="H49" i="21" s="1"/>
  <c r="H57" i="21" s="1"/>
  <c r="H63" i="21" s="1"/>
  <c r="H67" i="21" s="1"/>
  <c r="N39" i="27"/>
  <c r="AA600" i="11"/>
  <c r="F23" i="16"/>
  <c r="F88" i="16"/>
  <c r="F66" i="16"/>
  <c r="F44" i="16"/>
  <c r="K67" i="27"/>
  <c r="AG924" i="14"/>
  <c r="AG533" i="15"/>
  <c r="AE924" i="14"/>
  <c r="AE533" i="15"/>
  <c r="AA38" i="20"/>
  <c r="S38" i="20"/>
  <c r="M51" i="20"/>
  <c r="O16" i="21"/>
  <c r="O36" i="27" s="1"/>
  <c r="O55" i="27" s="1"/>
  <c r="O38" i="20"/>
  <c r="T38" i="20"/>
  <c r="T41" i="20" s="1"/>
  <c r="G28" i="21"/>
  <c r="G33" i="21" s="1"/>
  <c r="G49" i="21" s="1"/>
  <c r="G57" i="21" s="1"/>
  <c r="G63" i="21" s="1"/>
  <c r="G67" i="21" s="1"/>
  <c r="G70" i="21" s="1"/>
  <c r="K125" i="27"/>
  <c r="L125" i="27"/>
  <c r="S67" i="27"/>
  <c r="AA67" i="27"/>
  <c r="L67" i="27"/>
  <c r="Y125" i="27"/>
  <c r="AC125" i="27"/>
  <c r="W125" i="27"/>
  <c r="J125" i="27"/>
  <c r="N125" i="27"/>
  <c r="S125" i="27"/>
  <c r="M125" i="27"/>
  <c r="G67" i="27"/>
  <c r="AB303" i="17"/>
  <c r="AA310" i="16"/>
  <c r="K62" i="20"/>
  <c r="U62" i="20"/>
  <c r="M62" i="20"/>
  <c r="W62" i="20"/>
  <c r="J929" i="15"/>
  <c r="L1611" i="15"/>
  <c r="O473" i="19"/>
  <c r="O56" i="20" s="1"/>
  <c r="L1610" i="15"/>
  <c r="W1730" i="14"/>
  <c r="W426" i="19" s="1"/>
  <c r="AG1749" i="14"/>
  <c r="AG445" i="19" s="1"/>
  <c r="M1753" i="14"/>
  <c r="M449" i="19" s="1"/>
  <c r="U1725" i="14"/>
  <c r="U421" i="19" s="1"/>
  <c r="W1751" i="14"/>
  <c r="W447" i="19" s="1"/>
  <c r="AE1745" i="14"/>
  <c r="AE441" i="19" s="1"/>
  <c r="M1750" i="14"/>
  <c r="M446" i="19" s="1"/>
  <c r="AI1721" i="14"/>
  <c r="AI417" i="19" s="1"/>
  <c r="M1742" i="14"/>
  <c r="M438" i="19" s="1"/>
  <c r="M1737" i="14"/>
  <c r="M433" i="19" s="1"/>
  <c r="W1753" i="14"/>
  <c r="W449" i="19" s="1"/>
  <c r="W1721" i="14"/>
  <c r="W417" i="19" s="1"/>
  <c r="M1726" i="14"/>
  <c r="M422" i="19" s="1"/>
  <c r="J1786" i="14"/>
  <c r="AE1737" i="14"/>
  <c r="AE433" i="19" s="1"/>
  <c r="AI1753" i="14"/>
  <c r="AI449" i="19" s="1"/>
  <c r="W1746" i="14"/>
  <c r="W442" i="19" s="1"/>
  <c r="AI1729" i="14"/>
  <c r="AI425" i="19" s="1"/>
  <c r="AI1751" i="14"/>
  <c r="AI447" i="19" s="1"/>
  <c r="J473" i="19"/>
  <c r="J56" i="20" s="1"/>
  <c r="Y929" i="15"/>
  <c r="R929" i="15"/>
  <c r="S929" i="15"/>
  <c r="X929" i="15"/>
  <c r="X477" i="19" s="1"/>
  <c r="X60" i="20" s="1"/>
  <c r="AE1729" i="14"/>
  <c r="AE425" i="19" s="1"/>
  <c r="AG1717" i="14"/>
  <c r="AG413" i="19" s="1"/>
  <c r="W1743" i="14"/>
  <c r="W439" i="19" s="1"/>
  <c r="AG1733" i="14"/>
  <c r="AG429" i="19" s="1"/>
  <c r="U1724" i="14"/>
  <c r="U420" i="19" s="1"/>
  <c r="M1738" i="14"/>
  <c r="M434" i="19" s="1"/>
  <c r="Q1786" i="14"/>
  <c r="M1734" i="14"/>
  <c r="M430" i="19" s="1"/>
  <c r="AG1724" i="14"/>
  <c r="AG420" i="19" s="1"/>
  <c r="AE1746" i="14"/>
  <c r="AE442" i="19" s="1"/>
  <c r="M1718" i="14"/>
  <c r="M414" i="19" s="1"/>
  <c r="AA1786" i="14"/>
  <c r="AG402" i="15"/>
  <c r="AG463" i="15" s="1"/>
  <c r="AE402" i="15"/>
  <c r="AE463" i="15" s="1"/>
  <c r="AE1711" i="14"/>
  <c r="AE1784" i="14" s="1"/>
  <c r="V1786" i="14"/>
  <c r="AI1737" i="14"/>
  <c r="AI433" i="19" s="1"/>
  <c r="M1740" i="14"/>
  <c r="M436" i="19" s="1"/>
  <c r="M1724" i="14"/>
  <c r="M420" i="19" s="1"/>
  <c r="AE1750" i="14"/>
  <c r="AE446" i="19" s="1"/>
  <c r="AG1754" i="14"/>
  <c r="AG450" i="19" s="1"/>
  <c r="AI1746" i="14"/>
  <c r="AI442" i="19" s="1"/>
  <c r="AI1730" i="14"/>
  <c r="AI426" i="19" s="1"/>
  <c r="AI1743" i="14"/>
  <c r="AI439" i="19" s="1"/>
  <c r="U1742" i="14"/>
  <c r="U438" i="19" s="1"/>
  <c r="M48" i="20"/>
  <c r="W45" i="20"/>
  <c r="X43" i="20"/>
  <c r="N45" i="20"/>
  <c r="J43" i="20"/>
  <c r="T45" i="20"/>
  <c r="AG43" i="20"/>
  <c r="I43" i="20"/>
  <c r="R45" i="20"/>
  <c r="M45" i="20"/>
  <c r="M43" i="20"/>
  <c r="I45" i="20"/>
  <c r="W43" i="20"/>
  <c r="P43" i="20"/>
  <c r="J45" i="20"/>
  <c r="Q43" i="20"/>
  <c r="P45" i="20"/>
  <c r="N43" i="20"/>
  <c r="L45" i="20"/>
  <c r="AA43" i="20"/>
  <c r="AA45" i="20"/>
  <c r="AC45" i="20"/>
  <c r="AB43" i="20"/>
  <c r="Y43" i="20"/>
  <c r="X16" i="21"/>
  <c r="X36" i="27" s="1"/>
  <c r="X55" i="27" s="1"/>
  <c r="Z600" i="11"/>
  <c r="X600" i="11"/>
  <c r="I38" i="20"/>
  <c r="I41" i="20" s="1"/>
  <c r="J600" i="11"/>
  <c r="AG723" i="10"/>
  <c r="AE623" i="10"/>
  <c r="AG623" i="10"/>
  <c r="AG573" i="10"/>
  <c r="AG344" i="10"/>
  <c r="AE344" i="10"/>
  <c r="Z289" i="10"/>
  <c r="K289" i="10"/>
  <c r="V289" i="10"/>
  <c r="U289" i="10"/>
  <c r="J289" i="10"/>
  <c r="H70" i="21"/>
  <c r="AG271" i="17"/>
  <c r="AG287" i="17"/>
  <c r="P303" i="17"/>
  <c r="AE302" i="17"/>
  <c r="L696" i="17"/>
  <c r="L713" i="17" s="1"/>
  <c r="R720" i="17"/>
  <c r="AE303" i="17"/>
  <c r="W37" i="20"/>
  <c r="M37" i="20"/>
  <c r="L46" i="20"/>
  <c r="AE1742" i="14"/>
  <c r="AE438" i="19" s="1"/>
  <c r="AG45" i="20"/>
  <c r="W1754" i="14"/>
  <c r="W450" i="19" s="1"/>
  <c r="O1786" i="14"/>
  <c r="O46" i="20"/>
  <c r="AE1718" i="14"/>
  <c r="AE414" i="19" s="1"/>
  <c r="U1730" i="14"/>
  <c r="U426" i="19" s="1"/>
  <c r="X45" i="20"/>
  <c r="X137" i="19"/>
  <c r="U666" i="17"/>
  <c r="V666" i="17" s="1"/>
  <c r="AI666" i="17" s="1"/>
  <c r="AI123" i="27"/>
  <c r="W50" i="20"/>
  <c r="W49" i="20"/>
  <c r="U50" i="20"/>
  <c r="V43" i="20"/>
  <c r="Q45" i="20"/>
  <c r="U45" i="20"/>
  <c r="W52" i="20"/>
  <c r="U51" i="20"/>
  <c r="R38" i="20"/>
  <c r="U37" i="20"/>
  <c r="N600" i="11"/>
  <c r="AG1752" i="14"/>
  <c r="AG448" i="19" s="1"/>
  <c r="AG1741" i="14"/>
  <c r="AG437" i="19" s="1"/>
  <c r="W1738" i="14"/>
  <c r="W434" i="19" s="1"/>
  <c r="W1722" i="14"/>
  <c r="W418" i="19" s="1"/>
  <c r="P1786" i="14"/>
  <c r="J16" i="21"/>
  <c r="J36" i="27" s="1"/>
  <c r="J55" i="27" s="1"/>
  <c r="AE43" i="20"/>
  <c r="AE1726" i="14"/>
  <c r="AE422" i="19" s="1"/>
  <c r="O45" i="20"/>
  <c r="AG1742" i="14"/>
  <c r="AG438" i="19" s="1"/>
  <c r="M49" i="20"/>
  <c r="AC38" i="20"/>
  <c r="AC41" i="20" s="1"/>
  <c r="N16" i="21"/>
  <c r="N36" i="27" s="1"/>
  <c r="N55" i="27" s="1"/>
  <c r="L38" i="20"/>
  <c r="L41" i="20" s="1"/>
  <c r="AE1719" i="14"/>
  <c r="AE415" i="19" s="1"/>
  <c r="AI103" i="12"/>
  <c r="AI1754" i="14"/>
  <c r="AI450" i="19" s="1"/>
  <c r="U1749" i="14"/>
  <c r="U445" i="19" s="1"/>
  <c r="M1745" i="14"/>
  <c r="M441" i="19" s="1"/>
  <c r="AI1738" i="14"/>
  <c r="AI434" i="19" s="1"/>
  <c r="U1733" i="14"/>
  <c r="U429" i="19" s="1"/>
  <c r="M1729" i="14"/>
  <c r="M425" i="19" s="1"/>
  <c r="AI1722" i="14"/>
  <c r="AI418" i="19" s="1"/>
  <c r="U1717" i="14"/>
  <c r="U413" i="19" s="1"/>
  <c r="AI1727" i="14"/>
  <c r="AI423" i="19" s="1"/>
  <c r="AE1744" i="14"/>
  <c r="AE440" i="19" s="1"/>
  <c r="AE1728" i="14"/>
  <c r="AE424" i="19" s="1"/>
  <c r="V303" i="17"/>
  <c r="Z295" i="17"/>
  <c r="U52" i="20"/>
  <c r="M52" i="20"/>
  <c r="T600" i="11"/>
  <c r="P929" i="15"/>
  <c r="P477" i="19" s="1"/>
  <c r="P60" i="20" s="1"/>
  <c r="I295" i="17"/>
  <c r="M50" i="20"/>
  <c r="T929" i="15"/>
  <c r="W303" i="17"/>
  <c r="AB45" i="20"/>
  <c r="S45" i="20"/>
  <c r="Z45" i="20"/>
  <c r="V45" i="20"/>
  <c r="T43" i="20"/>
  <c r="S43" i="20"/>
  <c r="O43" i="20"/>
  <c r="N47" i="20"/>
  <c r="U49" i="20"/>
  <c r="T16" i="21"/>
  <c r="T36" i="27" s="1"/>
  <c r="T55" i="27" s="1"/>
  <c r="U1748" i="14"/>
  <c r="U444" i="19" s="1"/>
  <c r="W73" i="20"/>
  <c r="AC43" i="20"/>
  <c r="Y45" i="20"/>
  <c r="AI43" i="20"/>
  <c r="K45" i="20"/>
  <c r="R43" i="20"/>
  <c r="AC289" i="10"/>
  <c r="X47" i="20"/>
  <c r="Q74" i="20"/>
  <c r="I74" i="20"/>
  <c r="AG1736" i="14"/>
  <c r="AG432" i="19" s="1"/>
  <c r="AG1745" i="14"/>
  <c r="AG441" i="19" s="1"/>
  <c r="AE1741" i="14"/>
  <c r="AE437" i="19" s="1"/>
  <c r="AE1725" i="14"/>
  <c r="AE421" i="19" s="1"/>
  <c r="AE466" i="12"/>
  <c r="AG1728" i="14"/>
  <c r="AG424" i="19" s="1"/>
  <c r="AE45" i="20"/>
  <c r="V41" i="20"/>
  <c r="AE1748" i="14"/>
  <c r="AE444" i="19" s="1"/>
  <c r="AE1740" i="14"/>
  <c r="AE436" i="19" s="1"/>
  <c r="AE1724" i="14"/>
  <c r="AE420" i="19" s="1"/>
  <c r="AE1716" i="14"/>
  <c r="AE412" i="19" s="1"/>
  <c r="AG1721" i="14"/>
  <c r="AG417" i="19" s="1"/>
  <c r="AE1722" i="14"/>
  <c r="AE418" i="19" s="1"/>
  <c r="W51" i="20"/>
  <c r="F187" i="19"/>
  <c r="F72" i="13"/>
  <c r="H51" i="27"/>
  <c r="H54" i="27"/>
  <c r="H70" i="27" s="1"/>
  <c r="H133" i="27" s="1"/>
  <c r="R16" i="21"/>
  <c r="R36" i="27" s="1"/>
  <c r="R55" i="27" s="1"/>
  <c r="AG1739" i="14"/>
  <c r="AG435" i="19" s="1"/>
  <c r="AG1581" i="14"/>
  <c r="AG1782" i="14" s="1"/>
  <c r="AE1751" i="14"/>
  <c r="AE447" i="19" s="1"/>
  <c r="AE1732" i="14"/>
  <c r="AE428" i="19" s="1"/>
  <c r="W499" i="19"/>
  <c r="W65" i="20" s="1"/>
  <c r="W1619" i="15"/>
  <c r="M498" i="19"/>
  <c r="M64" i="20" s="1"/>
  <c r="M1618" i="15"/>
  <c r="Y37" i="27"/>
  <c r="Y56" i="27" s="1"/>
  <c r="Y77" i="27"/>
  <c r="Y105" i="27" s="1"/>
  <c r="Y30" i="21"/>
  <c r="AG873" i="15"/>
  <c r="P37" i="27"/>
  <c r="P56" i="27" s="1"/>
  <c r="P30" i="21"/>
  <c r="P77" i="27"/>
  <c r="P105" i="27" s="1"/>
  <c r="V473" i="19"/>
  <c r="V56" i="20" s="1"/>
  <c r="V1610" i="15"/>
  <c r="M473" i="19"/>
  <c r="M56" i="20" s="1"/>
  <c r="M1610" i="15"/>
  <c r="R474" i="19"/>
  <c r="R57" i="20" s="1"/>
  <c r="R1611" i="15"/>
  <c r="AI484" i="19"/>
  <c r="AI62" i="20" s="1"/>
  <c r="AI1539" i="15"/>
  <c r="AI1616" i="15" s="1"/>
  <c r="N474" i="19"/>
  <c r="N57" i="20" s="1"/>
  <c r="N1611" i="15"/>
  <c r="O289" i="10"/>
  <c r="Y95" i="19"/>
  <c r="Y15" i="21"/>
  <c r="AE1734" i="14"/>
  <c r="AE430" i="19" s="1"/>
  <c r="W1727" i="14"/>
  <c r="W423" i="19" s="1"/>
  <c r="M1752" i="14"/>
  <c r="M448" i="19" s="1"/>
  <c r="M1744" i="14"/>
  <c r="M440" i="19" s="1"/>
  <c r="M1736" i="14"/>
  <c r="M432" i="19" s="1"/>
  <c r="M1728" i="14"/>
  <c r="M424" i="19" s="1"/>
  <c r="M1720" i="14"/>
  <c r="M416" i="19" s="1"/>
  <c r="Z43" i="21"/>
  <c r="Z120" i="27" s="1"/>
  <c r="Z86" i="20"/>
  <c r="Z88" i="27"/>
  <c r="Z116" i="27" s="1"/>
  <c r="Z41" i="27"/>
  <c r="Z60" i="27" s="1"/>
  <c r="AB696" i="17"/>
  <c r="AB713" i="17" s="1"/>
  <c r="W119" i="27"/>
  <c r="W717" i="17"/>
  <c r="W720" i="17" s="1"/>
  <c r="AC483" i="17"/>
  <c r="AC704" i="17" s="1"/>
  <c r="AC295" i="17"/>
  <c r="U689" i="17"/>
  <c r="V689" i="17" s="1"/>
  <c r="AI689" i="17" s="1"/>
  <c r="AG689" i="17"/>
  <c r="U134" i="17"/>
  <c r="V134" i="17" s="1"/>
  <c r="AI134" i="17" s="1"/>
  <c r="AG134" i="17"/>
  <c r="AG130" i="17"/>
  <c r="U130" i="17"/>
  <c r="V130" i="17" s="1"/>
  <c r="AI130" i="17" s="1"/>
  <c r="Y86" i="20"/>
  <c r="Y43" i="21"/>
  <c r="Y120" i="27" s="1"/>
  <c r="Y88" i="27"/>
  <c r="Y116" i="27" s="1"/>
  <c r="Y41" i="27"/>
  <c r="Y60" i="27" s="1"/>
  <c r="AG290" i="17"/>
  <c r="U290" i="17"/>
  <c r="V290" i="17" s="1"/>
  <c r="AI290" i="17" s="1"/>
  <c r="J295" i="17"/>
  <c r="U456" i="17"/>
  <c r="V456" i="17" s="1"/>
  <c r="AI456" i="17" s="1"/>
  <c r="AG456" i="17"/>
  <c r="U282" i="17"/>
  <c r="V282" i="17" s="1"/>
  <c r="AI282" i="17" s="1"/>
  <c r="AG282" i="17"/>
  <c r="AB137" i="19"/>
  <c r="AB47" i="20" s="1"/>
  <c r="AB472" i="12"/>
  <c r="R137" i="19"/>
  <c r="R47" i="20" s="1"/>
  <c r="R472" i="12"/>
  <c r="W287" i="12"/>
  <c r="W283" i="12"/>
  <c r="N504" i="19"/>
  <c r="N306" i="16"/>
  <c r="N270" i="16"/>
  <c r="S508" i="19"/>
  <c r="S310" i="16"/>
  <c r="J504" i="19"/>
  <c r="J306" i="16"/>
  <c r="J270" i="16"/>
  <c r="R37" i="20"/>
  <c r="O37" i="20"/>
  <c r="W15" i="21"/>
  <c r="AE123" i="27"/>
  <c r="Z287" i="12"/>
  <c r="Z283" i="12"/>
  <c r="AE242" i="12"/>
  <c r="AE287" i="12" s="1"/>
  <c r="AA500" i="19"/>
  <c r="AA209" i="16"/>
  <c r="AA305" i="16" s="1"/>
  <c r="F1197" i="14"/>
  <c r="F1261" i="14"/>
  <c r="F1326" i="14" s="1"/>
  <c r="AE1733" i="14"/>
  <c r="AE429" i="19" s="1"/>
  <c r="AG1718" i="14"/>
  <c r="AG414" i="19" s="1"/>
  <c r="AE1730" i="14"/>
  <c r="AE426" i="19" s="1"/>
  <c r="M63" i="19"/>
  <c r="M597" i="11"/>
  <c r="AG1729" i="14"/>
  <c r="AG425" i="19" s="1"/>
  <c r="T77" i="27"/>
  <c r="T105" i="27" s="1"/>
  <c r="T37" i="27"/>
  <c r="T56" i="27" s="1"/>
  <c r="T30" i="21"/>
  <c r="W498" i="19"/>
  <c r="W64" i="20" s="1"/>
  <c r="W1618" i="15"/>
  <c r="W478" i="19"/>
  <c r="W61" i="20" s="1"/>
  <c r="AE484" i="19"/>
  <c r="AE62" i="20" s="1"/>
  <c r="AE1539" i="15"/>
  <c r="AE1616" i="15" s="1"/>
  <c r="AB594" i="15"/>
  <c r="L594" i="15"/>
  <c r="W927" i="15"/>
  <c r="AG1730" i="14"/>
  <c r="AG426" i="19" s="1"/>
  <c r="AI1716" i="14"/>
  <c r="AI412" i="19" s="1"/>
  <c r="AI1733" i="14"/>
  <c r="AI429" i="19" s="1"/>
  <c r="W1739" i="14"/>
  <c r="W435" i="19" s="1"/>
  <c r="X696" i="17"/>
  <c r="X713" i="17" s="1"/>
  <c r="X119" i="27"/>
  <c r="X717" i="17"/>
  <c r="X720" i="17" s="1"/>
  <c r="N720" i="17"/>
  <c r="G41" i="20"/>
  <c r="J41" i="20"/>
  <c r="AG308" i="19"/>
  <c r="AG51" i="20" s="1"/>
  <c r="AG248" i="13"/>
  <c r="AG325" i="13" s="1"/>
  <c r="AE253" i="19"/>
  <c r="AE50" i="20" s="1"/>
  <c r="AE198" i="13"/>
  <c r="AE324" i="13" s="1"/>
  <c r="Y600" i="11"/>
  <c r="AC16" i="21"/>
  <c r="AC36" i="27" s="1"/>
  <c r="AC55" i="27" s="1"/>
  <c r="F59" i="17"/>
  <c r="F94" i="17" s="1"/>
  <c r="F129" i="17" s="1"/>
  <c r="F25" i="17"/>
  <c r="AE1727" i="14"/>
  <c r="AE423" i="19" s="1"/>
  <c r="U478" i="19"/>
  <c r="U61" i="20" s="1"/>
  <c r="AA477" i="19"/>
  <c r="AA60" i="20" s="1"/>
  <c r="AA1614" i="15"/>
  <c r="M37" i="27"/>
  <c r="M56" i="27" s="1"/>
  <c r="M77" i="27"/>
  <c r="M105" i="27" s="1"/>
  <c r="M30" i="21"/>
  <c r="U499" i="19"/>
  <c r="U65" i="20" s="1"/>
  <c r="U1619" i="15"/>
  <c r="Z594" i="15"/>
  <c r="J594" i="15"/>
  <c r="M463" i="15"/>
  <c r="N473" i="19"/>
  <c r="N56" i="20" s="1"/>
  <c r="N1610" i="15"/>
  <c r="N929" i="15"/>
  <c r="K474" i="19"/>
  <c r="K57" i="20" s="1"/>
  <c r="K1611" i="15"/>
  <c r="N1786" i="14"/>
  <c r="AI1750" i="14"/>
  <c r="AI446" i="19" s="1"/>
  <c r="U1745" i="14"/>
  <c r="U441" i="19" s="1"/>
  <c r="M1741" i="14"/>
  <c r="M437" i="19" s="1"/>
  <c r="AI1734" i="14"/>
  <c r="AI430" i="19" s="1"/>
  <c r="U1729" i="14"/>
  <c r="U425" i="19" s="1"/>
  <c r="M1725" i="14"/>
  <c r="M421" i="19" s="1"/>
  <c r="AI1718" i="14"/>
  <c r="AI414" i="19" s="1"/>
  <c r="I411" i="19"/>
  <c r="I1776" i="14"/>
  <c r="AI1745" i="14"/>
  <c r="AI441" i="19" s="1"/>
  <c r="AI1646" i="14"/>
  <c r="AI1783" i="14" s="1"/>
  <c r="W1735" i="14"/>
  <c r="W431" i="19" s="1"/>
  <c r="M1754" i="14"/>
  <c r="M450" i="19" s="1"/>
  <c r="M1746" i="14"/>
  <c r="M442" i="19" s="1"/>
  <c r="M1730" i="14"/>
  <c r="M426" i="19" s="1"/>
  <c r="M1722" i="14"/>
  <c r="M418" i="19" s="1"/>
  <c r="L119" i="27"/>
  <c r="L717" i="17"/>
  <c r="L720" i="17" s="1"/>
  <c r="Z696" i="17"/>
  <c r="Z713" i="17" s="1"/>
  <c r="AG149" i="17"/>
  <c r="U149" i="17"/>
  <c r="V149" i="17" s="1"/>
  <c r="AI149" i="17" s="1"/>
  <c r="V119" i="27"/>
  <c r="V717" i="17"/>
  <c r="V720" i="17" s="1"/>
  <c r="AG692" i="17"/>
  <c r="U692" i="17"/>
  <c r="V692" i="17" s="1"/>
  <c r="AI692" i="17" s="1"/>
  <c r="AG672" i="17"/>
  <c r="U672" i="17"/>
  <c r="V672" i="17" s="1"/>
  <c r="AI672" i="17" s="1"/>
  <c r="U281" i="17"/>
  <c r="V281" i="17" s="1"/>
  <c r="AI281" i="17" s="1"/>
  <c r="AG281" i="17"/>
  <c r="AC86" i="20"/>
  <c r="AC43" i="21"/>
  <c r="AC120" i="27" s="1"/>
  <c r="AC41" i="27"/>
  <c r="AC60" i="27" s="1"/>
  <c r="AC88" i="27"/>
  <c r="AC116" i="27" s="1"/>
  <c r="U284" i="17"/>
  <c r="V284" i="17" s="1"/>
  <c r="AI284" i="17" s="1"/>
  <c r="AG284" i="17"/>
  <c r="U673" i="17"/>
  <c r="V673" i="17" s="1"/>
  <c r="AI673" i="17" s="1"/>
  <c r="AG673" i="17"/>
  <c r="AA696" i="17"/>
  <c r="AA713" i="17" s="1"/>
  <c r="I86" i="20"/>
  <c r="I43" i="21"/>
  <c r="I88" i="27"/>
  <c r="I41" i="27"/>
  <c r="L295" i="17"/>
  <c r="Y153" i="17"/>
  <c r="AE15" i="19"/>
  <c r="AE239" i="10"/>
  <c r="AE285" i="10" s="1"/>
  <c r="T137" i="19"/>
  <c r="T47" i="20" s="1"/>
  <c r="T472" i="12"/>
  <c r="Y287" i="12"/>
  <c r="Y283" i="12"/>
  <c r="X287" i="12"/>
  <c r="X283" i="12"/>
  <c r="Y504" i="19"/>
  <c r="Y306" i="16"/>
  <c r="Y270" i="16"/>
  <c r="AC508" i="19"/>
  <c r="AC310" i="16"/>
  <c r="V504" i="19"/>
  <c r="V270" i="16"/>
  <c r="V306" i="16"/>
  <c r="U500" i="19"/>
  <c r="U209" i="16"/>
  <c r="U305" i="16" s="1"/>
  <c r="U504" i="19"/>
  <c r="U306" i="16"/>
  <c r="U270" i="16"/>
  <c r="AG394" i="10"/>
  <c r="AG165" i="10"/>
  <c r="AE148" i="12"/>
  <c r="AE283" i="12"/>
  <c r="AE238" i="12"/>
  <c r="AE103" i="12"/>
  <c r="AE193" i="12"/>
  <c r="AB16" i="21"/>
  <c r="AB36" i="27" s="1"/>
  <c r="AB55" i="27" s="1"/>
  <c r="S16" i="21"/>
  <c r="S36" i="27" s="1"/>
  <c r="S55" i="27" s="1"/>
  <c r="AI62" i="19"/>
  <c r="AI555" i="11"/>
  <c r="AI596" i="11"/>
  <c r="AA95" i="19"/>
  <c r="AA15" i="21"/>
  <c r="AG1744" i="14"/>
  <c r="AG440" i="19" s="1"/>
  <c r="AI497" i="19"/>
  <c r="AI63" i="20" s="1"/>
  <c r="AI1617" i="15"/>
  <c r="AI873" i="15"/>
  <c r="I37" i="27"/>
  <c r="I77" i="27"/>
  <c r="I30" i="21"/>
  <c r="Z477" i="19"/>
  <c r="Z60" i="20" s="1"/>
  <c r="Z1614" i="15"/>
  <c r="W473" i="19"/>
  <c r="W56" i="20" s="1"/>
  <c r="W1610" i="15"/>
  <c r="AB929" i="15"/>
  <c r="T594" i="15"/>
  <c r="AI463" i="15"/>
  <c r="M497" i="19"/>
  <c r="M63" i="20" s="1"/>
  <c r="M1617" i="15"/>
  <c r="U476" i="19"/>
  <c r="U59" i="20" s="1"/>
  <c r="U1613" i="15"/>
  <c r="AE673" i="10"/>
  <c r="AG1747" i="14"/>
  <c r="AG443" i="19" s="1"/>
  <c r="W1741" i="14"/>
  <c r="W437" i="19" s="1"/>
  <c r="AI1725" i="14"/>
  <c r="AI421" i="19" s="1"/>
  <c r="AI1747" i="14"/>
  <c r="AI443" i="19" s="1"/>
  <c r="AA411" i="19"/>
  <c r="AA1776" i="14"/>
  <c r="AG675" i="17"/>
  <c r="U675" i="17"/>
  <c r="V675" i="17" s="1"/>
  <c r="AI675" i="17" s="1"/>
  <c r="Q43" i="21"/>
  <c r="Q120" i="27" s="1"/>
  <c r="Q86" i="20"/>
  <c r="Q41" i="27"/>
  <c r="Q60" i="27" s="1"/>
  <c r="Q88" i="27"/>
  <c r="Q116" i="27" s="1"/>
  <c r="AG479" i="17"/>
  <c r="U479" i="17"/>
  <c r="V479" i="17" s="1"/>
  <c r="AI479" i="17" s="1"/>
  <c r="AG471" i="17"/>
  <c r="U471" i="17"/>
  <c r="V471" i="17" s="1"/>
  <c r="AI471" i="17" s="1"/>
  <c r="AG686" i="17"/>
  <c r="U686" i="17"/>
  <c r="V686" i="17" s="1"/>
  <c r="AI686" i="17" s="1"/>
  <c r="W696" i="17"/>
  <c r="W713" i="17" s="1"/>
  <c r="R287" i="12"/>
  <c r="R283" i="12"/>
  <c r="AG242" i="12"/>
  <c r="Q504" i="19"/>
  <c r="Q270" i="16"/>
  <c r="Q306" i="16"/>
  <c r="Y500" i="19"/>
  <c r="Y209" i="16"/>
  <c r="Y305" i="16" s="1"/>
  <c r="O283" i="12"/>
  <c r="R1786" i="14"/>
  <c r="W1740" i="14"/>
  <c r="W436" i="19" s="1"/>
  <c r="W1724" i="14"/>
  <c r="W420" i="19" s="1"/>
  <c r="L1786" i="14"/>
  <c r="W1749" i="14"/>
  <c r="W445" i="19" s="1"/>
  <c r="AI1717" i="14"/>
  <c r="AI413" i="19" s="1"/>
  <c r="W1581" i="14"/>
  <c r="W1782" i="14" s="1"/>
  <c r="U1728" i="14"/>
  <c r="U424" i="19" s="1"/>
  <c r="AG674" i="17"/>
  <c r="U674" i="17"/>
  <c r="V674" i="17" s="1"/>
  <c r="AI674" i="17" s="1"/>
  <c r="J287" i="12"/>
  <c r="J283" i="12"/>
  <c r="AC137" i="19"/>
  <c r="AC47" i="20" s="1"/>
  <c r="AC472" i="12"/>
  <c r="S504" i="19"/>
  <c r="S306" i="16"/>
  <c r="S270" i="16"/>
  <c r="AE508" i="19"/>
  <c r="AE310" i="16"/>
  <c r="Z500" i="19"/>
  <c r="Z209" i="16"/>
  <c r="Z305" i="16" s="1"/>
  <c r="AG1735" i="14"/>
  <c r="AG431" i="19" s="1"/>
  <c r="AA283" i="12"/>
  <c r="Z74" i="20"/>
  <c r="T73" i="20"/>
  <c r="V74" i="20"/>
  <c r="M73" i="20"/>
  <c r="T74" i="20"/>
  <c r="H69" i="20"/>
  <c r="P74" i="20"/>
  <c r="AI183" i="19"/>
  <c r="AI49" i="20" s="1"/>
  <c r="AI138" i="13"/>
  <c r="AI323" i="13" s="1"/>
  <c r="AI1744" i="14"/>
  <c r="AI440" i="19" s="1"/>
  <c r="W1728" i="14"/>
  <c r="W424" i="19" s="1"/>
  <c r="M1719" i="14"/>
  <c r="M415" i="19" s="1"/>
  <c r="T1786" i="14"/>
  <c r="U1726" i="14"/>
  <c r="U422" i="19" s="1"/>
  <c r="AC119" i="27"/>
  <c r="AC717" i="17"/>
  <c r="AC720" i="17" s="1"/>
  <c r="AG687" i="17"/>
  <c r="U687" i="17"/>
  <c r="V687" i="17" s="1"/>
  <c r="AI687" i="17" s="1"/>
  <c r="AG475" i="17"/>
  <c r="U475" i="17"/>
  <c r="V475" i="17" s="1"/>
  <c r="AI475" i="17" s="1"/>
  <c r="AG457" i="17"/>
  <c r="U457" i="17"/>
  <c r="V457" i="17" s="1"/>
  <c r="AI457" i="17" s="1"/>
  <c r="X483" i="17"/>
  <c r="X704" i="17" s="1"/>
  <c r="AG272" i="17"/>
  <c r="U272" i="17"/>
  <c r="V272" i="17" s="1"/>
  <c r="AI272" i="17" s="1"/>
  <c r="AA295" i="17"/>
  <c r="AG146" i="17"/>
  <c r="U146" i="17"/>
  <c r="V146" i="17" s="1"/>
  <c r="AI146" i="17" s="1"/>
  <c r="U669" i="17"/>
  <c r="V669" i="17" s="1"/>
  <c r="AI669" i="17" s="1"/>
  <c r="AG669" i="17"/>
  <c r="I153" i="17"/>
  <c r="I304" i="17" s="1"/>
  <c r="W500" i="19"/>
  <c r="W209" i="16"/>
  <c r="W305" i="16" s="1"/>
  <c r="Q500" i="19"/>
  <c r="Q209" i="16"/>
  <c r="Q305" i="16" s="1"/>
  <c r="N77" i="27"/>
  <c r="N105" i="27" s="1"/>
  <c r="N37" i="27"/>
  <c r="N56" i="27" s="1"/>
  <c r="N30" i="21"/>
  <c r="M1747" i="14"/>
  <c r="M443" i="19" s="1"/>
  <c r="U1735" i="14"/>
  <c r="U431" i="19" s="1"/>
  <c r="M1731" i="14"/>
  <c r="M427" i="19" s="1"/>
  <c r="AC1786" i="14"/>
  <c r="AI1723" i="14"/>
  <c r="AI419" i="19" s="1"/>
  <c r="U1732" i="14"/>
  <c r="U428" i="19" s="1"/>
  <c r="W1715" i="14"/>
  <c r="W1516" i="14"/>
  <c r="W1781" i="14" s="1"/>
  <c r="Y295" i="17"/>
  <c r="U43" i="21"/>
  <c r="U120" i="27" s="1"/>
  <c r="U86" i="20"/>
  <c r="U41" i="27"/>
  <c r="U60" i="27" s="1"/>
  <c r="U88" i="27"/>
  <c r="U116" i="27" s="1"/>
  <c r="W483" i="17"/>
  <c r="W704" i="17" s="1"/>
  <c r="Z153" i="17"/>
  <c r="O303" i="17"/>
  <c r="AG103" i="12"/>
  <c r="M67" i="27"/>
  <c r="T67" i="27"/>
  <c r="AI253" i="19"/>
  <c r="AI50" i="20" s="1"/>
  <c r="AI198" i="13"/>
  <c r="AI324" i="13" s="1"/>
  <c r="AI308" i="19"/>
  <c r="AI51" i="20" s="1"/>
  <c r="AI248" i="13"/>
  <c r="AI325" i="13" s="1"/>
  <c r="F488" i="19"/>
  <c r="F1533" i="15"/>
  <c r="F142" i="19"/>
  <c r="F22" i="13"/>
  <c r="AE1754" i="14"/>
  <c r="AE450" i="19" s="1"/>
  <c r="AE308" i="19"/>
  <c r="AE51" i="20" s="1"/>
  <c r="AE248" i="13"/>
  <c r="AE325" i="13" s="1"/>
  <c r="AI353" i="19"/>
  <c r="AI52" i="20" s="1"/>
  <c r="AI307" i="13"/>
  <c r="AI326" i="13" s="1"/>
  <c r="AE138" i="19"/>
  <c r="AE63" i="13"/>
  <c r="AE322" i="13" s="1"/>
  <c r="F46" i="10"/>
  <c r="F72" i="10" s="1"/>
  <c r="F96" i="10" s="1"/>
  <c r="F122" i="10" s="1"/>
  <c r="F146" i="10" s="1"/>
  <c r="F172" i="10" s="1"/>
  <c r="F196" i="10" s="1"/>
  <c r="F222" i="10" s="1"/>
  <c r="F19" i="19" s="1"/>
  <c r="F23" i="10"/>
  <c r="O600" i="11"/>
  <c r="AG1711" i="14"/>
  <c r="AG1784" i="14" s="1"/>
  <c r="AG466" i="12"/>
  <c r="AE1735" i="14"/>
  <c r="AE431" i="19" s="1"/>
  <c r="AG1720" i="14"/>
  <c r="AG416" i="19" s="1"/>
  <c r="U873" i="15"/>
  <c r="X37" i="27"/>
  <c r="X56" i="27" s="1"/>
  <c r="X77" i="27"/>
  <c r="X105" i="27" s="1"/>
  <c r="X30" i="21"/>
  <c r="U463" i="15"/>
  <c r="Y594" i="15"/>
  <c r="AE476" i="19"/>
  <c r="AE59" i="20" s="1"/>
  <c r="AE1613" i="15"/>
  <c r="S474" i="19"/>
  <c r="S57" i="20" s="1"/>
  <c r="S1611" i="15"/>
  <c r="AE473" i="19"/>
  <c r="AE56" i="20" s="1"/>
  <c r="AE1610" i="15"/>
  <c r="O594" i="15"/>
  <c r="K594" i="15"/>
  <c r="J474" i="19"/>
  <c r="J57" i="20" s="1"/>
  <c r="J1611" i="15"/>
  <c r="O95" i="19"/>
  <c r="O15" i="21"/>
  <c r="AG1722" i="14"/>
  <c r="AG418" i="19" s="1"/>
  <c r="M1581" i="14"/>
  <c r="M1782" i="14" s="1"/>
  <c r="P411" i="19"/>
  <c r="P1776" i="14"/>
  <c r="W1737" i="14"/>
  <c r="W433" i="19" s="1"/>
  <c r="K1786" i="14"/>
  <c r="AE1752" i="14"/>
  <c r="AE448" i="19" s="1"/>
  <c r="AE1736" i="14"/>
  <c r="AE432" i="19" s="1"/>
  <c r="AE1720" i="14"/>
  <c r="AE416" i="19" s="1"/>
  <c r="O411" i="19"/>
  <c r="O1776" i="14"/>
  <c r="J43" i="21"/>
  <c r="J118" i="27" s="1"/>
  <c r="J86" i="20"/>
  <c r="J88" i="27"/>
  <c r="J116" i="27" s="1"/>
  <c r="J41" i="27"/>
  <c r="J60" i="27" s="1"/>
  <c r="L43" i="21"/>
  <c r="L86" i="20"/>
  <c r="L41" i="27"/>
  <c r="L60" i="27" s="1"/>
  <c r="L88" i="27"/>
  <c r="L116" i="27" s="1"/>
  <c r="AI717" i="17"/>
  <c r="AI720" i="17" s="1"/>
  <c r="AG694" i="17"/>
  <c r="U694" i="17"/>
  <c r="V694" i="17" s="1"/>
  <c r="AI694" i="17" s="1"/>
  <c r="X295" i="17"/>
  <c r="U150" i="17"/>
  <c r="V150" i="17" s="1"/>
  <c r="AI150" i="17" s="1"/>
  <c r="AG150" i="17"/>
  <c r="U142" i="17"/>
  <c r="V142" i="17" s="1"/>
  <c r="AI142" i="17" s="1"/>
  <c r="AG142" i="17"/>
  <c r="AG138" i="17"/>
  <c r="U138" i="17"/>
  <c r="V138" i="17" s="1"/>
  <c r="AI138" i="17" s="1"/>
  <c r="AG128" i="17"/>
  <c r="U128" i="17"/>
  <c r="V128" i="17" s="1"/>
  <c r="AI128" i="17" s="1"/>
  <c r="AG124" i="17"/>
  <c r="U124" i="17"/>
  <c r="V124" i="17" s="1"/>
  <c r="AI124" i="17" s="1"/>
  <c r="U139" i="17"/>
  <c r="V139" i="17" s="1"/>
  <c r="AI139" i="17" s="1"/>
  <c r="AG139" i="17"/>
  <c r="U123" i="17"/>
  <c r="V123" i="17" s="1"/>
  <c r="AI123" i="17" s="1"/>
  <c r="AG123" i="17"/>
  <c r="S86" i="20"/>
  <c r="S43" i="21"/>
  <c r="S120" i="27" s="1"/>
  <c r="S41" i="27"/>
  <c r="S60" i="27" s="1"/>
  <c r="S88" i="27"/>
  <c r="S116" i="27" s="1"/>
  <c r="U472" i="17"/>
  <c r="V472" i="17" s="1"/>
  <c r="AI472" i="17" s="1"/>
  <c r="AG472" i="17"/>
  <c r="AG278" i="17"/>
  <c r="U278" i="17"/>
  <c r="V278" i="17" s="1"/>
  <c r="AI278" i="17" s="1"/>
  <c r="W153" i="17"/>
  <c r="AG688" i="17"/>
  <c r="U688" i="17"/>
  <c r="V688" i="17" s="1"/>
  <c r="AI688" i="17" s="1"/>
  <c r="L137" i="19"/>
  <c r="L47" i="20" s="1"/>
  <c r="L472" i="12"/>
  <c r="N287" i="12"/>
  <c r="N283" i="12"/>
  <c r="I137" i="19"/>
  <c r="I47" i="20" s="1"/>
  <c r="I472" i="12"/>
  <c r="J508" i="19"/>
  <c r="J310" i="16"/>
  <c r="AE226" i="16"/>
  <c r="K500" i="19"/>
  <c r="K209" i="16"/>
  <c r="K305" i="16" s="1"/>
  <c r="S137" i="19"/>
  <c r="S47" i="20" s="1"/>
  <c r="S472" i="12"/>
  <c r="L500" i="19"/>
  <c r="L209" i="16"/>
  <c r="L305" i="16" s="1"/>
  <c r="AE1717" i="14"/>
  <c r="AE413" i="19" s="1"/>
  <c r="F312" i="19"/>
  <c r="F207" i="13"/>
  <c r="AG1750" i="14"/>
  <c r="AG446" i="19" s="1"/>
  <c r="AG353" i="19"/>
  <c r="AG52" i="20" s="1"/>
  <c r="AG307" i="13"/>
  <c r="AG326" i="13" s="1"/>
  <c r="AI64" i="19"/>
  <c r="AI39" i="20" s="1"/>
  <c r="AI590" i="11"/>
  <c r="AI598" i="11" s="1"/>
  <c r="I600" i="11"/>
  <c r="AG35" i="19"/>
  <c r="AG35" i="20" s="1"/>
  <c r="AG286" i="10"/>
  <c r="V1616" i="15"/>
  <c r="M1616" i="15"/>
  <c r="R473" i="19"/>
  <c r="R56" i="20" s="1"/>
  <c r="R1610" i="15"/>
  <c r="AG514" i="19"/>
  <c r="AG1632" i="15"/>
  <c r="W594" i="15"/>
  <c r="AI927" i="15"/>
  <c r="W1748" i="14"/>
  <c r="W444" i="19" s="1"/>
  <c r="M1715" i="14"/>
  <c r="M1516" i="14"/>
  <c r="M1781" i="14" s="1"/>
  <c r="AI1739" i="14"/>
  <c r="AI435" i="19" s="1"/>
  <c r="V43" i="21"/>
  <c r="V120" i="27" s="1"/>
  <c r="V86" i="20"/>
  <c r="V88" i="27"/>
  <c r="V116" i="27" s="1"/>
  <c r="V41" i="27"/>
  <c r="V60" i="27" s="1"/>
  <c r="J153" i="17"/>
  <c r="J304" i="17" s="1"/>
  <c r="AE215" i="10"/>
  <c r="F506" i="19"/>
  <c r="F308" i="16"/>
  <c r="F267" i="16"/>
  <c r="O15" i="20"/>
  <c r="Q41" i="20"/>
  <c r="H41" i="20"/>
  <c r="AG1726" i="14"/>
  <c r="AG422" i="19" s="1"/>
  <c r="AI63" i="19"/>
  <c r="AI597" i="11"/>
  <c r="P600" i="11"/>
  <c r="AG62" i="19"/>
  <c r="AG596" i="11"/>
  <c r="AG555" i="11"/>
  <c r="Y16" i="21"/>
  <c r="Y36" i="27" s="1"/>
  <c r="Y55" i="27" s="1"/>
  <c r="AG519" i="19"/>
  <c r="AG1643" i="15"/>
  <c r="Z77" i="27"/>
  <c r="Z105" i="27" s="1"/>
  <c r="Z37" i="27"/>
  <c r="Z56" i="27" s="1"/>
  <c r="Z30" i="21"/>
  <c r="P1616" i="15"/>
  <c r="K929" i="15"/>
  <c r="J477" i="19"/>
  <c r="J60" i="20" s="1"/>
  <c r="J1614" i="15"/>
  <c r="AI514" i="19"/>
  <c r="AI1632" i="15"/>
  <c r="AG499" i="19"/>
  <c r="AG65" i="20" s="1"/>
  <c r="AG1619" i="15"/>
  <c r="AE873" i="15"/>
  <c r="X594" i="15"/>
  <c r="U473" i="19"/>
  <c r="U56" i="20" s="1"/>
  <c r="U1610" i="15"/>
  <c r="AG471" i="19"/>
  <c r="AG1609" i="15"/>
  <c r="V929" i="15"/>
  <c r="L929" i="15"/>
  <c r="AE165" i="10"/>
  <c r="I95" i="19"/>
  <c r="I15" i="21"/>
  <c r="N411" i="19"/>
  <c r="N1776" i="14"/>
  <c r="U1581" i="14"/>
  <c r="U1782" i="14" s="1"/>
  <c r="W1742" i="14"/>
  <c r="W438" i="19" s="1"/>
  <c r="W1726" i="14"/>
  <c r="W422" i="19" s="1"/>
  <c r="Y1786" i="14"/>
  <c r="X1786" i="14"/>
  <c r="AI1735" i="14"/>
  <c r="AI431" i="19" s="1"/>
  <c r="W86" i="20"/>
  <c r="W43" i="21"/>
  <c r="W120" i="27" s="1"/>
  <c r="W88" i="27"/>
  <c r="W116" i="27" s="1"/>
  <c r="W41" i="27"/>
  <c r="W60" i="27" s="1"/>
  <c r="AG680" i="17"/>
  <c r="U680" i="17"/>
  <c r="V680" i="17" s="1"/>
  <c r="AI680" i="17" s="1"/>
  <c r="U147" i="17"/>
  <c r="V147" i="17" s="1"/>
  <c r="AI147" i="17" s="1"/>
  <c r="AG147" i="17"/>
  <c r="P43" i="21"/>
  <c r="P120" i="27" s="1"/>
  <c r="P86" i="20"/>
  <c r="P41" i="27"/>
  <c r="P60" i="27" s="1"/>
  <c r="P88" i="27"/>
  <c r="P116" i="27" s="1"/>
  <c r="I696" i="17"/>
  <c r="I713" i="17" s="1"/>
  <c r="L483" i="17"/>
  <c r="L704" i="17" s="1"/>
  <c r="J717" i="17"/>
  <c r="J720" i="17" s="1"/>
  <c r="AG273" i="17"/>
  <c r="U273" i="17"/>
  <c r="V273" i="17" s="1"/>
  <c r="AI273" i="17" s="1"/>
  <c r="U454" i="17"/>
  <c r="V454" i="17" s="1"/>
  <c r="AI454" i="17" s="1"/>
  <c r="AG454" i="17"/>
  <c r="U276" i="17"/>
  <c r="V276" i="17" s="1"/>
  <c r="AI276" i="17" s="1"/>
  <c r="AG276" i="17"/>
  <c r="AG133" i="17"/>
  <c r="U133" i="17"/>
  <c r="V133" i="17" s="1"/>
  <c r="AI133" i="17" s="1"/>
  <c r="R303" i="17"/>
  <c r="AG127" i="17"/>
  <c r="U127" i="17"/>
  <c r="V127" i="17" s="1"/>
  <c r="AI127" i="17" s="1"/>
  <c r="AG303" i="17"/>
  <c r="AI1253" i="14"/>
  <c r="F304" i="10"/>
  <c r="F327" i="10"/>
  <c r="F353" i="10" s="1"/>
  <c r="F377" i="10" s="1"/>
  <c r="F403" i="10" s="1"/>
  <c r="F427" i="10" s="1"/>
  <c r="F453" i="10" s="1"/>
  <c r="F477" i="10" s="1"/>
  <c r="F503" i="10" s="1"/>
  <c r="O137" i="19"/>
  <c r="O47" i="20" s="1"/>
  <c r="O472" i="12"/>
  <c r="I287" i="12"/>
  <c r="I283" i="12"/>
  <c r="M466" i="12"/>
  <c r="R508" i="19"/>
  <c r="R310" i="16"/>
  <c r="X504" i="19"/>
  <c r="X270" i="16"/>
  <c r="X306" i="16"/>
  <c r="V500" i="19"/>
  <c r="V209" i="16"/>
  <c r="V305" i="16" s="1"/>
  <c r="U508" i="19"/>
  <c r="U310" i="16"/>
  <c r="AI15" i="19"/>
  <c r="AI239" i="10"/>
  <c r="AI285" i="10" s="1"/>
  <c r="AI289" i="10" s="1"/>
  <c r="F532" i="10"/>
  <c r="F555" i="10"/>
  <c r="F581" i="10" s="1"/>
  <c r="F605" i="10" s="1"/>
  <c r="F631" i="10" s="1"/>
  <c r="F655" i="10" s="1"/>
  <c r="F681" i="10" s="1"/>
  <c r="F705" i="10" s="1"/>
  <c r="F731" i="10" s="1"/>
  <c r="F69" i="19"/>
  <c r="F565" i="11"/>
  <c r="G54" i="27"/>
  <c r="L600" i="11"/>
  <c r="W62" i="19"/>
  <c r="W596" i="11"/>
  <c r="W555" i="11"/>
  <c r="W497" i="19"/>
  <c r="W63" i="20" s="1"/>
  <c r="W1617" i="15"/>
  <c r="AE499" i="19"/>
  <c r="AE65" i="20" s="1"/>
  <c r="AE1619" i="15"/>
  <c r="Y474" i="19"/>
  <c r="Y57" i="20" s="1"/>
  <c r="Y1611" i="15"/>
  <c r="AC594" i="15"/>
  <c r="M594" i="15"/>
  <c r="AA77" i="27"/>
  <c r="AA105" i="27" s="1"/>
  <c r="AA37" i="27"/>
  <c r="AA56" i="27" s="1"/>
  <c r="AA30" i="21"/>
  <c r="W463" i="15"/>
  <c r="AE497" i="19"/>
  <c r="AE63" i="20" s="1"/>
  <c r="AE1617" i="15"/>
  <c r="V474" i="19"/>
  <c r="V57" i="20" s="1"/>
  <c r="V1611" i="15"/>
  <c r="U1715" i="14"/>
  <c r="U1516" i="14"/>
  <c r="U1781" i="14" s="1"/>
  <c r="AI1741" i="14"/>
  <c r="AI437" i="19" s="1"/>
  <c r="S411" i="19"/>
  <c r="S1776" i="14"/>
  <c r="W1731" i="14"/>
  <c r="W427" i="19" s="1"/>
  <c r="U1746" i="14"/>
  <c r="U442" i="19" s="1"/>
  <c r="M119" i="27"/>
  <c r="M717" i="17"/>
  <c r="M720" i="17" s="1"/>
  <c r="AG691" i="17"/>
  <c r="U691" i="17"/>
  <c r="V691" i="17" s="1"/>
  <c r="AI691" i="17" s="1"/>
  <c r="T303" i="17"/>
  <c r="AG469" i="17"/>
  <c r="U469" i="17"/>
  <c r="V469" i="17" s="1"/>
  <c r="AI469" i="17" s="1"/>
  <c r="AG463" i="17"/>
  <c r="U463" i="17"/>
  <c r="V463" i="17" s="1"/>
  <c r="AI463" i="17" s="1"/>
  <c r="U288" i="17"/>
  <c r="V288" i="17" s="1"/>
  <c r="AI288" i="17" s="1"/>
  <c r="AG288" i="17"/>
  <c r="O86" i="20"/>
  <c r="O43" i="21"/>
  <c r="O120" i="27" s="1"/>
  <c r="O41" i="27"/>
  <c r="O60" i="27" s="1"/>
  <c r="O88" i="27"/>
  <c r="O116" i="27" s="1"/>
  <c r="J483" i="17"/>
  <c r="J704" i="17" s="1"/>
  <c r="AG270" i="17"/>
  <c r="U270" i="17"/>
  <c r="V270" i="17" s="1"/>
  <c r="AI270" i="17" s="1"/>
  <c r="U274" i="17"/>
  <c r="V274" i="17" s="1"/>
  <c r="AI274" i="17" s="1"/>
  <c r="AG274" i="17"/>
  <c r="Q303" i="17"/>
  <c r="AC95" i="19"/>
  <c r="AC15" i="21"/>
  <c r="U287" i="12"/>
  <c r="U283" i="12"/>
  <c r="AB328" i="12"/>
  <c r="AB471" i="12" s="1"/>
  <c r="R411" i="19"/>
  <c r="R1776" i="14"/>
  <c r="AI1740" i="14"/>
  <c r="AI436" i="19" s="1"/>
  <c r="AI1724" i="14"/>
  <c r="AI420" i="19" s="1"/>
  <c r="L411" i="19"/>
  <c r="L1776" i="14"/>
  <c r="AI1749" i="14"/>
  <c r="AI445" i="19" s="1"/>
  <c r="AI1581" i="14"/>
  <c r="AI1782" i="14" s="1"/>
  <c r="J696" i="17"/>
  <c r="J713" i="17" s="1"/>
  <c r="M303" i="17"/>
  <c r="U129" i="17"/>
  <c r="V129" i="17" s="1"/>
  <c r="AI129" i="17" s="1"/>
  <c r="AG129" i="17"/>
  <c r="N209" i="16"/>
  <c r="N305" i="16" s="1"/>
  <c r="F1524" i="14"/>
  <c r="F1460" i="14"/>
  <c r="L74" i="20"/>
  <c r="N74" i="20"/>
  <c r="X73" i="20"/>
  <c r="G69" i="20"/>
  <c r="Y73" i="20"/>
  <c r="R74" i="20"/>
  <c r="AG1734" i="14"/>
  <c r="AG430" i="19" s="1"/>
  <c r="AE183" i="19"/>
  <c r="AE49" i="20" s="1"/>
  <c r="AE138" i="13"/>
  <c r="AE323" i="13" s="1"/>
  <c r="AE353" i="19"/>
  <c r="AE52" i="20" s="1"/>
  <c r="AE307" i="13"/>
  <c r="AE326" i="13" s="1"/>
  <c r="F101" i="19"/>
  <c r="F292" i="12"/>
  <c r="Z1786" i="14"/>
  <c r="M1646" i="14"/>
  <c r="M1783" i="14" s="1"/>
  <c r="W1752" i="14"/>
  <c r="W448" i="19" s="1"/>
  <c r="M1743" i="14"/>
  <c r="M439" i="19" s="1"/>
  <c r="AI1728" i="14"/>
  <c r="AI424" i="19" s="1"/>
  <c r="T411" i="19"/>
  <c r="T1776" i="14"/>
  <c r="N86" i="20"/>
  <c r="N43" i="21"/>
  <c r="N120" i="27" s="1"/>
  <c r="N88" i="27"/>
  <c r="N116" i="27" s="1"/>
  <c r="N41" i="27"/>
  <c r="N60" i="27" s="1"/>
  <c r="AG683" i="17"/>
  <c r="U683" i="17"/>
  <c r="V683" i="17" s="1"/>
  <c r="AI683" i="17" s="1"/>
  <c r="P119" i="27"/>
  <c r="P717" i="17"/>
  <c r="P720" i="17" s="1"/>
  <c r="AG481" i="17"/>
  <c r="U481" i="17"/>
  <c r="V481" i="17" s="1"/>
  <c r="AI481" i="17" s="1"/>
  <c r="AG467" i="17"/>
  <c r="U467" i="17"/>
  <c r="V467" i="17" s="1"/>
  <c r="AI467" i="17" s="1"/>
  <c r="O119" i="27"/>
  <c r="O717" i="17"/>
  <c r="O720" i="17" s="1"/>
  <c r="AG286" i="17"/>
  <c r="U286" i="17"/>
  <c r="V286" i="17" s="1"/>
  <c r="AI286" i="17" s="1"/>
  <c r="U468" i="17"/>
  <c r="V468" i="17" s="1"/>
  <c r="AI468" i="17" s="1"/>
  <c r="AG468" i="17"/>
  <c r="U464" i="17"/>
  <c r="V464" i="17" s="1"/>
  <c r="AI464" i="17" s="1"/>
  <c r="AG464" i="17"/>
  <c r="AE483" i="17"/>
  <c r="AE704" i="17" s="1"/>
  <c r="AE747" i="10"/>
  <c r="AA137" i="19"/>
  <c r="AA472" i="12"/>
  <c r="V137" i="19"/>
  <c r="V47" i="20" s="1"/>
  <c r="V472" i="12"/>
  <c r="P287" i="12"/>
  <c r="P283" i="12"/>
  <c r="T500" i="19"/>
  <c r="T209" i="16"/>
  <c r="T305" i="16" s="1"/>
  <c r="AI500" i="19"/>
  <c r="AI209" i="16"/>
  <c r="AI305" i="16" s="1"/>
  <c r="Q508" i="19"/>
  <c r="Q310" i="16"/>
  <c r="S55" i="20"/>
  <c r="AC48" i="20"/>
  <c r="AG115" i="10"/>
  <c r="F82" i="20"/>
  <c r="F39" i="21"/>
  <c r="F532" i="19"/>
  <c r="AE1747" i="14"/>
  <c r="AE443" i="19" s="1"/>
  <c r="AE1731" i="14"/>
  <c r="AE427" i="19" s="1"/>
  <c r="AC411" i="19"/>
  <c r="AC1776" i="14"/>
  <c r="AG1732" i="14"/>
  <c r="AG428" i="19" s="1"/>
  <c r="AI1715" i="14"/>
  <c r="AI1516" i="14"/>
  <c r="AI1781" i="14" s="1"/>
  <c r="AA408" i="19"/>
  <c r="AA53" i="20" s="1"/>
  <c r="AA317" i="13"/>
  <c r="AA327" i="13" s="1"/>
  <c r="AA329" i="13" s="1"/>
  <c r="AG684" i="17"/>
  <c r="U684" i="17"/>
  <c r="V684" i="17" s="1"/>
  <c r="AI684" i="17" s="1"/>
  <c r="AG285" i="17"/>
  <c r="U285" i="17"/>
  <c r="V285" i="17" s="1"/>
  <c r="AI285" i="17" s="1"/>
  <c r="AC287" i="12"/>
  <c r="AC283" i="12"/>
  <c r="AB500" i="19"/>
  <c r="AB209" i="16"/>
  <c r="AB305" i="16" s="1"/>
  <c r="AC504" i="19"/>
  <c r="AC270" i="16"/>
  <c r="AC306" i="16"/>
  <c r="P504" i="19"/>
  <c r="P270" i="16"/>
  <c r="P306" i="16"/>
  <c r="M62" i="19"/>
  <c r="M555" i="11"/>
  <c r="M596" i="11"/>
  <c r="M600" i="11" s="1"/>
  <c r="AG63" i="19"/>
  <c r="AG597" i="11"/>
  <c r="AE519" i="19"/>
  <c r="AE1643" i="15"/>
  <c r="R30" i="21"/>
  <c r="R77" i="27"/>
  <c r="R105" i="27" s="1"/>
  <c r="R37" i="27"/>
  <c r="R56" i="27" s="1"/>
  <c r="M478" i="19"/>
  <c r="M61" i="20" s="1"/>
  <c r="S477" i="19"/>
  <c r="S60" i="20" s="1"/>
  <c r="S1614" i="15"/>
  <c r="U497" i="19"/>
  <c r="U63" i="20" s="1"/>
  <c r="U1617" i="15"/>
  <c r="Q477" i="19"/>
  <c r="Q60" i="20" s="1"/>
  <c r="Q1614" i="15"/>
  <c r="I594" i="15"/>
  <c r="M476" i="19"/>
  <c r="M59" i="20" s="1"/>
  <c r="M1613" i="15"/>
  <c r="AE471" i="19"/>
  <c r="AE1609" i="15"/>
  <c r="AE1581" i="14"/>
  <c r="AE1782" i="14" s="1"/>
  <c r="Q411" i="19"/>
  <c r="Q1776" i="14"/>
  <c r="K411" i="19"/>
  <c r="K1776" i="14"/>
  <c r="M1748" i="14"/>
  <c r="M444" i="19" s="1"/>
  <c r="M1732" i="14"/>
  <c r="M428" i="19" s="1"/>
  <c r="M1716" i="14"/>
  <c r="M412" i="19" s="1"/>
  <c r="Y119" i="27"/>
  <c r="Y717" i="17"/>
  <c r="Y720" i="17" s="1"/>
  <c r="M483" i="17"/>
  <c r="M704" i="17" s="1"/>
  <c r="M295" i="17"/>
  <c r="K119" i="27"/>
  <c r="K717" i="17"/>
  <c r="K720" i="17" s="1"/>
  <c r="M696" i="17"/>
  <c r="M713" i="17" s="1"/>
  <c r="AG136" i="17"/>
  <c r="U136" i="17"/>
  <c r="V136" i="17" s="1"/>
  <c r="AI136" i="17" s="1"/>
  <c r="AG132" i="17"/>
  <c r="U132" i="17"/>
  <c r="V132" i="17" s="1"/>
  <c r="AI132" i="17" s="1"/>
  <c r="AG717" i="17"/>
  <c r="AG720" i="17" s="1"/>
  <c r="AA483" i="17"/>
  <c r="AA704" i="17" s="1"/>
  <c r="U476" i="17"/>
  <c r="V476" i="17" s="1"/>
  <c r="AI476" i="17" s="1"/>
  <c r="AG476" i="17"/>
  <c r="U460" i="17"/>
  <c r="V460" i="17" s="1"/>
  <c r="AI460" i="17" s="1"/>
  <c r="AG460" i="17"/>
  <c r="AB295" i="17"/>
  <c r="T119" i="27"/>
  <c r="T717" i="17"/>
  <c r="T720" i="17" s="1"/>
  <c r="T95" i="19"/>
  <c r="T15" i="21"/>
  <c r="M15" i="21"/>
  <c r="W466" i="12"/>
  <c r="T287" i="12"/>
  <c r="T283" i="12"/>
  <c r="AI226" i="16"/>
  <c r="P500" i="19"/>
  <c r="P209" i="16"/>
  <c r="P305" i="16" s="1"/>
  <c r="M504" i="19"/>
  <c r="M270" i="16"/>
  <c r="M306" i="16"/>
  <c r="L508" i="19"/>
  <c r="L310" i="16"/>
  <c r="J500" i="19"/>
  <c r="J209" i="16"/>
  <c r="J305" i="16" s="1"/>
  <c r="I500" i="19"/>
  <c r="I209" i="16"/>
  <c r="I305" i="16" s="1"/>
  <c r="AG747" i="10"/>
  <c r="Z95" i="19"/>
  <c r="Z15" i="21"/>
  <c r="S95" i="19"/>
  <c r="S15" i="21"/>
  <c r="O328" i="12"/>
  <c r="O471" i="12" s="1"/>
  <c r="L328" i="12"/>
  <c r="L471" i="12" s="1"/>
  <c r="L474" i="12" s="1"/>
  <c r="AE500" i="19"/>
  <c r="AE209" i="16"/>
  <c r="AE305" i="16" s="1"/>
  <c r="N95" i="19"/>
  <c r="N15" i="21"/>
  <c r="AG1751" i="14"/>
  <c r="AG447" i="19" s="1"/>
  <c r="AG183" i="19"/>
  <c r="AG49" i="20" s="1"/>
  <c r="AG138" i="13"/>
  <c r="AG323" i="13" s="1"/>
  <c r="I16" i="21"/>
  <c r="I36" i="27" s="1"/>
  <c r="V600" i="11"/>
  <c r="O477" i="19"/>
  <c r="O60" i="20" s="1"/>
  <c r="O1614" i="15"/>
  <c r="S37" i="27"/>
  <c r="S56" i="27" s="1"/>
  <c r="S30" i="21"/>
  <c r="S77" i="27"/>
  <c r="S105" i="27" s="1"/>
  <c r="AB77" i="27"/>
  <c r="AB105" i="27" s="1"/>
  <c r="AB37" i="27"/>
  <c r="AB56" i="27" s="1"/>
  <c r="AB30" i="21"/>
  <c r="R477" i="19"/>
  <c r="R60" i="20" s="1"/>
  <c r="R1614" i="15"/>
  <c r="AI471" i="19"/>
  <c r="AI1609" i="15"/>
  <c r="U594" i="15"/>
  <c r="AB474" i="19"/>
  <c r="AB57" i="20" s="1"/>
  <c r="AB1611" i="15"/>
  <c r="U37" i="27"/>
  <c r="U56" i="27" s="1"/>
  <c r="U77" i="27"/>
  <c r="U105" i="27" s="1"/>
  <c r="U30" i="21"/>
  <c r="AI1748" i="14"/>
  <c r="AI444" i="19" s="1"/>
  <c r="AE1715" i="14"/>
  <c r="AE1516" i="14"/>
  <c r="AE1781" i="14" s="1"/>
  <c r="R408" i="19"/>
  <c r="R53" i="20" s="1"/>
  <c r="R317" i="13"/>
  <c r="R327" i="13" s="1"/>
  <c r="R329" i="13" s="1"/>
  <c r="AG690" i="17"/>
  <c r="U690" i="17"/>
  <c r="V690" i="17" s="1"/>
  <c r="AI690" i="17" s="1"/>
  <c r="AG668" i="17"/>
  <c r="U668" i="17"/>
  <c r="V668" i="17" s="1"/>
  <c r="AI668" i="17" s="1"/>
  <c r="X43" i="21"/>
  <c r="X120" i="27" s="1"/>
  <c r="X86" i="20"/>
  <c r="X41" i="27"/>
  <c r="X60" i="27" s="1"/>
  <c r="X88" i="27"/>
  <c r="X116" i="27" s="1"/>
  <c r="AG269" i="17"/>
  <c r="U269" i="17"/>
  <c r="V269" i="17" s="1"/>
  <c r="AI269" i="17" s="1"/>
  <c r="AE35" i="19"/>
  <c r="AE35" i="20" s="1"/>
  <c r="AE286" i="10"/>
  <c r="M15" i="20"/>
  <c r="K41" i="20"/>
  <c r="W15" i="20"/>
  <c r="S15" i="20"/>
  <c r="S41" i="20" s="1"/>
  <c r="AB41" i="20"/>
  <c r="W63" i="19"/>
  <c r="W597" i="11"/>
  <c r="P16" i="21"/>
  <c r="P36" i="27" s="1"/>
  <c r="P55" i="27" s="1"/>
  <c r="U62" i="19"/>
  <c r="U555" i="11"/>
  <c r="U596" i="11"/>
  <c r="Q600" i="11"/>
  <c r="AE467" i="14"/>
  <c r="AE1383" i="14"/>
  <c r="AE1318" i="14"/>
  <c r="AE1253" i="14"/>
  <c r="AE1448" i="14"/>
  <c r="AG498" i="19"/>
  <c r="AG64" i="20" s="1"/>
  <c r="AG1618" i="15"/>
  <c r="Q1616" i="15"/>
  <c r="M873" i="15"/>
  <c r="AG927" i="15"/>
  <c r="T477" i="19"/>
  <c r="T60" i="20" s="1"/>
  <c r="T1614" i="15"/>
  <c r="AA473" i="19"/>
  <c r="AA56" i="20" s="1"/>
  <c r="AA1610" i="15"/>
  <c r="AG473" i="19"/>
  <c r="AG56" i="20" s="1"/>
  <c r="AG1610" i="15"/>
  <c r="U471" i="19"/>
  <c r="U1609" i="15"/>
  <c r="P473" i="19"/>
  <c r="P56" i="20" s="1"/>
  <c r="P1610" i="15"/>
  <c r="F112" i="12"/>
  <c r="F157" i="12" s="1"/>
  <c r="F202" i="12" s="1"/>
  <c r="F247" i="12" s="1"/>
  <c r="F68" i="12"/>
  <c r="H101" i="27"/>
  <c r="H104" i="27"/>
  <c r="H129" i="27" s="1"/>
  <c r="H134" i="27" s="1"/>
  <c r="H136" i="27" s="1"/>
  <c r="AE394" i="10"/>
  <c r="F358" i="19"/>
  <c r="F258" i="13"/>
  <c r="AB283" i="12"/>
  <c r="U1753" i="14"/>
  <c r="U449" i="19" s="1"/>
  <c r="M1749" i="14"/>
  <c r="M445" i="19" s="1"/>
  <c r="AI1742" i="14"/>
  <c r="AI438" i="19" s="1"/>
  <c r="U1737" i="14"/>
  <c r="U433" i="19" s="1"/>
  <c r="M1733" i="14"/>
  <c r="M429" i="19" s="1"/>
  <c r="AI1726" i="14"/>
  <c r="AI422" i="19" s="1"/>
  <c r="U1721" i="14"/>
  <c r="U417" i="19" s="1"/>
  <c r="M1717" i="14"/>
  <c r="M413" i="19" s="1"/>
  <c r="Y411" i="19"/>
  <c r="Y1776" i="14"/>
  <c r="X411" i="19"/>
  <c r="X1776" i="14"/>
  <c r="W1719" i="14"/>
  <c r="W415" i="19" s="1"/>
  <c r="Q119" i="27"/>
  <c r="Q717" i="17"/>
  <c r="Q720" i="17" s="1"/>
  <c r="X303" i="17"/>
  <c r="U145" i="17"/>
  <c r="V145" i="17" s="1"/>
  <c r="AI145" i="17" s="1"/>
  <c r="AG145" i="17"/>
  <c r="AE696" i="17"/>
  <c r="AE713" i="17" s="1"/>
  <c r="Z119" i="27"/>
  <c r="Z717" i="17"/>
  <c r="Z720" i="17" s="1"/>
  <c r="T43" i="21"/>
  <c r="T120" i="27" s="1"/>
  <c r="T86" i="20"/>
  <c r="T41" i="27"/>
  <c r="T60" i="27" s="1"/>
  <c r="T88" i="27"/>
  <c r="T116" i="27" s="1"/>
  <c r="U265" i="17"/>
  <c r="V265" i="17" s="1"/>
  <c r="AI265" i="17" s="1"/>
  <c r="AG265" i="17"/>
  <c r="U462" i="17"/>
  <c r="V462" i="17" s="1"/>
  <c r="AI462" i="17" s="1"/>
  <c r="AG462" i="17"/>
  <c r="U268" i="17"/>
  <c r="V268" i="17" s="1"/>
  <c r="AI268" i="17" s="1"/>
  <c r="AG268" i="17"/>
  <c r="Z483" i="17"/>
  <c r="Z704" i="17" s="1"/>
  <c r="L153" i="17"/>
  <c r="L304" i="17" s="1"/>
  <c r="K295" i="17"/>
  <c r="AI1318" i="14"/>
  <c r="V287" i="12"/>
  <c r="V283" i="12"/>
  <c r="Z137" i="19"/>
  <c r="Z47" i="20" s="1"/>
  <c r="Z472" i="12"/>
  <c r="S287" i="12"/>
  <c r="S283" i="12"/>
  <c r="O504" i="19"/>
  <c r="O306" i="16"/>
  <c r="O270" i="16"/>
  <c r="X500" i="19"/>
  <c r="X209" i="16"/>
  <c r="X305" i="16" s="1"/>
  <c r="X312" i="16" s="1"/>
  <c r="AI508" i="19"/>
  <c r="AI310" i="16"/>
  <c r="AG508" i="19"/>
  <c r="AG310" i="16"/>
  <c r="K508" i="19"/>
  <c r="K310" i="16"/>
  <c r="O48" i="20"/>
  <c r="L16" i="21"/>
  <c r="L36" i="27" s="1"/>
  <c r="L55" i="27" s="1"/>
  <c r="AE64" i="19"/>
  <c r="AE39" i="20" s="1"/>
  <c r="AE590" i="11"/>
  <c r="AE598" i="11" s="1"/>
  <c r="W600" i="11"/>
  <c r="F198" i="17"/>
  <c r="F233" i="17" s="1"/>
  <c r="F268" i="17" s="1"/>
  <c r="F164" i="17"/>
  <c r="M499" i="19"/>
  <c r="M65" i="20" s="1"/>
  <c r="M1619" i="15"/>
  <c r="AC37" i="27"/>
  <c r="AC56" i="27" s="1"/>
  <c r="AC30" i="21"/>
  <c r="AC77" i="27"/>
  <c r="AC105" i="27" s="1"/>
  <c r="Q37" i="27"/>
  <c r="Q56" i="27" s="1"/>
  <c r="Q77" i="27"/>
  <c r="Q105" i="27" s="1"/>
  <c r="Q30" i="21"/>
  <c r="AC929" i="15"/>
  <c r="I929" i="15"/>
  <c r="I474" i="19"/>
  <c r="I57" i="20" s="1"/>
  <c r="I1611" i="15"/>
  <c r="T474" i="19"/>
  <c r="T57" i="20" s="1"/>
  <c r="T1611" i="15"/>
  <c r="AE927" i="15"/>
  <c r="AA594" i="15"/>
  <c r="Z474" i="19"/>
  <c r="Z57" i="20" s="1"/>
  <c r="Z1611" i="15"/>
  <c r="G101" i="27"/>
  <c r="G104" i="27"/>
  <c r="AG444" i="10"/>
  <c r="AG1746" i="14"/>
  <c r="AG442" i="19" s="1"/>
  <c r="J411" i="19"/>
  <c r="J1776" i="14"/>
  <c r="U1739" i="14"/>
  <c r="U435" i="19" s="1"/>
  <c r="M1735" i="14"/>
  <c r="M431" i="19" s="1"/>
  <c r="U1731" i="14"/>
  <c r="U427" i="19" s="1"/>
  <c r="M1727" i="14"/>
  <c r="M423" i="19" s="1"/>
  <c r="U1723" i="14"/>
  <c r="U419" i="19" s="1"/>
  <c r="S1786" i="14"/>
  <c r="AI1731" i="14"/>
  <c r="AI427" i="19" s="1"/>
  <c r="AE86" i="20"/>
  <c r="AE43" i="21"/>
  <c r="AE41" i="27"/>
  <c r="AE88" i="27"/>
  <c r="AG667" i="17"/>
  <c r="U667" i="17"/>
  <c r="V667" i="17" s="1"/>
  <c r="AI667" i="17" s="1"/>
  <c r="U693" i="17"/>
  <c r="V693" i="17" s="1"/>
  <c r="AI693" i="17" s="1"/>
  <c r="AG693" i="17"/>
  <c r="AI43" i="21"/>
  <c r="AI86" i="20"/>
  <c r="AI88" i="27"/>
  <c r="AI41" i="27"/>
  <c r="AG473" i="17"/>
  <c r="U473" i="17"/>
  <c r="V473" i="17" s="1"/>
  <c r="AI473" i="17" s="1"/>
  <c r="AG459" i="17"/>
  <c r="U459" i="17"/>
  <c r="V459" i="17" s="1"/>
  <c r="AI459" i="17" s="1"/>
  <c r="AE295" i="17"/>
  <c r="AC696" i="17"/>
  <c r="AC713" i="17" s="1"/>
  <c r="AB153" i="17"/>
  <c r="K303" i="17"/>
  <c r="AG86" i="20"/>
  <c r="AG43" i="21"/>
  <c r="AG88" i="27"/>
  <c r="AG41" i="27"/>
  <c r="AG148" i="17"/>
  <c r="U148" i="17"/>
  <c r="V148" i="17" s="1"/>
  <c r="AI148" i="17" s="1"/>
  <c r="Y137" i="19"/>
  <c r="Y47" i="20" s="1"/>
  <c r="Y472" i="12"/>
  <c r="T508" i="19"/>
  <c r="T310" i="16"/>
  <c r="U1646" i="14"/>
  <c r="U1783" i="14" s="1"/>
  <c r="U1743" i="14"/>
  <c r="U439" i="19" s="1"/>
  <c r="U1727" i="14"/>
  <c r="U423" i="19" s="1"/>
  <c r="M1723" i="14"/>
  <c r="M419" i="19" s="1"/>
  <c r="U1740" i="14"/>
  <c r="U436" i="19" s="1"/>
  <c r="U1716" i="14"/>
  <c r="U412" i="19" s="1"/>
  <c r="K696" i="17"/>
  <c r="K713" i="17" s="1"/>
  <c r="AG144" i="17"/>
  <c r="U144" i="17"/>
  <c r="V144" i="17" s="1"/>
  <c r="AI144" i="17" s="1"/>
  <c r="F257" i="19"/>
  <c r="F147" i="13"/>
  <c r="U466" i="12"/>
  <c r="I508" i="19"/>
  <c r="I310" i="16"/>
  <c r="N58" i="27"/>
  <c r="N106" i="27"/>
  <c r="F1718" i="14"/>
  <c r="F414" i="19" s="1"/>
  <c r="F1588" i="14"/>
  <c r="F1653" i="14" s="1"/>
  <c r="U73" i="20"/>
  <c r="S74" i="20"/>
  <c r="AA46" i="20"/>
  <c r="U74" i="20"/>
  <c r="AB74" i="20"/>
  <c r="AC74" i="20"/>
  <c r="K74" i="20"/>
  <c r="J74" i="20"/>
  <c r="P73" i="20"/>
  <c r="X74" i="20"/>
  <c r="AA21" i="21"/>
  <c r="K600" i="11"/>
  <c r="V77" i="27"/>
  <c r="V105" i="27" s="1"/>
  <c r="V37" i="27"/>
  <c r="V56" i="27" s="1"/>
  <c r="V30" i="21"/>
  <c r="P289" i="10"/>
  <c r="Z411" i="19"/>
  <c r="Z1776" i="14"/>
  <c r="AE1646" i="14"/>
  <c r="AE1783" i="14" s="1"/>
  <c r="AI1752" i="14"/>
  <c r="AI448" i="19" s="1"/>
  <c r="W1736" i="14"/>
  <c r="W432" i="19" s="1"/>
  <c r="W1720" i="14"/>
  <c r="W416" i="19" s="1"/>
  <c r="U1754" i="14"/>
  <c r="U450" i="19" s="1"/>
  <c r="U1734" i="14"/>
  <c r="U430" i="19" s="1"/>
  <c r="U1718" i="14"/>
  <c r="U414" i="19" s="1"/>
  <c r="U677" i="17"/>
  <c r="V677" i="17" s="1"/>
  <c r="AI677" i="17" s="1"/>
  <c r="AG677" i="17"/>
  <c r="K86" i="20"/>
  <c r="K43" i="21"/>
  <c r="K118" i="27" s="1"/>
  <c r="K88" i="27"/>
  <c r="K116" i="27" s="1"/>
  <c r="K41" i="27"/>
  <c r="K60" i="27" s="1"/>
  <c r="AG461" i="17"/>
  <c r="U461" i="17"/>
  <c r="V461" i="17" s="1"/>
  <c r="AI461" i="17" s="1"/>
  <c r="AG455" i="17"/>
  <c r="U455" i="17"/>
  <c r="V455" i="17" s="1"/>
  <c r="AI455" i="17" s="1"/>
  <c r="AG676" i="17"/>
  <c r="U676" i="17"/>
  <c r="V676" i="17" s="1"/>
  <c r="AI676" i="17" s="1"/>
  <c r="Y303" i="17"/>
  <c r="AE717" i="17"/>
  <c r="AE720" i="17" s="1"/>
  <c r="AG291" i="17"/>
  <c r="U291" i="17"/>
  <c r="V291" i="17" s="1"/>
  <c r="AI291" i="17" s="1"/>
  <c r="J303" i="17"/>
  <c r="AE573" i="10"/>
  <c r="J95" i="19"/>
  <c r="J15" i="21"/>
  <c r="P137" i="19"/>
  <c r="P47" i="20" s="1"/>
  <c r="P472" i="12"/>
  <c r="N508" i="19"/>
  <c r="N24" i="21" s="1"/>
  <c r="N310" i="16"/>
  <c r="T504" i="19"/>
  <c r="T270" i="16"/>
  <c r="T306" i="16"/>
  <c r="R504" i="19"/>
  <c r="R270" i="16"/>
  <c r="R306" i="16"/>
  <c r="O500" i="19"/>
  <c r="O209" i="16"/>
  <c r="O305" i="16" s="1"/>
  <c r="AB55" i="20"/>
  <c r="AA48" i="20"/>
  <c r="M1739" i="14"/>
  <c r="M435" i="19" s="1"/>
  <c r="W1732" i="14"/>
  <c r="W428" i="19" s="1"/>
  <c r="U1719" i="14"/>
  <c r="U415" i="19" s="1"/>
  <c r="AB1786" i="14"/>
  <c r="U1744" i="14"/>
  <c r="U440" i="19" s="1"/>
  <c r="U1720" i="14"/>
  <c r="U416" i="19" s="1"/>
  <c r="U119" i="27"/>
  <c r="U717" i="17"/>
  <c r="U720" i="17" s="1"/>
  <c r="AB43" i="21"/>
  <c r="AB120" i="27" s="1"/>
  <c r="AB86" i="20"/>
  <c r="AB41" i="27"/>
  <c r="AB60" i="27" s="1"/>
  <c r="AB88" i="27"/>
  <c r="AB116" i="27" s="1"/>
  <c r="AA720" i="17"/>
  <c r="U685" i="17"/>
  <c r="V685" i="17" s="1"/>
  <c r="AI685" i="17" s="1"/>
  <c r="AG685" i="17"/>
  <c r="S119" i="27"/>
  <c r="S717" i="17"/>
  <c r="S720" i="17" s="1"/>
  <c r="I504" i="19"/>
  <c r="I306" i="16"/>
  <c r="I270" i="16"/>
  <c r="F161" i="27"/>
  <c r="F164" i="27" s="1"/>
  <c r="F42" i="28"/>
  <c r="O67" i="27"/>
  <c r="V67" i="27"/>
  <c r="L95" i="19"/>
  <c r="L15" i="21"/>
  <c r="AG1646" i="14"/>
  <c r="AG1783" i="14" s="1"/>
  <c r="AG1715" i="14"/>
  <c r="AG1516" i="14"/>
  <c r="AG1781" i="14" s="1"/>
  <c r="AI476" i="19"/>
  <c r="AI59" i="20" s="1"/>
  <c r="AI1613" i="15"/>
  <c r="AG484" i="19"/>
  <c r="AG62" i="20" s="1"/>
  <c r="AG1539" i="15"/>
  <c r="AG1616" i="15" s="1"/>
  <c r="L30" i="21"/>
  <c r="L37" i="27"/>
  <c r="L56" i="27" s="1"/>
  <c r="L77" i="27"/>
  <c r="L105" i="27" s="1"/>
  <c r="F400" i="25"/>
  <c r="F398" i="25"/>
  <c r="AG1725" i="14"/>
  <c r="AG421" i="19" s="1"/>
  <c r="AI138" i="19"/>
  <c r="AI63" i="13"/>
  <c r="AI322" i="13" s="1"/>
  <c r="AG253" i="19"/>
  <c r="AG50" i="20" s="1"/>
  <c r="AG198" i="13"/>
  <c r="AG324" i="13" s="1"/>
  <c r="AE62" i="19"/>
  <c r="AE596" i="11"/>
  <c r="AE555" i="11"/>
  <c r="U63" i="19"/>
  <c r="U597" i="11"/>
  <c r="R600" i="11"/>
  <c r="AA16" i="21"/>
  <c r="AA36" i="27" s="1"/>
  <c r="AA55" i="27" s="1"/>
  <c r="V95" i="19"/>
  <c r="V15" i="21"/>
  <c r="AG15" i="19"/>
  <c r="AG239" i="10"/>
  <c r="AG285" i="10" s="1"/>
  <c r="AG289" i="10" s="1"/>
  <c r="AG467" i="14"/>
  <c r="AG1383" i="14"/>
  <c r="AG1318" i="14"/>
  <c r="AG1253" i="14"/>
  <c r="AG1448" i="14"/>
  <c r="AI283" i="12"/>
  <c r="AI499" i="19"/>
  <c r="AI65" i="20" s="1"/>
  <c r="AI1619" i="15"/>
  <c r="AE498" i="19"/>
  <c r="AE64" i="20" s="1"/>
  <c r="AE1618" i="15"/>
  <c r="AE478" i="19"/>
  <c r="AE61" i="20" s="1"/>
  <c r="W476" i="19"/>
  <c r="W59" i="20" s="1"/>
  <c r="W1613" i="15"/>
  <c r="AG497" i="19"/>
  <c r="AG63" i="20" s="1"/>
  <c r="AG1617" i="15"/>
  <c r="R594" i="15"/>
  <c r="S473" i="19"/>
  <c r="S56" i="20" s="1"/>
  <c r="S1610" i="15"/>
  <c r="P474" i="19"/>
  <c r="P57" i="20" s="1"/>
  <c r="P1611" i="15"/>
  <c r="P594" i="15"/>
  <c r="M471" i="19"/>
  <c r="M1609" i="15"/>
  <c r="W1616" i="15"/>
  <c r="S594" i="15"/>
  <c r="Y289" i="10"/>
  <c r="F160" i="16"/>
  <c r="F184" i="16"/>
  <c r="F136" i="16"/>
  <c r="F113" i="16"/>
  <c r="V411" i="19"/>
  <c r="V1776" i="14"/>
  <c r="I717" i="17"/>
  <c r="I720" i="17" s="1"/>
  <c r="AI303" i="17"/>
  <c r="AA86" i="20"/>
  <c r="AA43" i="21"/>
  <c r="AA120" i="27" s="1"/>
  <c r="AA88" i="27"/>
  <c r="AA116" i="27" s="1"/>
  <c r="AA41" i="27"/>
  <c r="AA60" i="27" s="1"/>
  <c r="AG678" i="17"/>
  <c r="U678" i="17"/>
  <c r="V678" i="17" s="1"/>
  <c r="AI678" i="17" s="1"/>
  <c r="AG140" i="17"/>
  <c r="U140" i="17"/>
  <c r="V140" i="17" s="1"/>
  <c r="AI140" i="17" s="1"/>
  <c r="U126" i="17"/>
  <c r="V126" i="17" s="1"/>
  <c r="AI126" i="17" s="1"/>
  <c r="AG126" i="17"/>
  <c r="AE153" i="17"/>
  <c r="U131" i="17"/>
  <c r="V131" i="17" s="1"/>
  <c r="AI131" i="17" s="1"/>
  <c r="AG131" i="17"/>
  <c r="M153" i="17"/>
  <c r="AA153" i="17"/>
  <c r="AA304" i="17" s="1"/>
  <c r="AI466" i="12"/>
  <c r="Q287" i="12"/>
  <c r="Q283" i="12"/>
  <c r="Q137" i="19"/>
  <c r="Q47" i="20" s="1"/>
  <c r="Q472" i="12"/>
  <c r="AI97" i="19"/>
  <c r="AI328" i="12"/>
  <c r="AI471" i="12" s="1"/>
  <c r="W504" i="19"/>
  <c r="W306" i="16"/>
  <c r="W270" i="16"/>
  <c r="O508" i="19"/>
  <c r="O310" i="16"/>
  <c r="R500" i="19"/>
  <c r="R209" i="16"/>
  <c r="R305" i="16" s="1"/>
  <c r="L270" i="16"/>
  <c r="L504" i="19"/>
  <c r="L306" i="16"/>
  <c r="W48" i="20"/>
  <c r="N37" i="20"/>
  <c r="N41" i="20" s="1"/>
  <c r="X37" i="20"/>
  <c r="X41" i="20" s="1"/>
  <c r="AA37" i="20"/>
  <c r="M287" i="12"/>
  <c r="M283" i="12"/>
  <c r="AA328" i="12"/>
  <c r="AA471" i="12" s="1"/>
  <c r="O20" i="21"/>
  <c r="L20" i="21"/>
  <c r="M500" i="19"/>
  <c r="M209" i="16"/>
  <c r="M305" i="16" s="1"/>
  <c r="AG1719" i="14"/>
  <c r="AG415" i="19" s="1"/>
  <c r="AE1749" i="14"/>
  <c r="AE445" i="19" s="1"/>
  <c r="AG138" i="19"/>
  <c r="AG63" i="13"/>
  <c r="AG322" i="13" s="1"/>
  <c r="AE63" i="19"/>
  <c r="AE597" i="11"/>
  <c r="AE37" i="19"/>
  <c r="AE43" i="11"/>
  <c r="AE595" i="11" s="1"/>
  <c r="V16" i="21"/>
  <c r="V36" i="27" s="1"/>
  <c r="V55" i="27" s="1"/>
  <c r="K95" i="19"/>
  <c r="K15" i="21"/>
  <c r="AB95" i="19"/>
  <c r="AB15" i="21"/>
  <c r="AI498" i="19"/>
  <c r="AI64" i="20" s="1"/>
  <c r="AI1618" i="15"/>
  <c r="AI478" i="19"/>
  <c r="AI61" i="20" s="1"/>
  <c r="N594" i="15"/>
  <c r="Q474" i="19"/>
  <c r="Q57" i="20" s="1"/>
  <c r="Q1611" i="15"/>
  <c r="W471" i="19"/>
  <c r="W1609" i="15"/>
  <c r="Y477" i="19"/>
  <c r="Y60" i="20" s="1"/>
  <c r="Y1614" i="15"/>
  <c r="AE494" i="10"/>
  <c r="U1751" i="14"/>
  <c r="U447" i="19" s="1"/>
  <c r="W1716" i="14"/>
  <c r="W412" i="19" s="1"/>
  <c r="W1733" i="14"/>
  <c r="W429" i="19" s="1"/>
  <c r="U1752" i="14"/>
  <c r="U448" i="19" s="1"/>
  <c r="U1736" i="14"/>
  <c r="U432" i="19" s="1"/>
  <c r="I483" i="17"/>
  <c r="I704" i="17" s="1"/>
  <c r="N408" i="19"/>
  <c r="N53" i="20" s="1"/>
  <c r="N317" i="13"/>
  <c r="N327" i="13" s="1"/>
  <c r="N329" i="13" s="1"/>
  <c r="AC153" i="17"/>
  <c r="AC304" i="17" s="1"/>
  <c r="X95" i="19"/>
  <c r="X15" i="21"/>
  <c r="Z15" i="20"/>
  <c r="Z41" i="20" s="1"/>
  <c r="Y15" i="20"/>
  <c r="Y41" i="20" s="1"/>
  <c r="P41" i="20"/>
  <c r="AE1738" i="14"/>
  <c r="AE434" i="19" s="1"/>
  <c r="M123" i="27"/>
  <c r="AG123" i="27"/>
  <c r="Z16" i="21"/>
  <c r="Z36" i="27" s="1"/>
  <c r="Z55" i="27" s="1"/>
  <c r="AG64" i="19"/>
  <c r="AG39" i="20" s="1"/>
  <c r="AG590" i="11"/>
  <c r="AG598" i="11" s="1"/>
  <c r="AC600" i="11"/>
  <c r="Q16" i="21"/>
  <c r="Q36" i="27" s="1"/>
  <c r="Q55" i="27" s="1"/>
  <c r="R95" i="19"/>
  <c r="R15" i="21"/>
  <c r="U15" i="21"/>
  <c r="AG1723" i="14"/>
  <c r="AG419" i="19" s="1"/>
  <c r="AE1743" i="14"/>
  <c r="AE439" i="19" s="1"/>
  <c r="J77" i="27"/>
  <c r="J105" i="27" s="1"/>
  <c r="J37" i="27"/>
  <c r="J56" i="27" s="1"/>
  <c r="J30" i="21"/>
  <c r="U498" i="19"/>
  <c r="U64" i="20" s="1"/>
  <c r="U1618" i="15"/>
  <c r="AG478" i="19"/>
  <c r="AG61" i="20" s="1"/>
  <c r="O77" i="27"/>
  <c r="O105" i="27" s="1"/>
  <c r="O37" i="27"/>
  <c r="O56" i="27" s="1"/>
  <c r="O30" i="21"/>
  <c r="AE514" i="19"/>
  <c r="AE1632" i="15"/>
  <c r="W37" i="27"/>
  <c r="W56" i="27" s="1"/>
  <c r="W77" i="27"/>
  <c r="W105" i="27" s="1"/>
  <c r="W30" i="21"/>
  <c r="U927" i="15"/>
  <c r="AC474" i="19"/>
  <c r="AC57" i="20" s="1"/>
  <c r="AC1611" i="15"/>
  <c r="K473" i="19"/>
  <c r="K56" i="20" s="1"/>
  <c r="K1610" i="15"/>
  <c r="K30" i="21"/>
  <c r="K37" i="27"/>
  <c r="K56" i="27" s="1"/>
  <c r="K77" i="27"/>
  <c r="K105" i="27" s="1"/>
  <c r="Q594" i="15"/>
  <c r="X474" i="19"/>
  <c r="X57" i="20" s="1"/>
  <c r="X1611" i="15"/>
  <c r="AA474" i="19"/>
  <c r="AA57" i="20" s="1"/>
  <c r="AA1611" i="15"/>
  <c r="AI519" i="19"/>
  <c r="AI1643" i="15"/>
  <c r="AG1738" i="14"/>
  <c r="AG434" i="19" s="1"/>
  <c r="AG1753" i="14"/>
  <c r="AG449" i="19" s="1"/>
  <c r="W1750" i="14"/>
  <c r="W446" i="19" s="1"/>
  <c r="AG1737" i="14"/>
  <c r="AG433" i="19" s="1"/>
  <c r="W1734" i="14"/>
  <c r="W430" i="19" s="1"/>
  <c r="W1718" i="14"/>
  <c r="W414" i="19" s="1"/>
  <c r="I1786" i="14"/>
  <c r="W1745" i="14"/>
  <c r="W441" i="19" s="1"/>
  <c r="W1646" i="14"/>
  <c r="W1783" i="14" s="1"/>
  <c r="AI1719" i="14"/>
  <c r="AI415" i="19" s="1"/>
  <c r="R43" i="21"/>
  <c r="R120" i="27" s="1"/>
  <c r="R86" i="20"/>
  <c r="R88" i="27"/>
  <c r="R116" i="27" s="1"/>
  <c r="R41" i="27"/>
  <c r="R60" i="27" s="1"/>
  <c r="AG151" i="17"/>
  <c r="U151" i="17"/>
  <c r="V151" i="17" s="1"/>
  <c r="AI151" i="17" s="1"/>
  <c r="AG143" i="17"/>
  <c r="U143" i="17"/>
  <c r="V143" i="17" s="1"/>
  <c r="AI143" i="17" s="1"/>
  <c r="U681" i="17"/>
  <c r="V681" i="17" s="1"/>
  <c r="AI681" i="17" s="1"/>
  <c r="AG681" i="17"/>
  <c r="I121" i="27"/>
  <c r="AI121" i="27"/>
  <c r="AE121" i="27"/>
  <c r="AG121" i="27"/>
  <c r="AB483" i="17"/>
  <c r="AB704" i="17" s="1"/>
  <c r="M86" i="20"/>
  <c r="M43" i="21"/>
  <c r="M120" i="27" s="1"/>
  <c r="M41" i="27"/>
  <c r="M60" i="27" s="1"/>
  <c r="M88" i="27"/>
  <c r="M116" i="27" s="1"/>
  <c r="U474" i="17"/>
  <c r="V474" i="17" s="1"/>
  <c r="AI474" i="17" s="1"/>
  <c r="AG474" i="17"/>
  <c r="U466" i="17"/>
  <c r="V466" i="17" s="1"/>
  <c r="AI466" i="17" s="1"/>
  <c r="AG466" i="17"/>
  <c r="U458" i="17"/>
  <c r="V458" i="17" s="1"/>
  <c r="AI458" i="17" s="1"/>
  <c r="AG458" i="17"/>
  <c r="AG289" i="17"/>
  <c r="U289" i="17"/>
  <c r="V289" i="17" s="1"/>
  <c r="AI289" i="17" s="1"/>
  <c r="AG670" i="17"/>
  <c r="U670" i="17"/>
  <c r="V670" i="17" s="1"/>
  <c r="AI670" i="17" s="1"/>
  <c r="U478" i="17"/>
  <c r="V478" i="17" s="1"/>
  <c r="AI478" i="17" s="1"/>
  <c r="AG478" i="17"/>
  <c r="U470" i="17"/>
  <c r="V470" i="17" s="1"/>
  <c r="AI470" i="17" s="1"/>
  <c r="AG470" i="17"/>
  <c r="K483" i="17"/>
  <c r="K704" i="17" s="1"/>
  <c r="U292" i="17"/>
  <c r="V292" i="17" s="1"/>
  <c r="AI292" i="17" s="1"/>
  <c r="AG292" i="17"/>
  <c r="W295" i="17"/>
  <c r="X153" i="17"/>
  <c r="X304" i="17" s="1"/>
  <c r="AG141" i="17"/>
  <c r="U141" i="17"/>
  <c r="V141" i="17" s="1"/>
  <c r="AI141" i="17" s="1"/>
  <c r="AG125" i="17"/>
  <c r="U125" i="17"/>
  <c r="V125" i="17" s="1"/>
  <c r="AI125" i="17" s="1"/>
  <c r="AG135" i="17"/>
  <c r="U135" i="17"/>
  <c r="V135" i="17" s="1"/>
  <c r="AI135" i="17" s="1"/>
  <c r="F41" i="19"/>
  <c r="F22" i="11"/>
  <c r="AI1383" i="14"/>
  <c r="AE65" i="10"/>
  <c r="J137" i="19"/>
  <c r="J47" i="20" s="1"/>
  <c r="J472" i="12"/>
  <c r="Y508" i="19"/>
  <c r="Y310" i="16"/>
  <c r="AC500" i="19"/>
  <c r="AC209" i="16"/>
  <c r="AC305" i="16" s="1"/>
  <c r="W508" i="19"/>
  <c r="W310" i="16"/>
  <c r="AG500" i="19"/>
  <c r="AG209" i="16"/>
  <c r="AG305" i="16" s="1"/>
  <c r="S500" i="19"/>
  <c r="S209" i="16"/>
  <c r="S305" i="16" s="1"/>
  <c r="S312" i="16" s="1"/>
  <c r="AG226" i="16"/>
  <c r="P55" i="20"/>
  <c r="Z48" i="20"/>
  <c r="I48" i="20"/>
  <c r="Q95" i="19"/>
  <c r="Q15" i="21"/>
  <c r="AB600" i="11"/>
  <c r="AG37" i="19"/>
  <c r="AG43" i="11"/>
  <c r="AG595" i="11" s="1"/>
  <c r="S600" i="11"/>
  <c r="AI37" i="19"/>
  <c r="AI43" i="11"/>
  <c r="AI595" i="11" s="1"/>
  <c r="AA289" i="10"/>
  <c r="W873" i="15"/>
  <c r="W929" i="15" s="1"/>
  <c r="K1616" i="15"/>
  <c r="V594" i="15"/>
  <c r="AI473" i="19"/>
  <c r="AI56" i="20" s="1"/>
  <c r="AI1610" i="15"/>
  <c r="Z473" i="19"/>
  <c r="Z56" i="20" s="1"/>
  <c r="Z1610" i="15"/>
  <c r="M927" i="15"/>
  <c r="AG476" i="19"/>
  <c r="AG59" i="20" s="1"/>
  <c r="AG1613" i="15"/>
  <c r="M1751" i="14"/>
  <c r="M447" i="19" s="1"/>
  <c r="U1747" i="14"/>
  <c r="U443" i="19" s="1"/>
  <c r="AG1731" i="14"/>
  <c r="AG427" i="19" s="1"/>
  <c r="W1725" i="14"/>
  <c r="W421" i="19" s="1"/>
  <c r="W1747" i="14"/>
  <c r="W443" i="19" s="1"/>
  <c r="U1750" i="14"/>
  <c r="U446" i="19" s="1"/>
  <c r="U1738" i="14"/>
  <c r="U434" i="19" s="1"/>
  <c r="U1722" i="14"/>
  <c r="U418" i="19" s="1"/>
  <c r="AG679" i="17"/>
  <c r="U679" i="17"/>
  <c r="V679" i="17" s="1"/>
  <c r="AI679" i="17" s="1"/>
  <c r="AB119" i="27"/>
  <c r="AB717" i="17"/>
  <c r="AB720" i="17" s="1"/>
  <c r="Y696" i="17"/>
  <c r="Y713" i="17" s="1"/>
  <c r="AG465" i="17"/>
  <c r="U465" i="17"/>
  <c r="V465" i="17" s="1"/>
  <c r="AI465" i="17" s="1"/>
  <c r="AG453" i="17"/>
  <c r="U453" i="17"/>
  <c r="V453" i="17" s="1"/>
  <c r="AI453" i="17" s="1"/>
  <c r="U280" i="17"/>
  <c r="V280" i="17" s="1"/>
  <c r="AI280" i="17" s="1"/>
  <c r="AG280" i="17"/>
  <c r="AG682" i="17"/>
  <c r="U682" i="17"/>
  <c r="V682" i="17" s="1"/>
  <c r="AI682" i="17" s="1"/>
  <c r="U266" i="17"/>
  <c r="V266" i="17" s="1"/>
  <c r="AI266" i="17" s="1"/>
  <c r="AG266" i="17"/>
  <c r="U480" i="17"/>
  <c r="V480" i="17" s="1"/>
  <c r="AI480" i="17" s="1"/>
  <c r="AG480" i="17"/>
  <c r="K137" i="19"/>
  <c r="K47" i="20" s="1"/>
  <c r="K472" i="12"/>
  <c r="K287" i="12"/>
  <c r="K283" i="12"/>
  <c r="K504" i="19"/>
  <c r="K306" i="16"/>
  <c r="K270" i="16"/>
  <c r="AG1743" i="14"/>
  <c r="AG439" i="19" s="1"/>
  <c r="AG1727" i="14"/>
  <c r="AG423" i="19" s="1"/>
  <c r="AE1723" i="14"/>
  <c r="AE419" i="19" s="1"/>
  <c r="W1717" i="14"/>
  <c r="W413" i="19" s="1"/>
  <c r="AG1740" i="14"/>
  <c r="AG436" i="19" s="1"/>
  <c r="AG1716" i="14"/>
  <c r="AG412" i="19" s="1"/>
  <c r="Y483" i="17"/>
  <c r="Y704" i="17" s="1"/>
  <c r="V508" i="19"/>
  <c r="V310" i="16"/>
  <c r="M508" i="19"/>
  <c r="M310" i="16"/>
  <c r="AA55" i="20"/>
  <c r="L283" i="12"/>
  <c r="O74" i="20"/>
  <c r="AB46" i="20"/>
  <c r="W74" i="20"/>
  <c r="AA73" i="20"/>
  <c r="M74" i="20"/>
  <c r="AC73" i="20"/>
  <c r="Z73" i="20"/>
  <c r="AB73" i="20"/>
  <c r="AA74" i="20"/>
  <c r="J73" i="20"/>
  <c r="I73" i="20"/>
  <c r="R21" i="21"/>
  <c r="K16" i="21"/>
  <c r="K36" i="27" s="1"/>
  <c r="K55" i="27" s="1"/>
  <c r="P95" i="19"/>
  <c r="P15" i="21"/>
  <c r="W1744" i="14"/>
  <c r="W440" i="19" s="1"/>
  <c r="AI1736" i="14"/>
  <c r="AI432" i="19" s="1"/>
  <c r="AI1720" i="14"/>
  <c r="AI416" i="19" s="1"/>
  <c r="AG671" i="17"/>
  <c r="U671" i="17"/>
  <c r="V671" i="17" s="1"/>
  <c r="AI671" i="17" s="1"/>
  <c r="AG477" i="17"/>
  <c r="U477" i="17"/>
  <c r="V477" i="17" s="1"/>
  <c r="AI477" i="17" s="1"/>
  <c r="AA303" i="17"/>
  <c r="AG275" i="17"/>
  <c r="U275" i="17"/>
  <c r="V275" i="17" s="1"/>
  <c r="AI275" i="17" s="1"/>
  <c r="K153" i="17"/>
  <c r="K304" i="17" s="1"/>
  <c r="U137" i="17"/>
  <c r="V137" i="17" s="1"/>
  <c r="AI137" i="17" s="1"/>
  <c r="AG137" i="17"/>
  <c r="AA504" i="19"/>
  <c r="AA306" i="16"/>
  <c r="AA270" i="16"/>
  <c r="Z504" i="19"/>
  <c r="Z306" i="16"/>
  <c r="Z270" i="16"/>
  <c r="U48" i="20"/>
  <c r="G125" i="27"/>
  <c r="AE1739" i="14"/>
  <c r="AE435" i="19" s="1"/>
  <c r="AI1732" i="14"/>
  <c r="AI428" i="19" s="1"/>
  <c r="AB411" i="19"/>
  <c r="AB1776" i="14"/>
  <c r="W1723" i="14"/>
  <c r="W419" i="19" s="1"/>
  <c r="AB504" i="19"/>
  <c r="AB270" i="16"/>
  <c r="AB306" i="16"/>
  <c r="J48" i="20"/>
  <c r="K55" i="20"/>
  <c r="K48" i="20"/>
  <c r="AB125" i="27"/>
  <c r="X125" i="27"/>
  <c r="AB67" i="27"/>
  <c r="P508" i="19" l="1"/>
  <c r="G51" i="27"/>
  <c r="AA41" i="20"/>
  <c r="P312" i="16"/>
  <c r="AB474" i="12"/>
  <c r="AG39" i="27"/>
  <c r="Q39" i="27"/>
  <c r="L67" i="20"/>
  <c r="L79" i="27"/>
  <c r="L107" i="27" s="1"/>
  <c r="L38" i="27"/>
  <c r="L57" i="27" s="1"/>
  <c r="W79" i="27"/>
  <c r="W107" i="27" s="1"/>
  <c r="W38" i="27"/>
  <c r="W57" i="27" s="1"/>
  <c r="AC67" i="20"/>
  <c r="AC79" i="27"/>
  <c r="AC107" i="27" s="1"/>
  <c r="AC38" i="27"/>
  <c r="AC57" i="27" s="1"/>
  <c r="X67" i="20"/>
  <c r="X79" i="27"/>
  <c r="X107" i="27" s="1"/>
  <c r="X38" i="27"/>
  <c r="X57" i="27" s="1"/>
  <c r="Z39" i="27"/>
  <c r="V79" i="27"/>
  <c r="V107" i="27" s="1"/>
  <c r="V38" i="27"/>
  <c r="V57" i="27" s="1"/>
  <c r="Z67" i="20"/>
  <c r="Z79" i="27"/>
  <c r="Z107" i="27" s="1"/>
  <c r="Z38" i="27"/>
  <c r="Z57" i="27" s="1"/>
  <c r="I79" i="27"/>
  <c r="I38" i="27"/>
  <c r="R67" i="20"/>
  <c r="R79" i="27"/>
  <c r="R107" i="27" s="1"/>
  <c r="R38" i="27"/>
  <c r="R57" i="27" s="1"/>
  <c r="W39" i="27"/>
  <c r="W58" i="27" s="1"/>
  <c r="Q79" i="27"/>
  <c r="Q107" i="27" s="1"/>
  <c r="Q38" i="27"/>
  <c r="Q57" i="27" s="1"/>
  <c r="AB67" i="20"/>
  <c r="AB79" i="27"/>
  <c r="AB107" i="27" s="1"/>
  <c r="AB38" i="27"/>
  <c r="AB57" i="27" s="1"/>
  <c r="AA67" i="20"/>
  <c r="AA79" i="27"/>
  <c r="AA107" i="27" s="1"/>
  <c r="AA38" i="27"/>
  <c r="AA57" i="27" s="1"/>
  <c r="AB39" i="27"/>
  <c r="L39" i="27"/>
  <c r="AC39" i="27"/>
  <c r="AC58" i="27" s="1"/>
  <c r="R39" i="27"/>
  <c r="X39" i="27"/>
  <c r="AE39" i="27"/>
  <c r="M79" i="27"/>
  <c r="M107" i="27" s="1"/>
  <c r="M38" i="27"/>
  <c r="M57" i="27" s="1"/>
  <c r="AI39" i="27"/>
  <c r="U79" i="27"/>
  <c r="U107" i="27" s="1"/>
  <c r="U38" i="27"/>
  <c r="U57" i="27" s="1"/>
  <c r="N79" i="27"/>
  <c r="N107" i="27" s="1"/>
  <c r="N38" i="27"/>
  <c r="N57" i="27" s="1"/>
  <c r="F67" i="16"/>
  <c r="F45" i="16"/>
  <c r="F89" i="16"/>
  <c r="F24" i="16"/>
  <c r="T79" i="27"/>
  <c r="T107" i="27" s="1"/>
  <c r="T38" i="27"/>
  <c r="T57" i="27" s="1"/>
  <c r="I39" i="27"/>
  <c r="AA39" i="27"/>
  <c r="S39" i="27"/>
  <c r="S58" i="27" s="1"/>
  <c r="M39" i="27"/>
  <c r="O474" i="12"/>
  <c r="P39" i="27"/>
  <c r="P67" i="20"/>
  <c r="P79" i="27"/>
  <c r="P107" i="27" s="1"/>
  <c r="P38" i="27"/>
  <c r="P57" i="27" s="1"/>
  <c r="T39" i="27"/>
  <c r="V106" i="27"/>
  <c r="V39" i="27"/>
  <c r="S67" i="20"/>
  <c r="S79" i="27"/>
  <c r="S107" i="27" s="1"/>
  <c r="S38" i="27"/>
  <c r="S57" i="27" s="1"/>
  <c r="U39" i="27"/>
  <c r="Y79" i="27"/>
  <c r="Y107" i="27" s="1"/>
  <c r="Y38" i="27"/>
  <c r="Y57" i="27" s="1"/>
  <c r="K67" i="20"/>
  <c r="K79" i="27"/>
  <c r="K107" i="27" s="1"/>
  <c r="K38" i="27"/>
  <c r="K57" i="27" s="1"/>
  <c r="O39" i="27"/>
  <c r="O58" i="27" s="1"/>
  <c r="O79" i="27"/>
  <c r="O107" i="27" s="1"/>
  <c r="O38" i="27"/>
  <c r="O57" i="27" s="1"/>
  <c r="J39" i="27"/>
  <c r="K39" i="27"/>
  <c r="Y39" i="27"/>
  <c r="Y58" i="27" s="1"/>
  <c r="J79" i="27"/>
  <c r="J107" i="27" s="1"/>
  <c r="J38" i="27"/>
  <c r="J57" i="27" s="1"/>
  <c r="AB20" i="21"/>
  <c r="AG67" i="27"/>
  <c r="G70" i="27"/>
  <c r="G133" i="27" s="1"/>
  <c r="M304" i="17"/>
  <c r="Z304" i="17"/>
  <c r="T67" i="20"/>
  <c r="J312" i="16"/>
  <c r="AC312" i="16"/>
  <c r="R312" i="16"/>
  <c r="X1614" i="15"/>
  <c r="P1614" i="15"/>
  <c r="AA474" i="12"/>
  <c r="AG600" i="11"/>
  <c r="M38" i="20"/>
  <c r="M41" i="20" s="1"/>
  <c r="AI600" i="11"/>
  <c r="U95" i="19"/>
  <c r="H71" i="20"/>
  <c r="H76" i="20" s="1"/>
  <c r="H92" i="20" s="1"/>
  <c r="H100" i="20" s="1"/>
  <c r="H106" i="20" s="1"/>
  <c r="H110" i="20" s="1"/>
  <c r="H113" i="20" s="1"/>
  <c r="R41" i="20"/>
  <c r="O41" i="20"/>
  <c r="U600" i="11"/>
  <c r="M95" i="19"/>
  <c r="W16" i="21"/>
  <c r="W36" i="27" s="1"/>
  <c r="W55" i="27" s="1"/>
  <c r="AG1786" i="14"/>
  <c r="I67" i="20"/>
  <c r="O67" i="20"/>
  <c r="U16" i="21"/>
  <c r="U36" i="27" s="1"/>
  <c r="U55" i="27" s="1"/>
  <c r="AG594" i="15"/>
  <c r="AI16" i="21"/>
  <c r="AI36" i="27" s="1"/>
  <c r="AI37" i="20"/>
  <c r="AB35" i="27"/>
  <c r="AB18" i="21"/>
  <c r="W67" i="20"/>
  <c r="N122" i="17"/>
  <c r="N48" i="17"/>
  <c r="V22" i="21"/>
  <c r="V54" i="20"/>
  <c r="R475" i="19"/>
  <c r="R1612" i="15"/>
  <c r="R1621" i="15" s="1"/>
  <c r="AE408" i="19"/>
  <c r="AE53" i="20" s="1"/>
  <c r="AE317" i="13"/>
  <c r="AE327" i="13" s="1"/>
  <c r="Z22" i="21"/>
  <c r="Z54" i="20"/>
  <c r="F199" i="17"/>
  <c r="F234" i="17" s="1"/>
  <c r="F269" i="17" s="1"/>
  <c r="F165" i="17"/>
  <c r="S97" i="19"/>
  <c r="S328" i="12"/>
  <c r="S471" i="12" s="1"/>
  <c r="S474" i="12" s="1"/>
  <c r="V97" i="19"/>
  <c r="V328" i="12"/>
  <c r="V471" i="12" s="1"/>
  <c r="V474" i="12" s="1"/>
  <c r="X22" i="21"/>
  <c r="X54" i="20"/>
  <c r="F359" i="19"/>
  <c r="F259" i="13"/>
  <c r="AE411" i="19"/>
  <c r="AE1776" i="14"/>
  <c r="P106" i="27"/>
  <c r="P58" i="27"/>
  <c r="P24" i="21"/>
  <c r="P66" i="20"/>
  <c r="AG408" i="19"/>
  <c r="AG53" i="20" s="1"/>
  <c r="AG317" i="13"/>
  <c r="AG327" i="13" s="1"/>
  <c r="K408" i="19"/>
  <c r="K317" i="13"/>
  <c r="K327" i="13" s="1"/>
  <c r="K329" i="13" s="1"/>
  <c r="K22" i="21"/>
  <c r="K54" i="20"/>
  <c r="I475" i="19"/>
  <c r="I1612" i="15"/>
  <c r="AG474" i="19"/>
  <c r="AG57" i="20" s="1"/>
  <c r="AG1611" i="15"/>
  <c r="AB58" i="27"/>
  <c r="AB106" i="27"/>
  <c r="AB24" i="21"/>
  <c r="AB66" i="20"/>
  <c r="F83" i="20"/>
  <c r="F533" i="19"/>
  <c r="F40" i="21"/>
  <c r="T22" i="21"/>
  <c r="T54" i="20"/>
  <c r="M408" i="19"/>
  <c r="M317" i="13"/>
  <c r="M327" i="13" s="1"/>
  <c r="M329" i="13" s="1"/>
  <c r="U1786" i="14"/>
  <c r="W474" i="19"/>
  <c r="W57" i="20" s="1"/>
  <c r="W1611" i="15"/>
  <c r="M475" i="19"/>
  <c r="M58" i="20" s="1"/>
  <c r="M1612" i="15"/>
  <c r="V312" i="16"/>
  <c r="I35" i="27"/>
  <c r="I18" i="21"/>
  <c r="L477" i="19"/>
  <c r="L60" i="20" s="1"/>
  <c r="L1614" i="15"/>
  <c r="M411" i="19"/>
  <c r="M1776" i="14"/>
  <c r="W475" i="19"/>
  <c r="W58" i="20" s="1"/>
  <c r="W1612" i="15"/>
  <c r="AE504" i="19"/>
  <c r="AE306" i="16"/>
  <c r="AE312" i="16" s="1"/>
  <c r="AE270" i="16"/>
  <c r="W304" i="17"/>
  <c r="AI120" i="27"/>
  <c r="AG120" i="27"/>
  <c r="L120" i="27"/>
  <c r="AE120" i="27"/>
  <c r="O35" i="27"/>
  <c r="O18" i="21"/>
  <c r="K475" i="19"/>
  <c r="K58" i="20" s="1"/>
  <c r="K1612" i="15"/>
  <c r="AG137" i="19"/>
  <c r="AG47" i="20" s="1"/>
  <c r="AG472" i="12"/>
  <c r="W411" i="19"/>
  <c r="W1776" i="14"/>
  <c r="W312" i="16"/>
  <c r="J97" i="19"/>
  <c r="J328" i="12"/>
  <c r="J471" i="12" s="1"/>
  <c r="J474" i="12" s="1"/>
  <c r="Y312" i="16"/>
  <c r="Q67" i="20"/>
  <c r="AB477" i="19"/>
  <c r="AB60" i="20" s="1"/>
  <c r="AB1614" i="15"/>
  <c r="AI929" i="15"/>
  <c r="AA35" i="27"/>
  <c r="AA18" i="21"/>
  <c r="U312" i="16"/>
  <c r="V67" i="20"/>
  <c r="AE289" i="10"/>
  <c r="I60" i="27"/>
  <c r="AG60" i="27"/>
  <c r="AI60" i="27"/>
  <c r="AE60" i="27"/>
  <c r="I22" i="21"/>
  <c r="I54" i="20"/>
  <c r="N477" i="19"/>
  <c r="N60" i="20" s="1"/>
  <c r="N1614" i="15"/>
  <c r="M1611" i="15"/>
  <c r="M474" i="19"/>
  <c r="M57" i="20" s="1"/>
  <c r="AA312" i="16"/>
  <c r="AE97" i="19"/>
  <c r="AE328" i="12"/>
  <c r="AE471" i="12" s="1"/>
  <c r="W35" i="27"/>
  <c r="Y35" i="27"/>
  <c r="Y18" i="21"/>
  <c r="AB22" i="21"/>
  <c r="AB54" i="20"/>
  <c r="AG504" i="19"/>
  <c r="AG306" i="16"/>
  <c r="AG312" i="16" s="1"/>
  <c r="AG270" i="16"/>
  <c r="F42" i="19"/>
  <c r="F23" i="11"/>
  <c r="U35" i="27"/>
  <c r="W55" i="20"/>
  <c r="AI125" i="27"/>
  <c r="K97" i="19"/>
  <c r="K328" i="12"/>
  <c r="K471" i="12" s="1"/>
  <c r="K474" i="12" s="1"/>
  <c r="AB408" i="19"/>
  <c r="AB317" i="13"/>
  <c r="AB327" i="13" s="1"/>
  <c r="AB329" i="13" s="1"/>
  <c r="AE594" i="15"/>
  <c r="W477" i="19"/>
  <c r="W60" i="20" s="1"/>
  <c r="W1614" i="15"/>
  <c r="AG66" i="20"/>
  <c r="AC106" i="27"/>
  <c r="AC24" i="21"/>
  <c r="AC66" i="20"/>
  <c r="AI31" i="21"/>
  <c r="AI74" i="20"/>
  <c r="AE600" i="11"/>
  <c r="AG329" i="13"/>
  <c r="AE304" i="17"/>
  <c r="I408" i="19"/>
  <c r="I317" i="13"/>
  <c r="I327" i="13" s="1"/>
  <c r="I329" i="13" s="1"/>
  <c r="F185" i="16"/>
  <c r="F137" i="16"/>
  <c r="F114" i="16"/>
  <c r="F161" i="16"/>
  <c r="M55" i="20"/>
  <c r="L35" i="27"/>
  <c r="L18" i="21"/>
  <c r="S408" i="19"/>
  <c r="S317" i="13"/>
  <c r="S327" i="13" s="1"/>
  <c r="S329" i="13" s="1"/>
  <c r="N190" i="17"/>
  <c r="N264" i="17"/>
  <c r="F69" i="12"/>
  <c r="F113" i="12"/>
  <c r="F158" i="12" s="1"/>
  <c r="F203" i="12" s="1"/>
  <c r="F248" i="12" s="1"/>
  <c r="U475" i="19"/>
  <c r="U58" i="20" s="1"/>
  <c r="U1612" i="15"/>
  <c r="S35" i="27"/>
  <c r="S18" i="21"/>
  <c r="J106" i="27"/>
  <c r="J58" i="27"/>
  <c r="J24" i="21"/>
  <c r="J66" i="20"/>
  <c r="T97" i="19"/>
  <c r="T328" i="12"/>
  <c r="T471" i="12" s="1"/>
  <c r="T474" i="12" s="1"/>
  <c r="T35" i="27"/>
  <c r="T18" i="21"/>
  <c r="Y408" i="19"/>
  <c r="Y317" i="13"/>
  <c r="Y327" i="13" s="1"/>
  <c r="Y329" i="13" s="1"/>
  <c r="AE55" i="20"/>
  <c r="AI1786" i="14"/>
  <c r="AC22" i="21"/>
  <c r="AC54" i="20"/>
  <c r="AI66" i="20"/>
  <c r="P97" i="19"/>
  <c r="P328" i="12"/>
  <c r="P471" i="12" s="1"/>
  <c r="P474" i="12" s="1"/>
  <c r="F1525" i="14"/>
  <c r="F1461" i="14"/>
  <c r="U411" i="19"/>
  <c r="U1776" i="14"/>
  <c r="AC475" i="19"/>
  <c r="AC58" i="20" s="1"/>
  <c r="AC1612" i="15"/>
  <c r="AI95" i="19"/>
  <c r="AI15" i="21"/>
  <c r="AI15" i="20"/>
  <c r="V58" i="27"/>
  <c r="V24" i="21"/>
  <c r="V66" i="20"/>
  <c r="I97" i="19"/>
  <c r="I328" i="12"/>
  <c r="I471" i="12" s="1"/>
  <c r="I474" i="12" s="1"/>
  <c r="F328" i="10"/>
  <c r="F354" i="10" s="1"/>
  <c r="F378" i="10" s="1"/>
  <c r="F404" i="10" s="1"/>
  <c r="F428" i="10" s="1"/>
  <c r="F454" i="10" s="1"/>
  <c r="F478" i="10" s="1"/>
  <c r="F504" i="10" s="1"/>
  <c r="F305" i="10"/>
  <c r="AG119" i="27"/>
  <c r="J119" i="27"/>
  <c r="AI119" i="27"/>
  <c r="AE119" i="27"/>
  <c r="V477" i="19"/>
  <c r="V60" i="20" s="1"/>
  <c r="V1614" i="15"/>
  <c r="AE474" i="19"/>
  <c r="AE57" i="20" s="1"/>
  <c r="AE1611" i="15"/>
  <c r="K477" i="19"/>
  <c r="K60" i="20" s="1"/>
  <c r="K1614" i="15"/>
  <c r="F507" i="19"/>
  <c r="F268" i="16"/>
  <c r="F309" i="16"/>
  <c r="L312" i="16"/>
  <c r="K312" i="16"/>
  <c r="P22" i="21"/>
  <c r="P54" i="20"/>
  <c r="U474" i="19"/>
  <c r="U57" i="20" s="1"/>
  <c r="U1611" i="15"/>
  <c r="U929" i="15"/>
  <c r="F489" i="19"/>
  <c r="F1534" i="15"/>
  <c r="W106" i="27"/>
  <c r="W24" i="21"/>
  <c r="W66" i="20"/>
  <c r="AC408" i="19"/>
  <c r="AC317" i="13"/>
  <c r="AC327" i="13" s="1"/>
  <c r="AC329" i="13" s="1"/>
  <c r="Y106" i="27"/>
  <c r="Y24" i="21"/>
  <c r="Y66" i="20"/>
  <c r="AG287" i="12"/>
  <c r="AG283" i="12"/>
  <c r="AI38" i="20"/>
  <c r="U106" i="27"/>
  <c r="U58" i="27"/>
  <c r="U24" i="21"/>
  <c r="U66" i="20"/>
  <c r="Y67" i="20"/>
  <c r="Y97" i="19"/>
  <c r="Y328" i="12"/>
  <c r="Y471" i="12" s="1"/>
  <c r="Y474" i="12" s="1"/>
  <c r="AE95" i="19"/>
  <c r="AE15" i="21"/>
  <c r="AE15" i="20"/>
  <c r="I116" i="27"/>
  <c r="AI116" i="27"/>
  <c r="AE116" i="27"/>
  <c r="AG116" i="27"/>
  <c r="L408" i="19"/>
  <c r="L317" i="13"/>
  <c r="L327" i="13" s="1"/>
  <c r="L329" i="13" s="1"/>
  <c r="J475" i="19"/>
  <c r="J1612" i="15"/>
  <c r="J1621" i="15" s="1"/>
  <c r="F26" i="17"/>
  <c r="F60" i="17"/>
  <c r="F95" i="17" s="1"/>
  <c r="F130" i="17" s="1"/>
  <c r="G71" i="20"/>
  <c r="G76" i="20" s="1"/>
  <c r="G92" i="20" s="1"/>
  <c r="G100" i="20" s="1"/>
  <c r="G106" i="20" s="1"/>
  <c r="G110" i="20" s="1"/>
  <c r="G113" i="20" s="1"/>
  <c r="AI594" i="15"/>
  <c r="AA106" i="27"/>
  <c r="AA58" i="27"/>
  <c r="AA24" i="21"/>
  <c r="AA66" i="20"/>
  <c r="W95" i="19"/>
  <c r="W97" i="19"/>
  <c r="W328" i="12"/>
  <c r="W471" i="12" s="1"/>
  <c r="W408" i="19"/>
  <c r="W317" i="13"/>
  <c r="W327" i="13" s="1"/>
  <c r="W329" i="13" s="1"/>
  <c r="F188" i="19"/>
  <c r="F73" i="13"/>
  <c r="AE137" i="19"/>
  <c r="AE47" i="20" s="1"/>
  <c r="AE472" i="12"/>
  <c r="K35" i="27"/>
  <c r="K18" i="21"/>
  <c r="AE16" i="21"/>
  <c r="AE36" i="27" s="1"/>
  <c r="AE37" i="20"/>
  <c r="AG48" i="20"/>
  <c r="M312" i="16"/>
  <c r="M97" i="19"/>
  <c r="M328" i="12"/>
  <c r="M471" i="12" s="1"/>
  <c r="AI46" i="20"/>
  <c r="Q97" i="19"/>
  <c r="Q328" i="12"/>
  <c r="Q471" i="12" s="1"/>
  <c r="Q474" i="12" s="1"/>
  <c r="F720" i="17"/>
  <c r="S475" i="19"/>
  <c r="S58" i="20" s="1"/>
  <c r="S1612" i="15"/>
  <c r="S1621" i="15" s="1"/>
  <c r="P475" i="19"/>
  <c r="P58" i="20" s="1"/>
  <c r="P1612" i="15"/>
  <c r="P1621" i="15" s="1"/>
  <c r="AG95" i="19"/>
  <c r="AG15" i="21"/>
  <c r="AG15" i="20"/>
  <c r="AI48" i="20"/>
  <c r="O312" i="16"/>
  <c r="J35" i="27"/>
  <c r="J18" i="21"/>
  <c r="U137" i="19"/>
  <c r="U47" i="20" s="1"/>
  <c r="U472" i="12"/>
  <c r="G129" i="27"/>
  <c r="G134" i="27" s="1"/>
  <c r="G136" i="27" s="1"/>
  <c r="AA475" i="19"/>
  <c r="AA58" i="20" s="1"/>
  <c r="AA1612" i="15"/>
  <c r="AA1621" i="15" s="1"/>
  <c r="I477" i="19"/>
  <c r="I60" i="20" s="1"/>
  <c r="I1614" i="15"/>
  <c r="N665" i="17"/>
  <c r="N521" i="17"/>
  <c r="N708" i="17" s="1"/>
  <c r="Y22" i="21"/>
  <c r="Y54" i="20"/>
  <c r="U55" i="20"/>
  <c r="AG475" i="19"/>
  <c r="AG58" i="20" s="1"/>
  <c r="AG1612" i="15"/>
  <c r="AE24" i="21"/>
  <c r="AE66" i="20"/>
  <c r="I312" i="16"/>
  <c r="M67" i="20"/>
  <c r="AI504" i="19"/>
  <c r="AI270" i="16"/>
  <c r="AI306" i="16"/>
  <c r="AI312" i="16" s="1"/>
  <c r="W137" i="19"/>
  <c r="W47" i="20" s="1"/>
  <c r="W472" i="12"/>
  <c r="Q22" i="21"/>
  <c r="Q54" i="20"/>
  <c r="N21" i="21"/>
  <c r="AC97" i="19"/>
  <c r="AC328" i="12"/>
  <c r="AC471" i="12" s="1"/>
  <c r="AC474" i="12" s="1"/>
  <c r="AI411" i="19"/>
  <c r="AI1776" i="14"/>
  <c r="T312" i="16"/>
  <c r="P408" i="19"/>
  <c r="P317" i="13"/>
  <c r="P327" i="13" s="1"/>
  <c r="P329" i="13" s="1"/>
  <c r="F102" i="19"/>
  <c r="F293" i="12"/>
  <c r="F1719" i="14"/>
  <c r="F415" i="19" s="1"/>
  <c r="F1589" i="14"/>
  <c r="F1654" i="14" s="1"/>
  <c r="U97" i="19"/>
  <c r="U328" i="12"/>
  <c r="U471" i="12" s="1"/>
  <c r="S22" i="21"/>
  <c r="S54" i="20"/>
  <c r="X475" i="19"/>
  <c r="X58" i="20" s="1"/>
  <c r="X1612" i="15"/>
  <c r="AE929" i="15"/>
  <c r="AI37" i="27"/>
  <c r="AI77" i="27"/>
  <c r="AI30" i="21"/>
  <c r="AI73" i="20"/>
  <c r="AG77" i="27"/>
  <c r="AG37" i="27"/>
  <c r="AG30" i="21"/>
  <c r="AG73" i="20"/>
  <c r="F313" i="19"/>
  <c r="F208" i="13"/>
  <c r="L58" i="27"/>
  <c r="L106" i="27"/>
  <c r="L24" i="21"/>
  <c r="L66" i="20"/>
  <c r="K106" i="27"/>
  <c r="K24" i="21"/>
  <c r="K58" i="27"/>
  <c r="K66" i="20"/>
  <c r="AI408" i="19"/>
  <c r="AI53" i="20" s="1"/>
  <c r="AI317" i="13"/>
  <c r="AI327" i="13" s="1"/>
  <c r="AI329" i="13" s="1"/>
  <c r="O22" i="21"/>
  <c r="O54" i="20"/>
  <c r="O475" i="19"/>
  <c r="O1612" i="15"/>
  <c r="O1621" i="15" s="1"/>
  <c r="AE329" i="13"/>
  <c r="Q312" i="16"/>
  <c r="Z312" i="16"/>
  <c r="AA22" i="21"/>
  <c r="AA54" i="20"/>
  <c r="AI474" i="19"/>
  <c r="AI57" i="20" s="1"/>
  <c r="AI1611" i="15"/>
  <c r="I105" i="27"/>
  <c r="Y304" i="17"/>
  <c r="AG118" i="27"/>
  <c r="I118" i="27"/>
  <c r="AE118" i="27"/>
  <c r="AI118" i="27"/>
  <c r="Z475" i="19"/>
  <c r="Z58" i="20" s="1"/>
  <c r="Z1612" i="15"/>
  <c r="Z1621" i="15" s="1"/>
  <c r="L475" i="19"/>
  <c r="L1612" i="15"/>
  <c r="L1621" i="15" s="1"/>
  <c r="AA20" i="21"/>
  <c r="Z97" i="19"/>
  <c r="Z328" i="12"/>
  <c r="Z471" i="12" s="1"/>
  <c r="Z474" i="12" s="1"/>
  <c r="J67" i="20"/>
  <c r="AG929" i="15"/>
  <c r="AA47" i="20"/>
  <c r="AG125" i="27"/>
  <c r="Q35" i="27"/>
  <c r="Q18" i="21"/>
  <c r="Q475" i="19"/>
  <c r="Q58" i="20" s="1"/>
  <c r="Q1612" i="15"/>
  <c r="Q1621" i="15" s="1"/>
  <c r="R35" i="27"/>
  <c r="R18" i="21"/>
  <c r="AE125" i="27"/>
  <c r="P35" i="27"/>
  <c r="P18" i="21"/>
  <c r="V475" i="19"/>
  <c r="V1612" i="15"/>
  <c r="AG16" i="21"/>
  <c r="AG36" i="27" s="1"/>
  <c r="AG37" i="20"/>
  <c r="S106" i="27"/>
  <c r="S24" i="21"/>
  <c r="S66" i="20"/>
  <c r="AE37" i="27"/>
  <c r="AE77" i="27"/>
  <c r="AE30" i="21"/>
  <c r="AE73" i="20"/>
  <c r="X35" i="27"/>
  <c r="X18" i="21"/>
  <c r="N475" i="19"/>
  <c r="N1612" i="15"/>
  <c r="M106" i="27"/>
  <c r="M58" i="27"/>
  <c r="M24" i="21"/>
  <c r="M66" i="20"/>
  <c r="R106" i="27"/>
  <c r="R58" i="27"/>
  <c r="R24" i="21"/>
  <c r="R66" i="20"/>
  <c r="AI137" i="19"/>
  <c r="AI47" i="20" s="1"/>
  <c r="AI472" i="12"/>
  <c r="AI474" i="12" s="1"/>
  <c r="V35" i="27"/>
  <c r="V18" i="21"/>
  <c r="AE38" i="20"/>
  <c r="AG411" i="19"/>
  <c r="AG1776" i="14"/>
  <c r="AE67" i="27"/>
  <c r="U408" i="19"/>
  <c r="U317" i="13"/>
  <c r="U327" i="13" s="1"/>
  <c r="U329" i="13" s="1"/>
  <c r="O106" i="27"/>
  <c r="O24" i="21"/>
  <c r="O66" i="20"/>
  <c r="F258" i="19"/>
  <c r="F148" i="13"/>
  <c r="AB304" i="17"/>
  <c r="J22" i="21"/>
  <c r="J54" i="20"/>
  <c r="AC477" i="19"/>
  <c r="AC60" i="20" s="1"/>
  <c r="AC1614" i="15"/>
  <c r="X58" i="27"/>
  <c r="X106" i="27"/>
  <c r="X24" i="21"/>
  <c r="X66" i="20"/>
  <c r="Z408" i="19"/>
  <c r="Z317" i="13"/>
  <c r="Z327" i="13" s="1"/>
  <c r="Z329" i="13" s="1"/>
  <c r="Q408" i="19"/>
  <c r="Q317" i="13"/>
  <c r="Q327" i="13" s="1"/>
  <c r="Q329" i="13" s="1"/>
  <c r="M929" i="15"/>
  <c r="U38" i="20"/>
  <c r="U41" i="20" s="1"/>
  <c r="AE1786" i="14"/>
  <c r="AI55" i="20"/>
  <c r="I55" i="27"/>
  <c r="N35" i="27"/>
  <c r="N18" i="21"/>
  <c r="Z35" i="27"/>
  <c r="Z18" i="21"/>
  <c r="I24" i="21"/>
  <c r="I66" i="20"/>
  <c r="M35" i="27"/>
  <c r="T408" i="19"/>
  <c r="T317" i="13"/>
  <c r="T327" i="13" s="1"/>
  <c r="T329" i="13" s="1"/>
  <c r="AE31" i="21"/>
  <c r="AE74" i="20"/>
  <c r="AB312" i="16"/>
  <c r="T106" i="27"/>
  <c r="T58" i="27"/>
  <c r="T24" i="21"/>
  <c r="T66" i="20"/>
  <c r="N452" i="17"/>
  <c r="N343" i="17"/>
  <c r="N700" i="17" s="1"/>
  <c r="O408" i="19"/>
  <c r="O317" i="13"/>
  <c r="O327" i="13" s="1"/>
  <c r="O329" i="13" s="1"/>
  <c r="N312" i="16"/>
  <c r="L22" i="21"/>
  <c r="L54" i="20"/>
  <c r="R22" i="21"/>
  <c r="R54" i="20"/>
  <c r="AC35" i="27"/>
  <c r="AC18" i="21"/>
  <c r="W38" i="20"/>
  <c r="W41" i="20" s="1"/>
  <c r="F70" i="19"/>
  <c r="F566" i="11"/>
  <c r="F556" i="10"/>
  <c r="F582" i="10" s="1"/>
  <c r="F606" i="10" s="1"/>
  <c r="F632" i="10" s="1"/>
  <c r="F656" i="10" s="1"/>
  <c r="F682" i="10" s="1"/>
  <c r="F706" i="10" s="1"/>
  <c r="F732" i="10" s="1"/>
  <c r="F533" i="10"/>
  <c r="M137" i="19"/>
  <c r="M47" i="20" s="1"/>
  <c r="M472" i="12"/>
  <c r="J408" i="19"/>
  <c r="J317" i="13"/>
  <c r="J327" i="13" s="1"/>
  <c r="J329" i="13" s="1"/>
  <c r="N22" i="21"/>
  <c r="N54" i="20"/>
  <c r="AG55" i="20"/>
  <c r="AG31" i="21"/>
  <c r="AG74" i="20"/>
  <c r="AG38" i="20"/>
  <c r="M1786" i="14"/>
  <c r="M16" i="21"/>
  <c r="M36" i="27" s="1"/>
  <c r="M55" i="27" s="1"/>
  <c r="N97" i="19"/>
  <c r="N328" i="12"/>
  <c r="N471" i="12" s="1"/>
  <c r="N474" i="12" s="1"/>
  <c r="Y475" i="19"/>
  <c r="Y58" i="20" s="1"/>
  <c r="Y1612" i="15"/>
  <c r="Y1621" i="15" s="1"/>
  <c r="F24" i="10"/>
  <c r="F47" i="10"/>
  <c r="F73" i="10" s="1"/>
  <c r="F97" i="10" s="1"/>
  <c r="F123" i="10" s="1"/>
  <c r="F147" i="10" s="1"/>
  <c r="F173" i="10" s="1"/>
  <c r="F197" i="10" s="1"/>
  <c r="F223" i="10" s="1"/>
  <c r="F20" i="19" s="1"/>
  <c r="AE48" i="20"/>
  <c r="F143" i="19"/>
  <c r="F23" i="13"/>
  <c r="AI67" i="27"/>
  <c r="W1786" i="14"/>
  <c r="Q106" i="27"/>
  <c r="Q58" i="27"/>
  <c r="Q24" i="21"/>
  <c r="Q66" i="20"/>
  <c r="Z106" i="27"/>
  <c r="Z58" i="27"/>
  <c r="Z24" i="21"/>
  <c r="Z66" i="20"/>
  <c r="R97" i="19"/>
  <c r="R328" i="12"/>
  <c r="R471" i="12" s="1"/>
  <c r="R474" i="12" s="1"/>
  <c r="T475" i="19"/>
  <c r="T1612" i="15"/>
  <c r="T1621" i="15" s="1"/>
  <c r="I56" i="27"/>
  <c r="U67" i="20"/>
  <c r="X97" i="19"/>
  <c r="X328" i="12"/>
  <c r="X471" i="12" s="1"/>
  <c r="X474" i="12" s="1"/>
  <c r="V408" i="19"/>
  <c r="V317" i="13"/>
  <c r="V327" i="13" s="1"/>
  <c r="V329" i="13" s="1"/>
  <c r="X408" i="19"/>
  <c r="X317" i="13"/>
  <c r="X327" i="13" s="1"/>
  <c r="X329" i="13" s="1"/>
  <c r="AB475" i="19"/>
  <c r="AB58" i="20" s="1"/>
  <c r="AB1612" i="15"/>
  <c r="AB1621" i="15" s="1"/>
  <c r="F1262" i="14"/>
  <c r="F1327" i="14" s="1"/>
  <c r="F1198" i="14"/>
  <c r="N67" i="20"/>
  <c r="H137" i="27"/>
  <c r="I57" i="27" l="1"/>
  <c r="AE67" i="20"/>
  <c r="AE79" i="27"/>
  <c r="AE38" i="27"/>
  <c r="I107" i="27"/>
  <c r="AG67" i="20"/>
  <c r="AG79" i="27"/>
  <c r="AG38" i="27"/>
  <c r="F90" i="16"/>
  <c r="F25" i="16"/>
  <c r="F46" i="16"/>
  <c r="F68" i="16"/>
  <c r="AI67" i="20"/>
  <c r="AI79" i="27"/>
  <c r="AE107" i="27" s="1"/>
  <c r="AI38" i="27"/>
  <c r="AG24" i="21"/>
  <c r="AE56" i="27"/>
  <c r="AE105" i="27"/>
  <c r="AI56" i="27"/>
  <c r="P23" i="21"/>
  <c r="W1621" i="15"/>
  <c r="Q23" i="21"/>
  <c r="X1621" i="15"/>
  <c r="V1621" i="15"/>
  <c r="N1621" i="15"/>
  <c r="AC23" i="21"/>
  <c r="X23" i="21"/>
  <c r="AE21" i="21"/>
  <c r="AG21" i="21"/>
  <c r="U474" i="12"/>
  <c r="U18" i="21"/>
  <c r="W18" i="21"/>
  <c r="AA69" i="20"/>
  <c r="AA71" i="20" s="1"/>
  <c r="AA76" i="20" s="1"/>
  <c r="AA92" i="20" s="1"/>
  <c r="AA100" i="20" s="1"/>
  <c r="AA106" i="20" s="1"/>
  <c r="AA110" i="20" s="1"/>
  <c r="AG56" i="27"/>
  <c r="AC1621" i="15"/>
  <c r="I1621" i="15"/>
  <c r="K1621" i="15"/>
  <c r="F534" i="10"/>
  <c r="F557" i="10"/>
  <c r="F583" i="10" s="1"/>
  <c r="F607" i="10" s="1"/>
  <c r="F633" i="10" s="1"/>
  <c r="F657" i="10" s="1"/>
  <c r="F683" i="10" s="1"/>
  <c r="F707" i="10" s="1"/>
  <c r="F733" i="10" s="1"/>
  <c r="N483" i="17"/>
  <c r="N704" i="17" s="1"/>
  <c r="AG55" i="27"/>
  <c r="L58" i="20"/>
  <c r="L23" i="21"/>
  <c r="AI105" i="27"/>
  <c r="O58" i="20"/>
  <c r="O23" i="21"/>
  <c r="AE477" i="19"/>
  <c r="AE60" i="20" s="1"/>
  <c r="AE1614" i="15"/>
  <c r="AI22" i="21"/>
  <c r="AI54" i="20"/>
  <c r="N696" i="17"/>
  <c r="N713" i="17" s="1"/>
  <c r="AG41" i="20"/>
  <c r="W474" i="12"/>
  <c r="J58" i="20"/>
  <c r="J23" i="21"/>
  <c r="AE35" i="27"/>
  <c r="AE51" i="27" s="1"/>
  <c r="AE18" i="21"/>
  <c r="AG97" i="19"/>
  <c r="AG328" i="12"/>
  <c r="AG471" i="12" s="1"/>
  <c r="AG474" i="12" s="1"/>
  <c r="F306" i="10"/>
  <c r="F329" i="10"/>
  <c r="F355" i="10" s="1"/>
  <c r="F379" i="10" s="1"/>
  <c r="F405" i="10" s="1"/>
  <c r="F429" i="10" s="1"/>
  <c r="F455" i="10" s="1"/>
  <c r="F479" i="10" s="1"/>
  <c r="F505" i="10" s="1"/>
  <c r="AI41" i="20"/>
  <c r="F1720" i="14"/>
  <c r="F416" i="19" s="1"/>
  <c r="F1590" i="14"/>
  <c r="F1655" i="14" s="1"/>
  <c r="AI24" i="21"/>
  <c r="AE475" i="19"/>
  <c r="AE58" i="20" s="1"/>
  <c r="AE1612" i="15"/>
  <c r="K510" i="19"/>
  <c r="K512" i="19" s="1"/>
  <c r="K525" i="19" s="1"/>
  <c r="K20" i="21"/>
  <c r="K46" i="20"/>
  <c r="F43" i="19"/>
  <c r="F24" i="11"/>
  <c r="W51" i="27"/>
  <c r="W54" i="27"/>
  <c r="W70" i="27" s="1"/>
  <c r="W133" i="27" s="1"/>
  <c r="AI477" i="19"/>
  <c r="AI60" i="20" s="1"/>
  <c r="AI1614" i="15"/>
  <c r="K23" i="21"/>
  <c r="O51" i="27"/>
  <c r="O54" i="27"/>
  <c r="O70" i="27" s="1"/>
  <c r="O133" i="27" s="1"/>
  <c r="M22" i="21"/>
  <c r="M54" i="20"/>
  <c r="M53" i="20"/>
  <c r="M21" i="21"/>
  <c r="K53" i="20"/>
  <c r="K21" i="21"/>
  <c r="R58" i="20"/>
  <c r="R23" i="21"/>
  <c r="N301" i="17"/>
  <c r="F48" i="10"/>
  <c r="F74" i="10" s="1"/>
  <c r="F98" i="10" s="1"/>
  <c r="F124" i="10" s="1"/>
  <c r="F148" i="10" s="1"/>
  <c r="F174" i="10" s="1"/>
  <c r="F198" i="10" s="1"/>
  <c r="F224" i="10" s="1"/>
  <c r="F21" i="19" s="1"/>
  <c r="F25" i="10"/>
  <c r="X53" i="20"/>
  <c r="X21" i="21"/>
  <c r="T58" i="20"/>
  <c r="T23" i="21"/>
  <c r="X510" i="19"/>
  <c r="X512" i="19" s="1"/>
  <c r="X525" i="19" s="1"/>
  <c r="X20" i="21"/>
  <c r="X46" i="20"/>
  <c r="F144" i="19"/>
  <c r="F24" i="13"/>
  <c r="Y23" i="21"/>
  <c r="AB23" i="21"/>
  <c r="J53" i="20"/>
  <c r="J21" i="21"/>
  <c r="T53" i="20"/>
  <c r="T21" i="21"/>
  <c r="Z51" i="27"/>
  <c r="Z54" i="27"/>
  <c r="Z70" i="27" s="1"/>
  <c r="Z133" i="27" s="1"/>
  <c r="AE55" i="27"/>
  <c r="M477" i="19"/>
  <c r="M510" i="19" s="1"/>
  <c r="M512" i="19" s="1"/>
  <c r="M525" i="19" s="1"/>
  <c r="M1614" i="15"/>
  <c r="M1621" i="15" s="1"/>
  <c r="Z53" i="20"/>
  <c r="Z21" i="21"/>
  <c r="V58" i="20"/>
  <c r="V23" i="21"/>
  <c r="Z510" i="19"/>
  <c r="Z512" i="19" s="1"/>
  <c r="Z525" i="19" s="1"/>
  <c r="Z20" i="21"/>
  <c r="Z46" i="20"/>
  <c r="AG105" i="27"/>
  <c r="F314" i="19"/>
  <c r="F209" i="13"/>
  <c r="P53" i="20"/>
  <c r="P21" i="21"/>
  <c r="J51" i="27"/>
  <c r="J54" i="27"/>
  <c r="J70" i="27" s="1"/>
  <c r="J133" i="27" s="1"/>
  <c r="AG35" i="27"/>
  <c r="AG18" i="21"/>
  <c r="Q510" i="19"/>
  <c r="Q512" i="19" s="1"/>
  <c r="Q525" i="19" s="1"/>
  <c r="Q20" i="21"/>
  <c r="Q46" i="20"/>
  <c r="M474" i="12"/>
  <c r="W510" i="19"/>
  <c r="W512" i="19" s="1"/>
  <c r="W525" i="19" s="1"/>
  <c r="W20" i="21"/>
  <c r="W46" i="20"/>
  <c r="U477" i="19"/>
  <c r="U510" i="19" s="1"/>
  <c r="U512" i="19" s="1"/>
  <c r="U525" i="19" s="1"/>
  <c r="U1614" i="15"/>
  <c r="U1621" i="15" s="1"/>
  <c r="AI35" i="27"/>
  <c r="AI51" i="27" s="1"/>
  <c r="AI18" i="21"/>
  <c r="Y53" i="20"/>
  <c r="Y21" i="21"/>
  <c r="T510" i="19"/>
  <c r="T512" i="19" s="1"/>
  <c r="T525" i="19" s="1"/>
  <c r="T20" i="21"/>
  <c r="T46" i="20"/>
  <c r="AA23" i="21"/>
  <c r="AA26" i="21" s="1"/>
  <c r="AA76" i="27" s="1"/>
  <c r="F186" i="16"/>
  <c r="F138" i="16"/>
  <c r="F162" i="16"/>
  <c r="F115" i="16"/>
  <c r="I53" i="20"/>
  <c r="I21" i="21"/>
  <c r="AE474" i="12"/>
  <c r="W22" i="21"/>
  <c r="W54" i="20"/>
  <c r="G137" i="27"/>
  <c r="S510" i="19"/>
  <c r="S512" i="19" s="1"/>
  <c r="S525" i="19" s="1"/>
  <c r="S20" i="21"/>
  <c r="S46" i="20"/>
  <c r="N153" i="17"/>
  <c r="AB51" i="27"/>
  <c r="AB54" i="27"/>
  <c r="AB70" i="27" s="1"/>
  <c r="AB133" i="27" s="1"/>
  <c r="R510" i="19"/>
  <c r="R512" i="19" s="1"/>
  <c r="R525" i="19" s="1"/>
  <c r="R20" i="21"/>
  <c r="R46" i="20"/>
  <c r="F71" i="19"/>
  <c r="F567" i="11"/>
  <c r="O53" i="20"/>
  <c r="O510" i="19"/>
  <c r="O512" i="19" s="1"/>
  <c r="O525" i="19" s="1"/>
  <c r="O21" i="21"/>
  <c r="M18" i="21"/>
  <c r="I58" i="27"/>
  <c r="AG58" i="27"/>
  <c r="AE58" i="27"/>
  <c r="AI58" i="27"/>
  <c r="AI55" i="27"/>
  <c r="AG22" i="21"/>
  <c r="AG54" i="20"/>
  <c r="V51" i="27"/>
  <c r="V54" i="27"/>
  <c r="V70" i="27" s="1"/>
  <c r="V133" i="27" s="1"/>
  <c r="X51" i="27"/>
  <c r="X54" i="27"/>
  <c r="X70" i="27" s="1"/>
  <c r="X133" i="27" s="1"/>
  <c r="AG477" i="19"/>
  <c r="AG1614" i="15"/>
  <c r="AG1621" i="15" s="1"/>
  <c r="F103" i="19"/>
  <c r="F294" i="12"/>
  <c r="AC510" i="19"/>
  <c r="AC512" i="19" s="1"/>
  <c r="AC525" i="19" s="1"/>
  <c r="AC20" i="21"/>
  <c r="AC46" i="20"/>
  <c r="M20" i="21"/>
  <c r="M46" i="20"/>
  <c r="K51" i="27"/>
  <c r="K54" i="27"/>
  <c r="K70" i="27" s="1"/>
  <c r="K133" i="27" s="1"/>
  <c r="F61" i="17"/>
  <c r="F96" i="17" s="1"/>
  <c r="F131" i="17" s="1"/>
  <c r="F27" i="17"/>
  <c r="L53" i="20"/>
  <c r="L510" i="19"/>
  <c r="L512" i="19" s="1"/>
  <c r="L525" i="19" s="1"/>
  <c r="L21" i="21"/>
  <c r="AC53" i="20"/>
  <c r="AC21" i="21"/>
  <c r="F508" i="19"/>
  <c r="F510" i="19" s="1"/>
  <c r="F512" i="19" s="1"/>
  <c r="F310" i="16"/>
  <c r="F312" i="16" s="1"/>
  <c r="F270" i="16"/>
  <c r="U22" i="21"/>
  <c r="U54" i="20"/>
  <c r="P510" i="19"/>
  <c r="P512" i="19" s="1"/>
  <c r="P525" i="19" s="1"/>
  <c r="P20" i="21"/>
  <c r="P46" i="20"/>
  <c r="F114" i="12"/>
  <c r="F159" i="12" s="1"/>
  <c r="F204" i="12" s="1"/>
  <c r="F249" i="12" s="1"/>
  <c r="F70" i="12"/>
  <c r="S53" i="20"/>
  <c r="S21" i="21"/>
  <c r="AB53" i="20"/>
  <c r="AB69" i="20" s="1"/>
  <c r="AB71" i="20" s="1"/>
  <c r="AB76" i="20" s="1"/>
  <c r="AB92" i="20" s="1"/>
  <c r="AB100" i="20" s="1"/>
  <c r="AB106" i="20" s="1"/>
  <c r="AB110" i="20" s="1"/>
  <c r="AB21" i="21"/>
  <c r="AB510" i="19"/>
  <c r="AB512" i="19" s="1"/>
  <c r="AB525" i="19" s="1"/>
  <c r="Y51" i="27"/>
  <c r="Y54" i="27"/>
  <c r="Y70" i="27" s="1"/>
  <c r="Y133" i="27" s="1"/>
  <c r="AE510" i="19"/>
  <c r="AE512" i="19" s="1"/>
  <c r="AE525" i="19" s="1"/>
  <c r="AE20" i="21"/>
  <c r="AE46" i="20"/>
  <c r="J510" i="19"/>
  <c r="J512" i="19" s="1"/>
  <c r="J525" i="19" s="1"/>
  <c r="J20" i="21"/>
  <c r="J46" i="20"/>
  <c r="F41" i="21"/>
  <c r="F84" i="20"/>
  <c r="F534" i="19"/>
  <c r="F360" i="19"/>
  <c r="F260" i="13"/>
  <c r="F200" i="17"/>
  <c r="F235" i="17" s="1"/>
  <c r="F270" i="17" s="1"/>
  <c r="F166" i="17"/>
  <c r="AA510" i="19"/>
  <c r="AA512" i="19" s="1"/>
  <c r="AA525" i="19" s="1"/>
  <c r="F1199" i="14"/>
  <c r="F1263" i="14"/>
  <c r="F1328" i="14" s="1"/>
  <c r="V53" i="20"/>
  <c r="V21" i="21"/>
  <c r="N510" i="19"/>
  <c r="N512" i="19" s="1"/>
  <c r="N525" i="19" s="1"/>
  <c r="N20" i="21"/>
  <c r="N46" i="20"/>
  <c r="AC51" i="27"/>
  <c r="AC54" i="27"/>
  <c r="AC70" i="27" s="1"/>
  <c r="AC133" i="27" s="1"/>
  <c r="M51" i="27"/>
  <c r="M54" i="27"/>
  <c r="M70" i="27" s="1"/>
  <c r="M133" i="27" s="1"/>
  <c r="I106" i="27"/>
  <c r="AE106" i="27"/>
  <c r="AG106" i="27"/>
  <c r="AI106" i="27"/>
  <c r="N51" i="27"/>
  <c r="N54" i="27"/>
  <c r="N70" i="27" s="1"/>
  <c r="N133" i="27" s="1"/>
  <c r="Q53" i="20"/>
  <c r="Q21" i="21"/>
  <c r="F259" i="19"/>
  <c r="F149" i="13"/>
  <c r="U53" i="20"/>
  <c r="U21" i="21"/>
  <c r="N58" i="20"/>
  <c r="N23" i="21"/>
  <c r="P51" i="27"/>
  <c r="P54" i="27"/>
  <c r="P70" i="27" s="1"/>
  <c r="P133" i="27" s="1"/>
  <c r="R51" i="27"/>
  <c r="R54" i="27"/>
  <c r="R70" i="27" s="1"/>
  <c r="R133" i="27" s="1"/>
  <c r="Q51" i="27"/>
  <c r="Q54" i="27"/>
  <c r="Q70" i="27" s="1"/>
  <c r="Q133" i="27" s="1"/>
  <c r="U20" i="21"/>
  <c r="U46" i="20"/>
  <c r="AI21" i="21"/>
  <c r="AI20" i="21"/>
  <c r="Z23" i="21"/>
  <c r="F189" i="19"/>
  <c r="F74" i="13"/>
  <c r="W53" i="20"/>
  <c r="W21" i="21"/>
  <c r="AI475" i="19"/>
  <c r="AI510" i="19" s="1"/>
  <c r="AI512" i="19" s="1"/>
  <c r="AI525" i="19" s="1"/>
  <c r="AI1612" i="15"/>
  <c r="AE41" i="20"/>
  <c r="Y510" i="19"/>
  <c r="Y512" i="19" s="1"/>
  <c r="Y525" i="19" s="1"/>
  <c r="Y20" i="21"/>
  <c r="Y46" i="20"/>
  <c r="F490" i="19"/>
  <c r="F1535" i="15"/>
  <c r="I510" i="19"/>
  <c r="I512" i="19" s="1"/>
  <c r="I525" i="19" s="1"/>
  <c r="I20" i="21"/>
  <c r="I46" i="20"/>
  <c r="F1526" i="14"/>
  <c r="F1462" i="14"/>
  <c r="T51" i="27"/>
  <c r="T54" i="27"/>
  <c r="T70" i="27" s="1"/>
  <c r="T133" i="27" s="1"/>
  <c r="S51" i="27"/>
  <c r="S54" i="27"/>
  <c r="S70" i="27" s="1"/>
  <c r="S133" i="27" s="1"/>
  <c r="N295" i="17"/>
  <c r="L51" i="27"/>
  <c r="L54" i="27"/>
  <c r="L70" i="27" s="1"/>
  <c r="L133" i="27" s="1"/>
  <c r="W23" i="21"/>
  <c r="U51" i="27"/>
  <c r="U54" i="27"/>
  <c r="U70" i="27" s="1"/>
  <c r="U133" i="27" s="1"/>
  <c r="AA51" i="27"/>
  <c r="AA54" i="27"/>
  <c r="AA70" i="27" s="1"/>
  <c r="AA133" i="27" s="1"/>
  <c r="S23" i="21"/>
  <c r="I51" i="27"/>
  <c r="I54" i="27"/>
  <c r="I58" i="20"/>
  <c r="I23" i="21"/>
  <c r="AE22" i="21"/>
  <c r="AE54" i="20"/>
  <c r="V510" i="19"/>
  <c r="V512" i="19" s="1"/>
  <c r="V525" i="19" s="1"/>
  <c r="V20" i="21"/>
  <c r="V46" i="20"/>
  <c r="AG51" i="27" l="1"/>
  <c r="AI107" i="27"/>
  <c r="AI57" i="27"/>
  <c r="AG107" i="27"/>
  <c r="AE57" i="27"/>
  <c r="F47" i="16"/>
  <c r="F91" i="16"/>
  <c r="F26" i="16"/>
  <c r="F69" i="16"/>
  <c r="AG57" i="27"/>
  <c r="AI1621" i="15"/>
  <c r="I70" i="27"/>
  <c r="I133" i="27" s="1"/>
  <c r="AE23" i="21"/>
  <c r="AE26" i="21" s="1"/>
  <c r="AE76" i="27" s="1"/>
  <c r="AE101" i="27" s="1"/>
  <c r="AE1621" i="15"/>
  <c r="P26" i="21"/>
  <c r="P76" i="27" s="1"/>
  <c r="P101" i="27" s="1"/>
  <c r="L69" i="20"/>
  <c r="L71" i="20" s="1"/>
  <c r="L76" i="20" s="1"/>
  <c r="L92" i="20" s="1"/>
  <c r="L100" i="20" s="1"/>
  <c r="L106" i="20" s="1"/>
  <c r="L110" i="20" s="1"/>
  <c r="O26" i="21"/>
  <c r="O76" i="27" s="1"/>
  <c r="O101" i="27" s="1"/>
  <c r="X26" i="21"/>
  <c r="X76" i="27" s="1"/>
  <c r="X104" i="27" s="1"/>
  <c r="X129" i="27" s="1"/>
  <c r="X134" i="27" s="1"/>
  <c r="X137" i="27" s="1"/>
  <c r="L26" i="21"/>
  <c r="L76" i="27" s="1"/>
  <c r="L101" i="27" s="1"/>
  <c r="Y26" i="21"/>
  <c r="Y76" i="27" s="1"/>
  <c r="Y104" i="27" s="1"/>
  <c r="Y129" i="27" s="1"/>
  <c r="Y134" i="27" s="1"/>
  <c r="R26" i="21"/>
  <c r="R76" i="27" s="1"/>
  <c r="R101" i="27" s="1"/>
  <c r="J26" i="21"/>
  <c r="J76" i="27" s="1"/>
  <c r="J101" i="27" s="1"/>
  <c r="AB26" i="21"/>
  <c r="AB76" i="27" s="1"/>
  <c r="AB104" i="27" s="1"/>
  <c r="AB129" i="27" s="1"/>
  <c r="AB134" i="27" s="1"/>
  <c r="AB137" i="27" s="1"/>
  <c r="V69" i="20"/>
  <c r="V71" i="20" s="1"/>
  <c r="V76" i="20" s="1"/>
  <c r="V92" i="20" s="1"/>
  <c r="V100" i="20" s="1"/>
  <c r="V106" i="20" s="1"/>
  <c r="V110" i="20" s="1"/>
  <c r="Z69" i="20"/>
  <c r="Z71" i="20" s="1"/>
  <c r="Z76" i="20" s="1"/>
  <c r="Z92" i="20" s="1"/>
  <c r="Z100" i="20" s="1"/>
  <c r="Z106" i="20" s="1"/>
  <c r="Z110" i="20" s="1"/>
  <c r="AI54" i="27"/>
  <c r="J69" i="20"/>
  <c r="J71" i="20" s="1"/>
  <c r="J76" i="20" s="1"/>
  <c r="J92" i="20" s="1"/>
  <c r="J100" i="20" s="1"/>
  <c r="J106" i="20" s="1"/>
  <c r="J110" i="20" s="1"/>
  <c r="O69" i="20"/>
  <c r="O71" i="20" s="1"/>
  <c r="O76" i="20" s="1"/>
  <c r="O92" i="20" s="1"/>
  <c r="O100" i="20" s="1"/>
  <c r="O106" i="20" s="1"/>
  <c r="O110" i="20" s="1"/>
  <c r="AG54" i="27"/>
  <c r="V26" i="21"/>
  <c r="V76" i="27" s="1"/>
  <c r="V104" i="27" s="1"/>
  <c r="V129" i="27" s="1"/>
  <c r="V134" i="27" s="1"/>
  <c r="AE54" i="27"/>
  <c r="Y69" i="20"/>
  <c r="Y71" i="20" s="1"/>
  <c r="Y76" i="20" s="1"/>
  <c r="Y92" i="20" s="1"/>
  <c r="Y100" i="20" s="1"/>
  <c r="Y106" i="20" s="1"/>
  <c r="Y110" i="20" s="1"/>
  <c r="P69" i="20"/>
  <c r="P71" i="20" s="1"/>
  <c r="P76" i="20" s="1"/>
  <c r="P92" i="20" s="1"/>
  <c r="P100" i="20" s="1"/>
  <c r="P106" i="20" s="1"/>
  <c r="P110" i="20" s="1"/>
  <c r="R69" i="20"/>
  <c r="R71" i="20" s="1"/>
  <c r="R76" i="20" s="1"/>
  <c r="R92" i="20" s="1"/>
  <c r="R100" i="20" s="1"/>
  <c r="R106" i="20" s="1"/>
  <c r="R110" i="20" s="1"/>
  <c r="T26" i="21"/>
  <c r="N69" i="20"/>
  <c r="N71" i="20" s="1"/>
  <c r="N76" i="20" s="1"/>
  <c r="N92" i="20" s="1"/>
  <c r="N100" i="20" s="1"/>
  <c r="N106" i="20" s="1"/>
  <c r="N110" i="20" s="1"/>
  <c r="AC69" i="20"/>
  <c r="AC71" i="20" s="1"/>
  <c r="AC76" i="20" s="1"/>
  <c r="AC92" i="20" s="1"/>
  <c r="AC100" i="20" s="1"/>
  <c r="AC106" i="20" s="1"/>
  <c r="AC110" i="20" s="1"/>
  <c r="I26" i="21"/>
  <c r="I76" i="27" s="1"/>
  <c r="I104" i="27" s="1"/>
  <c r="I129" i="27" s="1"/>
  <c r="I134" i="27" s="1"/>
  <c r="I136" i="27" s="1"/>
  <c r="S69" i="20"/>
  <c r="S71" i="20" s="1"/>
  <c r="S76" i="20" s="1"/>
  <c r="S92" i="20" s="1"/>
  <c r="S100" i="20" s="1"/>
  <c r="S106" i="20" s="1"/>
  <c r="S110" i="20" s="1"/>
  <c r="X69" i="20"/>
  <c r="X71" i="20" s="1"/>
  <c r="X76" i="20" s="1"/>
  <c r="X92" i="20" s="1"/>
  <c r="X100" i="20" s="1"/>
  <c r="X106" i="20" s="1"/>
  <c r="X110" i="20" s="1"/>
  <c r="AE16" i="22"/>
  <c r="AE24" i="22" s="1"/>
  <c r="AE31" i="22" s="1"/>
  <c r="AE67" i="22" s="1"/>
  <c r="AE76" i="22" s="1"/>
  <c r="AE541" i="19"/>
  <c r="AE549" i="19" s="1"/>
  <c r="AE555" i="19" s="1"/>
  <c r="AE559" i="19" s="1"/>
  <c r="AI16" i="22"/>
  <c r="AI24" i="22" s="1"/>
  <c r="AI31" i="22" s="1"/>
  <c r="AI67" i="22" s="1"/>
  <c r="AI76" i="22" s="1"/>
  <c r="AI541" i="19"/>
  <c r="AI549" i="19" s="1"/>
  <c r="AI555" i="19" s="1"/>
  <c r="AI559" i="19" s="1"/>
  <c r="O190" i="17"/>
  <c r="O264" i="17"/>
  <c r="T153" i="27"/>
  <c r="F1721" i="14"/>
  <c r="F417" i="19" s="1"/>
  <c r="F1591" i="14"/>
  <c r="F1656" i="14" s="1"/>
  <c r="F491" i="19"/>
  <c r="F1536" i="15"/>
  <c r="R153" i="27"/>
  <c r="V541" i="19"/>
  <c r="V549" i="19" s="1"/>
  <c r="V555" i="19" s="1"/>
  <c r="V559" i="19" s="1"/>
  <c r="V16" i="22"/>
  <c r="V24" i="22" s="1"/>
  <c r="V31" i="22" s="1"/>
  <c r="V67" i="22" s="1"/>
  <c r="V76" i="22" s="1"/>
  <c r="AA153" i="27"/>
  <c r="S153" i="27"/>
  <c r="F190" i="19"/>
  <c r="F75" i="13"/>
  <c r="Q153" i="27"/>
  <c r="P153" i="27"/>
  <c r="F201" i="17"/>
  <c r="F236" i="17" s="1"/>
  <c r="F271" i="17" s="1"/>
  <c r="F167" i="17"/>
  <c r="F85" i="20"/>
  <c r="F535" i="19"/>
  <c r="F86" i="20" s="1"/>
  <c r="F42" i="21"/>
  <c r="AA28" i="21"/>
  <c r="AA33" i="21" s="1"/>
  <c r="AA49" i="21" s="1"/>
  <c r="AA57" i="21" s="1"/>
  <c r="AA63" i="21" s="1"/>
  <c r="AA67" i="21" s="1"/>
  <c r="Y153" i="27"/>
  <c r="F104" i="19"/>
  <c r="F295" i="12"/>
  <c r="AG60" i="20"/>
  <c r="AG23" i="21"/>
  <c r="X153" i="27"/>
  <c r="O122" i="17"/>
  <c r="O48" i="17"/>
  <c r="S16" i="22"/>
  <c r="S24" i="22" s="1"/>
  <c r="S31" i="22" s="1"/>
  <c r="S67" i="22" s="1"/>
  <c r="S76" i="22" s="1"/>
  <c r="S541" i="19"/>
  <c r="S549" i="19" s="1"/>
  <c r="S555" i="19" s="1"/>
  <c r="S559" i="19" s="1"/>
  <c r="F139" i="16"/>
  <c r="F116" i="16"/>
  <c r="F163" i="16"/>
  <c r="F187" i="16"/>
  <c r="Q16" i="22"/>
  <c r="Q24" i="22" s="1"/>
  <c r="Q31" i="22" s="1"/>
  <c r="Q67" i="22" s="1"/>
  <c r="Q76" i="22" s="1"/>
  <c r="Q541" i="19"/>
  <c r="Q549" i="19" s="1"/>
  <c r="Q555" i="19" s="1"/>
  <c r="Q559" i="19" s="1"/>
  <c r="Z541" i="19"/>
  <c r="Z549" i="19" s="1"/>
  <c r="Z555" i="19" s="1"/>
  <c r="Z559" i="19" s="1"/>
  <c r="Z16" i="22"/>
  <c r="Z24" i="22" s="1"/>
  <c r="Z31" i="22" s="1"/>
  <c r="Z67" i="22" s="1"/>
  <c r="Z76" i="22" s="1"/>
  <c r="M60" i="20"/>
  <c r="M69" i="20" s="1"/>
  <c r="M71" i="20" s="1"/>
  <c r="M76" i="20" s="1"/>
  <c r="M92" i="20" s="1"/>
  <c r="M100" i="20" s="1"/>
  <c r="M106" i="20" s="1"/>
  <c r="M110" i="20" s="1"/>
  <c r="M23" i="21"/>
  <c r="M26" i="21" s="1"/>
  <c r="K69" i="20"/>
  <c r="K71" i="20" s="1"/>
  <c r="K76" i="20" s="1"/>
  <c r="K92" i="20" s="1"/>
  <c r="K100" i="20" s="1"/>
  <c r="K106" i="20" s="1"/>
  <c r="K110" i="20" s="1"/>
  <c r="F330" i="10"/>
  <c r="F356" i="10" s="1"/>
  <c r="F380" i="10" s="1"/>
  <c r="F406" i="10" s="1"/>
  <c r="F430" i="10" s="1"/>
  <c r="F456" i="10" s="1"/>
  <c r="F480" i="10" s="1"/>
  <c r="F506" i="10" s="1"/>
  <c r="F307" i="10"/>
  <c r="F558" i="10"/>
  <c r="F584" i="10" s="1"/>
  <c r="F608" i="10" s="1"/>
  <c r="F634" i="10" s="1"/>
  <c r="F658" i="10" s="1"/>
  <c r="F684" i="10" s="1"/>
  <c r="F708" i="10" s="1"/>
  <c r="F734" i="10" s="1"/>
  <c r="F535" i="10"/>
  <c r="N26" i="21"/>
  <c r="AE69" i="20"/>
  <c r="AE71" i="20" s="1"/>
  <c r="AE76" i="20" s="1"/>
  <c r="AE92" i="20" s="1"/>
  <c r="AE100" i="20" s="1"/>
  <c r="AE106" i="20" s="1"/>
  <c r="AE110" i="20" s="1"/>
  <c r="F71" i="12"/>
  <c r="F115" i="12"/>
  <c r="F160" i="12" s="1"/>
  <c r="F205" i="12" s="1"/>
  <c r="F250" i="12" s="1"/>
  <c r="L16" i="22"/>
  <c r="L24" i="22" s="1"/>
  <c r="L31" i="22" s="1"/>
  <c r="L67" i="22" s="1"/>
  <c r="L76" i="22" s="1"/>
  <c r="L541" i="19"/>
  <c r="L549" i="19" s="1"/>
  <c r="L555" i="19" s="1"/>
  <c r="L559" i="19" s="1"/>
  <c r="W16" i="22"/>
  <c r="W24" i="22" s="1"/>
  <c r="W31" i="22" s="1"/>
  <c r="W67" i="22" s="1"/>
  <c r="W76" i="22" s="1"/>
  <c r="W541" i="19"/>
  <c r="W549" i="19" s="1"/>
  <c r="W555" i="19" s="1"/>
  <c r="W559" i="19" s="1"/>
  <c r="F72" i="19"/>
  <c r="F568" i="11"/>
  <c r="R541" i="19"/>
  <c r="R549" i="19" s="1"/>
  <c r="R555" i="19" s="1"/>
  <c r="R559" i="19" s="1"/>
  <c r="R16" i="22"/>
  <c r="R24" i="22" s="1"/>
  <c r="R31" i="22" s="1"/>
  <c r="R67" i="22" s="1"/>
  <c r="R76" i="22" s="1"/>
  <c r="N304" i="17"/>
  <c r="T16" i="22"/>
  <c r="T24" i="22" s="1"/>
  <c r="T31" i="22" s="1"/>
  <c r="T67" i="22" s="1"/>
  <c r="T76" i="22" s="1"/>
  <c r="T541" i="19"/>
  <c r="T549" i="19" s="1"/>
  <c r="T555" i="19" s="1"/>
  <c r="T559" i="19" s="1"/>
  <c r="W69" i="20"/>
  <c r="W71" i="20" s="1"/>
  <c r="W76" i="20" s="1"/>
  <c r="W92" i="20" s="1"/>
  <c r="W100" i="20" s="1"/>
  <c r="W106" i="20" s="1"/>
  <c r="W110" i="20" s="1"/>
  <c r="K26" i="21"/>
  <c r="O452" i="17"/>
  <c r="O343" i="17"/>
  <c r="O700" i="17" s="1"/>
  <c r="AI58" i="20"/>
  <c r="AI69" i="20" s="1"/>
  <c r="AI71" i="20" s="1"/>
  <c r="AI76" i="20" s="1"/>
  <c r="AI92" i="20" s="1"/>
  <c r="AI100" i="20" s="1"/>
  <c r="AI106" i="20" s="1"/>
  <c r="AI110" i="20" s="1"/>
  <c r="AI23" i="21"/>
  <c r="AI26" i="21" s="1"/>
  <c r="AI76" i="27" s="1"/>
  <c r="AI101" i="27" s="1"/>
  <c r="Y16" i="22"/>
  <c r="Y24" i="22" s="1"/>
  <c r="Y31" i="22" s="1"/>
  <c r="Y67" i="22" s="1"/>
  <c r="Y76" i="22" s="1"/>
  <c r="Y541" i="19"/>
  <c r="Y549" i="19" s="1"/>
  <c r="Y555" i="19" s="1"/>
  <c r="Y559" i="19" s="1"/>
  <c r="AC26" i="21"/>
  <c r="AA101" i="27"/>
  <c r="AA104" i="27"/>
  <c r="AA129" i="27" s="1"/>
  <c r="AA134" i="27" s="1"/>
  <c r="O16" i="22"/>
  <c r="O24" i="22" s="1"/>
  <c r="O31" i="22" s="1"/>
  <c r="O67" i="22" s="1"/>
  <c r="O76" i="22" s="1"/>
  <c r="O541" i="19"/>
  <c r="O549" i="19" s="1"/>
  <c r="O555" i="19" s="1"/>
  <c r="O559" i="19" s="1"/>
  <c r="AB153" i="27"/>
  <c r="W26" i="21"/>
  <c r="Q69" i="20"/>
  <c r="Q71" i="20" s="1"/>
  <c r="Q76" i="20" s="1"/>
  <c r="Q92" i="20" s="1"/>
  <c r="Q100" i="20" s="1"/>
  <c r="Q106" i="20" s="1"/>
  <c r="Q110" i="20" s="1"/>
  <c r="Z153" i="27"/>
  <c r="F145" i="19"/>
  <c r="F25" i="13"/>
  <c r="X16" i="22"/>
  <c r="X24" i="22" s="1"/>
  <c r="X31" i="22" s="1"/>
  <c r="X67" i="22" s="1"/>
  <c r="X76" i="22" s="1"/>
  <c r="X541" i="19"/>
  <c r="X549" i="19" s="1"/>
  <c r="X555" i="19" s="1"/>
  <c r="X559" i="19" s="1"/>
  <c r="F44" i="19"/>
  <c r="F25" i="11"/>
  <c r="K16" i="22"/>
  <c r="K24" i="22" s="1"/>
  <c r="K31" i="22" s="1"/>
  <c r="K67" i="22" s="1"/>
  <c r="K76" i="22" s="1"/>
  <c r="K541" i="19"/>
  <c r="K549" i="19" s="1"/>
  <c r="K555" i="19" s="1"/>
  <c r="K559" i="19" s="1"/>
  <c r="AG510" i="19"/>
  <c r="AG512" i="19" s="1"/>
  <c r="AG525" i="19" s="1"/>
  <c r="AG20" i="21"/>
  <c r="AG46" i="20"/>
  <c r="F1527" i="14"/>
  <c r="F1463" i="14"/>
  <c r="I16" i="22"/>
  <c r="I24" i="22" s="1"/>
  <c r="I31" i="22" s="1"/>
  <c r="I67" i="22" s="1"/>
  <c r="I76" i="22" s="1"/>
  <c r="I541" i="19"/>
  <c r="I549" i="19" s="1"/>
  <c r="I555" i="19" s="1"/>
  <c r="I559" i="19" s="1"/>
  <c r="F260" i="19"/>
  <c r="F150" i="13"/>
  <c r="N153" i="27"/>
  <c r="AC153" i="27"/>
  <c r="N16" i="22"/>
  <c r="N24" i="22" s="1"/>
  <c r="N31" i="22" s="1"/>
  <c r="N67" i="22" s="1"/>
  <c r="N76" i="22" s="1"/>
  <c r="N541" i="19"/>
  <c r="N549" i="19" s="1"/>
  <c r="N555" i="19" s="1"/>
  <c r="N559" i="19" s="1"/>
  <c r="F1264" i="14"/>
  <c r="F1329" i="14" s="1"/>
  <c r="F1200" i="14"/>
  <c r="F361" i="19"/>
  <c r="F261" i="13"/>
  <c r="M16" i="22"/>
  <c r="M24" i="22" s="1"/>
  <c r="M31" i="22" s="1"/>
  <c r="M67" i="22" s="1"/>
  <c r="M76" i="22" s="1"/>
  <c r="M541" i="19"/>
  <c r="M549" i="19" s="1"/>
  <c r="M555" i="19" s="1"/>
  <c r="M559" i="19" s="1"/>
  <c r="I69" i="20"/>
  <c r="I71" i="20" s="1"/>
  <c r="I76" i="20" s="1"/>
  <c r="I92" i="20" s="1"/>
  <c r="I100" i="20" s="1"/>
  <c r="I106" i="20" s="1"/>
  <c r="I110" i="20" s="1"/>
  <c r="U16" i="22"/>
  <c r="U24" i="22" s="1"/>
  <c r="U31" i="22" s="1"/>
  <c r="U67" i="22" s="1"/>
  <c r="U76" i="22" s="1"/>
  <c r="U541" i="19"/>
  <c r="U549" i="19" s="1"/>
  <c r="U555" i="19" s="1"/>
  <c r="U559" i="19" s="1"/>
  <c r="AA16" i="22"/>
  <c r="AA24" i="22" s="1"/>
  <c r="AA31" i="22" s="1"/>
  <c r="AA67" i="22" s="1"/>
  <c r="AA76" i="22" s="1"/>
  <c r="AA541" i="19"/>
  <c r="AA549" i="19" s="1"/>
  <c r="AA555" i="19" s="1"/>
  <c r="AA559" i="19" s="1"/>
  <c r="AA113" i="20" s="1"/>
  <c r="J541" i="19"/>
  <c r="J549" i="19" s="1"/>
  <c r="J555" i="19" s="1"/>
  <c r="J559" i="19" s="1"/>
  <c r="J16" i="22"/>
  <c r="J24" i="22" s="1"/>
  <c r="J31" i="22" s="1"/>
  <c r="J67" i="22" s="1"/>
  <c r="J76" i="22" s="1"/>
  <c r="AB16" i="22"/>
  <c r="AB24" i="22" s="1"/>
  <c r="AB31" i="22" s="1"/>
  <c r="AB67" i="22" s="1"/>
  <c r="AB76" i="22" s="1"/>
  <c r="AB541" i="19"/>
  <c r="AB549" i="19" s="1"/>
  <c r="AB555" i="19" s="1"/>
  <c r="AB559" i="19" s="1"/>
  <c r="AB113" i="20" s="1"/>
  <c r="P16" i="22"/>
  <c r="P24" i="22" s="1"/>
  <c r="P31" i="22" s="1"/>
  <c r="P67" i="22" s="1"/>
  <c r="P76" i="22" s="1"/>
  <c r="P541" i="19"/>
  <c r="P549" i="19" s="1"/>
  <c r="P555" i="19" s="1"/>
  <c r="P559" i="19" s="1"/>
  <c r="F28" i="17"/>
  <c r="F62" i="17"/>
  <c r="F97" i="17" s="1"/>
  <c r="F132" i="17" s="1"/>
  <c r="AC16" i="22"/>
  <c r="AC24" i="22" s="1"/>
  <c r="AC31" i="22" s="1"/>
  <c r="AC67" i="22" s="1"/>
  <c r="AC76" i="22" s="1"/>
  <c r="AC541" i="19"/>
  <c r="AC549" i="19" s="1"/>
  <c r="AC555" i="19" s="1"/>
  <c r="AC559" i="19" s="1"/>
  <c r="S26" i="21"/>
  <c r="T69" i="20"/>
  <c r="T71" i="20" s="1"/>
  <c r="T76" i="20" s="1"/>
  <c r="T92" i="20" s="1"/>
  <c r="T100" i="20" s="1"/>
  <c r="T106" i="20" s="1"/>
  <c r="T110" i="20" s="1"/>
  <c r="U60" i="20"/>
  <c r="U69" i="20" s="1"/>
  <c r="U71" i="20" s="1"/>
  <c r="U76" i="20" s="1"/>
  <c r="U92" i="20" s="1"/>
  <c r="U100" i="20" s="1"/>
  <c r="U106" i="20" s="1"/>
  <c r="U110" i="20" s="1"/>
  <c r="U23" i="21"/>
  <c r="U26" i="21" s="1"/>
  <c r="Q26" i="21"/>
  <c r="F315" i="19"/>
  <c r="F210" i="13"/>
  <c r="Z26" i="21"/>
  <c r="F26" i="10"/>
  <c r="F49" i="10"/>
  <c r="F75" i="10" s="1"/>
  <c r="F99" i="10" s="1"/>
  <c r="F125" i="10" s="1"/>
  <c r="F149" i="10" s="1"/>
  <c r="F175" i="10" s="1"/>
  <c r="F199" i="10" s="1"/>
  <c r="F225" i="10" s="1"/>
  <c r="F22" i="19" s="1"/>
  <c r="O153" i="27"/>
  <c r="O665" i="17"/>
  <c r="O521" i="17"/>
  <c r="O708" i="17" s="1"/>
  <c r="AI70" i="27" l="1"/>
  <c r="AI133" i="27" s="1"/>
  <c r="AG70" i="27"/>
  <c r="AG133" i="27" s="1"/>
  <c r="U153" i="27" s="1"/>
  <c r="F92" i="16"/>
  <c r="F27" i="16"/>
  <c r="F70" i="16"/>
  <c r="F48" i="16"/>
  <c r="AE70" i="27"/>
  <c r="AE133" i="27" s="1"/>
  <c r="P28" i="21"/>
  <c r="P33" i="21" s="1"/>
  <c r="P49" i="21" s="1"/>
  <c r="P57" i="21" s="1"/>
  <c r="P63" i="21" s="1"/>
  <c r="P67" i="21" s="1"/>
  <c r="P70" i="21" s="1"/>
  <c r="I101" i="27"/>
  <c r="P104" i="27"/>
  <c r="P129" i="27" s="1"/>
  <c r="P134" i="27" s="1"/>
  <c r="P136" i="27" s="1"/>
  <c r="P137" i="27" s="1"/>
  <c r="O104" i="27"/>
  <c r="O129" i="27" s="1"/>
  <c r="O134" i="27" s="1"/>
  <c r="O154" i="27" s="1"/>
  <c r="O157" i="27" s="1"/>
  <c r="AB101" i="27"/>
  <c r="X101" i="27"/>
  <c r="Z113" i="20"/>
  <c r="O28" i="21"/>
  <c r="O33" i="21" s="1"/>
  <c r="O49" i="21" s="1"/>
  <c r="O57" i="21" s="1"/>
  <c r="O63" i="21" s="1"/>
  <c r="O67" i="21" s="1"/>
  <c r="O70" i="21" s="1"/>
  <c r="Y101" i="27"/>
  <c r="AB28" i="21"/>
  <c r="AB33" i="21" s="1"/>
  <c r="AB49" i="21" s="1"/>
  <c r="AB57" i="21" s="1"/>
  <c r="AB63" i="21" s="1"/>
  <c r="AB67" i="21" s="1"/>
  <c r="AB70" i="21" s="1"/>
  <c r="Y28" i="21"/>
  <c r="Y33" i="21" s="1"/>
  <c r="Y49" i="21" s="1"/>
  <c r="Y57" i="21" s="1"/>
  <c r="Y63" i="21" s="1"/>
  <c r="Y67" i="21" s="1"/>
  <c r="Y70" i="21" s="1"/>
  <c r="S113" i="20"/>
  <c r="X28" i="21"/>
  <c r="X33" i="21" s="1"/>
  <c r="X49" i="21" s="1"/>
  <c r="X57" i="21" s="1"/>
  <c r="X63" i="21" s="1"/>
  <c r="X67" i="21" s="1"/>
  <c r="X70" i="21" s="1"/>
  <c r="V113" i="20"/>
  <c r="L104" i="27"/>
  <c r="L129" i="27" s="1"/>
  <c r="L134" i="27" s="1"/>
  <c r="L137" i="27" s="1"/>
  <c r="J28" i="21"/>
  <c r="J33" i="21" s="1"/>
  <c r="J49" i="21" s="1"/>
  <c r="J57" i="21" s="1"/>
  <c r="J63" i="21" s="1"/>
  <c r="J67" i="21" s="1"/>
  <c r="J70" i="21" s="1"/>
  <c r="L28" i="21"/>
  <c r="L33" i="21" s="1"/>
  <c r="L49" i="21" s="1"/>
  <c r="L57" i="21" s="1"/>
  <c r="L63" i="21" s="1"/>
  <c r="L67" i="21" s="1"/>
  <c r="L70" i="21" s="1"/>
  <c r="I28" i="21"/>
  <c r="I33" i="21" s="1"/>
  <c r="I49" i="21" s="1"/>
  <c r="I57" i="21" s="1"/>
  <c r="I63" i="21" s="1"/>
  <c r="I67" i="21" s="1"/>
  <c r="I70" i="21" s="1"/>
  <c r="R104" i="27"/>
  <c r="R129" i="27" s="1"/>
  <c r="R134" i="27" s="1"/>
  <c r="R154" i="27" s="1"/>
  <c r="R157" i="27" s="1"/>
  <c r="O113" i="20"/>
  <c r="R28" i="21"/>
  <c r="R33" i="21" s="1"/>
  <c r="R49" i="21" s="1"/>
  <c r="R57" i="21" s="1"/>
  <c r="R63" i="21" s="1"/>
  <c r="R67" i="21" s="1"/>
  <c r="R70" i="21" s="1"/>
  <c r="N113" i="20"/>
  <c r="V101" i="27"/>
  <c r="J104" i="27"/>
  <c r="J129" i="27" s="1"/>
  <c r="J134" i="27" s="1"/>
  <c r="J136" i="27" s="1"/>
  <c r="T113" i="20"/>
  <c r="X113" i="20"/>
  <c r="AI113" i="20"/>
  <c r="AE113" i="20"/>
  <c r="AE28" i="21"/>
  <c r="AE33" i="21" s="1"/>
  <c r="AE49" i="21" s="1"/>
  <c r="AE57" i="21" s="1"/>
  <c r="AE63" i="21" s="1"/>
  <c r="AE67" i="21" s="1"/>
  <c r="AE70" i="21" s="1"/>
  <c r="R113" i="20"/>
  <c r="U113" i="20"/>
  <c r="V28" i="21"/>
  <c r="V33" i="21" s="1"/>
  <c r="V49" i="21" s="1"/>
  <c r="V57" i="21" s="1"/>
  <c r="V63" i="21" s="1"/>
  <c r="V67" i="21" s="1"/>
  <c r="V70" i="21" s="1"/>
  <c r="Y113" i="20"/>
  <c r="AC113" i="20"/>
  <c r="P113" i="20"/>
  <c r="O301" i="17"/>
  <c r="T76" i="27"/>
  <c r="T28" i="21"/>
  <c r="T33" i="21" s="1"/>
  <c r="T49" i="21" s="1"/>
  <c r="T57" i="21" s="1"/>
  <c r="T63" i="21" s="1"/>
  <c r="T67" i="21" s="1"/>
  <c r="T70" i="21" s="1"/>
  <c r="J113" i="20"/>
  <c r="AG69" i="20"/>
  <c r="AG71" i="20" s="1"/>
  <c r="AG76" i="20" s="1"/>
  <c r="AG92" i="20" s="1"/>
  <c r="AG100" i="20" s="1"/>
  <c r="AG106" i="20" s="1"/>
  <c r="AG110" i="20" s="1"/>
  <c r="Q113" i="20"/>
  <c r="L113" i="20"/>
  <c r="I137" i="27"/>
  <c r="M76" i="27"/>
  <c r="M28" i="21"/>
  <c r="M33" i="21" s="1"/>
  <c r="M49" i="21" s="1"/>
  <c r="M57" i="21" s="1"/>
  <c r="M63" i="21" s="1"/>
  <c r="M67" i="21" s="1"/>
  <c r="M70" i="21" s="1"/>
  <c r="U76" i="27"/>
  <c r="U28" i="21"/>
  <c r="U33" i="21" s="1"/>
  <c r="U49" i="21" s="1"/>
  <c r="U57" i="21" s="1"/>
  <c r="U63" i="21" s="1"/>
  <c r="U67" i="21" s="1"/>
  <c r="U70" i="21" s="1"/>
  <c r="I113" i="20"/>
  <c r="F27" i="10"/>
  <c r="F50" i="10"/>
  <c r="F76" i="10" s="1"/>
  <c r="F100" i="10" s="1"/>
  <c r="F126" i="10" s="1"/>
  <c r="F150" i="10" s="1"/>
  <c r="F176" i="10" s="1"/>
  <c r="F200" i="10" s="1"/>
  <c r="F226" i="10" s="1"/>
  <c r="F23" i="19" s="1"/>
  <c r="V136" i="27"/>
  <c r="V137" i="27" s="1"/>
  <c r="F1722" i="14"/>
  <c r="F418" i="19" s="1"/>
  <c r="F1592" i="14"/>
  <c r="F1657" i="14" s="1"/>
  <c r="AG16" i="22"/>
  <c r="AG24" i="22" s="1"/>
  <c r="AG31" i="22" s="1"/>
  <c r="AG67" i="22" s="1"/>
  <c r="AG76" i="22" s="1"/>
  <c r="AG541" i="19"/>
  <c r="AG549" i="19" s="1"/>
  <c r="AG555" i="19" s="1"/>
  <c r="AG559" i="19" s="1"/>
  <c r="Y154" i="27"/>
  <c r="Y157" i="27" s="1"/>
  <c r="Y136" i="27"/>
  <c r="W113" i="20"/>
  <c r="F362" i="19"/>
  <c r="F262" i="13"/>
  <c r="W76" i="27"/>
  <c r="W28" i="21"/>
  <c r="W33" i="21" s="1"/>
  <c r="W49" i="21" s="1"/>
  <c r="W57" i="21" s="1"/>
  <c r="W63" i="21" s="1"/>
  <c r="W67" i="21" s="1"/>
  <c r="W70" i="21" s="1"/>
  <c r="AA154" i="27"/>
  <c r="AA157" i="27" s="1"/>
  <c r="AA136" i="27"/>
  <c r="X154" i="27"/>
  <c r="X157" i="27" s="1"/>
  <c r="X136" i="27"/>
  <c r="F308" i="10"/>
  <c r="F331" i="10"/>
  <c r="F357" i="10" s="1"/>
  <c r="F381" i="10" s="1"/>
  <c r="F407" i="10" s="1"/>
  <c r="F431" i="10" s="1"/>
  <c r="F457" i="10" s="1"/>
  <c r="F481" i="10" s="1"/>
  <c r="F507" i="10" s="1"/>
  <c r="AI28" i="21"/>
  <c r="AI33" i="21" s="1"/>
  <c r="AI49" i="21" s="1"/>
  <c r="AI57" i="21" s="1"/>
  <c r="AI63" i="21" s="1"/>
  <c r="AI67" i="21" s="1"/>
  <c r="AI70" i="21" s="1"/>
  <c r="M113" i="20"/>
  <c r="AB136" i="27"/>
  <c r="AB154" i="27"/>
  <c r="AB157" i="27" s="1"/>
  <c r="AA70" i="21"/>
  <c r="F202" i="17"/>
  <c r="F237" i="17" s="1"/>
  <c r="F272" i="17" s="1"/>
  <c r="F168" i="17"/>
  <c r="F191" i="19"/>
  <c r="F76" i="13"/>
  <c r="O295" i="17"/>
  <c r="F63" i="17"/>
  <c r="F98" i="17" s="1"/>
  <c r="F133" i="17" s="1"/>
  <c r="F29" i="17"/>
  <c r="F164" i="16"/>
  <c r="F117" i="16"/>
  <c r="F188" i="16"/>
  <c r="F140" i="16"/>
  <c r="Z76" i="27"/>
  <c r="Z28" i="21"/>
  <c r="Z33" i="21" s="1"/>
  <c r="Z49" i="21" s="1"/>
  <c r="Z57" i="21" s="1"/>
  <c r="Z63" i="21" s="1"/>
  <c r="Z67" i="21" s="1"/>
  <c r="Z70" i="21" s="1"/>
  <c r="Q76" i="27"/>
  <c r="Q28" i="21"/>
  <c r="Q33" i="21" s="1"/>
  <c r="Q49" i="21" s="1"/>
  <c r="Q57" i="21" s="1"/>
  <c r="Q63" i="21" s="1"/>
  <c r="Q67" i="21" s="1"/>
  <c r="Q70" i="21" s="1"/>
  <c r="S76" i="27"/>
  <c r="S28" i="21"/>
  <c r="S33" i="21" s="1"/>
  <c r="S49" i="21" s="1"/>
  <c r="S57" i="21" s="1"/>
  <c r="S63" i="21" s="1"/>
  <c r="S67" i="21" s="1"/>
  <c r="S70" i="21" s="1"/>
  <c r="O696" i="17"/>
  <c r="O713" i="17" s="1"/>
  <c r="F316" i="19"/>
  <c r="F211" i="13"/>
  <c r="F1201" i="14"/>
  <c r="F1265" i="14"/>
  <c r="F1330" i="14" s="1"/>
  <c r="F261" i="19"/>
  <c r="F151" i="13"/>
  <c r="F1528" i="14"/>
  <c r="F1464" i="14"/>
  <c r="AG26" i="21"/>
  <c r="F45" i="19"/>
  <c r="F26" i="11"/>
  <c r="F146" i="19"/>
  <c r="F26" i="13"/>
  <c r="AC76" i="27"/>
  <c r="AC28" i="21"/>
  <c r="AC33" i="21" s="1"/>
  <c r="AC49" i="21" s="1"/>
  <c r="AC57" i="21" s="1"/>
  <c r="AC63" i="21" s="1"/>
  <c r="AC67" i="21" s="1"/>
  <c r="AC70" i="21" s="1"/>
  <c r="O483" i="17"/>
  <c r="O704" i="17" s="1"/>
  <c r="K76" i="27"/>
  <c r="K28" i="21"/>
  <c r="K33" i="21" s="1"/>
  <c r="K49" i="21" s="1"/>
  <c r="K57" i="21" s="1"/>
  <c r="K63" i="21" s="1"/>
  <c r="K67" i="21" s="1"/>
  <c r="K70" i="21" s="1"/>
  <c r="F73" i="19"/>
  <c r="F569" i="11"/>
  <c r="F72" i="12"/>
  <c r="F116" i="12"/>
  <c r="F161" i="12" s="1"/>
  <c r="F206" i="12" s="1"/>
  <c r="F251" i="12" s="1"/>
  <c r="N76" i="27"/>
  <c r="N28" i="21"/>
  <c r="N33" i="21" s="1"/>
  <c r="N49" i="21" s="1"/>
  <c r="N57" i="21" s="1"/>
  <c r="N63" i="21" s="1"/>
  <c r="N67" i="21" s="1"/>
  <c r="N70" i="21" s="1"/>
  <c r="F536" i="10"/>
  <c r="F559" i="10"/>
  <c r="F585" i="10" s="1"/>
  <c r="F609" i="10" s="1"/>
  <c r="F635" i="10" s="1"/>
  <c r="F659" i="10" s="1"/>
  <c r="F685" i="10" s="1"/>
  <c r="F709" i="10" s="1"/>
  <c r="F735" i="10" s="1"/>
  <c r="K113" i="20"/>
  <c r="O153" i="17"/>
  <c r="F105" i="19"/>
  <c r="F296" i="12"/>
  <c r="Y137" i="27"/>
  <c r="F536" i="19"/>
  <c r="F43" i="21"/>
  <c r="AA137" i="27"/>
  <c r="F492" i="19"/>
  <c r="F1537" i="15"/>
  <c r="W153" i="27" l="1"/>
  <c r="V153" i="27"/>
  <c r="M153" i="27"/>
  <c r="L153" i="27"/>
  <c r="F28" i="16"/>
  <c r="F71" i="16"/>
  <c r="F93" i="16"/>
  <c r="F49" i="16"/>
  <c r="P154" i="27"/>
  <c r="P157" i="27" s="1"/>
  <c r="Q156" i="27" s="1"/>
  <c r="O136" i="27"/>
  <c r="O137" i="27" s="1"/>
  <c r="L136" i="27"/>
  <c r="R136" i="27"/>
  <c r="R137" i="27" s="1"/>
  <c r="J137" i="27"/>
  <c r="AG113" i="20"/>
  <c r="T101" i="27"/>
  <c r="T104" i="27"/>
  <c r="T129" i="27" s="1"/>
  <c r="T134" i="27" s="1"/>
  <c r="O304" i="17"/>
  <c r="F493" i="19"/>
  <c r="F1539" i="15"/>
  <c r="F87" i="20"/>
  <c r="F44" i="21"/>
  <c r="F537" i="19"/>
  <c r="P48" i="17"/>
  <c r="P122" i="17"/>
  <c r="F560" i="10"/>
  <c r="F586" i="10" s="1"/>
  <c r="F610" i="10" s="1"/>
  <c r="F636" i="10" s="1"/>
  <c r="F660" i="10" s="1"/>
  <c r="F686" i="10" s="1"/>
  <c r="F710" i="10" s="1"/>
  <c r="F736" i="10" s="1"/>
  <c r="F545" i="10"/>
  <c r="F537" i="10"/>
  <c r="F73" i="12"/>
  <c r="F117" i="12"/>
  <c r="F162" i="12" s="1"/>
  <c r="F207" i="12" s="1"/>
  <c r="F252" i="12" s="1"/>
  <c r="K101" i="27"/>
  <c r="K104" i="27"/>
  <c r="K129" i="27" s="1"/>
  <c r="K134" i="27" s="1"/>
  <c r="AC101" i="27"/>
  <c r="AC104" i="27"/>
  <c r="AC129" i="27" s="1"/>
  <c r="AC134" i="27" s="1"/>
  <c r="F1529" i="14"/>
  <c r="F1465" i="14"/>
  <c r="F317" i="19"/>
  <c r="F212" i="13"/>
  <c r="F189" i="16"/>
  <c r="F141" i="16"/>
  <c r="F118" i="16"/>
  <c r="F165" i="16"/>
  <c r="P264" i="17"/>
  <c r="P190" i="17"/>
  <c r="F169" i="17"/>
  <c r="F203" i="17"/>
  <c r="F238" i="17" s="1"/>
  <c r="F273" i="17" s="1"/>
  <c r="F332" i="10"/>
  <c r="F358" i="10" s="1"/>
  <c r="F382" i="10" s="1"/>
  <c r="F408" i="10" s="1"/>
  <c r="F432" i="10" s="1"/>
  <c r="F458" i="10" s="1"/>
  <c r="F482" i="10" s="1"/>
  <c r="F508" i="10" s="1"/>
  <c r="F309" i="10"/>
  <c r="Y156" i="27"/>
  <c r="W101" i="27"/>
  <c r="W104" i="27"/>
  <c r="W129" i="27" s="1"/>
  <c r="W134" i="27" s="1"/>
  <c r="S156" i="27"/>
  <c r="Z156" i="27"/>
  <c r="F28" i="10"/>
  <c r="F51" i="10"/>
  <c r="F77" i="10" s="1"/>
  <c r="F101" i="10" s="1"/>
  <c r="F127" i="10" s="1"/>
  <c r="F151" i="10" s="1"/>
  <c r="F177" i="10" s="1"/>
  <c r="F201" i="10" s="1"/>
  <c r="F227" i="10" s="1"/>
  <c r="F24" i="19" s="1"/>
  <c r="F74" i="19"/>
  <c r="F570" i="11"/>
  <c r="P452" i="17"/>
  <c r="P343" i="17"/>
  <c r="P700" i="17" s="1"/>
  <c r="F147" i="19"/>
  <c r="F27" i="13"/>
  <c r="F1723" i="14"/>
  <c r="F419" i="19" s="1"/>
  <c r="F1593" i="14"/>
  <c r="F1658" i="14" s="1"/>
  <c r="F1266" i="14"/>
  <c r="F1331" i="14" s="1"/>
  <c r="F1202" i="14"/>
  <c r="S101" i="27"/>
  <c r="S104" i="27"/>
  <c r="S129" i="27" s="1"/>
  <c r="S134" i="27" s="1"/>
  <c r="Z101" i="27"/>
  <c r="Z104" i="27"/>
  <c r="Z129" i="27" s="1"/>
  <c r="Z134" i="27" s="1"/>
  <c r="F363" i="19"/>
  <c r="F263" i="13"/>
  <c r="F106" i="19"/>
  <c r="F297" i="12"/>
  <c r="N101" i="27"/>
  <c r="N104" i="27"/>
  <c r="N129" i="27" s="1"/>
  <c r="N134" i="27" s="1"/>
  <c r="F262" i="19"/>
  <c r="F152" i="13"/>
  <c r="P521" i="17"/>
  <c r="P708" i="17" s="1"/>
  <c r="P665" i="17"/>
  <c r="F30" i="17"/>
  <c r="F64" i="17"/>
  <c r="F99" i="17" s="1"/>
  <c r="F134" i="17" s="1"/>
  <c r="F192" i="19"/>
  <c r="F77" i="13"/>
  <c r="P156" i="27"/>
  <c r="AB156" i="27"/>
  <c r="M101" i="27"/>
  <c r="M104" i="27"/>
  <c r="M129" i="27" s="1"/>
  <c r="M134" i="27" s="1"/>
  <c r="F46" i="19"/>
  <c r="F27" i="11"/>
  <c r="AG76" i="27"/>
  <c r="AG101" i="27" s="1"/>
  <c r="AG28" i="21"/>
  <c r="AG33" i="21" s="1"/>
  <c r="AG49" i="21" s="1"/>
  <c r="AG57" i="21" s="1"/>
  <c r="AG63" i="21" s="1"/>
  <c r="AG67" i="21" s="1"/>
  <c r="AG70" i="21" s="1"/>
  <c r="Q101" i="27"/>
  <c r="Q104" i="27"/>
  <c r="Q129" i="27" s="1"/>
  <c r="Q134" i="27" s="1"/>
  <c r="AC156" i="27"/>
  <c r="U101" i="27"/>
  <c r="U104" i="27"/>
  <c r="U129" i="27" s="1"/>
  <c r="U134" i="27" s="1"/>
  <c r="F72" i="16" l="1"/>
  <c r="F50" i="16"/>
  <c r="F29" i="16"/>
  <c r="F94" i="16"/>
  <c r="T136" i="27"/>
  <c r="T137" i="27" s="1"/>
  <c r="T154" i="27"/>
  <c r="T157" i="27" s="1"/>
  <c r="U156" i="27" s="1"/>
  <c r="P483" i="17"/>
  <c r="P704" i="17" s="1"/>
  <c r="F52" i="10"/>
  <c r="F78" i="10" s="1"/>
  <c r="F102" i="10" s="1"/>
  <c r="F128" i="10" s="1"/>
  <c r="F152" i="10" s="1"/>
  <c r="F178" i="10" s="1"/>
  <c r="F202" i="10" s="1"/>
  <c r="F228" i="10" s="1"/>
  <c r="F25" i="19" s="1"/>
  <c r="F29" i="10"/>
  <c r="P295" i="17"/>
  <c r="F1724" i="14"/>
  <c r="F420" i="19" s="1"/>
  <c r="F1594" i="14"/>
  <c r="F1659" i="14" s="1"/>
  <c r="AG104" i="27"/>
  <c r="AG129" i="27" s="1"/>
  <c r="AG134" i="27" s="1"/>
  <c r="Q154" i="27"/>
  <c r="Q157" i="27" s="1"/>
  <c r="Q136" i="27"/>
  <c r="Q137" i="27" s="1"/>
  <c r="F47" i="19"/>
  <c r="F28" i="11"/>
  <c r="N136" i="27"/>
  <c r="N137" i="27" s="1"/>
  <c r="N154" i="27"/>
  <c r="N157" i="27" s="1"/>
  <c r="Z154" i="27"/>
  <c r="Z157" i="27" s="1"/>
  <c r="Z136" i="27"/>
  <c r="Z137" i="27"/>
  <c r="F1203" i="14"/>
  <c r="F1267" i="14"/>
  <c r="F1332" i="14" s="1"/>
  <c r="F148" i="19"/>
  <c r="F28" i="13"/>
  <c r="F75" i="19"/>
  <c r="F571" i="11"/>
  <c r="F318" i="19"/>
  <c r="F213" i="13"/>
  <c r="AC154" i="27"/>
  <c r="AC157" i="27" s="1"/>
  <c r="AC136" i="27"/>
  <c r="AC137" i="27"/>
  <c r="AE104" i="27"/>
  <c r="AE129" i="27" s="1"/>
  <c r="AE134" i="27" s="1"/>
  <c r="L154" i="27" s="1"/>
  <c r="L157" i="27" s="1"/>
  <c r="L166" i="27" s="1"/>
  <c r="L167" i="27" s="1"/>
  <c r="L171" i="27" s="1"/>
  <c r="L172" i="27" s="1"/>
  <c r="F118" i="12"/>
  <c r="F163" i="12" s="1"/>
  <c r="F208" i="12" s="1"/>
  <c r="F253" i="12" s="1"/>
  <c r="F74" i="12"/>
  <c r="P153" i="17"/>
  <c r="P304" i="17" s="1"/>
  <c r="F65" i="17"/>
  <c r="F100" i="17" s="1"/>
  <c r="F135" i="17" s="1"/>
  <c r="F31" i="17"/>
  <c r="F170" i="17"/>
  <c r="F204" i="17"/>
  <c r="F239" i="17" s="1"/>
  <c r="F274" i="17" s="1"/>
  <c r="K136" i="27"/>
  <c r="K137" i="27"/>
  <c r="F538" i="10"/>
  <c r="F561" i="10"/>
  <c r="F587" i="10" s="1"/>
  <c r="F611" i="10" s="1"/>
  <c r="F637" i="10" s="1"/>
  <c r="F661" i="10" s="1"/>
  <c r="F687" i="10" s="1"/>
  <c r="F711" i="10" s="1"/>
  <c r="F737" i="10" s="1"/>
  <c r="P301" i="17"/>
  <c r="U136" i="27"/>
  <c r="U137" i="27" s="1"/>
  <c r="M136" i="27"/>
  <c r="M137" i="27"/>
  <c r="F193" i="19"/>
  <c r="F78" i="13"/>
  <c r="P696" i="17"/>
  <c r="P713" i="17" s="1"/>
  <c r="F263" i="19"/>
  <c r="F153" i="13"/>
  <c r="F107" i="19"/>
  <c r="F298" i="12"/>
  <c r="F364" i="19"/>
  <c r="F264" i="13"/>
  <c r="S154" i="27"/>
  <c r="S157" i="27" s="1"/>
  <c r="S136" i="27"/>
  <c r="S137" i="27" s="1"/>
  <c r="W136" i="27"/>
  <c r="W137" i="27"/>
  <c r="F310" i="10"/>
  <c r="F333" i="10"/>
  <c r="F359" i="10" s="1"/>
  <c r="F383" i="10" s="1"/>
  <c r="F409" i="10" s="1"/>
  <c r="F433" i="10" s="1"/>
  <c r="F459" i="10" s="1"/>
  <c r="F483" i="10" s="1"/>
  <c r="F509" i="10" s="1"/>
  <c r="F142" i="16"/>
  <c r="F166" i="16"/>
  <c r="F190" i="16"/>
  <c r="F119" i="16"/>
  <c r="F1530" i="14"/>
  <c r="F1466" i="14"/>
  <c r="AI104" i="27"/>
  <c r="AI129" i="27" s="1"/>
  <c r="AI134" i="27" s="1"/>
  <c r="V154" i="27" s="1"/>
  <c r="V157" i="27" s="1"/>
  <c r="W156" i="27" s="1"/>
  <c r="F547" i="10"/>
  <c r="F569" i="10"/>
  <c r="F538" i="19"/>
  <c r="F88" i="20"/>
  <c r="F45" i="21"/>
  <c r="F30" i="16" l="1"/>
  <c r="F73" i="16"/>
  <c r="F51" i="16"/>
  <c r="F95" i="16"/>
  <c r="F571" i="10"/>
  <c r="F573" i="10" s="1"/>
  <c r="F595" i="10"/>
  <c r="F1725" i="14"/>
  <c r="F421" i="19" s="1"/>
  <c r="F1595" i="14"/>
  <c r="F1660" i="14" s="1"/>
  <c r="F365" i="19"/>
  <c r="F265" i="13"/>
  <c r="F264" i="19"/>
  <c r="F154" i="13"/>
  <c r="F194" i="19"/>
  <c r="F79" i="13"/>
  <c r="F562" i="10"/>
  <c r="F588" i="10" s="1"/>
  <c r="F612" i="10" s="1"/>
  <c r="F638" i="10" s="1"/>
  <c r="F662" i="10" s="1"/>
  <c r="F688" i="10" s="1"/>
  <c r="F712" i="10" s="1"/>
  <c r="F738" i="10" s="1"/>
  <c r="F539" i="10"/>
  <c r="F205" i="17"/>
  <c r="F240" i="17" s="1"/>
  <c r="F275" i="17" s="1"/>
  <c r="F171" i="17"/>
  <c r="F1268" i="14"/>
  <c r="F1333" i="14" s="1"/>
  <c r="F1204" i="14"/>
  <c r="F167" i="16"/>
  <c r="F143" i="16"/>
  <c r="F120" i="16"/>
  <c r="F191" i="16"/>
  <c r="F32" i="17"/>
  <c r="F66" i="17"/>
  <c r="F101" i="17" s="1"/>
  <c r="F136" i="17" s="1"/>
  <c r="M154" i="27"/>
  <c r="M157" i="27" s="1"/>
  <c r="AE136" i="27"/>
  <c r="AE137" i="27" s="1"/>
  <c r="F319" i="19"/>
  <c r="F214" i="13"/>
  <c r="F149" i="19"/>
  <c r="F29" i="13"/>
  <c r="O156" i="27"/>
  <c r="F48" i="19"/>
  <c r="F29" i="11"/>
  <c r="R156" i="27"/>
  <c r="Q264" i="17"/>
  <c r="Q190" i="17"/>
  <c r="Q343" i="17"/>
  <c r="Q700" i="17" s="1"/>
  <c r="Q452" i="17"/>
  <c r="W154" i="27"/>
  <c r="W157" i="27" s="1"/>
  <c r="AI136" i="27"/>
  <c r="AI137" i="27" s="1"/>
  <c r="F334" i="10"/>
  <c r="F360" i="10" s="1"/>
  <c r="F384" i="10" s="1"/>
  <c r="F410" i="10" s="1"/>
  <c r="F434" i="10" s="1"/>
  <c r="F460" i="10" s="1"/>
  <c r="F484" i="10" s="1"/>
  <c r="F510" i="10" s="1"/>
  <c r="F311" i="10"/>
  <c r="F108" i="19"/>
  <c r="F299" i="12"/>
  <c r="Q521" i="17"/>
  <c r="Q708" i="17" s="1"/>
  <c r="Q665" i="17"/>
  <c r="Q48" i="17"/>
  <c r="Q122" i="17"/>
  <c r="U154" i="27"/>
  <c r="U157" i="27" s="1"/>
  <c r="AG136" i="27"/>
  <c r="AG137" i="27" s="1"/>
  <c r="F89" i="20"/>
  <c r="F46" i="21"/>
  <c r="F539" i="19"/>
  <c r="F1531" i="14"/>
  <c r="F1467" i="14"/>
  <c r="T156" i="27"/>
  <c r="F75" i="12"/>
  <c r="F119" i="12"/>
  <c r="F164" i="12" s="1"/>
  <c r="F209" i="12" s="1"/>
  <c r="F254" i="12" s="1"/>
  <c r="F76" i="19"/>
  <c r="F572" i="11"/>
  <c r="AA156" i="27"/>
  <c r="F30" i="10"/>
  <c r="F53" i="10"/>
  <c r="F79" i="10" s="1"/>
  <c r="F103" i="10" s="1"/>
  <c r="F129" i="10" s="1"/>
  <c r="F153" i="10" s="1"/>
  <c r="F179" i="10" s="1"/>
  <c r="F203" i="10" s="1"/>
  <c r="F229" i="10" s="1"/>
  <c r="F26" i="19" s="1"/>
  <c r="F31" i="16" l="1"/>
  <c r="F96" i="16"/>
  <c r="F74" i="16"/>
  <c r="F52" i="16"/>
  <c r="Q301" i="17"/>
  <c r="F541" i="19"/>
  <c r="F90" i="20"/>
  <c r="F92" i="20" s="1"/>
  <c r="F47" i="21"/>
  <c r="F49" i="21" s="1"/>
  <c r="Q696" i="17"/>
  <c r="Q713" i="17" s="1"/>
  <c r="F312" i="10"/>
  <c r="F335" i="10"/>
  <c r="F361" i="10" s="1"/>
  <c r="F385" i="10" s="1"/>
  <c r="F411" i="10" s="1"/>
  <c r="F435" i="10" s="1"/>
  <c r="F461" i="10" s="1"/>
  <c r="F485" i="10" s="1"/>
  <c r="F511" i="10" s="1"/>
  <c r="X156" i="27"/>
  <c r="Q295" i="17"/>
  <c r="F1205" i="14"/>
  <c r="F1269" i="14"/>
  <c r="F1334" i="14" s="1"/>
  <c r="M166" i="27"/>
  <c r="N156" i="27"/>
  <c r="F77" i="19"/>
  <c r="F573" i="11"/>
  <c r="F1532" i="14"/>
  <c r="F1468" i="14"/>
  <c r="Q153" i="17"/>
  <c r="F109" i="19"/>
  <c r="F300" i="12"/>
  <c r="F120" i="12"/>
  <c r="F165" i="12" s="1"/>
  <c r="F210" i="12" s="1"/>
  <c r="F255" i="12" s="1"/>
  <c r="F76" i="12"/>
  <c r="V156" i="27"/>
  <c r="Q483" i="17"/>
  <c r="Q704" i="17" s="1"/>
  <c r="F320" i="19"/>
  <c r="F215" i="13"/>
  <c r="F121" i="16"/>
  <c r="F144" i="16"/>
  <c r="F168" i="16"/>
  <c r="F192" i="16"/>
  <c r="F206" i="17"/>
  <c r="F241" i="17" s="1"/>
  <c r="F276" i="17" s="1"/>
  <c r="F172" i="17"/>
  <c r="F195" i="19"/>
  <c r="F80" i="13"/>
  <c r="F366" i="19"/>
  <c r="F266" i="13"/>
  <c r="F597" i="10"/>
  <c r="F619" i="10"/>
  <c r="F31" i="10"/>
  <c r="F54" i="10"/>
  <c r="F80" i="10" s="1"/>
  <c r="F104" i="10" s="1"/>
  <c r="F130" i="10" s="1"/>
  <c r="F154" i="10" s="1"/>
  <c r="F180" i="10" s="1"/>
  <c r="F204" i="10" s="1"/>
  <c r="F230" i="10" s="1"/>
  <c r="F27" i="19" s="1"/>
  <c r="F1726" i="14"/>
  <c r="F422" i="19" s="1"/>
  <c r="F1596" i="14"/>
  <c r="F1661" i="14" s="1"/>
  <c r="F49" i="19"/>
  <c r="F30" i="11"/>
  <c r="F150" i="19"/>
  <c r="F30" i="13"/>
  <c r="F67" i="17"/>
  <c r="F102" i="17" s="1"/>
  <c r="F137" i="17" s="1"/>
  <c r="F33" i="17"/>
  <c r="F540" i="10"/>
  <c r="F563" i="10"/>
  <c r="F589" i="10" s="1"/>
  <c r="F613" i="10" s="1"/>
  <c r="F639" i="10" s="1"/>
  <c r="F663" i="10" s="1"/>
  <c r="F689" i="10" s="1"/>
  <c r="F713" i="10" s="1"/>
  <c r="F739" i="10" s="1"/>
  <c r="F265" i="19"/>
  <c r="F155" i="13"/>
  <c r="F53" i="16" l="1"/>
  <c r="F75" i="16"/>
  <c r="F32" i="16"/>
  <c r="F97" i="16"/>
  <c r="Q304" i="17"/>
  <c r="F1727" i="14"/>
  <c r="F423" i="19" s="1"/>
  <c r="F1597" i="14"/>
  <c r="F1662" i="14" s="1"/>
  <c r="F1270" i="14"/>
  <c r="F1335" i="14" s="1"/>
  <c r="F1206" i="14"/>
  <c r="R665" i="17"/>
  <c r="R521" i="17"/>
  <c r="R708" i="17" s="1"/>
  <c r="F151" i="19"/>
  <c r="F31" i="13"/>
  <c r="F367" i="19"/>
  <c r="F267" i="13"/>
  <c r="F207" i="17"/>
  <c r="F242" i="17" s="1"/>
  <c r="F277" i="17" s="1"/>
  <c r="F173" i="17"/>
  <c r="R452" i="17"/>
  <c r="R343" i="17"/>
  <c r="R700" i="17" s="1"/>
  <c r="F77" i="12"/>
  <c r="F121" i="12"/>
  <c r="F166" i="12" s="1"/>
  <c r="F211" i="12" s="1"/>
  <c r="F256" i="12" s="1"/>
  <c r="R122" i="17"/>
  <c r="R48" i="17"/>
  <c r="R264" i="17"/>
  <c r="R190" i="17"/>
  <c r="F564" i="10"/>
  <c r="F590" i="10" s="1"/>
  <c r="F614" i="10" s="1"/>
  <c r="F640" i="10" s="1"/>
  <c r="F664" i="10" s="1"/>
  <c r="F690" i="10" s="1"/>
  <c r="F714" i="10" s="1"/>
  <c r="F740" i="10" s="1"/>
  <c r="F541" i="10"/>
  <c r="F55" i="10"/>
  <c r="F81" i="10" s="1"/>
  <c r="F105" i="10" s="1"/>
  <c r="F131" i="10" s="1"/>
  <c r="F155" i="10" s="1"/>
  <c r="F181" i="10" s="1"/>
  <c r="F205" i="10" s="1"/>
  <c r="F231" i="10" s="1"/>
  <c r="F28" i="19" s="1"/>
  <c r="F32" i="10"/>
  <c r="F169" i="16"/>
  <c r="F145" i="16"/>
  <c r="F122" i="16"/>
  <c r="F193" i="16"/>
  <c r="M167" i="27"/>
  <c r="M171" i="27" s="1"/>
  <c r="M181" i="27" s="1"/>
  <c r="N166" i="27"/>
  <c r="F336" i="10"/>
  <c r="F362" i="10" s="1"/>
  <c r="F386" i="10" s="1"/>
  <c r="F412" i="10" s="1"/>
  <c r="F436" i="10" s="1"/>
  <c r="F462" i="10" s="1"/>
  <c r="F486" i="10" s="1"/>
  <c r="F512" i="10" s="1"/>
  <c r="F313" i="10"/>
  <c r="F266" i="19"/>
  <c r="F156" i="13"/>
  <c r="F34" i="17"/>
  <c r="F68" i="17"/>
  <c r="F103" i="17" s="1"/>
  <c r="F138" i="17" s="1"/>
  <c r="F50" i="19"/>
  <c r="F31" i="11"/>
  <c r="F645" i="10"/>
  <c r="F621" i="10"/>
  <c r="F623" i="10" s="1"/>
  <c r="F196" i="19"/>
  <c r="F81" i="13"/>
  <c r="F321" i="19"/>
  <c r="F216" i="13"/>
  <c r="F110" i="19"/>
  <c r="F301" i="12"/>
  <c r="F1533" i="14"/>
  <c r="F1469" i="14"/>
  <c r="F78" i="19"/>
  <c r="F574" i="11"/>
  <c r="M83" i="26" l="1"/>
  <c r="M182" i="27"/>
  <c r="M84" i="26" s="1"/>
  <c r="R301" i="17"/>
  <c r="F98" i="16"/>
  <c r="F76" i="16"/>
  <c r="F54" i="16"/>
  <c r="F33" i="16"/>
  <c r="F1534" i="14"/>
  <c r="F1470" i="14"/>
  <c r="F322" i="19"/>
  <c r="F217" i="13"/>
  <c r="F51" i="19"/>
  <c r="F32" i="11"/>
  <c r="F267" i="19"/>
  <c r="F157" i="13"/>
  <c r="M172" i="27"/>
  <c r="AE181" i="27"/>
  <c r="R153" i="17"/>
  <c r="R483" i="17"/>
  <c r="R704" i="17" s="1"/>
  <c r="R696" i="17"/>
  <c r="R713" i="17" s="1"/>
  <c r="F1728" i="14"/>
  <c r="F424" i="19" s="1"/>
  <c r="F1598" i="14"/>
  <c r="F1663" i="14" s="1"/>
  <c r="F669" i="10"/>
  <c r="F647" i="10"/>
  <c r="O166" i="27"/>
  <c r="F56" i="10"/>
  <c r="F82" i="10" s="1"/>
  <c r="F106" i="10" s="1"/>
  <c r="F132" i="10" s="1"/>
  <c r="F156" i="10" s="1"/>
  <c r="F182" i="10" s="1"/>
  <c r="F206" i="10" s="1"/>
  <c r="F232" i="10" s="1"/>
  <c r="F29" i="19" s="1"/>
  <c r="F33" i="10"/>
  <c r="F174" i="17"/>
  <c r="F208" i="17"/>
  <c r="F243" i="17" s="1"/>
  <c r="F278" i="17" s="1"/>
  <c r="F152" i="19"/>
  <c r="F32" i="13"/>
  <c r="F1207" i="14"/>
  <c r="F1271" i="14"/>
  <c r="F1336" i="14" s="1"/>
  <c r="F79" i="19"/>
  <c r="F575" i="11"/>
  <c r="F111" i="19"/>
  <c r="F302" i="12"/>
  <c r="F197" i="19"/>
  <c r="F82" i="13"/>
  <c r="F314" i="10"/>
  <c r="F337" i="10"/>
  <c r="F363" i="10" s="1"/>
  <c r="F387" i="10" s="1"/>
  <c r="F413" i="10" s="1"/>
  <c r="F437" i="10" s="1"/>
  <c r="F463" i="10" s="1"/>
  <c r="F487" i="10" s="1"/>
  <c r="F513" i="10" s="1"/>
  <c r="F194" i="16"/>
  <c r="F123" i="16"/>
  <c r="F146" i="16"/>
  <c r="F170" i="16"/>
  <c r="R295" i="17"/>
  <c r="F122" i="12"/>
  <c r="F167" i="12" s="1"/>
  <c r="F212" i="12" s="1"/>
  <c r="F257" i="12" s="1"/>
  <c r="F78" i="12"/>
  <c r="F69" i="17"/>
  <c r="F104" i="17" s="1"/>
  <c r="F139" i="17" s="1"/>
  <c r="F35" i="17"/>
  <c r="N167" i="27"/>
  <c r="N171" i="27" s="1"/>
  <c r="F542" i="10"/>
  <c r="F565" i="10"/>
  <c r="F591" i="10" s="1"/>
  <c r="F615" i="10" s="1"/>
  <c r="F641" i="10" s="1"/>
  <c r="F665" i="10" s="1"/>
  <c r="F691" i="10" s="1"/>
  <c r="F715" i="10" s="1"/>
  <c r="F741" i="10" s="1"/>
  <c r="F368" i="19"/>
  <c r="F268" i="13"/>
  <c r="F77" i="16" l="1"/>
  <c r="F34" i="16"/>
  <c r="F99" i="16"/>
  <c r="F55" i="16"/>
  <c r="N172" i="27"/>
  <c r="N181" i="27"/>
  <c r="F36" i="17"/>
  <c r="F70" i="17"/>
  <c r="F105" i="17" s="1"/>
  <c r="F140" i="17" s="1"/>
  <c r="S190" i="17"/>
  <c r="S264" i="17"/>
  <c r="F171" i="16"/>
  <c r="F147" i="16"/>
  <c r="F124" i="16"/>
  <c r="F195" i="16"/>
  <c r="F112" i="19"/>
  <c r="F303" i="12"/>
  <c r="O167" i="27"/>
  <c r="O171" i="27" s="1"/>
  <c r="P166" i="27"/>
  <c r="Q166" i="27" s="1"/>
  <c r="F695" i="10"/>
  <c r="F671" i="10"/>
  <c r="F673" i="10" s="1"/>
  <c r="R304" i="17"/>
  <c r="F1272" i="14"/>
  <c r="F1337" i="14" s="1"/>
  <c r="F1208" i="14"/>
  <c r="F209" i="17"/>
  <c r="F244" i="17" s="1"/>
  <c r="F279" i="17" s="1"/>
  <c r="F175" i="17"/>
  <c r="S452" i="17"/>
  <c r="S343" i="17"/>
  <c r="S700" i="17" s="1"/>
  <c r="AE83" i="26"/>
  <c r="AE182" i="27"/>
  <c r="AE84" i="26" s="1"/>
  <c r="F52" i="19"/>
  <c r="F33" i="11"/>
  <c r="F1535" i="14"/>
  <c r="F1471" i="14"/>
  <c r="F566" i="10"/>
  <c r="F592" i="10" s="1"/>
  <c r="F616" i="10" s="1"/>
  <c r="F642" i="10" s="1"/>
  <c r="F666" i="10" s="1"/>
  <c r="F692" i="10" s="1"/>
  <c r="F716" i="10" s="1"/>
  <c r="F742" i="10" s="1"/>
  <c r="F543" i="10"/>
  <c r="F79" i="12"/>
  <c r="F123" i="12"/>
  <c r="F168" i="12" s="1"/>
  <c r="F213" i="12" s="1"/>
  <c r="F258" i="12" s="1"/>
  <c r="F198" i="19"/>
  <c r="F83" i="13"/>
  <c r="F80" i="19"/>
  <c r="F576" i="11"/>
  <c r="F153" i="19"/>
  <c r="F33" i="13"/>
  <c r="F34" i="10"/>
  <c r="F57" i="10"/>
  <c r="F83" i="10" s="1"/>
  <c r="F107" i="10" s="1"/>
  <c r="F133" i="10" s="1"/>
  <c r="F157" i="10" s="1"/>
  <c r="F183" i="10" s="1"/>
  <c r="F207" i="10" s="1"/>
  <c r="F233" i="10" s="1"/>
  <c r="F30" i="19" s="1"/>
  <c r="F1729" i="14"/>
  <c r="F425" i="19" s="1"/>
  <c r="F1599" i="14"/>
  <c r="F1664" i="14" s="1"/>
  <c r="F369" i="19"/>
  <c r="F269" i="13"/>
  <c r="F338" i="10"/>
  <c r="F364" i="10" s="1"/>
  <c r="F388" i="10" s="1"/>
  <c r="F414" i="10" s="1"/>
  <c r="F438" i="10" s="1"/>
  <c r="F464" i="10" s="1"/>
  <c r="F488" i="10" s="1"/>
  <c r="F514" i="10" s="1"/>
  <c r="F315" i="10"/>
  <c r="S665" i="17"/>
  <c r="S521" i="17"/>
  <c r="S708" i="17" s="1"/>
  <c r="S122" i="17"/>
  <c r="S48" i="17"/>
  <c r="F268" i="19"/>
  <c r="F158" i="13"/>
  <c r="F323" i="19"/>
  <c r="F218" i="13"/>
  <c r="S301" i="17" l="1"/>
  <c r="F78" i="16"/>
  <c r="F56" i="16"/>
  <c r="F35" i="16"/>
  <c r="F100" i="16"/>
  <c r="Q167" i="27"/>
  <c r="R166" i="27"/>
  <c r="S166" i="27" s="1"/>
  <c r="S696" i="17"/>
  <c r="S713" i="17" s="1"/>
  <c r="F81" i="19"/>
  <c r="F577" i="11"/>
  <c r="F1536" i="14"/>
  <c r="F1472" i="14"/>
  <c r="F719" i="10"/>
  <c r="F697" i="10"/>
  <c r="F324" i="19"/>
  <c r="F219" i="13"/>
  <c r="F316" i="10"/>
  <c r="F339" i="10"/>
  <c r="F365" i="10" s="1"/>
  <c r="F389" i="10" s="1"/>
  <c r="F415" i="10" s="1"/>
  <c r="F439" i="10" s="1"/>
  <c r="F465" i="10" s="1"/>
  <c r="F489" i="10" s="1"/>
  <c r="F515" i="10" s="1"/>
  <c r="F58" i="10"/>
  <c r="F84" i="10" s="1"/>
  <c r="F108" i="10" s="1"/>
  <c r="F134" i="10" s="1"/>
  <c r="F158" i="10" s="1"/>
  <c r="F184" i="10" s="1"/>
  <c r="F208" i="10" s="1"/>
  <c r="F234" i="10" s="1"/>
  <c r="F31" i="19" s="1"/>
  <c r="F35" i="10"/>
  <c r="F80" i="12"/>
  <c r="F124" i="12"/>
  <c r="F169" i="12" s="1"/>
  <c r="F214" i="12" s="1"/>
  <c r="F259" i="12" s="1"/>
  <c r="F1730" i="14"/>
  <c r="F426" i="19" s="1"/>
  <c r="F1600" i="14"/>
  <c r="F1665" i="14" s="1"/>
  <c r="F176" i="17"/>
  <c r="F210" i="17"/>
  <c r="F245" i="17" s="1"/>
  <c r="F280" i="17" s="1"/>
  <c r="F71" i="17"/>
  <c r="F106" i="17" s="1"/>
  <c r="F141" i="17" s="1"/>
  <c r="F37" i="17"/>
  <c r="S153" i="17"/>
  <c r="F154" i="19"/>
  <c r="F34" i="13"/>
  <c r="F199" i="19"/>
  <c r="F84" i="13"/>
  <c r="F544" i="10"/>
  <c r="F568" i="10" s="1"/>
  <c r="F594" i="10" s="1"/>
  <c r="F618" i="10" s="1"/>
  <c r="F644" i="10" s="1"/>
  <c r="F668" i="10" s="1"/>
  <c r="F694" i="10" s="1"/>
  <c r="F718" i="10" s="1"/>
  <c r="F744" i="10" s="1"/>
  <c r="F567" i="10"/>
  <c r="F593" i="10" s="1"/>
  <c r="F617" i="10" s="1"/>
  <c r="F643" i="10" s="1"/>
  <c r="F667" i="10" s="1"/>
  <c r="F693" i="10" s="1"/>
  <c r="F717" i="10" s="1"/>
  <c r="F743" i="10" s="1"/>
  <c r="F53" i="19"/>
  <c r="F34" i="11"/>
  <c r="O172" i="27"/>
  <c r="O181" i="27"/>
  <c r="S295" i="17"/>
  <c r="N83" i="26"/>
  <c r="N182" i="27"/>
  <c r="N84" i="26" s="1"/>
  <c r="F269" i="19"/>
  <c r="F159" i="13"/>
  <c r="F370" i="19"/>
  <c r="F270" i="13"/>
  <c r="S483" i="17"/>
  <c r="S704" i="17" s="1"/>
  <c r="F1209" i="14"/>
  <c r="F1273" i="14"/>
  <c r="F1338" i="14" s="1"/>
  <c r="P167" i="27"/>
  <c r="P171" i="27" s="1"/>
  <c r="F113" i="19"/>
  <c r="F304" i="12"/>
  <c r="F172" i="16"/>
  <c r="F196" i="16"/>
  <c r="F125" i="16"/>
  <c r="F148" i="16"/>
  <c r="F57" i="16" l="1"/>
  <c r="F101" i="16"/>
  <c r="F79" i="16"/>
  <c r="F36" i="16"/>
  <c r="S304" i="17"/>
  <c r="Q171" i="27"/>
  <c r="Q172" i="27" s="1"/>
  <c r="S167" i="27"/>
  <c r="T166" i="27"/>
  <c r="U166" i="27" s="1"/>
  <c r="P172" i="27"/>
  <c r="P181" i="27"/>
  <c r="T343" i="17"/>
  <c r="T700" i="17" s="1"/>
  <c r="T452" i="17"/>
  <c r="T122" i="17"/>
  <c r="T48" i="17"/>
  <c r="F82" i="19"/>
  <c r="F578" i="11"/>
  <c r="F114" i="19"/>
  <c r="F305" i="12"/>
  <c r="F371" i="19"/>
  <c r="F271" i="13"/>
  <c r="O83" i="26"/>
  <c r="O182" i="27"/>
  <c r="O84" i="26" s="1"/>
  <c r="F155" i="19"/>
  <c r="F35" i="13"/>
  <c r="F38" i="17"/>
  <c r="F72" i="17"/>
  <c r="F107" i="17" s="1"/>
  <c r="F142" i="17" s="1"/>
  <c r="F211" i="17"/>
  <c r="F246" i="17" s="1"/>
  <c r="F281" i="17" s="1"/>
  <c r="F177" i="17"/>
  <c r="F81" i="12"/>
  <c r="F125" i="12"/>
  <c r="F170" i="12" s="1"/>
  <c r="F215" i="12" s="1"/>
  <c r="F260" i="12" s="1"/>
  <c r="F340" i="10"/>
  <c r="F318" i="10"/>
  <c r="F721" i="10"/>
  <c r="F723" i="10" s="1"/>
  <c r="F745" i="10"/>
  <c r="F747" i="10" s="1"/>
  <c r="R167" i="27"/>
  <c r="R171" i="27" s="1"/>
  <c r="F173" i="16"/>
  <c r="F149" i="16"/>
  <c r="F126" i="16"/>
  <c r="F197" i="16"/>
  <c r="F1274" i="14"/>
  <c r="F1339" i="14" s="1"/>
  <c r="F1210" i="14"/>
  <c r="F36" i="10"/>
  <c r="F59" i="10"/>
  <c r="F85" i="10" s="1"/>
  <c r="F109" i="10" s="1"/>
  <c r="F135" i="10" s="1"/>
  <c r="F159" i="10" s="1"/>
  <c r="F185" i="10" s="1"/>
  <c r="F209" i="10" s="1"/>
  <c r="F235" i="10" s="1"/>
  <c r="F32" i="19" s="1"/>
  <c r="F325" i="19"/>
  <c r="F220" i="13"/>
  <c r="F1537" i="14"/>
  <c r="F1473" i="14"/>
  <c r="T521" i="17"/>
  <c r="T708" i="17" s="1"/>
  <c r="T665" i="17"/>
  <c r="F270" i="19"/>
  <c r="F160" i="13"/>
  <c r="T264" i="17"/>
  <c r="T190" i="17"/>
  <c r="F54" i="19"/>
  <c r="F35" i="11"/>
  <c r="F200" i="19"/>
  <c r="F85" i="13"/>
  <c r="F1731" i="14"/>
  <c r="F427" i="19" s="1"/>
  <c r="F1601" i="14"/>
  <c r="F1666" i="14" s="1"/>
  <c r="F80" i="16" l="1"/>
  <c r="F102" i="16"/>
  <c r="F58" i="16"/>
  <c r="F37" i="16"/>
  <c r="Q181" i="27"/>
  <c r="Q182" i="27" s="1"/>
  <c r="Q84" i="26" s="1"/>
  <c r="S171" i="27"/>
  <c r="S172" i="27" s="1"/>
  <c r="U167" i="27"/>
  <c r="V166" i="27"/>
  <c r="F201" i="19"/>
  <c r="F86" i="13"/>
  <c r="T295" i="17"/>
  <c r="F115" i="19"/>
  <c r="F306" i="12"/>
  <c r="T301" i="17"/>
  <c r="F55" i="19"/>
  <c r="F36" i="11"/>
  <c r="F271" i="19"/>
  <c r="F161" i="13"/>
  <c r="F1538" i="14"/>
  <c r="F1474" i="14"/>
  <c r="F126" i="12"/>
  <c r="F171" i="12" s="1"/>
  <c r="F216" i="12" s="1"/>
  <c r="F261" i="12" s="1"/>
  <c r="F82" i="12"/>
  <c r="F73" i="17"/>
  <c r="F108" i="17" s="1"/>
  <c r="F143" i="17" s="1"/>
  <c r="F39" i="17"/>
  <c r="T153" i="17"/>
  <c r="T167" i="27"/>
  <c r="T171" i="27" s="1"/>
  <c r="F1732" i="14"/>
  <c r="F428" i="19" s="1"/>
  <c r="F1602" i="14"/>
  <c r="F1667" i="14" s="1"/>
  <c r="F37" i="10"/>
  <c r="F60" i="10"/>
  <c r="F86" i="10" s="1"/>
  <c r="F110" i="10" s="1"/>
  <c r="F136" i="10" s="1"/>
  <c r="F160" i="10" s="1"/>
  <c r="F186" i="10" s="1"/>
  <c r="F210" i="10" s="1"/>
  <c r="F236" i="10" s="1"/>
  <c r="F33" i="19" s="1"/>
  <c r="F150" i="16"/>
  <c r="F174" i="16"/>
  <c r="F198" i="16"/>
  <c r="F127" i="16"/>
  <c r="F178" i="17"/>
  <c r="F212" i="17"/>
  <c r="F247" i="17" s="1"/>
  <c r="F282" i="17" s="1"/>
  <c r="F156" i="19"/>
  <c r="F36" i="13"/>
  <c r="F372" i="19"/>
  <c r="F272" i="13"/>
  <c r="F83" i="19"/>
  <c r="F579" i="11"/>
  <c r="T483" i="17"/>
  <c r="T704" i="17" s="1"/>
  <c r="P83" i="26"/>
  <c r="P182" i="27"/>
  <c r="P84" i="26" s="1"/>
  <c r="T696" i="17"/>
  <c r="T713" i="17" s="1"/>
  <c r="F326" i="19"/>
  <c r="F221" i="13"/>
  <c r="F1211" i="14"/>
  <c r="F1275" i="14"/>
  <c r="F1340" i="14" s="1"/>
  <c r="R172" i="27"/>
  <c r="R181" i="27"/>
  <c r="F366" i="10"/>
  <c r="F342" i="10"/>
  <c r="F344" i="10" s="1"/>
  <c r="F59" i="16" l="1"/>
  <c r="F103" i="16"/>
  <c r="F81" i="16"/>
  <c r="Q83" i="26"/>
  <c r="T304" i="17"/>
  <c r="S181" i="27"/>
  <c r="S182" i="27" s="1"/>
  <c r="S84" i="26" s="1"/>
  <c r="U171" i="27"/>
  <c r="U172" i="27" s="1"/>
  <c r="T172" i="27"/>
  <c r="T181" i="27"/>
  <c r="R83" i="26"/>
  <c r="R182" i="27"/>
  <c r="R84" i="26" s="1"/>
  <c r="F327" i="19"/>
  <c r="F222" i="13"/>
  <c r="F373" i="19"/>
  <c r="F273" i="13"/>
  <c r="U122" i="17"/>
  <c r="U48" i="17"/>
  <c r="F1733" i="14"/>
  <c r="F429" i="19" s="1"/>
  <c r="F1603" i="14"/>
  <c r="F1668" i="14" s="1"/>
  <c r="F116" i="19"/>
  <c r="F307" i="12"/>
  <c r="U452" i="17"/>
  <c r="U343" i="17"/>
  <c r="U700" i="17" s="1"/>
  <c r="F213" i="17"/>
  <c r="F248" i="17" s="1"/>
  <c r="F283" i="17" s="1"/>
  <c r="F179" i="17"/>
  <c r="AG122" i="17"/>
  <c r="AG153" i="17" s="1"/>
  <c r="AG48" i="17"/>
  <c r="F83" i="12"/>
  <c r="F127" i="12"/>
  <c r="F172" i="12" s="1"/>
  <c r="F217" i="12" s="1"/>
  <c r="F262" i="12" s="1"/>
  <c r="F272" i="19"/>
  <c r="F162" i="13"/>
  <c r="F202" i="19"/>
  <c r="F87" i="13"/>
  <c r="V167" i="27"/>
  <c r="V171" i="27" s="1"/>
  <c r="W166" i="27"/>
  <c r="AG665" i="17"/>
  <c r="AG696" i="17" s="1"/>
  <c r="AG713" i="17" s="1"/>
  <c r="AG521" i="17"/>
  <c r="AG708" i="17" s="1"/>
  <c r="F84" i="19"/>
  <c r="F580" i="11"/>
  <c r="F157" i="19"/>
  <c r="F37" i="13"/>
  <c r="F175" i="16"/>
  <c r="F177" i="16" s="1"/>
  <c r="F206" i="16" s="1"/>
  <c r="F502" i="19" s="1"/>
  <c r="F151" i="16"/>
  <c r="F153" i="16" s="1"/>
  <c r="F205" i="16" s="1"/>
  <c r="F501" i="19" s="1"/>
  <c r="F199" i="16"/>
  <c r="F201" i="16" s="1"/>
  <c r="F207" i="16" s="1"/>
  <c r="F129" i="16"/>
  <c r="F204" i="16" s="1"/>
  <c r="F500" i="19" s="1"/>
  <c r="AG190" i="17"/>
  <c r="AG264" i="17"/>
  <c r="AG295" i="17" s="1"/>
  <c r="F368" i="10"/>
  <c r="F390" i="10"/>
  <c r="F1276" i="14"/>
  <c r="F1341" i="14" s="1"/>
  <c r="F1212" i="14"/>
  <c r="U665" i="17"/>
  <c r="U521" i="17"/>
  <c r="U708" i="17" s="1"/>
  <c r="AG452" i="17"/>
  <c r="AG483" i="17" s="1"/>
  <c r="AG704" i="17" s="1"/>
  <c r="AG343" i="17"/>
  <c r="AG700" i="17" s="1"/>
  <c r="F61" i="10"/>
  <c r="F39" i="10"/>
  <c r="F74" i="17"/>
  <c r="F109" i="17" s="1"/>
  <c r="F144" i="17" s="1"/>
  <c r="F40" i="17"/>
  <c r="F1539" i="14"/>
  <c r="F1475" i="14"/>
  <c r="F56" i="19"/>
  <c r="F37" i="11"/>
  <c r="U264" i="17"/>
  <c r="U190" i="17"/>
  <c r="S83" i="26" l="1"/>
  <c r="U181" i="27"/>
  <c r="U182" i="27" s="1"/>
  <c r="U84" i="26" s="1"/>
  <c r="V172" i="27"/>
  <c r="V181" i="27"/>
  <c r="U295" i="17"/>
  <c r="F1734" i="14"/>
  <c r="F430" i="19" s="1"/>
  <c r="F1604" i="14"/>
  <c r="F1669" i="14" s="1"/>
  <c r="F87" i="10"/>
  <c r="F63" i="10"/>
  <c r="F65" i="10" s="1"/>
  <c r="U696" i="17"/>
  <c r="U713" i="17" s="1"/>
  <c r="F503" i="19"/>
  <c r="F209" i="16"/>
  <c r="F305" i="16" s="1"/>
  <c r="F203" i="19"/>
  <c r="F88" i="13"/>
  <c r="F214" i="17"/>
  <c r="F249" i="17" s="1"/>
  <c r="F284" i="17" s="1"/>
  <c r="F180" i="17"/>
  <c r="F117" i="19"/>
  <c r="F308" i="12"/>
  <c r="U301" i="17"/>
  <c r="F328" i="19"/>
  <c r="F223" i="13"/>
  <c r="F57" i="19"/>
  <c r="F38" i="11"/>
  <c r="F41" i="17"/>
  <c r="F75" i="17"/>
  <c r="F110" i="17" s="1"/>
  <c r="F145" i="17" s="1"/>
  <c r="F1213" i="14"/>
  <c r="F1277" i="14"/>
  <c r="F1342" i="14" s="1"/>
  <c r="F85" i="19"/>
  <c r="F581" i="11"/>
  <c r="W167" i="27"/>
  <c r="W171" i="27" s="1"/>
  <c r="X166" i="27"/>
  <c r="F128" i="12"/>
  <c r="F173" i="12" s="1"/>
  <c r="F218" i="12" s="1"/>
  <c r="F263" i="12" s="1"/>
  <c r="F84" i="12"/>
  <c r="U153" i="17"/>
  <c r="F273" i="19"/>
  <c r="F163" i="13"/>
  <c r="AG301" i="17"/>
  <c r="F374" i="19"/>
  <c r="F274" i="13"/>
  <c r="T83" i="26"/>
  <c r="T182" i="27"/>
  <c r="T84" i="26" s="1"/>
  <c r="F1540" i="14"/>
  <c r="F1476" i="14"/>
  <c r="F392" i="10"/>
  <c r="F394" i="10" s="1"/>
  <c r="F416" i="10"/>
  <c r="F24" i="21"/>
  <c r="F26" i="21" s="1"/>
  <c r="F28" i="21" s="1"/>
  <c r="F158" i="19"/>
  <c r="F38" i="13"/>
  <c r="AG304" i="17"/>
  <c r="U483" i="17"/>
  <c r="U704" i="17" s="1"/>
  <c r="U304" i="17" l="1"/>
  <c r="U83" i="26"/>
  <c r="V452" i="17"/>
  <c r="V343" i="17"/>
  <c r="V700" i="17" s="1"/>
  <c r="F274" i="19"/>
  <c r="F164" i="13"/>
  <c r="F85" i="12"/>
  <c r="F129" i="12"/>
  <c r="F174" i="12" s="1"/>
  <c r="F219" i="12" s="1"/>
  <c r="F264" i="12" s="1"/>
  <c r="W172" i="27"/>
  <c r="AI181" i="27"/>
  <c r="F1278" i="14"/>
  <c r="F1343" i="14" s="1"/>
  <c r="F1214" i="14"/>
  <c r="F215" i="17"/>
  <c r="F250" i="17" s="1"/>
  <c r="F285" i="17" s="1"/>
  <c r="F181" i="17"/>
  <c r="V190" i="17"/>
  <c r="V264" i="17"/>
  <c r="F1541" i="14"/>
  <c r="F1477" i="14"/>
  <c r="F375" i="19"/>
  <c r="F275" i="13"/>
  <c r="F86" i="19"/>
  <c r="F582" i="11"/>
  <c r="F111" i="10"/>
  <c r="F89" i="10"/>
  <c r="F1735" i="14"/>
  <c r="F431" i="19" s="1"/>
  <c r="F1605" i="14"/>
  <c r="F1670" i="14" s="1"/>
  <c r="X167" i="27"/>
  <c r="X171" i="27" s="1"/>
  <c r="X172" i="27" s="1"/>
  <c r="Y166" i="27"/>
  <c r="F76" i="17"/>
  <c r="F111" i="17" s="1"/>
  <c r="F146" i="17" s="1"/>
  <c r="F42" i="17"/>
  <c r="F118" i="19"/>
  <c r="F309" i="12"/>
  <c r="F204" i="19"/>
  <c r="F89" i="13"/>
  <c r="V665" i="17"/>
  <c r="V521" i="17"/>
  <c r="V708" i="17" s="1"/>
  <c r="V83" i="26"/>
  <c r="V182" i="27"/>
  <c r="V84" i="26" s="1"/>
  <c r="F159" i="19"/>
  <c r="F39" i="13"/>
  <c r="F418" i="10"/>
  <c r="F440" i="10"/>
  <c r="V122" i="17"/>
  <c r="V48" i="17"/>
  <c r="F58" i="19"/>
  <c r="F39" i="11"/>
  <c r="F329" i="19"/>
  <c r="F224" i="13"/>
  <c r="V301" i="17" l="1"/>
  <c r="F87" i="19"/>
  <c r="F583" i="11"/>
  <c r="F1542" i="14"/>
  <c r="F1478" i="14"/>
  <c r="F216" i="17"/>
  <c r="F251" i="17" s="1"/>
  <c r="F286" i="17" s="1"/>
  <c r="F182" i="17"/>
  <c r="AI83" i="26"/>
  <c r="AI182" i="27"/>
  <c r="AI84" i="26" s="1"/>
  <c r="F275" i="19"/>
  <c r="F165" i="13"/>
  <c r="F330" i="19"/>
  <c r="F225" i="13"/>
  <c r="F160" i="19"/>
  <c r="F40" i="13"/>
  <c r="F119" i="19"/>
  <c r="F310" i="12"/>
  <c r="Y167" i="27"/>
  <c r="Y171" i="27" s="1"/>
  <c r="Y172" i="27" s="1"/>
  <c r="Z166" i="27"/>
  <c r="F1736" i="14"/>
  <c r="F432" i="19" s="1"/>
  <c r="F1606" i="14"/>
  <c r="F1671" i="14" s="1"/>
  <c r="V153" i="17"/>
  <c r="V696" i="17"/>
  <c r="V713" i="17" s="1"/>
  <c r="F376" i="19"/>
  <c r="F276" i="13"/>
  <c r="V295" i="17"/>
  <c r="F1215" i="14"/>
  <c r="F1279" i="14"/>
  <c r="F1344" i="14" s="1"/>
  <c r="F59" i="19"/>
  <c r="F40" i="11"/>
  <c r="F442" i="10"/>
  <c r="F444" i="10" s="1"/>
  <c r="F466" i="10"/>
  <c r="F205" i="19"/>
  <c r="F90" i="13"/>
  <c r="F43" i="17"/>
  <c r="F77" i="17"/>
  <c r="F112" i="17" s="1"/>
  <c r="F147" i="17" s="1"/>
  <c r="F137" i="10"/>
  <c r="F113" i="10"/>
  <c r="F115" i="10" s="1"/>
  <c r="F130" i="12"/>
  <c r="F175" i="12" s="1"/>
  <c r="F220" i="12" s="1"/>
  <c r="F265" i="12" s="1"/>
  <c r="F86" i="12"/>
  <c r="V483" i="17"/>
  <c r="V704" i="17" s="1"/>
  <c r="F139" i="10" l="1"/>
  <c r="F161" i="10"/>
  <c r="F120" i="19"/>
  <c r="F311" i="12"/>
  <c r="F331" i="19"/>
  <c r="F226" i="13"/>
  <c r="F1543" i="14"/>
  <c r="F1479" i="14"/>
  <c r="F87" i="12"/>
  <c r="F131" i="12"/>
  <c r="F176" i="12" s="1"/>
  <c r="F221" i="12" s="1"/>
  <c r="F266" i="12" s="1"/>
  <c r="F468" i="10"/>
  <c r="F490" i="10"/>
  <c r="F377" i="19"/>
  <c r="F277" i="13"/>
  <c r="AI48" i="17"/>
  <c r="AI122" i="17"/>
  <c r="AI153" i="17" s="1"/>
  <c r="Z167" i="27"/>
  <c r="Z171" i="27" s="1"/>
  <c r="Z172" i="27" s="1"/>
  <c r="AA166" i="27"/>
  <c r="F1737" i="14"/>
  <c r="F433" i="19" s="1"/>
  <c r="F1607" i="14"/>
  <c r="F1672" i="14" s="1"/>
  <c r="F78" i="17"/>
  <c r="F113" i="17" s="1"/>
  <c r="F148" i="17" s="1"/>
  <c r="F44" i="17"/>
  <c r="F1280" i="14"/>
  <c r="F1345" i="14" s="1"/>
  <c r="F1216" i="14"/>
  <c r="V304" i="17"/>
  <c r="F161" i="19"/>
  <c r="F41" i="13"/>
  <c r="F276" i="19"/>
  <c r="F166" i="13"/>
  <c r="F217" i="17"/>
  <c r="F252" i="17" s="1"/>
  <c r="F287" i="17" s="1"/>
  <c r="F183" i="17"/>
  <c r="F88" i="19"/>
  <c r="F584" i="11"/>
  <c r="AI452" i="17"/>
  <c r="AI483" i="17" s="1"/>
  <c r="AI704" i="17" s="1"/>
  <c r="AI343" i="17"/>
  <c r="AI700" i="17" s="1"/>
  <c r="F206" i="19"/>
  <c r="F91" i="13"/>
  <c r="F60" i="19"/>
  <c r="F41" i="11"/>
  <c r="AI190" i="17"/>
  <c r="AI264" i="17"/>
  <c r="AI295" i="17" s="1"/>
  <c r="AI521" i="17"/>
  <c r="AI708" i="17" s="1"/>
  <c r="AI665" i="17"/>
  <c r="AI696" i="17" s="1"/>
  <c r="AI713" i="17" s="1"/>
  <c r="F61" i="19" l="1"/>
  <c r="F43" i="11"/>
  <c r="F595" i="11" s="1"/>
  <c r="F218" i="17"/>
  <c r="F253" i="17" s="1"/>
  <c r="F288" i="17" s="1"/>
  <c r="F184" i="17"/>
  <c r="F162" i="19"/>
  <c r="F42" i="13"/>
  <c r="AI304" i="17"/>
  <c r="F516" i="10"/>
  <c r="F518" i="10" s="1"/>
  <c r="F492" i="10"/>
  <c r="F494" i="10" s="1"/>
  <c r="F1544" i="14"/>
  <c r="F1480" i="14"/>
  <c r="F121" i="19"/>
  <c r="F312" i="12"/>
  <c r="F79" i="17"/>
  <c r="F114" i="17" s="1"/>
  <c r="F149" i="17" s="1"/>
  <c r="F45" i="17"/>
  <c r="AA167" i="27"/>
  <c r="AA171" i="27" s="1"/>
  <c r="AA172" i="27" s="1"/>
  <c r="AB166" i="27"/>
  <c r="AI301" i="17"/>
  <c r="F1738" i="14"/>
  <c r="F434" i="19" s="1"/>
  <c r="F1608" i="14"/>
  <c r="F1673" i="14" s="1"/>
  <c r="F207" i="19"/>
  <c r="F92" i="13"/>
  <c r="F89" i="19"/>
  <c r="F585" i="11"/>
  <c r="F277" i="19"/>
  <c r="F167" i="13"/>
  <c r="F378" i="19"/>
  <c r="F278" i="13"/>
  <c r="F332" i="19"/>
  <c r="F227" i="13"/>
  <c r="F163" i="10"/>
  <c r="F165" i="10" s="1"/>
  <c r="F187" i="10"/>
  <c r="F1217" i="14"/>
  <c r="F1281" i="14"/>
  <c r="F1346" i="14" s="1"/>
  <c r="F88" i="12"/>
  <c r="F132" i="12"/>
  <c r="F177" i="12" s="1"/>
  <c r="F222" i="12" s="1"/>
  <c r="F267" i="12" s="1"/>
  <c r="F89" i="12" l="1"/>
  <c r="F133" i="12"/>
  <c r="F178" i="12" s="1"/>
  <c r="F223" i="12" s="1"/>
  <c r="F268" i="12" s="1"/>
  <c r="F185" i="17"/>
  <c r="F219" i="17"/>
  <c r="F254" i="17" s="1"/>
  <c r="F289" i="17" s="1"/>
  <c r="F333" i="19"/>
  <c r="F228" i="13"/>
  <c r="F278" i="19"/>
  <c r="F168" i="13"/>
  <c r="F208" i="19"/>
  <c r="F93" i="13"/>
  <c r="F80" i="17"/>
  <c r="F115" i="17" s="1"/>
  <c r="F150" i="17" s="1"/>
  <c r="F46" i="17"/>
  <c r="F1545" i="14"/>
  <c r="F1481" i="14"/>
  <c r="F1282" i="14"/>
  <c r="F1347" i="14" s="1"/>
  <c r="F1218" i="14"/>
  <c r="AB167" i="27"/>
  <c r="AB171" i="27" s="1"/>
  <c r="AB172" i="27" s="1"/>
  <c r="AC166" i="27"/>
  <c r="F1739" i="14"/>
  <c r="F435" i="19" s="1"/>
  <c r="F1609" i="14"/>
  <c r="F1674" i="14" s="1"/>
  <c r="F163" i="19"/>
  <c r="F43" i="13"/>
  <c r="F189" i="10"/>
  <c r="F211" i="10"/>
  <c r="F379" i="19"/>
  <c r="F279" i="13"/>
  <c r="F90" i="19"/>
  <c r="F586" i="11"/>
  <c r="F122" i="19"/>
  <c r="F313" i="12"/>
  <c r="F1219" i="14" l="1"/>
  <c r="F1283" i="14"/>
  <c r="F1348" i="14" s="1"/>
  <c r="F48" i="17"/>
  <c r="F81" i="17"/>
  <c r="F279" i="19"/>
  <c r="F169" i="13"/>
  <c r="F123" i="19"/>
  <c r="F314" i="12"/>
  <c r="F380" i="19"/>
  <c r="F280" i="13"/>
  <c r="F164" i="19"/>
  <c r="F44" i="13"/>
  <c r="AC167" i="27"/>
  <c r="AC171" i="27" s="1"/>
  <c r="AC172" i="27" s="1"/>
  <c r="F169" i="27"/>
  <c r="F186" i="17"/>
  <c r="F220" i="17"/>
  <c r="F255" i="17" s="1"/>
  <c r="F290" i="17" s="1"/>
  <c r="F1546" i="14"/>
  <c r="F1482" i="14"/>
  <c r="F209" i="19"/>
  <c r="F94" i="13"/>
  <c r="F334" i="19"/>
  <c r="F229" i="13"/>
  <c r="F91" i="19"/>
  <c r="F587" i="11"/>
  <c r="F213" i="10"/>
  <c r="F215" i="10" s="1"/>
  <c r="F237" i="10"/>
  <c r="F1740" i="14"/>
  <c r="F436" i="19" s="1"/>
  <c r="F1610" i="14"/>
  <c r="F1675" i="14" s="1"/>
  <c r="F134" i="12"/>
  <c r="F179" i="12" s="1"/>
  <c r="F224" i="12" s="1"/>
  <c r="F269" i="12" s="1"/>
  <c r="F90" i="12"/>
  <c r="F221" i="17" l="1"/>
  <c r="F256" i="17" s="1"/>
  <c r="F291" i="17" s="1"/>
  <c r="F187" i="17"/>
  <c r="F165" i="19"/>
  <c r="F45" i="13"/>
  <c r="F124" i="19"/>
  <c r="F315" i="12"/>
  <c r="F83" i="17"/>
  <c r="F116" i="17"/>
  <c r="F91" i="12"/>
  <c r="F135" i="12"/>
  <c r="F180" i="12" s="1"/>
  <c r="F225" i="12" s="1"/>
  <c r="F270" i="12" s="1"/>
  <c r="F34" i="19"/>
  <c r="F239" i="10"/>
  <c r="F285" i="10" s="1"/>
  <c r="F335" i="19"/>
  <c r="F230" i="13"/>
  <c r="F1547" i="14"/>
  <c r="F1483" i="14"/>
  <c r="H86" i="26"/>
  <c r="G86" i="26"/>
  <c r="F1741" i="14"/>
  <c r="F437" i="19" s="1"/>
  <c r="F1611" i="14"/>
  <c r="F1676" i="14" s="1"/>
  <c r="F381" i="19"/>
  <c r="F281" i="13"/>
  <c r="F280" i="19"/>
  <c r="F170" i="13"/>
  <c r="F92" i="19"/>
  <c r="F588" i="11"/>
  <c r="F210" i="19"/>
  <c r="F95" i="13"/>
  <c r="F1284" i="14"/>
  <c r="F1349" i="14" s="1"/>
  <c r="F1220" i="14"/>
  <c r="F1221" i="14" l="1"/>
  <c r="F1285" i="14"/>
  <c r="F1350" i="14" s="1"/>
  <c r="F93" i="19"/>
  <c r="F95" i="19" s="1"/>
  <c r="F590" i="11"/>
  <c r="F598" i="11" s="1"/>
  <c r="F600" i="11" s="1"/>
  <c r="F382" i="19"/>
  <c r="F282" i="13"/>
  <c r="F1548" i="14"/>
  <c r="F1484" i="14"/>
  <c r="F151" i="17"/>
  <c r="F153" i="17" s="1"/>
  <c r="F118" i="17"/>
  <c r="F166" i="19"/>
  <c r="F46" i="13"/>
  <c r="F1742" i="14"/>
  <c r="F438" i="19" s="1"/>
  <c r="F1612" i="14"/>
  <c r="F1677" i="14" s="1"/>
  <c r="F211" i="19"/>
  <c r="F96" i="13"/>
  <c r="F281" i="19"/>
  <c r="F171" i="13"/>
  <c r="F336" i="19"/>
  <c r="F231" i="13"/>
  <c r="F125" i="19"/>
  <c r="F316" i="12"/>
  <c r="F222" i="17"/>
  <c r="F257" i="17" s="1"/>
  <c r="F292" i="17" s="1"/>
  <c r="F188" i="17"/>
  <c r="F136" i="12"/>
  <c r="F181" i="12" s="1"/>
  <c r="F226" i="12" s="1"/>
  <c r="F271" i="12" s="1"/>
  <c r="F92" i="12"/>
  <c r="F223" i="17" l="1"/>
  <c r="F190" i="17"/>
  <c r="F337" i="19"/>
  <c r="F232" i="13"/>
  <c r="F212" i="19"/>
  <c r="F97" i="13"/>
  <c r="F167" i="19"/>
  <c r="F47" i="13"/>
  <c r="F1549" i="14"/>
  <c r="F1485" i="14"/>
  <c r="F1743" i="14"/>
  <c r="F439" i="19" s="1"/>
  <c r="F1613" i="14"/>
  <c r="F1678" i="14" s="1"/>
  <c r="F93" i="12"/>
  <c r="F137" i="12"/>
  <c r="F182" i="12" s="1"/>
  <c r="F227" i="12" s="1"/>
  <c r="F272" i="12" s="1"/>
  <c r="F126" i="19"/>
  <c r="F317" i="12"/>
  <c r="F282" i="19"/>
  <c r="F172" i="13"/>
  <c r="F383" i="19"/>
  <c r="F283" i="13"/>
  <c r="F1286" i="14"/>
  <c r="F1351" i="14" s="1"/>
  <c r="F1222" i="14"/>
  <c r="F384" i="19" l="1"/>
  <c r="F284" i="13"/>
  <c r="F127" i="19"/>
  <c r="F318" i="12"/>
  <c r="F168" i="19"/>
  <c r="F48" i="13"/>
  <c r="F338" i="19"/>
  <c r="F233" i="13"/>
  <c r="F1223" i="14"/>
  <c r="F1287" i="14"/>
  <c r="F1352" i="14" s="1"/>
  <c r="F283" i="19"/>
  <c r="F173" i="13"/>
  <c r="F1550" i="14"/>
  <c r="F1486" i="14"/>
  <c r="F213" i="19"/>
  <c r="F98" i="13"/>
  <c r="F138" i="12"/>
  <c r="F183" i="12" s="1"/>
  <c r="F228" i="12" s="1"/>
  <c r="F273" i="12" s="1"/>
  <c r="F94" i="12"/>
  <c r="F1744" i="14"/>
  <c r="F440" i="19" s="1"/>
  <c r="F1614" i="14"/>
  <c r="F1679" i="14" s="1"/>
  <c r="F258" i="17"/>
  <c r="F225" i="17"/>
  <c r="F214" i="19" l="1"/>
  <c r="F99" i="13"/>
  <c r="F284" i="19"/>
  <c r="F174" i="13"/>
  <c r="F339" i="19"/>
  <c r="F234" i="13"/>
  <c r="F128" i="19"/>
  <c r="F319" i="12"/>
  <c r="F95" i="12"/>
  <c r="F139" i="12"/>
  <c r="F184" i="12" s="1"/>
  <c r="F229" i="12" s="1"/>
  <c r="F274" i="12" s="1"/>
  <c r="F1551" i="14"/>
  <c r="F1487" i="14"/>
  <c r="F169" i="19"/>
  <c r="F49" i="13"/>
  <c r="F385" i="19"/>
  <c r="F285" i="13"/>
  <c r="F293" i="17"/>
  <c r="F295" i="17" s="1"/>
  <c r="F260" i="17"/>
  <c r="F1745" i="14"/>
  <c r="F441" i="19" s="1"/>
  <c r="F1615" i="14"/>
  <c r="F1680" i="14" s="1"/>
  <c r="F1288" i="14"/>
  <c r="F1353" i="14" s="1"/>
  <c r="F1224" i="14"/>
  <c r="F386" i="19" l="1"/>
  <c r="F286" i="13"/>
  <c r="F1552" i="14"/>
  <c r="F1488" i="14"/>
  <c r="F129" i="19"/>
  <c r="F320" i="12"/>
  <c r="F285" i="19"/>
  <c r="F175" i="13"/>
  <c r="F1746" i="14"/>
  <c r="F442" i="19" s="1"/>
  <c r="F1616" i="14"/>
  <c r="F1681" i="14" s="1"/>
  <c r="F1225" i="14"/>
  <c r="F1289" i="14"/>
  <c r="F1354" i="14" s="1"/>
  <c r="F170" i="19"/>
  <c r="F50" i="13"/>
  <c r="F340" i="19"/>
  <c r="F235" i="13"/>
  <c r="F215" i="19"/>
  <c r="F100" i="13"/>
  <c r="F140" i="12"/>
  <c r="F185" i="12" s="1"/>
  <c r="F230" i="12" s="1"/>
  <c r="F275" i="12" s="1"/>
  <c r="F96" i="12"/>
  <c r="F97" i="12" l="1"/>
  <c r="F141" i="12"/>
  <c r="F186" i="12" s="1"/>
  <c r="F231" i="12" s="1"/>
  <c r="F276" i="12" s="1"/>
  <c r="F341" i="19"/>
  <c r="F236" i="13"/>
  <c r="F286" i="19"/>
  <c r="F176" i="13"/>
  <c r="F1553" i="14"/>
  <c r="F1489" i="14"/>
  <c r="F1290" i="14"/>
  <c r="F1355" i="14" s="1"/>
  <c r="F1226" i="14"/>
  <c r="F1747" i="14"/>
  <c r="F443" i="19" s="1"/>
  <c r="F1617" i="14"/>
  <c r="F1682" i="14" s="1"/>
  <c r="F216" i="19"/>
  <c r="F101" i="13"/>
  <c r="F171" i="19"/>
  <c r="F51" i="13"/>
  <c r="F130" i="19"/>
  <c r="F321" i="12"/>
  <c r="F387" i="19"/>
  <c r="F287" i="13"/>
  <c r="F388" i="19" l="1"/>
  <c r="F288" i="13"/>
  <c r="F172" i="19"/>
  <c r="F52" i="13"/>
  <c r="F1554" i="14"/>
  <c r="F1490" i="14"/>
  <c r="F342" i="19"/>
  <c r="F237" i="13"/>
  <c r="F1748" i="14"/>
  <c r="F444" i="19" s="1"/>
  <c r="F1618" i="14"/>
  <c r="F1683" i="14" s="1"/>
  <c r="F131" i="19"/>
  <c r="F322" i="12"/>
  <c r="F217" i="19"/>
  <c r="F102" i="13"/>
  <c r="F1227" i="14"/>
  <c r="F1291" i="14"/>
  <c r="F1356" i="14" s="1"/>
  <c r="F287" i="19"/>
  <c r="F177" i="13"/>
  <c r="F142" i="12"/>
  <c r="F187" i="12" s="1"/>
  <c r="F232" i="12" s="1"/>
  <c r="F277" i="12" s="1"/>
  <c r="F98" i="12"/>
  <c r="F99" i="12" l="1"/>
  <c r="F143" i="12"/>
  <c r="F188" i="12" s="1"/>
  <c r="F233" i="12" s="1"/>
  <c r="F278" i="12" s="1"/>
  <c r="F132" i="19"/>
  <c r="F323" i="12"/>
  <c r="F343" i="19"/>
  <c r="F238" i="13"/>
  <c r="F173" i="19"/>
  <c r="F53" i="13"/>
  <c r="F1292" i="14"/>
  <c r="F1357" i="14" s="1"/>
  <c r="F1228" i="14"/>
  <c r="F288" i="19"/>
  <c r="F178" i="13"/>
  <c r="F218" i="19"/>
  <c r="F103" i="13"/>
  <c r="F1555" i="14"/>
  <c r="F1491" i="14"/>
  <c r="F389" i="19"/>
  <c r="F289" i="13"/>
  <c r="F1749" i="14"/>
  <c r="F445" i="19" s="1"/>
  <c r="F1619" i="14"/>
  <c r="F1684" i="14" s="1"/>
  <c r="F1556" i="14" l="1"/>
  <c r="F1492" i="14"/>
  <c r="F289" i="19"/>
  <c r="F179" i="13"/>
  <c r="F174" i="19"/>
  <c r="F54" i="13"/>
  <c r="F133" i="19"/>
  <c r="F324" i="12"/>
  <c r="F1750" i="14"/>
  <c r="F446" i="19" s="1"/>
  <c r="F1620" i="14"/>
  <c r="F1685" i="14" s="1"/>
  <c r="F390" i="19"/>
  <c r="F290" i="13"/>
  <c r="F219" i="19"/>
  <c r="F104" i="13"/>
  <c r="F1229" i="14"/>
  <c r="F1293" i="14"/>
  <c r="F1358" i="14" s="1"/>
  <c r="F344" i="19"/>
  <c r="F239" i="13"/>
  <c r="F144" i="12"/>
  <c r="F189" i="12" s="1"/>
  <c r="F234" i="12" s="1"/>
  <c r="F279" i="12" s="1"/>
  <c r="F100" i="12"/>
  <c r="F101" i="12" l="1"/>
  <c r="F146" i="12" s="1"/>
  <c r="F191" i="12" s="1"/>
  <c r="F236" i="12" s="1"/>
  <c r="F281" i="12" s="1"/>
  <c r="F283" i="12" s="1"/>
  <c r="F145" i="12"/>
  <c r="F103" i="12"/>
  <c r="F391" i="19"/>
  <c r="F291" i="13"/>
  <c r="F134" i="19"/>
  <c r="F325" i="12"/>
  <c r="F290" i="19"/>
  <c r="F180" i="13"/>
  <c r="F1294" i="14"/>
  <c r="F1359" i="14" s="1"/>
  <c r="F1230" i="14"/>
  <c r="F345" i="19"/>
  <c r="F240" i="13"/>
  <c r="F220" i="19"/>
  <c r="F105" i="13"/>
  <c r="F175" i="19"/>
  <c r="F55" i="13"/>
  <c r="F1557" i="14"/>
  <c r="F1493" i="14"/>
  <c r="F1751" i="14"/>
  <c r="F447" i="19" s="1"/>
  <c r="F1621" i="14"/>
  <c r="F1686" i="14" s="1"/>
  <c r="F1558" i="14" l="1"/>
  <c r="F1494" i="14"/>
  <c r="F221" i="19"/>
  <c r="F106" i="13"/>
  <c r="F1231" i="14"/>
  <c r="F1295" i="14"/>
  <c r="F1360" i="14" s="1"/>
  <c r="F135" i="19"/>
  <c r="F326" i="12"/>
  <c r="F1752" i="14"/>
  <c r="F448" i="19" s="1"/>
  <c r="F1622" i="14"/>
  <c r="F1687" i="14" s="1"/>
  <c r="F148" i="12"/>
  <c r="F190" i="12"/>
  <c r="F176" i="19"/>
  <c r="F56" i="13"/>
  <c r="F346" i="19"/>
  <c r="F241" i="13"/>
  <c r="F291" i="19"/>
  <c r="F181" i="13"/>
  <c r="F392" i="19"/>
  <c r="F292" i="13"/>
  <c r="F393" i="19" l="1"/>
  <c r="F293" i="13"/>
  <c r="F347" i="19"/>
  <c r="F242" i="13"/>
  <c r="F193" i="12"/>
  <c r="F235" i="12"/>
  <c r="F136" i="19"/>
  <c r="F328" i="12"/>
  <c r="F471" i="12" s="1"/>
  <c r="F222" i="19"/>
  <c r="F107" i="13"/>
  <c r="F292" i="19"/>
  <c r="F182" i="13"/>
  <c r="F177" i="19"/>
  <c r="F57" i="13"/>
  <c r="F1559" i="14"/>
  <c r="F1495" i="14"/>
  <c r="F1296" i="14"/>
  <c r="F1361" i="14" s="1"/>
  <c r="F1232" i="14"/>
  <c r="F1753" i="14"/>
  <c r="F449" i="19" s="1"/>
  <c r="F1623" i="14"/>
  <c r="F1688" i="14" s="1"/>
  <c r="F1560" i="14" l="1"/>
  <c r="F1496" i="14"/>
  <c r="F293" i="19"/>
  <c r="F183" i="13"/>
  <c r="F348" i="19"/>
  <c r="F243" i="13"/>
  <c r="F1754" i="14"/>
  <c r="F450" i="19" s="1"/>
  <c r="F1624" i="14"/>
  <c r="F1689" i="14" s="1"/>
  <c r="F1233" i="14"/>
  <c r="F1297" i="14"/>
  <c r="F1362" i="14" s="1"/>
  <c r="F178" i="19"/>
  <c r="F58" i="13"/>
  <c r="F223" i="19"/>
  <c r="F108" i="13"/>
  <c r="F280" i="12"/>
  <c r="F238" i="12"/>
  <c r="F394" i="19"/>
  <c r="F294" i="13"/>
  <c r="F179" i="19" l="1"/>
  <c r="F59" i="13"/>
  <c r="F294" i="19"/>
  <c r="F184" i="13"/>
  <c r="F395" i="19"/>
  <c r="F295" i="13"/>
  <c r="F224" i="19"/>
  <c r="F109" i="13"/>
  <c r="F349" i="19"/>
  <c r="F244" i="13"/>
  <c r="F1561" i="14"/>
  <c r="F1497" i="14"/>
  <c r="F1298" i="14"/>
  <c r="F1363" i="14" s="1"/>
  <c r="F1234" i="14"/>
  <c r="F1755" i="14"/>
  <c r="F451" i="19" s="1"/>
  <c r="F1625" i="14"/>
  <c r="F1690" i="14" s="1"/>
  <c r="F1562" i="14" l="1"/>
  <c r="F1498" i="14"/>
  <c r="F225" i="19"/>
  <c r="F110" i="13"/>
  <c r="F295" i="19"/>
  <c r="F185" i="13"/>
  <c r="F1756" i="14"/>
  <c r="F452" i="19" s="1"/>
  <c r="F1626" i="14"/>
  <c r="F1691" i="14" s="1"/>
  <c r="F1235" i="14"/>
  <c r="F1299" i="14"/>
  <c r="F1364" i="14" s="1"/>
  <c r="F350" i="19"/>
  <c r="F245" i="13"/>
  <c r="F396" i="19"/>
  <c r="F296" i="13"/>
  <c r="F180" i="19"/>
  <c r="F60" i="13"/>
  <c r="F181" i="19" l="1"/>
  <c r="F61" i="13"/>
  <c r="F351" i="19"/>
  <c r="F246" i="13"/>
  <c r="F226" i="19"/>
  <c r="F111" i="13"/>
  <c r="F397" i="19"/>
  <c r="F297" i="13"/>
  <c r="F296" i="19"/>
  <c r="F186" i="13"/>
  <c r="F1563" i="14"/>
  <c r="F1499" i="14"/>
  <c r="F1300" i="14"/>
  <c r="F1365" i="14" s="1"/>
  <c r="F1236" i="14"/>
  <c r="F1757" i="14"/>
  <c r="F453" i="19" s="1"/>
  <c r="F1627" i="14"/>
  <c r="F1692" i="14" s="1"/>
  <c r="F1564" i="14" l="1"/>
  <c r="F1500" i="14"/>
  <c r="F398" i="19"/>
  <c r="F298" i="13"/>
  <c r="F352" i="19"/>
  <c r="F248" i="13"/>
  <c r="F325" i="13" s="1"/>
  <c r="F1758" i="14"/>
  <c r="F454" i="19" s="1"/>
  <c r="F1628" i="14"/>
  <c r="F1693" i="14" s="1"/>
  <c r="F1237" i="14"/>
  <c r="F1301" i="14"/>
  <c r="F1366" i="14" s="1"/>
  <c r="F297" i="19"/>
  <c r="F187" i="13"/>
  <c r="F227" i="19"/>
  <c r="F112" i="13"/>
  <c r="F182" i="19"/>
  <c r="F63" i="13"/>
  <c r="F322" i="13" s="1"/>
  <c r="F298" i="19" l="1"/>
  <c r="F188" i="13"/>
  <c r="F399" i="19"/>
  <c r="F299" i="13"/>
  <c r="F228" i="19"/>
  <c r="F113" i="13"/>
  <c r="F1565" i="14"/>
  <c r="F1501" i="14"/>
  <c r="F1302" i="14"/>
  <c r="F1367" i="14" s="1"/>
  <c r="F1238" i="14"/>
  <c r="F1759" i="14"/>
  <c r="F455" i="19" s="1"/>
  <c r="F1629" i="14"/>
  <c r="F1694" i="14" s="1"/>
  <c r="F1566" i="14" l="1"/>
  <c r="F1502" i="14"/>
  <c r="F400" i="19"/>
  <c r="F300" i="13"/>
  <c r="F1760" i="14"/>
  <c r="F456" i="19" s="1"/>
  <c r="F1630" i="14"/>
  <c r="F1695" i="14" s="1"/>
  <c r="F1239" i="14"/>
  <c r="F1303" i="14"/>
  <c r="F1368" i="14" s="1"/>
  <c r="F229" i="19"/>
  <c r="F114" i="13"/>
  <c r="F299" i="19"/>
  <c r="F189" i="13"/>
  <c r="F300" i="19" l="1"/>
  <c r="F190" i="13"/>
  <c r="F401" i="19"/>
  <c r="F305" i="13"/>
  <c r="F301" i="13"/>
  <c r="F1304" i="14"/>
  <c r="F1369" i="14" s="1"/>
  <c r="F1240" i="14"/>
  <c r="F230" i="19"/>
  <c r="F115" i="13"/>
  <c r="F1567" i="14"/>
  <c r="F1503" i="14"/>
  <c r="F1761" i="14"/>
  <c r="F457" i="19" s="1"/>
  <c r="F1631" i="14"/>
  <c r="F1696" i="14" s="1"/>
  <c r="F406" i="19" l="1"/>
  <c r="F307" i="13"/>
  <c r="F326" i="13" s="1"/>
  <c r="F1568" i="14"/>
  <c r="F1504" i="14"/>
  <c r="F1241" i="14"/>
  <c r="F1305" i="14"/>
  <c r="F1370" i="14" s="1"/>
  <c r="F1762" i="14"/>
  <c r="F458" i="19" s="1"/>
  <c r="F1632" i="14"/>
  <c r="F1697" i="14" s="1"/>
  <c r="F301" i="19"/>
  <c r="F191" i="13"/>
  <c r="F231" i="19"/>
  <c r="F116" i="13"/>
  <c r="F402" i="19"/>
  <c r="F302" i="13"/>
  <c r="F232" i="19" l="1"/>
  <c r="F117" i="13"/>
  <c r="F1569" i="14"/>
  <c r="F1505" i="14"/>
  <c r="F1763" i="14"/>
  <c r="F459" i="19" s="1"/>
  <c r="F1633" i="14"/>
  <c r="F1698" i="14" s="1"/>
  <c r="F403" i="19"/>
  <c r="F303" i="13"/>
  <c r="F302" i="19"/>
  <c r="F192" i="13"/>
  <c r="F1306" i="14"/>
  <c r="F1371" i="14" s="1"/>
  <c r="F1242" i="14"/>
  <c r="F1243" i="14" l="1"/>
  <c r="F1307" i="14"/>
  <c r="F1372" i="14" s="1"/>
  <c r="F404" i="19"/>
  <c r="F304" i="13"/>
  <c r="F405" i="19" s="1"/>
  <c r="F1570" i="14"/>
  <c r="F1506" i="14"/>
  <c r="F1764" i="14"/>
  <c r="F460" i="19" s="1"/>
  <c r="F1634" i="14"/>
  <c r="F1699" i="14" s="1"/>
  <c r="F303" i="19"/>
  <c r="F193" i="13"/>
  <c r="F233" i="19"/>
  <c r="F118" i="13"/>
  <c r="F234" i="19" l="1"/>
  <c r="F119" i="13"/>
  <c r="F304" i="19"/>
  <c r="F194" i="13"/>
  <c r="F1571" i="14"/>
  <c r="F1507" i="14"/>
  <c r="F1765" i="14"/>
  <c r="F461" i="19" s="1"/>
  <c r="F1635" i="14"/>
  <c r="F1700" i="14" s="1"/>
  <c r="F1308" i="14"/>
  <c r="F1373" i="14" s="1"/>
  <c r="F1244" i="14"/>
  <c r="F305" i="19" l="1"/>
  <c r="F195" i="13"/>
  <c r="F1245" i="14"/>
  <c r="F1309" i="14"/>
  <c r="F1374" i="14" s="1"/>
  <c r="F1572" i="14"/>
  <c r="F1508" i="14"/>
  <c r="F235" i="19"/>
  <c r="F120" i="13"/>
  <c r="F1766" i="14"/>
  <c r="F462" i="19" s="1"/>
  <c r="F1636" i="14"/>
  <c r="F1701" i="14" s="1"/>
  <c r="F236" i="19" l="1"/>
  <c r="F121" i="13"/>
  <c r="F1310" i="14"/>
  <c r="F1375" i="14" s="1"/>
  <c r="F1246" i="14"/>
  <c r="F1573" i="14"/>
  <c r="F1509" i="14"/>
  <c r="F306" i="19"/>
  <c r="F196" i="13"/>
  <c r="F1767" i="14"/>
  <c r="F463" i="19" s="1"/>
  <c r="F1637" i="14"/>
  <c r="F1702" i="14" s="1"/>
  <c r="F307" i="19" l="1"/>
  <c r="F198" i="13"/>
  <c r="F324" i="13" s="1"/>
  <c r="F1247" i="14"/>
  <c r="F1311" i="14"/>
  <c r="F1376" i="14" s="1"/>
  <c r="F1574" i="14"/>
  <c r="F1510" i="14"/>
  <c r="F237" i="19"/>
  <c r="F122" i="13"/>
  <c r="F1768" i="14"/>
  <c r="F464" i="19" s="1"/>
  <c r="F1638" i="14"/>
  <c r="F1703" i="14" s="1"/>
  <c r="F238" i="19" l="1"/>
  <c r="F123" i="13"/>
  <c r="F1312" i="14"/>
  <c r="F1377" i="14" s="1"/>
  <c r="F1248" i="14"/>
  <c r="F1575" i="14"/>
  <c r="F1511" i="14"/>
  <c r="F1769" i="14"/>
  <c r="F465" i="19" s="1"/>
  <c r="F1639" i="14"/>
  <c r="F1704" i="14" s="1"/>
  <c r="F1576" i="14" l="1"/>
  <c r="F1512" i="14"/>
  <c r="F1249" i="14"/>
  <c r="F1313" i="14"/>
  <c r="F1378" i="14" s="1"/>
  <c r="F239" i="19"/>
  <c r="F124" i="13"/>
  <c r="F1770" i="14"/>
  <c r="F466" i="19" s="1"/>
  <c r="F1640" i="14"/>
  <c r="F1705" i="14" s="1"/>
  <c r="F1314" i="14" l="1"/>
  <c r="F1379" i="14" s="1"/>
  <c r="F1250" i="14"/>
  <c r="F240" i="19"/>
  <c r="F125" i="13"/>
  <c r="F1577" i="14"/>
  <c r="F1513" i="14"/>
  <c r="F1771" i="14"/>
  <c r="F467" i="19" s="1"/>
  <c r="F1641" i="14"/>
  <c r="F1706" i="14" s="1"/>
  <c r="F241" i="19" l="1"/>
  <c r="F126" i="13"/>
  <c r="F1578" i="14"/>
  <c r="F1514" i="14"/>
  <c r="F1516" i="14" s="1"/>
  <c r="F1781" i="14" s="1"/>
  <c r="F1315" i="14"/>
  <c r="F1253" i="14"/>
  <c r="F1772" i="14"/>
  <c r="F468" i="19" s="1"/>
  <c r="F1642" i="14"/>
  <c r="F1707" i="14" s="1"/>
  <c r="F1773" i="14" l="1"/>
  <c r="F1643" i="14"/>
  <c r="F1579" i="14"/>
  <c r="F1581" i="14" s="1"/>
  <c r="F1782" i="14" s="1"/>
  <c r="F242" i="19"/>
  <c r="F127" i="13"/>
  <c r="F1380" i="14"/>
  <c r="F1383" i="14" s="1"/>
  <c r="F1318" i="14"/>
  <c r="F1708" i="14" l="1"/>
  <c r="F1709" i="14" s="1"/>
  <c r="F1711" i="14" s="1"/>
  <c r="F1784" i="14" s="1"/>
  <c r="F1786" i="14" s="1"/>
  <c r="F1644" i="14"/>
  <c r="F1646" i="14" s="1"/>
  <c r="F1783" i="14" s="1"/>
  <c r="F243" i="19"/>
  <c r="F128" i="13"/>
  <c r="F469" i="19"/>
  <c r="F1774" i="14"/>
  <c r="F244" i="19" l="1"/>
  <c r="F129" i="13"/>
  <c r="F470" i="19"/>
  <c r="F1776" i="14"/>
  <c r="F245" i="19" l="1"/>
  <c r="F130" i="13"/>
  <c r="F246" i="19" l="1"/>
  <c r="F131" i="13"/>
  <c r="F247" i="19" l="1"/>
  <c r="F132" i="13"/>
  <c r="F248" i="19" l="1"/>
  <c r="F133" i="13"/>
  <c r="F249" i="19" l="1"/>
  <c r="F134" i="13"/>
  <c r="F250" i="19" l="1"/>
  <c r="F135" i="13"/>
  <c r="F251" i="19" l="1"/>
  <c r="F136" i="13"/>
  <c r="F252" i="19" l="1"/>
  <c r="F138" i="13"/>
  <c r="F323" i="13" s="1"/>
  <c r="G5" i="21" l="1"/>
  <c r="G5" i="22"/>
  <c r="G5" i="11"/>
  <c r="G5" i="13"/>
  <c r="E5" i="6"/>
  <c r="G5" i="16"/>
  <c r="G5" i="19"/>
  <c r="G5" i="10"/>
  <c r="G5" i="27"/>
  <c r="G5" i="20"/>
  <c r="F5" i="4"/>
  <c r="D5" i="8"/>
  <c r="G5" i="23"/>
  <c r="G5" i="15"/>
  <c r="G5" i="28"/>
  <c r="F5" i="3"/>
  <c r="G5" i="25"/>
  <c r="G5" i="12"/>
  <c r="G5" i="14"/>
  <c r="G5" i="17"/>
  <c r="G5" i="26"/>
  <c r="G5" i="7"/>
  <c r="L31" i="26" l="1"/>
  <c r="M31" i="26" s="1"/>
  <c r="N31" i="26" s="1"/>
  <c r="AE31" i="26" l="1"/>
  <c r="AE41" i="26" s="1"/>
  <c r="AE79" i="26" s="1"/>
  <c r="AE81" i="26" s="1"/>
  <c r="M41" i="26"/>
  <c r="O31" i="26"/>
  <c r="N41" i="26"/>
  <c r="M43" i="26"/>
  <c r="M86" i="26" s="1"/>
  <c r="M79" i="26"/>
  <c r="M81" i="26" s="1"/>
  <c r="L41" i="26"/>
  <c r="K31" i="26"/>
  <c r="AE43" i="26" l="1"/>
  <c r="AE86" i="26" s="1"/>
  <c r="N79" i="26"/>
  <c r="N81" i="26" s="1"/>
  <c r="N43" i="26"/>
  <c r="P31" i="26"/>
  <c r="O41" i="26"/>
  <c r="L43" i="26"/>
  <c r="L79" i="26"/>
  <c r="L81" i="26" s="1"/>
  <c r="J31" i="26"/>
  <c r="K41" i="26"/>
  <c r="N86" i="26" l="1"/>
  <c r="L86" i="26"/>
  <c r="Q31" i="26"/>
  <c r="P41" i="26"/>
  <c r="O79" i="26"/>
  <c r="O81" i="26" s="1"/>
  <c r="O43" i="26"/>
  <c r="K79" i="26"/>
  <c r="K81" i="26" s="1"/>
  <c r="K43" i="26"/>
  <c r="K86" i="26" s="1"/>
  <c r="J41" i="26"/>
  <c r="I31" i="26"/>
  <c r="I41" i="26" s="1"/>
  <c r="O86" i="26" l="1"/>
  <c r="P79" i="26"/>
  <c r="P81" i="26" s="1"/>
  <c r="P86" i="26"/>
  <c r="R31" i="26"/>
  <c r="Q41" i="26"/>
  <c r="I79" i="26"/>
  <c r="I81" i="26" s="1"/>
  <c r="I43" i="26"/>
  <c r="I86" i="26" s="1"/>
  <c r="J79" i="26"/>
  <c r="J81" i="26" s="1"/>
  <c r="J43" i="26"/>
  <c r="J86" i="26" l="1"/>
  <c r="S31" i="26"/>
  <c r="R41" i="26"/>
  <c r="Q79" i="26"/>
  <c r="Q81" i="26" s="1"/>
  <c r="Q43" i="26"/>
  <c r="Q86" i="26" l="1"/>
  <c r="R43" i="26"/>
  <c r="R79" i="26"/>
  <c r="R81" i="26" s="1"/>
  <c r="T31" i="26"/>
  <c r="S41" i="26"/>
  <c r="R86" i="26" l="1"/>
  <c r="S79" i="26"/>
  <c r="S81" i="26" s="1"/>
  <c r="S43" i="26"/>
  <c r="U31" i="26"/>
  <c r="T41" i="26"/>
  <c r="S86" i="26" l="1"/>
  <c r="T43" i="26"/>
  <c r="T79" i="26"/>
  <c r="T81" i="26" s="1"/>
  <c r="AG31" i="26"/>
  <c r="AG41" i="26" s="1"/>
  <c r="V31" i="26"/>
  <c r="U41" i="26"/>
  <c r="AG43" i="26" l="1"/>
  <c r="AG79" i="26"/>
  <c r="AG81" i="26" s="1"/>
  <c r="W31" i="26"/>
  <c r="V41" i="26"/>
  <c r="U43" i="26"/>
  <c r="U79" i="26"/>
  <c r="U81" i="26" s="1"/>
  <c r="T86" i="26"/>
  <c r="AG86" i="26" l="1"/>
  <c r="V79" i="26"/>
  <c r="V81" i="26" s="1"/>
  <c r="V43" i="26"/>
  <c r="AI31" i="26"/>
  <c r="AI41" i="26" s="1"/>
  <c r="X31" i="26"/>
  <c r="X41" i="26" s="1"/>
  <c r="W41" i="26"/>
  <c r="U86" i="26"/>
  <c r="X79" i="26" l="1"/>
  <c r="X81" i="26" s="1"/>
  <c r="X43" i="26"/>
  <c r="X86" i="26" s="1"/>
  <c r="AI79" i="26"/>
  <c r="AI81" i="26" s="1"/>
  <c r="AI43" i="26"/>
  <c r="AI86" i="26" s="1"/>
  <c r="V86" i="26"/>
  <c r="W43" i="26"/>
  <c r="W79" i="26"/>
  <c r="W81" i="26" s="1"/>
  <c r="W86" i="26" l="1"/>
  <c r="Y31" i="26"/>
  <c r="Y41" i="26" s="1"/>
  <c r="Z31" i="26" l="1"/>
  <c r="Y79" i="26"/>
  <c r="Y81" i="26" s="1"/>
  <c r="Y43" i="26"/>
  <c r="Z41" i="26" l="1"/>
  <c r="AA31" i="26"/>
  <c r="Y86" i="26"/>
  <c r="AA41" i="26" l="1"/>
  <c r="AB31" i="26"/>
  <c r="AB41" i="26" s="1"/>
  <c r="Z43" i="26"/>
  <c r="Z79" i="26"/>
  <c r="Z81" i="26" s="1"/>
  <c r="Z86" i="26" l="1"/>
  <c r="AB43" i="26"/>
  <c r="AB79" i="26"/>
  <c r="AB81" i="26" s="1"/>
  <c r="AA79" i="26"/>
  <c r="AA81" i="26" s="1"/>
  <c r="AA43" i="26"/>
  <c r="AC31" i="26"/>
  <c r="AC41" i="26" s="1"/>
  <c r="AB86" i="26" l="1"/>
  <c r="AA86" i="26"/>
  <c r="AC79" i="26"/>
  <c r="AC81" i="26" s="1"/>
  <c r="AC43" i="26"/>
  <c r="F63" i="26" l="1"/>
  <c r="F59" i="26"/>
  <c r="F64" i="26" s="1"/>
  <c r="AC86" i="26"/>
  <c r="F65" i="26" l="1"/>
  <c r="F67" i="26" s="1"/>
  <c r="F88" i="26"/>
  <c r="F94" i="26" s="1"/>
  <c r="F95" i="26"/>
  <c r="F96" i="26" l="1"/>
  <c r="F98" i="26" s="1"/>
</calcChain>
</file>

<file path=xl/sharedStrings.xml><?xml version="1.0" encoding="utf-8"?>
<sst xmlns="http://schemas.openxmlformats.org/spreadsheetml/2006/main" count="2243" uniqueCount="1390">
  <si>
    <t>Owner:</t>
  </si>
  <si>
    <t>Project:</t>
  </si>
  <si>
    <t>Sheet:</t>
  </si>
  <si>
    <t>Version:</t>
  </si>
  <si>
    <t>Date:</t>
  </si>
  <si>
    <t>Filename:</t>
  </si>
  <si>
    <t>Workbook Properties</t>
  </si>
  <si>
    <t>[Bidder Name]</t>
  </si>
  <si>
    <t>East Midlands Rail Franchise</t>
  </si>
  <si>
    <t>Template Legend</t>
  </si>
  <si>
    <t>Banner 1: Properties and Section Breaks</t>
  </si>
  <si>
    <t>Banner 2: Headers, Timeline and Key Labels</t>
  </si>
  <si>
    <t>DfT Inputs [Bidders free to overwrite spare items denoted by square brackets]</t>
  </si>
  <si>
    <t>Bidder Inputs/Feeds</t>
  </si>
  <si>
    <t>Calculations and Feeds</t>
  </si>
  <si>
    <t>Restricted Data Entry</t>
  </si>
  <si>
    <t>Note: No cells other than those formatted as "Bidder Inputs/Feeds" may be used by bidders, nor the structure of any sheet changed by the insertion/deletion of any rows or columns.</t>
  </si>
  <si>
    <t>Template Version Control</t>
  </si>
  <si>
    <t>Version</t>
  </si>
  <si>
    <t>Description</t>
  </si>
  <si>
    <t>Changes</t>
  </si>
  <si>
    <t>END</t>
  </si>
  <si>
    <t>Template Control</t>
  </si>
  <si>
    <t>Output Presentation</t>
  </si>
  <si>
    <t>Present Model Outputs in:</t>
  </si>
  <si>
    <t>Bidders are invited to drive this cell from their model control sheet</t>
  </si>
  <si>
    <t>Price Base:</t>
  </si>
  <si>
    <t>Financial Model Version</t>
  </si>
  <si>
    <t>Output Scenario Flag</t>
  </si>
  <si>
    <t>Model Option Scenario</t>
  </si>
  <si>
    <t>Base Model</t>
  </si>
  <si>
    <t>Version Control</t>
  </si>
  <si>
    <t>Workbook Name</t>
  </si>
  <si>
    <t>Version Number</t>
  </si>
  <si>
    <t>NPV of Franchise Payments (£m)</t>
  </si>
  <si>
    <t>Blank
For Bidder Use</t>
  </si>
  <si>
    <t>Contract Reference</t>
  </si>
  <si>
    <t>ROA Reference</t>
  </si>
  <si>
    <t>Date</t>
  </si>
  <si>
    <t>Modeller</t>
  </si>
  <si>
    <t>Sign-off</t>
  </si>
  <si>
    <t>Timeline</t>
  </si>
  <si>
    <t>Price Bases &amp; Discount Date</t>
  </si>
  <si>
    <t>Financial Year</t>
  </si>
  <si>
    <t>First Day</t>
  </si>
  <si>
    <t>Last Day</t>
  </si>
  <si>
    <t>Input Price Base</t>
  </si>
  <si>
    <t>Output Price Base</t>
  </si>
  <si>
    <t>Discount to:</t>
  </si>
  <si>
    <t>Franchise Dates</t>
  </si>
  <si>
    <t>Franchise start</t>
  </si>
  <si>
    <t>Franchise end</t>
  </si>
  <si>
    <t>Franchise end 2</t>
  </si>
  <si>
    <t>Timeline Generation</t>
  </si>
  <si>
    <t>Franchise Year</t>
  </si>
  <si>
    <t>Blank</t>
  </si>
  <si>
    <t>Year -2</t>
  </si>
  <si>
    <t>Year -1</t>
  </si>
  <si>
    <t>Year 0</t>
  </si>
  <si>
    <t>Year 1</t>
  </si>
  <si>
    <t>Year 2</t>
  </si>
  <si>
    <t>Year 3</t>
  </si>
  <si>
    <t>Year 4</t>
  </si>
  <si>
    <t>Year 5</t>
  </si>
  <si>
    <t>Year 6</t>
  </si>
  <si>
    <t>Year 7</t>
  </si>
  <si>
    <t>Year 8</t>
  </si>
  <si>
    <t>Year 9</t>
  </si>
  <si>
    <t>Year 10</t>
  </si>
  <si>
    <t>Year 11</t>
  </si>
  <si>
    <t>Year 12</t>
  </si>
  <si>
    <t>Year 13</t>
  </si>
  <si>
    <t>Year 14</t>
  </si>
  <si>
    <t>Year 15</t>
  </si>
  <si>
    <t>Year 16</t>
  </si>
  <si>
    <t>Year 17</t>
  </si>
  <si>
    <t>Year 1 (part)</t>
  </si>
  <si>
    <t>Year 9 (part)</t>
  </si>
  <si>
    <t>Year 11 (part)</t>
  </si>
  <si>
    <t>Category</t>
  </si>
  <si>
    <t>For Bidder Use</t>
  </si>
  <si>
    <t>Actual</t>
  </si>
  <si>
    <t>Forecast</t>
  </si>
  <si>
    <t>Not used</t>
  </si>
  <si>
    <t>Core</t>
  </si>
  <si>
    <t>Option</t>
  </si>
  <si>
    <t>Financial Year End</t>
  </si>
  <si>
    <t>Mid Point</t>
  </si>
  <si>
    <t>Days in Year</t>
  </si>
  <si>
    <t>Days in Full Financial Year</t>
  </si>
  <si>
    <t>FO&amp;C Years in Scope</t>
  </si>
  <si>
    <t>Years in Scope</t>
  </si>
  <si>
    <t>Full years</t>
  </si>
  <si>
    <t>Part Year Adjustment Factors</t>
  </si>
  <si>
    <t>Item</t>
  </si>
  <si>
    <t>Unit</t>
  </si>
  <si>
    <t>DfT Assumption</t>
  </si>
  <si>
    <t>Indices &amp; Rates</t>
  </si>
  <si>
    <t>Inflation &amp; Discounting</t>
  </si>
  <si>
    <t>%</t>
  </si>
  <si>
    <t>Sources:</t>
  </si>
  <si>
    <t>RPI</t>
  </si>
  <si>
    <t>AWE</t>
  </si>
  <si>
    <t>Other Rates</t>
  </si>
  <si>
    <t>Profit Sharing Thresholds &amp; Rates</t>
  </si>
  <si>
    <t>Profit Share Thresholds when there are no FRM payments*:</t>
  </si>
  <si>
    <t>First profit share threshold ('FPST')</t>
  </si>
  <si>
    <t>Second profit share threshold ('SPST')</t>
  </si>
  <si>
    <t>Third profit share threshold ('TPST')</t>
  </si>
  <si>
    <t>DfT profit share when there are no FRM payments**:</t>
  </si>
  <si>
    <t>% of Relevant Profit in excess of the FPST but less than the SPST</t>
  </si>
  <si>
    <t>% of Relevant Profit in excess of the SPST but less than the TPST</t>
  </si>
  <si>
    <t>% of Relevant Profit in excess of the TPST</t>
  </si>
  <si>
    <t>Profit Share Thresholds when there are FRM payments*:</t>
  </si>
  <si>
    <t>DfT profit share when there are FRM payments**:</t>
  </si>
  <si>
    <t>Notes:</t>
  </si>
  <si>
    <t xml:space="preserve">** The % of Relevant Profit in excess of the FPST / SPST / TPST that the Franchisee shall pay to the Secretary of State, where 'Relevant Profit' is as defined in the Franchise Agreement. </t>
  </si>
  <si>
    <t>Passenger Fares Revenue</t>
  </si>
  <si>
    <t>Passenger Revenue Service Groups</t>
  </si>
  <si>
    <t>22150000: St.Pancras-Derby-Sheffield (Fast)</t>
  </si>
  <si>
    <t>22152000: St.Pancras-Derby-Sheffield (Semi Fast)</t>
  </si>
  <si>
    <t>22153000: St.Pancras-Nottingham (Fast)</t>
  </si>
  <si>
    <t>22154000: St.Pancras-Nottingham (Semi Fast)</t>
  </si>
  <si>
    <t>22156000: St.Pancras-Kettering/Corby (Semi Fast)</t>
  </si>
  <si>
    <t>22269000: Liverpool - Manchester - Sheffield - Nottingham - Peterborough - Norwich</t>
  </si>
  <si>
    <t>22275000: Derby - Nottingham (Stopping)</t>
  </si>
  <si>
    <t>22277000: Nottingham - Newark - Lincoln</t>
  </si>
  <si>
    <t>22320000: Crewe - Stoke - Derby</t>
  </si>
  <si>
    <t>22321000: Nottingham - Leicester</t>
  </si>
  <si>
    <t>22323000: Derby - Matlock</t>
  </si>
  <si>
    <t>12325021: Nottingham - Mansfield - Worksop</t>
  </si>
  <si>
    <t>22812000: Doncaster - Lincoln - Spalding/Peterborough</t>
  </si>
  <si>
    <t>22832000: Nottingham - Grantham - Skegness</t>
  </si>
  <si>
    <t>22836000: Newark - Lincoln - Grimsby/Cleethorpes</t>
  </si>
  <si>
    <t>Other Fares Revenue</t>
  </si>
  <si>
    <t>Downside Risk Adjustment FRM Revenue Decrement: For FRT</t>
  </si>
  <si>
    <t>Downside Risk Adjustment FRM Revenue Decrement</t>
  </si>
  <si>
    <t>FRM Revenue</t>
  </si>
  <si>
    <t>Other Revenue</t>
  </si>
  <si>
    <t>Other Revenue from Core Business</t>
  </si>
  <si>
    <t>Advertising</t>
  </si>
  <si>
    <t>Network Rail</t>
  </si>
  <si>
    <t>Revenue from Station Access Offcharged</t>
  </si>
  <si>
    <t>Station Access Income: Long Term Charges LTC - SFO stations</t>
  </si>
  <si>
    <t>Qualifying Expenditure QX - SFO stations</t>
  </si>
  <si>
    <t>Revenue from Other Costs Offcharged</t>
  </si>
  <si>
    <t>Staff Costs</t>
  </si>
  <si>
    <t>Staff Functions</t>
  </si>
  <si>
    <t>Staff functions</t>
  </si>
  <si>
    <t>Staff Group (for P&amp;L lookup)</t>
  </si>
  <si>
    <t>Staff groups</t>
  </si>
  <si>
    <t>Commercial &amp; Customer Relations</t>
  </si>
  <si>
    <t>Staff Costs: HQ</t>
  </si>
  <si>
    <t>Staff Costs: Trains</t>
  </si>
  <si>
    <t>Finance &amp; Procurement</t>
  </si>
  <si>
    <t>Staff Costs: Stations</t>
  </si>
  <si>
    <t>IT</t>
  </si>
  <si>
    <t>Staff Costs: Depot</t>
  </si>
  <si>
    <t>Human Resources</t>
  </si>
  <si>
    <t>Staff Costs: Other</t>
  </si>
  <si>
    <t>Business Development</t>
  </si>
  <si>
    <t>Engineering Head Office &amp; TRIs</t>
  </si>
  <si>
    <t>Etches Park Depot</t>
  </si>
  <si>
    <t>Eastcroft Depot</t>
  </si>
  <si>
    <t>Neville Hill Depot</t>
  </si>
  <si>
    <t>Drivers</t>
  </si>
  <si>
    <t>Driver Support</t>
  </si>
  <si>
    <t>Total Redundancy Compensation</t>
  </si>
  <si>
    <t>Other Operating Costs</t>
  </si>
  <si>
    <t>Other Staff Costs</t>
  </si>
  <si>
    <t>Employee Expenses</t>
  </si>
  <si>
    <t>Internal Communications</t>
  </si>
  <si>
    <t>Staff Recruitment</t>
  </si>
  <si>
    <t>Station &amp; Train Operations</t>
  </si>
  <si>
    <t>British Transport Police</t>
  </si>
  <si>
    <t>Station Cleaning</t>
  </si>
  <si>
    <t>Rolling Stock Maintenance</t>
  </si>
  <si>
    <t>Train Cleaning</t>
  </si>
  <si>
    <t>Industry &amp; Professional Services</t>
  </si>
  <si>
    <t>Printed Tickets</t>
  </si>
  <si>
    <t>Administrative Costs &amp; Other</t>
  </si>
  <si>
    <t>Insurance</t>
  </si>
  <si>
    <t>Waste Disposal</t>
  </si>
  <si>
    <t>Office Utilities &amp; Maintenance</t>
  </si>
  <si>
    <t>Management Fee</t>
  </si>
  <si>
    <t>Minor Works Budget</t>
  </si>
  <si>
    <t>Bank Charges</t>
  </si>
  <si>
    <t>Non-Cash Costs</t>
  </si>
  <si>
    <t>Amortisation</t>
  </si>
  <si>
    <t>RoU Asset lease charge adjustment</t>
  </si>
  <si>
    <t>RoU Asset amortisation charge</t>
  </si>
  <si>
    <t>RoU Asset lease interest</t>
  </si>
  <si>
    <t>Total Depreciation</t>
  </si>
  <si>
    <t>Rolling Stock Charges</t>
  </si>
  <si>
    <t>Rolling Stock</t>
  </si>
  <si>
    <t>HST Powercar - Porterbrook</t>
  </si>
  <si>
    <t>HST Trailer - Porterbrook</t>
  </si>
  <si>
    <t>HST Catering - Porterbrook</t>
  </si>
  <si>
    <t>HST Spares - Porterbrook</t>
  </si>
  <si>
    <t>HST Powercar - Angel</t>
  </si>
  <si>
    <t>HST Trailer - Angel</t>
  </si>
  <si>
    <t>Rolling Stock - Units/Trains</t>
  </si>
  <si>
    <t>DMU - Class 153</t>
  </si>
  <si>
    <t>DMU - Class 156</t>
  </si>
  <si>
    <t>DMU - Class 158</t>
  </si>
  <si>
    <t>Infrastructure Charges</t>
  </si>
  <si>
    <t>Secondary Station Access Charges</t>
  </si>
  <si>
    <t>Secondary Station Access Long Term Charge</t>
  </si>
  <si>
    <t>Secondary Station Access Qualifying Expenditure</t>
  </si>
  <si>
    <t>Fixed Track Access Charge</t>
  </si>
  <si>
    <t>Variable Usage Charges</t>
  </si>
  <si>
    <t>VUC</t>
  </si>
  <si>
    <t>Electric Current for Traction</t>
  </si>
  <si>
    <t>Electricity Cost</t>
  </si>
  <si>
    <t>Electrification Asset Usage Charge</t>
  </si>
  <si>
    <t>AC (OLE)</t>
  </si>
  <si>
    <t>DC (Third Rail)</t>
  </si>
  <si>
    <t>Capacity Charges</t>
  </si>
  <si>
    <t>Service Code</t>
  </si>
  <si>
    <t>Train Mileage Check</t>
  </si>
  <si>
    <t>Station &amp; Depot Access Charges</t>
  </si>
  <si>
    <t>Stations &amp; Depots</t>
  </si>
  <si>
    <t>Number of SFO Stations</t>
  </si>
  <si>
    <t>Number of Independent Stations</t>
  </si>
  <si>
    <t>Number of Depots</t>
  </si>
  <si>
    <t>SFO Station Access Long Term Charge (First Reserve Rent)</t>
  </si>
  <si>
    <t>SFO Station Access Long Term Charge (Third Reserve Rent)</t>
  </si>
  <si>
    <t>Station Facility Charges</t>
  </si>
  <si>
    <t>[Station Facility charges Line 1]</t>
  </si>
  <si>
    <t>[Station Facility charges Line 2]</t>
  </si>
  <si>
    <t>[Station Facility charges Line 3]</t>
  </si>
  <si>
    <t>[Station Facility charges Line 4]</t>
  </si>
  <si>
    <t>[Station Facility charges Line 5]</t>
  </si>
  <si>
    <t>[Station Facility charges Line 6]</t>
  </si>
  <si>
    <t>[Station Facility charges Line 7]</t>
  </si>
  <si>
    <t>[Station Facility charges Line 8]</t>
  </si>
  <si>
    <t>[Station Facility charges Line 9]</t>
  </si>
  <si>
    <t>[Station Facility charges Line 10]</t>
  </si>
  <si>
    <t>[Station Facility charges Line 11]</t>
  </si>
  <si>
    <t>[Station Facility charges Line 12]</t>
  </si>
  <si>
    <t>[Station Facility charges Line 13]</t>
  </si>
  <si>
    <t>[Station Facility charges Line 14]</t>
  </si>
  <si>
    <t>[Station Facility charges Line 15]</t>
  </si>
  <si>
    <t>[Station Facility charges Line 16]</t>
  </si>
  <si>
    <t>[Station Facility charges Line 17]</t>
  </si>
  <si>
    <t>[Station Facility charges Line 18]</t>
  </si>
  <si>
    <t>[Station Facility charges Line 19]</t>
  </si>
  <si>
    <t>[Station Facility charges Line 20]</t>
  </si>
  <si>
    <t>Independent Station Access Long Term Charge</t>
  </si>
  <si>
    <t>Independent Station Access Qualifying Expenditure</t>
  </si>
  <si>
    <t>Depot Access Charges</t>
  </si>
  <si>
    <t>Depot Charges: Network Rail - Total</t>
  </si>
  <si>
    <t>Other Network Rail Charges</t>
  </si>
  <si>
    <t>Network Disruption</t>
  </si>
  <si>
    <t>Misc Network Rail Charges</t>
  </si>
  <si>
    <t>Other Annualised Capex Charges</t>
  </si>
  <si>
    <t>Spare Network Rail Charges</t>
  </si>
  <si>
    <t>ROSCO Funded Infrastructure (Spare)</t>
  </si>
  <si>
    <t>Additional ROSCO Funded Infrastructure</t>
  </si>
  <si>
    <t>Privately Funded Infrastructure (Spare)</t>
  </si>
  <si>
    <t>Additional Privately Funded Infrastructure</t>
  </si>
  <si>
    <t>Other Funded Infrastructure (Spare)</t>
  </si>
  <si>
    <t>Additional RAB-financed Investment Framework Infrastructure</t>
  </si>
  <si>
    <t>Exceptionals (Spare)</t>
  </si>
  <si>
    <t>Additional Exceptional Items</t>
  </si>
  <si>
    <t>Contingencies (Spare)</t>
  </si>
  <si>
    <t>Additional Contingency Costs</t>
  </si>
  <si>
    <t>Performance Regimes</t>
  </si>
  <si>
    <t>Schedule 8 Performance Service Groups</t>
  </si>
  <si>
    <t>Schedule 8: East Midlands Local</t>
  </si>
  <si>
    <t>Schedule 8: East Midlands Regional</t>
  </si>
  <si>
    <t>Schedule 8: Liverpool-Norwich</t>
  </si>
  <si>
    <t>Schedule 8: East Midlands InterCity</t>
  </si>
  <si>
    <t>Schedule 8: East Midlands Inter-Urban</t>
  </si>
  <si>
    <t>Other Performance Measures</t>
  </si>
  <si>
    <t>Schedule 7.1 Performance Regime</t>
  </si>
  <si>
    <t>[Performance Regime Line 7]</t>
  </si>
  <si>
    <t>[Performance Regime Line 8]</t>
  </si>
  <si>
    <t>Schedule 7.2 Performance Regime</t>
  </si>
  <si>
    <t>[FA Schedule 7.2 Performance Regime Line 5]</t>
  </si>
  <si>
    <t>[FA Schedule 7.2 Performance Regime Line 6]</t>
  </si>
  <si>
    <t>Schedule 7.3 Performance Regime</t>
  </si>
  <si>
    <t>[FA Schedule 7.3 Performance Regime Line 9]</t>
  </si>
  <si>
    <t>Passenger Compensation (Delay Repay)</t>
  </si>
  <si>
    <t>Other Performance-Related Payments</t>
  </si>
  <si>
    <t>Performance Metrics</t>
  </si>
  <si>
    <t>PPM</t>
  </si>
  <si>
    <t>PPM = Public Performance Measure</t>
  </si>
  <si>
    <t>CaSL</t>
  </si>
  <si>
    <t>CaSL = Cancellations and Significant Lateness</t>
  </si>
  <si>
    <t>[Other Performance Measures Line 6]</t>
  </si>
  <si>
    <t>[Other Performance Measures Line 7]</t>
  </si>
  <si>
    <t>TOC Capex</t>
  </si>
  <si>
    <t>TOC Capex - Stations [Line 1]</t>
  </si>
  <si>
    <t>TOC Capex - Stations [Line 2]</t>
  </si>
  <si>
    <t>TOC Capex - Stations [Line 3]</t>
  </si>
  <si>
    <t>TOC Capex - Ticketing [Line 1]</t>
  </si>
  <si>
    <t>TOC Capex - Ticketing [Line 2]</t>
  </si>
  <si>
    <t>TOC Capex - Ticketing [Line 3]</t>
  </si>
  <si>
    <t>TOC Capex - IT Systems [Line 1]</t>
  </si>
  <si>
    <t>TOC Capex - IT Systems [Line 2]</t>
  </si>
  <si>
    <t>TOC Capex - IT Systems [Line 3]</t>
  </si>
  <si>
    <t>TOC Capex - Rolling Stock [Line 1]</t>
  </si>
  <si>
    <t>TOC Capex - Rolling Stock [Line 2]</t>
  </si>
  <si>
    <t>TOC Capex - Rolling Stock [Line 3]</t>
  </si>
  <si>
    <t>TOC Capex - Depots [Line 1]</t>
  </si>
  <si>
    <t>TOC Capex - Depots [Line 2]</t>
  </si>
  <si>
    <t>TOC Capex - Depots [Line 3]</t>
  </si>
  <si>
    <t>TOC Capex - Other Infrastructure [Line 1]</t>
  </si>
  <si>
    <t>TOC Capex - Other Infrastructure [Line 2]</t>
  </si>
  <si>
    <t>TOC Capex - Other Infrastructure [Line 3]</t>
  </si>
  <si>
    <t>TOC Capex - Other (&lt;£250k)</t>
  </si>
  <si>
    <t>[TOC Capex Line 20]</t>
  </si>
  <si>
    <t>[TOC Capex Line 21]</t>
  </si>
  <si>
    <t>[TOC Capex Line 22]</t>
  </si>
  <si>
    <t>[TOC Capex Line 23]</t>
  </si>
  <si>
    <t>[TOC Capex Line 24]</t>
  </si>
  <si>
    <t>[TOC Capex Line 25]</t>
  </si>
  <si>
    <t>[TOC Capex Line 26]</t>
  </si>
  <si>
    <t>[TOC Capex Line 27]</t>
  </si>
  <si>
    <t>[TOC Capex Line 28]</t>
  </si>
  <si>
    <t>[TOC Capex Line 29]</t>
  </si>
  <si>
    <t>[TOC Capex Line 30]</t>
  </si>
  <si>
    <t>Day 1 Assets</t>
  </si>
  <si>
    <t>RoU Capex Unindexed Leases</t>
  </si>
  <si>
    <t>RoU Capex Indexed Leases</t>
  </si>
  <si>
    <t>P&amp;Ls</t>
  </si>
  <si>
    <t>P&amp;L3</t>
  </si>
  <si>
    <t>P&amp;L2</t>
  </si>
  <si>
    <t xml:space="preserve"> </t>
  </si>
  <si>
    <t>Totals and Below the Line Items</t>
  </si>
  <si>
    <t>Total Revenue</t>
  </si>
  <si>
    <t>Total Costs</t>
  </si>
  <si>
    <t>Operating Profit / (Loss) Before Exceptionals &amp; Contingencies</t>
  </si>
  <si>
    <t>Exceptionals</t>
  </si>
  <si>
    <t>Contingencies</t>
  </si>
  <si>
    <t>Operating Profit / (Loss) After Exceptionals &amp; Contingencies</t>
  </si>
  <si>
    <t>Interest received on cash balance</t>
  </si>
  <si>
    <t>Interest paid on cash balance</t>
  </si>
  <si>
    <t>Interest &amp; Fees paid on Commercial Debt AFC</t>
  </si>
  <si>
    <t>Interest &amp; Fees paid on Shareholder Loan AFC (excl. PCS)</t>
  </si>
  <si>
    <t>Interest &amp; Fees paid on Parent Company Support</t>
  </si>
  <si>
    <t>Performance Bond Costs</t>
  </si>
  <si>
    <t>PCS Bond Costs</t>
  </si>
  <si>
    <t>Season Ticket Bond Costs</t>
  </si>
  <si>
    <t>[Financing Costs Line 10]</t>
  </si>
  <si>
    <t>[Financing Costs Line 11]</t>
  </si>
  <si>
    <t>[Financing Costs Line 12]</t>
  </si>
  <si>
    <t>Operating Profit / (Loss) After Financing Costs</t>
  </si>
  <si>
    <t>Financial Subsidy / (Premium)</t>
  </si>
  <si>
    <t>CLE Adjustment - Not Used</t>
  </si>
  <si>
    <t>FRM Adjustment Support/(Share)</t>
  </si>
  <si>
    <t>DfT Profit Share</t>
  </si>
  <si>
    <t>Profit / (Loss) Before Taxation</t>
  </si>
  <si>
    <t>Corporation Tax - Current Tax</t>
  </si>
  <si>
    <t>Deferred Tax</t>
  </si>
  <si>
    <t>Profit / (Loss) After Taxation</t>
  </si>
  <si>
    <t>Dividends</t>
  </si>
  <si>
    <t>Profit / (Loss)</t>
  </si>
  <si>
    <t>Retained Profit / (Loss)</t>
  </si>
  <si>
    <t>AFC = Agreed Funding Commitment</t>
  </si>
  <si>
    <t>Cashflow Statement</t>
  </si>
  <si>
    <t>Operating Cashflow</t>
  </si>
  <si>
    <t>Adjusted for:</t>
  </si>
  <si>
    <t>Working Capital Movements</t>
  </si>
  <si>
    <t>Movement in long term liabilities (excl. bank debt)</t>
  </si>
  <si>
    <t>Add Back Depreciation and Amortisation</t>
  </si>
  <si>
    <t>RoU Asset adjustments</t>
  </si>
  <si>
    <t>[Operating Cashflow Line 5]</t>
  </si>
  <si>
    <t>Cashflow (pre-financial support)</t>
  </si>
  <si>
    <t>Financial Subsidy /(Premium)</t>
  </si>
  <si>
    <t>Capital Expenditure (inc intangible assets)</t>
  </si>
  <si>
    <t>Investing Activities</t>
  </si>
  <si>
    <t>Tax paid</t>
  </si>
  <si>
    <t>Cashflow (pre-financing)</t>
  </si>
  <si>
    <t>Financing</t>
  </si>
  <si>
    <t>Commercial &amp; Other Debt AFC drawdown</t>
  </si>
  <si>
    <t>Commercial &amp; Other Debt AFC repayment</t>
  </si>
  <si>
    <t>Shareholder Loan AFC (excl. PCS) drawdown</t>
  </si>
  <si>
    <t>Shareholder Loan AFC (excl. PCS) repayment</t>
  </si>
  <si>
    <t>PCS drawdown</t>
  </si>
  <si>
    <t>PCS repayment</t>
  </si>
  <si>
    <t>Equity issue</t>
  </si>
  <si>
    <t>Equity redemption</t>
  </si>
  <si>
    <t>[Financing Costs Line 9]</t>
  </si>
  <si>
    <t>[Financing Costs Line 13]</t>
  </si>
  <si>
    <t>Total financing</t>
  </si>
  <si>
    <t>Servicing of finance</t>
  </si>
  <si>
    <t>Interest &amp; Fees paid on Commercial Debt as part of AFC</t>
  </si>
  <si>
    <t>Interest &amp; Fees paid on Shareholder Loan as part of AFC (excl. PCS)</t>
  </si>
  <si>
    <t>[Finance Servicing Line 09]</t>
  </si>
  <si>
    <t>[Finance Servicing Line 10]</t>
  </si>
  <si>
    <t>[Finance Servicing Line 11]</t>
  </si>
  <si>
    <t>[Finance Servicing Line 12]</t>
  </si>
  <si>
    <t>[Finance Servicing Line 13]</t>
  </si>
  <si>
    <t>Total servicing of finance</t>
  </si>
  <si>
    <t>Cashflow (post financing)</t>
  </si>
  <si>
    <t>Cashflow for Period</t>
  </si>
  <si>
    <t>Balance B/F</t>
  </si>
  <si>
    <t>Balance generated in year</t>
  </si>
  <si>
    <t>Balance C/F</t>
  </si>
  <si>
    <t>Balance Sheet</t>
  </si>
  <si>
    <t>Fixed assets (positive)</t>
  </si>
  <si>
    <t>Tangible assets</t>
  </si>
  <si>
    <t>Right of use assets</t>
  </si>
  <si>
    <t>Intangible assets</t>
  </si>
  <si>
    <t>Total fixed assets</t>
  </si>
  <si>
    <t>Current assets (positive)</t>
  </si>
  <si>
    <t>Include/Exclude Debtor &amp; Creditor Movements from Financial Ratios Calc (1/0)</t>
  </si>
  <si>
    <t>Stock</t>
  </si>
  <si>
    <t>RSP Debtor</t>
  </si>
  <si>
    <t>Trade Debtors</t>
  </si>
  <si>
    <t>Other Debtors</t>
  </si>
  <si>
    <t>VAT Net Debtor</t>
  </si>
  <si>
    <t>Season Ticket Fund</t>
  </si>
  <si>
    <t>Prepayments</t>
  </si>
  <si>
    <t>Cash</t>
  </si>
  <si>
    <t>GDP Debtor</t>
  </si>
  <si>
    <t>FRM Debtor</t>
  </si>
  <si>
    <t>Total current assets</t>
  </si>
  <si>
    <t>Current liabilities (negative)</t>
  </si>
  <si>
    <t>RSP Creditor</t>
  </si>
  <si>
    <t>Network Rail Creditor</t>
  </si>
  <si>
    <t>Trade Creditors</t>
  </si>
  <si>
    <t>Tax Creditor</t>
  </si>
  <si>
    <t>Other Creditors</t>
  </si>
  <si>
    <t>Intercompany Creditors</t>
  </si>
  <si>
    <t>Dividends declared</t>
  </si>
  <si>
    <t>Accruals and Deferred Income</t>
  </si>
  <si>
    <t>Season Ticket Suspense</t>
  </si>
  <si>
    <t>Profit Share Creditor</t>
  </si>
  <si>
    <t>Overdraft</t>
  </si>
  <si>
    <t>GDP Creditor</t>
  </si>
  <si>
    <t>FRM Creditor</t>
  </si>
  <si>
    <t>Total current liabilities</t>
  </si>
  <si>
    <t>Net current assets / (liabilities)</t>
  </si>
  <si>
    <t>Creditors falling due after more than one year (negative)</t>
  </si>
  <si>
    <t>Creditors falling due after more than one year</t>
  </si>
  <si>
    <t>Commercial Debt AFC</t>
  </si>
  <si>
    <t>Shareholder Loan AFC</t>
  </si>
  <si>
    <t>Parent Company Support (excluding AFC)</t>
  </si>
  <si>
    <t>Provisions for liabilities and charges</t>
  </si>
  <si>
    <t>Unpaid interest on PCS</t>
  </si>
  <si>
    <t>Net assets / (liabilities)</t>
  </si>
  <si>
    <t>Capital and Reserves (positive)</t>
  </si>
  <si>
    <t>Called up share capital</t>
  </si>
  <si>
    <t>[Spare]</t>
  </si>
  <si>
    <t>Other reserves</t>
  </si>
  <si>
    <t>Profit and loss account</t>
  </si>
  <si>
    <t xml:space="preserve">Total capital and reserves </t>
  </si>
  <si>
    <t>Total net assets / (liabilities)</t>
  </si>
  <si>
    <t>Total capital and reserves</t>
  </si>
  <si>
    <t>Balance sheet check</t>
  </si>
  <si>
    <t>Summary Debtors and Creditors for FO&amp;C</t>
  </si>
  <si>
    <t>Debtors</t>
  </si>
  <si>
    <t>Creditors</t>
  </si>
  <si>
    <t>Franchise Agreement Appendices</t>
  </si>
  <si>
    <t>Franchise Agreement Numbers</t>
  </si>
  <si>
    <t>Categories</t>
  </si>
  <si>
    <t>FXD</t>
  </si>
  <si>
    <t>VCRPI</t>
  </si>
  <si>
    <t>VCAWE</t>
  </si>
  <si>
    <t>PRPI</t>
  </si>
  <si>
    <t>ORRPI</t>
  </si>
  <si>
    <t>PRRPI (GDP) - NOT USED</t>
  </si>
  <si>
    <t>PRRPI (CLE) - NOT USED</t>
  </si>
  <si>
    <t>PRRPI (REM) - NOT USED</t>
  </si>
  <si>
    <t>ARPI - NOT USED</t>
  </si>
  <si>
    <t>Franchise Agreement Years</t>
  </si>
  <si>
    <t>Franchise Agreement Year Label</t>
  </si>
  <si>
    <t>Column Description in Templates [leave blank if unused]</t>
  </si>
  <si>
    <t>[not used]</t>
  </si>
  <si>
    <t>Financial Obligations &amp; Covenants</t>
  </si>
  <si>
    <t>Modified Revenue</t>
  </si>
  <si>
    <t>Exceptional &amp; Contingency Revenues</t>
  </si>
  <si>
    <t>Income from the Secretary of State</t>
  </si>
  <si>
    <t>Income from Network Rail</t>
  </si>
  <si>
    <t>Sustained Planned Disruption Compensation Income</t>
  </si>
  <si>
    <t>Interest Receivable</t>
  </si>
  <si>
    <t>Exclude: Proportion of income recognised in P&amp;L in relation to grants received in respect of capital expenditure</t>
  </si>
  <si>
    <t>Opening Season Ticket Fund</t>
  </si>
  <si>
    <t>Opening Cash</t>
  </si>
  <si>
    <t>Exclude: Cash held for the exclusive purpose of the provision of the Performance Bond within Opening Cash</t>
  </si>
  <si>
    <t>Exclude: Cash held under restrictive terms within Opening Cash</t>
  </si>
  <si>
    <t>Exclude: Opening Season Ticket liabilities</t>
  </si>
  <si>
    <t>Movement in Debtors: (Increase) / Decrease</t>
  </si>
  <si>
    <t>Exclude: Movement in any bad debts provision or write off and any capital-related debtors</t>
  </si>
  <si>
    <t>Actual Operating Costs</t>
  </si>
  <si>
    <t>Exceptional &amp; Contingency Costs</t>
  </si>
  <si>
    <t xml:space="preserve">Exclude: Income from Network Rail </t>
  </si>
  <si>
    <t>Exclude: Income from Secretary of State</t>
  </si>
  <si>
    <t>Amounts Payable to the Secretary of State</t>
  </si>
  <si>
    <t>Taxation</t>
  </si>
  <si>
    <t>Interest paid on Commercial Debt AFC</t>
  </si>
  <si>
    <t>Interest paid on Shareholder Loan AFC (excl. PCS)</t>
  </si>
  <si>
    <t>Interest paid on Parent Company Support</t>
  </si>
  <si>
    <t>Bond costs</t>
  </si>
  <si>
    <t>Other Finance Costs</t>
  </si>
  <si>
    <t>Capital Expenditure (inc intangible assets and investing activities)</t>
  </si>
  <si>
    <t>Exclude: Grants received for capital expenditure</t>
  </si>
  <si>
    <t>Cash lease payments in relation to on-balance sheet leased assets</t>
  </si>
  <si>
    <t>Exclude: Interest relating to on-balance sheet leased assets</t>
  </si>
  <si>
    <t>Exclude: Depreciation (including in relation to on-balance sheet leased assets)</t>
  </si>
  <si>
    <t>Exclude: Amortisation</t>
  </si>
  <si>
    <t>Exclude: Bad debt provisions</t>
  </si>
  <si>
    <t>Exclude: Expenditure included in Total Costs that is precluded from Actual Operating Costs</t>
  </si>
  <si>
    <t>Movement in Creditors: (Increase) / Decrease</t>
  </si>
  <si>
    <t>Exclude: Movement in any creditors or other liabilities related to on-balance sheet leased assets</t>
  </si>
  <si>
    <t>Exclude: Movement in liabilities in relation to grants received for purchase of fixed assets</t>
  </si>
  <si>
    <t>Season Ticket Bond</t>
  </si>
  <si>
    <t>Season Ticket amount (STL)</t>
  </si>
  <si>
    <t>K</t>
  </si>
  <si>
    <t>Z</t>
  </si>
  <si>
    <t>Model Options</t>
  </si>
  <si>
    <t>Option 1: [Definition]</t>
  </si>
  <si>
    <t>Option 2: [Definition]</t>
  </si>
  <si>
    <t>Option 3: [Definition]</t>
  </si>
  <si>
    <t>Option 4: [Definition]</t>
  </si>
  <si>
    <t>Option 5: [Definition]</t>
  </si>
  <si>
    <t>Option 6: [Definition]</t>
  </si>
  <si>
    <t>Option 7: [Definition]</t>
  </si>
  <si>
    <t>Option 8: [Definition]</t>
  </si>
  <si>
    <t>Option 9: [Definition]</t>
  </si>
  <si>
    <t>Option 10: [Definition]</t>
  </si>
  <si>
    <t>Option 11: [Definition]</t>
  </si>
  <si>
    <t>Option 12: [Definition]</t>
  </si>
  <si>
    <t>Option 13: [Definition]</t>
  </si>
  <si>
    <t>Option 14: [Definition]</t>
  </si>
  <si>
    <t>Option 15: [Definition]</t>
  </si>
  <si>
    <t>Option 16: [Definition]</t>
  </si>
  <si>
    <t>Option 17: [Definition]</t>
  </si>
  <si>
    <t>Option 18: [Definition]</t>
  </si>
  <si>
    <t>Option 19: [Definition]</t>
  </si>
  <si>
    <t>Option 20: [Definition]</t>
  </si>
  <si>
    <t>Indices and Rates - Inflation &amp; Discounting</t>
  </si>
  <si>
    <t>Real Discount Rate</t>
  </si>
  <si>
    <t>Indices and Rates - Other Rates</t>
  </si>
  <si>
    <t>Pensions employer contribution as % of basic pay</t>
  </si>
  <si>
    <t>NI employer contribution - as % of basic pay</t>
  </si>
  <si>
    <t>General Tax disallowance in each year</t>
  </si>
  <si>
    <t>LIBOR</t>
  </si>
  <si>
    <t>Interest paid on debt - relative to LIBOR</t>
  </si>
  <si>
    <t>Interest received on cash balances - relative to LIBOR</t>
  </si>
  <si>
    <t>UK corporation tax rate</t>
  </si>
  <si>
    <t>% of tax paid in year</t>
  </si>
  <si>
    <t>PBT margin as % of revenues as defined in TFA</t>
  </si>
  <si>
    <t>Annual Cost of Performance Bond (as % of value)</t>
  </si>
  <si>
    <t>Annual Cost of Season Ticket Bond (as % of value)</t>
  </si>
  <si>
    <t>Annual Cost of PCS Bond (as % of value)</t>
  </si>
  <si>
    <t>VAT Rate</t>
  </si>
  <si>
    <t>Risk Adjustment Labels Downside and Central</t>
  </si>
  <si>
    <t>Central</t>
  </si>
  <si>
    <t>Downside</t>
  </si>
  <si>
    <t>Notes</t>
  </si>
  <si>
    <t>Passenger Fares Revenue by Service Group</t>
  </si>
  <si>
    <t>Seasons (First)</t>
  </si>
  <si>
    <t>£000</t>
  </si>
  <si>
    <t>Seasons (Standard)</t>
  </si>
  <si>
    <t>TOTAL SEASONS</t>
  </si>
  <si>
    <t>Full Fare (First)</t>
  </si>
  <si>
    <t>Full Fare (Standard)</t>
  </si>
  <si>
    <t>TOTAL FULL FARE</t>
  </si>
  <si>
    <t>Advance (First)</t>
  </si>
  <si>
    <t>Advance (Standard)</t>
  </si>
  <si>
    <t>TOTAL ADVANCED</t>
  </si>
  <si>
    <t>Off-Peak (First)</t>
  </si>
  <si>
    <t>Off-Peak (Standard)</t>
  </si>
  <si>
    <t>TOTAL OFF-PEAK</t>
  </si>
  <si>
    <t>TOTAL REVENUE BY SERVICE GROUP</t>
  </si>
  <si>
    <t>Passenger Journeys</t>
  </si>
  <si>
    <t>Passenger Journeys by Service Group</t>
  </si>
  <si>
    <t>000 Jnys</t>
  </si>
  <si>
    <t>TOTAL SEASON</t>
  </si>
  <si>
    <t>TOTAL ADVANCE</t>
  </si>
  <si>
    <t>TOTAL OFF PEAK</t>
  </si>
  <si>
    <t>TOTAL JOURNEYS BY SERVICE GROUP</t>
  </si>
  <si>
    <t>TOTAL JOURNEYS</t>
  </si>
  <si>
    <t>Passenger Miles</t>
  </si>
  <si>
    <t>Passenger Miles by Service Group</t>
  </si>
  <si>
    <t>000 Miles</t>
  </si>
  <si>
    <t>TOTAL PASSENGER MILES BY SERVICE GROUP</t>
  </si>
  <si>
    <t>TOTAL PASSENGER MILES</t>
  </si>
  <si>
    <t>The above line item should be populated to contain FRM Revenue as defined in paragraph 2 of Schedule 8.6 of the Franchise Agreement.</t>
  </si>
  <si>
    <t>`</t>
  </si>
  <si>
    <t>Station Access Income Long Term Charges</t>
  </si>
  <si>
    <t>Station Access Income Qualifying Expenditure</t>
  </si>
  <si>
    <t>Staff Actual: Average FTE</t>
  </si>
  <si>
    <t>FTE</t>
  </si>
  <si>
    <t>Basic Salary per FTE</t>
  </si>
  <si>
    <t>£000/ FTE</t>
  </si>
  <si>
    <t>Overtime and Other Pay per FTE</t>
  </si>
  <si>
    <t>Pension Cost per FTE</t>
  </si>
  <si>
    <t>National Insurance Cost per FTE</t>
  </si>
  <si>
    <t>Total Cost per FTE</t>
  </si>
  <si>
    <t>Total Cost</t>
  </si>
  <si>
    <t>Redundancy Costs</t>
  </si>
  <si>
    <t>Number of Redundancies: Average FTE</t>
  </si>
  <si>
    <t>Compensation per Redundancy</t>
  </si>
  <si>
    <t>Fleet Composition &amp; Utilisation</t>
  </si>
  <si>
    <t>Rolling Stock Establishment</t>
  </si>
  <si>
    <t>Number of Vehicles in Fleet</t>
  </si>
  <si>
    <t>Veh</t>
  </si>
  <si>
    <t>Number of Units in Fleet</t>
  </si>
  <si>
    <t>Number of Trains in Fleet</t>
  </si>
  <si>
    <t>Train</t>
  </si>
  <si>
    <t>Diagrams</t>
  </si>
  <si>
    <t>Number of Vehicles Diagrammed</t>
  </si>
  <si>
    <t>Number of Units Diagrammed</t>
  </si>
  <si>
    <t>Number of Trains Diagrammed</t>
  </si>
  <si>
    <t>Implied Vehicle Availability Percentage</t>
  </si>
  <si>
    <t>Fleet Mileages</t>
  </si>
  <si>
    <t>Loaded Mileage</t>
  </si>
  <si>
    <t>Loaded Vehicle Mileage</t>
  </si>
  <si>
    <t>000 Veh Miles</t>
  </si>
  <si>
    <t>Loaded Unit Mileage</t>
  </si>
  <si>
    <t>000 Unit Miles</t>
  </si>
  <si>
    <t>Loaded Train Mileage</t>
  </si>
  <si>
    <t>000 Train Miles</t>
  </si>
  <si>
    <t>ECS Mileage</t>
  </si>
  <si>
    <t>ECS Vehicle Mileage</t>
  </si>
  <si>
    <t>ECS Unit Mileage</t>
  </si>
  <si>
    <t>ECS Train Mileage</t>
  </si>
  <si>
    <t>Total Mileage</t>
  </si>
  <si>
    <t>Total Vehicle Mileage</t>
  </si>
  <si>
    <t>Total Unit Mileage</t>
  </si>
  <si>
    <t>Total Train Mileage</t>
  </si>
  <si>
    <t>Electrified Mileages</t>
  </si>
  <si>
    <t>AC (OLE) Mileage</t>
  </si>
  <si>
    <t>DC (Third Rail) Mileage</t>
  </si>
  <si>
    <t>Rolling Stock Charge Rates</t>
  </si>
  <si>
    <t>Capital Lease Charge per Vehicle</t>
  </si>
  <si>
    <t>£000/ Veh</t>
  </si>
  <si>
    <t>Non-Capital Lease Charge per Vehicle</t>
  </si>
  <si>
    <t>Heavy Maintenance Reserve per vehicle</t>
  </si>
  <si>
    <t>Rentalised Enhancements per vehicle</t>
  </si>
  <si>
    <t>Capital Lease Charges</t>
  </si>
  <si>
    <t>Non-Capital Lease Charges</t>
  </si>
  <si>
    <t>Heavy Maintenance Reserve Cost</t>
  </si>
  <si>
    <t>Rentalised Enhancement Cost</t>
  </si>
  <si>
    <t>Total Rolling Stock Charges</t>
  </si>
  <si>
    <t>Other TOCs</t>
  </si>
  <si>
    <t>Share of regulated Long Term Charges for use of stations operated by other TOCs</t>
  </si>
  <si>
    <t>Charges for station services provided by other TOCs</t>
  </si>
  <si>
    <t>Variable Usage Charge Rates</t>
  </si>
  <si>
    <t>£/ vehicle mile</t>
  </si>
  <si>
    <t>Regulated variable usage charge rates, disaggregated by motor and trailer cars for electric and loco-hauled stock</t>
  </si>
  <si>
    <t>Variable Usage Charge</t>
  </si>
  <si>
    <t>EC4T Average Rate</t>
  </si>
  <si>
    <t>£/ kwh</t>
  </si>
  <si>
    <t>EC4T Average Consumption</t>
  </si>
  <si>
    <t>kwh/ veh mile</t>
  </si>
  <si>
    <t>Average electricity consumption rates per train mile by rolling stock type</t>
  </si>
  <si>
    <t>EC4T Charge</t>
  </si>
  <si>
    <t>EAUC Rates</t>
  </si>
  <si>
    <t>Regulated EAUC rates</t>
  </si>
  <si>
    <t>Capacity Charge Weekday Rates</t>
  </si>
  <si>
    <t>£/ train mile</t>
  </si>
  <si>
    <t>Regulated capacity charge weekday rates by service code</t>
  </si>
  <si>
    <t>Capacity Charge Weekend Rates</t>
  </si>
  <si>
    <t>Regulated capacity charge weekend rates by service code</t>
  </si>
  <si>
    <t>Capacity Charge Weekday Mileage</t>
  </si>
  <si>
    <t>Weekday train mileage by service code</t>
  </si>
  <si>
    <t>Capacity Charge Weekend Mileage</t>
  </si>
  <si>
    <t>Weekend train mileage by service code</t>
  </si>
  <si>
    <t>Check consistency of total train mileage by rolling stock type and service code</t>
  </si>
  <si>
    <t>Weekday Capacity Charge</t>
  </si>
  <si>
    <t>Weekend Capacity Charge</t>
  </si>
  <si>
    <t>#</t>
  </si>
  <si>
    <t>Regulated Long Term Charges for use of each SFO station</t>
  </si>
  <si>
    <t>First Reserve Rent charges for use of each SFO station</t>
  </si>
  <si>
    <t>Station Facility Charges resulting from station enhancements or alterations</t>
  </si>
  <si>
    <t>Regulated Long Term Charges for use of each station operated by Network Rail</t>
  </si>
  <si>
    <t>Charges for station services provided by Network Rail</t>
  </si>
  <si>
    <t>Could include clearing of litter from track at stations</t>
  </si>
  <si>
    <t>Total Infrastructure Charges</t>
  </si>
  <si>
    <t>Exceptional Items</t>
  </si>
  <si>
    <t>Contingency Costs</t>
  </si>
  <si>
    <t>Schedule 8</t>
  </si>
  <si>
    <t>Average Minutes Lateness</t>
  </si>
  <si>
    <t>Mins</t>
  </si>
  <si>
    <t>Schedule 8 Payments</t>
  </si>
  <si>
    <t>Total Schedule 8 Payments</t>
  </si>
  <si>
    <t>Other Performance Payments</t>
  </si>
  <si>
    <t>Schedule 7.1 Payments</t>
  </si>
  <si>
    <t>Schedule 7.2 Payments</t>
  </si>
  <si>
    <t>Schedule 7.3 Payments</t>
  </si>
  <si>
    <t>Total Other Performance Payments</t>
  </si>
  <si>
    <t>Other Performance Metrics</t>
  </si>
  <si>
    <t>Schedule 7.2 Metrics</t>
  </si>
  <si>
    <t>Schedule 7.3 Metrics</t>
  </si>
  <si>
    <t>Total Performance Regimes</t>
  </si>
  <si>
    <t>TOC Capex (Positive)</t>
  </si>
  <si>
    <t>Opening Balances</t>
  </si>
  <si>
    <t>Additions</t>
  </si>
  <si>
    <t>Depreciation (negative)</t>
  </si>
  <si>
    <t>Closing Balances</t>
  </si>
  <si>
    <t>Day 1 Assets (Positive)</t>
  </si>
  <si>
    <t>Summary TOC Capex and Day 1 Assets</t>
  </si>
  <si>
    <t>Summary Opening Balances</t>
  </si>
  <si>
    <t>Summary Additions</t>
  </si>
  <si>
    <t>Summary Depreciation</t>
  </si>
  <si>
    <t>Summary Closing Balances</t>
  </si>
  <si>
    <t>Right of Use Assets</t>
  </si>
  <si>
    <t>Adjustment</t>
  </si>
  <si>
    <t>Right of Use Assets Lease Liability</t>
  </si>
  <si>
    <t>Adjustments</t>
  </si>
  <si>
    <t>RoU Asset Lease Liability Interest Charge</t>
  </si>
  <si>
    <t>Lease Payment</t>
  </si>
  <si>
    <t>Summary RoU Assets</t>
  </si>
  <si>
    <t>RoU Asset Opening Balance</t>
  </si>
  <si>
    <t>RoU Asset Additions</t>
  </si>
  <si>
    <t>RoU Asset Adjustment</t>
  </si>
  <si>
    <t>RoU Asset Amortisation</t>
  </si>
  <si>
    <t>RoU Asset Closing Balances</t>
  </si>
  <si>
    <t>Summary RoU Asset Lease Liability</t>
  </si>
  <si>
    <t>RoU Asset Lease Liability Opening Balance</t>
  </si>
  <si>
    <t>RoU Asset Lease Additions</t>
  </si>
  <si>
    <t>RoU Asset Lease Adjustments</t>
  </si>
  <si>
    <t>RoU Asset Lease Interest Charge</t>
  </si>
  <si>
    <t>RoU Asset Lease Payment</t>
  </si>
  <si>
    <t>RoU Lease Charge Allocation</t>
  </si>
  <si>
    <t>Lease Charge allocation check</t>
  </si>
  <si>
    <t>P&amp;L1</t>
  </si>
  <si>
    <t>Check</t>
  </si>
  <si>
    <t>Cashflow</t>
  </si>
  <si>
    <t>Opening Balance</t>
  </si>
  <si>
    <t>Calculations</t>
  </si>
  <si>
    <t>Schedule 8.1: Franchise Payments</t>
  </si>
  <si>
    <t>Feed from Financial Model</t>
  </si>
  <si>
    <t>Total</t>
  </si>
  <si>
    <t>Timeline Allocation (£'000)</t>
  </si>
  <si>
    <t>From</t>
  </si>
  <si>
    <t>To</t>
  </si>
  <si>
    <t>Appendix 1 to Schedule 6.3: Marketing Spend</t>
  </si>
  <si>
    <t>Year</t>
  </si>
  <si>
    <t>Column 1</t>
  </si>
  <si>
    <t>Column 2</t>
  </si>
  <si>
    <t>Column 3</t>
  </si>
  <si>
    <t>Franchisee Year</t>
  </si>
  <si>
    <t>Minimum Marketing Spend</t>
  </si>
  <si>
    <t>Minimum Marketing Team Spend</t>
  </si>
  <si>
    <t>Column 4</t>
  </si>
  <si>
    <t>Column 5</t>
  </si>
  <si>
    <t>Column 6</t>
  </si>
  <si>
    <t>Column 7</t>
  </si>
  <si>
    <t>Appendix 1 to Schedule 8.2: Profit Share Thresholds (£)</t>
  </si>
  <si>
    <t>First Profit Share Threshold Amount or FPST
(if no Net Revenue Support payable)</t>
  </si>
  <si>
    <t>First Profit Share Threshold Amount or FPST (if Net Revenue Support payable)</t>
  </si>
  <si>
    <t>Second Profit Share Threshold Amount or SPST (if no Net Revenue Support payable)</t>
  </si>
  <si>
    <t>Second Profit Share Threshold Amount or SPST (if Net Revenue Support payable)</t>
  </si>
  <si>
    <t>Third Profit Share Threshold Amount or TPST (if no Net Revenue Support payable)</t>
  </si>
  <si>
    <t>Third Profit Share Threshold Amount or SPST (if Net Revenue Support payable)</t>
  </si>
  <si>
    <t>Franchise Agreement Numbers - Components of AFA and DFR</t>
  </si>
  <si>
    <t>Appendix 2 to Schedule 8.2: Components of AFA (£)</t>
  </si>
  <si>
    <t>Component of AFA (£)</t>
  </si>
  <si>
    <t>Appendix 2 to Schedule 8.2: Components of DFR (£)</t>
  </si>
  <si>
    <t>Component of DFR (£)</t>
  </si>
  <si>
    <t>Franchise Agreement Numbers - GDP and CLE Adjustment Payment numbers - NOT USED</t>
  </si>
  <si>
    <r>
      <t>DfT</t>
    </r>
    <r>
      <rPr>
        <vertAlign val="subscript"/>
        <sz val="10"/>
        <color theme="1"/>
        <rFont val="Arial"/>
        <family val="2"/>
      </rPr>
      <t>GDP</t>
    </r>
    <r>
      <rPr>
        <sz val="10"/>
        <color theme="1"/>
        <rFont val="Arial"/>
        <family val="2"/>
      </rPr>
      <t>1RW</t>
    </r>
  </si>
  <si>
    <r>
      <t>% of DfT</t>
    </r>
    <r>
      <rPr>
        <vertAlign val="subscript"/>
        <sz val="10"/>
        <color theme="1"/>
        <rFont val="Arial"/>
        <family val="2"/>
      </rPr>
      <t>GDP</t>
    </r>
    <r>
      <rPr>
        <sz val="10"/>
        <color theme="1"/>
        <rFont val="Arial"/>
        <family val="2"/>
      </rPr>
      <t>R</t>
    </r>
  </si>
  <si>
    <r>
      <t>DfT</t>
    </r>
    <r>
      <rPr>
        <vertAlign val="subscript"/>
        <sz val="10"/>
        <color theme="1"/>
        <rFont val="Arial"/>
        <family val="2"/>
      </rPr>
      <t>GDP</t>
    </r>
    <r>
      <rPr>
        <sz val="10"/>
        <color theme="1"/>
        <rFont val="Arial"/>
        <family val="2"/>
      </rPr>
      <t>2RW</t>
    </r>
  </si>
  <si>
    <r>
      <t>DfT</t>
    </r>
    <r>
      <rPr>
        <b/>
        <vertAlign val="subscript"/>
        <sz val="10"/>
        <color indexed="8"/>
        <rFont val="Arial"/>
        <family val="2"/>
      </rPr>
      <t>GDP</t>
    </r>
    <r>
      <rPr>
        <b/>
        <sz val="10"/>
        <color indexed="8"/>
        <rFont val="Arial"/>
        <family val="2"/>
      </rPr>
      <t>R</t>
    </r>
  </si>
  <si>
    <r>
      <t>DfT</t>
    </r>
    <r>
      <rPr>
        <b/>
        <vertAlign val="subscript"/>
        <sz val="10"/>
        <color indexed="8"/>
        <rFont val="Arial"/>
        <family val="2"/>
      </rPr>
      <t>GDP</t>
    </r>
    <r>
      <rPr>
        <b/>
        <sz val="10"/>
        <color indexed="8"/>
        <rFont val="Arial"/>
        <family val="2"/>
      </rPr>
      <t>1RW</t>
    </r>
  </si>
  <si>
    <r>
      <t>DfT</t>
    </r>
    <r>
      <rPr>
        <b/>
        <vertAlign val="subscript"/>
        <sz val="10"/>
        <color indexed="8"/>
        <rFont val="Arial"/>
        <family val="2"/>
      </rPr>
      <t>GDP</t>
    </r>
    <r>
      <rPr>
        <b/>
        <sz val="10"/>
        <color indexed="8"/>
        <rFont val="Arial"/>
        <family val="2"/>
      </rPr>
      <t>2RW</t>
    </r>
  </si>
  <si>
    <t>Appendix 2 to Schedule 8.4: Adjusted Target GDP Index - NOT IN USE</t>
  </si>
  <si>
    <t>Nil band lower</t>
  </si>
  <si>
    <t>Nil band upper</t>
  </si>
  <si>
    <t>GDP Index value</t>
  </si>
  <si>
    <t>C</t>
  </si>
  <si>
    <r>
      <t>GDP</t>
    </r>
    <r>
      <rPr>
        <b/>
        <vertAlign val="superscript"/>
        <sz val="10"/>
        <color indexed="8"/>
        <rFont val="Arial"/>
        <family val="2"/>
      </rPr>
      <t>C</t>
    </r>
    <r>
      <rPr>
        <b/>
        <vertAlign val="subscript"/>
        <sz val="10"/>
        <color indexed="8"/>
        <rFont val="Arial"/>
        <family val="2"/>
      </rPr>
      <t>T</t>
    </r>
  </si>
  <si>
    <t>GDP Nil Band Lower</t>
  </si>
  <si>
    <t>GDP Nil Band Upper</t>
  </si>
  <si>
    <r>
      <t>GDP</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</si>
  <si>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r>
      <t>GDP</t>
    </r>
    <r>
      <rPr>
        <b/>
        <vertAlign val="superscript"/>
        <sz val="10"/>
        <color indexed="8"/>
        <rFont val="Arial"/>
        <family val="2"/>
      </rPr>
      <t>C</t>
    </r>
    <r>
      <rPr>
        <b/>
        <vertAlign val="subscript"/>
        <sz val="10"/>
        <color indexed="8"/>
        <rFont val="Arial"/>
        <family val="2"/>
      </rPr>
      <t>T</t>
    </r>
    <r>
      <rPr>
        <b/>
        <sz val="10"/>
        <color indexed="8"/>
        <rFont val="Arial"/>
        <family val="2"/>
      </rPr>
      <t xml:space="preserve">  + 0.02</t>
    </r>
  </si>
  <si>
    <t>2017/18</t>
  </si>
  <si>
    <t>2018/19</t>
  </si>
  <si>
    <t>2019/20</t>
  </si>
  <si>
    <t>2020/21</t>
  </si>
  <si>
    <t>2021/22</t>
  </si>
  <si>
    <t>2022/23</t>
  </si>
  <si>
    <t>2023/24</t>
  </si>
  <si>
    <t>2024/25</t>
  </si>
  <si>
    <t>2025/26</t>
  </si>
  <si>
    <t>2026/27</t>
  </si>
  <si>
    <t>2027/28</t>
  </si>
  <si>
    <t>Year 9 (Part)</t>
  </si>
  <si>
    <t>2028/29</t>
  </si>
  <si>
    <t>2029/30</t>
  </si>
  <si>
    <t>Year 11 (Part)</t>
  </si>
  <si>
    <t>Appendix 1 to Schedule 8.5: DfTCLERW - NOT IN USE</t>
  </si>
  <si>
    <r>
      <t>DfT</t>
    </r>
    <r>
      <rPr>
        <vertAlign val="subscript"/>
        <sz val="10"/>
        <color theme="1"/>
        <rFont val="Arial"/>
        <family val="2"/>
      </rPr>
      <t>CLE</t>
    </r>
    <r>
      <rPr>
        <sz val="10"/>
        <color theme="1"/>
        <rFont val="Arial"/>
        <family val="2"/>
      </rPr>
      <t>1RW</t>
    </r>
  </si>
  <si>
    <r>
      <t>% of DfT</t>
    </r>
    <r>
      <rPr>
        <vertAlign val="subscript"/>
        <sz val="10"/>
        <color theme="1"/>
        <rFont val="Arial"/>
        <family val="2"/>
      </rPr>
      <t>CLE</t>
    </r>
    <r>
      <rPr>
        <sz val="10"/>
        <color theme="1"/>
        <rFont val="Arial"/>
        <family val="2"/>
      </rPr>
      <t>R</t>
    </r>
  </si>
  <si>
    <r>
      <t>DfT</t>
    </r>
    <r>
      <rPr>
        <vertAlign val="subscript"/>
        <sz val="10"/>
        <color theme="1"/>
        <rFont val="Arial"/>
        <family val="2"/>
      </rPr>
      <t>CLE</t>
    </r>
    <r>
      <rPr>
        <sz val="10"/>
        <color theme="1"/>
        <rFont val="Arial"/>
        <family val="2"/>
      </rPr>
      <t>2RW</t>
    </r>
  </si>
  <si>
    <r>
      <t>DfT</t>
    </r>
    <r>
      <rPr>
        <b/>
        <vertAlign val="subscript"/>
        <sz val="10"/>
        <color indexed="8"/>
        <rFont val="Arial"/>
        <family val="2"/>
      </rPr>
      <t>CLE</t>
    </r>
    <r>
      <rPr>
        <b/>
        <sz val="10"/>
        <color indexed="8"/>
        <rFont val="Arial"/>
        <family val="2"/>
      </rPr>
      <t>R</t>
    </r>
  </si>
  <si>
    <r>
      <t>DfT</t>
    </r>
    <r>
      <rPr>
        <b/>
        <vertAlign val="subscript"/>
        <sz val="10"/>
        <color indexed="8"/>
        <rFont val="Arial"/>
        <family val="2"/>
      </rPr>
      <t>CLE</t>
    </r>
    <r>
      <rPr>
        <b/>
        <sz val="10"/>
        <color indexed="8"/>
        <rFont val="Arial"/>
        <family val="2"/>
      </rPr>
      <t>1RW</t>
    </r>
  </si>
  <si>
    <r>
      <t>DfT</t>
    </r>
    <r>
      <rPr>
        <b/>
        <vertAlign val="subscript"/>
        <sz val="10"/>
        <color indexed="8"/>
        <rFont val="Arial"/>
        <family val="2"/>
      </rPr>
      <t>CLE</t>
    </r>
    <r>
      <rPr>
        <b/>
        <sz val="10"/>
        <color indexed="8"/>
        <rFont val="Arial"/>
        <family val="2"/>
      </rPr>
      <t>2RW</t>
    </r>
  </si>
  <si>
    <t>Appendix 2 to Schedule 8.5: Adjusted Target CLE Index - NOT IN USE</t>
  </si>
  <si>
    <t>CLE Index value</t>
  </si>
  <si>
    <r>
      <t>CLE</t>
    </r>
    <r>
      <rPr>
        <b/>
        <vertAlign val="superscript"/>
        <sz val="10"/>
        <color indexed="8"/>
        <rFont val="Arial"/>
        <family val="2"/>
      </rPr>
      <t>C</t>
    </r>
    <r>
      <rPr>
        <b/>
        <vertAlign val="subscript"/>
        <sz val="10"/>
        <color indexed="8"/>
        <rFont val="Arial"/>
        <family val="2"/>
      </rPr>
      <t>T</t>
    </r>
  </si>
  <si>
    <t>CLE Nil Band Lower</t>
  </si>
  <si>
    <t>CLE Nil Band Upper</t>
  </si>
  <si>
    <r>
      <t>CLE</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</si>
  <si>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r>
      <t>CLE</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</si>
  <si>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t>Franchise Agreement Numbers - Target Revenue Numbers</t>
  </si>
  <si>
    <t>Appendix 1 to Schedule 8.6: Target Revenue (£)</t>
  </si>
  <si>
    <t>Target Revenue</t>
  </si>
  <si>
    <t>NPV of Franchise Payments</t>
  </si>
  <si>
    <t>Parameters</t>
  </si>
  <si>
    <t>Deflate to:</t>
  </si>
  <si>
    <t>Days</t>
  </si>
  <si>
    <t>Franchise Start</t>
  </si>
  <si>
    <t>Franchise End</t>
  </si>
  <si>
    <t>Franchise End (optional extension)</t>
  </si>
  <si>
    <t>Inflation and Discounting Factors</t>
  </si>
  <si>
    <t>Deflation Factor</t>
  </si>
  <si>
    <t>Discount Factor</t>
  </si>
  <si>
    <t>Checks and counters</t>
  </si>
  <si>
    <t>Year Counter</t>
  </si>
  <si>
    <t>Discounted Cashflow</t>
  </si>
  <si>
    <t>Evaluated Payments: Discounted Cashflow</t>
  </si>
  <si>
    <t>Years in Scope: NPV 1 (Core)</t>
  </si>
  <si>
    <t>Start Year</t>
  </si>
  <si>
    <t>End Year</t>
  </si>
  <si>
    <t>Intermediate Years</t>
  </si>
  <si>
    <t>Years in Scope 1</t>
  </si>
  <si>
    <t>Years in Scope: NPV 2 (Core + Extension)</t>
  </si>
  <si>
    <t>Years in Scope 2</t>
  </si>
  <si>
    <t>Years in Scope: NPV 3 (Core + Extension 50% weighted)</t>
  </si>
  <si>
    <t>Extension Period weighting</t>
  </si>
  <si>
    <t>Financial Robustness Test</t>
  </si>
  <si>
    <t>FRT Scenario</t>
  </si>
  <si>
    <t>&lt;&lt;&lt; Cell used by DfT for evaluation</t>
  </si>
  <si>
    <t>Only for use when Financial Model and Templates are set to "Nominal", rather than "Real".</t>
  </si>
  <si>
    <t>Years in Scope of BFPy</t>
  </si>
  <si>
    <t>Department's Base Line for Financial Robustness Test</t>
  </si>
  <si>
    <t>Adjusted Evaluated Payments: Discounted Cashflow</t>
  </si>
  <si>
    <t>Logic Flags</t>
  </si>
  <si>
    <t>FA Schedule 12 Financial Ratio</t>
  </si>
  <si>
    <t>Adjustment factors</t>
  </si>
  <si>
    <t>Accrual</t>
  </si>
  <si>
    <t>Feed from Financial Statements</t>
  </si>
  <si>
    <t>Delta Cash</t>
  </si>
  <si>
    <t>Pre-adjusted Modified Revenue</t>
  </si>
  <si>
    <t>Modified Revenue (adjusted)</t>
  </si>
  <si>
    <t>Pre-adjusted Actual Operating Costs</t>
  </si>
  <si>
    <t>Actual Operating Costs (adjusted)</t>
  </si>
  <si>
    <t xml:space="preserve">DfT should populate this Financial Robustness Testing (“FRT”) section in line with the specific franchise. 
If Year 1 is a part year, enter a "1" in the Year 1 column L145:AC145 (should be cell L145 if Year -2 starts in column I). 
The period covered by the FRT will be decided as part of the commercial proposition. This is usually the full term of the franchise plus extension. If the FRT period ends with a part year, enter a "1" in the relevant full year column in L146:AC146 (if FRT includes just the core period) or L147:AC147 (if FRT includes the extension period). NB: there can only be one relevant end part year for the FRT (i.e. Core or Extension, but not both). For example, if the FRT period includes an extension period ending on 30 June in Year 11, then enter a “1” in cell V147. 
L153:AC154 will then pick up the Modified Revenue and Actual Operating Costs values on a continuous timeline basis. 
If there are no part years, all cells L145:AC148 should be "0".
</t>
  </si>
  <si>
    <r>
      <t>Franchise end (part)</t>
    </r>
    <r>
      <rPr>
        <sz val="10"/>
        <color rgb="FFFF0000"/>
        <rFont val="Arial"/>
        <family val="2"/>
      </rPr>
      <t xml:space="preserve"> </t>
    </r>
  </si>
  <si>
    <t xml:space="preserve">Franchise end 2 (part) </t>
  </si>
  <si>
    <t>Continuous timeline</t>
  </si>
  <si>
    <t>Period Start</t>
  </si>
  <si>
    <t>Period End</t>
  </si>
  <si>
    <t>Modified Revenue - continuous timeline</t>
  </si>
  <si>
    <t>Actual Operating Costs - continuous timeline</t>
  </si>
  <si>
    <t>Opening Ratio Calculated</t>
  </si>
  <si>
    <t>Closing Ratio Calculated</t>
  </si>
  <si>
    <t>Estimated PCS required to avoid default during Core Franchise Term and Extension Period*</t>
  </si>
  <si>
    <t>* after risk adjustment and assuming availability of additional PCS is unlimited</t>
  </si>
  <si>
    <t>Amount of PCS required in excess of the Required PCS and Additional PCS as bid</t>
  </si>
  <si>
    <t>Materiality Threshold</t>
  </si>
  <si>
    <t>Materiality breached?</t>
  </si>
  <si>
    <t>Year of Breach</t>
  </si>
  <si>
    <t>Estimated proportion of period after Default Ratio breach (straight line basis)</t>
  </si>
  <si>
    <t>End of Minimum Financial Robustness Period</t>
  </si>
  <si>
    <t>Default in Minimum Financial Robustness Period?</t>
  </si>
  <si>
    <t>Bidder Franchise Payments Period - continuous timeline</t>
  </si>
  <si>
    <t>Baseline Franchise Payments Period - continuous timeline</t>
  </si>
  <si>
    <t>Model timeline</t>
  </si>
  <si>
    <t>Period start</t>
  </si>
  <si>
    <t>Period end</t>
  </si>
  <si>
    <t>Column to reference to convert back from continous timeline to model timeline - only relevant for part years</t>
  </si>
  <si>
    <t xml:space="preserve">^ DfT to populate cells AE178, AG178 and AI178. These cells contain drop down values from cells I22:AC22. The aim of these flags is to make sure row 181 picks up the continuous timeline values from row 171 and converts back to the model timeline. 
If Year 1 is a part year, select “1” in cell AE178. 
If the Core year end is a part year, select the relevant year in cell AG178 – e.g. if it is Year 10 (part), select “10” in cell AG178. 
If the Extension year end is a part year, select the relevant year in cell AI178 – e.g. if it is Year 11 (part), select “11” in cell AI178. 
</t>
  </si>
  <si>
    <t>Bidder Franchise Payments Period</t>
  </si>
  <si>
    <t>Baseline Franchise Payments Period</t>
  </si>
  <si>
    <t>FA Schedule 12 Season Ticket Bond</t>
  </si>
  <si>
    <t>Funding</t>
  </si>
  <si>
    <t>PCS Sizing Calculations</t>
  </si>
  <si>
    <t>Required PCS</t>
  </si>
  <si>
    <t>% of incremental nominal franchise payments</t>
  </si>
  <si>
    <t>Baseline Franchise Payments BFPy</t>
  </si>
  <si>
    <t>Bidder Franchise Payments FPy</t>
  </si>
  <si>
    <t xml:space="preserve">(BFPy – FPy) </t>
  </si>
  <si>
    <t>Minimum Required PCS (£000)</t>
  </si>
  <si>
    <t>Required PCS calculated (£000)</t>
  </si>
  <si>
    <t>Additional PCS</t>
  </si>
  <si>
    <t>Additional PCS proposed by bidder (£000)</t>
  </si>
  <si>
    <t>PCS Bonding Requirement</t>
  </si>
  <si>
    <t>% PCS required to be bonded</t>
  </si>
  <si>
    <t>Summary PCS table</t>
  </si>
  <si>
    <t>PCS Facility</t>
  </si>
  <si>
    <t>Bonded PCS</t>
  </si>
  <si>
    <t>Agreed Funding Commitment</t>
  </si>
  <si>
    <t>AFC opening balance in period</t>
  </si>
  <si>
    <t>AFC drawdown in period</t>
  </si>
  <si>
    <t>AFC repayment in period</t>
  </si>
  <si>
    <t>AFC closing balance in period</t>
  </si>
  <si>
    <t>Note: The Agreed Funding Commitment profile shown above should be the sum of all Agreed Funding Commitment ("AFC") provided as specified in the Funding Deed including any Commercial Debt, Shareholder Loan and equity.</t>
  </si>
  <si>
    <t>The maximum amount committed in each year will be contracted in the Funding Deed for the duration of that year.</t>
  </si>
  <si>
    <t>Schedule 3 to the Funding Deed - AFC Plan</t>
  </si>
  <si>
    <t>Column 1 
Amount in the specified Franchisee Year that the Guarantor shall make available or procure that a third party shall make available to the Franchisee
£000</t>
  </si>
  <si>
    <t>Column 2 
Amount in the specified Franchisee Year that the Franchisee is scheduled to repay
£000</t>
  </si>
  <si>
    <t>v1.0</t>
  </si>
  <si>
    <t>Draft issued to Bidders</t>
  </si>
  <si>
    <t>Updates to reflect changes to generic templates</t>
  </si>
  <si>
    <t>Nominal</t>
  </si>
  <si>
    <t>Passenger Charter Rebate</t>
  </si>
  <si>
    <t>LENNON Car Park Revenue</t>
  </si>
  <si>
    <t>Non-LENNON Car Park Revenue</t>
  </si>
  <si>
    <t>Commission Receivable</t>
  </si>
  <si>
    <t>Property Income</t>
  </si>
  <si>
    <t>Advertising Income</t>
  </si>
  <si>
    <t>Taxi Income</t>
  </si>
  <si>
    <t>Metro Income</t>
  </si>
  <si>
    <t>Catering Revenue</t>
  </si>
  <si>
    <t>[Other Revenue from Core Business Line 12]</t>
  </si>
  <si>
    <t>[Other Revenue from Core Business Line 13]</t>
  </si>
  <si>
    <t>[Other Revenue from Core Business Line 14]</t>
  </si>
  <si>
    <t>[Other Revenue from Core Business Line 15]</t>
  </si>
  <si>
    <t>[Other Revenue from Core Business Line 16]</t>
  </si>
  <si>
    <t>[Other Revenue from Core Business Line 17]</t>
  </si>
  <si>
    <t>[Other Revenue from Core Business Line 18]</t>
  </si>
  <si>
    <t>[Other Revenue from Core Business Line 19]</t>
  </si>
  <si>
    <t>[Other Revenue from Core Business Line 20]</t>
  </si>
  <si>
    <t>[Other Revenue from Core Business Line 21]</t>
  </si>
  <si>
    <t>[Other Revenue from Core Business Line 22]</t>
  </si>
  <si>
    <t>[Other Revenue from Core Business Line 23]</t>
  </si>
  <si>
    <t>[Other Revenue from Core Business Line 24]</t>
  </si>
  <si>
    <t>[Other Revenue from Core Business Line 25]</t>
  </si>
  <si>
    <t>Station Services</t>
  </si>
  <si>
    <t>Train cleaning: Other TOCs</t>
  </si>
  <si>
    <t>Stabling: Other TOCs</t>
  </si>
  <si>
    <t>Light Maintenance: Other TOCs</t>
  </si>
  <si>
    <t>Heavy Maintenance: Other TOCs</t>
  </si>
  <si>
    <t>Train Fuel: Other TOCs</t>
  </si>
  <si>
    <t>Depot Access: Other TOCs</t>
  </si>
  <si>
    <t>Other Depot Income</t>
  </si>
  <si>
    <t>Training &amp; Assessment</t>
  </si>
  <si>
    <t>Traincrew Income</t>
  </si>
  <si>
    <t>Rolling Stock Hire</t>
  </si>
  <si>
    <t>ROSCO compensation</t>
  </si>
  <si>
    <t>Court income/Fines</t>
  </si>
  <si>
    <t>Other income - external</t>
  </si>
  <si>
    <t>Other income - internal</t>
  </si>
  <si>
    <t>Bus Compensation</t>
  </si>
  <si>
    <t>Network Rail non-Schedule 4 income</t>
  </si>
  <si>
    <t>Site Usage Fees</t>
  </si>
  <si>
    <t>Uniforms &amp; Protective Clothing</t>
  </si>
  <si>
    <t>Medical, Healthcare and Other Staff Benefits</t>
  </si>
  <si>
    <t>Ill Health Severance</t>
  </si>
  <si>
    <t>Motor Vehicle Expenses</t>
  </si>
  <si>
    <t>Bonuses</t>
  </si>
  <si>
    <t>Staff Training</t>
  </si>
  <si>
    <t>Staff Catering</t>
  </si>
  <si>
    <t>Staff Equipment</t>
  </si>
  <si>
    <t>Staff Travel</t>
  </si>
  <si>
    <t>Staff Accommodation</t>
  </si>
  <si>
    <t>Staff Entertainment</t>
  </si>
  <si>
    <t>Meeting expenses</t>
  </si>
  <si>
    <t>Conferences and Events</t>
  </si>
  <si>
    <t>Reorganisation Costs</t>
  </si>
  <si>
    <t>Severance / Redundancy</t>
  </si>
  <si>
    <t>Employee Relocation costs</t>
  </si>
  <si>
    <t>Change Management</t>
  </si>
  <si>
    <t>Tribunals</t>
  </si>
  <si>
    <t>Petty cash</t>
  </si>
  <si>
    <t>Long Service awards</t>
  </si>
  <si>
    <t>Pensions - admin fee</t>
  </si>
  <si>
    <t>FRS17</t>
  </si>
  <si>
    <t>Pensions advisor</t>
  </si>
  <si>
    <t>Agency and Casual Staff - Cleaning</t>
  </si>
  <si>
    <t>Agency and Casual Staff - Engineering</t>
  </si>
  <si>
    <t>Agency and Casual Staff - Customer Services</t>
  </si>
  <si>
    <t>Agency and Casual Staff - Revenue Protection</t>
  </si>
  <si>
    <t>Agency and Casual Staff - Management</t>
  </si>
  <si>
    <t>Agency and Casual Staff - Other</t>
  </si>
  <si>
    <t>Salary Recharges / Overlays</t>
  </si>
  <si>
    <t>Other Employee Benefits</t>
  </si>
  <si>
    <t>Gifts</t>
  </si>
  <si>
    <t>Traincrew Hire Costs</t>
  </si>
  <si>
    <t>Rolling Stock Hire Costs</t>
  </si>
  <si>
    <t>Hire of Plant and Equipment</t>
  </si>
  <si>
    <t>Hire and Leasing of Road Transport</t>
  </si>
  <si>
    <t>Fuel for road vehicles</t>
  </si>
  <si>
    <t>Train Maintenance</t>
  </si>
  <si>
    <t>Station Security</t>
  </si>
  <si>
    <t>Station Maintenance</t>
  </si>
  <si>
    <t>Utilities - Electricity</t>
  </si>
  <si>
    <t>Utilities - Water</t>
  </si>
  <si>
    <t>Utilities - Gas</t>
  </si>
  <si>
    <t>Ticket Machine Leases</t>
  </si>
  <si>
    <t>Ticket Machine Maintenance</t>
  </si>
  <si>
    <t>Buildings Materials</t>
  </si>
  <si>
    <t>Buildings Maintenance</t>
  </si>
  <si>
    <t>Plant and Machinery Maintenance</t>
  </si>
  <si>
    <t>CCTV Maintenance</t>
  </si>
  <si>
    <t>CIS Maintenance</t>
  </si>
  <si>
    <t>Other Station Services</t>
  </si>
  <si>
    <t>On Board Costs</t>
  </si>
  <si>
    <t>Commissions Payable</t>
  </si>
  <si>
    <t>Ticket and Systems Costs</t>
  </si>
  <si>
    <t>Other Retailing Costs</t>
  </si>
  <si>
    <t>SEFT</t>
  </si>
  <si>
    <t>Station Travel Plans</t>
  </si>
  <si>
    <t>Station Car Parks</t>
  </si>
  <si>
    <t>Car park management fees</t>
  </si>
  <si>
    <t>Other Contractor Charges</t>
  </si>
  <si>
    <t>Gate Maintenance</t>
  </si>
  <si>
    <t>Cycle Parking</t>
  </si>
  <si>
    <t>Track Litter clearance</t>
  </si>
  <si>
    <t>Oyster PAYG</t>
  </si>
  <si>
    <t>External service contracts</t>
  </si>
  <si>
    <t>Stations DDA</t>
  </si>
  <si>
    <t>ERTMS</t>
  </si>
  <si>
    <t>Wifi - Opex</t>
  </si>
  <si>
    <t>Revenue protection (contracts)</t>
  </si>
  <si>
    <t>Fire and Crime Prevention</t>
  </si>
  <si>
    <t>Convenience Stores Supplies</t>
  </si>
  <si>
    <t>Station Improvement Fund - Opex</t>
  </si>
  <si>
    <t>Station Asset Management Plan Accreditation</t>
  </si>
  <si>
    <t>Depot and Stabling Works Fund</t>
  </si>
  <si>
    <t>Service Option Scheme Fund</t>
  </si>
  <si>
    <t>Third party RS maintainer</t>
  </si>
  <si>
    <t>HQ Depot Costs</t>
  </si>
  <si>
    <t>Depot: Administrative Costs</t>
  </si>
  <si>
    <t>Depot: Security Costs</t>
  </si>
  <si>
    <t>Depot: Building Costs</t>
  </si>
  <si>
    <t>Depot: IT Equipment</t>
  </si>
  <si>
    <t>Depot: Industry Payments</t>
  </si>
  <si>
    <t>Depot: Plant</t>
  </si>
  <si>
    <t>Depot: Track</t>
  </si>
  <si>
    <t>Depot: Equipment</t>
  </si>
  <si>
    <t>Depot: Utilities</t>
  </si>
  <si>
    <t>Depot: M&amp;E maintenance</t>
  </si>
  <si>
    <t>Depot: Cleaning</t>
  </si>
  <si>
    <t>Depot Operating Lease Costs</t>
  </si>
  <si>
    <t>Stores materials</t>
  </si>
  <si>
    <t>Third party stores materials</t>
  </si>
  <si>
    <t>Cost of Goods Sold: Materials</t>
  </si>
  <si>
    <t>Cost of Goods Sold: Fuel</t>
  </si>
  <si>
    <t>Cost of Goods Sold: Contractors</t>
  </si>
  <si>
    <t>ROSCO Insurance</t>
  </si>
  <si>
    <t>Other Rolling Stock Maintenance Costs</t>
  </si>
  <si>
    <t>Track maintenance</t>
  </si>
  <si>
    <t>Technical and Engineering Support</t>
  </si>
  <si>
    <t>CET &amp; CWM</t>
  </si>
  <si>
    <t>Other Rolling Stock charges</t>
  </si>
  <si>
    <t>Overhead Line maintenance</t>
  </si>
  <si>
    <t>Hire of Buses</t>
  </si>
  <si>
    <t>Hire of Taxis</t>
  </si>
  <si>
    <t>Bus Feeder Charges</t>
  </si>
  <si>
    <t>Property Management</t>
  </si>
  <si>
    <t>Catering Contract</t>
  </si>
  <si>
    <t>Marketing</t>
  </si>
  <si>
    <t>Customer service centre costs</t>
  </si>
  <si>
    <t>ATOC</t>
  </si>
  <si>
    <t>RSP</t>
  </si>
  <si>
    <t>NRES</t>
  </si>
  <si>
    <t>RSSB</t>
  </si>
  <si>
    <t>Rail Regulators Fees</t>
  </si>
  <si>
    <t>Other industry systems</t>
  </si>
  <si>
    <t>External Audit fees</t>
  </si>
  <si>
    <t>Other fees to Auditors</t>
  </si>
  <si>
    <t>Legal Fees</t>
  </si>
  <si>
    <t>Other Professional Services</t>
  </si>
  <si>
    <t>Other Contracted Services</t>
  </si>
  <si>
    <t>Additional Industry &amp; Professional Services</t>
  </si>
  <si>
    <t>Cash Collection</t>
  </si>
  <si>
    <t>SFO Station Repairing Lease: Civils - Planned</t>
  </si>
  <si>
    <t>SFO Station Repairing Lease: Civils - Unplanned</t>
  </si>
  <si>
    <t>SFO Station Repairing Lease: M&amp;E - Planned</t>
  </si>
  <si>
    <t>SFO Station Repairing Lease: M&amp;E - Unplanned</t>
  </si>
  <si>
    <t>SFO Station Repairing Lease: Lifts - Planned</t>
  </si>
  <si>
    <t>SFO Station Repairing Lease: Lifts - Unplanned</t>
  </si>
  <si>
    <t>Community Rail Partnership (CRP)</t>
  </si>
  <si>
    <t>Customer and Communities Improvement Fund (CCIF)</t>
  </si>
  <si>
    <t>Service Quality Regime</t>
  </si>
  <si>
    <t>Telecoms</t>
  </si>
  <si>
    <t>Systems &amp; IT</t>
  </si>
  <si>
    <t>Office Equipment</t>
  </si>
  <si>
    <t>Postage &amp; Stationery</t>
  </si>
  <si>
    <t>Media</t>
  </si>
  <si>
    <t>Other Marketing Costs</t>
  </si>
  <si>
    <t>Business Rates</t>
  </si>
  <si>
    <t>Building Rents</t>
  </si>
  <si>
    <t>Subscriptions</t>
  </si>
  <si>
    <t>Road Vehicles</t>
  </si>
  <si>
    <t>Property</t>
  </si>
  <si>
    <t>Office Security</t>
  </si>
  <si>
    <t>NPS Contingency</t>
  </si>
  <si>
    <t>Bad Debts</t>
  </si>
  <si>
    <t>Access to Season Ticket Initiative</t>
  </si>
  <si>
    <t>Road Vehicle Maintenance</t>
  </si>
  <si>
    <t>Train counts and Ticketless travel surveys</t>
  </si>
  <si>
    <t>Stamp Duty</t>
  </si>
  <si>
    <t>Publications &amp; periodicals</t>
  </si>
  <si>
    <t>Passenger information / website</t>
  </si>
  <si>
    <t>Printing</t>
  </si>
  <si>
    <t>Quality and Safety</t>
  </si>
  <si>
    <t>Matched funding option</t>
  </si>
  <si>
    <t>Climate Change Levy</t>
  </si>
  <si>
    <t>Credit Card Charges</t>
  </si>
  <si>
    <t>Non Fleet Cleaning</t>
  </si>
  <si>
    <t>Group Management Charges</t>
  </si>
  <si>
    <t>Health &amp; Safety</t>
  </si>
  <si>
    <t>Electrical Equipment</t>
  </si>
  <si>
    <t>Mobilisation and Transition Costs</t>
  </si>
  <si>
    <t>Fines and Similar Charges</t>
  </si>
  <si>
    <t>Penalty Fares Service</t>
  </si>
  <si>
    <t>Secure Carrier Charges</t>
  </si>
  <si>
    <t>Distribution costs</t>
  </si>
  <si>
    <t>Schedule 4 Access Charge Supplement</t>
  </si>
  <si>
    <t xml:space="preserve">Schedule 4 Compensation Income - Revenue </t>
  </si>
  <si>
    <t xml:space="preserve">Schedule 4 Compensation Income – Estimated Bus Mileage </t>
  </si>
  <si>
    <t>Schedule 4 Compensation Income – Train Mileage Compensation Offset</t>
  </si>
  <si>
    <t>Severe Disruption Income under TAA</t>
  </si>
  <si>
    <t>Barton on Humber - Cleethorpes</t>
  </si>
  <si>
    <t>Class 153 - Angel</t>
  </si>
  <si>
    <t>Class 153 - Porterbrook</t>
  </si>
  <si>
    <t>Class 156 - Angel</t>
  </si>
  <si>
    <t>Class 156 - Porterbrook</t>
  </si>
  <si>
    <t>Class 158 - Angel</t>
  </si>
  <si>
    <t>Class 158 - Porterbrook</t>
  </si>
  <si>
    <t>Class 158 - sub-lease from SWT</t>
  </si>
  <si>
    <t>Class 222 - ERF</t>
  </si>
  <si>
    <t>Alfreton</t>
  </si>
  <si>
    <t>Alsager</t>
  </si>
  <si>
    <t>Attenborough</t>
  </si>
  <si>
    <t>Beeston</t>
  </si>
  <si>
    <t>Burton-on-Trent</t>
  </si>
  <si>
    <t>Chesterfield</t>
  </si>
  <si>
    <t>Derby</t>
  </si>
  <si>
    <t>Gainsborough Lea Road</t>
  </si>
  <si>
    <t>Habrough</t>
  </si>
  <si>
    <t>Hinckley</t>
  </si>
  <si>
    <t>Ilkeston</t>
  </si>
  <si>
    <t>Kidsgrove</t>
  </si>
  <si>
    <t>Langley Mill</t>
  </si>
  <si>
    <t>Leicester</t>
  </si>
  <si>
    <t>Lincoln</t>
  </si>
  <si>
    <t>Long Eaton</t>
  </si>
  <si>
    <t>Longport</t>
  </si>
  <si>
    <t>Melton Mowbray</t>
  </si>
  <si>
    <t>Narborough</t>
  </si>
  <si>
    <t>Nottingham</t>
  </si>
  <si>
    <t>Oakham</t>
  </si>
  <si>
    <t>Saxilby</t>
  </si>
  <si>
    <t>Sheffield</t>
  </si>
  <si>
    <t>South Wigston</t>
  </si>
  <si>
    <t>Spondon</t>
  </si>
  <si>
    <t>Stamford</t>
  </si>
  <si>
    <t>Willington</t>
  </si>
  <si>
    <t>Chinley</t>
  </si>
  <si>
    <t>Dore</t>
  </si>
  <si>
    <t>Dronfield</t>
  </si>
  <si>
    <t>Edale</t>
  </si>
  <si>
    <t>Grindleford</t>
  </si>
  <si>
    <t>Hathersage</t>
  </si>
  <si>
    <t>Hazel Grove</t>
  </si>
  <si>
    <t>Hope</t>
  </si>
  <si>
    <t>Hough Green</t>
  </si>
  <si>
    <t>Irlam</t>
  </si>
  <si>
    <t>Widnes</t>
  </si>
  <si>
    <t>Worksop</t>
  </si>
  <si>
    <t>Attleborough</t>
  </si>
  <si>
    <t>Brandon</t>
  </si>
  <si>
    <t>Eccles Road</t>
  </si>
  <si>
    <t>Ely</t>
  </si>
  <si>
    <t>Harling Road</t>
  </si>
  <si>
    <t>March</t>
  </si>
  <si>
    <t>Norwich</t>
  </si>
  <si>
    <t>Thetford</t>
  </si>
  <si>
    <t>Whittlesea</t>
  </si>
  <si>
    <t>Wymondham</t>
  </si>
  <si>
    <t>Barnetby</t>
  </si>
  <si>
    <t>Birchwood</t>
  </si>
  <si>
    <t>Cleethorpes</t>
  </si>
  <si>
    <t>Grimsby Town</t>
  </si>
  <si>
    <t>Scarborough</t>
  </si>
  <si>
    <t>Warrington Central</t>
  </si>
  <si>
    <t>Crewe</t>
  </si>
  <si>
    <t>Stockport</t>
  </si>
  <si>
    <t>Stoke on Trent</t>
  </si>
  <si>
    <t>London St Pancras</t>
  </si>
  <si>
    <t>Grantham</t>
  </si>
  <si>
    <t>Newark Northgate</t>
  </si>
  <si>
    <t>Peterborough</t>
  </si>
  <si>
    <t>York</t>
  </si>
  <si>
    <t>Bedford</t>
  </si>
  <si>
    <t>Luton</t>
  </si>
  <si>
    <t>Luton Airport Parkway</t>
  </si>
  <si>
    <t>Hunts Cross</t>
  </si>
  <si>
    <t>Liverpool South Parkway</t>
  </si>
  <si>
    <t>Bamford</t>
  </si>
  <si>
    <t>Ambergate</t>
  </si>
  <si>
    <t>Ancaster</t>
  </si>
  <si>
    <t>Aslockton</t>
  </si>
  <si>
    <t>Barrow Haven</t>
  </si>
  <si>
    <t>Barrow Upon Soar</t>
  </si>
  <si>
    <t>Barton-On-Humber</t>
  </si>
  <si>
    <t>Belper</t>
  </si>
  <si>
    <t>Bingham</t>
  </si>
  <si>
    <t>Bleasby</t>
  </si>
  <si>
    <t>Blythe Bridge</t>
  </si>
  <si>
    <t>Boston</t>
  </si>
  <si>
    <t>Bottesford</t>
  </si>
  <si>
    <t>Bulwell</t>
  </si>
  <si>
    <t>Burton Joyce</t>
  </si>
  <si>
    <t>Carlton</t>
  </si>
  <si>
    <t>Collingham</t>
  </si>
  <si>
    <t>Corby</t>
  </si>
  <si>
    <t>Creswell</t>
  </si>
  <si>
    <t>Cromford</t>
  </si>
  <si>
    <t>Duffield</t>
  </si>
  <si>
    <t>East Midlands Parkway</t>
  </si>
  <si>
    <t>Elton &amp; Orston</t>
  </si>
  <si>
    <t>Fiskerton</t>
  </si>
  <si>
    <t>Goxhill</t>
  </si>
  <si>
    <t>Great Coates</t>
  </si>
  <si>
    <t>Grimsby Docks</t>
  </si>
  <si>
    <t>Havenhouse</t>
  </si>
  <si>
    <t>Healing</t>
  </si>
  <si>
    <t>Heckington</t>
  </si>
  <si>
    <t>Hubberts Bridge</t>
  </si>
  <si>
    <t>Hucknall</t>
  </si>
  <si>
    <t>Hykeham</t>
  </si>
  <si>
    <t>Ilkseston</t>
  </si>
  <si>
    <t>Kettering</t>
  </si>
  <si>
    <t>Kirkby in Ashfield</t>
  </si>
  <si>
    <t>Langwith - Whaley Thorns</t>
  </si>
  <si>
    <t>Lincoln Central</t>
  </si>
  <si>
    <t>Longton</t>
  </si>
  <si>
    <t>Loughborough</t>
  </si>
  <si>
    <t>Lowdham</t>
  </si>
  <si>
    <t>Mansfield</t>
  </si>
  <si>
    <t>Mansfield Woodhouse</t>
  </si>
  <si>
    <t>Market Harborough</t>
  </si>
  <si>
    <t>Market Rasen</t>
  </si>
  <si>
    <t>Matlock</t>
  </si>
  <si>
    <t>Matlock Bath</t>
  </si>
  <si>
    <t>Metheringham</t>
  </si>
  <si>
    <t>Netherfield</t>
  </si>
  <si>
    <t>New Clee</t>
  </si>
  <si>
    <t>Newark Castle</t>
  </si>
  <si>
    <t>Newstead</t>
  </si>
  <si>
    <t>Peartree</t>
  </si>
  <si>
    <t>Radcliffe-on-Trent</t>
  </si>
  <si>
    <t>Rauceby</t>
  </si>
  <si>
    <t>Rolleston</t>
  </si>
  <si>
    <t>Ruskington</t>
  </si>
  <si>
    <t>Shirebrook</t>
  </si>
  <si>
    <t>Sileby</t>
  </si>
  <si>
    <t>Skegness</t>
  </si>
  <si>
    <t>Sleaford</t>
  </si>
  <si>
    <t>Spalding</t>
  </si>
  <si>
    <t>Stallingborough</t>
  </si>
  <si>
    <t>Sutton Parkway</t>
  </si>
  <si>
    <t>Swinderby</t>
  </si>
  <si>
    <t>Swineshead</t>
  </si>
  <si>
    <t>Syston</t>
  </si>
  <si>
    <t>Thornton Abbey</t>
  </si>
  <si>
    <t>Thorpe Culvert</t>
  </si>
  <si>
    <t>Thurgarton</t>
  </si>
  <si>
    <t>Tutbury &amp; Hatton</t>
  </si>
  <si>
    <t>Ulceby</t>
  </si>
  <si>
    <t>Uttoxeter</t>
  </si>
  <si>
    <t>Wainfleet</t>
  </si>
  <si>
    <t>Wellingborough</t>
  </si>
  <si>
    <t>Whatstandwell</t>
  </si>
  <si>
    <t>Whitwell</t>
  </si>
  <si>
    <t>Manchester Piccadilly</t>
  </si>
  <si>
    <t>Leeds</t>
  </si>
  <si>
    <t>Liverpool Lime Street</t>
  </si>
  <si>
    <t>22836000: Newark - Nottingham - Lincoln - Grimsby/Cleethorpes</t>
  </si>
  <si>
    <t>22150000: St. Pancras-Derby-Sheffield (Fast)</t>
  </si>
  <si>
    <t>22153000: St. Pancras - Nottingham (Fast)</t>
  </si>
  <si>
    <t>22152000: St. Pancras-Derby-Sheffield (Semi-Fast)</t>
  </si>
  <si>
    <t>22154000: St. Pancras - Nottingham (Semi Fast)</t>
  </si>
  <si>
    <t>22156000: St. Pancras-Kettering/Corby (Semi Fast)</t>
  </si>
  <si>
    <t>22150007: HST/Meridian ECS Movements</t>
  </si>
  <si>
    <t>22270000: East Midlands Local/Regional Ecs Moves</t>
  </si>
  <si>
    <t>21826000: Cleethorpes - Barton-On-Humber Dtp</t>
  </si>
  <si>
    <t>Refunds</t>
  </si>
  <si>
    <t>Gate Leases</t>
  </si>
  <si>
    <t xml:space="preserve">Class 222 TSA </t>
  </si>
  <si>
    <t>Class 222 TSA Performance Regime</t>
  </si>
  <si>
    <t>Fleet materials - Heavy Maintenance</t>
  </si>
  <si>
    <t>Fleet materials - Light Maintenance</t>
  </si>
  <si>
    <t>HST (2+8)</t>
  </si>
  <si>
    <t>HST (2+6)</t>
  </si>
  <si>
    <t>DMU - Class 222 4-car</t>
  </si>
  <si>
    <t>DMU - Class 222 5-car</t>
  </si>
  <si>
    <t>DMU - Class 222 7-car</t>
  </si>
  <si>
    <t>Wi-fi Revenue</t>
  </si>
  <si>
    <t>Diesel Fuel (Own use)</t>
  </si>
  <si>
    <t>Diesel Fuel (Other Operators)</t>
  </si>
  <si>
    <t>* Profit share thresholds represent the % of the pre-set revenue (sum of ORRPI and PRRPI, as defined in Schedule 8.1 of the Franchise Agreement)</t>
  </si>
  <si>
    <t xml:space="preserve">Check </t>
  </si>
  <si>
    <t>Note: For the relevant periods, sum of PRRPI should match row 15 in P&amp;L3 and ORRPI should match row 16 in P&amp;L3 when the templates are set to Real. Revenue should be negative in rows 22-27 above, but positive in P&amp;L3.</t>
  </si>
  <si>
    <t>GDP Adjustment Support/(Share) - Not Used</t>
  </si>
  <si>
    <t>Schedule 7.1 - Delay Minutes</t>
  </si>
  <si>
    <t>Schedule 7.1 - Cancellations</t>
  </si>
  <si>
    <t>Schedule 7.1 - T3 All Stations</t>
  </si>
  <si>
    <t>Schedule 7.1 - T15 All Stations</t>
  </si>
  <si>
    <t>Schedule 7.1 - All Cancellations</t>
  </si>
  <si>
    <t>Schedule 7.2 - NRPS Station</t>
  </si>
  <si>
    <t>Schedule 7.2 - NRPS Train</t>
  </si>
  <si>
    <t>Schedule 7.2 - NRPS Customer Service</t>
  </si>
  <si>
    <t>Schedule 7.2 - NRPS Dealing With Delays</t>
  </si>
  <si>
    <t>Schedule 7.3 - SQR Station Ambiance &amp; Assets</t>
  </si>
  <si>
    <t>Schedule 7.3 - SQR Station Cleanliness</t>
  </si>
  <si>
    <t>Schedule 7.3 - SQR Station Information</t>
  </si>
  <si>
    <t>Schedule 7.3 - SQR Station Ticketing &amp; Staffing</t>
  </si>
  <si>
    <t>Schedule 7.3 - SQR On Train Ambiance &amp; Assets</t>
  </si>
  <si>
    <t>Schedule 7.3 - SQR On Train Cleanliness</t>
  </si>
  <si>
    <t>Schedule 7.3 - SQR On Train Information</t>
  </si>
  <si>
    <t>Schedule 7.3 - SQR Customer Service Information &amp; Customer Contact</t>
  </si>
  <si>
    <t>Ticketless Travel Regime (FRM only)</t>
  </si>
  <si>
    <t>T3 All Stations</t>
  </si>
  <si>
    <t>T15 All Stations</t>
  </si>
  <si>
    <t>All Cancellations</t>
  </si>
  <si>
    <t>New Holland</t>
  </si>
  <si>
    <t>Doncaster</t>
  </si>
  <si>
    <t>Manchester Oxford Rd</t>
  </si>
  <si>
    <t>Wakefield Westgate</t>
  </si>
  <si>
    <t>Trainee Drivers</t>
  </si>
  <si>
    <t>Depot Drivers</t>
  </si>
  <si>
    <t>Senior Conductors</t>
  </si>
  <si>
    <t>Train Managers</t>
  </si>
  <si>
    <t>Customer Hosts and Crew Leaders</t>
  </si>
  <si>
    <t>On-Train Catering</t>
  </si>
  <si>
    <t>On-Train Cleaning</t>
  </si>
  <si>
    <t>Revenue Protection</t>
  </si>
  <si>
    <t>Station - Sales</t>
  </si>
  <si>
    <t>Station - Platform</t>
  </si>
  <si>
    <t>Station - Gating</t>
  </si>
  <si>
    <t>Station - Cleaning</t>
  </si>
  <si>
    <t>Directors</t>
  </si>
  <si>
    <t>Appendix 2 to Schedule 8.1: Annual Franchise Payments (£)</t>
  </si>
  <si>
    <t>Marketing Staff</t>
  </si>
  <si>
    <t xml:space="preserve">PRRPI </t>
  </si>
  <si>
    <t>RoU Asset lease notional interest</t>
  </si>
  <si>
    <t>Capital Lease Closing Liability</t>
  </si>
  <si>
    <t>Year 18</t>
  </si>
  <si>
    <t>March 2018 OBR Economic and fiscal outlook</t>
  </si>
  <si>
    <t>Issued with ITT</t>
  </si>
  <si>
    <t>v2.0</t>
  </si>
  <si>
    <r>
      <t>Appendix 1 to Schedule 8.4: DfT</t>
    </r>
    <r>
      <rPr>
        <b/>
        <vertAlign val="subscript"/>
        <sz val="11.5"/>
        <color indexed="21"/>
        <rFont val="Arial"/>
        <family val="2"/>
      </rPr>
      <t>GDP</t>
    </r>
    <r>
      <rPr>
        <b/>
        <sz val="11.5"/>
        <color indexed="21"/>
        <rFont val="Arial"/>
        <family val="2"/>
      </rPr>
      <t>RW- NOT IN USE</t>
    </r>
  </si>
  <si>
    <t>Apprenticeship Levy Rebate</t>
  </si>
  <si>
    <t>Apprenticeship Levy</t>
  </si>
  <si>
    <t>Cash Flow Consistency Check</t>
  </si>
  <si>
    <t>Cross Check Cash To Balance Sheet</t>
  </si>
  <si>
    <t>GDP Adjustment - Not Used</t>
  </si>
  <si>
    <t>NPV of Evaluated Payments: Base End Date</t>
  </si>
  <si>
    <t>NPV of Evaluated Payments: Extension End Date</t>
  </si>
  <si>
    <t>NPV of Evaluated Payments: Extension Period Weighted</t>
  </si>
  <si>
    <t>NPV of Evaluated Payments: Extension End Date Weighted</t>
  </si>
  <si>
    <t>Travelcard Revenue</t>
  </si>
  <si>
    <t>Travelcard mitigation</t>
  </si>
  <si>
    <t>Passenger Charter Discounts</t>
  </si>
  <si>
    <t>Delay Repay</t>
  </si>
  <si>
    <t>Concessionary Travel</t>
  </si>
  <si>
    <t>Railcard Sales</t>
  </si>
  <si>
    <t>Penalty Fares</t>
  </si>
  <si>
    <t>Excess Fares</t>
  </si>
  <si>
    <t>Upgrades</t>
  </si>
  <si>
    <t>Rail Staff Travel</t>
  </si>
  <si>
    <t>BT Police</t>
  </si>
  <si>
    <t>Met &amp; City Police</t>
  </si>
  <si>
    <t>Bus Feeder Income</t>
  </si>
  <si>
    <t>Non-geographical</t>
  </si>
  <si>
    <t>Permits to travel</t>
  </si>
  <si>
    <t>Fares Checking Differences</t>
  </si>
  <si>
    <t>Refund balancing</t>
  </si>
  <si>
    <t>Claim provisions</t>
  </si>
  <si>
    <t>Other LENNON revenue: sundry items</t>
  </si>
  <si>
    <t>Megatrain Income</t>
  </si>
  <si>
    <t>FRM Revenue: for FRT</t>
  </si>
  <si>
    <t>Sales - Other</t>
  </si>
  <si>
    <t>Compensation Claims (not Delay Repay)</t>
  </si>
  <si>
    <t>DOO Equipment</t>
  </si>
  <si>
    <t>Rail Division Transactions</t>
  </si>
  <si>
    <t>RSSB Safety Charge</t>
  </si>
  <si>
    <t>Minor Works</t>
  </si>
  <si>
    <t>Other Network Rail Charges (&lt;£250k p.a.)</t>
  </si>
  <si>
    <t>Schedule 7.1 - Short Formations</t>
  </si>
  <si>
    <t>Financial Subsidy / (Premium) net of  FRM adjustments</t>
  </si>
  <si>
    <t>Year 9 (extension)</t>
  </si>
  <si>
    <t>Year 9 (core)</t>
  </si>
  <si>
    <t>Year 10 (extension)</t>
  </si>
  <si>
    <t>Year 11 (extension)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</si>
</sst>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6" formatCode="&quot;£&quot;#,##0;[Red]\-&quot;£&quot;#,##0"/>
    <numFmt numFmtId="164" formatCode="0.0"/>
    <numFmt numFmtId="165" formatCode="&quot;Real&quot;;;&quot;Nominal&quot;"/>
    <numFmt numFmtId="166" formatCode="#,##0;\(#,##0\);\-"/>
    <numFmt numFmtId="167" formatCode="#,##0_);\(#,##0\);\-_)"/>
    <numFmt numFmtId="168" formatCode="dd\ mmm\ yy;mmm\ yy;\-_)"/>
    <numFmt numFmtId="169" formatCode="0.000000000000"/>
    <numFmt numFmtId="170" formatCode="#,##0.00_);\(#,##0.00\);\-_)"/>
    <numFmt numFmtId="171" formatCode="0.000000"/>
    <numFmt numFmtId="172" formatCode="0.00%;\-0.00%;\-"/>
    <numFmt numFmtId="173" formatCode="0.00%_);\(0.00%\);\-_)"/>
    <numFmt numFmtId="174" formatCode="#,##0.0_);\(#,##0.0\);\-_)"/>
    <numFmt numFmtId="175" formatCode="0.0%_);\(0.0%\);\-_)"/>
    <numFmt numFmtId="176" formatCode="#,##0.0000_);\(#,##0.0000\);\-_)"/>
    <numFmt numFmtId="177" formatCode="#,##0_);\(#,##0\);\ \-_)"/>
    <numFmt numFmtId="178" formatCode="0.0%"/>
    <numFmt numFmtId="179" formatCode="0.00%_);\(0.00%\);\-\%_)"/>
    <numFmt numFmtId="180" formatCode="0.000%_);\(0.000%\);\-\%_)"/>
    <numFmt numFmtId="181" formatCode="0E+00"/>
    <numFmt numFmtId="182" formatCode="0.00000000000"/>
    <numFmt numFmtId="183" formatCode="&quot;£&quot;#,##0_);[Red]\(&quot;£&quot;#,##0\)"/>
    <numFmt numFmtId="184" formatCode="0;\-0;"/>
    <numFmt numFmtId="185" formatCode="[$-809]dd\ mmmm\ yyyy;@"/>
    <numFmt numFmtId="186" formatCode="0%_);\(0%\);\-\%_)"/>
    <numFmt numFmtId="187" formatCode="&quot;£&quot;#,##0"/>
    <numFmt numFmtId="188" formatCode="0.0000"/>
    <numFmt numFmtId="189" formatCode="#,##0.0000_);\(#,##0.0000\);\ \-_)"/>
    <numFmt numFmtId="190" formatCode="#,##0.0000000"/>
    <numFmt numFmtId="191" formatCode="#,##0.00_);\(#,##0.00_);\-_)"/>
    <numFmt numFmtId="192" formatCode="&quot;£&quot;#,##0.00&quot;m&quot;;\-&quot;£&quot;#,##0.00&quot;m&quot;;&quot;£&quot;0.00&quot;m&quot;"/>
    <numFmt numFmtId="193" formatCode="&quot;£&quot;#,##0.0&quot;m&quot;;\-&quot;£&quot;#,##0.0&quot;m&quot;;&quot;£&quot;0.0&quot;m&quot;"/>
    <numFmt numFmtId="194" formatCode="&quot;£&quot;#,##0.00000&quot;m&quot;;\-&quot;£&quot;#,##0.00000&quot;m&quot;;&quot;£&quot;0.00000&quot;m&quot;"/>
    <numFmt numFmtId="195" formatCode="#,##0.000_);\(#,##0.000\)"/>
    <numFmt numFmtId="196" formatCode="0.000"/>
    <numFmt numFmtId="197" formatCode="#,##0.000_);\(#,##0.000\);\-_)"/>
    <numFmt numFmtId="198" formatCode="#,##0.000_);\(#,##0.000\);\ \-_)"/>
    <numFmt numFmtId="199" formatCode="#,##0.000_);\(#,##0.000_);\-_)"/>
    <numFmt numFmtId="200" formatCode="0.00000%_);\(0.00000%\);\-_)"/>
  </numFmts>
  <fonts count="40" x14ac:knownFonts="1">
    <font>
      <sz val="9"/>
      <color rgb="FF000000"/>
      <name val="Arial"/>
      <family val="2"/>
    </font>
    <font>
      <sz val="11"/>
      <color theme="1"/>
      <name val="Calibri"/>
      <family val="2"/>
      <scheme val="minor"/>
    </font>
    <font>
      <sz val="9"/>
      <color rgb="FF000000"/>
      <name val="Arial"/>
      <family val="2"/>
    </font>
    <font>
      <sz val="10"/>
      <color indexed="10"/>
      <name val="Arial"/>
      <family val="2"/>
    </font>
    <font>
      <sz val="10"/>
      <color theme="1"/>
      <name val="Arial"/>
      <family val="2"/>
    </font>
    <font>
      <sz val="8"/>
      <color indexed="9"/>
      <name val="Arial"/>
      <family val="2"/>
    </font>
    <font>
      <b/>
      <sz val="48"/>
      <color indexed="9"/>
      <name val="Arial"/>
      <family val="2"/>
    </font>
    <font>
      <b/>
      <sz val="8"/>
      <color indexed="9"/>
      <name val="Arial"/>
      <family val="2"/>
    </font>
    <font>
      <b/>
      <sz val="13"/>
      <color indexed="9"/>
      <name val="Arial"/>
      <family val="2"/>
    </font>
    <font>
      <b/>
      <sz val="10"/>
      <name val="Arial"/>
      <family val="2"/>
    </font>
    <font>
      <sz val="10"/>
      <name val="Arial"/>
      <family val="2"/>
    </font>
    <font>
      <b/>
      <sz val="11.5"/>
      <color indexed="21"/>
      <name val="Arial"/>
      <family val="2"/>
    </font>
    <font>
      <b/>
      <i/>
      <sz val="10"/>
      <color theme="1"/>
      <name val="Arial"/>
      <family val="2"/>
    </font>
    <font>
      <b/>
      <sz val="10"/>
      <color rgb="FFFF0000"/>
      <name val="Arial"/>
      <family val="2"/>
    </font>
    <font>
      <b/>
      <sz val="10"/>
      <color theme="1"/>
      <name val="Arial"/>
      <family val="2"/>
    </font>
    <font>
      <b/>
      <sz val="10"/>
      <color indexed="10"/>
      <name val="Arial"/>
      <family val="2"/>
    </font>
    <font>
      <sz val="8"/>
      <name val="Arial"/>
      <family val="2"/>
    </font>
    <font>
      <sz val="10"/>
      <color rgb="FFFF0000"/>
      <name val="Arial"/>
      <family val="2"/>
    </font>
    <font>
      <b/>
      <sz val="10"/>
      <color indexed="8"/>
      <name val="Arial"/>
      <family val="2"/>
    </font>
    <font>
      <b/>
      <sz val="10"/>
      <color indexed="21"/>
      <name val="Arial"/>
      <family val="2"/>
    </font>
    <font>
      <sz val="11"/>
      <color rgb="FF000000"/>
      <name val="Calibri"/>
      <family val="2"/>
    </font>
    <font>
      <sz val="11"/>
      <name val="Arial"/>
      <family val="2"/>
    </font>
    <font>
      <b/>
      <sz val="14"/>
      <name val="Arial"/>
      <family val="2"/>
    </font>
    <font>
      <sz val="10"/>
      <color rgb="FF000000"/>
      <name val="Arial"/>
      <family val="2"/>
    </font>
    <font>
      <sz val="10"/>
      <color indexed="55"/>
      <name val="Arial"/>
      <family val="2"/>
    </font>
    <font>
      <sz val="10"/>
      <color indexed="8"/>
      <name val="Arial"/>
      <family val="2"/>
    </font>
    <font>
      <i/>
      <sz val="10"/>
      <name val="Arial"/>
      <family val="2"/>
    </font>
    <font>
      <sz val="10"/>
      <color rgb="FFB2B2B2"/>
      <name val="Arial"/>
      <family val="2"/>
    </font>
    <font>
      <i/>
      <sz val="10"/>
      <color theme="1"/>
      <name val="Arial"/>
      <family val="2"/>
    </font>
    <font>
      <sz val="10"/>
      <color indexed="8"/>
      <name val="Verdana"/>
      <family val="2"/>
    </font>
    <font>
      <b/>
      <vertAlign val="subscript"/>
      <sz val="11.5"/>
      <color indexed="21"/>
      <name val="Arial"/>
      <family val="2"/>
    </font>
    <font>
      <vertAlign val="subscript"/>
      <sz val="10"/>
      <color theme="1"/>
      <name val="Arial"/>
      <family val="2"/>
    </font>
    <font>
      <b/>
      <vertAlign val="subscript"/>
      <sz val="10"/>
      <color indexed="8"/>
      <name val="Arial"/>
      <family val="2"/>
    </font>
    <font>
      <b/>
      <vertAlign val="superscript"/>
      <sz val="10"/>
      <color indexed="8"/>
      <name val="Arial"/>
      <family val="2"/>
    </font>
    <font>
      <b/>
      <vertAlign val="subscript"/>
      <sz val="7"/>
      <color indexed="8"/>
      <name val="Arial"/>
      <family val="2"/>
    </font>
    <font>
      <sz val="10"/>
      <color theme="1"/>
      <name val="Calibri"/>
      <family val="2"/>
      <scheme val="minor"/>
    </font>
    <font>
      <sz val="14"/>
      <name val="Arial"/>
      <family val="2"/>
    </font>
    <font>
      <b/>
      <i/>
      <sz val="10"/>
      <name val="Arial"/>
      <family val="2"/>
    </font>
    <font>
      <sz val="8"/>
      <color theme="1"/>
      <name val="Arial"/>
      <family val="2"/>
    </font>
    <font>
      <b/>
      <sz val="48"/>
      <color theme="0"/>
      <name val="Arial"/>
      <family val="2"/>
    </font>
  </fonts>
  <fills count="19">
    <fill>
      <patternFill patternType="none"/>
    </fill>
    <fill>
      <patternFill patternType="gray125"/>
    </fill>
    <fill>
      <patternFill patternType="solid">
        <fgColor indexed="21"/>
        <bgColor indexed="64"/>
      </patternFill>
    </fill>
    <fill>
      <patternFill patternType="solid">
        <fgColor indexed="42"/>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indexed="22"/>
        <bgColor indexed="64"/>
      </patternFill>
    </fill>
    <fill>
      <patternFill patternType="solid">
        <fgColor indexed="31"/>
        <bgColor indexed="64"/>
      </patternFill>
    </fill>
    <fill>
      <patternFill patternType="solid">
        <fgColor indexed="51"/>
        <bgColor indexed="64"/>
      </patternFill>
    </fill>
    <fill>
      <patternFill patternType="solid">
        <fgColor indexed="23"/>
        <bgColor indexed="64"/>
      </patternFill>
    </fill>
    <fill>
      <patternFill patternType="solid">
        <fgColor rgb="FFCCFFCC"/>
        <bgColor indexed="64"/>
      </patternFill>
    </fill>
    <fill>
      <patternFill patternType="solid">
        <fgColor rgb="FFC0C0C0"/>
        <bgColor indexed="64"/>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64"/>
      </patternFill>
    </fill>
    <fill>
      <patternFill patternType="solid">
        <fgColor rgb="FFFFCC00"/>
        <bgColor indexed="64"/>
      </patternFill>
    </fill>
    <fill>
      <patternFill patternType="solid">
        <fgColor indexed="9"/>
        <bgColor indexed="64"/>
      </patternFill>
    </fill>
    <fill>
      <patternFill patternType="solid">
        <fgColor theme="0" tint="-0.499984740745262"/>
        <bgColor indexed="64"/>
      </patternFill>
    </fill>
  </fills>
  <borders count="346">
    <border>
      <left/>
      <right/>
      <top/>
      <bottom/>
      <diagonal/>
    </border>
    <border>
      <left style="thin">
        <color indexed="22"/>
      </left>
      <right/>
      <top style="thin">
        <color indexed="64"/>
      </top>
      <bottom/>
      <diagonal/>
    </border>
    <border>
      <left/>
      <right/>
      <top style="thin">
        <color indexed="64"/>
      </top>
      <bottom/>
      <diagonal/>
    </border>
    <border>
      <left style="thin">
        <color indexed="22"/>
      </left>
      <right/>
      <top/>
      <bottom/>
      <diagonal/>
    </border>
    <border>
      <left style="thin">
        <color indexed="22"/>
      </left>
      <right/>
      <top/>
      <bottom style="thin">
        <color indexed="64"/>
      </bottom>
      <diagonal/>
    </border>
    <border>
      <left/>
      <right/>
      <top/>
      <bottom style="thin">
        <color auto="1"/>
      </bottom>
      <diagonal/>
    </border>
    <border>
      <left/>
      <right/>
      <top style="thin">
        <color indexed="2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indexed="22"/>
      </left>
      <right style="thin">
        <color indexed="22"/>
      </right>
      <top style="thin">
        <color indexed="64"/>
      </top>
      <bottom style="thin">
        <color auto="1"/>
      </bottom>
      <diagonal/>
    </border>
    <border>
      <left style="thin">
        <color indexed="22"/>
      </left>
      <right style="thin">
        <color indexed="22"/>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top style="thin">
        <color indexed="64"/>
      </top>
      <bottom style="thin">
        <color auto="1"/>
      </bottom>
      <diagonal/>
    </border>
    <border>
      <left/>
      <right style="thin">
        <color indexed="22"/>
      </right>
      <top style="thin">
        <color indexed="64"/>
      </top>
      <bottom/>
      <diagonal/>
    </border>
    <border>
      <left/>
      <right/>
      <top style="thin">
        <color auto="1"/>
      </top>
      <bottom style="thin">
        <color auto="1"/>
      </bottom>
      <diagonal/>
    </border>
    <border>
      <left/>
      <right style="thin">
        <color indexed="22"/>
      </right>
      <top/>
      <bottom style="thin">
        <color indexed="64"/>
      </bottom>
      <diagonal/>
    </border>
    <border>
      <left/>
      <right/>
      <top style="thin">
        <color indexed="21"/>
      </top>
      <bottom/>
      <diagonal/>
    </border>
    <border>
      <left style="thin">
        <color indexed="22"/>
      </left>
      <right style="thin">
        <color indexed="22"/>
      </right>
      <top style="thin">
        <color indexed="64"/>
      </top>
      <bottom/>
      <diagonal/>
    </border>
    <border>
      <left style="thin">
        <color indexed="22"/>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22"/>
      </right>
      <top/>
      <bottom/>
      <diagonal/>
    </border>
    <border>
      <left/>
      <right style="thin">
        <color indexed="22"/>
      </right>
      <top style="thin">
        <color indexed="64"/>
      </top>
      <bottom/>
      <diagonal/>
    </border>
    <border>
      <left style="thin">
        <color theme="0" tint="-0.24994659260841701"/>
      </left>
      <right style="thin">
        <color indexed="22"/>
      </right>
      <top style="thin">
        <color indexed="64"/>
      </top>
      <bottom/>
      <diagonal/>
    </border>
    <border>
      <left style="thin">
        <color theme="0" tint="-0.24994659260841701"/>
      </left>
      <right style="thin">
        <color indexed="22"/>
      </right>
      <top/>
      <bottom/>
      <diagonal/>
    </border>
    <border>
      <left style="thin">
        <color indexed="22"/>
      </left>
      <right/>
      <top style="hair">
        <color indexed="22"/>
      </top>
      <bottom style="hair">
        <color indexed="22"/>
      </bottom>
      <diagonal/>
    </border>
    <border>
      <left/>
      <right/>
      <top style="hair">
        <color indexed="22"/>
      </top>
      <bottom style="hair">
        <color indexed="22"/>
      </bottom>
      <diagonal/>
    </border>
    <border>
      <left/>
      <right style="thin">
        <color indexed="22"/>
      </right>
      <top style="hair">
        <color indexed="22"/>
      </top>
      <bottom style="hair">
        <color indexed="22"/>
      </bottom>
      <diagonal/>
    </border>
    <border>
      <left style="thin">
        <color theme="0" tint="-0.24994659260841701"/>
      </left>
      <right style="thin">
        <color indexed="22"/>
      </right>
      <top style="hair">
        <color indexed="22"/>
      </top>
      <bottom style="hair">
        <color indexed="22"/>
      </bottom>
      <diagonal/>
    </border>
    <border>
      <left style="thin">
        <color theme="0" tint="-0.24994659260841701"/>
      </left>
      <right style="thin">
        <color indexed="22"/>
      </right>
      <top/>
      <bottom style="thin">
        <color indexed="64"/>
      </bottom>
      <diagonal/>
    </border>
    <border>
      <left style="thin">
        <color indexed="22"/>
      </left>
      <right/>
      <top style="thin">
        <color indexed="64"/>
      </top>
      <bottom style="hair">
        <color indexed="22"/>
      </bottom>
      <diagonal/>
    </border>
    <border>
      <left/>
      <right/>
      <top style="thin">
        <color indexed="64"/>
      </top>
      <bottom style="hair">
        <color indexed="22"/>
      </bottom>
      <diagonal/>
    </border>
    <border>
      <left/>
      <right/>
      <top style="thin">
        <color indexed="64"/>
      </top>
      <bottom style="hair">
        <color theme="0" tint="-0.14996795556505021"/>
      </bottom>
      <diagonal/>
    </border>
    <border>
      <left/>
      <right style="thin">
        <color indexed="22"/>
      </right>
      <top style="thin">
        <color indexed="64"/>
      </top>
      <bottom style="hair">
        <color indexed="22"/>
      </bottom>
      <diagonal/>
    </border>
    <border>
      <left style="thin">
        <color theme="0" tint="-0.24994659260841701"/>
      </left>
      <right style="thin">
        <color indexed="22"/>
      </right>
      <top style="thin">
        <color indexed="64"/>
      </top>
      <bottom style="hair">
        <color indexed="22"/>
      </bottom>
      <diagonal/>
    </border>
    <border>
      <left style="thin">
        <color indexed="22"/>
      </left>
      <right/>
      <top/>
      <bottom style="hair">
        <color indexed="22"/>
      </bottom>
      <diagonal/>
    </border>
    <border>
      <left/>
      <right/>
      <top/>
      <bottom style="hair">
        <color indexed="22"/>
      </bottom>
      <diagonal/>
    </border>
    <border>
      <left/>
      <right style="thin">
        <color indexed="22"/>
      </right>
      <top/>
      <bottom style="hair">
        <color indexed="22"/>
      </bottom>
      <diagonal/>
    </border>
    <border>
      <left style="thin">
        <color theme="0" tint="-0.24994659260841701"/>
      </left>
      <right style="thin">
        <color indexed="22"/>
      </right>
      <top/>
      <bottom style="hair">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auto="1"/>
      </bottom>
      <diagonal/>
    </border>
    <border>
      <left style="thin">
        <color theme="0" tint="-0.24994659260841701"/>
      </left>
      <right/>
      <top style="thin">
        <color indexed="2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indexed="21"/>
      </top>
      <bottom/>
      <diagonal/>
    </border>
    <border>
      <left style="thin">
        <color theme="0" tint="-0.24994659260841701"/>
      </left>
      <right/>
      <top style="thin">
        <color indexed="21"/>
      </top>
      <bottom/>
      <diagonal/>
    </border>
    <border>
      <left style="thin">
        <color indexed="22"/>
      </left>
      <right/>
      <top style="thin">
        <color indexed="64"/>
      </top>
      <bottom/>
      <diagonal/>
    </border>
    <border>
      <left/>
      <right/>
      <top style="thin">
        <color indexed="64"/>
      </top>
      <bottom/>
      <diagonal/>
    </border>
    <border>
      <left/>
      <right style="thin">
        <color indexed="22"/>
      </right>
      <top style="thin">
        <color indexed="64"/>
      </top>
      <bottom/>
      <diagonal/>
    </border>
    <border>
      <left style="thin">
        <color theme="0" tint="-0.24994659260841701"/>
      </left>
      <right style="thin">
        <color indexed="22"/>
      </right>
      <top style="thin">
        <color indexed="64"/>
      </top>
      <bottom/>
      <diagonal/>
    </border>
    <border>
      <left/>
      <right style="thin">
        <color indexed="22"/>
      </right>
      <top style="thin">
        <color indexed="64"/>
      </top>
      <bottom style="thin">
        <color auto="1"/>
      </bottom>
      <diagonal/>
    </border>
    <border>
      <left style="thin">
        <color indexed="22"/>
      </left>
      <right style="thin">
        <color indexed="22"/>
      </right>
      <top style="thin">
        <color indexed="64"/>
      </top>
      <bottom/>
      <diagonal/>
    </border>
    <border>
      <left style="thin">
        <color theme="0" tint="-0.24994659260841701"/>
      </left>
      <right/>
      <top style="thin">
        <color indexed="64"/>
      </top>
      <bottom style="thin">
        <color indexed="64"/>
      </bottom>
      <diagonal/>
    </border>
    <border>
      <left style="thin">
        <color indexed="22"/>
      </left>
      <right/>
      <top style="thin">
        <color auto="1"/>
      </top>
      <bottom/>
      <diagonal/>
    </border>
    <border>
      <left/>
      <right style="thin">
        <color indexed="22"/>
      </right>
      <top style="thin">
        <color auto="1"/>
      </top>
      <bottom/>
      <diagonal/>
    </border>
    <border>
      <left style="thin">
        <color indexed="22"/>
      </left>
      <right/>
      <top style="thin">
        <color auto="1"/>
      </top>
      <bottom style="thin">
        <color indexed="64"/>
      </bottom>
      <diagonal/>
    </border>
    <border>
      <left/>
      <right style="thin">
        <color indexed="22"/>
      </right>
      <top style="thin">
        <color auto="1"/>
      </top>
      <bottom style="thin">
        <color indexed="64"/>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22"/>
      </top>
      <bottom/>
      <diagonal/>
    </border>
    <border>
      <left/>
      <right style="thin">
        <color indexed="64"/>
      </right>
      <top style="thin">
        <color indexed="22"/>
      </top>
      <bottom/>
      <diagonal/>
    </border>
    <border>
      <left style="thin">
        <color indexed="22"/>
      </left>
      <right/>
      <top style="thin">
        <color indexed="21"/>
      </top>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indexed="22"/>
      </left>
      <right/>
      <top style="thin">
        <color indexed="64"/>
      </top>
      <bottom style="thin">
        <color auto="1"/>
      </bottom>
      <diagonal/>
    </border>
    <border>
      <left style="thin">
        <color indexed="22"/>
      </left>
      <right style="thin">
        <color indexed="22"/>
      </right>
      <top style="thin">
        <color indexed="64"/>
      </top>
      <bottom style="thin">
        <color auto="1"/>
      </bottom>
      <diagonal/>
    </border>
    <border>
      <left/>
      <right style="thin">
        <color indexed="22"/>
      </right>
      <top style="thin">
        <color indexed="64"/>
      </top>
      <bottom style="thin">
        <color auto="1"/>
      </bottom>
      <diagonal/>
    </border>
    <border>
      <left style="thin">
        <color theme="0" tint="-0.24994659260841701"/>
      </left>
      <right style="thin">
        <color indexed="22"/>
      </right>
      <top style="thin">
        <color indexed="64"/>
      </top>
      <bottom style="thin">
        <color indexed="64"/>
      </bottom>
      <diagonal/>
    </border>
    <border>
      <left/>
      <right/>
      <top style="thin">
        <color indexed="21"/>
      </top>
      <bottom/>
      <diagonal/>
    </border>
    <border>
      <left style="thin">
        <color indexed="22"/>
      </left>
      <right/>
      <top style="thin">
        <color indexed="21"/>
      </top>
      <bottom/>
      <diagonal/>
    </border>
    <border>
      <left style="thin">
        <color theme="0" tint="-0.24994659260841701"/>
      </left>
      <right/>
      <top style="thin">
        <color indexed="21"/>
      </top>
      <bottom/>
      <diagonal/>
    </border>
    <border>
      <left/>
      <right/>
      <top style="thin">
        <color indexed="64"/>
      </top>
      <bottom style="thin">
        <color indexed="64"/>
      </bottom>
      <diagonal/>
    </border>
    <border>
      <left style="thin">
        <color theme="0" tint="-0.24994659260841701"/>
      </left>
      <right style="thin">
        <color indexed="22"/>
      </right>
      <top style="thin">
        <color indexed="64"/>
      </top>
      <bottom/>
      <diagonal/>
    </border>
    <border>
      <left style="thin">
        <color indexed="22"/>
      </left>
      <right style="thin">
        <color indexed="22"/>
      </right>
      <top style="thin">
        <color indexed="64"/>
      </top>
      <bottom/>
      <diagonal/>
    </border>
    <border>
      <left style="thin">
        <color indexed="22"/>
      </left>
      <right/>
      <top style="thin">
        <color indexed="64"/>
      </top>
      <bottom/>
      <diagonal/>
    </border>
    <border>
      <left/>
      <right/>
      <top style="thin">
        <color indexed="64"/>
      </top>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right style="thin">
        <color indexed="22"/>
      </right>
      <top style="thin">
        <color indexed="64"/>
      </top>
      <bottom/>
      <diagonal/>
    </border>
    <border>
      <left style="thin">
        <color indexed="64"/>
      </left>
      <right style="thin">
        <color indexed="64"/>
      </right>
      <top style="thin">
        <color indexed="64"/>
      </top>
      <bottom/>
      <diagonal/>
    </border>
    <border>
      <left style="thin">
        <color indexed="64"/>
      </left>
      <right/>
      <top style="thin">
        <color indexed="22"/>
      </top>
      <bottom/>
      <diagonal/>
    </border>
    <border>
      <left/>
      <right style="thin">
        <color indexed="64"/>
      </right>
      <top style="thin">
        <color indexed="22"/>
      </top>
      <bottom/>
      <diagonal/>
    </border>
    <border>
      <left/>
      <right style="thin">
        <color theme="0" tint="-0.34998626667073579"/>
      </right>
      <top style="thin">
        <color indexed="64"/>
      </top>
      <bottom/>
      <diagonal/>
    </border>
    <border>
      <left/>
      <right style="thin">
        <color theme="0" tint="-0.24994659260841701"/>
      </right>
      <top/>
      <bottom/>
      <diagonal/>
    </border>
    <border>
      <left/>
      <right/>
      <top style="thin">
        <color auto="1"/>
      </top>
      <bottom style="thin">
        <color auto="1"/>
      </bottom>
      <diagonal/>
    </border>
    <border>
      <left style="thin">
        <color theme="0" tint="-0.24994659260841701"/>
      </left>
      <right style="thin">
        <color theme="0" tint="-0.24994659260841701"/>
      </right>
      <top/>
      <bottom/>
      <diagonal/>
    </border>
    <border>
      <left style="thin">
        <color theme="0" tint="-0.14996795556505021"/>
      </left>
      <right style="thin">
        <color indexed="22"/>
      </right>
      <top style="thin">
        <color indexed="64"/>
      </top>
      <bottom/>
      <diagonal/>
    </border>
    <border>
      <left style="thin">
        <color theme="0" tint="-0.14996795556505021"/>
      </left>
      <right style="thin">
        <color indexed="22"/>
      </right>
      <top/>
      <bottom/>
      <diagonal/>
    </border>
    <border>
      <left style="thin">
        <color theme="0" tint="-0.14996795556505021"/>
      </left>
      <right style="thin">
        <color indexed="22"/>
      </right>
      <top/>
      <bottom style="thin">
        <color indexed="64"/>
      </bottom>
      <diagonal/>
    </border>
    <border>
      <left style="thin">
        <color theme="0" tint="-0.14996795556505021"/>
      </left>
      <right style="thin">
        <color indexed="22"/>
      </right>
      <top style="thin">
        <color indexed="64"/>
      </top>
      <bottom style="thin">
        <color indexed="64"/>
      </bottom>
      <diagonal/>
    </border>
    <border>
      <left/>
      <right/>
      <top style="thin">
        <color indexed="64"/>
      </top>
      <bottom/>
      <diagonal/>
    </border>
    <border>
      <left/>
      <right/>
      <top style="thin">
        <color indexed="21"/>
      </top>
      <bottom/>
      <diagonal/>
    </border>
    <border>
      <left style="thin">
        <color indexed="22"/>
      </left>
      <right/>
      <top style="thin">
        <color indexed="21"/>
      </top>
      <bottom/>
      <diagonal/>
    </border>
    <border>
      <left style="thin">
        <color indexed="22"/>
      </left>
      <right/>
      <top style="thin">
        <color auto="1"/>
      </top>
      <bottom/>
      <diagonal/>
    </border>
    <border>
      <left/>
      <right/>
      <top style="thin">
        <color indexed="64"/>
      </top>
      <bottom/>
      <diagonal/>
    </border>
    <border>
      <left/>
      <right style="thin">
        <color indexed="22"/>
      </right>
      <top style="thin">
        <color auto="1"/>
      </top>
      <bottom/>
      <diagonal/>
    </border>
    <border>
      <left/>
      <right style="thin">
        <color theme="0" tint="-0.24994659260841701"/>
      </right>
      <top style="thin">
        <color indexed="64"/>
      </top>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right/>
      <top style="thin">
        <color indexed="21"/>
      </top>
      <bottom/>
      <diagonal/>
    </border>
    <border>
      <left style="thin">
        <color indexed="22"/>
      </left>
      <right/>
      <top style="thin">
        <color indexed="21"/>
      </top>
      <bottom/>
      <diagonal/>
    </border>
    <border>
      <left style="thin">
        <color indexed="22"/>
      </left>
      <right/>
      <top style="thin">
        <color auto="1"/>
      </top>
      <bottom/>
      <diagonal/>
    </border>
    <border>
      <left/>
      <right/>
      <top style="thin">
        <color indexed="64"/>
      </top>
      <bottom/>
      <diagonal/>
    </border>
    <border>
      <left/>
      <right style="thin">
        <color indexed="22"/>
      </right>
      <top style="thin">
        <color auto="1"/>
      </top>
      <bottom/>
      <diagonal/>
    </border>
    <border>
      <left/>
      <right/>
      <top style="thin">
        <color indexed="21"/>
      </top>
      <bottom/>
      <diagonal/>
    </border>
    <border>
      <left style="thin">
        <color indexed="22"/>
      </left>
      <right/>
      <top style="thin">
        <color indexed="21"/>
      </top>
      <bottom/>
      <diagonal/>
    </border>
    <border>
      <left style="thin">
        <color indexed="22"/>
      </left>
      <right/>
      <top style="thin">
        <color auto="1"/>
      </top>
      <bottom style="thin">
        <color indexed="64"/>
      </bottom>
      <diagonal/>
    </border>
    <border>
      <left/>
      <right style="thin">
        <color indexed="22"/>
      </right>
      <top style="thin">
        <color auto="1"/>
      </top>
      <bottom style="thin">
        <color indexed="64"/>
      </bottom>
      <diagonal/>
    </border>
    <border>
      <left style="thin">
        <color theme="0" tint="-0.24994659260841701"/>
      </left>
      <right style="thin">
        <color indexed="22"/>
      </right>
      <top style="thin">
        <color indexed="64"/>
      </top>
      <bottom/>
      <diagonal/>
    </border>
    <border>
      <left style="thin">
        <color indexed="22"/>
      </left>
      <right style="thin">
        <color indexed="22"/>
      </right>
      <top style="thin">
        <color indexed="64"/>
      </top>
      <bottom/>
      <diagonal/>
    </border>
    <border>
      <left/>
      <right/>
      <top style="thin">
        <color theme="0" tint="-0.249977111117893"/>
      </top>
      <bottom/>
      <diagonal/>
    </border>
    <border>
      <left style="thin">
        <color indexed="22"/>
      </left>
      <right/>
      <top style="thin">
        <color auto="1"/>
      </top>
      <bottom/>
      <diagonal/>
    </border>
    <border>
      <left/>
      <right/>
      <top style="thin">
        <color auto="1"/>
      </top>
      <bottom/>
      <diagonal/>
    </border>
    <border>
      <left/>
      <right style="thin">
        <color indexed="22"/>
      </right>
      <top style="thin">
        <color indexed="64"/>
      </top>
      <bottom/>
      <diagonal/>
    </border>
    <border>
      <left style="thin">
        <color indexed="64"/>
      </left>
      <right/>
      <top style="thin">
        <color indexed="64"/>
      </top>
      <bottom/>
      <diagonal/>
    </border>
    <border>
      <left style="thin">
        <color auto="1"/>
      </left>
      <right/>
      <top style="thin">
        <color indexed="64"/>
      </top>
      <bottom style="thin">
        <color indexed="64"/>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22"/>
      </top>
      <bottom/>
      <diagonal/>
    </border>
    <border>
      <left/>
      <right style="thin">
        <color indexed="64"/>
      </right>
      <top style="thin">
        <color indexed="22"/>
      </top>
      <bottom/>
      <diagonal/>
    </border>
    <border>
      <left style="thin">
        <color indexed="22"/>
      </left>
      <right/>
      <top style="hair">
        <color auto="1"/>
      </top>
      <bottom style="thin">
        <color indexed="64"/>
      </bottom>
      <diagonal/>
    </border>
    <border>
      <left/>
      <right/>
      <top style="hair">
        <color auto="1"/>
      </top>
      <bottom style="thin">
        <color indexed="64"/>
      </bottom>
      <diagonal/>
    </border>
    <border>
      <left/>
      <right style="thin">
        <color indexed="22"/>
      </right>
      <top style="hair">
        <color auto="1"/>
      </top>
      <bottom style="thin">
        <color indexed="64"/>
      </bottom>
      <diagonal/>
    </border>
    <border>
      <left style="thin">
        <color theme="0" tint="-0.24994659260841701"/>
      </left>
      <right style="thin">
        <color indexed="22"/>
      </right>
      <top style="hair">
        <color auto="1"/>
      </top>
      <bottom style="thin">
        <color indexed="64"/>
      </bottom>
      <diagonal/>
    </border>
    <border>
      <left style="thin">
        <color indexed="22"/>
      </left>
      <right/>
      <top/>
      <bottom style="hair">
        <color indexed="64"/>
      </bottom>
      <diagonal/>
    </border>
    <border>
      <left/>
      <right/>
      <top/>
      <bottom style="hair">
        <color indexed="64"/>
      </bottom>
      <diagonal/>
    </border>
    <border>
      <left/>
      <right style="thin">
        <color indexed="22"/>
      </right>
      <top/>
      <bottom style="hair">
        <color indexed="64"/>
      </bottom>
      <diagonal/>
    </border>
    <border>
      <left style="thin">
        <color theme="0" tint="-0.24994659260841701"/>
      </left>
      <right style="thin">
        <color indexed="22"/>
      </right>
      <top/>
      <bottom style="hair">
        <color indexed="64"/>
      </bottom>
      <diagonal/>
    </border>
    <border>
      <left style="thin">
        <color indexed="22"/>
      </left>
      <right/>
      <top style="hair">
        <color indexed="64"/>
      </top>
      <bottom style="hair">
        <color indexed="64"/>
      </bottom>
      <diagonal/>
    </border>
    <border>
      <left/>
      <right/>
      <top style="hair">
        <color indexed="64"/>
      </top>
      <bottom style="hair">
        <color indexed="64"/>
      </bottom>
      <diagonal/>
    </border>
    <border>
      <left/>
      <right style="thin">
        <color indexed="22"/>
      </right>
      <top style="hair">
        <color indexed="64"/>
      </top>
      <bottom style="hair">
        <color indexed="64"/>
      </bottom>
      <diagonal/>
    </border>
    <border>
      <left style="thin">
        <color theme="0" tint="-0.24994659260841701"/>
      </left>
      <right style="thin">
        <color indexed="22"/>
      </right>
      <top style="hair">
        <color auto="1"/>
      </top>
      <bottom style="hair">
        <color auto="1"/>
      </bottom>
      <diagonal/>
    </border>
    <border>
      <left style="thin">
        <color indexed="22"/>
      </left>
      <right/>
      <top style="thin">
        <color indexed="64"/>
      </top>
      <bottom style="double">
        <color indexed="64"/>
      </bottom>
      <diagonal/>
    </border>
    <border>
      <left/>
      <right/>
      <top style="thin">
        <color indexed="64"/>
      </top>
      <bottom style="double">
        <color indexed="64"/>
      </bottom>
      <diagonal/>
    </border>
    <border>
      <left/>
      <right style="thin">
        <color indexed="22"/>
      </right>
      <top style="thin">
        <color indexed="64"/>
      </top>
      <bottom style="double">
        <color indexed="64"/>
      </bottom>
      <diagonal/>
    </border>
    <border>
      <left style="thin">
        <color theme="0" tint="-0.24994659260841701"/>
      </left>
      <right style="thin">
        <color indexed="22"/>
      </right>
      <top style="thin">
        <color indexed="64"/>
      </top>
      <bottom style="hair">
        <color indexed="64"/>
      </bottom>
      <diagonal/>
    </border>
    <border>
      <left style="thin">
        <color theme="0" tint="-0.24994659260841701"/>
      </left>
      <right style="thin">
        <color indexed="22"/>
      </right>
      <top style="thin">
        <color indexed="64"/>
      </top>
      <bottom style="double">
        <color indexed="64"/>
      </bottom>
      <diagonal/>
    </border>
    <border>
      <left style="thin">
        <color indexed="22"/>
      </left>
      <right/>
      <top style="thin">
        <color indexed="64"/>
      </top>
      <bottom style="thin">
        <color auto="1"/>
      </bottom>
      <diagonal/>
    </border>
    <border>
      <left/>
      <right/>
      <top style="thin">
        <color indexed="64"/>
      </top>
      <bottom style="thin">
        <color indexed="64"/>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right/>
      <top style="thin">
        <color indexed="64"/>
      </top>
      <bottom style="thin">
        <color indexed="22"/>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style="thin">
        <color rgb="FFB2B2B2"/>
      </right>
      <top style="thin">
        <color indexed="64"/>
      </top>
      <bottom/>
      <diagonal/>
    </border>
    <border>
      <left style="thin">
        <color indexed="64"/>
      </left>
      <right style="thin">
        <color rgb="FFB2B2B2"/>
      </right>
      <top style="thin">
        <color indexed="64"/>
      </top>
      <bottom style="thin">
        <color indexed="64"/>
      </bottom>
      <diagonal/>
    </border>
    <border>
      <left style="thin">
        <color rgb="FFB2B2B2"/>
      </left>
      <right style="thin">
        <color rgb="FFB2B2B2"/>
      </right>
      <top style="thin">
        <color indexed="64"/>
      </top>
      <bottom style="thin">
        <color indexed="64"/>
      </bottom>
      <diagonal/>
    </border>
    <border>
      <left style="thin">
        <color rgb="FFB2B2B2"/>
      </left>
      <right style="thin">
        <color indexed="64"/>
      </right>
      <top style="thin">
        <color indexed="64"/>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auto="1"/>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auto="1"/>
      </right>
      <top style="thin">
        <color theme="0" tint="-0.34998626667073579"/>
      </top>
      <bottom style="thin">
        <color indexed="64"/>
      </bottom>
      <diagonal/>
    </border>
    <border>
      <left/>
      <right style="thin">
        <color indexed="64"/>
      </right>
      <top style="thin">
        <color indexed="64"/>
      </top>
      <bottom style="thin">
        <color indexed="64"/>
      </bottom>
      <diagonal/>
    </border>
    <border>
      <left style="thin">
        <color indexed="64"/>
      </left>
      <right style="thin">
        <color indexed="23"/>
      </right>
      <top style="thin">
        <color indexed="64"/>
      </top>
      <bottom style="thin">
        <color indexed="23"/>
      </bottom>
      <diagonal/>
    </border>
    <border>
      <left style="thin">
        <color indexed="64"/>
      </left>
      <right style="thin">
        <color theme="0" tint="-0.24994659260841701"/>
      </right>
      <top style="thin">
        <color indexed="64"/>
      </top>
      <bottom style="thin">
        <color indexed="23"/>
      </bottom>
      <diagonal/>
    </border>
    <border>
      <left style="thin">
        <color theme="0" tint="-0.24994659260841701"/>
      </left>
      <right style="thin">
        <color indexed="64"/>
      </right>
      <top style="thin">
        <color indexed="64"/>
      </top>
      <bottom style="thin">
        <color indexed="23"/>
      </bottom>
      <diagonal/>
    </border>
    <border>
      <left style="thin">
        <color indexed="64"/>
      </left>
      <right style="thin">
        <color indexed="23"/>
      </right>
      <top style="thin">
        <color indexed="23"/>
      </top>
      <bottom style="thin">
        <color indexed="64"/>
      </bottom>
      <diagonal/>
    </border>
    <border>
      <left style="thin">
        <color indexed="64"/>
      </left>
      <right style="thin">
        <color theme="0" tint="-0.24994659260841701"/>
      </right>
      <top style="thin">
        <color indexed="23"/>
      </top>
      <bottom style="thin">
        <color indexed="64"/>
      </bottom>
      <diagonal/>
    </border>
    <border>
      <left style="thin">
        <color theme="0" tint="-0.24994659260841701"/>
      </left>
      <right style="thin">
        <color indexed="64"/>
      </right>
      <top style="thin">
        <color indexed="23"/>
      </top>
      <bottom style="thin">
        <color indexed="64"/>
      </bottom>
      <diagonal/>
    </border>
    <border>
      <left style="thin">
        <color indexed="23"/>
      </left>
      <right style="thin">
        <color theme="0" tint="-0.34998626667073579"/>
      </right>
      <top style="thin">
        <color indexed="64"/>
      </top>
      <bottom style="thin">
        <color indexed="23"/>
      </bottom>
      <diagonal/>
    </border>
    <border>
      <left style="thin">
        <color theme="0" tint="-0.34998626667073579"/>
      </left>
      <right style="thin">
        <color indexed="64"/>
      </right>
      <top style="thin">
        <color indexed="64"/>
      </top>
      <bottom style="thin">
        <color indexed="23"/>
      </bottom>
      <diagonal/>
    </border>
    <border>
      <left style="thin">
        <color indexed="23"/>
      </left>
      <right style="thin">
        <color theme="0" tint="-0.34998626667073579"/>
      </right>
      <top style="thin">
        <color indexed="23"/>
      </top>
      <bottom style="thin">
        <color indexed="23"/>
      </bottom>
      <diagonal/>
    </border>
    <border>
      <left style="thin">
        <color theme="0" tint="-0.34998626667073579"/>
      </left>
      <right style="thin">
        <color indexed="64"/>
      </right>
      <top style="thin">
        <color indexed="23"/>
      </top>
      <bottom style="thin">
        <color indexed="23"/>
      </bottom>
      <diagonal/>
    </border>
    <border>
      <left style="thin">
        <color indexed="23"/>
      </left>
      <right style="thin">
        <color indexed="23"/>
      </right>
      <top style="thin">
        <color indexed="64"/>
      </top>
      <bottom style="thin">
        <color indexed="23"/>
      </bottom>
      <diagonal/>
    </border>
    <border>
      <left style="thin">
        <color indexed="23"/>
      </left>
      <right/>
      <top style="thin">
        <color indexed="64"/>
      </top>
      <bottom style="thin">
        <color indexed="23"/>
      </bottom>
      <diagonal/>
    </border>
    <border>
      <left style="thin">
        <color rgb="FFB2B2B2"/>
      </left>
      <right style="thin">
        <color rgb="FFB2B2B2"/>
      </right>
      <top style="thin">
        <color indexed="64"/>
      </top>
      <bottom style="thin">
        <color indexed="23"/>
      </bottom>
      <diagonal/>
    </border>
    <border>
      <left/>
      <right style="thin">
        <color auto="1"/>
      </right>
      <top style="thin">
        <color indexed="64"/>
      </top>
      <bottom style="thin">
        <color indexed="23"/>
      </bottom>
      <diagonal/>
    </border>
    <border>
      <left style="thin">
        <color indexed="23"/>
      </left>
      <right style="thin">
        <color indexed="23"/>
      </right>
      <top style="thin">
        <color indexed="23"/>
      </top>
      <bottom style="thin">
        <color indexed="64"/>
      </bottom>
      <diagonal/>
    </border>
    <border>
      <left style="thin">
        <color indexed="23"/>
      </left>
      <right/>
      <top style="thin">
        <color indexed="23"/>
      </top>
      <bottom style="thin">
        <color indexed="64"/>
      </bottom>
      <diagonal/>
    </border>
    <border>
      <left style="thin">
        <color rgb="FFB2B2B2"/>
      </left>
      <right style="thin">
        <color rgb="FFB2B2B2"/>
      </right>
      <top style="thin">
        <color indexed="23"/>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auto="1"/>
      </bottom>
      <diagonal/>
    </border>
    <border>
      <left style="thin">
        <color theme="0" tint="-0.34998626667073579"/>
      </left>
      <right style="thin">
        <color indexed="64"/>
      </right>
      <top/>
      <bottom style="thin">
        <color auto="1"/>
      </bottom>
      <diagonal/>
    </border>
    <border>
      <left style="thin">
        <color theme="0" tint="-0.34998626667073579"/>
      </left>
      <right/>
      <top style="thin">
        <color indexed="64"/>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indexed="64"/>
      </bottom>
      <diagonal/>
    </border>
    <border>
      <left/>
      <right style="thin">
        <color indexed="64"/>
      </right>
      <top style="thin">
        <color indexed="64"/>
      </top>
      <bottom/>
      <diagonal/>
    </border>
    <border>
      <left style="thin">
        <color indexed="23"/>
      </left>
      <right style="thin">
        <color indexed="64"/>
      </right>
      <top/>
      <bottom style="thin">
        <color indexed="23"/>
      </bottom>
      <diagonal/>
    </border>
    <border>
      <left style="thin">
        <color indexed="23"/>
      </left>
      <right style="thin">
        <color auto="1"/>
      </right>
      <top style="thin">
        <color indexed="23"/>
      </top>
      <bottom style="thin">
        <color indexed="23"/>
      </bottom>
      <diagonal/>
    </border>
    <border>
      <left style="thin">
        <color indexed="23"/>
      </left>
      <right style="thin">
        <color indexed="64"/>
      </right>
      <top style="thin">
        <color indexed="23"/>
      </top>
      <bottom/>
      <diagonal/>
    </border>
    <border>
      <left style="thin">
        <color indexed="23"/>
      </left>
      <right style="thin">
        <color auto="1"/>
      </right>
      <top style="thin">
        <color indexed="23"/>
      </top>
      <bottom style="thin">
        <color indexed="64"/>
      </bottom>
      <diagonal/>
    </border>
    <border>
      <left style="thin">
        <color indexed="23"/>
      </left>
      <right/>
      <top/>
      <bottom style="thin">
        <color indexed="23"/>
      </bottom>
      <diagonal/>
    </border>
    <border>
      <left style="thin">
        <color indexed="23"/>
      </left>
      <right style="thin">
        <color indexed="23"/>
      </right>
      <top/>
      <bottom style="thin">
        <color indexed="23"/>
      </bottom>
      <diagonal/>
    </border>
    <border>
      <left style="thin">
        <color indexed="23"/>
      </left>
      <right style="thin">
        <color auto="1"/>
      </right>
      <top/>
      <bottom style="thin">
        <color indexed="23"/>
      </bottom>
      <diagonal/>
    </border>
    <border>
      <left style="thin">
        <color indexed="23"/>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auto="1"/>
      </bottom>
      <diagonal/>
    </border>
    <border>
      <left style="thin">
        <color indexed="22"/>
      </left>
      <right/>
      <top/>
      <bottom style="thin">
        <color indexed="64"/>
      </bottom>
      <diagonal/>
    </border>
    <border>
      <left/>
      <right/>
      <top/>
      <bottom style="thin">
        <color indexed="64"/>
      </bottom>
      <diagonal/>
    </border>
    <border>
      <left/>
      <right style="thin">
        <color indexed="22"/>
      </right>
      <top/>
      <bottom style="thin">
        <color indexed="64"/>
      </bottom>
      <diagonal/>
    </border>
    <border>
      <left style="thin">
        <color indexed="64"/>
      </left>
      <right/>
      <top style="hair">
        <color indexed="64"/>
      </top>
      <bottom style="hair">
        <color indexed="64"/>
      </bottom>
      <diagonal/>
    </border>
    <border>
      <left style="thin">
        <color indexed="22"/>
      </left>
      <right/>
      <top style="thin">
        <color indexed="64"/>
      </top>
      <bottom style="hair">
        <color indexed="64"/>
      </bottom>
      <diagonal/>
    </border>
    <border>
      <left/>
      <right/>
      <top style="thin">
        <color indexed="64"/>
      </top>
      <bottom style="hair">
        <color indexed="64"/>
      </bottom>
      <diagonal/>
    </border>
    <border>
      <left/>
      <right/>
      <top style="thin">
        <color indexed="64"/>
      </top>
      <bottom style="thin">
        <color indexed="64"/>
      </bottom>
      <diagonal/>
    </border>
    <border>
      <left/>
      <right style="thin">
        <color theme="0" tint="-0.34998626667073579"/>
      </right>
      <top style="thin">
        <color indexed="64"/>
      </top>
      <bottom style="thin">
        <color auto="1"/>
      </bottom>
      <diagonal/>
    </border>
    <border>
      <left/>
      <right style="thin">
        <color theme="0" tint="-0.34998626667073579"/>
      </right>
      <top style="hair">
        <color auto="1"/>
      </top>
      <bottom style="hair">
        <color indexed="64"/>
      </bottom>
      <diagonal/>
    </border>
    <border>
      <left/>
      <right/>
      <top/>
      <bottom style="hair">
        <color auto="1"/>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style="hair">
        <color indexed="22"/>
      </bottom>
      <diagonal/>
    </border>
    <border>
      <left/>
      <right style="thin">
        <color theme="0" tint="-0.24994659260841701"/>
      </right>
      <top/>
      <bottom style="hair">
        <color indexed="22"/>
      </bottom>
      <diagonal/>
    </border>
    <border>
      <left/>
      <right style="thin">
        <color theme="0" tint="-0.24994659260841701"/>
      </right>
      <top/>
      <bottom style="thin">
        <color indexed="64"/>
      </bottom>
      <diagonal/>
    </border>
    <border>
      <left style="thin">
        <color indexed="22"/>
      </left>
      <right/>
      <top/>
      <bottom style="hair">
        <color auto="1"/>
      </bottom>
      <diagonal/>
    </border>
    <border>
      <left/>
      <right style="thin">
        <color indexed="22"/>
      </right>
      <top/>
      <bottom style="hair">
        <color auto="1"/>
      </bottom>
      <diagonal/>
    </border>
    <border>
      <left style="thin">
        <color indexed="22"/>
      </left>
      <right/>
      <top/>
      <bottom style="hair">
        <color theme="1"/>
      </bottom>
      <diagonal/>
    </border>
    <border>
      <left/>
      <right/>
      <top/>
      <bottom style="hair">
        <color theme="1"/>
      </bottom>
      <diagonal/>
    </border>
    <border>
      <left/>
      <right style="thin">
        <color indexed="22"/>
      </right>
      <top/>
      <bottom style="hair">
        <color theme="1"/>
      </bottom>
      <diagonal/>
    </border>
    <border>
      <left style="thin">
        <color theme="0" tint="-0.24994659260841701"/>
      </left>
      <right style="thin">
        <color indexed="22"/>
      </right>
      <top/>
      <bottom style="hair">
        <color theme="1"/>
      </bottom>
      <diagonal/>
    </border>
    <border>
      <left style="thin">
        <color indexed="22"/>
      </left>
      <right/>
      <top style="hair">
        <color theme="1"/>
      </top>
      <bottom/>
      <diagonal/>
    </border>
    <border>
      <left/>
      <right/>
      <top style="hair">
        <color theme="1"/>
      </top>
      <bottom/>
      <diagonal/>
    </border>
    <border>
      <left/>
      <right style="thin">
        <color indexed="22"/>
      </right>
      <top style="hair">
        <color theme="1"/>
      </top>
      <bottom/>
      <diagonal/>
    </border>
    <border>
      <left style="thin">
        <color theme="0" tint="-0.24994659260841701"/>
      </left>
      <right style="thin">
        <color indexed="22"/>
      </right>
      <top style="hair">
        <color theme="1"/>
      </top>
      <bottom/>
      <diagonal/>
    </border>
    <border>
      <left style="thin">
        <color indexed="22"/>
      </left>
      <right/>
      <top style="hair">
        <color theme="1"/>
      </top>
      <bottom style="hair">
        <color auto="1"/>
      </bottom>
      <diagonal/>
    </border>
    <border>
      <left/>
      <right/>
      <top style="hair">
        <color theme="1"/>
      </top>
      <bottom style="hair">
        <color auto="1"/>
      </bottom>
      <diagonal/>
    </border>
    <border>
      <left style="thin">
        <color indexed="22"/>
      </left>
      <right/>
      <top style="hair">
        <color indexed="64"/>
      </top>
      <bottom/>
      <diagonal/>
    </border>
    <border>
      <left/>
      <right/>
      <top style="hair">
        <color indexed="64"/>
      </top>
      <bottom/>
      <diagonal/>
    </border>
    <border>
      <left style="thin">
        <color indexed="22"/>
      </left>
      <right/>
      <top style="thin">
        <color auto="1"/>
      </top>
      <bottom style="hair">
        <color auto="1"/>
      </bottom>
      <diagonal/>
    </border>
    <border>
      <left/>
      <right/>
      <top style="thin">
        <color auto="1"/>
      </top>
      <bottom style="hair">
        <color auto="1"/>
      </bottom>
      <diagonal/>
    </border>
    <border>
      <left/>
      <right style="thin">
        <color indexed="22"/>
      </right>
      <top style="thin">
        <color auto="1"/>
      </top>
      <bottom style="hair">
        <color auto="1"/>
      </bottom>
      <diagonal/>
    </border>
    <border>
      <left style="thin">
        <color theme="0" tint="-0.24994659260841701"/>
      </left>
      <right style="thin">
        <color indexed="22"/>
      </right>
      <top style="thin">
        <color auto="1"/>
      </top>
      <bottom style="hair">
        <color auto="1"/>
      </bottom>
      <diagonal/>
    </border>
    <border>
      <left style="thin">
        <color indexed="22"/>
      </left>
      <right/>
      <top style="hair">
        <color theme="1"/>
      </top>
      <bottom style="hair">
        <color theme="1"/>
      </bottom>
      <diagonal/>
    </border>
    <border>
      <left/>
      <right/>
      <top style="hair">
        <color theme="1"/>
      </top>
      <bottom style="hair">
        <color theme="1"/>
      </bottom>
      <diagonal/>
    </border>
    <border>
      <left/>
      <right style="thin">
        <color indexed="22"/>
      </right>
      <top style="hair">
        <color theme="1"/>
      </top>
      <bottom style="hair">
        <color theme="1"/>
      </bottom>
      <diagonal/>
    </border>
    <border>
      <left style="thin">
        <color theme="0" tint="-0.24994659260841701"/>
      </left>
      <right style="thin">
        <color indexed="22"/>
      </right>
      <top style="hair">
        <color theme="1"/>
      </top>
      <bottom style="hair">
        <color theme="1"/>
      </bottom>
      <diagonal/>
    </border>
    <border>
      <left/>
      <right style="thin">
        <color theme="0" tint="-0.34998626667073579"/>
      </right>
      <top style="hair">
        <color theme="1"/>
      </top>
      <bottom style="hair">
        <color theme="1"/>
      </bottom>
      <diagonal/>
    </border>
    <border>
      <left style="thin">
        <color indexed="22"/>
      </left>
      <right/>
      <top style="thin">
        <color indexed="64"/>
      </top>
      <bottom style="thin">
        <color indexed="64"/>
      </bottom>
      <diagonal/>
    </border>
    <border>
      <left/>
      <right/>
      <top style="thin">
        <color indexed="64"/>
      </top>
      <bottom style="thin">
        <color indexed="64"/>
      </bottom>
      <diagonal/>
    </border>
    <border>
      <left/>
      <right style="thin">
        <color indexed="22"/>
      </right>
      <top style="thin">
        <color indexed="64"/>
      </top>
      <bottom style="thin">
        <color indexed="64"/>
      </bottom>
      <diagonal/>
    </border>
    <border>
      <left style="thin">
        <color theme="0" tint="-0.24994659260841701"/>
      </left>
      <right style="thin">
        <color indexed="22"/>
      </right>
      <top style="thin">
        <color indexed="64"/>
      </top>
      <bottom style="thin">
        <color indexed="64"/>
      </bottom>
      <diagonal/>
    </border>
    <border>
      <left style="thin">
        <color theme="0" tint="-0.24994659260841701"/>
      </left>
      <right style="thin">
        <color indexed="22"/>
      </right>
      <top style="thin">
        <color indexed="64"/>
      </top>
      <bottom/>
      <diagonal/>
    </border>
    <border>
      <left/>
      <right style="thin">
        <color theme="0" tint="-0.34998626667073579"/>
      </right>
      <top/>
      <bottom/>
      <diagonal/>
    </border>
    <border>
      <left/>
      <right/>
      <top style="thin">
        <color indexed="21"/>
      </top>
      <bottom/>
      <diagonal/>
    </border>
    <border>
      <left style="thin">
        <color indexed="22"/>
      </left>
      <right/>
      <top style="thin">
        <color auto="1"/>
      </top>
      <bottom/>
      <diagonal/>
    </border>
    <border>
      <left style="thin">
        <color indexed="22"/>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theme="0" tint="-0.24994659260841701"/>
      </left>
      <right/>
      <top style="thin">
        <color auto="1"/>
      </top>
      <bottom/>
      <diagonal/>
    </border>
    <border>
      <left/>
      <right style="thin">
        <color theme="0" tint="-0.24994659260841701"/>
      </right>
      <top style="thin">
        <color auto="1"/>
      </top>
      <bottom/>
      <diagonal/>
    </border>
    <border>
      <left style="thin">
        <color theme="0" tint="-0.24994659260841701"/>
      </left>
      <right/>
      <top/>
      <bottom/>
      <diagonal/>
    </border>
    <border>
      <left style="thin">
        <color theme="0" tint="-0.24994659260841701"/>
      </left>
      <right/>
      <top/>
      <bottom style="thin">
        <color indexed="64"/>
      </bottom>
      <diagonal/>
    </border>
    <border>
      <left/>
      <right style="thin">
        <color indexed="22"/>
      </right>
      <top style="thin">
        <color auto="1"/>
      </top>
      <bottom/>
      <diagonal/>
    </border>
    <border>
      <left/>
      <right style="thin">
        <color theme="0" tint="-0.34998626667073579"/>
      </right>
      <top style="thin">
        <color auto="1"/>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auto="1"/>
      </top>
      <bottom/>
      <diagonal/>
    </border>
    <border>
      <left style="thin">
        <color theme="0" tint="-0.24994659260841701"/>
      </left>
      <right/>
      <top style="thin">
        <color theme="1"/>
      </top>
      <bottom style="thin">
        <color theme="1"/>
      </bottom>
      <diagonal/>
    </border>
    <border>
      <left/>
      <right/>
      <top style="thin">
        <color theme="1"/>
      </top>
      <bottom style="thin">
        <color theme="1"/>
      </bottom>
      <diagonal/>
    </border>
    <border>
      <left/>
      <right style="thin">
        <color theme="0" tint="-0.24994659260841701"/>
      </right>
      <top style="thin">
        <color theme="1"/>
      </top>
      <bottom style="thin">
        <color theme="1"/>
      </bottom>
      <diagonal/>
    </border>
    <border>
      <left style="thin">
        <color theme="0" tint="-0.14996795556505021"/>
      </left>
      <right style="thin">
        <color theme="0" tint="-0.24994659260841701"/>
      </right>
      <top style="thin">
        <color indexed="64"/>
      </top>
      <bottom style="thin">
        <color indexed="64"/>
      </bottom>
      <diagonal/>
    </border>
    <border>
      <left style="thin">
        <color indexed="22"/>
      </left>
      <right/>
      <top style="hair">
        <color indexed="64"/>
      </top>
      <bottom style="thin">
        <color indexed="64"/>
      </bottom>
      <diagonal/>
    </border>
    <border>
      <left/>
      <right/>
      <top style="hair">
        <color indexed="64"/>
      </top>
      <bottom style="thin">
        <color indexed="64"/>
      </bottom>
      <diagonal/>
    </border>
    <border>
      <left/>
      <right style="thin">
        <color indexed="22"/>
      </right>
      <top style="thin">
        <color indexed="64"/>
      </top>
      <bottom style="double">
        <color indexed="64"/>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style="thin">
        <color indexed="64"/>
      </right>
      <top style="thin">
        <color indexed="64"/>
      </top>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right/>
      <top style="thin">
        <color indexed="21"/>
      </top>
      <bottom/>
      <diagonal/>
    </border>
    <border>
      <left style="thin">
        <color indexed="55"/>
      </left>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diagonal/>
    </border>
    <border>
      <left/>
      <right/>
      <top style="thin">
        <color indexed="64"/>
      </top>
      <bottom/>
      <diagonal/>
    </border>
    <border>
      <left/>
      <right style="thin">
        <color rgb="FFC0C0C0"/>
      </right>
      <top style="thin">
        <color indexed="64"/>
      </top>
      <bottom style="hair">
        <color theme="0" tint="-0.34998626667073579"/>
      </bottom>
      <diagonal/>
    </border>
    <border>
      <left style="thin">
        <color theme="0" tint="-0.24994659260841701"/>
      </left>
      <right style="thin">
        <color rgb="FFC0C0C0"/>
      </right>
      <top style="thin">
        <color indexed="64"/>
      </top>
      <bottom style="hair">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24994659260841701"/>
      </left>
      <right style="thin">
        <color theme="0" tint="-0.34998626667073579"/>
      </right>
      <top style="hair">
        <color theme="0" tint="-0.34998626667073579"/>
      </top>
      <bottom style="hair">
        <color theme="0" tint="-0.34998626667073579"/>
      </bottom>
      <diagonal/>
    </border>
    <border>
      <left/>
      <right style="thin">
        <color theme="0" tint="-0.34998626667073579"/>
      </right>
      <top/>
      <bottom style="thin">
        <color indexed="64"/>
      </bottom>
      <diagonal/>
    </border>
    <border>
      <left style="thin">
        <color theme="0" tint="-0.24994659260841701"/>
      </left>
      <right style="thin">
        <color theme="0" tint="-0.34998626667073579"/>
      </right>
      <top/>
      <bottom style="thin">
        <color indexed="64"/>
      </bottom>
      <diagonal/>
    </border>
    <border>
      <left style="thin">
        <color indexed="55"/>
      </left>
      <right/>
      <top style="thin">
        <color indexed="64"/>
      </top>
      <bottom/>
      <diagonal/>
    </border>
    <border>
      <left/>
      <right style="thin">
        <color indexed="55"/>
      </right>
      <top style="thin">
        <color indexed="64"/>
      </top>
      <bottom/>
      <diagonal/>
    </border>
    <border>
      <left style="thin">
        <color indexed="55"/>
      </left>
      <right/>
      <top style="hair">
        <color auto="1"/>
      </top>
      <bottom style="hair">
        <color auto="1"/>
      </bottom>
      <diagonal/>
    </border>
    <border>
      <left/>
      <right style="thin">
        <color indexed="55"/>
      </right>
      <top style="hair">
        <color auto="1"/>
      </top>
      <bottom style="hair">
        <color auto="1"/>
      </bottom>
      <diagonal/>
    </border>
    <border>
      <left style="thin">
        <color indexed="55"/>
      </left>
      <right/>
      <top style="hair">
        <color auto="1"/>
      </top>
      <bottom/>
      <diagonal/>
    </border>
    <border>
      <left/>
      <right style="thin">
        <color indexed="55"/>
      </right>
      <top style="hair">
        <color auto="1"/>
      </top>
      <bottom/>
      <diagonal/>
    </border>
    <border>
      <left style="thin">
        <color indexed="55"/>
      </left>
      <right/>
      <top/>
      <bottom style="thin">
        <color indexed="64"/>
      </bottom>
      <diagonal/>
    </border>
    <border>
      <left/>
      <right style="thin">
        <color indexed="55"/>
      </right>
      <top/>
      <bottom style="thin">
        <color indexed="64"/>
      </bottom>
      <diagonal/>
    </border>
    <border>
      <left style="thin">
        <color theme="0" tint="-0.34998626667073579"/>
      </left>
      <right/>
      <top style="thin">
        <color indexed="64"/>
      </top>
      <bottom/>
      <diagonal/>
    </border>
    <border>
      <left/>
      <right style="thin">
        <color theme="0" tint="-0.34998626667073579"/>
      </right>
      <top style="thin">
        <color indexed="64"/>
      </top>
      <bottom/>
      <diagonal/>
    </border>
    <border>
      <left style="thin">
        <color theme="0" tint="-0.24994659260841701"/>
      </left>
      <right style="thin">
        <color theme="0" tint="-0.34998626667073579"/>
      </right>
      <top style="thin">
        <color indexed="64"/>
      </top>
      <bottom/>
      <diagonal/>
    </border>
    <border>
      <left style="thin">
        <color theme="0" tint="-0.34998626667073579"/>
      </left>
      <right/>
      <top/>
      <bottom/>
      <diagonal/>
    </border>
    <border>
      <left style="thin">
        <color theme="0" tint="-0.24994659260841701"/>
      </left>
      <right style="thin">
        <color theme="0" tint="-0.34998626667073579"/>
      </right>
      <top/>
      <bottom/>
      <diagonal/>
    </border>
    <border>
      <left style="thin">
        <color theme="0" tint="-0.34998626667073579"/>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23"/>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23"/>
      </left>
      <right style="thin">
        <color indexed="23"/>
      </right>
      <top style="thin">
        <color indexed="64"/>
      </top>
      <bottom style="thin">
        <color indexed="23"/>
      </bottom>
      <diagonal/>
    </border>
    <border>
      <left style="thin">
        <color indexed="23"/>
      </left>
      <right style="thin">
        <color indexed="64"/>
      </right>
      <top style="thin">
        <color indexed="64"/>
      </top>
      <bottom style="thin">
        <color indexed="23"/>
      </bottom>
      <diagonal/>
    </border>
    <border>
      <left style="thin">
        <color indexed="64"/>
      </left>
      <right style="thin">
        <color indexed="23"/>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23"/>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thin">
        <color indexed="23"/>
      </left>
      <right style="thin">
        <color indexed="64"/>
      </right>
      <top style="thin">
        <color indexed="23"/>
      </top>
      <bottom style="thin">
        <color indexed="64"/>
      </bottom>
      <diagonal/>
    </border>
    <border>
      <left/>
      <right style="thin">
        <color indexed="22"/>
      </right>
      <top style="thin">
        <color indexed="64"/>
      </top>
      <bottom/>
      <diagonal/>
    </border>
    <border>
      <left style="thin">
        <color rgb="FFB2B2B2"/>
      </left>
      <right/>
      <top style="thin">
        <color indexed="64"/>
      </top>
      <bottom style="thin">
        <color indexed="64"/>
      </bottom>
      <diagonal/>
    </border>
    <border>
      <left/>
      <right style="thin">
        <color indexed="64"/>
      </right>
      <top style="thin">
        <color indexed="64"/>
      </top>
      <bottom style="thin">
        <color theme="0" tint="-0.34998626667073579"/>
      </bottom>
      <diagonal/>
    </border>
    <border>
      <left/>
      <right style="thin">
        <color indexed="64"/>
      </right>
      <top style="thin">
        <color theme="0" tint="-0.34998626667073579"/>
      </top>
      <bottom style="thin">
        <color theme="0" tint="-0.34998626667073579"/>
      </bottom>
      <diagonal/>
    </border>
    <border>
      <left/>
      <right style="thin">
        <color indexed="64"/>
      </right>
      <top style="thin">
        <color theme="0" tint="-0.34998626667073579"/>
      </top>
      <bottom style="thin">
        <color indexed="64"/>
      </bottom>
      <diagonal/>
    </border>
    <border>
      <left/>
      <right style="thin">
        <color auto="1"/>
      </right>
      <top style="thin">
        <color indexed="23"/>
      </top>
      <bottom style="thin">
        <color indexed="64"/>
      </bottom>
      <diagonal/>
    </border>
    <border>
      <left/>
      <right/>
      <top style="thin">
        <color indexed="23"/>
      </top>
      <bottom style="thin">
        <color indexed="64"/>
      </bottom>
      <diagonal/>
    </border>
    <border>
      <left style="thin">
        <color indexed="64"/>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bottom style="thin">
        <color auto="1"/>
      </bottom>
      <diagonal/>
    </border>
    <border>
      <left style="thin">
        <color theme="0" tint="-0.24994659260841701"/>
      </left>
      <right style="thin">
        <color indexed="64"/>
      </right>
      <top/>
      <bottom style="thin">
        <color auto="1"/>
      </bottom>
      <diagonal/>
    </border>
    <border>
      <left style="thin">
        <color indexed="64"/>
      </left>
      <right style="thin">
        <color theme="0" tint="-0.24994659260841701"/>
      </right>
      <top style="thin">
        <color indexed="64"/>
      </top>
      <bottom style="thin">
        <color theme="0" tint="-0.34998626667073579"/>
      </bottom>
      <diagonal/>
    </border>
    <border>
      <left style="thin">
        <color theme="0" tint="-0.24994659260841701"/>
      </left>
      <right style="thin">
        <color indexed="64"/>
      </right>
      <top style="thin">
        <color indexed="64"/>
      </top>
      <bottom style="thin">
        <color theme="0" tint="-0.34998626667073579"/>
      </bottom>
      <diagonal/>
    </border>
    <border>
      <left style="thin">
        <color indexed="64"/>
      </left>
      <right style="thin">
        <color theme="0" tint="-0.24994659260841701"/>
      </right>
      <top style="thin">
        <color theme="0" tint="-0.34998626667073579"/>
      </top>
      <bottom style="thin">
        <color theme="0" tint="-0.34998626667073579"/>
      </bottom>
      <diagonal/>
    </border>
    <border>
      <left style="thin">
        <color theme="0" tint="-0.24994659260841701"/>
      </left>
      <right style="thin">
        <color indexed="64"/>
      </right>
      <top style="thin">
        <color theme="0" tint="-0.34998626667073579"/>
      </top>
      <bottom style="thin">
        <color theme="0" tint="-0.34998626667073579"/>
      </bottom>
      <diagonal/>
    </border>
    <border>
      <left style="thin">
        <color indexed="64"/>
      </left>
      <right style="thin">
        <color theme="0" tint="-0.24994659260841701"/>
      </right>
      <top style="thin">
        <color theme="0" tint="-0.34998626667073579"/>
      </top>
      <bottom style="thin">
        <color indexed="64"/>
      </bottom>
      <diagonal/>
    </border>
    <border>
      <left style="thin">
        <color theme="0" tint="-0.24994659260841701"/>
      </left>
      <right style="thin">
        <color indexed="64"/>
      </right>
      <top style="thin">
        <color theme="0" tint="-0.34998626667073579"/>
      </top>
      <bottom style="thin">
        <color indexed="64"/>
      </bottom>
      <diagonal/>
    </border>
    <border>
      <left style="hair">
        <color theme="0" tint="-0.24994659260841701"/>
      </left>
      <right style="thin">
        <color indexed="22"/>
      </right>
      <top style="hair">
        <color theme="1"/>
      </top>
      <bottom/>
      <diagonal/>
    </border>
    <border>
      <left style="hair">
        <color theme="0" tint="-0.24994659260841701"/>
      </left>
      <right style="thin">
        <color indexed="22"/>
      </right>
      <top/>
      <bottom/>
      <diagonal/>
    </border>
    <border>
      <left style="hair">
        <color theme="0" tint="-0.24994659260841701"/>
      </left>
      <right style="thin">
        <color indexed="22"/>
      </right>
      <top/>
      <bottom style="hair">
        <color theme="1"/>
      </bottom>
      <diagonal/>
    </border>
    <border>
      <left style="thin">
        <color indexed="22"/>
      </left>
      <right style="thin">
        <color indexed="22"/>
      </right>
      <top/>
      <bottom style="thin">
        <color indexed="64"/>
      </bottom>
      <diagonal/>
    </border>
    <border>
      <left style="thin">
        <color theme="0" tint="-0.24994659260841701"/>
      </left>
      <right style="thin">
        <color indexed="22"/>
      </right>
      <top style="thin">
        <color indexed="64"/>
      </top>
      <bottom/>
      <diagonal/>
    </border>
  </borders>
  <cellStyleXfs count="7">
    <xf numFmtId="0" fontId="0" fillId="0" borderId="0" applyNumberFormat="0" applyProtection="0"/>
    <xf numFmtId="0" fontId="2" fillId="0" borderId="0" applyNumberFormat="0" applyProtection="0"/>
    <xf numFmtId="0" fontId="1" fillId="0" borderId="0"/>
    <xf numFmtId="0" fontId="4" fillId="0" borderId="0"/>
    <xf numFmtId="0" fontId="4" fillId="0" borderId="0"/>
    <xf numFmtId="0" fontId="2" fillId="0" borderId="0" applyNumberFormat="0" applyProtection="0"/>
    <xf numFmtId="0" fontId="2" fillId="0" borderId="0" applyNumberFormat="0" applyProtection="0"/>
  </cellStyleXfs>
  <cellXfs count="1379">
    <xf numFmtId="0" fontId="0" fillId="0" borderId="0" xfId="0"/>
    <xf numFmtId="0" fontId="3" fillId="0" borderId="0" xfId="0" applyFont="1" applyProtection="1"/>
    <xf numFmtId="0" fontId="4" fillId="0"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6" fillId="2" borderId="0" xfId="0" applyFont="1" applyFill="1" applyBorder="1" applyProtection="1"/>
    <xf numFmtId="0" fontId="7" fillId="2" borderId="0" xfId="0" applyNumberFormat="1" applyFont="1" applyFill="1" applyBorder="1" applyAlignment="1" applyProtection="1"/>
    <xf numFmtId="15" fontId="5" fillId="2" borderId="0" xfId="0" applyNumberFormat="1" applyFont="1" applyFill="1" applyBorder="1" applyAlignment="1" applyProtection="1">
      <alignment horizontal="left"/>
    </xf>
    <xf numFmtId="0" fontId="8" fillId="2" borderId="0" xfId="0" applyNumberFormat="1" applyFont="1" applyFill="1" applyBorder="1" applyAlignment="1" applyProtection="1"/>
    <xf numFmtId="0" fontId="9" fillId="3" borderId="1" xfId="0" applyFont="1" applyFill="1" applyBorder="1" applyProtection="1"/>
    <xf numFmtId="0" fontId="4" fillId="4" borderId="2" xfId="0" applyFont="1" applyFill="1" applyBorder="1" applyProtection="1"/>
    <xf numFmtId="0" fontId="0" fillId="4" borderId="2" xfId="0" applyFont="1" applyFill="1" applyBorder="1" applyProtection="1"/>
    <xf numFmtId="0" fontId="9" fillId="3" borderId="3" xfId="0" applyFont="1" applyFill="1" applyBorder="1" applyProtection="1"/>
    <xf numFmtId="0" fontId="4" fillId="3" borderId="0" xfId="0" applyFont="1" applyFill="1" applyBorder="1" applyProtection="1"/>
    <xf numFmtId="0" fontId="0" fillId="3" borderId="0" xfId="0" applyFont="1" applyFill="1" applyBorder="1" applyProtection="1"/>
    <xf numFmtId="0" fontId="9" fillId="3" borderId="4" xfId="0" applyFont="1" applyFill="1" applyBorder="1" applyProtection="1"/>
    <xf numFmtId="0" fontId="10" fillId="5" borderId="5" xfId="0" applyFont="1" applyFill="1" applyBorder="1" applyAlignment="1" applyProtection="1">
      <alignment horizontal="left"/>
    </xf>
    <xf numFmtId="0" fontId="10" fillId="6" borderId="5" xfId="0" applyFont="1" applyFill="1" applyBorder="1" applyAlignment="1" applyProtection="1">
      <alignment horizontal="left"/>
    </xf>
    <xf numFmtId="0" fontId="11" fillId="7" borderId="6" xfId="0" applyNumberFormat="1" applyFont="1" applyFill="1" applyBorder="1" applyAlignment="1" applyProtection="1">
      <alignment horizontal="left"/>
    </xf>
    <xf numFmtId="0" fontId="4" fillId="3" borderId="7" xfId="0" applyFont="1" applyFill="1" applyBorder="1" applyAlignment="1" applyProtection="1">
      <alignment horizontal="left" vertical="center" wrapText="1"/>
    </xf>
    <xf numFmtId="0" fontId="4" fillId="3" borderId="8" xfId="0" applyFont="1" applyFill="1" applyBorder="1" applyAlignment="1" applyProtection="1">
      <alignment horizontal="left" vertical="center" wrapText="1"/>
    </xf>
    <xf numFmtId="0" fontId="4" fillId="4" borderId="7" xfId="0" applyFont="1" applyFill="1" applyBorder="1" applyAlignment="1" applyProtection="1">
      <alignment horizontal="left" vertical="center" wrapText="1"/>
    </xf>
    <xf numFmtId="0" fontId="4" fillId="4" borderId="8"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wrapText="1"/>
    </xf>
    <xf numFmtId="0" fontId="4" fillId="8" borderId="7" xfId="0" applyFont="1" applyFill="1" applyBorder="1" applyProtection="1"/>
    <xf numFmtId="0" fontId="4" fillId="8" borderId="8" xfId="0" applyFont="1" applyFill="1" applyBorder="1" applyProtection="1"/>
    <xf numFmtId="0" fontId="0" fillId="0" borderId="7" xfId="0" applyBorder="1" applyProtection="1"/>
    <xf numFmtId="0" fontId="0" fillId="0" borderId="8" xfId="0" applyBorder="1" applyProtection="1"/>
    <xf numFmtId="0" fontId="4" fillId="0" borderId="9" xfId="0" applyFont="1" applyFill="1" applyBorder="1" applyAlignment="1" applyProtection="1">
      <alignment horizontal="left" vertical="center" wrapText="1"/>
    </xf>
    <xf numFmtId="0" fontId="4" fillId="0" borderId="10" xfId="0" applyFont="1" applyFill="1" applyBorder="1" applyAlignment="1" applyProtection="1">
      <alignment horizontal="left" vertical="center" wrapText="1"/>
    </xf>
    <xf numFmtId="0" fontId="0" fillId="0" borderId="0" xfId="0" applyNumberFormat="1" applyFont="1" applyFill="1" applyBorder="1" applyAlignment="1" applyProtection="1"/>
    <xf numFmtId="0" fontId="9" fillId="3" borderId="11" xfId="0" applyFont="1" applyFill="1" applyBorder="1" applyAlignment="1" applyProtection="1">
      <alignment horizontal="center" vertical="center" wrapText="1"/>
    </xf>
    <xf numFmtId="0" fontId="9" fillId="3" borderId="11" xfId="0" applyFont="1" applyFill="1" applyBorder="1" applyAlignment="1" applyProtection="1">
      <alignment horizontal="left" vertical="center" wrapText="1"/>
    </xf>
    <xf numFmtId="164" fontId="0" fillId="3" borderId="12" xfId="0" applyNumberFormat="1" applyFont="1" applyFill="1" applyBorder="1" applyAlignment="1" applyProtection="1">
      <alignment horizontal="center" vertical="top"/>
    </xf>
    <xf numFmtId="0" fontId="0" fillId="3" borderId="12" xfId="0" applyNumberFormat="1" applyFont="1" applyFill="1" applyBorder="1" applyAlignment="1" applyProtection="1">
      <alignment horizontal="left" vertical="top" wrapText="1"/>
    </xf>
    <xf numFmtId="164" fontId="0" fillId="3" borderId="13" xfId="0" applyNumberFormat="1" applyFont="1" applyFill="1" applyBorder="1" applyAlignment="1" applyProtection="1">
      <alignment horizontal="center" vertical="top"/>
    </xf>
    <xf numFmtId="0" fontId="0" fillId="3" borderId="13" xfId="0" applyNumberFormat="1" applyFont="1" applyFill="1" applyBorder="1" applyAlignment="1" applyProtection="1">
      <alignment horizontal="left" vertical="top" wrapText="1"/>
    </xf>
    <xf numFmtId="164" fontId="0" fillId="3" borderId="14" xfId="0" applyNumberFormat="1" applyFont="1" applyFill="1" applyBorder="1" applyAlignment="1" applyProtection="1">
      <alignment horizontal="center" vertical="top"/>
    </xf>
    <xf numFmtId="0" fontId="0" fillId="3" borderId="14" xfId="0" applyNumberFormat="1" applyFont="1" applyFill="1" applyBorder="1" applyAlignment="1" applyProtection="1">
      <alignment horizontal="left" vertical="top" wrapText="1"/>
    </xf>
    <xf numFmtId="0" fontId="4" fillId="0" borderId="0" xfId="0" applyNumberFormat="1" applyFont="1" applyFill="1" applyBorder="1" applyAlignment="1" applyProtection="1">
      <alignment horizontal="right"/>
    </xf>
    <xf numFmtId="165" fontId="9" fillId="9" borderId="15" xfId="0" applyNumberFormat="1" applyFont="1" applyFill="1" applyBorder="1" applyAlignment="1" applyProtection="1">
      <alignment horizontal="center"/>
    </xf>
    <xf numFmtId="0" fontId="9" fillId="0" borderId="15" xfId="0" applyFont="1" applyBorder="1" applyAlignment="1" applyProtection="1">
      <alignment horizontal="center"/>
    </xf>
    <xf numFmtId="0" fontId="9" fillId="0" borderId="15" xfId="0" quotePrefix="1" applyFont="1" applyFill="1" applyBorder="1" applyAlignment="1" applyProtection="1">
      <alignment horizontal="center"/>
    </xf>
    <xf numFmtId="0" fontId="9" fillId="5" borderId="15" xfId="0" applyFont="1" applyFill="1" applyBorder="1" applyAlignment="1" applyProtection="1">
      <alignment horizontal="center"/>
    </xf>
    <xf numFmtId="0" fontId="9" fillId="3" borderId="15" xfId="0" applyFont="1" applyFill="1" applyBorder="1" applyAlignment="1" applyProtection="1">
      <alignment horizontal="left" vertical="center" wrapText="1"/>
    </xf>
    <xf numFmtId="0" fontId="9" fillId="3" borderId="15" xfId="0" applyFont="1" applyFill="1" applyBorder="1" applyAlignment="1" applyProtection="1">
      <alignment horizontal="center" vertical="center" wrapText="1"/>
    </xf>
    <xf numFmtId="0" fontId="9" fillId="4" borderId="15" xfId="0" applyFont="1" applyFill="1" applyBorder="1" applyAlignment="1" applyProtection="1">
      <alignment horizontal="left" vertical="center" wrapText="1"/>
    </xf>
    <xf numFmtId="166" fontId="9" fillId="3" borderId="15" xfId="0" applyNumberFormat="1" applyFont="1" applyFill="1" applyBorder="1" applyAlignment="1" applyProtection="1">
      <alignment horizontal="center" vertical="center" wrapText="1"/>
    </xf>
    <xf numFmtId="49" fontId="9" fillId="3" borderId="15" xfId="0" applyNumberFormat="1" applyFont="1" applyFill="1" applyBorder="1" applyAlignment="1" applyProtection="1">
      <alignment horizontal="center" vertical="center" wrapText="1"/>
    </xf>
    <xf numFmtId="167" fontId="4" fillId="5" borderId="16" xfId="0" applyNumberFormat="1" applyFont="1" applyFill="1" applyBorder="1" applyAlignment="1" applyProtection="1"/>
    <xf numFmtId="167" fontId="4" fillId="5" borderId="17" xfId="0" applyNumberFormat="1" applyFont="1" applyFill="1" applyBorder="1" applyAlignment="1" applyProtection="1"/>
    <xf numFmtId="167" fontId="4" fillId="5" borderId="18" xfId="0" applyNumberFormat="1" applyFont="1" applyFill="1" applyBorder="1" applyAlignment="1" applyProtection="1"/>
    <xf numFmtId="2" fontId="9" fillId="0" borderId="0" xfId="0" applyNumberFormat="1" applyFont="1" applyAlignment="1" applyProtection="1">
      <alignment horizontal="center" vertical="center" wrapText="1"/>
    </xf>
    <xf numFmtId="0" fontId="10" fillId="3" borderId="19" xfId="0" applyFont="1" applyFill="1" applyBorder="1" applyProtection="1"/>
    <xf numFmtId="0" fontId="9" fillId="4" borderId="2" xfId="0" applyFont="1" applyFill="1" applyBorder="1" applyAlignment="1" applyProtection="1">
      <alignment horizontal="center"/>
    </xf>
    <xf numFmtId="14" fontId="4" fillId="4" borderId="2" xfId="0" applyNumberFormat="1" applyFont="1" applyFill="1" applyBorder="1" applyAlignment="1" applyProtection="1">
      <alignment horizontal="center"/>
    </xf>
    <xf numFmtId="14" fontId="10" fillId="4" borderId="20" xfId="0" applyNumberFormat="1" applyFont="1" applyFill="1" applyBorder="1" applyAlignment="1" applyProtection="1">
      <alignment horizontal="center"/>
    </xf>
    <xf numFmtId="14" fontId="9" fillId="3" borderId="21" xfId="0" applyNumberFormat="1" applyFont="1" applyFill="1" applyBorder="1" applyAlignment="1" applyProtection="1">
      <alignment horizontal="center"/>
    </xf>
    <xf numFmtId="14" fontId="10" fillId="3" borderId="21" xfId="0" applyNumberFormat="1" applyFont="1" applyFill="1" applyBorder="1" applyAlignment="1" applyProtection="1">
      <alignment horizontal="center"/>
    </xf>
    <xf numFmtId="0" fontId="9" fillId="10" borderId="5" xfId="0" applyFont="1" applyFill="1" applyBorder="1" applyAlignment="1" applyProtection="1">
      <alignment horizontal="center"/>
    </xf>
    <xf numFmtId="14" fontId="4" fillId="0" borderId="5" xfId="0" applyNumberFormat="1" applyFont="1" applyFill="1" applyBorder="1" applyAlignment="1" applyProtection="1">
      <alignment horizontal="center"/>
    </xf>
    <xf numFmtId="14" fontId="10" fillId="10" borderId="22" xfId="0" applyNumberFormat="1" applyFont="1" applyFill="1" applyBorder="1" applyAlignment="1" applyProtection="1">
      <alignment horizontal="center"/>
    </xf>
    <xf numFmtId="0" fontId="11" fillId="7" borderId="23" xfId="0" applyNumberFormat="1" applyFont="1" applyFill="1" applyBorder="1" applyAlignment="1" applyProtection="1">
      <alignment horizontal="left"/>
    </xf>
    <xf numFmtId="0" fontId="10" fillId="3" borderId="24" xfId="0" applyFont="1" applyFill="1" applyBorder="1" applyProtection="1"/>
    <xf numFmtId="14" fontId="10" fillId="3" borderId="24" xfId="0" applyNumberFormat="1" applyFont="1" applyFill="1" applyBorder="1" applyAlignment="1" applyProtection="1">
      <alignment horizontal="center"/>
    </xf>
    <xf numFmtId="0" fontId="10" fillId="3" borderId="17" xfId="0" applyFont="1" applyFill="1" applyBorder="1" applyProtection="1"/>
    <xf numFmtId="14" fontId="10" fillId="11" borderId="17" xfId="0" applyNumberFormat="1" applyFont="1" applyFill="1" applyBorder="1" applyAlignment="1" applyProtection="1">
      <alignment horizontal="center"/>
    </xf>
    <xf numFmtId="14" fontId="4" fillId="0" borderId="0" xfId="0" applyNumberFormat="1" applyFont="1" applyFill="1" applyBorder="1" applyAlignment="1" applyProtection="1"/>
    <xf numFmtId="168" fontId="4" fillId="0" borderId="0" xfId="0" applyNumberFormat="1" applyFont="1" applyFill="1" applyBorder="1" applyAlignment="1" applyProtection="1"/>
    <xf numFmtId="0" fontId="10" fillId="3" borderId="18" xfId="0" applyFont="1" applyFill="1" applyBorder="1" applyProtection="1"/>
    <xf numFmtId="14" fontId="10" fillId="3" borderId="18" xfId="0" applyNumberFormat="1" applyFont="1" applyFill="1" applyBorder="1" applyAlignment="1" applyProtection="1">
      <alignment horizontal="center"/>
    </xf>
    <xf numFmtId="0" fontId="13" fillId="0" borderId="0" xfId="0" applyNumberFormat="1" applyFont="1" applyFill="1" applyBorder="1" applyAlignment="1" applyProtection="1"/>
    <xf numFmtId="0" fontId="14" fillId="0" borderId="0" xfId="0" applyNumberFormat="1" applyFont="1" applyFill="1" applyBorder="1" applyAlignment="1" applyProtection="1"/>
    <xf numFmtId="0" fontId="10" fillId="3" borderId="25" xfId="0" applyFont="1" applyFill="1" applyBorder="1" applyAlignment="1" applyProtection="1">
      <alignment vertical="top"/>
    </xf>
    <xf numFmtId="0" fontId="4" fillId="3" borderId="26" xfId="0" applyFont="1" applyFill="1" applyBorder="1" applyProtection="1"/>
    <xf numFmtId="0" fontId="9" fillId="4" borderId="27" xfId="0" applyFont="1" applyFill="1" applyBorder="1" applyAlignment="1" applyProtection="1">
      <alignment horizontal="center" vertical="center" wrapText="1"/>
    </xf>
    <xf numFmtId="0" fontId="14" fillId="3" borderId="27" xfId="0" applyFont="1" applyFill="1" applyBorder="1" applyAlignment="1" applyProtection="1">
      <alignment horizontal="center" vertical="center" wrapText="1"/>
    </xf>
    <xf numFmtId="0" fontId="4" fillId="0" borderId="0" xfId="0" applyNumberFormat="1" applyFont="1" applyFill="1" applyBorder="1" applyAlignment="1" applyProtection="1">
      <alignment wrapText="1"/>
    </xf>
    <xf numFmtId="0" fontId="10" fillId="3" borderId="3" xfId="0" applyFont="1" applyFill="1" applyBorder="1" applyAlignment="1" applyProtection="1">
      <alignment vertical="top"/>
    </xf>
    <xf numFmtId="0" fontId="14" fillId="3" borderId="27" xfId="0" applyFont="1" applyFill="1" applyBorder="1" applyAlignment="1" applyProtection="1">
      <alignment horizontal="center" vertical="center"/>
    </xf>
    <xf numFmtId="17" fontId="9" fillId="4" borderId="27" xfId="0" applyNumberFormat="1" applyFont="1" applyFill="1" applyBorder="1" applyAlignment="1" applyProtection="1">
      <alignment horizontal="center" vertical="center" wrapText="1"/>
    </xf>
    <xf numFmtId="14" fontId="10" fillId="3" borderId="27" xfId="0" applyNumberFormat="1" applyFont="1" applyFill="1" applyBorder="1" applyAlignment="1" applyProtection="1">
      <alignment horizontal="center"/>
    </xf>
    <xf numFmtId="14" fontId="10" fillId="11" borderId="27" xfId="0" applyNumberFormat="1" applyFont="1" applyFill="1" applyBorder="1" applyAlignment="1" applyProtection="1">
      <alignment horizontal="center"/>
    </xf>
    <xf numFmtId="17" fontId="10" fillId="4" borderId="27" xfId="0" applyNumberFormat="1" applyFont="1" applyFill="1" applyBorder="1" applyAlignment="1" applyProtection="1">
      <alignment horizontal="center" vertical="center" wrapText="1"/>
    </xf>
    <xf numFmtId="14" fontId="10" fillId="0" borderId="27" xfId="0" applyNumberFormat="1" applyFont="1" applyFill="1" applyBorder="1" applyAlignment="1" applyProtection="1">
      <alignment horizontal="center" vertical="center" wrapText="1"/>
    </xf>
    <xf numFmtId="0" fontId="10" fillId="3" borderId="28" xfId="0" applyFont="1" applyFill="1" applyBorder="1" applyProtection="1"/>
    <xf numFmtId="1" fontId="10" fillId="4" borderId="27" xfId="0" applyNumberFormat="1" applyFont="1" applyFill="1" applyBorder="1" applyAlignment="1" applyProtection="1">
      <alignment horizontal="center" vertical="center" wrapText="1"/>
    </xf>
    <xf numFmtId="1" fontId="10" fillId="0" borderId="27" xfId="0" applyNumberFormat="1" applyFont="1" applyFill="1" applyBorder="1" applyAlignment="1" applyProtection="1">
      <alignment horizontal="center" vertical="center" wrapText="1"/>
    </xf>
    <xf numFmtId="0" fontId="10" fillId="3" borderId="4" xfId="0" applyFont="1" applyFill="1" applyBorder="1" applyAlignment="1" applyProtection="1">
      <alignment vertical="top"/>
    </xf>
    <xf numFmtId="0" fontId="4" fillId="3" borderId="5" xfId="0" applyFont="1" applyFill="1" applyBorder="1" applyProtection="1"/>
    <xf numFmtId="0" fontId="4" fillId="3" borderId="10" xfId="0" applyFont="1" applyFill="1" applyBorder="1" applyProtection="1"/>
    <xf numFmtId="0" fontId="10" fillId="0" borderId="0" xfId="0" applyFont="1" applyFill="1" applyBorder="1" applyAlignment="1" applyProtection="1">
      <alignment vertical="top"/>
    </xf>
    <xf numFmtId="0" fontId="4" fillId="0" borderId="0" xfId="0" applyFont="1" applyFill="1" applyBorder="1" applyProtection="1"/>
    <xf numFmtId="17" fontId="10" fillId="0" borderId="0" xfId="0" applyNumberFormat="1" applyFont="1" applyFill="1" applyBorder="1" applyAlignment="1" applyProtection="1">
      <alignment horizontal="center" vertical="center" wrapText="1"/>
    </xf>
    <xf numFmtId="1" fontId="10" fillId="0" borderId="0"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xf numFmtId="0" fontId="10" fillId="0" borderId="25" xfId="0" applyFont="1" applyFill="1" applyBorder="1" applyAlignment="1" applyProtection="1">
      <alignment vertical="top"/>
    </xf>
    <xf numFmtId="0" fontId="10" fillId="0" borderId="26" xfId="0" applyFont="1" applyFill="1" applyBorder="1" applyProtection="1"/>
    <xf numFmtId="167" fontId="4" fillId="0" borderId="26" xfId="0" applyNumberFormat="1" applyFont="1" applyFill="1" applyBorder="1" applyAlignment="1" applyProtection="1"/>
    <xf numFmtId="167" fontId="4" fillId="0" borderId="29" xfId="0" applyNumberFormat="1" applyFont="1" applyFill="1" applyBorder="1" applyAlignment="1" applyProtection="1"/>
    <xf numFmtId="167" fontId="4" fillId="0" borderId="30" xfId="0" applyNumberFormat="1" applyFont="1" applyFill="1" applyBorder="1" applyAlignment="1" applyProtection="1"/>
    <xf numFmtId="0" fontId="10" fillId="0" borderId="3" xfId="0" applyFont="1" applyFill="1" applyBorder="1" applyAlignment="1" applyProtection="1">
      <alignment vertical="top"/>
    </xf>
    <xf numFmtId="0" fontId="10" fillId="0" borderId="0" xfId="0" applyFont="1" applyFill="1" applyBorder="1" applyProtection="1"/>
    <xf numFmtId="167" fontId="4" fillId="0" borderId="0" xfId="0" applyNumberFormat="1" applyFont="1" applyFill="1" applyBorder="1" applyAlignment="1" applyProtection="1"/>
    <xf numFmtId="167" fontId="4" fillId="0" borderId="28" xfId="0" applyNumberFormat="1" applyFont="1" applyFill="1" applyBorder="1" applyAlignment="1" applyProtection="1"/>
    <xf numFmtId="167" fontId="4" fillId="0" borderId="31" xfId="0" applyNumberFormat="1" applyFont="1" applyFill="1" applyBorder="1" applyAlignment="1" applyProtection="1"/>
    <xf numFmtId="0" fontId="10" fillId="0" borderId="32" xfId="0" applyFont="1" applyFill="1" applyBorder="1" applyAlignment="1" applyProtection="1">
      <alignment vertical="top"/>
    </xf>
    <xf numFmtId="0" fontId="10" fillId="0" borderId="33" xfId="0" applyFont="1" applyFill="1" applyBorder="1" applyProtection="1"/>
    <xf numFmtId="167" fontId="4" fillId="0" borderId="33" xfId="0" applyNumberFormat="1" applyFont="1" applyFill="1" applyBorder="1" applyAlignment="1" applyProtection="1"/>
    <xf numFmtId="167" fontId="4" fillId="0" borderId="34" xfId="0" applyNumberFormat="1" applyFont="1" applyFill="1" applyBorder="1" applyAlignment="1" applyProtection="1"/>
    <xf numFmtId="167" fontId="4" fillId="0" borderId="35" xfId="0" applyNumberFormat="1" applyFont="1" applyFill="1" applyBorder="1" applyAlignment="1" applyProtection="1"/>
    <xf numFmtId="0" fontId="10" fillId="0" borderId="4" xfId="0" applyFont="1" applyFill="1" applyBorder="1" applyProtection="1"/>
    <xf numFmtId="0" fontId="10" fillId="0" borderId="5" xfId="0" applyFont="1" applyBorder="1" applyProtection="1"/>
    <xf numFmtId="167" fontId="4" fillId="0" borderId="5" xfId="0" applyNumberFormat="1" applyFont="1" applyFill="1" applyBorder="1" applyAlignment="1" applyProtection="1"/>
    <xf numFmtId="167" fontId="4" fillId="0" borderId="22" xfId="0" applyNumberFormat="1" applyFont="1" applyFill="1" applyBorder="1" applyAlignment="1" applyProtection="1"/>
    <xf numFmtId="167" fontId="4" fillId="0" borderId="36" xfId="0" applyNumberFormat="1" applyFont="1" applyFill="1" applyBorder="1" applyAlignment="1" applyProtection="1"/>
    <xf numFmtId="169" fontId="4" fillId="0" borderId="0" xfId="0" applyNumberFormat="1" applyFont="1" applyFill="1" applyBorder="1" applyAlignment="1" applyProtection="1"/>
    <xf numFmtId="0" fontId="10" fillId="0" borderId="37" xfId="0" applyFont="1" applyFill="1" applyBorder="1" applyAlignment="1" applyProtection="1">
      <alignment vertical="top"/>
    </xf>
    <xf numFmtId="0" fontId="10" fillId="0" borderId="38" xfId="0" applyFont="1" applyFill="1" applyBorder="1" applyProtection="1"/>
    <xf numFmtId="14" fontId="4" fillId="0" borderId="39" xfId="0" applyNumberFormat="1" applyFont="1" applyFill="1" applyBorder="1" applyAlignment="1" applyProtection="1">
      <alignment horizontal="center"/>
    </xf>
    <xf numFmtId="170" fontId="4" fillId="0" borderId="38" xfId="0" applyNumberFormat="1" applyFont="1" applyFill="1" applyBorder="1" applyAlignment="1" applyProtection="1"/>
    <xf numFmtId="170" fontId="4" fillId="0" borderId="40" xfId="0" applyNumberFormat="1" applyFont="1" applyFill="1" applyBorder="1" applyAlignment="1" applyProtection="1"/>
    <xf numFmtId="170" fontId="4" fillId="0" borderId="0" xfId="0" applyNumberFormat="1" applyFont="1" applyFill="1" applyBorder="1" applyAlignment="1" applyProtection="1"/>
    <xf numFmtId="170" fontId="4" fillId="0" borderId="41" xfId="0" applyNumberFormat="1" applyFont="1" applyFill="1" applyBorder="1" applyAlignment="1" applyProtection="1"/>
    <xf numFmtId="0" fontId="10" fillId="0" borderId="42" xfId="0" applyFont="1" applyFill="1" applyBorder="1" applyAlignment="1" applyProtection="1">
      <alignment vertical="top"/>
    </xf>
    <xf numFmtId="0" fontId="10" fillId="0" borderId="43" xfId="0" applyFont="1" applyFill="1" applyBorder="1" applyProtection="1"/>
    <xf numFmtId="170" fontId="4" fillId="0" borderId="43" xfId="0" applyNumberFormat="1" applyFont="1" applyFill="1" applyBorder="1" applyAlignment="1" applyProtection="1"/>
    <xf numFmtId="170" fontId="4" fillId="0" borderId="44" xfId="0" applyNumberFormat="1" applyFont="1" applyFill="1" applyBorder="1" applyAlignment="1" applyProtection="1"/>
    <xf numFmtId="170" fontId="4" fillId="0" borderId="45" xfId="0" applyNumberFormat="1" applyFont="1" applyFill="1" applyBorder="1" applyAlignment="1" applyProtection="1"/>
    <xf numFmtId="170" fontId="4" fillId="0" borderId="5" xfId="0" applyNumberFormat="1" applyFont="1" applyFill="1" applyBorder="1" applyAlignment="1" applyProtection="1"/>
    <xf numFmtId="170" fontId="4" fillId="0" borderId="22" xfId="0" applyNumberFormat="1" applyFont="1" applyFill="1" applyBorder="1" applyAlignment="1" applyProtection="1"/>
    <xf numFmtId="170" fontId="4" fillId="0" borderId="36" xfId="0" applyNumberFormat="1" applyFont="1" applyFill="1" applyBorder="1" applyAlignment="1" applyProtection="1"/>
    <xf numFmtId="171" fontId="4" fillId="0" borderId="0" xfId="0" applyNumberFormat="1" applyFont="1" applyFill="1" applyBorder="1" applyAlignment="1" applyProtection="1"/>
    <xf numFmtId="0" fontId="9" fillId="7" borderId="27" xfId="0" applyFont="1" applyFill="1" applyBorder="1" applyAlignment="1" applyProtection="1">
      <alignment horizontal="center" vertical="center" wrapText="1"/>
    </xf>
    <xf numFmtId="17" fontId="9" fillId="7" borderId="27" xfId="0" applyNumberFormat="1" applyFont="1" applyFill="1" applyBorder="1" applyAlignment="1" applyProtection="1">
      <alignment horizontal="center" vertical="center" wrapText="1"/>
    </xf>
    <xf numFmtId="0" fontId="11" fillId="7" borderId="49" xfId="0" applyNumberFormat="1" applyFont="1" applyFill="1" applyBorder="1" applyAlignment="1" applyProtection="1">
      <alignment horizontal="left"/>
    </xf>
    <xf numFmtId="0" fontId="3" fillId="0" borderId="0" xfId="0" applyNumberFormat="1" applyFont="1" applyFill="1" applyBorder="1" applyAlignment="1" applyProtection="1"/>
    <xf numFmtId="0" fontId="10" fillId="0" borderId="25" xfId="0" applyFont="1" applyFill="1" applyBorder="1" applyProtection="1"/>
    <xf numFmtId="0" fontId="16" fillId="3" borderId="26" xfId="0" applyFont="1" applyFill="1" applyBorder="1" applyAlignment="1" applyProtection="1">
      <alignment horizontal="center"/>
    </xf>
    <xf numFmtId="0" fontId="10" fillId="0" borderId="3" xfId="0" applyFont="1" applyFill="1" applyBorder="1" applyProtection="1"/>
    <xf numFmtId="0" fontId="16" fillId="0" borderId="0" xfId="0" applyFont="1" applyFill="1" applyBorder="1" applyAlignment="1" applyProtection="1">
      <alignment horizontal="center"/>
    </xf>
    <xf numFmtId="172" fontId="4" fillId="3" borderId="0" xfId="0" applyNumberFormat="1" applyFont="1" applyFill="1" applyBorder="1" applyProtection="1"/>
    <xf numFmtId="173" fontId="4" fillId="4" borderId="0" xfId="0" applyNumberFormat="1" applyFont="1" applyFill="1" applyBorder="1" applyProtection="1"/>
    <xf numFmtId="173" fontId="10" fillId="3" borderId="0" xfId="0" applyNumberFormat="1" applyFont="1" applyFill="1" applyBorder="1" applyProtection="1"/>
    <xf numFmtId="173" fontId="10" fillId="3" borderId="31" xfId="0" applyNumberFormat="1" applyFont="1" applyFill="1" applyBorder="1" applyProtection="1"/>
    <xf numFmtId="173" fontId="4" fillId="0" borderId="0" xfId="0" applyNumberFormat="1" applyFont="1" applyFill="1" applyBorder="1" applyProtection="1"/>
    <xf numFmtId="173" fontId="10" fillId="0" borderId="0" xfId="0" applyNumberFormat="1" applyFont="1" applyFill="1" applyBorder="1" applyProtection="1"/>
    <xf numFmtId="173" fontId="10" fillId="4" borderId="0" xfId="0" applyNumberFormat="1" applyFont="1" applyFill="1" applyBorder="1" applyProtection="1"/>
    <xf numFmtId="173" fontId="4" fillId="4" borderId="31" xfId="0" applyNumberFormat="1" applyFont="1" applyFill="1" applyBorder="1" applyProtection="1"/>
    <xf numFmtId="173" fontId="4" fillId="4" borderId="28" xfId="0" applyNumberFormat="1" applyFont="1" applyFill="1" applyBorder="1" applyProtection="1"/>
    <xf numFmtId="0" fontId="16" fillId="0" borderId="5" xfId="0" applyFont="1" applyFill="1" applyBorder="1" applyAlignment="1" applyProtection="1">
      <alignment horizontal="center"/>
    </xf>
    <xf numFmtId="172" fontId="4" fillId="3" borderId="5" xfId="0" applyNumberFormat="1" applyFont="1" applyFill="1" applyBorder="1" applyProtection="1"/>
    <xf numFmtId="173" fontId="10" fillId="4" borderId="5" xfId="0" applyNumberFormat="1" applyFont="1" applyFill="1" applyBorder="1" applyProtection="1"/>
    <xf numFmtId="173" fontId="4" fillId="4" borderId="5" xfId="0" applyNumberFormat="1" applyFont="1" applyFill="1" applyBorder="1" applyProtection="1"/>
    <xf numFmtId="173" fontId="4" fillId="4" borderId="22" xfId="0" applyNumberFormat="1" applyFont="1" applyFill="1" applyBorder="1" applyProtection="1"/>
    <xf numFmtId="173" fontId="4" fillId="4" borderId="36" xfId="0" applyNumberFormat="1" applyFont="1" applyFill="1" applyBorder="1" applyProtection="1"/>
    <xf numFmtId="0" fontId="17" fillId="0" borderId="0" xfId="0" applyNumberFormat="1" applyFont="1" applyFill="1" applyBorder="1" applyAlignment="1" applyProtection="1"/>
    <xf numFmtId="0" fontId="14" fillId="0" borderId="50" xfId="0" applyNumberFormat="1" applyFont="1" applyFill="1" applyBorder="1" applyAlignment="1" applyProtection="1"/>
    <xf numFmtId="0" fontId="14" fillId="0" borderId="51" xfId="0" applyNumberFormat="1" applyFont="1" applyFill="1" applyBorder="1" applyAlignment="1" applyProtection="1"/>
    <xf numFmtId="0" fontId="14" fillId="0" borderId="52" xfId="0" applyNumberFormat="1" applyFont="1" applyFill="1" applyBorder="1" applyAlignment="1" applyProtection="1"/>
    <xf numFmtId="0" fontId="13" fillId="0" borderId="51" xfId="0" applyNumberFormat="1" applyFont="1" applyFill="1" applyBorder="1" applyAlignment="1" applyProtection="1"/>
    <xf numFmtId="0" fontId="4" fillId="0" borderId="52" xfId="0" applyNumberFormat="1" applyFont="1" applyFill="1" applyBorder="1" applyAlignment="1" applyProtection="1"/>
    <xf numFmtId="0" fontId="4" fillId="0" borderId="51" xfId="0" applyNumberFormat="1" applyFont="1" applyFill="1" applyBorder="1" applyAlignment="1" applyProtection="1"/>
    <xf numFmtId="0" fontId="4" fillId="0" borderId="5" xfId="0" applyNumberFormat="1" applyFont="1" applyFill="1" applyBorder="1" applyAlignment="1" applyProtection="1"/>
    <xf numFmtId="0" fontId="11" fillId="7" borderId="53" xfId="0" applyNumberFormat="1" applyFont="1" applyFill="1" applyBorder="1" applyAlignment="1" applyProtection="1">
      <alignment horizontal="left"/>
    </xf>
    <xf numFmtId="0" fontId="11" fillId="7" borderId="54" xfId="0" applyNumberFormat="1" applyFont="1" applyFill="1" applyBorder="1" applyAlignment="1" applyProtection="1">
      <alignment horizontal="left"/>
    </xf>
    <xf numFmtId="0" fontId="10" fillId="0" borderId="55" xfId="0" applyFont="1" applyFill="1" applyBorder="1" applyProtection="1"/>
    <xf numFmtId="0" fontId="16" fillId="3" borderId="56" xfId="0" applyFont="1" applyFill="1" applyBorder="1" applyAlignment="1" applyProtection="1">
      <alignment horizontal="center"/>
    </xf>
    <xf numFmtId="172" fontId="16" fillId="3" borderId="56" xfId="0" applyNumberFormat="1" applyFont="1" applyFill="1" applyBorder="1" applyProtection="1"/>
    <xf numFmtId="173" fontId="10" fillId="4" borderId="56" xfId="0" applyNumberFormat="1" applyFont="1" applyFill="1" applyBorder="1" applyProtection="1"/>
    <xf numFmtId="173" fontId="4" fillId="4" borderId="56" xfId="0" applyNumberFormat="1" applyFont="1" applyFill="1" applyBorder="1" applyProtection="1"/>
    <xf numFmtId="173" fontId="4" fillId="4" borderId="57" xfId="0" applyNumberFormat="1" applyFont="1" applyFill="1" applyBorder="1" applyProtection="1"/>
    <xf numFmtId="173" fontId="4" fillId="4" borderId="58" xfId="0" applyNumberFormat="1" applyFont="1" applyFill="1" applyBorder="1" applyProtection="1"/>
    <xf numFmtId="0" fontId="16" fillId="3" borderId="0" xfId="0" applyFont="1" applyFill="1" applyBorder="1" applyProtection="1"/>
    <xf numFmtId="0" fontId="9" fillId="0" borderId="0" xfId="0" applyFont="1" applyFill="1" applyBorder="1" applyProtection="1"/>
    <xf numFmtId="173" fontId="9" fillId="0" borderId="0" xfId="0" applyNumberFormat="1" applyFont="1" applyFill="1" applyBorder="1" applyAlignment="1" applyProtection="1">
      <alignment horizontal="right"/>
    </xf>
    <xf numFmtId="0" fontId="10" fillId="3" borderId="55" xfId="0" applyFont="1" applyFill="1" applyBorder="1" applyProtection="1"/>
    <xf numFmtId="0" fontId="10" fillId="3" borderId="3" xfId="0" applyFont="1" applyFill="1" applyBorder="1" applyProtection="1"/>
    <xf numFmtId="0" fontId="16" fillId="3" borderId="0" xfId="0" applyFont="1" applyFill="1" applyBorder="1" applyAlignment="1" applyProtection="1">
      <alignment horizontal="center"/>
    </xf>
    <xf numFmtId="0" fontId="10" fillId="3" borderId="4" xfId="0" applyFont="1" applyFill="1" applyBorder="1" applyProtection="1"/>
    <xf numFmtId="0" fontId="16" fillId="3" borderId="5" xfId="0" applyFont="1" applyFill="1" applyBorder="1" applyAlignment="1" applyProtection="1">
      <alignment horizontal="center"/>
    </xf>
    <xf numFmtId="0" fontId="0" fillId="0" borderId="0" xfId="0" applyFill="1"/>
    <xf numFmtId="0" fontId="0" fillId="0" borderId="0" xfId="0" applyNumberFormat="1" applyProtection="1"/>
    <xf numFmtId="0" fontId="0" fillId="0" borderId="0" xfId="0" applyProtection="1"/>
    <xf numFmtId="10" fontId="0" fillId="0" borderId="0" xfId="0" applyNumberFormat="1" applyProtection="1"/>
    <xf numFmtId="0" fontId="10" fillId="0" borderId="0" xfId="0" applyFont="1" applyFill="1" applyBorder="1" applyAlignment="1" applyProtection="1">
      <alignment horizontal="left"/>
    </xf>
    <xf numFmtId="0" fontId="9" fillId="0" borderId="0" xfId="0" applyFont="1" applyFill="1" applyProtection="1"/>
    <xf numFmtId="0" fontId="0" fillId="0" borderId="0" xfId="0" applyFill="1" applyProtection="1"/>
    <xf numFmtId="0" fontId="10" fillId="11" borderId="55" xfId="0" applyFont="1" applyFill="1" applyBorder="1" applyProtection="1"/>
    <xf numFmtId="0" fontId="10" fillId="3" borderId="57" xfId="0" applyFont="1" applyFill="1" applyBorder="1" applyProtection="1"/>
    <xf numFmtId="0" fontId="10" fillId="11" borderId="3" xfId="0" applyFont="1" applyFill="1" applyBorder="1" applyProtection="1"/>
    <xf numFmtId="0" fontId="10" fillId="5" borderId="3" xfId="0" applyFont="1" applyFill="1" applyBorder="1" applyProtection="1"/>
    <xf numFmtId="0" fontId="10" fillId="5" borderId="28" xfId="0" applyFont="1" applyFill="1" applyBorder="1" applyProtection="1"/>
    <xf numFmtId="0" fontId="10" fillId="6" borderId="4" xfId="0" applyFont="1" applyFill="1" applyBorder="1" applyProtection="1"/>
    <xf numFmtId="0" fontId="10" fillId="5" borderId="22" xfId="0" applyFont="1" applyFill="1" applyBorder="1" applyProtection="1"/>
    <xf numFmtId="0" fontId="10" fillId="6" borderId="3" xfId="0" applyFont="1" applyFill="1" applyBorder="1" applyProtection="1"/>
    <xf numFmtId="0" fontId="10" fillId="6" borderId="28" xfId="0" applyFont="1" applyFill="1" applyBorder="1" applyProtection="1"/>
    <xf numFmtId="0" fontId="10" fillId="6" borderId="22" xfId="0" applyFont="1" applyFill="1" applyBorder="1" applyProtection="1"/>
    <xf numFmtId="0" fontId="11" fillId="7" borderId="53" xfId="2" applyNumberFormat="1" applyFont="1" applyFill="1" applyBorder="1" applyAlignment="1" applyProtection="1">
      <alignment horizontal="left"/>
    </xf>
    <xf numFmtId="0" fontId="4" fillId="0" borderId="0" xfId="2" applyNumberFormat="1" applyFont="1" applyFill="1" applyBorder="1" applyAlignment="1" applyProtection="1"/>
    <xf numFmtId="0" fontId="10" fillId="3" borderId="19" xfId="2" applyFont="1" applyFill="1" applyBorder="1" applyProtection="1"/>
    <xf numFmtId="0" fontId="10" fillId="3" borderId="59" xfId="2" applyFont="1" applyFill="1" applyBorder="1" applyProtection="1"/>
    <xf numFmtId="0" fontId="10" fillId="5" borderId="4" xfId="0" applyFont="1" applyFill="1" applyBorder="1" applyProtection="1"/>
    <xf numFmtId="0" fontId="10" fillId="11" borderId="57" xfId="0" applyFont="1" applyFill="1" applyBorder="1" applyProtection="1"/>
    <xf numFmtId="0" fontId="9" fillId="0" borderId="0" xfId="0" applyFont="1" applyBorder="1" applyProtection="1"/>
    <xf numFmtId="0" fontId="9" fillId="0" borderId="0" xfId="0" applyFont="1" applyProtection="1"/>
    <xf numFmtId="0" fontId="18" fillId="0" borderId="0" xfId="0" applyNumberFormat="1" applyFont="1" applyFill="1" applyBorder="1" applyAlignment="1" applyProtection="1"/>
    <xf numFmtId="0" fontId="19" fillId="11" borderId="60" xfId="0" applyFont="1" applyFill="1" applyBorder="1" applyProtection="1"/>
    <xf numFmtId="0" fontId="10" fillId="3" borderId="60" xfId="0" applyFont="1" applyFill="1" applyBorder="1" applyProtection="1"/>
    <xf numFmtId="0" fontId="19" fillId="11" borderId="17" xfId="0" applyFont="1" applyFill="1" applyBorder="1" applyProtection="1"/>
    <xf numFmtId="0" fontId="4" fillId="3" borderId="17" xfId="0" applyFont="1" applyFill="1" applyBorder="1" applyProtection="1"/>
    <xf numFmtId="0" fontId="4" fillId="3" borderId="18" xfId="0" applyFont="1" applyFill="1" applyBorder="1" applyProtection="1"/>
    <xf numFmtId="0" fontId="20" fillId="0" borderId="0" xfId="0" applyFont="1"/>
    <xf numFmtId="0" fontId="10" fillId="6" borderId="17" xfId="0" applyFont="1" applyFill="1" applyBorder="1" applyProtection="1"/>
    <xf numFmtId="0" fontId="10" fillId="3" borderId="61" xfId="0" applyFont="1" applyFill="1" applyBorder="1" applyProtection="1"/>
    <xf numFmtId="0" fontId="10" fillId="3" borderId="59" xfId="0" applyFont="1" applyFill="1" applyBorder="1" applyProtection="1"/>
    <xf numFmtId="0" fontId="19" fillId="11" borderId="15" xfId="0" applyFont="1" applyFill="1" applyBorder="1" applyProtection="1"/>
    <xf numFmtId="0" fontId="10" fillId="3" borderId="62" xfId="0" applyFont="1" applyFill="1" applyBorder="1" applyProtection="1"/>
    <xf numFmtId="0" fontId="10" fillId="3" borderId="63" xfId="0" applyFont="1" applyFill="1" applyBorder="1" applyProtection="1"/>
    <xf numFmtId="0" fontId="21" fillId="0" borderId="0" xfId="0" applyFont="1" applyFill="1"/>
    <xf numFmtId="0" fontId="4" fillId="3" borderId="56" xfId="0" applyFont="1" applyFill="1" applyBorder="1" applyProtection="1"/>
    <xf numFmtId="0" fontId="10" fillId="3" borderId="0" xfId="0" applyFont="1" applyFill="1" applyBorder="1" applyProtection="1"/>
    <xf numFmtId="0" fontId="10" fillId="11" borderId="28" xfId="0" applyFont="1" applyFill="1" applyBorder="1" applyProtection="1"/>
    <xf numFmtId="0" fontId="11" fillId="12" borderId="53" xfId="0" applyNumberFormat="1" applyFont="1" applyFill="1" applyBorder="1" applyAlignment="1" applyProtection="1">
      <alignment horizontal="left"/>
    </xf>
    <xf numFmtId="0" fontId="4" fillId="3" borderId="57" xfId="0" applyFont="1" applyFill="1" applyBorder="1" applyProtection="1"/>
    <xf numFmtId="0" fontId="10" fillId="6" borderId="62" xfId="0" applyFont="1" applyFill="1" applyBorder="1" applyProtection="1"/>
    <xf numFmtId="0" fontId="10" fillId="6" borderId="63" xfId="0" applyFont="1" applyFill="1" applyBorder="1" applyProtection="1"/>
    <xf numFmtId="0" fontId="10" fillId="3" borderId="64" xfId="0" applyFont="1" applyFill="1" applyBorder="1" applyProtection="1"/>
    <xf numFmtId="0" fontId="10" fillId="3" borderId="65" xfId="0" applyFont="1" applyFill="1" applyBorder="1" applyProtection="1"/>
    <xf numFmtId="0" fontId="10" fillId="11" borderId="62" xfId="0" applyFont="1" applyFill="1" applyBorder="1" applyProtection="1"/>
    <xf numFmtId="0" fontId="10" fillId="11" borderId="4" xfId="0" applyFont="1" applyFill="1" applyBorder="1" applyProtection="1"/>
    <xf numFmtId="0" fontId="10" fillId="3" borderId="22" xfId="0" applyFont="1" applyFill="1" applyBorder="1" applyProtection="1"/>
    <xf numFmtId="0" fontId="4" fillId="3" borderId="28" xfId="0" applyFont="1" applyFill="1" applyBorder="1" applyProtection="1"/>
    <xf numFmtId="0" fontId="4" fillId="3" borderId="22" xfId="0" applyFont="1" applyFill="1" applyBorder="1" applyProtection="1"/>
    <xf numFmtId="0" fontId="4" fillId="6" borderId="22" xfId="0" applyFont="1" applyFill="1" applyBorder="1" applyProtection="1"/>
    <xf numFmtId="0" fontId="4" fillId="5" borderId="22" xfId="0" applyFont="1" applyFill="1" applyBorder="1" applyProtection="1"/>
    <xf numFmtId="0" fontId="10" fillId="6" borderId="55" xfId="0" applyFont="1" applyFill="1" applyBorder="1" applyProtection="1"/>
    <xf numFmtId="0" fontId="10" fillId="5" borderId="57" xfId="0" applyFont="1" applyFill="1" applyBorder="1" applyProtection="1"/>
    <xf numFmtId="0" fontId="4" fillId="5" borderId="28" xfId="0" applyFont="1" applyFill="1" applyBorder="1" applyProtection="1"/>
    <xf numFmtId="0" fontId="9" fillId="0" borderId="0" xfId="2" applyFont="1" applyProtection="1"/>
    <xf numFmtId="0" fontId="10" fillId="6" borderId="3" xfId="2" applyFont="1" applyFill="1" applyBorder="1" applyProtection="1"/>
    <xf numFmtId="0" fontId="4" fillId="6" borderId="28" xfId="2" applyFont="1" applyFill="1" applyBorder="1" applyProtection="1"/>
    <xf numFmtId="0" fontId="10" fillId="5" borderId="4" xfId="2" applyFont="1" applyFill="1" applyBorder="1" applyProtection="1"/>
    <xf numFmtId="0" fontId="10" fillId="5" borderId="22" xfId="2" applyFont="1" applyFill="1" applyBorder="1" applyProtection="1"/>
    <xf numFmtId="0" fontId="4" fillId="6" borderId="28" xfId="0" applyFont="1" applyFill="1" applyBorder="1" applyProtection="1"/>
    <xf numFmtId="0" fontId="4" fillId="6" borderId="57" xfId="0" applyFont="1" applyFill="1" applyBorder="1" applyProtection="1"/>
    <xf numFmtId="0" fontId="10" fillId="5" borderId="55" xfId="0" applyFont="1" applyFill="1" applyBorder="1" applyProtection="1"/>
    <xf numFmtId="0" fontId="4" fillId="0" borderId="57" xfId="0" applyFont="1" applyFill="1" applyBorder="1" applyProtection="1"/>
    <xf numFmtId="0" fontId="4" fillId="0" borderId="28" xfId="0" applyFont="1" applyFill="1" applyBorder="1" applyProtection="1"/>
    <xf numFmtId="0" fontId="4" fillId="0" borderId="22" xfId="0" applyFont="1" applyFill="1" applyBorder="1" applyProtection="1"/>
    <xf numFmtId="0" fontId="4" fillId="0" borderId="5" xfId="0" applyFont="1" applyFill="1" applyBorder="1" applyProtection="1"/>
    <xf numFmtId="0" fontId="10" fillId="5" borderId="28" xfId="0" applyFont="1" applyFill="1" applyBorder="1" applyAlignment="1" applyProtection="1">
      <alignment horizontal="left"/>
    </xf>
    <xf numFmtId="0" fontId="14" fillId="0" borderId="0" xfId="0" applyNumberFormat="1" applyFont="1" applyFill="1" applyBorder="1" applyAlignment="1" applyProtection="1">
      <alignment horizontal="center" wrapText="1"/>
    </xf>
    <xf numFmtId="0" fontId="10" fillId="11" borderId="60" xfId="0" applyFont="1" applyFill="1" applyBorder="1" applyAlignment="1" applyProtection="1">
      <alignment horizontal="center"/>
    </xf>
    <xf numFmtId="0" fontId="10" fillId="11" borderId="17" xfId="0" applyFont="1" applyFill="1" applyBorder="1" applyAlignment="1" applyProtection="1">
      <alignment horizontal="center"/>
    </xf>
    <xf numFmtId="0" fontId="10" fillId="11" borderId="18" xfId="0" applyFont="1" applyFill="1" applyBorder="1" applyAlignment="1" applyProtection="1">
      <alignment horizontal="center"/>
    </xf>
    <xf numFmtId="0" fontId="10" fillId="3" borderId="19" xfId="0" applyFont="1" applyFill="1" applyBorder="1" applyAlignment="1" applyProtection="1">
      <alignment horizontal="left"/>
    </xf>
    <xf numFmtId="0" fontId="10" fillId="3" borderId="59" xfId="0" applyFont="1" applyFill="1" applyBorder="1" applyAlignment="1" applyProtection="1">
      <alignment horizontal="left"/>
    </xf>
    <xf numFmtId="0" fontId="4" fillId="0" borderId="0" xfId="0" applyNumberFormat="1" applyFont="1" applyFill="1" applyBorder="1" applyAlignment="1" applyProtection="1">
      <alignment horizontal="center"/>
    </xf>
    <xf numFmtId="0" fontId="10" fillId="11" borderId="19" xfId="0" applyFont="1" applyFill="1" applyBorder="1" applyAlignment="1" applyProtection="1">
      <alignment horizontal="left"/>
    </xf>
    <xf numFmtId="0" fontId="10" fillId="3" borderId="4" xfId="0" applyFont="1" applyFill="1" applyBorder="1" applyAlignment="1" applyProtection="1">
      <alignment horizontal="left"/>
    </xf>
    <xf numFmtId="0" fontId="10" fillId="3" borderId="64" xfId="0" applyFont="1" applyFill="1" applyBorder="1" applyAlignment="1" applyProtection="1">
      <alignment horizontal="left"/>
    </xf>
    <xf numFmtId="0" fontId="10" fillId="13" borderId="3" xfId="0" applyFont="1" applyFill="1" applyBorder="1" applyProtection="1"/>
    <xf numFmtId="0" fontId="10" fillId="13" borderId="28" xfId="0" applyFont="1" applyFill="1" applyBorder="1" applyProtection="1"/>
    <xf numFmtId="0" fontId="10" fillId="13" borderId="4" xfId="0" applyFont="1" applyFill="1" applyBorder="1" applyProtection="1"/>
    <xf numFmtId="0" fontId="10" fillId="13" borderId="22" xfId="0" applyFont="1" applyFill="1" applyBorder="1" applyProtection="1"/>
    <xf numFmtId="0" fontId="14" fillId="0" borderId="0" xfId="0" applyNumberFormat="1" applyFont="1" applyFill="1" applyBorder="1" applyAlignment="1" applyProtection="1">
      <alignment wrapText="1"/>
    </xf>
    <xf numFmtId="0" fontId="10" fillId="11" borderId="24" xfId="0" applyFont="1" applyFill="1" applyBorder="1" applyProtection="1"/>
    <xf numFmtId="0" fontId="10" fillId="11" borderId="17" xfId="0" applyFont="1" applyFill="1" applyBorder="1" applyProtection="1"/>
    <xf numFmtId="0" fontId="10" fillId="11" borderId="18" xfId="0" applyFont="1" applyFill="1" applyBorder="1" applyProtection="1"/>
    <xf numFmtId="0" fontId="10" fillId="3" borderId="25" xfId="0" applyFont="1" applyFill="1" applyBorder="1" applyProtection="1"/>
    <xf numFmtId="0" fontId="10" fillId="3" borderId="29" xfId="0" applyFont="1" applyFill="1" applyBorder="1" applyProtection="1"/>
    <xf numFmtId="0" fontId="11" fillId="7" borderId="23" xfId="2" applyNumberFormat="1" applyFont="1" applyFill="1" applyBorder="1" applyAlignment="1" applyProtection="1">
      <alignment horizontal="left"/>
    </xf>
    <xf numFmtId="0" fontId="10" fillId="3" borderId="25" xfId="2" applyFont="1" applyFill="1" applyBorder="1" applyProtection="1"/>
    <xf numFmtId="0" fontId="10" fillId="3" borderId="24" xfId="2" applyFont="1" applyFill="1" applyBorder="1" applyProtection="1"/>
    <xf numFmtId="0" fontId="10" fillId="3" borderId="4" xfId="2" applyFont="1" applyFill="1" applyBorder="1" applyProtection="1"/>
    <xf numFmtId="0" fontId="10" fillId="3" borderId="22" xfId="2" applyFont="1" applyFill="1" applyBorder="1" applyProtection="1"/>
    <xf numFmtId="0" fontId="11" fillId="7" borderId="70" xfId="0" applyNumberFormat="1" applyFont="1" applyFill="1" applyBorder="1" applyAlignment="1" applyProtection="1">
      <alignment horizontal="left"/>
    </xf>
    <xf numFmtId="167" fontId="4" fillId="5" borderId="26" xfId="0" applyNumberFormat="1" applyFont="1" applyFill="1" applyBorder="1" applyAlignment="1" applyProtection="1"/>
    <xf numFmtId="167" fontId="4" fillId="6" borderId="26" xfId="0" applyNumberFormat="1" applyFont="1" applyFill="1" applyBorder="1" applyAlignment="1" applyProtection="1"/>
    <xf numFmtId="167" fontId="4" fillId="5" borderId="71" xfId="0" applyNumberFormat="1" applyFont="1" applyFill="1" applyBorder="1" applyAlignment="1" applyProtection="1"/>
    <xf numFmtId="167" fontId="4" fillId="5" borderId="72" xfId="0" applyNumberFormat="1" applyFont="1" applyFill="1" applyBorder="1" applyAlignment="1" applyProtection="1"/>
    <xf numFmtId="167" fontId="4" fillId="0" borderId="24" xfId="0" applyNumberFormat="1" applyFont="1" applyFill="1" applyBorder="1" applyAlignment="1" applyProtection="1"/>
    <xf numFmtId="167" fontId="4" fillId="5" borderId="0" xfId="0" applyNumberFormat="1" applyFont="1" applyFill="1" applyBorder="1" applyAlignment="1" applyProtection="1"/>
    <xf numFmtId="167" fontId="4" fillId="5" borderId="28" xfId="0" applyNumberFormat="1" applyFont="1" applyFill="1" applyBorder="1" applyAlignment="1" applyProtection="1"/>
    <xf numFmtId="167" fontId="4" fillId="5" borderId="31" xfId="0" applyNumberFormat="1" applyFont="1" applyFill="1" applyBorder="1" applyAlignment="1" applyProtection="1"/>
    <xf numFmtId="167" fontId="4" fillId="0" borderId="17" xfId="0" applyNumberFormat="1" applyFont="1" applyFill="1" applyBorder="1" applyAlignment="1" applyProtection="1"/>
    <xf numFmtId="0" fontId="10" fillId="0" borderId="5" xfId="0" applyFont="1" applyFill="1" applyBorder="1" applyProtection="1"/>
    <xf numFmtId="167" fontId="4" fillId="5" borderId="5" xfId="0" applyNumberFormat="1" applyFont="1" applyFill="1" applyBorder="1" applyAlignment="1" applyProtection="1"/>
    <xf numFmtId="167" fontId="4" fillId="5" borderId="22" xfId="0" applyNumberFormat="1" applyFont="1" applyFill="1" applyBorder="1" applyAlignment="1" applyProtection="1"/>
    <xf numFmtId="167" fontId="4" fillId="5" borderId="36" xfId="0" applyNumberFormat="1" applyFont="1" applyFill="1" applyBorder="1" applyAlignment="1" applyProtection="1"/>
    <xf numFmtId="167" fontId="4" fillId="0" borderId="18" xfId="0" applyNumberFormat="1" applyFont="1" applyFill="1" applyBorder="1" applyAlignment="1" applyProtection="1"/>
    <xf numFmtId="0" fontId="9" fillId="0" borderId="73" xfId="0" applyFont="1" applyFill="1" applyBorder="1" applyProtection="1"/>
    <xf numFmtId="0" fontId="9" fillId="0" borderId="52" xfId="0" applyFont="1" applyFill="1" applyBorder="1" applyProtection="1"/>
    <xf numFmtId="0" fontId="16" fillId="0" borderId="52" xfId="0" applyFont="1" applyFill="1" applyBorder="1" applyAlignment="1" applyProtection="1">
      <alignment horizontal="center"/>
    </xf>
    <xf numFmtId="167" fontId="9" fillId="0" borderId="52" xfId="0" applyNumberFormat="1" applyFont="1" applyFill="1" applyBorder="1" applyProtection="1"/>
    <xf numFmtId="167" fontId="9" fillId="0" borderId="74" xfId="0" applyNumberFormat="1" applyFont="1" applyFill="1" applyBorder="1" applyProtection="1"/>
    <xf numFmtId="0" fontId="16" fillId="0" borderId="26" xfId="0" applyFont="1" applyFill="1" applyBorder="1" applyAlignment="1" applyProtection="1">
      <alignment horizontal="center"/>
    </xf>
    <xf numFmtId="167" fontId="9" fillId="0" borderId="75" xfId="0" applyNumberFormat="1" applyFont="1" applyFill="1" applyBorder="1" applyProtection="1"/>
    <xf numFmtId="167" fontId="9" fillId="0" borderId="76" xfId="0" applyNumberFormat="1" applyFont="1" applyFill="1" applyBorder="1" applyProtection="1"/>
    <xf numFmtId="167" fontId="10" fillId="0" borderId="24" xfId="0" applyNumberFormat="1" applyFont="1" applyFill="1" applyBorder="1" applyProtection="1"/>
    <xf numFmtId="167" fontId="10" fillId="0" borderId="17" xfId="0" applyNumberFormat="1" applyFont="1" applyFill="1" applyBorder="1" applyProtection="1"/>
    <xf numFmtId="167" fontId="10" fillId="0" borderId="18" xfId="0" applyNumberFormat="1" applyFont="1" applyFill="1" applyBorder="1" applyProtection="1"/>
    <xf numFmtId="0" fontId="11" fillId="7" borderId="77" xfId="0" applyNumberFormat="1" applyFont="1" applyFill="1" applyBorder="1" applyAlignment="1" applyProtection="1">
      <alignment horizontal="left"/>
    </xf>
    <xf numFmtId="0" fontId="11" fillId="7" borderId="78" xfId="0" applyNumberFormat="1" applyFont="1" applyFill="1" applyBorder="1" applyAlignment="1" applyProtection="1">
      <alignment horizontal="left"/>
    </xf>
    <xf numFmtId="167" fontId="11" fillId="7" borderId="77" xfId="0" applyNumberFormat="1" applyFont="1" applyFill="1" applyBorder="1" applyAlignment="1" applyProtection="1">
      <alignment horizontal="left"/>
    </xf>
    <xf numFmtId="167" fontId="11" fillId="7" borderId="79" xfId="0" applyNumberFormat="1" applyFont="1" applyFill="1" applyBorder="1" applyAlignment="1" applyProtection="1">
      <alignment horizontal="left"/>
    </xf>
    <xf numFmtId="167" fontId="4" fillId="5" borderId="30" xfId="0" applyNumberFormat="1" applyFont="1" applyFill="1" applyBorder="1" applyAlignment="1" applyProtection="1"/>
    <xf numFmtId="0" fontId="9" fillId="0" borderId="80" xfId="0" applyFont="1" applyFill="1" applyBorder="1" applyProtection="1"/>
    <xf numFmtId="0" fontId="16" fillId="0" borderId="80" xfId="0" applyFont="1" applyFill="1" applyBorder="1" applyAlignment="1" applyProtection="1">
      <alignment horizontal="center"/>
    </xf>
    <xf numFmtId="167" fontId="9" fillId="0" borderId="80" xfId="0" applyNumberFormat="1" applyFont="1" applyFill="1" applyBorder="1" applyProtection="1"/>
    <xf numFmtId="0" fontId="1" fillId="0" borderId="0" xfId="2"/>
    <xf numFmtId="0" fontId="11" fillId="7" borderId="70" xfId="2" applyNumberFormat="1" applyFont="1" applyFill="1" applyBorder="1" applyAlignment="1" applyProtection="1">
      <alignment horizontal="left"/>
    </xf>
    <xf numFmtId="167" fontId="11" fillId="7" borderId="23" xfId="2" applyNumberFormat="1" applyFont="1" applyFill="1" applyBorder="1" applyAlignment="1" applyProtection="1">
      <alignment horizontal="left"/>
    </xf>
    <xf numFmtId="167" fontId="11" fillId="7" borderId="49" xfId="2" applyNumberFormat="1" applyFont="1" applyFill="1" applyBorder="1" applyAlignment="1" applyProtection="1">
      <alignment horizontal="left"/>
    </xf>
    <xf numFmtId="167" fontId="4" fillId="0" borderId="0" xfId="2" applyNumberFormat="1" applyFont="1" applyFill="1" applyBorder="1" applyAlignment="1" applyProtection="1"/>
    <xf numFmtId="0" fontId="10" fillId="0" borderId="73" xfId="2" applyFont="1" applyFill="1" applyBorder="1" applyProtection="1"/>
    <xf numFmtId="0" fontId="10" fillId="0" borderId="80" xfId="2" applyFont="1" applyFill="1" applyBorder="1" applyProtection="1"/>
    <xf numFmtId="0" fontId="16" fillId="3" borderId="80" xfId="2" applyFont="1" applyFill="1" applyBorder="1" applyAlignment="1" applyProtection="1">
      <alignment horizontal="center"/>
    </xf>
    <xf numFmtId="167" fontId="4" fillId="5" borderId="80" xfId="2" applyNumberFormat="1" applyFont="1" applyFill="1" applyBorder="1" applyAlignment="1" applyProtection="1"/>
    <xf numFmtId="167" fontId="4" fillId="5" borderId="75" xfId="2" applyNumberFormat="1" applyFont="1" applyFill="1" applyBorder="1" applyAlignment="1" applyProtection="1"/>
    <xf numFmtId="167" fontId="4" fillId="5" borderId="76" xfId="2" applyNumberFormat="1" applyFont="1" applyFill="1" applyBorder="1" applyAlignment="1" applyProtection="1"/>
    <xf numFmtId="167" fontId="4" fillId="0" borderId="74" xfId="2" applyNumberFormat="1" applyFont="1" applyFill="1" applyBorder="1" applyAlignment="1" applyProtection="1"/>
    <xf numFmtId="167" fontId="8" fillId="2" borderId="0" xfId="0" applyNumberFormat="1" applyFont="1" applyFill="1" applyBorder="1" applyAlignment="1" applyProtection="1"/>
    <xf numFmtId="0" fontId="10" fillId="0" borderId="25" xfId="2" applyFont="1" applyFill="1" applyBorder="1" applyProtection="1"/>
    <xf numFmtId="0" fontId="10" fillId="0" borderId="26" xfId="2" applyFont="1" applyFill="1" applyBorder="1" applyProtection="1"/>
    <xf numFmtId="0" fontId="16" fillId="0" borderId="26" xfId="2" applyFont="1" applyFill="1" applyBorder="1" applyAlignment="1" applyProtection="1">
      <alignment horizontal="center"/>
    </xf>
    <xf numFmtId="167" fontId="4" fillId="0" borderId="26" xfId="2" applyNumberFormat="1" applyFont="1" applyFill="1" applyBorder="1" applyAlignment="1" applyProtection="1"/>
    <xf numFmtId="167" fontId="4" fillId="0" borderId="29" xfId="2" applyNumberFormat="1" applyFont="1" applyFill="1" applyBorder="1" applyAlignment="1" applyProtection="1"/>
    <xf numFmtId="167" fontId="4" fillId="0" borderId="81" xfId="2" applyNumberFormat="1" applyFont="1" applyFill="1" applyBorder="1" applyAlignment="1" applyProtection="1"/>
    <xf numFmtId="167" fontId="10" fillId="0" borderId="82" xfId="2" applyNumberFormat="1" applyFont="1" applyFill="1" applyBorder="1" applyProtection="1"/>
    <xf numFmtId="0" fontId="10" fillId="0" borderId="3" xfId="2" applyFont="1" applyFill="1" applyBorder="1" applyProtection="1"/>
    <xf numFmtId="0" fontId="10" fillId="0" borderId="0" xfId="2" applyFont="1" applyFill="1" applyBorder="1" applyProtection="1"/>
    <xf numFmtId="0" fontId="16" fillId="0" borderId="0" xfId="2" applyFont="1" applyFill="1" applyBorder="1" applyAlignment="1" applyProtection="1">
      <alignment horizontal="center"/>
    </xf>
    <xf numFmtId="167" fontId="4" fillId="0" borderId="28" xfId="2" applyNumberFormat="1" applyFont="1" applyFill="1" applyBorder="1" applyAlignment="1" applyProtection="1"/>
    <xf numFmtId="167" fontId="4" fillId="0" borderId="31" xfId="2" applyNumberFormat="1" applyFont="1" applyFill="1" applyBorder="1" applyAlignment="1" applyProtection="1"/>
    <xf numFmtId="167" fontId="10" fillId="0" borderId="17" xfId="2" applyNumberFormat="1" applyFont="1" applyFill="1" applyBorder="1" applyProtection="1"/>
    <xf numFmtId="0" fontId="10" fillId="0" borderId="4" xfId="2" applyFont="1" applyFill="1" applyBorder="1" applyProtection="1"/>
    <xf numFmtId="0" fontId="10" fillId="0" borderId="5" xfId="2" applyFont="1" applyFill="1" applyBorder="1" applyProtection="1"/>
    <xf numFmtId="0" fontId="16" fillId="0" borderId="5" xfId="2" applyFont="1" applyFill="1" applyBorder="1" applyAlignment="1" applyProtection="1">
      <alignment horizontal="center"/>
    </xf>
    <xf numFmtId="167" fontId="4" fillId="0" borderId="5" xfId="2" applyNumberFormat="1" applyFont="1" applyFill="1" applyBorder="1" applyAlignment="1" applyProtection="1"/>
    <xf numFmtId="167" fontId="4" fillId="0" borderId="22" xfId="2" applyNumberFormat="1" applyFont="1" applyFill="1" applyBorder="1" applyAlignment="1" applyProtection="1"/>
    <xf numFmtId="167" fontId="4" fillId="0" borderId="36" xfId="2" applyNumberFormat="1" applyFont="1" applyFill="1" applyBorder="1" applyAlignment="1" applyProtection="1"/>
    <xf numFmtId="167" fontId="10" fillId="0" borderId="18" xfId="2" applyNumberFormat="1" applyFont="1" applyFill="1" applyBorder="1" applyProtection="1"/>
    <xf numFmtId="167" fontId="11" fillId="7" borderId="23" xfId="0" applyNumberFormat="1" applyFont="1" applyFill="1" applyBorder="1" applyAlignment="1" applyProtection="1">
      <alignment horizontal="left"/>
    </xf>
    <xf numFmtId="0" fontId="10" fillId="0" borderId="83" xfId="0" applyFont="1" applyFill="1" applyBorder="1" applyProtection="1"/>
    <xf numFmtId="0" fontId="10" fillId="0" borderId="84" xfId="0" applyFont="1" applyFill="1" applyBorder="1" applyProtection="1"/>
    <xf numFmtId="0" fontId="16" fillId="3" borderId="84" xfId="0" applyFont="1" applyFill="1" applyBorder="1" applyAlignment="1" applyProtection="1">
      <alignment horizontal="center"/>
    </xf>
    <xf numFmtId="167" fontId="4" fillId="5" borderId="84" xfId="0" applyNumberFormat="1" applyFont="1" applyFill="1" applyBorder="1" applyAlignment="1" applyProtection="1"/>
    <xf numFmtId="167" fontId="4" fillId="6" borderId="84" xfId="0" applyNumberFormat="1" applyFont="1" applyFill="1" applyBorder="1" applyAlignment="1" applyProtection="1"/>
    <xf numFmtId="167" fontId="4" fillId="5" borderId="85" xfId="0" applyNumberFormat="1" applyFont="1" applyFill="1" applyBorder="1" applyAlignment="1" applyProtection="1"/>
    <xf numFmtId="167" fontId="4" fillId="5" borderId="86" xfId="0" applyNumberFormat="1" applyFont="1" applyFill="1" applyBorder="1" applyAlignment="1" applyProtection="1"/>
    <xf numFmtId="167" fontId="4" fillId="0" borderId="82" xfId="0" applyNumberFormat="1" applyFont="1" applyFill="1" applyBorder="1" applyAlignment="1" applyProtection="1"/>
    <xf numFmtId="0" fontId="16" fillId="0" borderId="84" xfId="0" applyFont="1" applyFill="1" applyBorder="1" applyAlignment="1" applyProtection="1">
      <alignment horizontal="center"/>
    </xf>
    <xf numFmtId="167" fontId="4" fillId="0" borderId="84" xfId="0" applyNumberFormat="1" applyFont="1" applyFill="1" applyBorder="1" applyAlignment="1" applyProtection="1"/>
    <xf numFmtId="167" fontId="4" fillId="0" borderId="87" xfId="0" applyNumberFormat="1" applyFont="1" applyFill="1" applyBorder="1" applyAlignment="1" applyProtection="1"/>
    <xf numFmtId="167" fontId="10" fillId="0" borderId="82" xfId="0" applyNumberFormat="1" applyFont="1" applyFill="1" applyBorder="1" applyProtection="1"/>
    <xf numFmtId="167" fontId="4" fillId="0" borderId="81" xfId="0" applyNumberFormat="1" applyFont="1" applyFill="1" applyBorder="1" applyAlignment="1" applyProtection="1"/>
    <xf numFmtId="3" fontId="4" fillId="5" borderId="91" xfId="0" applyNumberFormat="1" applyFont="1" applyFill="1" applyBorder="1" applyAlignment="1" applyProtection="1"/>
    <xf numFmtId="167" fontId="4" fillId="5" borderId="81" xfId="0" applyNumberFormat="1" applyFont="1" applyFill="1" applyBorder="1" applyAlignment="1" applyProtection="1"/>
    <xf numFmtId="167" fontId="4" fillId="5" borderId="87" xfId="0" applyNumberFormat="1" applyFont="1" applyFill="1" applyBorder="1" applyAlignment="1" applyProtection="1"/>
    <xf numFmtId="174" fontId="4" fillId="0" borderId="82" xfId="0" applyNumberFormat="1" applyFont="1" applyFill="1" applyBorder="1" applyProtection="1"/>
    <xf numFmtId="174" fontId="10" fillId="0" borderId="17" xfId="0" applyNumberFormat="1" applyFont="1" applyFill="1" applyBorder="1" applyProtection="1"/>
    <xf numFmtId="174" fontId="4" fillId="0" borderId="18" xfId="0" applyNumberFormat="1" applyFont="1" applyFill="1" applyBorder="1" applyProtection="1"/>
    <xf numFmtId="174" fontId="4" fillId="0" borderId="82" xfId="3" applyNumberFormat="1" applyFont="1" applyFill="1" applyBorder="1" applyProtection="1"/>
    <xf numFmtId="0" fontId="16" fillId="0" borderId="5" xfId="0" quotePrefix="1" applyFont="1" applyFill="1" applyBorder="1" applyAlignment="1" applyProtection="1">
      <alignment horizontal="center"/>
    </xf>
    <xf numFmtId="174" fontId="9" fillId="0" borderId="80" xfId="0" applyNumberFormat="1" applyFont="1" applyFill="1" applyBorder="1" applyProtection="1"/>
    <xf numFmtId="6" fontId="16" fillId="0" borderId="5" xfId="0" quotePrefix="1" applyNumberFormat="1" applyFont="1" applyFill="1" applyBorder="1" applyAlignment="1" applyProtection="1">
      <alignment horizontal="center"/>
    </xf>
    <xf numFmtId="167" fontId="4" fillId="0" borderId="84" xfId="0" applyNumberFormat="1" applyFont="1" applyFill="1" applyBorder="1" applyProtection="1"/>
    <xf numFmtId="167" fontId="4" fillId="0" borderId="87" xfId="0" applyNumberFormat="1" applyFont="1" applyFill="1" applyBorder="1" applyProtection="1"/>
    <xf numFmtId="167" fontId="4" fillId="0" borderId="81" xfId="0" applyNumberFormat="1" applyFont="1" applyFill="1" applyBorder="1" applyProtection="1"/>
    <xf numFmtId="174" fontId="10" fillId="0" borderId="82" xfId="0" applyNumberFormat="1" applyFont="1" applyFill="1" applyBorder="1" applyProtection="1"/>
    <xf numFmtId="167" fontId="4" fillId="0" borderId="5" xfId="0" applyNumberFormat="1" applyFont="1" applyFill="1" applyBorder="1" applyProtection="1"/>
    <xf numFmtId="167" fontId="4" fillId="0" borderId="22" xfId="0" applyNumberFormat="1" applyFont="1" applyFill="1" applyBorder="1" applyProtection="1"/>
    <xf numFmtId="167" fontId="4" fillId="0" borderId="36" xfId="0" applyNumberFormat="1" applyFont="1" applyFill="1" applyBorder="1" applyProtection="1"/>
    <xf numFmtId="174" fontId="10" fillId="0" borderId="18" xfId="0" applyNumberFormat="1" applyFont="1" applyFill="1" applyBorder="1" applyProtection="1"/>
    <xf numFmtId="167" fontId="10" fillId="0" borderId="82" xfId="3" applyNumberFormat="1" applyFont="1" applyFill="1" applyBorder="1" applyProtection="1"/>
    <xf numFmtId="167" fontId="4" fillId="5" borderId="92" xfId="0" applyNumberFormat="1" applyFont="1" applyFill="1" applyBorder="1" applyAlignment="1" applyProtection="1"/>
    <xf numFmtId="167" fontId="10" fillId="0" borderId="17" xfId="3" applyNumberFormat="1" applyFont="1" applyFill="1" applyBorder="1" applyProtection="1"/>
    <xf numFmtId="167" fontId="4" fillId="6" borderId="5" xfId="0" applyNumberFormat="1" applyFont="1" applyFill="1" applyBorder="1" applyAlignment="1" applyProtection="1"/>
    <xf numFmtId="0" fontId="10" fillId="0" borderId="73" xfId="0" applyFont="1" applyFill="1" applyBorder="1" applyProtection="1"/>
    <xf numFmtId="0" fontId="10" fillId="0" borderId="93" xfId="0" applyFont="1" applyFill="1" applyBorder="1" applyProtection="1"/>
    <xf numFmtId="0" fontId="16" fillId="3" borderId="93" xfId="0" applyFont="1" applyFill="1" applyBorder="1" applyAlignment="1" applyProtection="1">
      <alignment horizontal="center"/>
    </xf>
    <xf numFmtId="167" fontId="4" fillId="5" borderId="93" xfId="0" applyNumberFormat="1" applyFont="1" applyFill="1" applyBorder="1" applyAlignment="1" applyProtection="1"/>
    <xf numFmtId="167" fontId="4" fillId="5" borderId="94" xfId="0" applyNumberFormat="1" applyFont="1" applyFill="1" applyBorder="1" applyAlignment="1" applyProtection="1"/>
    <xf numFmtId="0" fontId="9" fillId="0" borderId="93" xfId="0" applyFont="1" applyFill="1" applyBorder="1" applyProtection="1"/>
    <xf numFmtId="0" fontId="16" fillId="0" borderId="93" xfId="0" applyFont="1" applyFill="1" applyBorder="1" applyAlignment="1" applyProtection="1">
      <alignment horizontal="center"/>
    </xf>
    <xf numFmtId="167" fontId="9" fillId="0" borderId="93" xfId="0" applyNumberFormat="1" applyFont="1" applyFill="1" applyBorder="1" applyProtection="1"/>
    <xf numFmtId="167" fontId="11" fillId="7" borderId="6" xfId="0" applyNumberFormat="1" applyFont="1" applyFill="1" applyBorder="1" applyAlignment="1" applyProtection="1">
      <alignment horizontal="left"/>
    </xf>
    <xf numFmtId="167" fontId="4" fillId="6" borderId="0" xfId="0" applyNumberFormat="1" applyFont="1" applyFill="1" applyBorder="1" applyAlignment="1" applyProtection="1"/>
    <xf numFmtId="0" fontId="16" fillId="0" borderId="22" xfId="0" applyFont="1" applyFill="1" applyBorder="1" applyAlignment="1" applyProtection="1">
      <alignment horizontal="center"/>
    </xf>
    <xf numFmtId="167" fontId="4" fillId="0" borderId="95" xfId="0" applyNumberFormat="1" applyFont="1" applyFill="1" applyBorder="1" applyProtection="1"/>
    <xf numFmtId="175" fontId="10" fillId="0" borderId="82" xfId="0" applyNumberFormat="1" applyFont="1" applyFill="1" applyBorder="1" applyProtection="1"/>
    <xf numFmtId="167" fontId="4" fillId="0" borderId="0" xfId="0" applyNumberFormat="1" applyFont="1" applyFill="1" applyBorder="1" applyProtection="1"/>
    <xf numFmtId="167" fontId="4" fillId="0" borderId="28" xfId="0" applyNumberFormat="1" applyFont="1" applyFill="1" applyBorder="1" applyProtection="1"/>
    <xf numFmtId="167" fontId="4" fillId="0" borderId="96" xfId="0" applyNumberFormat="1" applyFont="1" applyFill="1" applyBorder="1" applyProtection="1"/>
    <xf numFmtId="167" fontId="4" fillId="0" borderId="31" xfId="0" applyNumberFormat="1" applyFont="1" applyFill="1" applyBorder="1" applyProtection="1"/>
    <xf numFmtId="175" fontId="10" fillId="0" borderId="17" xfId="0" applyNumberFormat="1" applyFont="1" applyFill="1" applyBorder="1" applyProtection="1"/>
    <xf numFmtId="167" fontId="4" fillId="0" borderId="97" xfId="0" applyNumberFormat="1" applyFont="1" applyFill="1" applyBorder="1" applyAlignment="1" applyProtection="1"/>
    <xf numFmtId="167" fontId="4" fillId="0" borderId="80" xfId="0" applyNumberFormat="1" applyFont="1" applyFill="1" applyBorder="1" applyProtection="1"/>
    <xf numFmtId="167" fontId="4" fillId="0" borderId="75" xfId="0" applyNumberFormat="1" applyFont="1" applyFill="1" applyBorder="1" applyProtection="1"/>
    <xf numFmtId="167" fontId="4" fillId="0" borderId="76" xfId="0" applyNumberFormat="1" applyFont="1" applyFill="1" applyBorder="1" applyProtection="1"/>
    <xf numFmtId="167" fontId="4" fillId="5" borderId="95" xfId="0" applyNumberFormat="1" applyFont="1" applyFill="1" applyBorder="1" applyAlignment="1" applyProtection="1"/>
    <xf numFmtId="167" fontId="4" fillId="5" borderId="96" xfId="0" applyNumberFormat="1" applyFont="1" applyFill="1" applyBorder="1" applyAlignment="1" applyProtection="1"/>
    <xf numFmtId="167" fontId="4" fillId="5" borderId="97" xfId="0" applyNumberFormat="1" applyFont="1" applyFill="1" applyBorder="1" applyAlignment="1" applyProtection="1"/>
    <xf numFmtId="167" fontId="9" fillId="0" borderId="98" xfId="0" applyNumberFormat="1" applyFont="1" applyFill="1" applyBorder="1" applyProtection="1"/>
    <xf numFmtId="174" fontId="4" fillId="0" borderId="18" xfId="3" applyNumberFormat="1" applyFont="1" applyFill="1" applyBorder="1" applyProtection="1"/>
    <xf numFmtId="0" fontId="4" fillId="0" borderId="0" xfId="3" applyNumberFormat="1" applyFont="1" applyFill="1" applyBorder="1" applyAlignment="1" applyProtection="1"/>
    <xf numFmtId="167" fontId="9" fillId="0" borderId="74" xfId="3" applyNumberFormat="1" applyFont="1" applyFill="1" applyBorder="1" applyProtection="1"/>
    <xf numFmtId="0" fontId="11" fillId="7" borderId="6" xfId="3" applyNumberFormat="1" applyFont="1" applyFill="1" applyBorder="1" applyAlignment="1" applyProtection="1">
      <alignment horizontal="left"/>
    </xf>
    <xf numFmtId="167" fontId="10" fillId="0" borderId="0" xfId="0" applyNumberFormat="1" applyFont="1" applyFill="1" applyBorder="1" applyProtection="1"/>
    <xf numFmtId="167" fontId="10" fillId="0" borderId="18" xfId="3" applyNumberFormat="1" applyFont="1" applyFill="1" applyBorder="1" applyProtection="1"/>
    <xf numFmtId="170" fontId="4" fillId="6" borderId="84" xfId="0" applyNumberFormat="1" applyFont="1" applyFill="1" applyBorder="1" applyAlignment="1" applyProtection="1"/>
    <xf numFmtId="170" fontId="4" fillId="5" borderId="84" xfId="0" applyNumberFormat="1" applyFont="1" applyFill="1" applyBorder="1" applyAlignment="1" applyProtection="1"/>
    <xf numFmtId="170" fontId="4" fillId="5" borderId="87" xfId="0" applyNumberFormat="1" applyFont="1" applyFill="1" applyBorder="1" applyAlignment="1" applyProtection="1"/>
    <xf numFmtId="170" fontId="4" fillId="5" borderId="81" xfId="0" applyNumberFormat="1" applyFont="1" applyFill="1" applyBorder="1" applyAlignment="1" applyProtection="1"/>
    <xf numFmtId="170" fontId="4" fillId="5" borderId="0" xfId="0" applyNumberFormat="1" applyFont="1" applyFill="1" applyBorder="1" applyAlignment="1" applyProtection="1"/>
    <xf numFmtId="170" fontId="4" fillId="6" borderId="0" xfId="0" applyNumberFormat="1" applyFont="1" applyFill="1" applyBorder="1" applyAlignment="1" applyProtection="1"/>
    <xf numFmtId="170" fontId="4" fillId="5" borderId="28" xfId="0" applyNumberFormat="1" applyFont="1" applyFill="1" applyBorder="1" applyAlignment="1" applyProtection="1"/>
    <xf numFmtId="170" fontId="4" fillId="5" borderId="31" xfId="0" applyNumberFormat="1" applyFont="1" applyFill="1" applyBorder="1" applyAlignment="1" applyProtection="1"/>
    <xf numFmtId="0" fontId="0" fillId="0" borderId="0" xfId="0" quotePrefix="1" applyAlignment="1">
      <alignment wrapText="1"/>
    </xf>
    <xf numFmtId="0" fontId="10" fillId="0" borderId="80" xfId="0" applyFont="1" applyFill="1" applyBorder="1" applyProtection="1"/>
    <xf numFmtId="0" fontId="16" fillId="3" borderId="80" xfId="0" applyFont="1" applyFill="1" applyBorder="1" applyAlignment="1" applyProtection="1">
      <alignment horizontal="center"/>
    </xf>
    <xf numFmtId="167" fontId="4" fillId="5" borderId="80" xfId="0" applyNumberFormat="1" applyFont="1" applyFill="1" applyBorder="1" applyAlignment="1" applyProtection="1"/>
    <xf numFmtId="170" fontId="4" fillId="5" borderId="80" xfId="0" applyNumberFormat="1" applyFont="1" applyFill="1" applyBorder="1" applyAlignment="1" applyProtection="1"/>
    <xf numFmtId="170" fontId="4" fillId="5" borderId="76" xfId="0" applyNumberFormat="1" applyFont="1" applyFill="1" applyBorder="1" applyAlignment="1" applyProtection="1"/>
    <xf numFmtId="167" fontId="10" fillId="0" borderId="74" xfId="0" applyNumberFormat="1" applyFont="1" applyFill="1" applyBorder="1" applyProtection="1"/>
    <xf numFmtId="0" fontId="10" fillId="0" borderId="62" xfId="0" applyFont="1" applyFill="1" applyBorder="1" applyProtection="1"/>
    <xf numFmtId="0" fontId="10" fillId="0" borderId="99" xfId="0" applyFont="1" applyFill="1" applyBorder="1" applyProtection="1"/>
    <xf numFmtId="0" fontId="16" fillId="3" borderId="99" xfId="0" applyFont="1" applyFill="1" applyBorder="1" applyAlignment="1" applyProtection="1">
      <alignment horizontal="center"/>
    </xf>
    <xf numFmtId="170" fontId="4" fillId="6" borderId="99" xfId="0" applyNumberFormat="1" applyFont="1" applyFill="1" applyBorder="1" applyAlignment="1" applyProtection="1"/>
    <xf numFmtId="170" fontId="4" fillId="5" borderId="99" xfId="0" applyNumberFormat="1" applyFont="1" applyFill="1" applyBorder="1" applyAlignment="1" applyProtection="1"/>
    <xf numFmtId="170" fontId="4" fillId="5" borderId="63" xfId="0" applyNumberFormat="1" applyFont="1" applyFill="1" applyBorder="1" applyAlignment="1" applyProtection="1"/>
    <xf numFmtId="167" fontId="4" fillId="0" borderId="99" xfId="0" applyNumberFormat="1" applyFont="1" applyFill="1" applyBorder="1" applyAlignment="1" applyProtection="1"/>
    <xf numFmtId="167" fontId="4" fillId="0" borderId="63" xfId="0" applyNumberFormat="1" applyFont="1" applyFill="1" applyBorder="1" applyAlignment="1" applyProtection="1"/>
    <xf numFmtId="0" fontId="11" fillId="7" borderId="100" xfId="0" applyNumberFormat="1" applyFont="1" applyFill="1" applyBorder="1" applyAlignment="1" applyProtection="1">
      <alignment horizontal="left"/>
    </xf>
    <xf numFmtId="0" fontId="11" fillId="7" borderId="101" xfId="0" applyNumberFormat="1" applyFont="1" applyFill="1" applyBorder="1" applyAlignment="1" applyProtection="1">
      <alignment horizontal="left"/>
    </xf>
    <xf numFmtId="167" fontId="11" fillId="7" borderId="100" xfId="0" applyNumberFormat="1" applyFont="1" applyFill="1" applyBorder="1" applyAlignment="1" applyProtection="1">
      <alignment horizontal="left"/>
    </xf>
    <xf numFmtId="0" fontId="10" fillId="0" borderId="102" xfId="0" applyFont="1" applyFill="1" applyBorder="1" applyProtection="1"/>
    <xf numFmtId="0" fontId="10" fillId="0" borderId="103" xfId="0" applyFont="1" applyFill="1" applyBorder="1" applyProtection="1"/>
    <xf numFmtId="0" fontId="16" fillId="3" borderId="103" xfId="0" applyFont="1" applyFill="1" applyBorder="1" applyAlignment="1" applyProtection="1">
      <alignment horizontal="center"/>
    </xf>
    <xf numFmtId="167" fontId="4" fillId="5" borderId="103" xfId="0" applyNumberFormat="1" applyFont="1" applyFill="1" applyBorder="1" applyAlignment="1" applyProtection="1"/>
    <xf numFmtId="170" fontId="4" fillId="6" borderId="103" xfId="0" applyNumberFormat="1" applyFont="1" applyFill="1" applyBorder="1" applyAlignment="1" applyProtection="1"/>
    <xf numFmtId="170" fontId="4" fillId="5" borderId="104" xfId="0" applyNumberFormat="1" applyFont="1" applyFill="1" applyBorder="1" applyAlignment="1" applyProtection="1"/>
    <xf numFmtId="170" fontId="4" fillId="6" borderId="5" xfId="0" applyNumberFormat="1" applyFont="1" applyFill="1" applyBorder="1" applyAlignment="1" applyProtection="1"/>
    <xf numFmtId="170" fontId="4" fillId="5" borderId="22" xfId="0" applyNumberFormat="1" applyFont="1" applyFill="1" applyBorder="1" applyAlignment="1" applyProtection="1"/>
    <xf numFmtId="167" fontId="4" fillId="0" borderId="103" xfId="0" applyNumberFormat="1" applyFont="1" applyFill="1" applyBorder="1" applyAlignment="1" applyProtection="1"/>
    <xf numFmtId="167" fontId="4" fillId="0" borderId="105" xfId="0" applyNumberFormat="1" applyFont="1" applyFill="1" applyBorder="1" applyAlignment="1" applyProtection="1"/>
    <xf numFmtId="167" fontId="4" fillId="0" borderId="86" xfId="0" applyNumberFormat="1" applyFont="1" applyFill="1" applyBorder="1" applyAlignment="1" applyProtection="1"/>
    <xf numFmtId="167" fontId="4" fillId="0" borderId="106" xfId="0" applyNumberFormat="1" applyFont="1" applyFill="1" applyBorder="1" applyAlignment="1" applyProtection="1"/>
    <xf numFmtId="167" fontId="4" fillId="0" borderId="107" xfId="0" applyNumberFormat="1" applyFont="1" applyFill="1" applyBorder="1" applyAlignment="1" applyProtection="1"/>
    <xf numFmtId="0" fontId="10" fillId="0" borderId="62" xfId="0" applyFont="1" applyFill="1" applyBorder="1" applyAlignment="1" applyProtection="1">
      <alignment horizontal="left"/>
    </xf>
    <xf numFmtId="170" fontId="4" fillId="5" borderId="103" xfId="0" applyNumberFormat="1" applyFont="1" applyFill="1" applyBorder="1" applyAlignment="1" applyProtection="1"/>
    <xf numFmtId="0" fontId="10" fillId="0" borderId="3" xfId="0" applyFont="1" applyFill="1" applyBorder="1" applyAlignment="1" applyProtection="1">
      <alignment horizontal="left"/>
    </xf>
    <xf numFmtId="0" fontId="10" fillId="0" borderId="4" xfId="0" applyFont="1" applyFill="1" applyBorder="1" applyAlignment="1" applyProtection="1">
      <alignment horizontal="left"/>
    </xf>
    <xf numFmtId="167" fontId="4" fillId="6" borderId="103" xfId="0" applyNumberFormat="1" applyFont="1" applyFill="1" applyBorder="1" applyAlignment="1" applyProtection="1"/>
    <xf numFmtId="167" fontId="4" fillId="5" borderId="63" xfId="0" applyNumberFormat="1" applyFont="1" applyFill="1" applyBorder="1" applyAlignment="1" applyProtection="1"/>
    <xf numFmtId="167" fontId="10" fillId="0" borderId="80" xfId="0" applyNumberFormat="1" applyFont="1" applyFill="1" applyBorder="1" applyAlignment="1" applyProtection="1">
      <alignment horizontal="right"/>
    </xf>
    <xf numFmtId="167" fontId="10" fillId="0" borderId="75" xfId="0" applyNumberFormat="1" applyFont="1" applyFill="1" applyBorder="1" applyAlignment="1" applyProtection="1">
      <alignment horizontal="right"/>
    </xf>
    <xf numFmtId="167" fontId="10" fillId="0" borderId="76" xfId="0" applyNumberFormat="1" applyFont="1" applyFill="1" applyBorder="1" applyAlignment="1" applyProtection="1">
      <alignment horizontal="right"/>
    </xf>
    <xf numFmtId="167" fontId="10" fillId="0" borderId="74" xfId="0" applyNumberFormat="1" applyFont="1" applyFill="1" applyBorder="1" applyAlignment="1" applyProtection="1"/>
    <xf numFmtId="176" fontId="0" fillId="0" borderId="0" xfId="0" applyNumberFormat="1" applyFill="1"/>
    <xf numFmtId="6" fontId="16" fillId="3" borderId="103" xfId="0" applyNumberFormat="1" applyFont="1" applyFill="1" applyBorder="1" applyAlignment="1" applyProtection="1">
      <alignment horizontal="center"/>
    </xf>
    <xf numFmtId="0" fontId="11" fillId="7" borderId="108" xfId="0" applyNumberFormat="1" applyFont="1" applyFill="1" applyBorder="1" applyAlignment="1" applyProtection="1">
      <alignment horizontal="left"/>
    </xf>
    <xf numFmtId="0" fontId="11" fillId="7" borderId="109" xfId="0" applyNumberFormat="1" applyFont="1" applyFill="1" applyBorder="1" applyAlignment="1" applyProtection="1">
      <alignment horizontal="left"/>
    </xf>
    <xf numFmtId="167" fontId="11" fillId="7" borderId="108" xfId="0" applyNumberFormat="1" applyFont="1" applyFill="1" applyBorder="1" applyAlignment="1" applyProtection="1">
      <alignment horizontal="left"/>
    </xf>
    <xf numFmtId="0" fontId="10" fillId="0" borderId="110" xfId="0" applyFont="1" applyFill="1" applyBorder="1" applyProtection="1"/>
    <xf numFmtId="0" fontId="10" fillId="0" borderId="111" xfId="0" applyFont="1" applyFill="1" applyBorder="1" applyProtection="1"/>
    <xf numFmtId="0" fontId="16" fillId="3" borderId="111" xfId="0" applyFont="1" applyFill="1" applyBorder="1" applyAlignment="1" applyProtection="1">
      <alignment horizontal="center"/>
    </xf>
    <xf numFmtId="167" fontId="4" fillId="5" borderId="111" xfId="0" applyNumberFormat="1" applyFont="1" applyFill="1" applyBorder="1" applyAlignment="1" applyProtection="1"/>
    <xf numFmtId="167" fontId="4" fillId="5" borderId="112" xfId="0" applyNumberFormat="1" applyFont="1" applyFill="1" applyBorder="1" applyAlignment="1" applyProtection="1"/>
    <xf numFmtId="167" fontId="0" fillId="0" borderId="82" xfId="0" applyNumberFormat="1" applyFont="1" applyFill="1" applyBorder="1" applyProtection="1"/>
    <xf numFmtId="0" fontId="11" fillId="7" borderId="113" xfId="0" applyNumberFormat="1" applyFont="1" applyFill="1" applyBorder="1" applyAlignment="1" applyProtection="1">
      <alignment horizontal="left"/>
    </xf>
    <xf numFmtId="0" fontId="11" fillId="7" borderId="114" xfId="0" applyNumberFormat="1" applyFont="1" applyFill="1" applyBorder="1" applyAlignment="1" applyProtection="1">
      <alignment horizontal="left"/>
    </xf>
    <xf numFmtId="167" fontId="11" fillId="7" borderId="113" xfId="0" applyNumberFormat="1" applyFont="1" applyFill="1" applyBorder="1" applyAlignment="1" applyProtection="1">
      <alignment horizontal="left"/>
    </xf>
    <xf numFmtId="0" fontId="16" fillId="0" borderId="111" xfId="0" applyFont="1" applyFill="1" applyBorder="1" applyAlignment="1" applyProtection="1">
      <alignment horizontal="center"/>
    </xf>
    <xf numFmtId="167" fontId="4" fillId="0" borderId="111" xfId="0" applyNumberFormat="1" applyFont="1" applyFill="1" applyBorder="1" applyAlignment="1" applyProtection="1"/>
    <xf numFmtId="167" fontId="4" fillId="0" borderId="112" xfId="0" applyNumberFormat="1" applyFont="1" applyFill="1" applyBorder="1" applyAlignment="1" applyProtection="1"/>
    <xf numFmtId="167" fontId="4" fillId="6" borderId="111" xfId="0" applyNumberFormat="1" applyFont="1" applyFill="1" applyBorder="1" applyAlignment="1" applyProtection="1"/>
    <xf numFmtId="0" fontId="16" fillId="11" borderId="84" xfId="0" applyFont="1" applyFill="1" applyBorder="1" applyAlignment="1" applyProtection="1">
      <alignment horizontal="center"/>
    </xf>
    <xf numFmtId="167" fontId="0" fillId="0" borderId="0" xfId="0" applyNumberFormat="1" applyProtection="1"/>
    <xf numFmtId="0" fontId="11" fillId="7" borderId="6" xfId="2" applyNumberFormat="1" applyFont="1" applyFill="1" applyBorder="1" applyAlignment="1" applyProtection="1">
      <alignment horizontal="left"/>
    </xf>
    <xf numFmtId="167" fontId="11" fillId="7" borderId="6" xfId="2" applyNumberFormat="1" applyFont="1" applyFill="1" applyBorder="1" applyAlignment="1" applyProtection="1">
      <alignment horizontal="left"/>
    </xf>
    <xf numFmtId="0" fontId="9" fillId="0" borderId="0" xfId="2" applyFont="1" applyFill="1" applyProtection="1"/>
    <xf numFmtId="167" fontId="4" fillId="5" borderId="5" xfId="2" applyNumberFormat="1" applyFont="1" applyFill="1" applyBorder="1" applyAlignment="1" applyProtection="1"/>
    <xf numFmtId="167" fontId="4" fillId="5" borderId="22" xfId="2" applyNumberFormat="1" applyFont="1" applyFill="1" applyBorder="1" applyAlignment="1" applyProtection="1"/>
    <xf numFmtId="167" fontId="4" fillId="5" borderId="36" xfId="2" applyNumberFormat="1" applyFont="1" applyFill="1" applyBorder="1" applyAlignment="1" applyProtection="1"/>
    <xf numFmtId="174" fontId="4" fillId="0" borderId="18" xfId="2" applyNumberFormat="1" applyFont="1" applyFill="1" applyBorder="1" applyProtection="1"/>
    <xf numFmtId="0" fontId="9" fillId="0" borderId="115" xfId="2" applyFont="1" applyFill="1" applyBorder="1" applyProtection="1"/>
    <xf numFmtId="0" fontId="9" fillId="0" borderId="93" xfId="2" applyFont="1" applyFill="1" applyBorder="1" applyProtection="1"/>
    <xf numFmtId="0" fontId="16" fillId="0" borderId="93" xfId="2" applyFont="1" applyFill="1" applyBorder="1" applyAlignment="1" applyProtection="1">
      <alignment horizontal="center"/>
    </xf>
    <xf numFmtId="167" fontId="9" fillId="0" borderId="93" xfId="2" applyNumberFormat="1" applyFont="1" applyFill="1" applyBorder="1" applyProtection="1"/>
    <xf numFmtId="167" fontId="9" fillId="0" borderId="116" xfId="2" applyNumberFormat="1" applyFont="1" applyFill="1" applyBorder="1" applyProtection="1"/>
    <xf numFmtId="167" fontId="9" fillId="0" borderId="76" xfId="2" applyNumberFormat="1" applyFont="1" applyFill="1" applyBorder="1" applyProtection="1"/>
    <xf numFmtId="167" fontId="9" fillId="0" borderId="74" xfId="2" applyNumberFormat="1" applyFont="1" applyFill="1" applyBorder="1" applyProtection="1"/>
    <xf numFmtId="0" fontId="10" fillId="0" borderId="62" xfId="2" applyFont="1" applyFill="1" applyBorder="1" applyProtection="1"/>
    <xf numFmtId="0" fontId="10" fillId="0" borderId="111" xfId="2" applyFont="1" applyFill="1" applyBorder="1" applyProtection="1"/>
    <xf numFmtId="0" fontId="16" fillId="3" borderId="111" xfId="2" applyFont="1" applyFill="1" applyBorder="1" applyAlignment="1" applyProtection="1">
      <alignment horizontal="center"/>
    </xf>
    <xf numFmtId="167" fontId="4" fillId="5" borderId="111" xfId="2" applyNumberFormat="1" applyFont="1" applyFill="1" applyBorder="1" applyAlignment="1" applyProtection="1"/>
    <xf numFmtId="167" fontId="4" fillId="5" borderId="112" xfId="2" applyNumberFormat="1" applyFont="1" applyFill="1" applyBorder="1" applyAlignment="1" applyProtection="1"/>
    <xf numFmtId="167" fontId="4" fillId="5" borderId="117" xfId="2" applyNumberFormat="1" applyFont="1" applyFill="1" applyBorder="1" applyAlignment="1" applyProtection="1"/>
    <xf numFmtId="167" fontId="10" fillId="0" borderId="118" xfId="2" applyNumberFormat="1" applyFont="1" applyFill="1" applyBorder="1" applyProtection="1"/>
    <xf numFmtId="167" fontId="4" fillId="5" borderId="0" xfId="2" applyNumberFormat="1" applyFont="1" applyFill="1" applyBorder="1" applyAlignment="1" applyProtection="1"/>
    <xf numFmtId="167" fontId="4" fillId="5" borderId="28" xfId="2" applyNumberFormat="1" applyFont="1" applyFill="1" applyBorder="1" applyAlignment="1" applyProtection="1"/>
    <xf numFmtId="167" fontId="4" fillId="5" borderId="31" xfId="2" applyNumberFormat="1" applyFont="1" applyFill="1" applyBorder="1" applyAlignment="1" applyProtection="1"/>
    <xf numFmtId="0" fontId="10" fillId="0" borderId="115" xfId="2" applyFont="1" applyFill="1" applyBorder="1" applyProtection="1"/>
    <xf numFmtId="0" fontId="10" fillId="0" borderId="93" xfId="2" applyFont="1" applyFill="1" applyBorder="1" applyProtection="1"/>
    <xf numFmtId="0" fontId="16" fillId="3" borderId="93" xfId="2" applyFont="1" applyFill="1" applyBorder="1" applyAlignment="1" applyProtection="1">
      <alignment horizontal="center"/>
    </xf>
    <xf numFmtId="167" fontId="4" fillId="5" borderId="93" xfId="2" applyNumberFormat="1" applyFont="1" applyFill="1" applyBorder="1" applyAlignment="1" applyProtection="1"/>
    <xf numFmtId="167" fontId="4" fillId="5" borderId="116" xfId="2" applyNumberFormat="1" applyFont="1" applyFill="1" applyBorder="1" applyAlignment="1" applyProtection="1"/>
    <xf numFmtId="167" fontId="10" fillId="0" borderId="74" xfId="2" applyNumberFormat="1" applyFont="1" applyFill="1" applyBorder="1" applyProtection="1"/>
    <xf numFmtId="0" fontId="9" fillId="0" borderId="115" xfId="0" applyFont="1" applyFill="1" applyBorder="1" applyProtection="1"/>
    <xf numFmtId="167" fontId="9" fillId="0" borderId="116" xfId="0" applyNumberFormat="1" applyFont="1" applyFill="1" applyBorder="1" applyProtection="1"/>
    <xf numFmtId="167" fontId="9" fillId="0" borderId="0" xfId="0" applyNumberFormat="1" applyFont="1" applyFill="1" applyBorder="1" applyProtection="1"/>
    <xf numFmtId="0" fontId="10" fillId="0" borderId="83" xfId="2" applyFont="1" applyFill="1" applyBorder="1" applyProtection="1"/>
    <xf numFmtId="0" fontId="10" fillId="0" borderId="84" xfId="2" applyFont="1" applyFill="1" applyBorder="1" applyProtection="1"/>
    <xf numFmtId="0" fontId="16" fillId="3" borderId="84" xfId="2" applyFont="1" applyFill="1" applyBorder="1" applyAlignment="1" applyProtection="1">
      <alignment horizontal="center"/>
    </xf>
    <xf numFmtId="0" fontId="8" fillId="2" borderId="0" xfId="2" applyNumberFormat="1" applyFont="1" applyFill="1" applyBorder="1" applyAlignment="1" applyProtection="1"/>
    <xf numFmtId="167" fontId="8" fillId="2" borderId="0" xfId="2" applyNumberFormat="1" applyFont="1" applyFill="1" applyBorder="1" applyAlignment="1" applyProtection="1"/>
    <xf numFmtId="0" fontId="16" fillId="0" borderId="111" xfId="2" applyFont="1" applyFill="1" applyBorder="1" applyAlignment="1" applyProtection="1">
      <alignment horizontal="center"/>
    </xf>
    <xf numFmtId="167" fontId="4" fillId="0" borderId="111" xfId="2" applyNumberFormat="1" applyFont="1" applyFill="1" applyBorder="1" applyAlignment="1" applyProtection="1"/>
    <xf numFmtId="167" fontId="4" fillId="0" borderId="112" xfId="2" applyNumberFormat="1" applyFont="1" applyFill="1" applyBorder="1" applyAlignment="1" applyProtection="1"/>
    <xf numFmtId="0" fontId="9" fillId="0" borderId="73" xfId="2" applyFont="1" applyFill="1" applyBorder="1" applyProtection="1"/>
    <xf numFmtId="0" fontId="9" fillId="0" borderId="80" xfId="2" applyFont="1" applyFill="1" applyBorder="1" applyProtection="1"/>
    <xf numFmtId="0" fontId="16" fillId="0" borderId="80" xfId="2" applyFont="1" applyFill="1" applyBorder="1" applyAlignment="1" applyProtection="1">
      <alignment horizontal="center"/>
    </xf>
    <xf numFmtId="167" fontId="9" fillId="0" borderId="80" xfId="2" applyNumberFormat="1" applyFont="1" applyFill="1" applyBorder="1" applyProtection="1"/>
    <xf numFmtId="167" fontId="9" fillId="0" borderId="75" xfId="2" applyNumberFormat="1" applyFont="1" applyFill="1" applyBorder="1" applyProtection="1"/>
    <xf numFmtId="167" fontId="11" fillId="7" borderId="0" xfId="0" applyNumberFormat="1" applyFont="1" applyFill="1" applyBorder="1" applyAlignment="1" applyProtection="1">
      <alignment horizontal="left"/>
    </xf>
    <xf numFmtId="0" fontId="9" fillId="0" borderId="83" xfId="0" applyFont="1" applyFill="1" applyBorder="1" applyProtection="1"/>
    <xf numFmtId="0" fontId="9" fillId="0" borderId="84" xfId="0" applyFont="1" applyFill="1" applyBorder="1" applyProtection="1"/>
    <xf numFmtId="167" fontId="9" fillId="0" borderId="84" xfId="0" applyNumberFormat="1" applyFont="1" applyFill="1" applyBorder="1" applyProtection="1"/>
    <xf numFmtId="167" fontId="9" fillId="0" borderId="87" xfId="0" applyNumberFormat="1" applyFont="1" applyFill="1" applyBorder="1" applyProtection="1"/>
    <xf numFmtId="167" fontId="9" fillId="0" borderId="81" xfId="0" applyNumberFormat="1" applyFont="1" applyFill="1" applyBorder="1" applyProtection="1"/>
    <xf numFmtId="167" fontId="9" fillId="0" borderId="82" xfId="0" applyNumberFormat="1" applyFont="1" applyFill="1" applyBorder="1" applyProtection="1"/>
    <xf numFmtId="0" fontId="23" fillId="0" borderId="84" xfId="0" applyNumberFormat="1" applyFont="1" applyBorder="1" applyProtection="1"/>
    <xf numFmtId="0" fontId="23" fillId="0" borderId="0" xfId="0" applyNumberFormat="1" applyFont="1" applyBorder="1" applyProtection="1"/>
    <xf numFmtId="0" fontId="0" fillId="0" borderId="0" xfId="0" applyBorder="1"/>
    <xf numFmtId="0" fontId="23" fillId="0" borderId="5" xfId="0" applyNumberFormat="1" applyFont="1" applyBorder="1" applyProtection="1"/>
    <xf numFmtId="167" fontId="4" fillId="5" borderId="119" xfId="0" applyNumberFormat="1" applyFont="1" applyFill="1" applyBorder="1" applyAlignment="1" applyProtection="1"/>
    <xf numFmtId="0" fontId="10" fillId="0" borderId="121" xfId="0" applyFont="1" applyFill="1" applyBorder="1" applyProtection="1"/>
    <xf numFmtId="0" fontId="16" fillId="3" borderId="121" xfId="0" applyFont="1" applyFill="1" applyBorder="1" applyAlignment="1" applyProtection="1">
      <alignment horizontal="center"/>
    </xf>
    <xf numFmtId="167" fontId="4" fillId="0" borderId="121" xfId="0" applyNumberFormat="1" applyFont="1" applyFill="1" applyBorder="1" applyAlignment="1" applyProtection="1"/>
    <xf numFmtId="167" fontId="4" fillId="5" borderId="121" xfId="0" applyNumberFormat="1" applyFont="1" applyFill="1" applyBorder="1" applyAlignment="1" applyProtection="1"/>
    <xf numFmtId="167" fontId="4" fillId="5" borderId="122" xfId="0" applyNumberFormat="1" applyFont="1" applyFill="1" applyBorder="1" applyAlignment="1" applyProtection="1"/>
    <xf numFmtId="0" fontId="9" fillId="0" borderId="120" xfId="0" applyFont="1" applyFill="1" applyBorder="1" applyProtection="1"/>
    <xf numFmtId="0" fontId="9" fillId="0" borderId="121" xfId="0" applyFont="1" applyFill="1" applyBorder="1" applyProtection="1"/>
    <xf numFmtId="167" fontId="9" fillId="0" borderId="121" xfId="0" applyNumberFormat="1" applyFont="1" applyFill="1" applyBorder="1" applyProtection="1"/>
    <xf numFmtId="177" fontId="4" fillId="0" borderId="123" xfId="0" applyNumberFormat="1" applyFont="1" applyFill="1" applyBorder="1" applyAlignment="1" applyProtection="1"/>
    <xf numFmtId="177" fontId="4" fillId="0" borderId="111" xfId="0" applyNumberFormat="1" applyFont="1" applyFill="1" applyBorder="1" applyAlignment="1" applyProtection="1"/>
    <xf numFmtId="177" fontId="16" fillId="0" borderId="111" xfId="0" applyNumberFormat="1" applyFont="1" applyFill="1" applyBorder="1" applyAlignment="1" applyProtection="1">
      <alignment horizontal="center"/>
    </xf>
    <xf numFmtId="177" fontId="4" fillId="0" borderId="7" xfId="0" applyNumberFormat="1" applyFont="1" applyFill="1" applyBorder="1" applyAlignment="1" applyProtection="1"/>
    <xf numFmtId="177" fontId="4" fillId="0" borderId="0" xfId="0" applyNumberFormat="1" applyFont="1" applyFill="1" applyBorder="1" applyAlignment="1" applyProtection="1"/>
    <xf numFmtId="177" fontId="16" fillId="0" borderId="0" xfId="0" applyNumberFormat="1" applyFont="1" applyFill="1" applyBorder="1" applyAlignment="1" applyProtection="1">
      <alignment horizontal="center"/>
    </xf>
    <xf numFmtId="0" fontId="10" fillId="0" borderId="124" xfId="0" applyFont="1" applyFill="1" applyBorder="1" applyProtection="1"/>
    <xf numFmtId="0" fontId="4" fillId="0" borderId="80" xfId="0" applyNumberFormat="1" applyFont="1" applyFill="1" applyBorder="1" applyAlignment="1" applyProtection="1"/>
    <xf numFmtId="167" fontId="10" fillId="0" borderId="0" xfId="0" applyNumberFormat="1" applyFont="1" applyFill="1" applyBorder="1" applyAlignment="1" applyProtection="1">
      <alignment horizontal="right"/>
    </xf>
    <xf numFmtId="0" fontId="24" fillId="0" borderId="0" xfId="0" applyNumberFormat="1" applyFont="1" applyFill="1" applyBorder="1" applyAlignment="1" applyProtection="1"/>
    <xf numFmtId="0" fontId="10" fillId="0" borderId="129" xfId="0" applyFont="1" applyFill="1" applyBorder="1" applyProtection="1"/>
    <xf numFmtId="0" fontId="10" fillId="0" borderId="130" xfId="0" applyFont="1" applyFill="1" applyBorder="1" applyProtection="1"/>
    <xf numFmtId="0" fontId="16" fillId="0" borderId="130" xfId="0" applyFont="1" applyFill="1" applyBorder="1" applyAlignment="1" applyProtection="1">
      <alignment horizontal="center"/>
    </xf>
    <xf numFmtId="167" fontId="4" fillId="0" borderId="130" xfId="0" applyNumberFormat="1" applyFont="1" applyFill="1" applyBorder="1" applyAlignment="1" applyProtection="1"/>
    <xf numFmtId="167" fontId="4" fillId="0" borderId="131" xfId="0" applyNumberFormat="1" applyFont="1" applyFill="1" applyBorder="1" applyAlignment="1" applyProtection="1"/>
    <xf numFmtId="167" fontId="4" fillId="0" borderId="132" xfId="0" applyNumberFormat="1" applyFont="1" applyFill="1" applyBorder="1" applyAlignment="1" applyProtection="1"/>
    <xf numFmtId="0" fontId="24" fillId="0" borderId="0" xfId="2" applyNumberFormat="1" applyFont="1" applyFill="1" applyBorder="1" applyAlignment="1" applyProtection="1"/>
    <xf numFmtId="0" fontId="10" fillId="0" borderId="129" xfId="2" applyFont="1" applyFill="1" applyBorder="1" applyProtection="1"/>
    <xf numFmtId="0" fontId="10" fillId="0" borderId="130" xfId="2" applyFont="1" applyFill="1" applyBorder="1" applyProtection="1"/>
    <xf numFmtId="0" fontId="16" fillId="0" borderId="130" xfId="2" applyFont="1" applyFill="1" applyBorder="1" applyAlignment="1" applyProtection="1">
      <alignment horizontal="center"/>
    </xf>
    <xf numFmtId="167" fontId="4" fillId="0" borderId="130" xfId="2" applyNumberFormat="1" applyFont="1" applyFill="1" applyBorder="1" applyAlignment="1" applyProtection="1"/>
    <xf numFmtId="167" fontId="4" fillId="0" borderId="131" xfId="2" applyNumberFormat="1" applyFont="1" applyFill="1" applyBorder="1" applyAlignment="1" applyProtection="1"/>
    <xf numFmtId="167" fontId="4" fillId="0" borderId="132" xfId="2" applyNumberFormat="1" applyFont="1" applyFill="1" applyBorder="1" applyAlignment="1" applyProtection="1"/>
    <xf numFmtId="0" fontId="4" fillId="0" borderId="133" xfId="0" applyFont="1" applyFill="1" applyBorder="1" applyProtection="1"/>
    <xf numFmtId="0" fontId="4" fillId="0" borderId="134" xfId="0" applyFont="1" applyFill="1" applyBorder="1" applyProtection="1"/>
    <xf numFmtId="0" fontId="16" fillId="0" borderId="134" xfId="0" applyFont="1" applyFill="1" applyBorder="1" applyAlignment="1" applyProtection="1">
      <alignment horizontal="center"/>
    </xf>
    <xf numFmtId="167" fontId="4" fillId="0" borderId="134" xfId="0" applyNumberFormat="1" applyFont="1" applyFill="1" applyBorder="1" applyAlignment="1" applyProtection="1"/>
    <xf numFmtId="167" fontId="4" fillId="0" borderId="135" xfId="0" applyNumberFormat="1" applyFont="1" applyFill="1" applyBorder="1" applyAlignment="1" applyProtection="1"/>
    <xf numFmtId="167" fontId="4" fillId="0" borderId="136" xfId="0" applyNumberFormat="1" applyFont="1" applyFill="1" applyBorder="1" applyAlignment="1" applyProtection="1"/>
    <xf numFmtId="0" fontId="4" fillId="0" borderId="137" xfId="0" applyFont="1" applyFill="1" applyBorder="1" applyProtection="1"/>
    <xf numFmtId="0" fontId="4" fillId="0" borderId="138" xfId="0" applyFont="1" applyFill="1" applyBorder="1" applyProtection="1"/>
    <xf numFmtId="0" fontId="16" fillId="0" borderId="138" xfId="0" applyFont="1" applyFill="1" applyBorder="1" applyAlignment="1" applyProtection="1">
      <alignment horizontal="center"/>
    </xf>
    <xf numFmtId="167" fontId="4" fillId="0" borderId="138" xfId="0" applyNumberFormat="1" applyFont="1" applyFill="1" applyBorder="1" applyAlignment="1" applyProtection="1"/>
    <xf numFmtId="167" fontId="4" fillId="0" borderId="139" xfId="0" applyNumberFormat="1" applyFont="1" applyFill="1" applyBorder="1" applyAlignment="1" applyProtection="1"/>
    <xf numFmtId="167" fontId="4" fillId="0" borderId="140" xfId="0" applyNumberFormat="1" applyFont="1" applyFill="1" applyBorder="1" applyAlignment="1" applyProtection="1"/>
    <xf numFmtId="0" fontId="9" fillId="0" borderId="141" xfId="0" applyFont="1" applyFill="1" applyBorder="1" applyProtection="1"/>
    <xf numFmtId="0" fontId="9" fillId="0" borderId="142" xfId="0" applyFont="1" applyFill="1" applyBorder="1" applyProtection="1"/>
    <xf numFmtId="0" fontId="16" fillId="0" borderId="142" xfId="0" applyFont="1" applyFill="1" applyBorder="1" applyAlignment="1" applyProtection="1">
      <alignment horizontal="center"/>
    </xf>
    <xf numFmtId="167" fontId="9" fillId="0" borderId="142" xfId="0" applyNumberFormat="1" applyFont="1" applyFill="1" applyBorder="1" applyProtection="1"/>
    <xf numFmtId="167" fontId="9" fillId="0" borderId="143" xfId="0" applyNumberFormat="1" applyFont="1" applyFill="1" applyBorder="1" applyProtection="1"/>
    <xf numFmtId="0" fontId="10" fillId="0" borderId="133" xfId="0" applyFont="1" applyFill="1" applyBorder="1" applyProtection="1"/>
    <xf numFmtId="0" fontId="10" fillId="0" borderId="134" xfId="0" applyFont="1" applyFill="1" applyBorder="1" applyProtection="1"/>
    <xf numFmtId="167" fontId="4" fillId="0" borderId="144" xfId="0" applyNumberFormat="1" applyFont="1" applyFill="1" applyBorder="1" applyAlignment="1" applyProtection="1"/>
    <xf numFmtId="0" fontId="4" fillId="0" borderId="3" xfId="0" applyFont="1" applyFill="1" applyBorder="1" applyProtection="1"/>
    <xf numFmtId="0" fontId="10" fillId="0" borderId="137" xfId="0" applyFont="1" applyFill="1" applyBorder="1" applyProtection="1"/>
    <xf numFmtId="0" fontId="10" fillId="0" borderId="138" xfId="0" applyFont="1" applyFill="1" applyBorder="1" applyProtection="1"/>
    <xf numFmtId="0" fontId="4" fillId="0" borderId="3" xfId="2" applyFont="1" applyFill="1" applyBorder="1" applyProtection="1"/>
    <xf numFmtId="0" fontId="4" fillId="0" borderId="0" xfId="2" applyFont="1" applyFill="1" applyBorder="1" applyProtection="1"/>
    <xf numFmtId="167" fontId="9" fillId="0" borderId="145" xfId="0" applyNumberFormat="1" applyFont="1" applyFill="1" applyBorder="1" applyProtection="1"/>
    <xf numFmtId="167" fontId="10" fillId="5" borderId="111" xfId="0" applyNumberFormat="1" applyFont="1" applyFill="1" applyBorder="1" applyProtection="1"/>
    <xf numFmtId="167" fontId="10" fillId="5" borderId="0" xfId="0" applyNumberFormat="1" applyFont="1" applyFill="1" applyBorder="1" applyProtection="1"/>
    <xf numFmtId="167" fontId="10" fillId="5" borderId="5" xfId="0" applyNumberFormat="1" applyFont="1" applyFill="1" applyBorder="1" applyProtection="1"/>
    <xf numFmtId="0" fontId="10" fillId="0" borderId="146" xfId="0" applyFont="1" applyFill="1" applyBorder="1" applyProtection="1"/>
    <xf numFmtId="0" fontId="10" fillId="0" borderId="147" xfId="0" applyFont="1" applyFill="1" applyBorder="1" applyProtection="1"/>
    <xf numFmtId="0" fontId="16" fillId="3" borderId="147" xfId="0" applyFont="1" applyFill="1" applyBorder="1" applyAlignment="1" applyProtection="1">
      <alignment horizontal="center"/>
    </xf>
    <xf numFmtId="167" fontId="10" fillId="4" borderId="147" xfId="0" applyNumberFormat="1" applyFont="1" applyFill="1" applyBorder="1" applyProtection="1"/>
    <xf numFmtId="167" fontId="10" fillId="4" borderId="76" xfId="0" applyNumberFormat="1" applyFont="1" applyFill="1" applyBorder="1" applyProtection="1"/>
    <xf numFmtId="178" fontId="25" fillId="0" borderId="0" xfId="0" applyNumberFormat="1" applyFont="1" applyFill="1" applyBorder="1" applyAlignment="1" applyProtection="1"/>
    <xf numFmtId="10" fontId="25" fillId="0" borderId="0" xfId="0" applyNumberFormat="1" applyFont="1" applyFill="1" applyBorder="1" applyAlignment="1" applyProtection="1"/>
    <xf numFmtId="167" fontId="10" fillId="4" borderId="142" xfId="0" applyNumberFormat="1" applyFont="1" applyFill="1" applyBorder="1" applyProtection="1"/>
    <xf numFmtId="167" fontId="10" fillId="4" borderId="145" xfId="0" applyNumberFormat="1" applyFont="1" applyFill="1" applyBorder="1" applyProtection="1"/>
    <xf numFmtId="167" fontId="10" fillId="0" borderId="111" xfId="0" applyNumberFormat="1" applyFont="1" applyFill="1" applyBorder="1" applyAlignment="1" applyProtection="1"/>
    <xf numFmtId="167" fontId="10" fillId="0" borderId="0" xfId="0" applyNumberFormat="1" applyFont="1" applyFill="1" applyBorder="1" applyAlignment="1" applyProtection="1"/>
    <xf numFmtId="167" fontId="4" fillId="14" borderId="0" xfId="0" applyNumberFormat="1" applyFont="1" applyFill="1" applyBorder="1" applyAlignment="1" applyProtection="1"/>
    <xf numFmtId="167" fontId="10" fillId="0" borderId="5" xfId="0" applyNumberFormat="1" applyFont="1" applyFill="1" applyBorder="1" applyAlignment="1" applyProtection="1"/>
    <xf numFmtId="1" fontId="4" fillId="0" borderId="0" xfId="0" applyNumberFormat="1" applyFont="1" applyFill="1" applyBorder="1" applyAlignment="1" applyProtection="1"/>
    <xf numFmtId="167" fontId="9" fillId="0" borderId="111" xfId="0" applyNumberFormat="1" applyFont="1" applyFill="1" applyBorder="1" applyProtection="1"/>
    <xf numFmtId="167" fontId="9" fillId="0" borderId="95" xfId="0" applyNumberFormat="1" applyFont="1" applyFill="1" applyBorder="1" applyProtection="1"/>
    <xf numFmtId="167" fontId="9" fillId="0" borderId="28" xfId="0" applyNumberFormat="1" applyFont="1" applyFill="1" applyBorder="1" applyProtection="1"/>
    <xf numFmtId="167" fontId="9" fillId="0" borderId="96" xfId="0" applyNumberFormat="1" applyFont="1" applyFill="1" applyBorder="1" applyProtection="1"/>
    <xf numFmtId="167" fontId="9" fillId="0" borderId="5" xfId="0" applyNumberFormat="1" applyFont="1" applyFill="1" applyBorder="1" applyProtection="1"/>
    <xf numFmtId="167" fontId="9" fillId="0" borderId="22" xfId="0" applyNumberFormat="1" applyFont="1" applyFill="1" applyBorder="1" applyProtection="1"/>
    <xf numFmtId="167" fontId="9" fillId="0" borderId="97" xfId="0" applyNumberFormat="1" applyFont="1" applyFill="1" applyBorder="1" applyProtection="1"/>
    <xf numFmtId="0" fontId="16" fillId="0" borderId="147" xfId="0" applyFont="1" applyFill="1" applyBorder="1" applyAlignment="1" applyProtection="1">
      <alignment horizontal="center"/>
    </xf>
    <xf numFmtId="167" fontId="10" fillId="0" borderId="147" xfId="0" applyNumberFormat="1" applyFont="1" applyFill="1" applyBorder="1" applyProtection="1"/>
    <xf numFmtId="167" fontId="10" fillId="0" borderId="75" xfId="0" applyNumberFormat="1" applyFont="1" applyFill="1" applyBorder="1" applyProtection="1"/>
    <xf numFmtId="167" fontId="10" fillId="0" borderId="76" xfId="0" applyNumberFormat="1" applyFont="1" applyFill="1" applyBorder="1" applyProtection="1"/>
    <xf numFmtId="0" fontId="26" fillId="0" borderId="0" xfId="0" applyFont="1" applyFill="1" applyBorder="1" applyProtection="1"/>
    <xf numFmtId="0" fontId="26" fillId="0" borderId="0" xfId="0" applyFont="1" applyFill="1" applyProtection="1"/>
    <xf numFmtId="167" fontId="5" fillId="2" borderId="0" xfId="0" applyNumberFormat="1" applyFont="1" applyFill="1" applyBorder="1" applyAlignment="1" applyProtection="1">
      <alignment horizontal="left"/>
    </xf>
    <xf numFmtId="167" fontId="4" fillId="14" borderId="111" xfId="0" applyNumberFormat="1" applyFont="1" applyFill="1" applyBorder="1" applyAlignment="1" applyProtection="1"/>
    <xf numFmtId="167" fontId="4" fillId="14" borderId="5" xfId="0" applyNumberFormat="1" applyFont="1" applyFill="1" applyBorder="1" applyAlignment="1" applyProtection="1"/>
    <xf numFmtId="0" fontId="25" fillId="0" borderId="0" xfId="0" applyFont="1" applyFill="1" applyBorder="1" applyAlignment="1" applyProtection="1"/>
    <xf numFmtId="167" fontId="9" fillId="0" borderId="31" xfId="0" applyNumberFormat="1" applyFont="1" applyFill="1" applyBorder="1" applyProtection="1"/>
    <xf numFmtId="167" fontId="9" fillId="0" borderId="36" xfId="0" applyNumberFormat="1" applyFont="1" applyFill="1" applyBorder="1" applyProtection="1"/>
    <xf numFmtId="179" fontId="4" fillId="0" borderId="0" xfId="0" applyNumberFormat="1" applyFont="1" applyFill="1" applyBorder="1" applyAlignment="1" applyProtection="1"/>
    <xf numFmtId="180" fontId="4" fillId="0" borderId="0" xfId="0" applyNumberFormat="1" applyFont="1" applyFill="1" applyBorder="1" applyAlignment="1" applyProtection="1"/>
    <xf numFmtId="181" fontId="4" fillId="0" borderId="0" xfId="0" applyNumberFormat="1" applyFont="1" applyFill="1" applyBorder="1" applyAlignment="1" applyProtection="1"/>
    <xf numFmtId="4" fontId="4" fillId="0" borderId="0" xfId="0" applyNumberFormat="1" applyFont="1" applyFill="1" applyBorder="1" applyAlignment="1" applyProtection="1"/>
    <xf numFmtId="0" fontId="9" fillId="0" borderId="147" xfId="0" applyFont="1" applyFill="1" applyBorder="1" applyProtection="1"/>
    <xf numFmtId="167" fontId="9" fillId="0" borderId="147" xfId="0" applyNumberFormat="1" applyFont="1" applyFill="1" applyBorder="1" applyProtection="1"/>
    <xf numFmtId="0" fontId="9" fillId="3" borderId="27" xfId="0" applyFont="1" applyFill="1" applyBorder="1" applyAlignment="1" applyProtection="1">
      <alignment horizontal="center" vertical="center" wrapText="1"/>
    </xf>
    <xf numFmtId="167" fontId="4" fillId="5" borderId="82" xfId="0" applyNumberFormat="1" applyFont="1" applyFill="1" applyBorder="1" applyAlignment="1" applyProtection="1"/>
    <xf numFmtId="167" fontId="4" fillId="6" borderId="17" xfId="0" applyNumberFormat="1" applyFont="1" applyFill="1" applyBorder="1" applyAlignment="1" applyProtection="1"/>
    <xf numFmtId="0" fontId="9" fillId="0" borderId="73" xfId="0" applyFont="1" applyFill="1" applyBorder="1" applyAlignment="1" applyProtection="1">
      <alignment horizontal="left"/>
    </xf>
    <xf numFmtId="0" fontId="9" fillId="0" borderId="147" xfId="0" applyFont="1" applyFill="1" applyBorder="1" applyAlignment="1" applyProtection="1">
      <alignment horizontal="left"/>
    </xf>
    <xf numFmtId="182" fontId="4" fillId="0" borderId="0" xfId="0" applyNumberFormat="1" applyFont="1" applyProtection="1"/>
    <xf numFmtId="167" fontId="4" fillId="6" borderId="82" xfId="0" applyNumberFormat="1" applyFont="1" applyFill="1" applyBorder="1" applyAlignment="1" applyProtection="1"/>
    <xf numFmtId="0" fontId="9" fillId="0" borderId="111" xfId="0" applyFont="1" applyFill="1" applyBorder="1" applyProtection="1"/>
    <xf numFmtId="0" fontId="9" fillId="0" borderId="4" xfId="0" applyFont="1" applyFill="1" applyBorder="1" applyProtection="1"/>
    <xf numFmtId="0" fontId="9" fillId="0" borderId="5" xfId="0" applyFont="1" applyFill="1" applyBorder="1" applyProtection="1"/>
    <xf numFmtId="167" fontId="9" fillId="0" borderId="18" xfId="0" applyNumberFormat="1" applyFont="1" applyFill="1" applyBorder="1" applyProtection="1"/>
    <xf numFmtId="167" fontId="10" fillId="0" borderId="147" xfId="0" applyNumberFormat="1" applyFont="1" applyFill="1" applyBorder="1" applyAlignment="1" applyProtection="1">
      <alignment horizontal="right"/>
    </xf>
    <xf numFmtId="167" fontId="10" fillId="0" borderId="74" xfId="0" applyNumberFormat="1" applyFont="1" applyFill="1" applyBorder="1" applyAlignment="1" applyProtection="1">
      <alignment horizontal="right"/>
    </xf>
    <xf numFmtId="167" fontId="0" fillId="0" borderId="0" xfId="0" applyNumberFormat="1"/>
    <xf numFmtId="0" fontId="27" fillId="0" borderId="0" xfId="0" applyNumberFormat="1" applyFont="1" applyFill="1" applyBorder="1" applyAlignment="1" applyProtection="1">
      <alignment horizontal="center"/>
    </xf>
    <xf numFmtId="167" fontId="10" fillId="0" borderId="111" xfId="0" applyNumberFormat="1" applyFont="1" applyFill="1" applyBorder="1" applyProtection="1"/>
    <xf numFmtId="167" fontId="10" fillId="0" borderId="87" xfId="0" applyNumberFormat="1" applyFont="1" applyFill="1" applyBorder="1" applyProtection="1"/>
    <xf numFmtId="0" fontId="25" fillId="0" borderId="0" xfId="0" applyNumberFormat="1" applyFont="1" applyFill="1" applyBorder="1" applyAlignment="1" applyProtection="1"/>
    <xf numFmtId="167" fontId="10" fillId="0" borderId="28" xfId="0" applyNumberFormat="1" applyFont="1" applyFill="1" applyBorder="1" applyProtection="1"/>
    <xf numFmtId="167" fontId="10" fillId="0" borderId="5" xfId="0" applyNumberFormat="1" applyFont="1" applyFill="1" applyBorder="1" applyProtection="1"/>
    <xf numFmtId="167" fontId="10" fillId="0" borderId="22" xfId="0" applyNumberFormat="1" applyFont="1" applyFill="1" applyBorder="1" applyProtection="1"/>
    <xf numFmtId="0" fontId="10" fillId="0" borderId="0" xfId="0" applyFont="1" applyProtection="1"/>
    <xf numFmtId="165" fontId="9" fillId="3" borderId="27" xfId="0" applyNumberFormat="1" applyFont="1" applyFill="1" applyBorder="1" applyAlignment="1" applyProtection="1">
      <alignment horizontal="center"/>
    </xf>
    <xf numFmtId="6" fontId="16" fillId="3" borderId="111" xfId="0" quotePrefix="1" applyNumberFormat="1" applyFont="1" applyFill="1" applyBorder="1" applyAlignment="1" applyProtection="1">
      <alignment horizontal="center"/>
    </xf>
    <xf numFmtId="6" fontId="16" fillId="0" borderId="0" xfId="0" applyNumberFormat="1" applyFont="1" applyFill="1" applyBorder="1" applyAlignment="1" applyProtection="1">
      <alignment horizontal="center"/>
    </xf>
    <xf numFmtId="0" fontId="10" fillId="7" borderId="3" xfId="0" applyFont="1" applyFill="1" applyBorder="1" applyProtection="1"/>
    <xf numFmtId="0" fontId="10" fillId="13" borderId="0" xfId="0" applyFont="1" applyFill="1" applyBorder="1" applyProtection="1"/>
    <xf numFmtId="6" fontId="16" fillId="13" borderId="0" xfId="0" applyNumberFormat="1" applyFont="1" applyFill="1" applyBorder="1" applyAlignment="1" applyProtection="1">
      <alignment horizontal="center"/>
    </xf>
    <xf numFmtId="167" fontId="4" fillId="13" borderId="0" xfId="0" applyNumberFormat="1" applyFont="1" applyFill="1" applyBorder="1" applyAlignment="1" applyProtection="1"/>
    <xf numFmtId="167" fontId="4" fillId="13" borderId="28" xfId="0" applyNumberFormat="1" applyFont="1" applyFill="1" applyBorder="1" applyAlignment="1" applyProtection="1"/>
    <xf numFmtId="167" fontId="4" fillId="13" borderId="31" xfId="0" applyNumberFormat="1" applyFont="1" applyFill="1" applyBorder="1" applyAlignment="1" applyProtection="1"/>
    <xf numFmtId="0" fontId="10" fillId="13" borderId="4" xfId="2" applyFont="1" applyFill="1" applyBorder="1" applyProtection="1"/>
    <xf numFmtId="0" fontId="10" fillId="13" borderId="5" xfId="2" applyFont="1" applyFill="1" applyBorder="1" applyProtection="1"/>
    <xf numFmtId="183" fontId="16" fillId="13" borderId="5" xfId="2" applyNumberFormat="1" applyFont="1" applyFill="1" applyBorder="1" applyAlignment="1" applyProtection="1">
      <alignment horizontal="center"/>
    </xf>
    <xf numFmtId="167" fontId="4" fillId="13" borderId="5" xfId="2" applyNumberFormat="1" applyFont="1" applyFill="1" applyBorder="1" applyAlignment="1" applyProtection="1"/>
    <xf numFmtId="167" fontId="4" fillId="13" borderId="22" xfId="2" applyNumberFormat="1" applyFont="1" applyFill="1" applyBorder="1" applyAlignment="1" applyProtection="1"/>
    <xf numFmtId="167" fontId="4" fillId="13" borderId="36" xfId="2" applyNumberFormat="1" applyFont="1" applyFill="1" applyBorder="1" applyAlignment="1" applyProtection="1"/>
    <xf numFmtId="6" fontId="16" fillId="0" borderId="147" xfId="0" applyNumberFormat="1" applyFont="1" applyFill="1" applyBorder="1" applyAlignment="1" applyProtection="1">
      <alignment horizontal="center"/>
    </xf>
    <xf numFmtId="167" fontId="9" fillId="0" borderId="73" xfId="0" applyNumberFormat="1" applyFont="1" applyFill="1" applyBorder="1" applyProtection="1"/>
    <xf numFmtId="0" fontId="9" fillId="0" borderId="157" xfId="0" applyFont="1" applyBorder="1" applyAlignment="1" applyProtection="1">
      <alignment wrapText="1"/>
    </xf>
    <xf numFmtId="0" fontId="9" fillId="0" borderId="158" xfId="0" applyFont="1" applyBorder="1" applyAlignment="1" applyProtection="1">
      <alignment wrapText="1"/>
    </xf>
    <xf numFmtId="0" fontId="9" fillId="0" borderId="159" xfId="0" applyFont="1" applyFill="1" applyBorder="1" applyAlignment="1" applyProtection="1">
      <alignment horizontal="center" wrapText="1"/>
    </xf>
    <xf numFmtId="0" fontId="9" fillId="13" borderId="159" xfId="0" applyFont="1" applyFill="1" applyBorder="1" applyAlignment="1" applyProtection="1">
      <alignment horizontal="center" wrapText="1"/>
    </xf>
    <xf numFmtId="0" fontId="28" fillId="0" borderId="0" xfId="0" applyNumberFormat="1" applyFont="1" applyFill="1" applyBorder="1" applyAlignment="1" applyProtection="1"/>
    <xf numFmtId="15" fontId="14" fillId="0" borderId="161" xfId="0" applyNumberFormat="1" applyFont="1" applyFill="1" applyBorder="1" applyAlignment="1" applyProtection="1">
      <alignment horizontal="center"/>
    </xf>
    <xf numFmtId="15" fontId="14" fillId="0" borderId="162" xfId="0" applyNumberFormat="1" applyFont="1" applyFill="1" applyBorder="1" applyAlignment="1" applyProtection="1">
      <alignment horizontal="center"/>
    </xf>
    <xf numFmtId="184" fontId="9" fillId="0" borderId="162" xfId="0" applyNumberFormat="1" applyFont="1" applyFill="1" applyBorder="1" applyAlignment="1" applyProtection="1">
      <alignment horizontal="centerContinuous"/>
    </xf>
    <xf numFmtId="167" fontId="10" fillId="0" borderId="162" xfId="0" applyNumberFormat="1" applyFont="1" applyFill="1" applyBorder="1" applyAlignment="1" applyProtection="1">
      <alignment horizontal="center"/>
    </xf>
    <xf numFmtId="167" fontId="10" fillId="13" borderId="162" xfId="0" applyNumberFormat="1" applyFont="1" applyFill="1" applyBorder="1" applyAlignment="1" applyProtection="1">
      <alignment horizontal="center"/>
    </xf>
    <xf numFmtId="15" fontId="14" fillId="0" borderId="164" xfId="0" applyNumberFormat="1" applyFont="1" applyFill="1" applyBorder="1" applyAlignment="1" applyProtection="1">
      <alignment horizontal="center"/>
    </xf>
    <xf numFmtId="15" fontId="14" fillId="0" borderId="165" xfId="0" applyNumberFormat="1" applyFont="1" applyFill="1" applyBorder="1" applyAlignment="1" applyProtection="1">
      <alignment horizontal="center"/>
    </xf>
    <xf numFmtId="184" fontId="9" fillId="0" borderId="165" xfId="0" applyNumberFormat="1" applyFont="1" applyBorder="1" applyAlignment="1" applyProtection="1">
      <alignment horizontal="centerContinuous"/>
    </xf>
    <xf numFmtId="167" fontId="10" fillId="0" borderId="165" xfId="0" applyNumberFormat="1" applyFont="1" applyFill="1" applyBorder="1" applyAlignment="1" applyProtection="1">
      <alignment horizontal="center"/>
    </xf>
    <xf numFmtId="167" fontId="10" fillId="13" borderId="165" xfId="0" applyNumberFormat="1" applyFont="1" applyFill="1" applyBorder="1" applyAlignment="1" applyProtection="1">
      <alignment horizontal="center"/>
    </xf>
    <xf numFmtId="184" fontId="9" fillId="0" borderId="165" xfId="0" applyNumberFormat="1" applyFont="1" applyFill="1" applyBorder="1" applyAlignment="1" applyProtection="1">
      <alignment horizontal="centerContinuous"/>
    </xf>
    <xf numFmtId="15" fontId="4" fillId="15" borderId="164" xfId="0" applyNumberFormat="1" applyFont="1" applyFill="1" applyBorder="1" applyAlignment="1" applyProtection="1"/>
    <xf numFmtId="15" fontId="4" fillId="15" borderId="165" xfId="0" applyNumberFormat="1" applyFont="1" applyFill="1" applyBorder="1" applyAlignment="1" applyProtection="1"/>
    <xf numFmtId="184" fontId="9" fillId="13" borderId="165" xfId="0" applyNumberFormat="1" applyFont="1" applyFill="1" applyBorder="1" applyAlignment="1" applyProtection="1">
      <alignment horizontal="centerContinuous"/>
    </xf>
    <xf numFmtId="167" fontId="10" fillId="13" borderId="166" xfId="0" applyNumberFormat="1" applyFont="1" applyFill="1" applyBorder="1" applyAlignment="1" applyProtection="1">
      <alignment horizontal="center"/>
    </xf>
    <xf numFmtId="15" fontId="4" fillId="15" borderId="167" xfId="0" applyNumberFormat="1" applyFont="1" applyFill="1" applyBorder="1" applyAlignment="1" applyProtection="1"/>
    <xf numFmtId="15" fontId="4" fillId="15" borderId="168" xfId="0" applyNumberFormat="1" applyFont="1" applyFill="1" applyBorder="1" applyAlignment="1" applyProtection="1"/>
    <xf numFmtId="184" fontId="9" fillId="13" borderId="168" xfId="0" applyNumberFormat="1" applyFont="1" applyFill="1" applyBorder="1" applyAlignment="1" applyProtection="1">
      <alignment horizontal="centerContinuous"/>
    </xf>
    <xf numFmtId="167" fontId="10" fillId="13" borderId="168" xfId="0" applyNumberFormat="1" applyFont="1" applyFill="1" applyBorder="1" applyAlignment="1" applyProtection="1">
      <alignment horizontal="center"/>
    </xf>
    <xf numFmtId="167" fontId="10" fillId="13" borderId="169" xfId="0" applyNumberFormat="1" applyFont="1" applyFill="1" applyBorder="1" applyAlignment="1" applyProtection="1">
      <alignment horizontal="center"/>
    </xf>
    <xf numFmtId="10" fontId="9" fillId="0" borderId="171" xfId="0" applyNumberFormat="1" applyFont="1" applyBorder="1" applyAlignment="1" applyProtection="1">
      <alignment horizontal="centerContinuous"/>
    </xf>
    <xf numFmtId="10" fontId="9" fillId="0" borderId="172" xfId="0" applyNumberFormat="1" applyFont="1" applyBorder="1" applyAlignment="1" applyProtection="1">
      <alignment horizontal="centerContinuous"/>
    </xf>
    <xf numFmtId="10" fontId="9" fillId="0" borderId="173" xfId="0" applyNumberFormat="1" applyFont="1" applyBorder="1" applyAlignment="1" applyProtection="1">
      <alignment horizontal="centerContinuous"/>
    </xf>
    <xf numFmtId="0" fontId="9" fillId="0" borderId="157" xfId="0" applyFont="1" applyBorder="1" applyAlignment="1" applyProtection="1">
      <alignment horizontal="center" vertical="center" wrapText="1"/>
    </xf>
    <xf numFmtId="10" fontId="9" fillId="0" borderId="174" xfId="0" applyNumberFormat="1" applyFont="1" applyBorder="1" applyAlignment="1" applyProtection="1">
      <alignment horizontal="center" vertical="center" wrapText="1"/>
    </xf>
    <xf numFmtId="10" fontId="9" fillId="0" borderId="175" xfId="0" applyNumberFormat="1" applyFont="1" applyBorder="1" applyAlignment="1" applyProtection="1">
      <alignment horizontal="center" vertical="center" wrapText="1"/>
    </xf>
    <xf numFmtId="10" fontId="9" fillId="0" borderId="176" xfId="0" applyNumberFormat="1" applyFont="1" applyBorder="1" applyAlignment="1" applyProtection="1">
      <alignment horizontal="center" vertical="center" wrapText="1"/>
    </xf>
    <xf numFmtId="185" fontId="14" fillId="0" borderId="161" xfId="0" applyNumberFormat="1" applyFont="1" applyFill="1" applyBorder="1" applyAlignment="1" applyProtection="1">
      <alignment horizontal="center"/>
    </xf>
    <xf numFmtId="183" fontId="29" fillId="5" borderId="177" xfId="0" applyNumberFormat="1" applyFont="1" applyFill="1" applyBorder="1" applyAlignment="1">
      <alignment horizontal="center" vertical="top" wrapText="1"/>
    </xf>
    <xf numFmtId="183" fontId="29" fillId="5" borderId="178" xfId="0" applyNumberFormat="1" applyFont="1" applyFill="1" applyBorder="1" applyAlignment="1">
      <alignment horizontal="center" vertical="top" wrapText="1"/>
    </xf>
    <xf numFmtId="183" fontId="29" fillId="5" borderId="179" xfId="0" applyNumberFormat="1" applyFont="1" applyFill="1" applyBorder="1" applyAlignment="1">
      <alignment horizontal="center" vertical="top" wrapText="1"/>
    </xf>
    <xf numFmtId="183" fontId="29" fillId="5" borderId="180" xfId="0" applyNumberFormat="1" applyFont="1" applyFill="1" applyBorder="1" applyAlignment="1">
      <alignment horizontal="center" vertical="top" wrapText="1"/>
    </xf>
    <xf numFmtId="185" fontId="4" fillId="15" borderId="164" xfId="0" applyNumberFormat="1" applyFont="1" applyFill="1" applyBorder="1" applyAlignment="1" applyProtection="1"/>
    <xf numFmtId="185" fontId="4" fillId="15" borderId="165" xfId="0" applyNumberFormat="1" applyFont="1" applyFill="1" applyBorder="1" applyAlignment="1" applyProtection="1"/>
    <xf numFmtId="185" fontId="4" fillId="15" borderId="167" xfId="0" applyNumberFormat="1" applyFont="1" applyFill="1" applyBorder="1" applyAlignment="1" applyProtection="1"/>
    <xf numFmtId="185" fontId="4" fillId="15" borderId="168" xfId="0" applyNumberFormat="1" applyFont="1" applyFill="1" applyBorder="1" applyAlignment="1" applyProtection="1"/>
    <xf numFmtId="0" fontId="9" fillId="0" borderId="181" xfId="0" applyFont="1" applyFill="1" applyBorder="1" applyAlignment="1" applyProtection="1">
      <alignment horizontal="center"/>
    </xf>
    <xf numFmtId="0" fontId="9" fillId="0" borderId="182" xfId="0" applyFont="1" applyFill="1" applyBorder="1" applyAlignment="1" applyProtection="1">
      <alignment horizontal="center"/>
    </xf>
    <xf numFmtId="0" fontId="9" fillId="0" borderId="157" xfId="0" applyFont="1" applyBorder="1" applyAlignment="1" applyProtection="1">
      <alignment horizontal="center" vertical="top" wrapText="1"/>
    </xf>
    <xf numFmtId="10" fontId="9" fillId="0" borderId="174" xfId="0" applyNumberFormat="1" applyFont="1" applyBorder="1" applyAlignment="1" applyProtection="1">
      <alignment horizontal="centerContinuous"/>
    </xf>
    <xf numFmtId="0" fontId="9" fillId="0" borderId="185" xfId="0" applyFont="1" applyFill="1" applyBorder="1" applyAlignment="1" applyProtection="1">
      <alignment horizontal="center" wrapText="1"/>
    </xf>
    <xf numFmtId="0" fontId="9" fillId="0" borderId="186" xfId="0" applyFont="1" applyFill="1" applyBorder="1" applyAlignment="1" applyProtection="1">
      <alignment horizontal="center" wrapText="1"/>
    </xf>
    <xf numFmtId="0" fontId="9" fillId="13" borderId="187" xfId="0" applyFont="1" applyFill="1" applyBorder="1" applyAlignment="1" applyProtection="1">
      <alignment horizontal="center" wrapText="1"/>
    </xf>
    <xf numFmtId="185" fontId="14" fillId="0" borderId="162" xfId="0" applyNumberFormat="1" applyFont="1" applyFill="1" applyBorder="1" applyAlignment="1" applyProtection="1">
      <alignment horizontal="center"/>
    </xf>
    <xf numFmtId="185" fontId="14" fillId="0" borderId="164" xfId="0" applyNumberFormat="1" applyFont="1" applyFill="1" applyBorder="1" applyAlignment="1" applyProtection="1">
      <alignment horizontal="center"/>
    </xf>
    <xf numFmtId="185" fontId="14" fillId="0" borderId="165" xfId="0" applyNumberFormat="1" applyFont="1" applyFill="1" applyBorder="1" applyAlignment="1" applyProtection="1">
      <alignment horizontal="center"/>
    </xf>
    <xf numFmtId="167" fontId="10" fillId="7" borderId="168" xfId="0" applyNumberFormat="1" applyFont="1" applyFill="1" applyBorder="1" applyAlignment="1" applyProtection="1">
      <alignment horizontal="center"/>
    </xf>
    <xf numFmtId="185" fontId="14" fillId="0" borderId="27" xfId="0" applyNumberFormat="1" applyFont="1" applyFill="1" applyBorder="1" applyAlignment="1" applyProtection="1">
      <alignment horizontal="center"/>
    </xf>
    <xf numFmtId="0" fontId="9" fillId="0" borderId="158" xfId="0" applyFont="1" applyBorder="1" applyAlignment="1" applyProtection="1">
      <alignment horizontal="center" vertical="top" wrapText="1"/>
    </xf>
    <xf numFmtId="0" fontId="9" fillId="0" borderId="27" xfId="0" applyFont="1" applyBorder="1" applyAlignment="1" applyProtection="1">
      <alignment horizontal="center" vertical="top" wrapText="1"/>
    </xf>
    <xf numFmtId="185" fontId="14" fillId="15" borderId="164" xfId="0" applyNumberFormat="1" applyFont="1" applyFill="1" applyBorder="1" applyAlignment="1" applyProtection="1">
      <alignment horizontal="center"/>
    </xf>
    <xf numFmtId="185" fontId="14" fillId="15" borderId="165" xfId="0" applyNumberFormat="1" applyFont="1" applyFill="1" applyBorder="1" applyAlignment="1" applyProtection="1">
      <alignment horizontal="center"/>
    </xf>
    <xf numFmtId="185" fontId="14" fillId="15" borderId="167" xfId="0" applyNumberFormat="1" applyFont="1" applyFill="1" applyBorder="1" applyAlignment="1" applyProtection="1">
      <alignment horizontal="center"/>
    </xf>
    <xf numFmtId="185" fontId="14" fillId="15" borderId="168" xfId="0" applyNumberFormat="1" applyFont="1" applyFill="1" applyBorder="1" applyAlignment="1" applyProtection="1">
      <alignment horizontal="center"/>
    </xf>
    <xf numFmtId="0" fontId="9" fillId="0" borderId="158" xfId="0" applyFont="1" applyBorder="1" applyAlignment="1" applyProtection="1">
      <alignment horizontal="center" wrapText="1"/>
    </xf>
    <xf numFmtId="0" fontId="9" fillId="0" borderId="27" xfId="0" applyFont="1" applyBorder="1" applyAlignment="1" applyProtection="1">
      <alignment horizontal="center" wrapText="1"/>
    </xf>
    <xf numFmtId="184" fontId="9" fillId="0" borderId="192" xfId="0" applyNumberFormat="1" applyFont="1" applyFill="1" applyBorder="1" applyAlignment="1" applyProtection="1">
      <alignment horizontal="centerContinuous"/>
    </xf>
    <xf numFmtId="184" fontId="9" fillId="0" borderId="193" xfId="0" applyNumberFormat="1" applyFont="1" applyBorder="1" applyAlignment="1" applyProtection="1">
      <alignment horizontal="centerContinuous"/>
    </xf>
    <xf numFmtId="184" fontId="9" fillId="0" borderId="193" xfId="0" applyNumberFormat="1" applyFont="1" applyFill="1" applyBorder="1" applyAlignment="1" applyProtection="1">
      <alignment horizontal="centerContinuous"/>
    </xf>
    <xf numFmtId="184" fontId="9" fillId="13" borderId="193" xfId="0" applyNumberFormat="1" applyFont="1" applyFill="1" applyBorder="1" applyAlignment="1" applyProtection="1">
      <alignment horizontal="centerContinuous"/>
    </xf>
    <xf numFmtId="184" fontId="9" fillId="13" borderId="194" xfId="0" applyNumberFormat="1" applyFont="1" applyFill="1" applyBorder="1" applyAlignment="1" applyProtection="1">
      <alignment horizontal="centerContinuous"/>
    </xf>
    <xf numFmtId="165" fontId="9" fillId="3" borderId="88" xfId="0" applyNumberFormat="1" applyFont="1" applyFill="1" applyBorder="1" applyAlignment="1" applyProtection="1">
      <alignment horizontal="center"/>
    </xf>
    <xf numFmtId="6" fontId="29" fillId="5" borderId="196" xfId="0" applyNumberFormat="1" applyFont="1" applyFill="1" applyBorder="1" applyAlignment="1">
      <alignment horizontal="center" vertical="top" wrapText="1"/>
    </xf>
    <xf numFmtId="0" fontId="28" fillId="0" borderId="0" xfId="0" applyNumberFormat="1" applyFont="1" applyFill="1" applyBorder="1" applyAlignment="1" applyProtection="1">
      <alignment horizontal="left" indent="1"/>
    </xf>
    <xf numFmtId="6" fontId="29" fillId="5" borderId="197" xfId="0" applyNumberFormat="1" applyFont="1" applyFill="1" applyBorder="1" applyAlignment="1">
      <alignment horizontal="center" vertical="top" wrapText="1"/>
    </xf>
    <xf numFmtId="6" fontId="29" fillId="13" borderId="198" xfId="0" applyNumberFormat="1" applyFont="1" applyFill="1" applyBorder="1" applyAlignment="1">
      <alignment horizontal="center" vertical="top" wrapText="1"/>
    </xf>
    <xf numFmtId="6" fontId="29" fillId="13" borderId="199" xfId="0" applyNumberFormat="1" applyFont="1" applyFill="1" applyBorder="1" applyAlignment="1">
      <alignment horizontal="center" vertical="top" wrapText="1"/>
    </xf>
    <xf numFmtId="6" fontId="29" fillId="5" borderId="198" xfId="0" applyNumberFormat="1" applyFont="1" applyFill="1" applyBorder="1" applyAlignment="1">
      <alignment horizontal="center" vertical="top" wrapText="1"/>
    </xf>
    <xf numFmtId="186" fontId="4" fillId="13" borderId="27" xfId="0" applyNumberFormat="1" applyFont="1" applyFill="1" applyBorder="1" applyAlignment="1" applyProtection="1"/>
    <xf numFmtId="165" fontId="9" fillId="13" borderId="88" xfId="0" applyNumberFormat="1" applyFont="1" applyFill="1" applyBorder="1" applyAlignment="1" applyProtection="1">
      <alignment horizontal="center"/>
    </xf>
    <xf numFmtId="0" fontId="18" fillId="13" borderId="27" xfId="0" applyFont="1" applyFill="1" applyBorder="1" applyAlignment="1">
      <alignment horizontal="center" vertical="top" wrapText="1"/>
    </xf>
    <xf numFmtId="10" fontId="9" fillId="13" borderId="27" xfId="0" applyNumberFormat="1" applyFont="1" applyFill="1" applyBorder="1" applyAlignment="1" applyProtection="1">
      <alignment horizontal="centerContinuous" vertical="top" wrapText="1"/>
    </xf>
    <xf numFmtId="0" fontId="9" fillId="13" borderId="27" xfId="0" applyFont="1" applyFill="1" applyBorder="1" applyAlignment="1" applyProtection="1">
      <alignment horizontal="center" vertical="top" wrapText="1"/>
    </xf>
    <xf numFmtId="0" fontId="18" fillId="13" borderId="27" xfId="0" applyFont="1" applyFill="1" applyBorder="1" applyAlignment="1">
      <alignment vertical="top" wrapText="1"/>
    </xf>
    <xf numFmtId="185" fontId="14" fillId="13" borderId="161" xfId="0" applyNumberFormat="1" applyFont="1" applyFill="1" applyBorder="1" applyAlignment="1" applyProtection="1">
      <alignment horizontal="center"/>
    </xf>
    <xf numFmtId="185" fontId="14" fillId="13" borderId="162" xfId="0" applyNumberFormat="1" applyFont="1" applyFill="1" applyBorder="1" applyAlignment="1" applyProtection="1">
      <alignment horizontal="center"/>
    </xf>
    <xf numFmtId="184" fontId="9" fillId="13" borderId="162" xfId="0" applyNumberFormat="1" applyFont="1" applyFill="1" applyBorder="1" applyAlignment="1" applyProtection="1">
      <alignment horizontal="centerContinuous"/>
    </xf>
    <xf numFmtId="6" fontId="29" fillId="13" borderId="162" xfId="0" applyNumberFormat="1" applyFont="1" applyFill="1" applyBorder="1" applyAlignment="1">
      <alignment horizontal="center" vertical="top" wrapText="1"/>
    </xf>
    <xf numFmtId="187" fontId="10" fillId="13" borderId="162" xfId="0" applyNumberFormat="1" applyFont="1" applyFill="1" applyBorder="1" applyAlignment="1" applyProtection="1">
      <alignment horizontal="center"/>
    </xf>
    <xf numFmtId="187" fontId="10" fillId="13" borderId="163" xfId="0" applyNumberFormat="1" applyFont="1" applyFill="1" applyBorder="1" applyAlignment="1" applyProtection="1">
      <alignment horizontal="center"/>
    </xf>
    <xf numFmtId="185" fontId="14" fillId="13" borderId="164" xfId="0" applyNumberFormat="1" applyFont="1" applyFill="1" applyBorder="1" applyAlignment="1" applyProtection="1">
      <alignment horizontal="center"/>
    </xf>
    <xf numFmtId="185" fontId="14" fillId="13" borderId="165" xfId="0" applyNumberFormat="1" applyFont="1" applyFill="1" applyBorder="1" applyAlignment="1" applyProtection="1">
      <alignment horizontal="center"/>
    </xf>
    <xf numFmtId="6" fontId="29" fillId="13" borderId="165" xfId="0" applyNumberFormat="1" applyFont="1" applyFill="1" applyBorder="1" applyAlignment="1">
      <alignment horizontal="center" vertical="top" wrapText="1"/>
    </xf>
    <xf numFmtId="187" fontId="10" fillId="13" borderId="165" xfId="0" applyNumberFormat="1" applyFont="1" applyFill="1" applyBorder="1" applyAlignment="1" applyProtection="1">
      <alignment horizontal="center"/>
    </xf>
    <xf numFmtId="187" fontId="10" fillId="13" borderId="166" xfId="0" applyNumberFormat="1" applyFont="1" applyFill="1" applyBorder="1" applyAlignment="1" applyProtection="1">
      <alignment horizontal="center"/>
    </xf>
    <xf numFmtId="185" fontId="14" fillId="13" borderId="167" xfId="0" applyNumberFormat="1" applyFont="1" applyFill="1" applyBorder="1" applyAlignment="1" applyProtection="1">
      <alignment horizontal="center"/>
    </xf>
    <xf numFmtId="185" fontId="14" fillId="13" borderId="168" xfId="0" applyNumberFormat="1" applyFont="1" applyFill="1" applyBorder="1" applyAlignment="1" applyProtection="1">
      <alignment horizontal="center"/>
    </xf>
    <xf numFmtId="6" fontId="29" fillId="13" borderId="168" xfId="0" applyNumberFormat="1" applyFont="1" applyFill="1" applyBorder="1" applyAlignment="1">
      <alignment horizontal="center" vertical="top" wrapText="1"/>
    </xf>
    <xf numFmtId="187" fontId="10" fillId="13" borderId="168" xfId="0" applyNumberFormat="1" applyFont="1" applyFill="1" applyBorder="1" applyAlignment="1" applyProtection="1">
      <alignment horizontal="center"/>
    </xf>
    <xf numFmtId="187" fontId="10" fillId="13" borderId="169" xfId="0" applyNumberFormat="1" applyFont="1" applyFill="1" applyBorder="1" applyAlignment="1" applyProtection="1">
      <alignment horizontal="center"/>
    </xf>
    <xf numFmtId="170" fontId="10" fillId="13" borderId="27" xfId="0" applyNumberFormat="1" applyFont="1" applyFill="1" applyBorder="1" applyAlignment="1" applyProtection="1">
      <alignment horizontal="center"/>
    </xf>
    <xf numFmtId="165" fontId="9" fillId="13" borderId="27" xfId="0" applyNumberFormat="1" applyFont="1" applyFill="1" applyBorder="1" applyAlignment="1" applyProtection="1">
      <alignment horizontal="center"/>
    </xf>
    <xf numFmtId="0" fontId="9" fillId="13" borderId="27" xfId="0" applyFont="1" applyFill="1" applyBorder="1" applyAlignment="1" applyProtection="1">
      <alignment horizontal="center"/>
    </xf>
    <xf numFmtId="0" fontId="14" fillId="13" borderId="161" xfId="0" applyNumberFormat="1" applyFont="1" applyFill="1" applyBorder="1" applyAlignment="1" applyProtection="1">
      <alignment horizontal="center"/>
    </xf>
    <xf numFmtId="188" fontId="29" fillId="13" borderId="162" xfId="0" applyNumberFormat="1" applyFont="1" applyFill="1" applyBorder="1" applyAlignment="1">
      <alignment horizontal="center" vertical="top" wrapText="1"/>
    </xf>
    <xf numFmtId="189" fontId="29" fillId="13" borderId="162" xfId="0" applyNumberFormat="1" applyFont="1" applyFill="1" applyBorder="1" applyAlignment="1">
      <alignment horizontal="center" vertical="top" wrapText="1"/>
    </xf>
    <xf numFmtId="188" fontId="10" fillId="13" borderId="162" xfId="0" applyNumberFormat="1" applyFont="1" applyFill="1" applyBorder="1" applyAlignment="1" applyProtection="1">
      <alignment horizontal="center"/>
    </xf>
    <xf numFmtId="188" fontId="10" fillId="13" borderId="163" xfId="0" applyNumberFormat="1" applyFont="1" applyFill="1" applyBorder="1" applyAlignment="1" applyProtection="1">
      <alignment horizontal="center"/>
    </xf>
    <xf numFmtId="0" fontId="14" fillId="13" borderId="164" xfId="0" applyNumberFormat="1" applyFont="1" applyFill="1" applyBorder="1" applyAlignment="1" applyProtection="1">
      <alignment horizontal="center"/>
    </xf>
    <xf numFmtId="188" fontId="29" fillId="13" borderId="165" xfId="0" applyNumberFormat="1" applyFont="1" applyFill="1" applyBorder="1" applyAlignment="1">
      <alignment horizontal="center" vertical="top" wrapText="1"/>
    </xf>
    <xf numFmtId="189" fontId="29" fillId="13" borderId="165" xfId="0" applyNumberFormat="1" applyFont="1" applyFill="1" applyBorder="1" applyAlignment="1">
      <alignment horizontal="center" vertical="top" wrapText="1"/>
    </xf>
    <xf numFmtId="188" fontId="10" fillId="13" borderId="165" xfId="0" applyNumberFormat="1" applyFont="1" applyFill="1" applyBorder="1" applyAlignment="1" applyProtection="1">
      <alignment horizontal="center"/>
    </xf>
    <xf numFmtId="188" fontId="10" fillId="13" borderId="166" xfId="0" applyNumberFormat="1" applyFont="1" applyFill="1" applyBorder="1" applyAlignment="1" applyProtection="1">
      <alignment horizontal="center"/>
    </xf>
    <xf numFmtId="2" fontId="29" fillId="13" borderId="165" xfId="0" applyNumberFormat="1" applyFont="1" applyFill="1" applyBorder="1" applyAlignment="1">
      <alignment horizontal="center" vertical="top" wrapText="1"/>
    </xf>
    <xf numFmtId="0" fontId="14" fillId="13" borderId="167" xfId="0" applyNumberFormat="1" applyFont="1" applyFill="1" applyBorder="1" applyAlignment="1" applyProtection="1">
      <alignment horizontal="center"/>
    </xf>
    <xf numFmtId="188" fontId="29" fillId="13" borderId="168" xfId="0" applyNumberFormat="1" applyFont="1" applyFill="1" applyBorder="1" applyAlignment="1">
      <alignment horizontal="center" vertical="top" wrapText="1"/>
    </xf>
    <xf numFmtId="2" fontId="29" fillId="13" borderId="168" xfId="0" applyNumberFormat="1" applyFont="1" applyFill="1" applyBorder="1" applyAlignment="1">
      <alignment horizontal="center" vertical="top" wrapText="1"/>
    </xf>
    <xf numFmtId="188" fontId="10" fillId="13" borderId="168" xfId="0" applyNumberFormat="1" applyFont="1" applyFill="1" applyBorder="1" applyAlignment="1" applyProtection="1">
      <alignment horizontal="center"/>
    </xf>
    <xf numFmtId="188" fontId="10" fillId="13" borderId="169" xfId="0" applyNumberFormat="1" applyFont="1" applyFill="1" applyBorder="1" applyAlignment="1" applyProtection="1">
      <alignment horizontal="center"/>
    </xf>
    <xf numFmtId="10" fontId="9" fillId="13" borderId="158" xfId="0" applyNumberFormat="1" applyFont="1" applyFill="1" applyBorder="1" applyAlignment="1" applyProtection="1">
      <alignment horizontal="center" vertical="top" wrapText="1"/>
    </xf>
    <xf numFmtId="0" fontId="18" fillId="13" borderId="159" xfId="0" applyFont="1" applyFill="1" applyBorder="1" applyAlignment="1">
      <alignment horizontal="center" vertical="top" wrapText="1"/>
    </xf>
    <xf numFmtId="0" fontId="18" fillId="13" borderId="160" xfId="0" applyFont="1" applyFill="1" applyBorder="1" applyAlignment="1">
      <alignment horizontal="center" vertical="top" wrapText="1"/>
    </xf>
    <xf numFmtId="0" fontId="4" fillId="13" borderId="27" xfId="0" applyNumberFormat="1" applyFont="1" applyFill="1" applyBorder="1" applyAlignment="1" applyProtection="1"/>
    <xf numFmtId="6" fontId="29" fillId="13" borderId="200" xfId="0" applyNumberFormat="1" applyFont="1" applyFill="1" applyBorder="1" applyAlignment="1">
      <alignment horizontal="center" vertical="top" wrapText="1"/>
    </xf>
    <xf numFmtId="187" fontId="10" fillId="13" borderId="201" xfId="0" applyNumberFormat="1" applyFont="1" applyFill="1" applyBorder="1" applyAlignment="1" applyProtection="1">
      <alignment horizontal="center"/>
    </xf>
    <xf numFmtId="187" fontId="10" fillId="13" borderId="202" xfId="0" applyNumberFormat="1" applyFont="1" applyFill="1" applyBorder="1" applyAlignment="1" applyProtection="1">
      <alignment horizontal="center"/>
    </xf>
    <xf numFmtId="6" fontId="29" fillId="13" borderId="203" xfId="0" applyNumberFormat="1" applyFont="1" applyFill="1" applyBorder="1" applyAlignment="1">
      <alignment horizontal="center" vertical="top" wrapText="1"/>
    </xf>
    <xf numFmtId="187" fontId="10" fillId="13" borderId="204" xfId="0" applyNumberFormat="1" applyFont="1" applyFill="1" applyBorder="1" applyAlignment="1" applyProtection="1">
      <alignment horizontal="center"/>
    </xf>
    <xf numFmtId="187" fontId="10" fillId="13" borderId="197" xfId="0" applyNumberFormat="1" applyFont="1" applyFill="1" applyBorder="1" applyAlignment="1" applyProtection="1">
      <alignment horizontal="center"/>
    </xf>
    <xf numFmtId="6" fontId="29" fillId="13" borderId="205" xfId="0" applyNumberFormat="1" applyFont="1" applyFill="1" applyBorder="1" applyAlignment="1">
      <alignment horizontal="center" vertical="top" wrapText="1"/>
    </xf>
    <xf numFmtId="167" fontId="10" fillId="13" borderId="204" xfId="0" applyNumberFormat="1" applyFont="1" applyFill="1" applyBorder="1" applyAlignment="1" applyProtection="1">
      <alignment horizontal="center"/>
    </xf>
    <xf numFmtId="167" fontId="10" fillId="13" borderId="197" xfId="0" applyNumberFormat="1" applyFont="1" applyFill="1" applyBorder="1" applyAlignment="1" applyProtection="1">
      <alignment horizontal="center"/>
    </xf>
    <xf numFmtId="6" fontId="29" fillId="13" borderId="186" xfId="0" applyNumberFormat="1" applyFont="1" applyFill="1" applyBorder="1" applyAlignment="1">
      <alignment horizontal="center" vertical="top" wrapText="1"/>
    </xf>
    <xf numFmtId="167" fontId="10" fillId="13" borderId="185" xfId="0" applyNumberFormat="1" applyFont="1" applyFill="1" applyBorder="1" applyAlignment="1" applyProtection="1">
      <alignment horizontal="center"/>
    </xf>
    <xf numFmtId="167" fontId="10" fillId="13" borderId="199" xfId="0" applyNumberFormat="1" applyFont="1" applyFill="1" applyBorder="1" applyAlignment="1" applyProtection="1">
      <alignment horizontal="center"/>
    </xf>
    <xf numFmtId="2" fontId="29" fillId="13" borderId="162" xfId="0" applyNumberFormat="1" applyFont="1" applyFill="1" applyBorder="1" applyAlignment="1">
      <alignment horizontal="center" vertical="top" wrapText="1"/>
    </xf>
    <xf numFmtId="0" fontId="11" fillId="7" borderId="113" xfId="2" applyNumberFormat="1" applyFont="1" applyFill="1" applyBorder="1" applyAlignment="1" applyProtection="1">
      <alignment horizontal="left"/>
    </xf>
    <xf numFmtId="165" fontId="9" fillId="3" borderId="88" xfId="2" applyNumberFormat="1" applyFont="1" applyFill="1" applyBorder="1" applyAlignment="1" applyProtection="1">
      <alignment horizontal="center"/>
    </xf>
    <xf numFmtId="10" fontId="9" fillId="0" borderId="171" xfId="2" applyNumberFormat="1" applyFont="1" applyBorder="1" applyAlignment="1" applyProtection="1">
      <alignment horizontal="centerContinuous"/>
    </xf>
    <xf numFmtId="0" fontId="9" fillId="0" borderId="157" xfId="2" applyFont="1" applyBorder="1" applyAlignment="1" applyProtection="1">
      <alignment horizontal="center" vertical="top" wrapText="1"/>
    </xf>
    <xf numFmtId="10" fontId="9" fillId="0" borderId="174" xfId="2" applyNumberFormat="1" applyFont="1" applyBorder="1" applyAlignment="1" applyProtection="1">
      <alignment horizontal="centerContinuous"/>
    </xf>
    <xf numFmtId="0" fontId="9" fillId="0" borderId="27" xfId="0" applyFont="1" applyFill="1" applyBorder="1" applyAlignment="1" applyProtection="1">
      <alignment horizontal="center" wrapText="1"/>
    </xf>
    <xf numFmtId="185" fontId="14" fillId="0" borderId="161" xfId="2" applyNumberFormat="1" applyFont="1" applyFill="1" applyBorder="1" applyAlignment="1" applyProtection="1">
      <alignment horizontal="center"/>
    </xf>
    <xf numFmtId="185" fontId="14" fillId="0" borderId="162" xfId="2" applyNumberFormat="1" applyFont="1" applyFill="1" applyBorder="1" applyAlignment="1" applyProtection="1">
      <alignment horizontal="center"/>
    </xf>
    <xf numFmtId="184" fontId="9" fillId="0" borderId="162" xfId="2" applyNumberFormat="1" applyFont="1" applyFill="1" applyBorder="1" applyAlignment="1" applyProtection="1">
      <alignment horizontal="centerContinuous"/>
    </xf>
    <xf numFmtId="183" fontId="29" fillId="5" borderId="202" xfId="2" applyNumberFormat="1" applyFont="1" applyFill="1" applyBorder="1" applyAlignment="1">
      <alignment horizontal="center" vertical="top" wrapText="1"/>
    </xf>
    <xf numFmtId="185" fontId="14" fillId="0" borderId="164" xfId="2" applyNumberFormat="1" applyFont="1" applyFill="1" applyBorder="1" applyAlignment="1" applyProtection="1">
      <alignment horizontal="center"/>
    </xf>
    <xf numFmtId="185" fontId="14" fillId="0" borderId="165" xfId="2" applyNumberFormat="1" applyFont="1" applyFill="1" applyBorder="1" applyAlignment="1" applyProtection="1">
      <alignment horizontal="center"/>
    </xf>
    <xf numFmtId="184" fontId="9" fillId="0" borderId="165" xfId="2" applyNumberFormat="1" applyFont="1" applyBorder="1" applyAlignment="1" applyProtection="1">
      <alignment horizontal="centerContinuous"/>
    </xf>
    <xf numFmtId="183" fontId="29" fillId="5" borderId="197" xfId="2" applyNumberFormat="1" applyFont="1" applyFill="1" applyBorder="1" applyAlignment="1">
      <alignment horizontal="center" vertical="top" wrapText="1"/>
    </xf>
    <xf numFmtId="185" fontId="4" fillId="15" borderId="164" xfId="2" applyNumberFormat="1" applyFont="1" applyFill="1" applyBorder="1" applyAlignment="1" applyProtection="1"/>
    <xf numFmtId="185" fontId="4" fillId="15" borderId="165" xfId="2" applyNumberFormat="1" applyFont="1" applyFill="1" applyBorder="1" applyAlignment="1" applyProtection="1"/>
    <xf numFmtId="184" fontId="9" fillId="13" borderId="165" xfId="2" applyNumberFormat="1" applyFont="1" applyFill="1" applyBorder="1" applyAlignment="1" applyProtection="1">
      <alignment horizontal="centerContinuous"/>
    </xf>
    <xf numFmtId="183" fontId="29" fillId="13" borderId="198" xfId="2" applyNumberFormat="1" applyFont="1" applyFill="1" applyBorder="1" applyAlignment="1">
      <alignment horizontal="center" vertical="top" wrapText="1"/>
    </xf>
    <xf numFmtId="185" fontId="4" fillId="15" borderId="167" xfId="2" applyNumberFormat="1" applyFont="1" applyFill="1" applyBorder="1" applyAlignment="1" applyProtection="1"/>
    <xf numFmtId="185" fontId="4" fillId="15" borderId="168" xfId="2" applyNumberFormat="1" applyFont="1" applyFill="1" applyBorder="1" applyAlignment="1" applyProtection="1"/>
    <xf numFmtId="184" fontId="9" fillId="13" borderId="168" xfId="2" applyNumberFormat="1" applyFont="1" applyFill="1" applyBorder="1" applyAlignment="1" applyProtection="1">
      <alignment horizontal="centerContinuous"/>
    </xf>
    <xf numFmtId="183" fontId="29" fillId="13" borderId="199" xfId="2" applyNumberFormat="1" applyFont="1" applyFill="1" applyBorder="1" applyAlignment="1">
      <alignment horizontal="center" vertical="top" wrapText="1"/>
    </xf>
    <xf numFmtId="0" fontId="9" fillId="12" borderId="27" xfId="0" applyFont="1" applyFill="1" applyBorder="1" applyAlignment="1" applyProtection="1">
      <alignment horizontal="center" vertical="center" wrapText="1"/>
    </xf>
    <xf numFmtId="0" fontId="10" fillId="3" borderId="83" xfId="0" applyFont="1" applyFill="1" applyBorder="1" applyProtection="1"/>
    <xf numFmtId="0" fontId="10" fillId="3" borderId="111" xfId="0" applyFont="1" applyFill="1" applyBorder="1" applyProtection="1"/>
    <xf numFmtId="14" fontId="9" fillId="0" borderId="87" xfId="0" applyNumberFormat="1" applyFont="1" applyFill="1" applyBorder="1" applyAlignment="1" applyProtection="1">
      <alignment horizontal="center"/>
    </xf>
    <xf numFmtId="14" fontId="9" fillId="0" borderId="28" xfId="0" applyNumberFormat="1" applyFont="1" applyFill="1" applyBorder="1" applyAlignment="1" applyProtection="1">
      <alignment horizontal="center"/>
    </xf>
    <xf numFmtId="2" fontId="9" fillId="3" borderId="28" xfId="0" applyNumberFormat="1" applyFont="1" applyFill="1" applyBorder="1" applyAlignment="1" applyProtection="1">
      <alignment horizontal="center"/>
    </xf>
    <xf numFmtId="0" fontId="10" fillId="3" borderId="211" xfId="0" applyFont="1" applyFill="1" applyBorder="1" applyProtection="1"/>
    <xf numFmtId="0" fontId="10" fillId="3" borderId="212" xfId="0" applyFont="1" applyFill="1" applyBorder="1" applyProtection="1"/>
    <xf numFmtId="0" fontId="16" fillId="0" borderId="212" xfId="0" applyFont="1" applyFill="1" applyBorder="1" applyAlignment="1" applyProtection="1">
      <alignment horizontal="center"/>
    </xf>
    <xf numFmtId="14" fontId="9" fillId="0" borderId="213" xfId="0" applyNumberFormat="1" applyFont="1" applyFill="1" applyBorder="1" applyAlignment="1" applyProtection="1">
      <alignment horizontal="center"/>
    </xf>
    <xf numFmtId="0" fontId="4" fillId="0" borderId="111" xfId="0" applyFont="1" applyFill="1" applyBorder="1" applyProtection="1"/>
    <xf numFmtId="17" fontId="10" fillId="0" borderId="123" xfId="0" applyNumberFormat="1" applyFont="1" applyFill="1" applyBorder="1" applyAlignment="1" applyProtection="1">
      <alignment horizontal="center" vertical="center" wrapText="1"/>
    </xf>
    <xf numFmtId="14" fontId="10" fillId="0" borderId="111" xfId="0" applyNumberFormat="1" applyFont="1" applyFill="1" applyBorder="1" applyAlignment="1" applyProtection="1">
      <alignment horizontal="center" vertical="center" wrapText="1"/>
    </xf>
    <xf numFmtId="14" fontId="10" fillId="0" borderId="87" xfId="0" applyNumberFormat="1" applyFont="1" applyFill="1" applyBorder="1" applyAlignment="1" applyProtection="1">
      <alignment horizontal="center" vertical="center" wrapText="1"/>
    </xf>
    <xf numFmtId="14" fontId="10" fillId="0" borderId="81" xfId="0" applyNumberFormat="1" applyFont="1" applyFill="1" applyBorder="1" applyAlignment="1" applyProtection="1">
      <alignment horizontal="center" vertical="center" wrapText="1"/>
    </xf>
    <xf numFmtId="17" fontId="10" fillId="0" borderId="214" xfId="0" applyNumberFormat="1" applyFont="1" applyFill="1" applyBorder="1" applyAlignment="1" applyProtection="1">
      <alignment horizontal="center" vertical="center" wrapText="1"/>
    </xf>
    <xf numFmtId="14" fontId="10" fillId="0" borderId="138" xfId="0" applyNumberFormat="1" applyFont="1" applyFill="1" applyBorder="1" applyAlignment="1" applyProtection="1">
      <alignment horizontal="center" vertical="center" wrapText="1"/>
    </xf>
    <xf numFmtId="14" fontId="10" fillId="0" borderId="139" xfId="0" applyNumberFormat="1" applyFont="1" applyFill="1" applyBorder="1" applyAlignment="1" applyProtection="1">
      <alignment horizontal="center" vertical="center" wrapText="1"/>
    </xf>
    <xf numFmtId="14" fontId="10" fillId="0" borderId="140" xfId="0" applyNumberFormat="1" applyFont="1" applyFill="1" applyBorder="1" applyAlignment="1" applyProtection="1">
      <alignment horizontal="center" vertical="center" wrapText="1"/>
    </xf>
    <xf numFmtId="17" fontId="10" fillId="0" borderId="7" xfId="0" applyNumberFormat="1" applyFont="1" applyFill="1" applyBorder="1" applyAlignment="1" applyProtection="1">
      <alignment horizontal="center" vertical="center" wrapText="1"/>
    </xf>
    <xf numFmtId="1" fontId="10" fillId="0" borderId="28" xfId="0" applyNumberFormat="1" applyFont="1" applyFill="1" applyBorder="1" applyAlignment="1" applyProtection="1">
      <alignment horizontal="center" vertical="center" wrapText="1"/>
    </xf>
    <xf numFmtId="1" fontId="10" fillId="0" borderId="31" xfId="0" applyNumberFormat="1" applyFont="1" applyFill="1" applyBorder="1" applyAlignment="1" applyProtection="1">
      <alignment horizontal="center" vertical="center" wrapText="1"/>
    </xf>
    <xf numFmtId="0" fontId="10" fillId="0" borderId="211" xfId="0" applyFont="1" applyFill="1" applyBorder="1" applyProtection="1"/>
    <xf numFmtId="0" fontId="4" fillId="0" borderId="212" xfId="0" applyFont="1" applyFill="1" applyBorder="1" applyProtection="1"/>
    <xf numFmtId="17" fontId="10" fillId="0" borderId="208" xfId="0" applyNumberFormat="1" applyFont="1" applyFill="1" applyBorder="1" applyAlignment="1" applyProtection="1">
      <alignment horizontal="center" vertical="center" wrapText="1"/>
    </xf>
    <xf numFmtId="1" fontId="10" fillId="0" borderId="212" xfId="0" applyNumberFormat="1" applyFont="1" applyFill="1" applyBorder="1" applyAlignment="1" applyProtection="1">
      <alignment horizontal="center" vertical="center" wrapText="1"/>
    </xf>
    <xf numFmtId="1" fontId="10" fillId="0" borderId="213" xfId="0" applyNumberFormat="1" applyFont="1" applyFill="1" applyBorder="1" applyAlignment="1" applyProtection="1">
      <alignment horizontal="center" vertical="center" wrapText="1"/>
    </xf>
    <xf numFmtId="1" fontId="10" fillId="0" borderId="36" xfId="0" applyNumberFormat="1" applyFont="1" applyFill="1" applyBorder="1" applyAlignment="1" applyProtection="1">
      <alignment horizontal="center" vertical="center" wrapText="1"/>
    </xf>
    <xf numFmtId="190" fontId="4" fillId="0" borderId="0" xfId="0" applyNumberFormat="1" applyFont="1" applyFill="1" applyBorder="1" applyAlignment="1" applyProtection="1"/>
    <xf numFmtId="2" fontId="4" fillId="0" borderId="0" xfId="0" applyNumberFormat="1" applyFont="1" applyFill="1" applyBorder="1" applyAlignment="1" applyProtection="1"/>
    <xf numFmtId="0" fontId="10" fillId="3" borderId="215" xfId="0" applyFont="1" applyFill="1" applyBorder="1" applyProtection="1"/>
    <xf numFmtId="0" fontId="4" fillId="3" borderId="216" xfId="0" applyFont="1" applyFill="1" applyBorder="1" applyProtection="1"/>
    <xf numFmtId="0" fontId="16" fillId="3" borderId="216" xfId="0" applyFont="1" applyFill="1" applyBorder="1" applyAlignment="1" applyProtection="1">
      <alignment horizontal="center"/>
    </xf>
    <xf numFmtId="0" fontId="4" fillId="0" borderId="216" xfId="0" applyFont="1" applyFill="1" applyBorder="1" applyProtection="1"/>
    <xf numFmtId="170" fontId="4" fillId="0" borderId="216" xfId="0" applyNumberFormat="1" applyFont="1" applyFill="1" applyBorder="1" applyProtection="1"/>
    <xf numFmtId="170" fontId="4" fillId="0" borderId="144" xfId="0" applyNumberFormat="1" applyFont="1" applyFill="1" applyBorder="1" applyProtection="1"/>
    <xf numFmtId="0" fontId="4" fillId="3" borderId="212" xfId="0" applyFont="1" applyFill="1" applyBorder="1" applyProtection="1"/>
    <xf numFmtId="191" fontId="4" fillId="0" borderId="212" xfId="0" applyNumberFormat="1" applyFont="1" applyFill="1" applyBorder="1" applyAlignment="1" applyProtection="1"/>
    <xf numFmtId="170" fontId="4" fillId="0" borderId="212" xfId="0" applyNumberFormat="1" applyFont="1" applyFill="1" applyBorder="1" applyAlignment="1" applyProtection="1"/>
    <xf numFmtId="170" fontId="4" fillId="0" borderId="213" xfId="0" applyNumberFormat="1" applyFont="1" applyFill="1" applyBorder="1" applyAlignment="1" applyProtection="1"/>
    <xf numFmtId="0" fontId="10" fillId="3" borderId="73" xfId="0" applyFont="1" applyFill="1" applyBorder="1" applyProtection="1"/>
    <xf numFmtId="0" fontId="4" fillId="3" borderId="217" xfId="0" applyNumberFormat="1" applyFont="1" applyFill="1" applyBorder="1" applyAlignment="1" applyProtection="1"/>
    <xf numFmtId="0" fontId="35" fillId="0" borderId="217" xfId="0" applyFont="1" applyFill="1" applyBorder="1" applyProtection="1"/>
    <xf numFmtId="0" fontId="35" fillId="0" borderId="217" xfId="0" applyFont="1" applyFill="1" applyBorder="1" applyAlignment="1" applyProtection="1">
      <alignment horizontal="right"/>
    </xf>
    <xf numFmtId="0" fontId="35" fillId="0" borderId="218" xfId="0" applyFont="1" applyFill="1" applyBorder="1" applyAlignment="1" applyProtection="1">
      <alignment horizontal="right"/>
    </xf>
    <xf numFmtId="0" fontId="35" fillId="0" borderId="76" xfId="0" applyFont="1" applyFill="1" applyBorder="1" applyAlignment="1" applyProtection="1">
      <alignment horizontal="right"/>
    </xf>
    <xf numFmtId="165" fontId="9" fillId="0" borderId="82" xfId="0" applyNumberFormat="1" applyFont="1" applyFill="1" applyBorder="1" applyAlignment="1" applyProtection="1">
      <alignment horizontal="center"/>
    </xf>
    <xf numFmtId="0" fontId="16" fillId="3" borderId="138" xfId="0" applyFont="1" applyFill="1" applyBorder="1" applyAlignment="1" applyProtection="1">
      <alignment horizontal="center"/>
    </xf>
    <xf numFmtId="0" fontId="4" fillId="0" borderId="138" xfId="0" applyFont="1" applyBorder="1" applyProtection="1"/>
    <xf numFmtId="191" fontId="4" fillId="0" borderId="138" xfId="0" applyNumberFormat="1" applyFont="1" applyFill="1" applyBorder="1" applyAlignment="1" applyProtection="1"/>
    <xf numFmtId="191" fontId="4" fillId="0" borderId="219" xfId="0" applyNumberFormat="1" applyFont="1" applyFill="1" applyBorder="1" applyAlignment="1" applyProtection="1"/>
    <xf numFmtId="165" fontId="9" fillId="9" borderId="82" xfId="0" applyNumberFormat="1" applyFont="1" applyFill="1" applyBorder="1" applyAlignment="1" applyProtection="1">
      <alignment horizontal="center"/>
    </xf>
    <xf numFmtId="191" fontId="4" fillId="0" borderId="140" xfId="0" applyNumberFormat="1" applyFont="1" applyFill="1" applyBorder="1" applyAlignment="1" applyProtection="1"/>
    <xf numFmtId="191" fontId="4" fillId="0" borderId="220" xfId="0" applyNumberFormat="1" applyFont="1" applyFill="1" applyBorder="1" applyAlignment="1" applyProtection="1"/>
    <xf numFmtId="191" fontId="4" fillId="0" borderId="135" xfId="0" applyNumberFormat="1" applyFont="1" applyFill="1" applyBorder="1" applyAlignment="1" applyProtection="1"/>
    <xf numFmtId="191" fontId="4" fillId="0" borderId="136" xfId="0" applyNumberFormat="1" applyFont="1" applyFill="1" applyBorder="1" applyAlignment="1" applyProtection="1"/>
    <xf numFmtId="0" fontId="16" fillId="3" borderId="212" xfId="0" applyFont="1" applyFill="1" applyBorder="1" applyAlignment="1" applyProtection="1">
      <alignment horizontal="center"/>
    </xf>
    <xf numFmtId="0" fontId="4" fillId="0" borderId="212" xfId="0" applyFont="1" applyBorder="1" applyProtection="1"/>
    <xf numFmtId="167" fontId="9" fillId="0" borderId="212" xfId="0" applyNumberFormat="1" applyFont="1" applyFill="1" applyBorder="1" applyProtection="1"/>
    <xf numFmtId="167" fontId="9" fillId="0" borderId="213" xfId="0" applyNumberFormat="1" applyFont="1" applyFill="1" applyBorder="1" applyProtection="1"/>
    <xf numFmtId="170" fontId="9" fillId="0" borderId="36" xfId="0" applyNumberFormat="1" applyFont="1" applyFill="1" applyBorder="1" applyProtection="1"/>
    <xf numFmtId="174" fontId="4" fillId="0" borderId="111" xfId="0" applyNumberFormat="1" applyFont="1" applyFill="1" applyBorder="1" applyAlignment="1" applyProtection="1"/>
    <xf numFmtId="174" fontId="4" fillId="0" borderId="87" xfId="0" applyNumberFormat="1" applyFont="1" applyFill="1" applyBorder="1" applyAlignment="1" applyProtection="1"/>
    <xf numFmtId="174" fontId="4" fillId="0" borderId="0" xfId="0" applyNumberFormat="1" applyFont="1" applyFill="1" applyBorder="1" applyAlignment="1" applyProtection="1"/>
    <xf numFmtId="174" fontId="4" fillId="0" borderId="81" xfId="0" applyNumberFormat="1" applyFont="1" applyFill="1" applyBorder="1" applyAlignment="1" applyProtection="1"/>
    <xf numFmtId="174" fontId="4" fillId="0" borderId="28" xfId="0" applyNumberFormat="1" applyFont="1" applyFill="1" applyBorder="1" applyAlignment="1" applyProtection="1"/>
    <xf numFmtId="174" fontId="4" fillId="0" borderId="31" xfId="0" applyNumberFormat="1" applyFont="1" applyFill="1" applyBorder="1" applyAlignment="1" applyProtection="1"/>
    <xf numFmtId="0" fontId="9" fillId="3" borderId="211" xfId="0" applyFont="1" applyFill="1" applyBorder="1" applyProtection="1"/>
    <xf numFmtId="0" fontId="9" fillId="3" borderId="212" xfId="0" applyFont="1" applyFill="1" applyBorder="1" applyProtection="1"/>
    <xf numFmtId="0" fontId="9" fillId="0" borderId="212" xfId="0" applyFont="1" applyFill="1" applyBorder="1" applyProtection="1"/>
    <xf numFmtId="174" fontId="9" fillId="0" borderId="212" xfId="0" applyNumberFormat="1" applyFont="1" applyFill="1" applyBorder="1" applyProtection="1"/>
    <xf numFmtId="174" fontId="9" fillId="0" borderId="213" xfId="0" applyNumberFormat="1" applyFont="1" applyFill="1" applyBorder="1" applyProtection="1"/>
    <xf numFmtId="174" fontId="9" fillId="0" borderId="36" xfId="0" applyNumberFormat="1" applyFont="1" applyFill="1" applyBorder="1" applyProtection="1"/>
    <xf numFmtId="0" fontId="22" fillId="0" borderId="141" xfId="0" applyFont="1" applyBorder="1" applyProtection="1"/>
    <xf numFmtId="0" fontId="22" fillId="0" borderId="142" xfId="0" applyFont="1" applyBorder="1" applyProtection="1"/>
    <xf numFmtId="0" fontId="36" fillId="0" borderId="142" xfId="0" applyFont="1" applyBorder="1" applyProtection="1"/>
    <xf numFmtId="192" fontId="22" fillId="0" borderId="143" xfId="0" applyNumberFormat="1" applyFont="1" applyFill="1" applyBorder="1" applyAlignment="1" applyProtection="1">
      <alignment horizontal="right"/>
    </xf>
    <xf numFmtId="0" fontId="22" fillId="0" borderId="0" xfId="0" applyFont="1" applyBorder="1" applyProtection="1"/>
    <xf numFmtId="0" fontId="36" fillId="0" borderId="0" xfId="0" applyFont="1" applyBorder="1" applyProtection="1"/>
    <xf numFmtId="193" fontId="22" fillId="0" borderId="0" xfId="0" applyNumberFormat="1" applyFont="1" applyFill="1" applyBorder="1" applyAlignment="1" applyProtection="1">
      <alignment horizontal="right"/>
    </xf>
    <xf numFmtId="167" fontId="9" fillId="0" borderId="212" xfId="0" applyNumberFormat="1" applyFont="1" applyBorder="1" applyProtection="1"/>
    <xf numFmtId="9" fontId="4" fillId="11" borderId="111" xfId="0" applyNumberFormat="1" applyFont="1" applyFill="1" applyBorder="1" applyProtection="1"/>
    <xf numFmtId="192" fontId="10" fillId="0" borderId="0" xfId="0" applyNumberFormat="1" applyFont="1" applyFill="1" applyBorder="1" applyAlignment="1" applyProtection="1">
      <alignment horizontal="right"/>
    </xf>
    <xf numFmtId="192" fontId="10" fillId="0" borderId="212" xfId="0" applyNumberFormat="1" applyFont="1" applyFill="1" applyBorder="1" applyAlignment="1" applyProtection="1">
      <alignment horizontal="right"/>
    </xf>
    <xf numFmtId="0" fontId="9" fillId="0" borderId="0" xfId="0" applyNumberFormat="1" applyFont="1" applyFill="1" applyBorder="1" applyAlignment="1" applyProtection="1"/>
    <xf numFmtId="0" fontId="4" fillId="11" borderId="50" xfId="2" applyNumberFormat="1" applyFont="1" applyFill="1" applyBorder="1" applyAlignment="1" applyProtection="1"/>
    <xf numFmtId="0" fontId="4" fillId="11" borderId="147" xfId="2" applyNumberFormat="1" applyFont="1" applyFill="1" applyBorder="1" applyAlignment="1" applyProtection="1"/>
    <xf numFmtId="0" fontId="4" fillId="11" borderId="27" xfId="2" applyNumberFormat="1" applyFont="1" applyFill="1" applyBorder="1" applyAlignment="1" applyProtection="1"/>
    <xf numFmtId="15" fontId="4" fillId="0" borderId="0" xfId="2" applyNumberFormat="1" applyFont="1" applyFill="1" applyBorder="1" applyAlignment="1" applyProtection="1"/>
    <xf numFmtId="0" fontId="10" fillId="3" borderId="83" xfId="2" applyFont="1" applyFill="1" applyBorder="1" applyProtection="1"/>
    <xf numFmtId="0" fontId="10" fillId="3" borderId="111" xfId="2" applyFont="1" applyFill="1" applyBorder="1" applyProtection="1"/>
    <xf numFmtId="0" fontId="4" fillId="0" borderId="111" xfId="2" applyFont="1" applyFill="1" applyBorder="1" applyProtection="1"/>
    <xf numFmtId="174" fontId="4" fillId="0" borderId="111" xfId="2" applyNumberFormat="1" applyFont="1" applyFill="1" applyBorder="1" applyAlignment="1" applyProtection="1"/>
    <xf numFmtId="174" fontId="4" fillId="0" borderId="87" xfId="2" applyNumberFormat="1" applyFont="1" applyFill="1" applyBorder="1" applyAlignment="1" applyProtection="1"/>
    <xf numFmtId="174" fontId="4" fillId="0" borderId="0" xfId="2" applyNumberFormat="1" applyFont="1" applyFill="1" applyBorder="1" applyAlignment="1" applyProtection="1"/>
    <xf numFmtId="174" fontId="4" fillId="0" borderId="81" xfId="2" applyNumberFormat="1" applyFont="1" applyFill="1" applyBorder="1" applyAlignment="1" applyProtection="1"/>
    <xf numFmtId="9" fontId="4" fillId="0" borderId="111" xfId="1" applyNumberFormat="1" applyFont="1" applyFill="1" applyBorder="1" applyAlignment="1" applyProtection="1"/>
    <xf numFmtId="9" fontId="4" fillId="0" borderId="87" xfId="1" applyNumberFormat="1" applyFont="1" applyFill="1" applyBorder="1" applyAlignment="1" applyProtection="1"/>
    <xf numFmtId="9" fontId="4" fillId="0" borderId="0" xfId="1" applyNumberFormat="1" applyFont="1" applyFill="1" applyBorder="1" applyAlignment="1" applyProtection="1"/>
    <xf numFmtId="9" fontId="4" fillId="0" borderId="81" xfId="1" applyNumberFormat="1" applyFont="1" applyFill="1" applyBorder="1" applyAlignment="1" applyProtection="1"/>
    <xf numFmtId="9" fontId="10" fillId="0" borderId="212" xfId="1" applyNumberFormat="1" applyFont="1" applyFill="1" applyBorder="1" applyProtection="1"/>
    <xf numFmtId="9" fontId="10" fillId="0" borderId="213" xfId="1" applyNumberFormat="1" applyFont="1" applyFill="1" applyBorder="1" applyProtection="1"/>
    <xf numFmtId="9" fontId="10" fillId="0" borderId="36" xfId="1" applyNumberFormat="1" applyFont="1" applyFill="1" applyBorder="1" applyProtection="1"/>
    <xf numFmtId="0" fontId="10" fillId="3" borderId="15" xfId="0" applyFont="1" applyFill="1" applyBorder="1" applyProtection="1"/>
    <xf numFmtId="0" fontId="10" fillId="0" borderId="0" xfId="0" applyFont="1" applyBorder="1" applyProtection="1"/>
    <xf numFmtId="194" fontId="9" fillId="0" borderId="0" xfId="0" applyNumberFormat="1" applyFont="1" applyFill="1" applyBorder="1" applyAlignment="1" applyProtection="1">
      <alignment horizontal="right"/>
    </xf>
    <xf numFmtId="165" fontId="22" fillId="16" borderId="148" xfId="0" applyNumberFormat="1" applyFont="1" applyFill="1" applyBorder="1" applyAlignment="1" applyProtection="1">
      <alignment horizontal="center" vertical="center" wrapText="1"/>
    </xf>
    <xf numFmtId="0" fontId="10" fillId="0" borderId="111" xfId="0" applyFont="1" applyFill="1" applyBorder="1" applyAlignment="1" applyProtection="1">
      <alignment horizontal="center"/>
    </xf>
    <xf numFmtId="0" fontId="10" fillId="0" borderId="0" xfId="0" applyFont="1" applyFill="1" applyBorder="1" applyAlignment="1" applyProtection="1">
      <alignment horizontal="center"/>
    </xf>
    <xf numFmtId="0" fontId="10" fillId="0" borderId="212" xfId="0" applyFont="1" applyFill="1" applyBorder="1" applyAlignment="1" applyProtection="1">
      <alignment horizontal="center"/>
    </xf>
    <xf numFmtId="167" fontId="4" fillId="0" borderId="212" xfId="0" applyNumberFormat="1" applyFont="1" applyFill="1" applyBorder="1" applyAlignment="1" applyProtection="1"/>
    <xf numFmtId="167" fontId="4" fillId="0" borderId="213" xfId="0" applyNumberFormat="1" applyFont="1" applyFill="1" applyBorder="1" applyAlignment="1" applyProtection="1"/>
    <xf numFmtId="0" fontId="4" fillId="0" borderId="61" xfId="0" applyNumberFormat="1" applyFont="1" applyFill="1" applyBorder="1" applyAlignment="1" applyProtection="1"/>
    <xf numFmtId="0" fontId="4" fillId="0" borderId="212" xfId="0" applyNumberFormat="1" applyFont="1" applyFill="1" applyBorder="1" applyAlignment="1" applyProtection="1"/>
    <xf numFmtId="0" fontId="4" fillId="12" borderId="147" xfId="0" applyFont="1" applyFill="1" applyBorder="1" applyAlignment="1" applyProtection="1">
      <alignment horizontal="right"/>
    </xf>
    <xf numFmtId="0" fontId="4" fillId="7" borderId="147" xfId="0" applyFont="1" applyFill="1" applyBorder="1" applyAlignment="1" applyProtection="1">
      <alignment horizontal="right"/>
    </xf>
    <xf numFmtId="0" fontId="4" fillId="0" borderId="147" xfId="0" applyFont="1" applyFill="1" applyBorder="1" applyAlignment="1" applyProtection="1">
      <alignment horizontal="right"/>
    </xf>
    <xf numFmtId="0" fontId="4" fillId="0" borderId="221" xfId="0" applyFont="1" applyFill="1" applyBorder="1" applyAlignment="1" applyProtection="1">
      <alignment horizontal="right"/>
    </xf>
    <xf numFmtId="0" fontId="4" fillId="0" borderId="11" xfId="0" applyFont="1" applyFill="1" applyBorder="1" applyAlignment="1" applyProtection="1">
      <alignment horizontal="right"/>
    </xf>
    <xf numFmtId="170" fontId="4" fillId="0" borderId="222" xfId="0" applyNumberFormat="1" applyFont="1" applyFill="1" applyBorder="1" applyAlignment="1" applyProtection="1"/>
    <xf numFmtId="0" fontId="4" fillId="0" borderId="28" xfId="0" applyNumberFormat="1" applyFont="1" applyFill="1" applyBorder="1" applyAlignment="1" applyProtection="1"/>
    <xf numFmtId="170" fontId="4" fillId="0" borderId="223" xfId="0" applyNumberFormat="1" applyFont="1" applyFill="1" applyBorder="1" applyAlignment="1" applyProtection="1"/>
    <xf numFmtId="0" fontId="10" fillId="0" borderId="212" xfId="0" applyFont="1" applyBorder="1" applyProtection="1"/>
    <xf numFmtId="170" fontId="4" fillId="0" borderId="224" xfId="0" applyNumberFormat="1" applyFont="1" applyFill="1" applyBorder="1" applyAlignment="1" applyProtection="1"/>
    <xf numFmtId="0" fontId="4" fillId="0" borderId="0" xfId="0" quotePrefix="1" applyNumberFormat="1" applyFont="1" applyFill="1" applyBorder="1" applyAlignment="1" applyProtection="1"/>
    <xf numFmtId="0" fontId="16" fillId="0" borderId="121" xfId="0" applyFont="1" applyFill="1" applyBorder="1" applyAlignment="1" applyProtection="1">
      <alignment horizontal="center"/>
    </xf>
    <xf numFmtId="167" fontId="10" fillId="0" borderId="121" xfId="0" applyNumberFormat="1" applyFont="1" applyFill="1" applyBorder="1" applyProtection="1"/>
    <xf numFmtId="167" fontId="10" fillId="0" borderId="81" xfId="0" applyNumberFormat="1" applyFont="1" applyFill="1" applyBorder="1" applyProtection="1"/>
    <xf numFmtId="167" fontId="10" fillId="0" borderId="31" xfId="0" applyNumberFormat="1" applyFont="1" applyFill="1" applyBorder="1" applyProtection="1"/>
    <xf numFmtId="0" fontId="4" fillId="0" borderId="225" xfId="0" applyFont="1" applyFill="1" applyBorder="1" applyProtection="1"/>
    <xf numFmtId="0" fontId="16" fillId="0" borderId="220" xfId="0" applyFont="1" applyFill="1" applyBorder="1" applyAlignment="1" applyProtection="1">
      <alignment horizontal="center"/>
    </xf>
    <xf numFmtId="167" fontId="4" fillId="5" borderId="220" xfId="0" applyNumberFormat="1" applyFont="1" applyFill="1" applyBorder="1" applyAlignment="1" applyProtection="1"/>
    <xf numFmtId="167" fontId="4" fillId="5" borderId="226" xfId="0" applyNumberFormat="1" applyFont="1" applyFill="1" applyBorder="1" applyAlignment="1" applyProtection="1"/>
    <xf numFmtId="167" fontId="4" fillId="5" borderId="136" xfId="0" applyNumberFormat="1" applyFont="1" applyFill="1" applyBorder="1" applyAlignment="1" applyProtection="1"/>
    <xf numFmtId="0" fontId="4" fillId="0" borderId="227" xfId="0" applyFont="1" applyFill="1" applyBorder="1" applyProtection="1"/>
    <xf numFmtId="0" fontId="16" fillId="0" borderId="228" xfId="0" applyFont="1" applyFill="1" applyBorder="1" applyAlignment="1" applyProtection="1">
      <alignment horizontal="center"/>
    </xf>
    <xf numFmtId="167" fontId="4" fillId="0" borderId="228" xfId="0" applyNumberFormat="1" applyFont="1" applyFill="1" applyBorder="1" applyAlignment="1" applyProtection="1"/>
    <xf numFmtId="167" fontId="4" fillId="0" borderId="229" xfId="0" applyNumberFormat="1" applyFont="1" applyFill="1" applyBorder="1" applyAlignment="1" applyProtection="1"/>
    <xf numFmtId="167" fontId="4" fillId="0" borderId="230" xfId="0" applyNumberFormat="1" applyFont="1" applyFill="1" applyBorder="1" applyAlignment="1" applyProtection="1"/>
    <xf numFmtId="167" fontId="10" fillId="0" borderId="228" xfId="0" applyNumberFormat="1" applyFont="1" applyFill="1" applyBorder="1" applyProtection="1"/>
    <xf numFmtId="167" fontId="10" fillId="0" borderId="229" xfId="0" applyNumberFormat="1" applyFont="1" applyFill="1" applyBorder="1" applyProtection="1"/>
    <xf numFmtId="167" fontId="10" fillId="0" borderId="230" xfId="0" applyNumberFormat="1" applyFont="1" applyFill="1" applyBorder="1" applyProtection="1"/>
    <xf numFmtId="0" fontId="4" fillId="0" borderId="231" xfId="0" applyFont="1" applyFill="1" applyBorder="1" applyProtection="1"/>
    <xf numFmtId="0" fontId="16" fillId="0" borderId="232" xfId="0" applyFont="1" applyFill="1" applyBorder="1" applyAlignment="1" applyProtection="1">
      <alignment horizontal="center"/>
    </xf>
    <xf numFmtId="167" fontId="10" fillId="0" borderId="232" xfId="0" applyNumberFormat="1" applyFont="1" applyFill="1" applyBorder="1" applyProtection="1"/>
    <xf numFmtId="167" fontId="10" fillId="0" borderId="233" xfId="0" applyNumberFormat="1" applyFont="1" applyFill="1" applyBorder="1" applyProtection="1"/>
    <xf numFmtId="167" fontId="10" fillId="0" borderId="234" xfId="0" applyNumberFormat="1" applyFont="1" applyFill="1" applyBorder="1" applyProtection="1"/>
    <xf numFmtId="0" fontId="4" fillId="0" borderId="235" xfId="0" applyFont="1" applyFill="1" applyBorder="1" applyProtection="1"/>
    <xf numFmtId="0" fontId="16" fillId="0" borderId="236" xfId="0" applyFont="1" applyFill="1" applyBorder="1" applyAlignment="1" applyProtection="1">
      <alignment horizontal="center"/>
    </xf>
    <xf numFmtId="167" fontId="10" fillId="0" borderId="236" xfId="0" applyNumberFormat="1" applyFont="1" applyFill="1" applyBorder="1" applyProtection="1"/>
    <xf numFmtId="0" fontId="4" fillId="0" borderId="211" xfId="0" applyFont="1" applyFill="1" applyBorder="1" applyProtection="1"/>
    <xf numFmtId="167" fontId="4" fillId="5" borderId="212" xfId="0" applyNumberFormat="1" applyFont="1" applyFill="1" applyBorder="1" applyAlignment="1" applyProtection="1"/>
    <xf numFmtId="167" fontId="4" fillId="5" borderId="213" xfId="0" applyNumberFormat="1" applyFont="1" applyFill="1" applyBorder="1" applyAlignment="1" applyProtection="1"/>
    <xf numFmtId="167" fontId="10" fillId="0" borderId="212" xfId="0" applyNumberFormat="1" applyFont="1" applyFill="1" applyBorder="1" applyProtection="1"/>
    <xf numFmtId="167" fontId="4" fillId="0" borderId="220" xfId="0" applyNumberFormat="1" applyFont="1" applyFill="1" applyBorder="1" applyAlignment="1" applyProtection="1"/>
    <xf numFmtId="167" fontId="4" fillId="0" borderId="226" xfId="0" applyNumberFormat="1" applyFont="1" applyFill="1" applyBorder="1" applyAlignment="1" applyProtection="1"/>
    <xf numFmtId="0" fontId="4" fillId="0" borderId="237" xfId="0" applyFont="1" applyFill="1" applyBorder="1" applyProtection="1"/>
    <xf numFmtId="0" fontId="16" fillId="0" borderId="238" xfId="0" applyFont="1" applyFill="1" applyBorder="1" applyAlignment="1" applyProtection="1">
      <alignment horizontal="center"/>
    </xf>
    <xf numFmtId="167" fontId="10" fillId="0" borderId="220" xfId="0" applyNumberFormat="1" applyFont="1" applyFill="1" applyBorder="1" applyProtection="1"/>
    <xf numFmtId="167" fontId="10" fillId="0" borderId="226" xfId="0" applyNumberFormat="1" applyFont="1" applyFill="1" applyBorder="1" applyProtection="1"/>
    <xf numFmtId="167" fontId="10" fillId="0" borderId="136" xfId="0" applyNumberFormat="1" applyFont="1" applyFill="1" applyBorder="1" applyProtection="1"/>
    <xf numFmtId="0" fontId="4" fillId="0" borderId="239" xfId="0" applyFont="1" applyBorder="1" applyProtection="1"/>
    <xf numFmtId="0" fontId="16" fillId="3" borderId="240" xfId="0" applyFont="1" applyFill="1" applyBorder="1" applyAlignment="1" applyProtection="1">
      <alignment horizontal="center"/>
    </xf>
    <xf numFmtId="0" fontId="16" fillId="0" borderId="240" xfId="0" applyFont="1" applyFill="1" applyBorder="1" applyAlignment="1" applyProtection="1">
      <alignment horizontal="center"/>
    </xf>
    <xf numFmtId="167" fontId="4" fillId="0" borderId="240" xfId="0" applyNumberFormat="1" applyFont="1" applyFill="1" applyBorder="1" applyAlignment="1" applyProtection="1"/>
    <xf numFmtId="167" fontId="4" fillId="0" borderId="241" xfId="0" applyNumberFormat="1" applyFont="1" applyFill="1" applyBorder="1" applyAlignment="1" applyProtection="1"/>
    <xf numFmtId="167" fontId="4" fillId="0" borderId="242" xfId="0" applyNumberFormat="1" applyFont="1" applyFill="1" applyBorder="1" applyAlignment="1" applyProtection="1"/>
    <xf numFmtId="0" fontId="4" fillId="17" borderId="137" xfId="0" applyFont="1" applyFill="1" applyBorder="1" applyProtection="1"/>
    <xf numFmtId="0" fontId="4" fillId="17" borderId="3" xfId="0" applyFont="1" applyFill="1" applyBorder="1" applyProtection="1"/>
    <xf numFmtId="0" fontId="10" fillId="17" borderId="3" xfId="0" applyFont="1" applyFill="1" applyBorder="1" applyProtection="1"/>
    <xf numFmtId="0" fontId="10" fillId="17" borderId="243" xfId="0" applyFont="1" applyFill="1" applyBorder="1" applyProtection="1"/>
    <xf numFmtId="0" fontId="16" fillId="0" borderId="244" xfId="0" applyFont="1" applyFill="1" applyBorder="1" applyAlignment="1" applyProtection="1">
      <alignment horizontal="center"/>
    </xf>
    <xf numFmtId="167" fontId="4" fillId="0" borderId="244" xfId="0" applyNumberFormat="1" applyFont="1" applyFill="1" applyBorder="1" applyAlignment="1" applyProtection="1"/>
    <xf numFmtId="167" fontId="4" fillId="0" borderId="245" xfId="0" applyNumberFormat="1" applyFont="1" applyFill="1" applyBorder="1" applyAlignment="1" applyProtection="1"/>
    <xf numFmtId="167" fontId="4" fillId="0" borderId="246" xfId="0" applyNumberFormat="1" applyFont="1" applyFill="1" applyBorder="1" applyAlignment="1" applyProtection="1"/>
    <xf numFmtId="0" fontId="4" fillId="17" borderId="243" xfId="0" applyFont="1" applyFill="1" applyBorder="1" applyProtection="1"/>
    <xf numFmtId="167" fontId="4" fillId="0" borderId="247" xfId="0" applyNumberFormat="1" applyFont="1" applyFill="1" applyBorder="1" applyAlignment="1" applyProtection="1"/>
    <xf numFmtId="0" fontId="4" fillId="0" borderId="243" xfId="0" applyFont="1" applyFill="1" applyBorder="1" applyProtection="1"/>
    <xf numFmtId="0" fontId="9" fillId="0" borderId="248" xfId="0" applyFont="1" applyFill="1" applyBorder="1" applyProtection="1"/>
    <xf numFmtId="0" fontId="16" fillId="0" borderId="249" xfId="0" applyFont="1" applyFill="1" applyBorder="1" applyAlignment="1" applyProtection="1">
      <alignment horizontal="center"/>
    </xf>
    <xf numFmtId="167" fontId="9" fillId="0" borderId="249" xfId="0" applyNumberFormat="1" applyFont="1" applyFill="1" applyBorder="1" applyProtection="1"/>
    <xf numFmtId="167" fontId="9" fillId="0" borderId="250" xfId="0" applyNumberFormat="1" applyFont="1" applyFill="1" applyBorder="1" applyProtection="1"/>
    <xf numFmtId="167" fontId="9" fillId="0" borderId="251" xfId="0" applyNumberFormat="1" applyFont="1" applyFill="1" applyBorder="1" applyProtection="1"/>
    <xf numFmtId="0" fontId="4" fillId="0" borderId="120" xfId="0" applyFont="1" applyFill="1" applyBorder="1" applyProtection="1"/>
    <xf numFmtId="167" fontId="4" fillId="0" borderId="122" xfId="0" applyNumberFormat="1" applyFont="1" applyFill="1" applyBorder="1" applyAlignment="1" applyProtection="1"/>
    <xf numFmtId="167" fontId="4" fillId="0" borderId="252" xfId="0" applyNumberFormat="1" applyFont="1" applyFill="1" applyBorder="1" applyAlignment="1" applyProtection="1"/>
    <xf numFmtId="167" fontId="4" fillId="0" borderId="253" xfId="0" applyNumberFormat="1" applyFont="1" applyFill="1" applyBorder="1" applyAlignment="1" applyProtection="1"/>
    <xf numFmtId="0" fontId="11" fillId="7" borderId="254" xfId="0" applyNumberFormat="1" applyFont="1" applyFill="1" applyBorder="1" applyAlignment="1" applyProtection="1">
      <alignment horizontal="left"/>
    </xf>
    <xf numFmtId="195" fontId="4" fillId="0" borderId="0" xfId="0" applyNumberFormat="1" applyFont="1" applyFill="1" applyBorder="1" applyAlignment="1" applyProtection="1"/>
    <xf numFmtId="0" fontId="10" fillId="0" borderId="255" xfId="0" applyFont="1" applyFill="1" applyBorder="1" applyProtection="1"/>
    <xf numFmtId="0" fontId="9" fillId="0" borderId="256" xfId="0" applyFont="1" applyFill="1" applyBorder="1" applyProtection="1"/>
    <xf numFmtId="196" fontId="9" fillId="11" borderId="257" xfId="0" applyNumberFormat="1" applyFont="1" applyFill="1" applyBorder="1" applyAlignment="1" applyProtection="1">
      <alignment horizontal="center"/>
    </xf>
    <xf numFmtId="196" fontId="9" fillId="3" borderId="257" xfId="0" applyNumberFormat="1" applyFont="1" applyFill="1" applyBorder="1" applyAlignment="1" applyProtection="1">
      <alignment horizontal="center"/>
    </xf>
    <xf numFmtId="197" fontId="9" fillId="0" borderId="258" xfId="0" applyNumberFormat="1" applyFont="1" applyFill="1" applyBorder="1" applyProtection="1"/>
    <xf numFmtId="198" fontId="9" fillId="0" borderId="258" xfId="0" applyNumberFormat="1" applyFont="1" applyFill="1" applyBorder="1" applyProtection="1"/>
    <xf numFmtId="0" fontId="37" fillId="0" borderId="0" xfId="0" applyFont="1" applyFill="1" applyProtection="1"/>
    <xf numFmtId="0" fontId="37" fillId="0" borderId="0" xfId="0" applyNumberFormat="1" applyFont="1" applyFill="1" applyAlignment="1" applyProtection="1">
      <alignment horizontal="center"/>
    </xf>
    <xf numFmtId="167" fontId="11" fillId="7" borderId="254" xfId="0" applyNumberFormat="1" applyFont="1" applyFill="1" applyBorder="1" applyAlignment="1" applyProtection="1">
      <alignment horizontal="left"/>
    </xf>
    <xf numFmtId="15" fontId="4" fillId="0" borderId="0" xfId="0" applyNumberFormat="1" applyFont="1" applyFill="1" applyBorder="1" applyAlignment="1" applyProtection="1"/>
    <xf numFmtId="0" fontId="4" fillId="11" borderId="259" xfId="0" applyNumberFormat="1" applyFont="1" applyFill="1" applyBorder="1" applyAlignment="1" applyProtection="1"/>
    <xf numFmtId="0" fontId="4" fillId="11" borderId="121" xfId="0" applyNumberFormat="1" applyFont="1" applyFill="1" applyBorder="1" applyAlignment="1" applyProtection="1"/>
    <xf numFmtId="15" fontId="4" fillId="11" borderId="121" xfId="0" applyNumberFormat="1" applyFont="1" applyFill="1" applyBorder="1" applyAlignment="1" applyProtection="1"/>
    <xf numFmtId="0" fontId="4" fillId="3" borderId="121" xfId="0" applyNumberFormat="1" applyFont="1" applyFill="1" applyBorder="1" applyAlignment="1" applyProtection="1"/>
    <xf numFmtId="0" fontId="4" fillId="11" borderId="260" xfId="0" applyNumberFormat="1" applyFont="1" applyFill="1" applyBorder="1" applyAlignment="1" applyProtection="1"/>
    <xf numFmtId="0" fontId="4" fillId="11" borderId="261" xfId="0" applyNumberFormat="1" applyFont="1" applyFill="1" applyBorder="1" applyAlignment="1" applyProtection="1"/>
    <xf numFmtId="0" fontId="4" fillId="11" borderId="0" xfId="0" applyNumberFormat="1" applyFont="1" applyFill="1" applyBorder="1" applyAlignment="1" applyProtection="1"/>
    <xf numFmtId="15" fontId="4" fillId="11" borderId="0" xfId="0" applyNumberFormat="1" applyFont="1" applyFill="1" applyBorder="1" applyAlignment="1" applyProtection="1"/>
    <xf numFmtId="0" fontId="4" fillId="3" borderId="0" xfId="0" applyNumberFormat="1" applyFont="1" applyFill="1" applyBorder="1" applyAlignment="1" applyProtection="1"/>
    <xf numFmtId="0" fontId="4" fillId="11" borderId="92" xfId="0" applyNumberFormat="1" applyFont="1" applyFill="1" applyBorder="1" applyAlignment="1" applyProtection="1"/>
    <xf numFmtId="0" fontId="14" fillId="0" borderId="261" xfId="0" applyNumberFormat="1" applyFont="1" applyFill="1" applyBorder="1" applyAlignment="1" applyProtection="1"/>
    <xf numFmtId="0" fontId="0" fillId="0" borderId="92" xfId="0" applyBorder="1"/>
    <xf numFmtId="15" fontId="14" fillId="0" borderId="0" xfId="0" applyNumberFormat="1" applyFont="1" applyFill="1" applyBorder="1" applyAlignment="1" applyProtection="1"/>
    <xf numFmtId="15" fontId="14" fillId="0" borderId="92" xfId="0" applyNumberFormat="1" applyFont="1" applyFill="1" applyBorder="1" applyAlignment="1" applyProtection="1"/>
    <xf numFmtId="0" fontId="14" fillId="0" borderId="262" xfId="0" applyNumberFormat="1" applyFont="1" applyFill="1" applyBorder="1" applyAlignment="1" applyProtection="1"/>
    <xf numFmtId="0" fontId="14" fillId="0" borderId="212" xfId="0" applyNumberFormat="1" applyFont="1" applyFill="1" applyBorder="1" applyAlignment="1" applyProtection="1"/>
    <xf numFmtId="15" fontId="14" fillId="0" borderId="212" xfId="0" applyNumberFormat="1" applyFont="1" applyFill="1" applyBorder="1" applyAlignment="1" applyProtection="1"/>
    <xf numFmtId="15" fontId="14" fillId="0" borderId="224" xfId="0" applyNumberFormat="1" applyFont="1" applyFill="1" applyBorder="1" applyAlignment="1" applyProtection="1"/>
    <xf numFmtId="0" fontId="10" fillId="3" borderId="255" xfId="0" applyFont="1" applyFill="1" applyBorder="1" applyProtection="1"/>
    <xf numFmtId="167" fontId="10" fillId="0" borderId="263" xfId="0" applyNumberFormat="1" applyFont="1" applyFill="1" applyBorder="1" applyProtection="1"/>
    <xf numFmtId="167" fontId="10" fillId="0" borderId="213" xfId="0" applyNumberFormat="1" applyFont="1" applyFill="1" applyBorder="1" applyProtection="1"/>
    <xf numFmtId="0" fontId="16" fillId="11" borderId="121" xfId="0" applyFont="1" applyFill="1" applyBorder="1" applyAlignment="1" applyProtection="1">
      <alignment horizontal="center"/>
    </xf>
    <xf numFmtId="0" fontId="4" fillId="0" borderId="121" xfId="0" applyFont="1" applyBorder="1" applyProtection="1"/>
    <xf numFmtId="191" fontId="4" fillId="0" borderId="121" xfId="0" applyNumberFormat="1" applyFont="1" applyFill="1" applyBorder="1" applyAlignment="1" applyProtection="1"/>
    <xf numFmtId="199" fontId="4" fillId="0" borderId="121" xfId="0" applyNumberFormat="1" applyFont="1" applyFill="1" applyBorder="1" applyAlignment="1" applyProtection="1"/>
    <xf numFmtId="199" fontId="4" fillId="0" borderId="264" xfId="0" applyNumberFormat="1" applyFont="1" applyFill="1" applyBorder="1" applyAlignment="1" applyProtection="1"/>
    <xf numFmtId="0" fontId="4" fillId="0" borderId="121" xfId="0" applyNumberFormat="1" applyFont="1" applyFill="1" applyBorder="1" applyAlignment="1" applyProtection="1"/>
    <xf numFmtId="0" fontId="16" fillId="11" borderId="212" xfId="0" applyFont="1" applyFill="1" applyBorder="1" applyAlignment="1" applyProtection="1">
      <alignment horizontal="center"/>
    </xf>
    <xf numFmtId="199" fontId="4" fillId="0" borderId="212" xfId="0" applyNumberFormat="1" applyFont="1" applyFill="1" applyBorder="1" applyAlignment="1" applyProtection="1"/>
    <xf numFmtId="199" fontId="4" fillId="0" borderId="213" xfId="0" applyNumberFormat="1" applyFont="1" applyFill="1" applyBorder="1" applyAlignment="1" applyProtection="1"/>
    <xf numFmtId="0" fontId="38" fillId="11" borderId="121" xfId="0" applyNumberFormat="1" applyFont="1" applyFill="1" applyBorder="1" applyAlignment="1" applyProtection="1">
      <alignment horizontal="center"/>
    </xf>
    <xf numFmtId="167" fontId="10" fillId="11" borderId="265" xfId="0" applyNumberFormat="1" applyFont="1" applyFill="1" applyBorder="1" applyProtection="1"/>
    <xf numFmtId="0" fontId="26" fillId="3" borderId="3" xfId="0" applyFont="1" applyFill="1" applyBorder="1" applyProtection="1"/>
    <xf numFmtId="167" fontId="4" fillId="0" borderId="265" xfId="0" applyNumberFormat="1" applyFont="1" applyFill="1" applyBorder="1" applyAlignment="1" applyProtection="1">
      <alignment horizontal="center"/>
    </xf>
    <xf numFmtId="167" fontId="10" fillId="11" borderId="265" xfId="0" applyNumberFormat="1" applyFont="1" applyFill="1" applyBorder="1" applyAlignment="1" applyProtection="1">
      <alignment horizontal="center"/>
    </xf>
    <xf numFmtId="0" fontId="14" fillId="0" borderId="212" xfId="0" applyNumberFormat="1" applyFont="1" applyFill="1" applyBorder="1" applyAlignment="1" applyProtection="1">
      <alignment horizontal="center"/>
    </xf>
    <xf numFmtId="0" fontId="4" fillId="0" borderId="121" xfId="0" applyFont="1" applyFill="1" applyBorder="1" applyProtection="1"/>
    <xf numFmtId="174" fontId="4" fillId="0" borderId="121" xfId="0" applyNumberFormat="1" applyFont="1" applyFill="1" applyBorder="1" applyAlignment="1" applyProtection="1"/>
    <xf numFmtId="174" fontId="4" fillId="0" borderId="263" xfId="0" applyNumberFormat="1" applyFont="1" applyFill="1" applyBorder="1" applyAlignment="1" applyProtection="1"/>
    <xf numFmtId="0" fontId="38" fillId="0" borderId="0" xfId="0" applyNumberFormat="1" applyFont="1" applyFill="1" applyBorder="1" applyAlignment="1" applyProtection="1">
      <alignment horizontal="center"/>
    </xf>
    <xf numFmtId="14" fontId="10" fillId="11" borderId="265" xfId="4" applyNumberFormat="1" applyFont="1" applyFill="1" applyBorder="1" applyProtection="1"/>
    <xf numFmtId="0" fontId="38" fillId="0" borderId="212" xfId="0" applyNumberFormat="1" applyFont="1" applyFill="1" applyBorder="1" applyAlignment="1" applyProtection="1">
      <alignment horizontal="center"/>
    </xf>
    <xf numFmtId="9" fontId="4" fillId="0" borderId="121" xfId="1" applyNumberFormat="1" applyFont="1" applyFill="1" applyBorder="1" applyAlignment="1" applyProtection="1"/>
    <xf numFmtId="9" fontId="4" fillId="0" borderId="263" xfId="1" applyNumberFormat="1" applyFont="1" applyFill="1" applyBorder="1" applyAlignment="1" applyProtection="1"/>
    <xf numFmtId="0" fontId="14" fillId="0" borderId="259" xfId="0" applyNumberFormat="1" applyFont="1" applyFill="1" applyBorder="1" applyAlignment="1" applyProtection="1"/>
    <xf numFmtId="0" fontId="4" fillId="0" borderId="121" xfId="0" applyNumberFormat="1" applyFont="1" applyFill="1" applyBorder="1" applyAlignment="1" applyProtection="1">
      <alignment horizontal="center"/>
    </xf>
    <xf numFmtId="0" fontId="4" fillId="0" borderId="260" xfId="0" applyNumberFormat="1" applyFont="1" applyFill="1" applyBorder="1" applyAlignment="1" applyProtection="1"/>
    <xf numFmtId="0" fontId="4" fillId="0" borderId="266" xfId="0" applyNumberFormat="1" applyFont="1" applyFill="1" applyBorder="1" applyAlignment="1" applyProtection="1"/>
    <xf numFmtId="15" fontId="14" fillId="0" borderId="94" xfId="0" applyNumberFormat="1" applyFont="1" applyFill="1" applyBorder="1" applyAlignment="1" applyProtection="1"/>
    <xf numFmtId="0" fontId="4" fillId="0" borderId="212" xfId="0" applyNumberFormat="1" applyFont="1" applyFill="1" applyBorder="1" applyAlignment="1" applyProtection="1">
      <alignment horizontal="center"/>
    </xf>
    <xf numFmtId="15" fontId="14" fillId="0" borderId="107" xfId="0" applyNumberFormat="1" applyFont="1" applyFill="1" applyBorder="1" applyAlignment="1" applyProtection="1"/>
    <xf numFmtId="0" fontId="4" fillId="0" borderId="267" xfId="0" applyNumberFormat="1" applyFont="1" applyFill="1" applyBorder="1" applyAlignment="1" applyProtection="1"/>
    <xf numFmtId="0" fontId="4" fillId="0" borderId="268" xfId="0" applyNumberFormat="1" applyFont="1" applyFill="1" applyBorder="1" applyAlignment="1" applyProtection="1">
      <alignment horizontal="center"/>
    </xf>
    <xf numFmtId="0" fontId="4" fillId="0" borderId="268" xfId="0" applyNumberFormat="1" applyFont="1" applyFill="1" applyBorder="1" applyAlignment="1" applyProtection="1"/>
    <xf numFmtId="0" fontId="4" fillId="13" borderId="268" xfId="0" applyNumberFormat="1" applyFont="1" applyFill="1" applyBorder="1" applyAlignment="1" applyProtection="1"/>
    <xf numFmtId="0" fontId="4" fillId="7" borderId="268" xfId="0" applyNumberFormat="1" applyFont="1" applyFill="1" applyBorder="1" applyAlignment="1" applyProtection="1"/>
    <xf numFmtId="0" fontId="4" fillId="13" borderId="269" xfId="0" applyNumberFormat="1" applyFont="1" applyFill="1" applyBorder="1" applyAlignment="1" applyProtection="1"/>
    <xf numFmtId="0" fontId="4" fillId="11" borderId="270" xfId="0" applyNumberFormat="1" applyFont="1" applyFill="1" applyBorder="1" applyAlignment="1" applyProtection="1"/>
    <xf numFmtId="0" fontId="4" fillId="3" borderId="270" xfId="0" applyNumberFormat="1" applyFont="1" applyFill="1" applyBorder="1" applyAlignment="1" applyProtection="1"/>
    <xf numFmtId="9" fontId="4" fillId="0" borderId="252" xfId="1" applyNumberFormat="1" applyFont="1" applyFill="1" applyBorder="1" applyAlignment="1" applyProtection="1"/>
    <xf numFmtId="0" fontId="4" fillId="0" borderId="0" xfId="0" applyFont="1" applyBorder="1" applyProtection="1"/>
    <xf numFmtId="9" fontId="10" fillId="0" borderId="0" xfId="1" applyNumberFormat="1" applyFont="1" applyFill="1" applyBorder="1" applyProtection="1"/>
    <xf numFmtId="0" fontId="4" fillId="0" borderId="239" xfId="0" applyFont="1" applyFill="1" applyBorder="1" applyProtection="1"/>
    <xf numFmtId="167" fontId="4" fillId="5" borderId="240" xfId="0" applyNumberFormat="1" applyFont="1" applyFill="1" applyBorder="1" applyAlignment="1" applyProtection="1"/>
    <xf numFmtId="191" fontId="4" fillId="0" borderId="226" xfId="0" applyNumberFormat="1" applyFont="1" applyFill="1" applyBorder="1" applyAlignment="1" applyProtection="1"/>
    <xf numFmtId="191" fontId="4" fillId="3" borderId="220" xfId="0" applyNumberFormat="1" applyFont="1" applyFill="1" applyBorder="1" applyAlignment="1" applyProtection="1"/>
    <xf numFmtId="191" fontId="4" fillId="3" borderId="226" xfId="0" applyNumberFormat="1" applyFont="1" applyFill="1" applyBorder="1" applyAlignment="1" applyProtection="1"/>
    <xf numFmtId="191" fontId="4" fillId="3" borderId="136" xfId="0" applyNumberFormat="1" applyFont="1" applyFill="1" applyBorder="1" applyAlignment="1" applyProtection="1"/>
    <xf numFmtId="0" fontId="4" fillId="0" borderId="271" xfId="0" applyFont="1" applyFill="1" applyBorder="1" applyProtection="1"/>
    <xf numFmtId="0" fontId="16" fillId="0" borderId="272" xfId="0" applyFont="1" applyFill="1" applyBorder="1" applyAlignment="1" applyProtection="1">
      <alignment horizontal="center"/>
    </xf>
    <xf numFmtId="191" fontId="4" fillId="3" borderId="212" xfId="0" applyNumberFormat="1" applyFont="1" applyFill="1" applyBorder="1" applyAlignment="1" applyProtection="1"/>
    <xf numFmtId="191" fontId="4" fillId="3" borderId="213" xfId="0" applyNumberFormat="1" applyFont="1" applyFill="1" applyBorder="1" applyAlignment="1" applyProtection="1"/>
    <xf numFmtId="191" fontId="4" fillId="3" borderId="36" xfId="0" applyNumberFormat="1" applyFont="1" applyFill="1" applyBorder="1" applyAlignment="1" applyProtection="1"/>
    <xf numFmtId="0" fontId="4" fillId="0" borderId="31" xfId="0" applyNumberFormat="1" applyFont="1" applyFill="1" applyBorder="1" applyAlignment="1" applyProtection="1"/>
    <xf numFmtId="0" fontId="16" fillId="0" borderId="258" xfId="0" applyFont="1" applyFill="1" applyBorder="1" applyAlignment="1" applyProtection="1">
      <alignment horizontal="center"/>
    </xf>
    <xf numFmtId="167" fontId="9" fillId="0" borderId="258" xfId="0" applyNumberFormat="1" applyFont="1" applyFill="1" applyBorder="1" applyProtection="1"/>
    <xf numFmtId="167" fontId="9" fillId="0" borderId="273" xfId="0" applyNumberFormat="1" applyFont="1" applyFill="1" applyBorder="1" applyProtection="1"/>
    <xf numFmtId="0" fontId="9" fillId="7" borderId="265" xfId="0" applyFont="1" applyFill="1" applyBorder="1" applyAlignment="1" applyProtection="1">
      <alignment horizontal="center" vertical="center" wrapText="1"/>
    </xf>
    <xf numFmtId="17" fontId="9" fillId="7" borderId="265" xfId="0" applyNumberFormat="1" applyFont="1" applyFill="1" applyBorder="1" applyAlignment="1" applyProtection="1">
      <alignment horizontal="center" vertical="center" wrapText="1"/>
    </xf>
    <xf numFmtId="0" fontId="11" fillId="7" borderId="284" xfId="0" applyNumberFormat="1" applyFont="1" applyFill="1" applyBorder="1" applyAlignment="1" applyProtection="1">
      <alignment horizontal="left"/>
    </xf>
    <xf numFmtId="167" fontId="37" fillId="0" borderId="0" xfId="0" applyNumberFormat="1" applyFont="1" applyFill="1" applyBorder="1" applyProtection="1"/>
    <xf numFmtId="0" fontId="10" fillId="0" borderId="285" xfId="0" applyFont="1" applyFill="1" applyBorder="1" applyProtection="1"/>
    <xf numFmtId="0" fontId="13" fillId="0" borderId="249" xfId="0" applyFont="1" applyFill="1" applyBorder="1" applyAlignment="1" applyProtection="1">
      <alignment horizontal="center"/>
    </xf>
    <xf numFmtId="9" fontId="10" fillId="3" borderId="286" xfId="0" applyNumberFormat="1" applyFont="1" applyFill="1" applyBorder="1" applyAlignment="1" applyProtection="1">
      <alignment horizontal="center"/>
    </xf>
    <xf numFmtId="0" fontId="10" fillId="0" borderId="287" xfId="0" applyFont="1" applyFill="1" applyBorder="1" applyProtection="1"/>
    <xf numFmtId="183" fontId="13" fillId="0" borderId="288" xfId="0" applyNumberFormat="1" applyFont="1" applyFill="1" applyBorder="1" applyAlignment="1" applyProtection="1">
      <alignment horizontal="center"/>
    </xf>
    <xf numFmtId="0" fontId="10" fillId="0" borderId="244" xfId="0" applyFont="1" applyFill="1" applyBorder="1" applyAlignment="1" applyProtection="1">
      <alignment horizontal="center"/>
    </xf>
    <xf numFmtId="167" fontId="10" fillId="11" borderId="288" xfId="0" applyNumberFormat="1" applyFont="1" applyFill="1" applyBorder="1" applyProtection="1"/>
    <xf numFmtId="167" fontId="10" fillId="11" borderId="288" xfId="0" applyNumberFormat="1" applyFont="1" applyFill="1" applyBorder="1" applyAlignment="1" applyProtection="1">
      <alignment horizontal="right"/>
    </xf>
    <xf numFmtId="167" fontId="10" fillId="3" borderId="288" xfId="0" applyNumberFormat="1" applyFont="1" applyFill="1" applyBorder="1" applyAlignment="1" applyProtection="1">
      <alignment horizontal="right"/>
    </xf>
    <xf numFmtId="167" fontId="10" fillId="11" borderId="289" xfId="0" applyNumberFormat="1" applyFont="1" applyFill="1" applyBorder="1" applyAlignment="1" applyProtection="1">
      <alignment horizontal="right"/>
    </xf>
    <xf numFmtId="167" fontId="10" fillId="11" borderId="290" xfId="0" applyNumberFormat="1" applyFont="1" applyFill="1" applyBorder="1" applyAlignment="1" applyProtection="1">
      <alignment horizontal="right"/>
    </xf>
    <xf numFmtId="167" fontId="10" fillId="3" borderId="290" xfId="0" applyNumberFormat="1" applyFont="1" applyFill="1" applyBorder="1" applyAlignment="1" applyProtection="1">
      <alignment horizontal="right"/>
    </xf>
    <xf numFmtId="0" fontId="10" fillId="0" borderId="243" xfId="0" applyFont="1" applyFill="1" applyBorder="1" applyProtection="1"/>
    <xf numFmtId="0" fontId="10" fillId="0" borderId="244" xfId="0" applyFont="1" applyFill="1" applyBorder="1" applyProtection="1"/>
    <xf numFmtId="167" fontId="10" fillId="0" borderId="291" xfId="0" applyNumberFormat="1" applyFont="1" applyFill="1" applyBorder="1" applyAlignment="1" applyProtection="1">
      <alignment horizontal="right"/>
    </xf>
    <xf numFmtId="167" fontId="10" fillId="0" borderId="292" xfId="0" applyNumberFormat="1" applyFont="1" applyFill="1" applyBorder="1" applyAlignment="1" applyProtection="1">
      <alignment horizontal="right"/>
    </xf>
    <xf numFmtId="167" fontId="10" fillId="0" borderId="293" xfId="0" applyNumberFormat="1" applyFont="1" applyFill="1" applyBorder="1" applyAlignment="1" applyProtection="1">
      <alignment horizontal="right"/>
    </xf>
    <xf numFmtId="0" fontId="10" fillId="0" borderId="212" xfId="0" applyFont="1" applyFill="1" applyBorder="1" applyProtection="1"/>
    <xf numFmtId="167" fontId="10" fillId="0" borderId="212" xfId="0" applyNumberFormat="1" applyFont="1" applyFill="1" applyBorder="1" applyAlignment="1" applyProtection="1">
      <alignment horizontal="right"/>
    </xf>
    <xf numFmtId="167" fontId="10" fillId="0" borderId="294" xfId="0" applyNumberFormat="1" applyFont="1" applyFill="1" applyBorder="1" applyAlignment="1" applyProtection="1">
      <alignment horizontal="right"/>
    </xf>
    <xf numFmtId="167" fontId="10" fillId="0" borderId="295" xfId="0" applyNumberFormat="1" applyFont="1" applyFill="1" applyBorder="1" applyAlignment="1" applyProtection="1">
      <alignment horizontal="right"/>
    </xf>
    <xf numFmtId="9" fontId="10" fillId="0" borderId="0" xfId="0" applyNumberFormat="1" applyFont="1" applyFill="1" applyBorder="1" applyProtection="1"/>
    <xf numFmtId="0" fontId="10" fillId="0" borderId="249" xfId="0" applyFont="1" applyFill="1" applyBorder="1" applyProtection="1"/>
    <xf numFmtId="3" fontId="10" fillId="3" borderId="286" xfId="0" applyNumberFormat="1" applyFont="1" applyFill="1" applyBorder="1" applyAlignment="1" applyProtection="1">
      <alignment horizontal="center"/>
    </xf>
    <xf numFmtId="9" fontId="10" fillId="0" borderId="0" xfId="0" applyNumberFormat="1" applyFont="1" applyFill="1" applyBorder="1" applyAlignment="1" applyProtection="1">
      <alignment horizontal="center"/>
    </xf>
    <xf numFmtId="167" fontId="10" fillId="0" borderId="249" xfId="0" applyNumberFormat="1" applyFont="1" applyFill="1" applyBorder="1" applyAlignment="1" applyProtection="1">
      <alignment horizontal="center"/>
    </xf>
    <xf numFmtId="176" fontId="10" fillId="0" borderId="0" xfId="0" applyNumberFormat="1" applyFont="1" applyFill="1" applyBorder="1" applyProtection="1"/>
    <xf numFmtId="167" fontId="10" fillId="6" borderId="286" xfId="0" applyNumberFormat="1" applyFont="1" applyFill="1" applyBorder="1" applyAlignment="1" applyProtection="1">
      <alignment horizontal="center"/>
    </xf>
    <xf numFmtId="0" fontId="4" fillId="0" borderId="296" xfId="0" applyNumberFormat="1" applyFont="1" applyFill="1" applyBorder="1" applyAlignment="1" applyProtection="1"/>
    <xf numFmtId="0" fontId="4" fillId="0" borderId="288" xfId="0" applyNumberFormat="1" applyFont="1" applyFill="1" applyBorder="1" applyAlignment="1" applyProtection="1"/>
    <xf numFmtId="0" fontId="18" fillId="0" borderId="297" xfId="0" quotePrefix="1" applyFont="1" applyFill="1" applyBorder="1" applyAlignment="1" applyProtection="1">
      <alignment horizontal="center"/>
    </xf>
    <xf numFmtId="184" fontId="9" fillId="0" borderId="0" xfId="0" applyNumberFormat="1" applyFont="1" applyBorder="1" applyAlignment="1" applyProtection="1">
      <alignment horizontal="centerContinuous"/>
    </xf>
    <xf numFmtId="0" fontId="4" fillId="0" borderId="298" xfId="0" applyNumberFormat="1" applyFont="1" applyFill="1" applyBorder="1" applyAlignment="1" applyProtection="1"/>
    <xf numFmtId="0" fontId="4" fillId="0" borderId="138" xfId="0" applyNumberFormat="1" applyFont="1" applyFill="1" applyBorder="1" applyAlignment="1" applyProtection="1"/>
    <xf numFmtId="3" fontId="25" fillId="0" borderId="299" xfId="0" applyNumberFormat="1" applyFont="1" applyFill="1" applyBorder="1" applyAlignment="1" applyProtection="1">
      <alignment horizontal="center"/>
    </xf>
    <xf numFmtId="0" fontId="25" fillId="0" borderId="298" xfId="0" applyNumberFormat="1" applyFont="1" applyFill="1" applyBorder="1" applyAlignment="1" applyProtection="1"/>
    <xf numFmtId="167" fontId="25" fillId="0" borderId="299" xfId="0" applyNumberFormat="1" applyFont="1" applyFill="1" applyBorder="1" applyAlignment="1" applyProtection="1">
      <alignment horizontal="center"/>
    </xf>
    <xf numFmtId="167" fontId="4" fillId="0" borderId="0" xfId="0" applyNumberFormat="1" applyFont="1" applyFill="1" applyBorder="1" applyAlignment="1" applyProtection="1">
      <alignment horizontal="right"/>
    </xf>
    <xf numFmtId="0" fontId="18" fillId="0" borderId="298" xfId="0" applyNumberFormat="1" applyFont="1" applyFill="1" applyBorder="1" applyAlignment="1" applyProtection="1"/>
    <xf numFmtId="167" fontId="18" fillId="0" borderId="299" xfId="0" applyNumberFormat="1" applyFont="1" applyFill="1" applyBorder="1" applyAlignment="1" applyProtection="1">
      <alignment horizontal="center"/>
    </xf>
    <xf numFmtId="0" fontId="18" fillId="0" borderId="300" xfId="0" applyNumberFormat="1" applyFont="1" applyFill="1" applyBorder="1" applyAlignment="1" applyProtection="1"/>
    <xf numFmtId="0" fontId="4" fillId="0" borderId="238" xfId="0" applyNumberFormat="1" applyFont="1" applyFill="1" applyBorder="1" applyAlignment="1" applyProtection="1"/>
    <xf numFmtId="0" fontId="18" fillId="0" borderId="301" xfId="0" applyNumberFormat="1" applyFont="1" applyFill="1" applyBorder="1" applyAlignment="1" applyProtection="1">
      <alignment horizontal="left"/>
    </xf>
    <xf numFmtId="0" fontId="25" fillId="0" borderId="302" xfId="0" applyNumberFormat="1" applyFont="1" applyFill="1" applyBorder="1" applyAlignment="1" applyProtection="1"/>
    <xf numFmtId="167" fontId="25" fillId="0" borderId="303" xfId="0" applyNumberFormat="1" applyFont="1" applyFill="1" applyBorder="1" applyAlignment="1" applyProtection="1">
      <alignment horizontal="center"/>
    </xf>
    <xf numFmtId="0" fontId="10" fillId="0" borderId="304" xfId="0" applyFont="1" applyFill="1" applyBorder="1" applyProtection="1"/>
    <xf numFmtId="9" fontId="10" fillId="0" borderId="121" xfId="0" applyNumberFormat="1" applyFont="1" applyFill="1" applyBorder="1" applyAlignment="1" applyProtection="1">
      <alignment horizontal="center"/>
    </xf>
    <xf numFmtId="167" fontId="4" fillId="5" borderId="305" xfId="0" applyNumberFormat="1" applyFont="1" applyFill="1" applyBorder="1" applyAlignment="1" applyProtection="1"/>
    <xf numFmtId="167" fontId="4" fillId="5" borderId="306" xfId="0" applyNumberFormat="1" applyFont="1" applyFill="1" applyBorder="1" applyAlignment="1" applyProtection="1"/>
    <xf numFmtId="0" fontId="10" fillId="0" borderId="307" xfId="0" applyFont="1" applyFill="1" applyBorder="1" applyProtection="1"/>
    <xf numFmtId="167" fontId="4" fillId="5" borderId="253" xfId="0" applyNumberFormat="1" applyFont="1" applyFill="1" applyBorder="1" applyAlignment="1" applyProtection="1"/>
    <xf numFmtId="167" fontId="4" fillId="6" borderId="308" xfId="0" applyNumberFormat="1" applyFont="1" applyFill="1" applyBorder="1" applyAlignment="1" applyProtection="1"/>
    <xf numFmtId="167" fontId="4" fillId="5" borderId="308" xfId="0" applyNumberFormat="1" applyFont="1" applyFill="1" applyBorder="1" applyAlignment="1" applyProtection="1"/>
    <xf numFmtId="0" fontId="10" fillId="0" borderId="309" xfId="0" applyFont="1" applyFill="1" applyBorder="1" applyProtection="1"/>
    <xf numFmtId="9" fontId="10" fillId="0" borderId="212" xfId="0" applyNumberFormat="1" applyFont="1" applyFill="1" applyBorder="1" applyAlignment="1" applyProtection="1">
      <alignment horizontal="center"/>
    </xf>
    <xf numFmtId="167" fontId="4" fillId="5" borderId="294" xfId="0" applyNumberFormat="1" applyFont="1" applyFill="1" applyBorder="1" applyAlignment="1" applyProtection="1"/>
    <xf numFmtId="167" fontId="4" fillId="5" borderId="295" xfId="0" applyNumberFormat="1" applyFont="1" applyFill="1" applyBorder="1" applyAlignment="1" applyProtection="1"/>
    <xf numFmtId="0" fontId="14" fillId="0" borderId="265" xfId="0" applyNumberFormat="1" applyFont="1" applyFill="1" applyBorder="1" applyAlignment="1" applyProtection="1">
      <alignment horizontal="center"/>
    </xf>
    <xf numFmtId="0" fontId="28" fillId="0" borderId="0" xfId="0" applyNumberFormat="1" applyFont="1" applyFill="1" applyBorder="1" applyAlignment="1" applyProtection="1">
      <alignment horizontal="right"/>
    </xf>
    <xf numFmtId="15" fontId="9" fillId="0" borderId="312" xfId="0" applyNumberFormat="1" applyFont="1" applyBorder="1" applyAlignment="1" applyProtection="1">
      <alignment horizontal="center"/>
    </xf>
    <xf numFmtId="15" fontId="9" fillId="0" borderId="313" xfId="0" applyNumberFormat="1" applyFont="1" applyFill="1" applyBorder="1" applyAlignment="1" applyProtection="1">
      <alignment horizontal="center"/>
    </xf>
    <xf numFmtId="184" fontId="9" fillId="0" borderId="312" xfId="0" applyNumberFormat="1" applyFont="1" applyFill="1" applyBorder="1" applyAlignment="1" applyProtection="1">
      <alignment horizontal="centerContinuous"/>
    </xf>
    <xf numFmtId="167" fontId="10" fillId="0" borderId="314" xfId="0" applyNumberFormat="1" applyFont="1" applyFill="1" applyBorder="1" applyAlignment="1" applyProtection="1">
      <alignment horizontal="center"/>
    </xf>
    <xf numFmtId="167" fontId="10" fillId="0" borderId="315" xfId="0" applyNumberFormat="1" applyFont="1" applyFill="1" applyBorder="1" applyAlignment="1" applyProtection="1">
      <alignment horizontal="center"/>
    </xf>
    <xf numFmtId="15" fontId="9" fillId="0" borderId="316" xfId="0" applyNumberFormat="1" applyFont="1" applyBorder="1" applyAlignment="1" applyProtection="1">
      <alignment horizontal="center"/>
    </xf>
    <xf numFmtId="15" fontId="9" fillId="0" borderId="317" xfId="0" applyNumberFormat="1" applyFont="1" applyBorder="1" applyAlignment="1" applyProtection="1">
      <alignment horizontal="center"/>
    </xf>
    <xf numFmtId="184" fontId="9" fillId="0" borderId="316" xfId="0" applyNumberFormat="1" applyFont="1" applyBorder="1" applyAlignment="1" applyProtection="1">
      <alignment horizontal="centerContinuous"/>
    </xf>
    <xf numFmtId="167" fontId="10" fillId="0" borderId="318" xfId="0" applyNumberFormat="1" applyFont="1" applyFill="1" applyBorder="1" applyAlignment="1" applyProtection="1">
      <alignment horizontal="center"/>
    </xf>
    <xf numFmtId="167" fontId="10" fillId="0" borderId="319" xfId="0" applyNumberFormat="1" applyFont="1" applyFill="1" applyBorder="1" applyAlignment="1" applyProtection="1">
      <alignment horizontal="center"/>
    </xf>
    <xf numFmtId="15" fontId="9" fillId="0" borderId="316" xfId="0" applyNumberFormat="1" applyFont="1" applyFill="1" applyBorder="1" applyAlignment="1" applyProtection="1">
      <alignment horizontal="center"/>
    </xf>
    <xf numFmtId="184" fontId="9" fillId="0" borderId="316" xfId="0" applyNumberFormat="1" applyFont="1" applyFill="1" applyBorder="1" applyAlignment="1" applyProtection="1">
      <alignment horizontal="centerContinuous"/>
    </xf>
    <xf numFmtId="184" fontId="9" fillId="13" borderId="316" xfId="0" applyNumberFormat="1" applyFont="1" applyFill="1" applyBorder="1" applyAlignment="1" applyProtection="1">
      <alignment horizontal="centerContinuous"/>
    </xf>
    <xf numFmtId="184" fontId="9" fillId="13" borderId="317" xfId="0" applyNumberFormat="1" applyFont="1" applyFill="1" applyBorder="1" applyAlignment="1" applyProtection="1">
      <alignment horizontal="centerContinuous"/>
    </xf>
    <xf numFmtId="167" fontId="10" fillId="13" borderId="318" xfId="0" applyNumberFormat="1" applyFont="1" applyFill="1" applyBorder="1" applyAlignment="1" applyProtection="1">
      <alignment horizontal="center"/>
    </xf>
    <xf numFmtId="167" fontId="10" fillId="13" borderId="319" xfId="0" applyNumberFormat="1" applyFont="1" applyFill="1" applyBorder="1" applyAlignment="1" applyProtection="1">
      <alignment horizontal="center"/>
    </xf>
    <xf numFmtId="184" fontId="9" fillId="13" borderId="320" xfId="0" applyNumberFormat="1" applyFont="1" applyFill="1" applyBorder="1" applyAlignment="1" applyProtection="1">
      <alignment horizontal="centerContinuous"/>
    </xf>
    <xf numFmtId="184" fontId="9" fillId="13" borderId="321" xfId="0" applyNumberFormat="1" applyFont="1" applyFill="1" applyBorder="1" applyAlignment="1" applyProtection="1">
      <alignment horizontal="centerContinuous"/>
    </xf>
    <xf numFmtId="167" fontId="10" fillId="13" borderId="322" xfId="0" applyNumberFormat="1" applyFont="1" applyFill="1" applyBorder="1" applyAlignment="1" applyProtection="1">
      <alignment horizontal="center"/>
    </xf>
    <xf numFmtId="167" fontId="10" fillId="13" borderId="323" xfId="0" applyNumberFormat="1" applyFont="1" applyFill="1" applyBorder="1" applyAlignment="1" applyProtection="1">
      <alignment horizontal="center"/>
    </xf>
    <xf numFmtId="0" fontId="39" fillId="2" borderId="0" xfId="0" applyFont="1" applyFill="1" applyBorder="1" applyProtection="1"/>
    <xf numFmtId="0" fontId="4" fillId="11" borderId="7" xfId="0" applyNumberFormat="1" applyFont="1" applyFill="1" applyBorder="1" applyAlignment="1" applyProtection="1"/>
    <xf numFmtId="0" fontId="4" fillId="11" borderId="8" xfId="0" applyNumberFormat="1" applyFont="1" applyFill="1" applyBorder="1" applyAlignment="1" applyProtection="1"/>
    <xf numFmtId="0" fontId="17" fillId="11" borderId="8" xfId="0" applyNumberFormat="1" applyFont="1" applyFill="1" applyBorder="1" applyAlignment="1" applyProtection="1"/>
    <xf numFmtId="0" fontId="4" fillId="11" borderId="208" xfId="0" applyNumberFormat="1" applyFont="1" applyFill="1" applyBorder="1" applyAlignment="1" applyProtection="1"/>
    <xf numFmtId="0" fontId="4" fillId="11" borderId="209" xfId="0" applyNumberFormat="1" applyFont="1" applyFill="1" applyBorder="1" applyAlignment="1" applyProtection="1"/>
    <xf numFmtId="0" fontId="4" fillId="11" borderId="212" xfId="0" applyNumberFormat="1" applyFont="1" applyFill="1" applyBorder="1" applyAlignment="1" applyProtection="1"/>
    <xf numFmtId="0" fontId="17" fillId="11" borderId="209" xfId="0" applyNumberFormat="1" applyFont="1" applyFill="1" applyBorder="1" applyAlignment="1" applyProtection="1"/>
    <xf numFmtId="0" fontId="10" fillId="11" borderId="287" xfId="0" applyFont="1" applyFill="1" applyBorder="1" applyProtection="1"/>
    <xf numFmtId="0" fontId="10" fillId="11" borderId="324" xfId="0" applyFont="1" applyFill="1" applyBorder="1" applyProtection="1"/>
    <xf numFmtId="0" fontId="10" fillId="3" borderId="287" xfId="0" applyFont="1" applyFill="1" applyBorder="1" applyProtection="1"/>
    <xf numFmtId="0" fontId="10" fillId="3" borderId="324" xfId="0" applyFont="1" applyFill="1" applyBorder="1" applyProtection="1"/>
    <xf numFmtId="167" fontId="4" fillId="6" borderId="31" xfId="0" applyNumberFormat="1" applyFont="1" applyFill="1" applyBorder="1" applyAlignment="1" applyProtection="1"/>
    <xf numFmtId="174" fontId="4" fillId="6" borderId="111" xfId="0" applyNumberFormat="1" applyFont="1" applyFill="1" applyBorder="1" applyAlignment="1" applyProtection="1"/>
    <xf numFmtId="174" fontId="4" fillId="6" borderId="0" xfId="0" applyNumberFormat="1" applyFont="1" applyFill="1" applyBorder="1" applyAlignment="1" applyProtection="1"/>
    <xf numFmtId="174" fontId="4" fillId="6" borderId="5" xfId="0" applyNumberFormat="1" applyFont="1" applyFill="1" applyBorder="1" applyAlignment="1" applyProtection="1"/>
    <xf numFmtId="174" fontId="4" fillId="0" borderId="80" xfId="0" applyNumberFormat="1" applyFont="1" applyFill="1" applyBorder="1" applyAlignment="1" applyProtection="1"/>
    <xf numFmtId="0" fontId="9" fillId="13" borderId="311" xfId="0" applyFont="1" applyFill="1" applyBorder="1" applyAlignment="1" applyProtection="1">
      <alignment horizontal="center" wrapText="1"/>
    </xf>
    <xf numFmtId="167" fontId="10" fillId="13" borderId="326" xfId="0" applyNumberFormat="1" applyFont="1" applyFill="1" applyBorder="1" applyAlignment="1" applyProtection="1">
      <alignment horizontal="center"/>
    </xf>
    <xf numFmtId="167" fontId="10" fillId="13" borderId="327" xfId="0" applyNumberFormat="1" applyFont="1" applyFill="1" applyBorder="1" applyAlignment="1" applyProtection="1">
      <alignment horizontal="center"/>
    </xf>
    <xf numFmtId="167" fontId="10" fillId="13" borderId="193" xfId="0" applyNumberFormat="1" applyFont="1" applyFill="1" applyBorder="1" applyAlignment="1" applyProtection="1">
      <alignment horizontal="center"/>
    </xf>
    <xf numFmtId="167" fontId="10" fillId="13" borderId="194" xfId="0" applyNumberFormat="1" applyFont="1" applyFill="1" applyBorder="1" applyAlignment="1" applyProtection="1">
      <alignment horizontal="center"/>
    </xf>
    <xf numFmtId="167" fontId="10" fillId="13" borderId="328" xfId="0" applyNumberFormat="1" applyFont="1" applyFill="1" applyBorder="1" applyAlignment="1" applyProtection="1">
      <alignment horizontal="center"/>
    </xf>
    <xf numFmtId="0" fontId="9" fillId="13" borderId="329" xfId="0" applyFont="1" applyFill="1" applyBorder="1" applyAlignment="1" applyProtection="1">
      <alignment horizontal="center" wrapText="1"/>
    </xf>
    <xf numFmtId="0" fontId="9" fillId="13" borderId="184" xfId="2" applyFont="1" applyFill="1" applyBorder="1" applyAlignment="1" applyProtection="1">
      <alignment horizontal="center"/>
    </xf>
    <xf numFmtId="0" fontId="9" fillId="13" borderId="183" xfId="0" applyFont="1" applyFill="1" applyBorder="1" applyAlignment="1" applyProtection="1">
      <alignment horizontal="center"/>
    </xf>
    <xf numFmtId="0" fontId="9" fillId="13" borderId="330" xfId="0" applyFont="1" applyFill="1" applyBorder="1" applyAlignment="1" applyProtection="1">
      <alignment horizontal="center" wrapText="1"/>
    </xf>
    <xf numFmtId="167" fontId="10" fillId="13" borderId="192" xfId="0" applyNumberFormat="1" applyFont="1" applyFill="1" applyBorder="1" applyAlignment="1" applyProtection="1">
      <alignment horizontal="center"/>
    </xf>
    <xf numFmtId="0" fontId="9" fillId="13" borderId="325" xfId="0" applyFont="1" applyFill="1" applyBorder="1" applyAlignment="1" applyProtection="1">
      <alignment horizontal="center" wrapText="1"/>
    </xf>
    <xf numFmtId="167" fontId="10" fillId="0" borderId="335" xfId="0" applyNumberFormat="1" applyFont="1" applyFill="1" applyBorder="1" applyAlignment="1" applyProtection="1">
      <alignment horizontal="center"/>
    </xf>
    <xf numFmtId="167" fontId="10" fillId="0" borderId="336" xfId="0" applyNumberFormat="1" applyFont="1" applyFill="1" applyBorder="1" applyAlignment="1" applyProtection="1">
      <alignment horizontal="center"/>
    </xf>
    <xf numFmtId="167" fontId="10" fillId="0" borderId="337" xfId="0" applyNumberFormat="1" applyFont="1" applyFill="1" applyBorder="1" applyAlignment="1" applyProtection="1">
      <alignment horizontal="center"/>
    </xf>
    <xf numFmtId="167" fontId="10" fillId="0" borderId="338" xfId="0" applyNumberFormat="1" applyFont="1" applyFill="1" applyBorder="1" applyAlignment="1" applyProtection="1">
      <alignment horizontal="center"/>
    </xf>
    <xf numFmtId="167" fontId="10" fillId="13" borderId="337" xfId="0" applyNumberFormat="1" applyFont="1" applyFill="1" applyBorder="1" applyAlignment="1" applyProtection="1">
      <alignment horizontal="center"/>
    </xf>
    <xf numFmtId="167" fontId="10" fillId="13" borderId="338" xfId="0" applyNumberFormat="1" applyFont="1" applyFill="1" applyBorder="1" applyAlignment="1" applyProtection="1">
      <alignment horizontal="center"/>
    </xf>
    <xf numFmtId="167" fontId="10" fillId="7" borderId="339" xfId="0" applyNumberFormat="1" applyFont="1" applyFill="1" applyBorder="1" applyAlignment="1" applyProtection="1">
      <alignment horizontal="center"/>
    </xf>
    <xf numFmtId="167" fontId="10" fillId="7" borderId="340" xfId="0" applyNumberFormat="1" applyFont="1" applyFill="1" applyBorder="1" applyAlignment="1" applyProtection="1">
      <alignment horizontal="center"/>
    </xf>
    <xf numFmtId="167" fontId="4" fillId="5" borderId="341" xfId="0" applyNumberFormat="1" applyFont="1" applyFill="1" applyBorder="1" applyAlignment="1" applyProtection="1"/>
    <xf numFmtId="167" fontId="4" fillId="5" borderId="342" xfId="0" applyNumberFormat="1" applyFont="1" applyFill="1" applyBorder="1" applyAlignment="1" applyProtection="1"/>
    <xf numFmtId="167" fontId="4" fillId="5" borderId="343" xfId="0" applyNumberFormat="1" applyFont="1" applyFill="1" applyBorder="1" applyAlignment="1" applyProtection="1"/>
    <xf numFmtId="0" fontId="10" fillId="5" borderId="211" xfId="0" applyFont="1" applyFill="1" applyBorder="1" applyProtection="1"/>
    <xf numFmtId="0" fontId="10" fillId="5" borderId="213" xfId="0" applyFont="1" applyFill="1" applyBorder="1" applyProtection="1"/>
    <xf numFmtId="0" fontId="10" fillId="6" borderId="344" xfId="0" applyFont="1" applyFill="1" applyBorder="1" applyProtection="1"/>
    <xf numFmtId="0" fontId="10" fillId="6" borderId="287" xfId="0" applyFont="1" applyFill="1" applyBorder="1" applyProtection="1"/>
    <xf numFmtId="0" fontId="10" fillId="6" borderId="324" xfId="0" applyFont="1" applyFill="1" applyBorder="1" applyProtection="1"/>
    <xf numFmtId="177" fontId="4" fillId="0" borderId="111" xfId="2" applyNumberFormat="1" applyFont="1" applyFill="1" applyBorder="1" applyAlignment="1" applyProtection="1"/>
    <xf numFmtId="177" fontId="4" fillId="0" borderId="112" xfId="2" applyNumberFormat="1" applyFont="1" applyFill="1" applyBorder="1" applyAlignment="1" applyProtection="1"/>
    <xf numFmtId="177" fontId="4" fillId="0" borderId="117" xfId="2" applyNumberFormat="1" applyFont="1" applyFill="1" applyBorder="1" applyAlignment="1" applyProtection="1"/>
    <xf numFmtId="177" fontId="4" fillId="0" borderId="28" xfId="0" applyNumberFormat="1" applyFont="1" applyFill="1" applyBorder="1" applyAlignment="1" applyProtection="1"/>
    <xf numFmtId="177" fontId="4" fillId="0" borderId="31" xfId="0" applyNumberFormat="1" applyFont="1" applyFill="1" applyBorder="1" applyAlignment="1" applyProtection="1"/>
    <xf numFmtId="177" fontId="4" fillId="0" borderId="5" xfId="0" applyNumberFormat="1" applyFont="1" applyFill="1" applyBorder="1" applyAlignment="1" applyProtection="1"/>
    <xf numFmtId="177" fontId="4" fillId="0" borderId="22" xfId="0" applyNumberFormat="1" applyFont="1" applyFill="1" applyBorder="1" applyAlignment="1" applyProtection="1"/>
    <xf numFmtId="177" fontId="4" fillId="0" borderId="36" xfId="0" applyNumberFormat="1" applyFont="1" applyFill="1" applyBorder="1" applyAlignment="1" applyProtection="1"/>
    <xf numFmtId="10" fontId="4" fillId="5" borderId="84" xfId="2" applyNumberFormat="1" applyFont="1" applyFill="1" applyBorder="1" applyAlignment="1" applyProtection="1"/>
    <xf numFmtId="10" fontId="4" fillId="5" borderId="87" xfId="2" applyNumberFormat="1" applyFont="1" applyFill="1" applyBorder="1" applyAlignment="1" applyProtection="1"/>
    <xf numFmtId="10" fontId="4" fillId="0" borderId="0" xfId="2" applyNumberFormat="1" applyFont="1" applyFill="1" applyBorder="1" applyAlignment="1" applyProtection="1"/>
    <xf numFmtId="10" fontId="4" fillId="5" borderId="81" xfId="2" applyNumberFormat="1" applyFont="1" applyFill="1" applyBorder="1" applyAlignment="1" applyProtection="1"/>
    <xf numFmtId="10" fontId="4" fillId="5" borderId="0" xfId="2" applyNumberFormat="1" applyFont="1" applyFill="1" applyBorder="1" applyAlignment="1" applyProtection="1"/>
    <xf numFmtId="10" fontId="4" fillId="5" borderId="28" xfId="2" applyNumberFormat="1" applyFont="1" applyFill="1" applyBorder="1" applyAlignment="1" applyProtection="1"/>
    <xf numFmtId="10" fontId="4" fillId="5" borderId="31" xfId="2" applyNumberFormat="1" applyFont="1" applyFill="1" applyBorder="1" applyAlignment="1" applyProtection="1"/>
    <xf numFmtId="10" fontId="4" fillId="5" borderId="5" xfId="2" applyNumberFormat="1" applyFont="1" applyFill="1" applyBorder="1" applyAlignment="1" applyProtection="1"/>
    <xf numFmtId="10" fontId="4" fillId="5" borderId="22" xfId="2" applyNumberFormat="1" applyFont="1" applyFill="1" applyBorder="1" applyAlignment="1" applyProtection="1"/>
    <xf numFmtId="10" fontId="4" fillId="5" borderId="36" xfId="2" applyNumberFormat="1" applyFont="1" applyFill="1" applyBorder="1" applyAlignment="1" applyProtection="1"/>
    <xf numFmtId="10" fontId="4" fillId="5" borderId="111" xfId="2" applyNumberFormat="1" applyFont="1" applyFill="1" applyBorder="1" applyAlignment="1" applyProtection="1"/>
    <xf numFmtId="10" fontId="4" fillId="5" borderId="112" xfId="2" applyNumberFormat="1" applyFont="1" applyFill="1" applyBorder="1" applyAlignment="1" applyProtection="1"/>
    <xf numFmtId="0" fontId="10" fillId="11" borderId="19" xfId="2" applyFont="1" applyFill="1" applyBorder="1" applyProtection="1"/>
    <xf numFmtId="0" fontId="4" fillId="11" borderId="59" xfId="2" applyFont="1" applyFill="1" applyBorder="1" applyProtection="1"/>
    <xf numFmtId="0" fontId="4" fillId="3" borderId="324" xfId="0" applyFont="1" applyFill="1" applyBorder="1" applyProtection="1"/>
    <xf numFmtId="173" fontId="10" fillId="6" borderId="31" xfId="0" applyNumberFormat="1" applyFont="1" applyFill="1" applyBorder="1" applyProtection="1"/>
    <xf numFmtId="173" fontId="4" fillId="4" borderId="288" xfId="0" applyNumberFormat="1" applyFont="1" applyFill="1" applyBorder="1" applyProtection="1"/>
    <xf numFmtId="173" fontId="10" fillId="3" borderId="288" xfId="0" applyNumberFormat="1" applyFont="1" applyFill="1" applyBorder="1" applyProtection="1"/>
    <xf numFmtId="173" fontId="10" fillId="3" borderId="324" xfId="0" applyNumberFormat="1" applyFont="1" applyFill="1" applyBorder="1" applyProtection="1"/>
    <xf numFmtId="173" fontId="10" fillId="3" borderId="28" xfId="0" applyNumberFormat="1" applyFont="1" applyFill="1" applyBorder="1" applyProtection="1"/>
    <xf numFmtId="200" fontId="4" fillId="4" borderId="0" xfId="0" applyNumberFormat="1" applyFont="1" applyFill="1" applyBorder="1" applyProtection="1"/>
    <xf numFmtId="200" fontId="4" fillId="4" borderId="28" xfId="0" applyNumberFormat="1" applyFont="1" applyFill="1" applyBorder="1" applyProtection="1"/>
    <xf numFmtId="173" fontId="10" fillId="4" borderId="212" xfId="0" applyNumberFormat="1" applyFont="1" applyFill="1" applyBorder="1" applyProtection="1"/>
    <xf numFmtId="173" fontId="4" fillId="4" borderId="212" xfId="0" applyNumberFormat="1" applyFont="1" applyFill="1" applyBorder="1" applyProtection="1"/>
    <xf numFmtId="173" fontId="4" fillId="4" borderId="213" xfId="0" applyNumberFormat="1" applyFont="1" applyFill="1" applyBorder="1" applyProtection="1"/>
    <xf numFmtId="172" fontId="4" fillId="3" borderId="288" xfId="0" applyNumberFormat="1" applyFont="1" applyFill="1" applyBorder="1" applyProtection="1"/>
    <xf numFmtId="173" fontId="10" fillId="6" borderId="345" xfId="0" applyNumberFormat="1" applyFont="1" applyFill="1" applyBorder="1" applyProtection="1"/>
    <xf numFmtId="173" fontId="10" fillId="3" borderId="345" xfId="0" applyNumberFormat="1" applyFont="1" applyFill="1" applyBorder="1" applyProtection="1"/>
    <xf numFmtId="200" fontId="4" fillId="6" borderId="31" xfId="0" applyNumberFormat="1" applyFont="1" applyFill="1" applyBorder="1" applyProtection="1"/>
    <xf numFmtId="200" fontId="4" fillId="4" borderId="31" xfId="0" applyNumberFormat="1" applyFont="1" applyFill="1" applyBorder="1" applyProtection="1"/>
    <xf numFmtId="172" fontId="4" fillId="3" borderId="212" xfId="0" applyNumberFormat="1" applyFont="1" applyFill="1" applyBorder="1" applyProtection="1"/>
    <xf numFmtId="172" fontId="4" fillId="11" borderId="0" xfId="0" applyNumberFormat="1" applyFont="1" applyFill="1" applyBorder="1" applyProtection="1"/>
    <xf numFmtId="192" fontId="22" fillId="0" borderId="0" xfId="0" applyNumberFormat="1" applyFont="1" applyFill="1" applyBorder="1" applyAlignment="1" applyProtection="1">
      <alignment horizontal="right"/>
    </xf>
    <xf numFmtId="167" fontId="10" fillId="11" borderId="288" xfId="5" applyNumberFormat="1" applyFont="1" applyFill="1" applyBorder="1" applyAlignment="1" applyProtection="1">
      <alignment horizontal="right"/>
    </xf>
    <xf numFmtId="10" fontId="10" fillId="11" borderId="288" xfId="1" applyNumberFormat="1" applyFont="1" applyFill="1" applyBorder="1" applyAlignment="1" applyProtection="1">
      <alignment horizontal="center"/>
    </xf>
    <xf numFmtId="10" fontId="10" fillId="11" borderId="0" xfId="1" applyNumberFormat="1" applyFont="1" applyFill="1" applyBorder="1" applyAlignment="1" applyProtection="1">
      <alignment horizontal="center"/>
    </xf>
    <xf numFmtId="10" fontId="10" fillId="11" borderId="212" xfId="1" applyNumberFormat="1" applyFont="1" applyFill="1" applyBorder="1" applyAlignment="1" applyProtection="1">
      <alignment horizontal="center"/>
    </xf>
    <xf numFmtId="10" fontId="10" fillId="3" borderId="288" xfId="1" applyNumberFormat="1" applyFont="1" applyFill="1" applyBorder="1" applyAlignment="1" applyProtection="1">
      <alignment horizontal="center"/>
    </xf>
    <xf numFmtId="10" fontId="10" fillId="3" borderId="0" xfId="1" applyNumberFormat="1" applyFont="1" applyFill="1" applyBorder="1" applyAlignment="1" applyProtection="1">
      <alignment horizontal="center"/>
    </xf>
    <xf numFmtId="10" fontId="10" fillId="3" borderId="212" xfId="1" applyNumberFormat="1" applyFont="1" applyFill="1" applyBorder="1" applyAlignment="1" applyProtection="1">
      <alignment horizontal="center"/>
    </xf>
    <xf numFmtId="173" fontId="4" fillId="11" borderId="0" xfId="0" applyNumberFormat="1" applyFont="1" applyFill="1" applyBorder="1" applyProtection="1"/>
    <xf numFmtId="173" fontId="4" fillId="11" borderId="31" xfId="0" applyNumberFormat="1" applyFont="1" applyFill="1" applyBorder="1" applyProtection="1"/>
    <xf numFmtId="0" fontId="10" fillId="3" borderId="3" xfId="6" applyFont="1" applyFill="1" applyBorder="1" applyProtection="1"/>
    <xf numFmtId="0" fontId="10" fillId="3" borderId="28" xfId="6" applyFont="1" applyFill="1" applyBorder="1" applyProtection="1"/>
    <xf numFmtId="167" fontId="4" fillId="5" borderId="212" xfId="2" applyNumberFormat="1" applyFont="1" applyFill="1" applyBorder="1" applyAlignment="1" applyProtection="1"/>
    <xf numFmtId="167" fontId="4" fillId="5" borderId="213" xfId="2" applyNumberFormat="1" applyFont="1" applyFill="1" applyBorder="1" applyAlignment="1" applyProtection="1"/>
    <xf numFmtId="0" fontId="26" fillId="18" borderId="0" xfId="0" applyFont="1" applyFill="1" applyProtection="1"/>
    <xf numFmtId="0" fontId="11" fillId="7" borderId="284" xfId="2" applyNumberFormat="1" applyFont="1" applyFill="1" applyBorder="1" applyAlignment="1" applyProtection="1">
      <alignment horizontal="left"/>
    </xf>
    <xf numFmtId="0" fontId="12" fillId="0" borderId="7" xfId="0" applyFont="1" applyFill="1" applyBorder="1" applyAlignment="1" applyProtection="1">
      <alignment horizontal="left" vertical="center" wrapText="1" indent="1"/>
    </xf>
    <xf numFmtId="0" fontId="12" fillId="0" borderId="8" xfId="0" applyFont="1" applyFill="1" applyBorder="1" applyAlignment="1" applyProtection="1">
      <alignment horizontal="left" vertical="center" wrapText="1" indent="1"/>
    </xf>
    <xf numFmtId="0" fontId="9" fillId="7" borderId="46" xfId="0" applyFont="1" applyFill="1" applyBorder="1" applyAlignment="1" applyProtection="1">
      <alignment horizontal="left" vertical="center" wrapText="1"/>
    </xf>
    <xf numFmtId="0" fontId="0" fillId="0" borderId="47" xfId="0" applyBorder="1" applyAlignment="1" applyProtection="1">
      <alignment horizontal="left" vertical="center" wrapText="1"/>
    </xf>
    <xf numFmtId="0" fontId="0" fillId="0" borderId="48" xfId="0" applyBorder="1" applyAlignment="1" applyProtection="1">
      <alignment horizontal="left" vertical="center" wrapText="1"/>
    </xf>
    <xf numFmtId="17" fontId="9" fillId="7" borderId="46" xfId="0" applyNumberFormat="1" applyFont="1" applyFill="1" applyBorder="1" applyAlignment="1" applyProtection="1">
      <alignment horizontal="center" vertical="center" wrapText="1"/>
    </xf>
    <xf numFmtId="0" fontId="0" fillId="0" borderId="47" xfId="0" applyBorder="1" applyAlignment="1" applyProtection="1">
      <alignment horizontal="center" vertical="center" wrapText="1"/>
    </xf>
    <xf numFmtId="0" fontId="0" fillId="0" borderId="48" xfId="0" applyBorder="1" applyAlignment="1" applyProtection="1">
      <alignment horizontal="center" vertical="center" wrapText="1"/>
    </xf>
    <xf numFmtId="165" fontId="22" fillId="9" borderId="66" xfId="0" applyNumberFormat="1" applyFont="1" applyFill="1" applyBorder="1" applyAlignment="1" applyProtection="1">
      <alignment horizontal="center" vertical="center" wrapText="1"/>
    </xf>
    <xf numFmtId="0" fontId="0" fillId="0" borderId="67" xfId="0" applyBorder="1" applyAlignment="1">
      <alignment horizontal="center" vertical="center" wrapText="1"/>
    </xf>
    <xf numFmtId="17" fontId="9" fillId="7" borderId="47" xfId="0" applyNumberFormat="1" applyFont="1" applyFill="1" applyBorder="1" applyAlignment="1" applyProtection="1">
      <alignment horizontal="center" vertical="center" wrapText="1"/>
    </xf>
    <xf numFmtId="17" fontId="9" fillId="7" borderId="48" xfId="0" applyNumberFormat="1" applyFont="1" applyFill="1" applyBorder="1" applyAlignment="1" applyProtection="1">
      <alignment horizontal="center" vertical="center" wrapText="1"/>
    </xf>
    <xf numFmtId="0" fontId="22" fillId="9" borderId="68" xfId="0" applyFont="1" applyFill="1" applyBorder="1" applyAlignment="1" applyProtection="1">
      <alignment horizontal="center" vertical="center" wrapText="1"/>
    </xf>
    <xf numFmtId="0" fontId="0" fillId="0" borderId="69" xfId="0" applyBorder="1" applyAlignment="1">
      <alignment horizontal="center" vertical="center" wrapText="1"/>
    </xf>
    <xf numFmtId="0" fontId="0" fillId="0" borderId="9" xfId="0" applyBorder="1" applyAlignment="1" applyProtection="1">
      <alignment horizontal="center" vertical="center" wrapText="1"/>
    </xf>
    <xf numFmtId="0" fontId="0" fillId="0" borderId="10" xfId="0" applyBorder="1" applyAlignment="1">
      <alignment horizontal="center" vertical="center" wrapText="1"/>
    </xf>
    <xf numFmtId="17" fontId="9" fillId="7" borderId="88" xfId="0" applyNumberFormat="1" applyFont="1" applyFill="1" applyBorder="1" applyAlignment="1" applyProtection="1">
      <alignment horizontal="center" vertical="center" wrapText="1"/>
    </xf>
    <xf numFmtId="0" fontId="22" fillId="9" borderId="89" xfId="0" applyFont="1" applyFill="1" applyBorder="1" applyAlignment="1" applyProtection="1">
      <alignment horizontal="center" vertical="center" wrapText="1"/>
    </xf>
    <xf numFmtId="0" fontId="0" fillId="0" borderId="90" xfId="0" applyBorder="1" applyAlignment="1">
      <alignment horizontal="center" vertical="center" wrapText="1"/>
    </xf>
    <xf numFmtId="0" fontId="22" fillId="9" borderId="9" xfId="0" applyFont="1" applyFill="1" applyBorder="1" applyAlignment="1" applyProtection="1">
      <alignment horizontal="center" vertical="center" wrapText="1"/>
    </xf>
    <xf numFmtId="0" fontId="22" fillId="9" borderId="7" xfId="0" applyFont="1" applyFill="1" applyBorder="1" applyAlignment="1" applyProtection="1">
      <alignment horizontal="center" vertical="center" wrapText="1"/>
    </xf>
    <xf numFmtId="0" fontId="0" fillId="0" borderId="8" xfId="0" applyBorder="1" applyAlignment="1">
      <alignment horizontal="center" vertical="center" wrapText="1"/>
    </xf>
    <xf numFmtId="165" fontId="22" fillId="9" borderId="67" xfId="0" applyNumberFormat="1" applyFont="1" applyFill="1" applyBorder="1" applyAlignment="1" applyProtection="1">
      <alignment horizontal="center" vertical="center" wrapText="1"/>
    </xf>
    <xf numFmtId="0" fontId="22" fillId="9" borderId="90" xfId="0" applyFont="1" applyFill="1" applyBorder="1" applyAlignment="1" applyProtection="1">
      <alignment horizontal="center" vertical="center" wrapText="1"/>
    </xf>
    <xf numFmtId="0" fontId="22" fillId="9" borderId="10" xfId="0" applyFont="1" applyFill="1" applyBorder="1" applyAlignment="1" applyProtection="1">
      <alignment horizontal="center" vertical="center" wrapText="1"/>
    </xf>
    <xf numFmtId="165" fontId="22" fillId="9" borderId="125" xfId="0" applyNumberFormat="1" applyFont="1" applyFill="1" applyBorder="1" applyAlignment="1" applyProtection="1">
      <alignment horizontal="center" vertical="center" wrapText="1"/>
    </xf>
    <xf numFmtId="0" fontId="0" fillId="0" borderId="126" xfId="0" applyBorder="1" applyAlignment="1" applyProtection="1">
      <alignment horizontal="center" vertical="center" wrapText="1"/>
    </xf>
    <xf numFmtId="0" fontId="22" fillId="9" borderId="127" xfId="0" applyFont="1" applyFill="1"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0" xfId="0" applyBorder="1" applyAlignment="1" applyProtection="1">
      <alignment horizontal="center" vertical="center" wrapText="1"/>
    </xf>
    <xf numFmtId="165" fontId="22" fillId="9" borderId="148" xfId="0" applyNumberFormat="1" applyFont="1" applyFill="1" applyBorder="1" applyAlignment="1" applyProtection="1">
      <alignment horizontal="center" vertical="center" wrapText="1"/>
    </xf>
    <xf numFmtId="0" fontId="0" fillId="0" borderId="149" xfId="0" applyBorder="1" applyAlignment="1" applyProtection="1">
      <alignment horizontal="center" vertical="center" wrapText="1"/>
    </xf>
    <xf numFmtId="165" fontId="22" fillId="9" borderId="150" xfId="0" applyNumberFormat="1" applyFont="1" applyFill="1" applyBorder="1" applyAlignment="1" applyProtection="1">
      <alignment horizontal="center" vertical="center" wrapText="1"/>
    </xf>
    <xf numFmtId="0" fontId="0" fillId="0" borderId="149" xfId="0" applyBorder="1" applyAlignment="1"/>
    <xf numFmtId="0" fontId="22" fillId="9" borderId="151" xfId="0" applyFont="1" applyFill="1" applyBorder="1" applyAlignment="1" applyProtection="1">
      <alignment horizontal="center" vertical="center" wrapText="1"/>
    </xf>
    <xf numFmtId="0" fontId="22" fillId="9" borderId="152" xfId="0" applyFont="1" applyFill="1" applyBorder="1" applyAlignment="1" applyProtection="1">
      <alignment horizontal="center" vertical="center" wrapText="1"/>
    </xf>
    <xf numFmtId="0" fontId="0" fillId="0" borderId="153" xfId="0" applyBorder="1" applyAlignment="1"/>
    <xf numFmtId="0" fontId="22" fillId="9" borderId="154" xfId="0" applyFont="1" applyFill="1" applyBorder="1" applyAlignment="1" applyProtection="1">
      <alignment horizontal="center" vertical="center" wrapText="1"/>
    </xf>
    <xf numFmtId="0" fontId="22" fillId="9" borderId="155" xfId="0" applyFont="1" applyFill="1" applyBorder="1" applyAlignment="1" applyProtection="1">
      <alignment horizontal="center" vertical="center" wrapText="1"/>
    </xf>
    <xf numFmtId="0" fontId="0" fillId="0" borderId="156" xfId="0" applyBorder="1" applyAlignment="1"/>
    <xf numFmtId="0" fontId="9" fillId="0" borderId="50" xfId="0" applyFont="1" applyBorder="1" applyAlignment="1" applyProtection="1">
      <alignment horizontal="center" wrapText="1"/>
    </xf>
    <xf numFmtId="0" fontId="9" fillId="0" borderId="170" xfId="0" applyFont="1" applyBorder="1" applyAlignment="1" applyProtection="1">
      <alignment horizontal="center" wrapText="1"/>
    </xf>
    <xf numFmtId="0" fontId="9" fillId="0" borderId="124" xfId="0" applyFont="1" applyBorder="1" applyAlignment="1" applyProtection="1">
      <alignment horizontal="center" wrapText="1"/>
    </xf>
    <xf numFmtId="0" fontId="18" fillId="0" borderId="331" xfId="0" applyFont="1" applyBorder="1" applyAlignment="1">
      <alignment horizontal="center" wrapText="1"/>
    </xf>
    <xf numFmtId="0" fontId="18" fillId="0" borderId="333" xfId="0" applyFont="1" applyBorder="1" applyAlignment="1">
      <alignment horizontal="center" wrapText="1"/>
    </xf>
    <xf numFmtId="0" fontId="18" fillId="0" borderId="332" xfId="0" applyFont="1" applyFill="1" applyBorder="1" applyAlignment="1">
      <alignment horizontal="center" wrapText="1"/>
    </xf>
    <xf numFmtId="0" fontId="18" fillId="0" borderId="334" xfId="0" applyFont="1" applyFill="1" applyBorder="1" applyAlignment="1">
      <alignment horizontal="center" wrapText="1"/>
    </xf>
    <xf numFmtId="10" fontId="9" fillId="0" borderId="123" xfId="0" applyNumberFormat="1" applyFont="1" applyBorder="1" applyAlignment="1" applyProtection="1">
      <alignment horizontal="center" wrapText="1"/>
    </xf>
    <xf numFmtId="10" fontId="9" fillId="0" borderId="9" xfId="0" applyNumberFormat="1" applyFont="1" applyBorder="1" applyAlignment="1" applyProtection="1">
      <alignment horizontal="center" wrapText="1"/>
    </xf>
    <xf numFmtId="0" fontId="18" fillId="0" borderId="188" xfId="0" applyFont="1" applyBorder="1" applyAlignment="1">
      <alignment horizontal="center" vertical="center" wrapText="1"/>
    </xf>
    <xf numFmtId="0" fontId="18" fillId="0" borderId="190" xfId="0" applyFont="1" applyBorder="1" applyAlignment="1">
      <alignment horizontal="center" vertical="center" wrapText="1"/>
    </xf>
    <xf numFmtId="0" fontId="18" fillId="0" borderId="189" xfId="0" applyFont="1" applyFill="1" applyBorder="1" applyAlignment="1">
      <alignment horizontal="center" vertical="center" wrapText="1"/>
    </xf>
    <xf numFmtId="0" fontId="18" fillId="0" borderId="191" xfId="0" applyFont="1" applyFill="1" applyBorder="1" applyAlignment="1">
      <alignment horizontal="center" vertical="center" wrapText="1"/>
    </xf>
    <xf numFmtId="10" fontId="9" fillId="0" borderId="123" xfId="0" applyNumberFormat="1" applyFont="1" applyBorder="1" applyAlignment="1" applyProtection="1">
      <alignment horizontal="center" vertical="top" wrapText="1"/>
    </xf>
    <xf numFmtId="10" fontId="9" fillId="0" borderId="9" xfId="0" applyNumberFormat="1" applyFont="1" applyBorder="1" applyAlignment="1" applyProtection="1">
      <alignment horizontal="center" vertical="top" wrapText="1"/>
    </xf>
    <xf numFmtId="0" fontId="9" fillId="0" borderId="124" xfId="0" applyFont="1" applyFill="1" applyBorder="1" applyAlignment="1" applyProtection="1">
      <alignment horizontal="center" wrapText="1"/>
    </xf>
    <xf numFmtId="0" fontId="18" fillId="0" borderId="195" xfId="0" applyFont="1" applyBorder="1" applyAlignment="1">
      <alignment horizontal="center" vertical="top" wrapText="1"/>
    </xf>
    <xf numFmtId="0" fontId="18" fillId="0" borderId="10" xfId="0" applyFont="1" applyBorder="1" applyAlignment="1">
      <alignment horizontal="center" vertical="top" wrapText="1"/>
    </xf>
    <xf numFmtId="10" fontId="9" fillId="13" borderId="27" xfId="0" applyNumberFormat="1" applyFont="1" applyFill="1" applyBorder="1" applyAlignment="1" applyProtection="1">
      <alignment horizontal="center" vertical="top" wrapText="1"/>
    </xf>
    <xf numFmtId="0" fontId="9" fillId="13" borderId="27" xfId="0" applyFont="1" applyFill="1" applyBorder="1" applyAlignment="1" applyProtection="1">
      <alignment horizontal="center" vertical="top" wrapText="1"/>
    </xf>
    <xf numFmtId="0" fontId="9" fillId="0" borderId="124" xfId="2" applyFont="1" applyBorder="1" applyAlignment="1" applyProtection="1">
      <alignment horizontal="center" wrapText="1"/>
    </xf>
    <xf numFmtId="0" fontId="9" fillId="0" borderId="170" xfId="2" applyFont="1" applyBorder="1" applyAlignment="1" applyProtection="1">
      <alignment horizontal="center" wrapText="1"/>
    </xf>
    <xf numFmtId="0" fontId="18" fillId="13" borderId="88" xfId="0" applyFont="1" applyFill="1" applyBorder="1" applyAlignment="1">
      <alignment horizontal="center" vertical="top" wrapText="1"/>
    </xf>
    <xf numFmtId="0" fontId="18" fillId="13" borderId="48" xfId="0" applyFont="1" applyFill="1" applyBorder="1" applyAlignment="1">
      <alignment horizontal="center" vertical="top" wrapText="1"/>
    </xf>
    <xf numFmtId="0" fontId="18" fillId="13" borderId="27" xfId="0" applyFont="1" applyFill="1" applyBorder="1" applyAlignment="1">
      <alignment horizontal="center" vertical="top" wrapText="1"/>
    </xf>
    <xf numFmtId="10" fontId="9" fillId="13" borderId="88" xfId="0" applyNumberFormat="1" applyFont="1" applyFill="1" applyBorder="1" applyAlignment="1" applyProtection="1">
      <alignment horizontal="center" vertical="top" wrapText="1"/>
    </xf>
    <xf numFmtId="10" fontId="9" fillId="13" borderId="48" xfId="0" applyNumberFormat="1" applyFont="1" applyFill="1" applyBorder="1" applyAlignment="1" applyProtection="1">
      <alignment horizontal="center" vertical="top" wrapText="1"/>
    </xf>
    <xf numFmtId="165" fontId="22" fillId="9" borderId="206" xfId="0" applyNumberFormat="1" applyFont="1" applyFill="1" applyBorder="1" applyAlignment="1" applyProtection="1">
      <alignment horizontal="center" vertical="center" wrapText="1"/>
    </xf>
    <xf numFmtId="165" fontId="22" fillId="9" borderId="207" xfId="0" applyNumberFormat="1" applyFont="1" applyFill="1" applyBorder="1" applyAlignment="1" applyProtection="1">
      <alignment horizontal="center" vertical="center" wrapText="1"/>
    </xf>
    <xf numFmtId="17" fontId="9" fillId="7" borderId="210" xfId="0" applyNumberFormat="1" applyFont="1" applyFill="1" applyBorder="1" applyAlignment="1" applyProtection="1">
      <alignment horizontal="center" vertical="center" wrapText="1"/>
    </xf>
    <xf numFmtId="0" fontId="0" fillId="0" borderId="210" xfId="0" applyBorder="1" applyAlignment="1" applyProtection="1">
      <alignment horizontal="center" vertical="center" wrapText="1"/>
    </xf>
    <xf numFmtId="0" fontId="22" fillId="9" borderId="128" xfId="0" applyFont="1" applyFill="1" applyBorder="1" applyAlignment="1" applyProtection="1">
      <alignment horizontal="center" vertical="center" wrapText="1"/>
    </xf>
    <xf numFmtId="0" fontId="22" fillId="9" borderId="208" xfId="0" applyFont="1" applyFill="1" applyBorder="1" applyAlignment="1" applyProtection="1">
      <alignment horizontal="center" vertical="center" wrapText="1"/>
    </xf>
    <xf numFmtId="0" fontId="22" fillId="9" borderId="209" xfId="0" applyFont="1" applyFill="1" applyBorder="1" applyAlignment="1" applyProtection="1">
      <alignment horizontal="center" vertical="center" wrapText="1"/>
    </xf>
    <xf numFmtId="0" fontId="0" fillId="0" borderId="208" xfId="0" applyBorder="1" applyAlignment="1" applyProtection="1">
      <alignment horizontal="center" vertical="center" wrapText="1"/>
    </xf>
    <xf numFmtId="0" fontId="14" fillId="0" borderId="265" xfId="0" applyNumberFormat="1" applyFont="1" applyFill="1" applyBorder="1" applyAlignment="1" applyProtection="1">
      <alignment horizontal="left" vertical="top" wrapText="1"/>
    </xf>
    <xf numFmtId="0" fontId="14" fillId="0" borderId="277" xfId="0" applyNumberFormat="1" applyFont="1" applyFill="1" applyBorder="1" applyAlignment="1" applyProtection="1">
      <alignment horizontal="left" vertical="top" wrapText="1"/>
    </xf>
    <xf numFmtId="165" fontId="22" fillId="9" borderId="274" xfId="0" applyNumberFormat="1" applyFont="1" applyFill="1" applyBorder="1" applyAlignment="1" applyProtection="1">
      <alignment horizontal="center" vertical="center" wrapText="1"/>
    </xf>
    <xf numFmtId="165" fontId="22" fillId="9" borderId="275" xfId="0" applyNumberFormat="1" applyFont="1" applyFill="1" applyBorder="1" applyAlignment="1" applyProtection="1">
      <alignment horizontal="center" vertical="center" wrapText="1"/>
    </xf>
    <xf numFmtId="0" fontId="0" fillId="0" borderId="276" xfId="0" applyBorder="1" applyAlignment="1"/>
    <xf numFmtId="17" fontId="9" fillId="7" borderId="277" xfId="0" applyNumberFormat="1" applyFont="1" applyFill="1" applyBorder="1" applyAlignment="1" applyProtection="1">
      <alignment horizontal="center" vertical="center" wrapText="1"/>
    </xf>
    <xf numFmtId="0" fontId="22" fillId="9" borderId="278" xfId="0" applyFont="1" applyFill="1" applyBorder="1" applyAlignment="1" applyProtection="1">
      <alignment horizontal="center" vertical="center" wrapText="1"/>
    </xf>
    <xf numFmtId="0" fontId="22" fillId="9" borderId="279" xfId="0" applyFont="1" applyFill="1" applyBorder="1" applyAlignment="1" applyProtection="1">
      <alignment horizontal="center" vertical="center" wrapText="1"/>
    </xf>
    <xf numFmtId="0" fontId="0" fillId="0" borderId="280" xfId="0" applyBorder="1" applyAlignment="1"/>
    <xf numFmtId="0" fontId="22" fillId="9" borderId="281" xfId="0" applyFont="1" applyFill="1" applyBorder="1" applyAlignment="1" applyProtection="1">
      <alignment horizontal="center" vertical="center" wrapText="1"/>
    </xf>
    <xf numFmtId="0" fontId="22" fillId="9" borderId="282" xfId="0" applyFont="1" applyFill="1" applyBorder="1" applyAlignment="1" applyProtection="1">
      <alignment horizontal="center" vertical="center" wrapText="1"/>
    </xf>
    <xf numFmtId="0" fontId="0" fillId="0" borderId="283" xfId="0" applyBorder="1" applyAlignment="1"/>
    <xf numFmtId="0" fontId="14" fillId="0" borderId="310" xfId="0" applyNumberFormat="1" applyFont="1" applyFill="1" applyBorder="1" applyAlignment="1" applyProtection="1">
      <alignment horizontal="center" vertical="top"/>
    </xf>
    <xf numFmtId="0" fontId="14" fillId="0" borderId="311" xfId="0" applyNumberFormat="1" applyFont="1" applyFill="1" applyBorder="1" applyAlignment="1" applyProtection="1">
      <alignment horizontal="center" vertical="top"/>
    </xf>
  </cellXfs>
  <cellStyles count="7">
    <cellStyle name="Normal" xfId="0" builtinId="0"/>
    <cellStyle name="Normal 13 10" xfId="4"/>
    <cellStyle name="Normal 2" xfId="6"/>
    <cellStyle name="Normal 20" xfId="5"/>
    <cellStyle name="Normal 4 8" xfId="3"/>
    <cellStyle name="Normal 54" xfId="2"/>
    <cellStyle name="Percent" xfId="1" builtinId="5"/>
  </cellStyles>
  <dxfs count="0"/>
  <tableStyles count="0" defaultTableStyle="TableStyleMedium2" defaultPivotStyle="PivotStyleLight16"/>
  <colors>
    <mruColors>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8080"/>
    <pageSetUpPr fitToPage="1"/>
  </sheetPr>
  <dimension ref="A1:P32"/>
  <sheetViews>
    <sheetView showGridLines="0" zoomScale="75" zoomScaleNormal="75" zoomScaleSheetLayoutView="85" workbookViewId="0"/>
  </sheetViews>
  <sheetFormatPr defaultColWidth="9" defaultRowHeight="13.2" x14ac:dyDescent="0.25"/>
  <cols>
    <col min="1" max="1" width="2.875" style="2" customWidth="1"/>
    <col min="2" max="2" width="7.625" style="2" customWidth="1"/>
    <col min="3" max="3" width="7.75" style="2" customWidth="1"/>
    <col min="4" max="4" width="49.875" style="2" customWidth="1"/>
    <col min="5" max="16384" width="9" style="2"/>
  </cols>
  <sheetData>
    <row r="1" spans="1:16" x14ac:dyDescent="0.25">
      <c r="A1" s="1"/>
    </row>
    <row r="2" spans="1:16" x14ac:dyDescent="0.25">
      <c r="B2" s="3"/>
      <c r="C2" s="3"/>
      <c r="D2" s="3"/>
      <c r="E2" s="3"/>
      <c r="F2" s="3"/>
      <c r="G2" s="3"/>
      <c r="H2" s="3"/>
      <c r="I2" s="3"/>
      <c r="J2" s="3"/>
      <c r="K2" s="3"/>
      <c r="L2" s="3"/>
      <c r="M2" s="3"/>
      <c r="N2" s="3"/>
      <c r="O2" s="3"/>
      <c r="P2" s="3"/>
    </row>
    <row r="3" spans="1:16" x14ac:dyDescent="0.25">
      <c r="B3" s="3"/>
      <c r="C3" s="3"/>
      <c r="D3" s="3"/>
      <c r="E3" s="3"/>
      <c r="F3" s="3"/>
      <c r="G3" s="3"/>
      <c r="H3" s="3"/>
      <c r="I3" s="3"/>
      <c r="J3" s="3"/>
      <c r="K3" s="3"/>
      <c r="L3" s="3"/>
      <c r="M3" s="3"/>
      <c r="N3" s="3"/>
      <c r="O3" s="3"/>
      <c r="P3" s="3"/>
    </row>
    <row r="4" spans="1:16" x14ac:dyDescent="0.25">
      <c r="B4" s="3"/>
      <c r="C4" s="3"/>
      <c r="D4" s="3"/>
      <c r="E4" s="3"/>
      <c r="F4" s="3"/>
      <c r="G4" s="3"/>
      <c r="H4" s="3"/>
      <c r="I4" s="3"/>
      <c r="J4" s="3"/>
      <c r="K4" s="3"/>
      <c r="L4" s="3"/>
      <c r="M4" s="3"/>
      <c r="N4" s="3"/>
      <c r="O4" s="3"/>
      <c r="P4" s="3"/>
    </row>
    <row r="5" spans="1:16" x14ac:dyDescent="0.25">
      <c r="B5" s="3"/>
      <c r="C5" s="3"/>
      <c r="D5" s="3"/>
      <c r="E5" s="3"/>
      <c r="F5" s="3"/>
      <c r="G5" s="3"/>
      <c r="H5" s="3"/>
      <c r="I5" s="3"/>
      <c r="J5" s="3"/>
      <c r="K5" s="3"/>
      <c r="L5" s="3"/>
      <c r="M5" s="3"/>
      <c r="N5" s="3"/>
      <c r="O5" s="3"/>
      <c r="P5" s="3"/>
    </row>
    <row r="6" spans="1:16" x14ac:dyDescent="0.25">
      <c r="B6" s="3"/>
      <c r="C6" s="3"/>
      <c r="D6" s="3"/>
      <c r="E6" s="3"/>
      <c r="F6" s="3"/>
      <c r="G6" s="3"/>
      <c r="H6" s="3"/>
      <c r="I6" s="3"/>
      <c r="J6" s="3"/>
      <c r="K6" s="3"/>
      <c r="L6" s="3"/>
      <c r="M6" s="3"/>
      <c r="N6" s="3"/>
      <c r="O6" s="3"/>
      <c r="P6" s="3"/>
    </row>
    <row r="7" spans="1:16" x14ac:dyDescent="0.25">
      <c r="B7" s="3"/>
      <c r="C7" s="3"/>
      <c r="D7" s="3"/>
      <c r="E7" s="3"/>
      <c r="F7" s="3"/>
      <c r="G7" s="3"/>
      <c r="H7" s="3"/>
      <c r="I7" s="3"/>
      <c r="J7" s="3"/>
      <c r="K7" s="3"/>
      <c r="L7" s="3"/>
      <c r="M7" s="3"/>
      <c r="N7" s="3"/>
      <c r="O7" s="3"/>
      <c r="P7" s="3"/>
    </row>
    <row r="8" spans="1:16" x14ac:dyDescent="0.25">
      <c r="B8" s="3"/>
      <c r="C8" s="3"/>
      <c r="D8" s="3"/>
      <c r="E8" s="3"/>
      <c r="F8" s="3"/>
      <c r="G8" s="3"/>
      <c r="H8" s="3"/>
      <c r="I8" s="3"/>
      <c r="J8" s="3"/>
      <c r="K8" s="3"/>
      <c r="L8" s="3"/>
      <c r="M8" s="3"/>
      <c r="N8" s="3"/>
      <c r="O8" s="3"/>
      <c r="P8" s="3"/>
    </row>
    <row r="9" spans="1:16" x14ac:dyDescent="0.25">
      <c r="B9" s="3"/>
      <c r="C9" s="3"/>
      <c r="D9" s="3"/>
      <c r="E9" s="3"/>
      <c r="F9" s="3"/>
      <c r="G9" s="3"/>
      <c r="H9" s="3"/>
      <c r="I9" s="3"/>
      <c r="J9" s="3"/>
      <c r="K9" s="3"/>
      <c r="L9" s="3"/>
      <c r="M9" s="3"/>
      <c r="N9" s="3"/>
      <c r="O9" s="3"/>
      <c r="P9" s="3"/>
    </row>
    <row r="10" spans="1:16" x14ac:dyDescent="0.25">
      <c r="B10" s="3"/>
      <c r="C10" s="3"/>
      <c r="D10" s="3"/>
      <c r="E10" s="3"/>
      <c r="F10" s="3"/>
      <c r="G10" s="3"/>
      <c r="H10" s="3"/>
      <c r="I10" s="3"/>
      <c r="J10" s="3"/>
      <c r="K10" s="3"/>
      <c r="L10" s="3"/>
      <c r="M10" s="3"/>
      <c r="N10" s="3"/>
      <c r="O10" s="3"/>
      <c r="P10" s="3"/>
    </row>
    <row r="11" spans="1:16" ht="60.6" x14ac:dyDescent="1">
      <c r="B11" s="4"/>
      <c r="C11" s="1189" t="str">
        <f ca="1">MID(CELL("filename",A1),FIND("]",CELL("filename",A1))+1,99)</f>
        <v>DfT TEMPLATE</v>
      </c>
      <c r="D11" s="4"/>
      <c r="E11" s="4"/>
      <c r="F11" s="4"/>
      <c r="G11" s="4"/>
      <c r="H11" s="4"/>
      <c r="I11" s="4"/>
      <c r="J11" s="4"/>
      <c r="K11" s="4"/>
      <c r="L11" s="4"/>
      <c r="M11" s="4"/>
      <c r="N11" s="4"/>
      <c r="O11" s="4"/>
      <c r="P11" s="4"/>
    </row>
    <row r="12" spans="1:16" x14ac:dyDescent="0.25">
      <c r="B12" s="3"/>
      <c r="C12" s="3"/>
      <c r="D12" s="3"/>
      <c r="E12" s="3"/>
      <c r="F12" s="3"/>
      <c r="G12" s="3"/>
      <c r="H12" s="3"/>
      <c r="I12" s="3"/>
      <c r="J12" s="3"/>
      <c r="K12" s="3"/>
      <c r="L12" s="3"/>
      <c r="M12" s="3"/>
      <c r="N12" s="3"/>
      <c r="O12" s="3"/>
      <c r="P12" s="3"/>
    </row>
    <row r="13" spans="1:16" x14ac:dyDescent="0.25">
      <c r="B13" s="3"/>
      <c r="C13" s="3"/>
      <c r="D13" s="3"/>
      <c r="E13" s="3"/>
      <c r="F13" s="3"/>
      <c r="G13" s="3"/>
      <c r="H13" s="3"/>
      <c r="I13" s="3"/>
      <c r="J13" s="3"/>
      <c r="K13" s="3"/>
      <c r="L13" s="3"/>
      <c r="M13" s="3"/>
      <c r="N13" s="3"/>
      <c r="O13" s="3"/>
      <c r="P13" s="3"/>
    </row>
    <row r="14" spans="1:16" x14ac:dyDescent="0.25">
      <c r="B14" s="3"/>
      <c r="C14" s="3"/>
      <c r="D14" s="3"/>
      <c r="E14" s="3"/>
      <c r="F14" s="3"/>
      <c r="G14" s="3"/>
      <c r="H14" s="3"/>
      <c r="I14" s="3"/>
      <c r="J14" s="3"/>
      <c r="K14" s="3"/>
      <c r="L14" s="3"/>
      <c r="M14" s="3"/>
      <c r="N14" s="3"/>
      <c r="O14" s="3"/>
      <c r="P14" s="3"/>
    </row>
    <row r="15" spans="1:16" x14ac:dyDescent="0.25">
      <c r="B15" s="3"/>
      <c r="C15" s="3"/>
      <c r="D15" s="3"/>
      <c r="E15" s="3"/>
      <c r="F15" s="3"/>
      <c r="G15" s="3"/>
      <c r="H15" s="3"/>
      <c r="I15" s="3"/>
      <c r="J15" s="3"/>
      <c r="K15" s="3"/>
      <c r="L15" s="3"/>
      <c r="M15" s="3"/>
      <c r="N15" s="3"/>
      <c r="O15" s="3"/>
      <c r="P15" s="3"/>
    </row>
    <row r="16" spans="1:16" x14ac:dyDescent="0.25">
      <c r="B16" s="3"/>
      <c r="C16" s="3"/>
      <c r="D16" s="3"/>
      <c r="E16" s="3"/>
      <c r="F16" s="3"/>
      <c r="G16" s="3"/>
      <c r="H16" s="3"/>
      <c r="I16" s="3"/>
      <c r="J16" s="3"/>
      <c r="K16" s="3"/>
      <c r="L16" s="3"/>
      <c r="M16" s="3"/>
      <c r="N16" s="3"/>
      <c r="O16" s="3"/>
      <c r="P16" s="3"/>
    </row>
    <row r="17" spans="2:16" x14ac:dyDescent="0.25">
      <c r="B17" s="3"/>
      <c r="C17" s="3"/>
      <c r="D17" s="3"/>
      <c r="E17" s="3"/>
      <c r="F17" s="3"/>
      <c r="G17" s="3"/>
      <c r="H17" s="3"/>
      <c r="I17" s="3"/>
      <c r="J17" s="3"/>
      <c r="K17" s="3"/>
      <c r="L17" s="3"/>
      <c r="M17" s="3"/>
      <c r="N17" s="3"/>
      <c r="O17" s="3"/>
      <c r="P17" s="3"/>
    </row>
    <row r="18" spans="2:16" x14ac:dyDescent="0.25">
      <c r="B18" s="3"/>
      <c r="C18" s="3"/>
      <c r="D18" s="3"/>
      <c r="E18" s="3"/>
      <c r="F18" s="3"/>
      <c r="G18" s="3"/>
      <c r="H18" s="3"/>
      <c r="I18" s="3"/>
      <c r="J18" s="3"/>
      <c r="K18" s="3"/>
      <c r="L18" s="3"/>
      <c r="M18" s="3"/>
      <c r="N18" s="3"/>
      <c r="O18" s="3"/>
      <c r="P18" s="3"/>
    </row>
    <row r="19" spans="2:16" x14ac:dyDescent="0.25">
      <c r="B19" s="3"/>
      <c r="C19" s="3"/>
      <c r="D19" s="3"/>
      <c r="E19" s="3"/>
      <c r="F19" s="3"/>
      <c r="G19" s="3"/>
      <c r="H19" s="3"/>
      <c r="I19" s="3"/>
      <c r="J19" s="3"/>
      <c r="K19" s="3"/>
      <c r="L19" s="3"/>
      <c r="M19" s="3"/>
      <c r="N19" s="3"/>
      <c r="O19" s="3"/>
      <c r="P19" s="3"/>
    </row>
    <row r="20" spans="2:16" x14ac:dyDescent="0.25">
      <c r="B20" s="3"/>
      <c r="C20" s="3"/>
      <c r="D20" s="3"/>
      <c r="E20" s="3"/>
      <c r="F20" s="3"/>
      <c r="G20" s="3"/>
      <c r="H20" s="3"/>
      <c r="I20" s="3"/>
      <c r="J20" s="3"/>
      <c r="K20" s="3"/>
      <c r="L20" s="3"/>
      <c r="M20" s="3"/>
      <c r="N20" s="3"/>
      <c r="O20" s="3"/>
      <c r="P20" s="3"/>
    </row>
    <row r="21" spans="2:16" x14ac:dyDescent="0.25">
      <c r="B21" s="3"/>
      <c r="C21" s="3"/>
      <c r="D21" s="3"/>
      <c r="E21" s="3"/>
      <c r="F21" s="3"/>
      <c r="G21" s="3"/>
      <c r="H21" s="3"/>
      <c r="I21" s="3"/>
      <c r="J21" s="3"/>
      <c r="K21" s="3"/>
      <c r="L21" s="3"/>
      <c r="M21" s="3"/>
      <c r="N21" s="3"/>
      <c r="O21" s="3"/>
      <c r="P21" s="3"/>
    </row>
    <row r="22" spans="2:16" x14ac:dyDescent="0.25">
      <c r="B22" s="3"/>
      <c r="C22" s="3"/>
      <c r="D22" s="3"/>
      <c r="E22" s="3"/>
      <c r="F22" s="3"/>
      <c r="G22" s="3"/>
      <c r="H22" s="3"/>
      <c r="I22" s="3"/>
      <c r="J22" s="3"/>
      <c r="K22" s="3"/>
      <c r="L22" s="3"/>
      <c r="M22" s="3"/>
      <c r="N22" s="3"/>
      <c r="O22" s="3"/>
      <c r="P22" s="3"/>
    </row>
    <row r="23" spans="2:16" x14ac:dyDescent="0.25">
      <c r="B23" s="3"/>
      <c r="C23" s="3"/>
      <c r="D23" s="3"/>
      <c r="E23" s="3"/>
      <c r="F23" s="3"/>
      <c r="G23" s="3"/>
      <c r="H23" s="3"/>
      <c r="I23" s="3"/>
      <c r="J23" s="3"/>
      <c r="K23" s="3"/>
      <c r="L23" s="3"/>
      <c r="M23" s="3"/>
      <c r="N23" s="3"/>
      <c r="O23" s="3"/>
      <c r="P23" s="3"/>
    </row>
    <row r="24" spans="2:16" x14ac:dyDescent="0.25">
      <c r="B24" s="3"/>
      <c r="C24" s="3"/>
      <c r="D24" s="3"/>
      <c r="E24" s="3"/>
      <c r="F24" s="3"/>
      <c r="G24" s="3"/>
      <c r="H24" s="3"/>
      <c r="I24" s="3"/>
      <c r="J24" s="3"/>
      <c r="K24" s="3"/>
      <c r="L24" s="3"/>
      <c r="M24" s="3"/>
      <c r="N24" s="3"/>
      <c r="O24" s="3"/>
      <c r="P24" s="3"/>
    </row>
    <row r="25" spans="2:16" x14ac:dyDescent="0.25">
      <c r="B25" s="3"/>
      <c r="C25" s="3"/>
      <c r="D25" s="3"/>
      <c r="E25" s="3"/>
      <c r="F25" s="3"/>
      <c r="G25" s="3"/>
      <c r="H25" s="3"/>
      <c r="I25" s="3"/>
      <c r="J25" s="3"/>
      <c r="K25" s="3"/>
      <c r="L25" s="3"/>
      <c r="M25" s="3"/>
      <c r="N25" s="3"/>
      <c r="O25" s="3"/>
      <c r="P25" s="3"/>
    </row>
    <row r="26" spans="2:16" x14ac:dyDescent="0.25">
      <c r="B26" s="3"/>
      <c r="C26" s="3"/>
      <c r="D26" s="3"/>
      <c r="E26" s="3"/>
      <c r="F26" s="3"/>
      <c r="G26" s="3"/>
      <c r="H26" s="3"/>
      <c r="I26" s="3"/>
      <c r="J26" s="3"/>
      <c r="K26" s="3"/>
      <c r="L26" s="3"/>
      <c r="M26" s="3"/>
      <c r="N26" s="3"/>
      <c r="O26" s="3"/>
      <c r="P26" s="3"/>
    </row>
    <row r="27" spans="2:16" x14ac:dyDescent="0.25">
      <c r="B27" s="3"/>
      <c r="C27" s="3"/>
      <c r="D27" s="3"/>
      <c r="E27" s="3"/>
      <c r="F27" s="3"/>
      <c r="G27" s="3"/>
      <c r="H27" s="3"/>
      <c r="I27" s="3"/>
      <c r="J27" s="3"/>
      <c r="K27" s="3"/>
      <c r="L27" s="3"/>
      <c r="M27" s="3"/>
      <c r="N27" s="3"/>
      <c r="O27" s="3"/>
      <c r="P27" s="3"/>
    </row>
    <row r="28" spans="2:16" x14ac:dyDescent="0.25">
      <c r="B28" s="3"/>
      <c r="C28" s="3"/>
      <c r="D28" s="3"/>
      <c r="E28" s="3"/>
      <c r="F28" s="3"/>
      <c r="G28" s="3"/>
      <c r="H28" s="3"/>
      <c r="I28" s="3"/>
      <c r="J28" s="3"/>
      <c r="K28" s="3"/>
      <c r="L28" s="3"/>
      <c r="M28" s="3"/>
      <c r="N28" s="3"/>
      <c r="O28" s="3"/>
      <c r="P28" s="3"/>
    </row>
    <row r="29" spans="2:16" x14ac:dyDescent="0.25">
      <c r="B29" s="3"/>
      <c r="C29" s="3"/>
      <c r="D29" s="3"/>
      <c r="E29" s="3"/>
      <c r="F29" s="3"/>
      <c r="G29" s="3"/>
      <c r="H29" s="3"/>
      <c r="I29" s="3"/>
      <c r="J29" s="3"/>
      <c r="K29" s="3"/>
      <c r="L29" s="3"/>
      <c r="M29" s="3"/>
      <c r="N29" s="3"/>
      <c r="O29" s="3"/>
      <c r="P29" s="3"/>
    </row>
    <row r="30" spans="2:16" x14ac:dyDescent="0.25">
      <c r="B30" s="3"/>
      <c r="C30" s="3"/>
      <c r="D30" s="3"/>
      <c r="E30" s="3"/>
      <c r="F30" s="3"/>
      <c r="G30" s="3"/>
      <c r="H30" s="3"/>
      <c r="I30" s="3"/>
      <c r="J30" s="3"/>
      <c r="K30" s="3"/>
      <c r="L30" s="3"/>
      <c r="M30" s="3"/>
      <c r="N30" s="3"/>
      <c r="O30" s="3"/>
      <c r="P30" s="3"/>
    </row>
    <row r="31" spans="2:16" x14ac:dyDescent="0.25">
      <c r="B31" s="3"/>
      <c r="C31" s="3"/>
      <c r="D31" s="3"/>
      <c r="E31" s="3"/>
      <c r="F31" s="3"/>
      <c r="G31" s="3"/>
      <c r="H31" s="3"/>
      <c r="I31" s="3"/>
      <c r="J31" s="3"/>
      <c r="K31" s="3"/>
      <c r="L31" s="3"/>
      <c r="M31" s="3"/>
      <c r="N31" s="3"/>
      <c r="O31" s="3"/>
      <c r="P31" s="3"/>
    </row>
    <row r="32" spans="2:16" x14ac:dyDescent="0.25">
      <c r="B32" s="3"/>
      <c r="C32" s="3"/>
      <c r="D32" s="3"/>
      <c r="E32" s="3"/>
      <c r="F32" s="3"/>
      <c r="G32" s="3"/>
      <c r="H32" s="3"/>
      <c r="I32" s="3"/>
      <c r="J32" s="3"/>
      <c r="K32" s="3"/>
      <c r="L32" s="3"/>
      <c r="M32" s="3"/>
      <c r="N32" s="3"/>
      <c r="O32" s="3"/>
      <c r="P32" s="3"/>
    </row>
  </sheetData>
  <pageMargins left="0.39370078740157483" right="0.39370078740157483" top="0.39370078740157483" bottom="0.39370078740157483" header="0.31496062992125984" footer="0.31496062992125984"/>
  <pageSetup paperSize="8" fitToHeight="9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L756"/>
  <sheetViews>
    <sheetView showGridLines="0" view="pageBreakPreview" zoomScale="75" zoomScaleNormal="75" zoomScaleSheetLayoutView="75" workbookViewId="0">
      <pane xSplit="6" ySplit="12" topLeftCell="G13" activePane="bottomRight" state="frozen"/>
      <selection pane="topRight"/>
      <selection pane="bottomLeft"/>
      <selection pane="bottomRight"/>
    </sheetView>
  </sheetViews>
  <sheetFormatPr defaultColWidth="9" defaultRowHeight="13.2" outlineLevelRow="1" outlineLevelCol="1" x14ac:dyDescent="0.25"/>
  <cols>
    <col min="1" max="1" width="2.875" customWidth="1"/>
    <col min="2" max="3" width="3" style="2" customWidth="1"/>
    <col min="4" max="5" width="23.875" style="2" customWidth="1"/>
    <col min="6" max="6" width="10.75" style="2" customWidth="1"/>
    <col min="7" max="22" width="11.375" style="2" customWidth="1"/>
    <col min="23" max="29" width="11.375" style="2" customWidth="1" outlineLevel="1"/>
    <col min="30" max="30" width="3.75" style="2" customWidth="1"/>
    <col min="31" max="31" width="11.375" style="2" customWidth="1"/>
    <col min="32" max="32" width="3.75" style="2" customWidth="1"/>
    <col min="33" max="33" width="11.375" style="2" customWidth="1" outlineLevel="1"/>
    <col min="34" max="34" width="3.75" style="2" customWidth="1" outlineLevel="1"/>
    <col min="35" max="35" width="11.375" style="2" customWidth="1" outlineLevel="1"/>
    <col min="36" max="36" width="3.75" style="2" customWidth="1"/>
    <col min="37" max="37" width="46.125" style="2" customWidth="1"/>
    <col min="38" max="16384" width="9" style="2"/>
  </cols>
  <sheetData>
    <row r="1" spans="1:38" ht="10.95" customHeight="1" x14ac:dyDescent="0.25"/>
    <row r="2" spans="1:38" ht="12" customHeight="1"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1:38" ht="12" customHeight="1"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1:38" ht="12" customHeight="1" x14ac:dyDescent="0.25">
      <c r="B4" s="5" t="str">
        <f>'Template Cover'!B4</f>
        <v>Sheet:</v>
      </c>
      <c r="C4" s="3"/>
      <c r="D4" s="3"/>
      <c r="E4" s="3"/>
      <c r="F4" s="3"/>
      <c r="G4" s="3" t="str">
        <f ca="1">MID(CELL("filename",$A$1),FIND("]",CELL("filename",$A$1))+1,99)</f>
        <v>Pax Revenue</v>
      </c>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1:38" ht="12" customHeight="1"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1:38" ht="12" customHeight="1"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8" ht="18" customHeight="1"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9" spans="1:38" ht="16.95" customHeight="1" x14ac:dyDescent="0.25">
      <c r="D9" s="1298" t="str">
        <f>RN_Switch</f>
        <v>Nominal</v>
      </c>
      <c r="E9" s="1299"/>
      <c r="F9" s="1295"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c r="AK9" s="1295" t="s">
        <v>553</v>
      </c>
    </row>
    <row r="10" spans="1:38" ht="39.6" x14ac:dyDescent="0.25">
      <c r="D10" s="1302" t="str">
        <f>Option_Switch</f>
        <v>Base Model</v>
      </c>
      <c r="E10" s="1303"/>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c r="AK10" s="1300"/>
    </row>
    <row r="11" spans="1:38" x14ac:dyDescent="0.25">
      <c r="D11" s="1304"/>
      <c r="E11" s="1305"/>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c r="AK11" s="1301"/>
    </row>
    <row r="13" spans="1:38" ht="16.8" x14ac:dyDescent="0.3">
      <c r="B13" s="7" t="s">
        <v>117</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row>
    <row r="15" spans="1:38" ht="14.4" x14ac:dyDescent="0.25">
      <c r="B15" s="62" t="s">
        <v>554</v>
      </c>
      <c r="C15" s="62"/>
      <c r="D15" s="277"/>
      <c r="E15" s="277"/>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row>
    <row r="16" spans="1:38" s="72" customFormat="1" ht="12.75" customHeight="1" outlineLevel="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row>
    <row r="17" spans="3:37" ht="12.75" customHeight="1" outlineLevel="1" x14ac:dyDescent="0.25">
      <c r="C17" s="186" t="s">
        <v>555</v>
      </c>
    </row>
    <row r="18" spans="3:37" ht="12.75" customHeight="1" outlineLevel="1" x14ac:dyDescent="0.25">
      <c r="D18" s="137" t="str">
        <f>'Line Items'!D14</f>
        <v>22150000: St.Pancras-Derby-Sheffield (Fast)</v>
      </c>
      <c r="E18" s="97"/>
      <c r="F18" s="138" t="s">
        <v>556</v>
      </c>
      <c r="G18" s="278"/>
      <c r="H18" s="278"/>
      <c r="I18" s="279"/>
      <c r="J18" s="278"/>
      <c r="K18" s="279"/>
      <c r="L18" s="279"/>
      <c r="M18" s="278"/>
      <c r="N18" s="278"/>
      <c r="O18" s="278"/>
      <c r="P18" s="278"/>
      <c r="Q18" s="278"/>
      <c r="R18" s="278"/>
      <c r="S18" s="278"/>
      <c r="T18" s="278"/>
      <c r="U18" s="278"/>
      <c r="V18" s="278"/>
      <c r="W18" s="278"/>
      <c r="X18" s="278"/>
      <c r="Y18" s="278"/>
      <c r="Z18" s="278"/>
      <c r="AA18" s="278"/>
      <c r="AB18" s="278"/>
      <c r="AC18" s="280"/>
      <c r="AE18" s="281"/>
      <c r="AG18" s="281"/>
      <c r="AI18" s="281"/>
      <c r="AK18" s="282"/>
    </row>
    <row r="19" spans="3:37" ht="12.75" customHeight="1" outlineLevel="1" x14ac:dyDescent="0.25">
      <c r="D19" s="139" t="str">
        <f>'Line Items'!D15</f>
        <v>22152000: St.Pancras-Derby-Sheffield (Semi Fast)</v>
      </c>
      <c r="E19" s="102"/>
      <c r="F19" s="140" t="str">
        <f t="shared" ref="F19:F36" si="0">F18</f>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285"/>
      <c r="AG19" s="285"/>
      <c r="AI19" s="285"/>
      <c r="AK19" s="286"/>
    </row>
    <row r="20" spans="3:37" ht="12.75" customHeight="1" outlineLevel="1" x14ac:dyDescent="0.25">
      <c r="D20" s="139" t="str">
        <f>'Line Items'!D16</f>
        <v>22153000: St.Pancras-Nottingham (Fast)</v>
      </c>
      <c r="E20" s="102"/>
      <c r="F20" s="140" t="str">
        <f t="shared" si="0"/>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285"/>
      <c r="AG20" s="285"/>
      <c r="AI20" s="285"/>
      <c r="AK20" s="286"/>
    </row>
    <row r="21" spans="3:37" ht="12.75" customHeight="1" outlineLevel="1" x14ac:dyDescent="0.25">
      <c r="D21" s="139" t="str">
        <f>'Line Items'!D17</f>
        <v>22154000: St.Pancras-Nottingham (Semi Fast)</v>
      </c>
      <c r="E21" s="102"/>
      <c r="F21" s="140"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285"/>
      <c r="AG21" s="285"/>
      <c r="AI21" s="285"/>
      <c r="AK21" s="286"/>
    </row>
    <row r="22" spans="3:37" ht="12.75" customHeight="1" outlineLevel="1" x14ac:dyDescent="0.25">
      <c r="D22" s="139" t="str">
        <f>'Line Items'!D18</f>
        <v>22156000: St.Pancras-Kettering/Corby (Semi Fast)</v>
      </c>
      <c r="E22" s="102"/>
      <c r="F22" s="140"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285"/>
      <c r="AG22" s="285"/>
      <c r="AI22" s="285"/>
      <c r="AK22" s="286"/>
    </row>
    <row r="23" spans="3:37" ht="12.75" customHeight="1" outlineLevel="1" x14ac:dyDescent="0.25">
      <c r="D23" s="139" t="str">
        <f>'Line Items'!D19</f>
        <v>22269000: Liverpool - Manchester - Sheffield - Nottingham - Peterborough - Norwich</v>
      </c>
      <c r="E23" s="102"/>
      <c r="F23" s="140"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285"/>
      <c r="AG23" s="285"/>
      <c r="AI23" s="285"/>
      <c r="AK23" s="286"/>
    </row>
    <row r="24" spans="3:37" ht="12.75" customHeight="1" outlineLevel="1" x14ac:dyDescent="0.25">
      <c r="D24" s="139" t="str">
        <f>'Line Items'!D20</f>
        <v>22275000: Derby - Nottingham (Stopping)</v>
      </c>
      <c r="E24" s="102"/>
      <c r="F24" s="140" t="str">
        <f t="shared" si="0"/>
        <v>£000</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285"/>
      <c r="AG24" s="285"/>
      <c r="AI24" s="285"/>
      <c r="AK24" s="286"/>
    </row>
    <row r="25" spans="3:37" ht="12.75" customHeight="1" outlineLevel="1" x14ac:dyDescent="0.25">
      <c r="D25" s="139" t="str">
        <f>'Line Items'!D21</f>
        <v>22277000: Nottingham - Newark - Lincoln</v>
      </c>
      <c r="E25" s="102"/>
      <c r="F25" s="140" t="str">
        <f t="shared" si="0"/>
        <v>£000</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285"/>
      <c r="AG25" s="285"/>
      <c r="AI25" s="285"/>
      <c r="AK25" s="286"/>
    </row>
    <row r="26" spans="3:37" ht="12.75" customHeight="1" outlineLevel="1" x14ac:dyDescent="0.25">
      <c r="D26" s="139" t="str">
        <f>'Line Items'!D22</f>
        <v>22320000: Crewe - Stoke - Derby</v>
      </c>
      <c r="E26" s="102"/>
      <c r="F26" s="140" t="str">
        <f t="shared" si="0"/>
        <v>£000</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285"/>
      <c r="AG26" s="285"/>
      <c r="AI26" s="285"/>
      <c r="AK26" s="286"/>
    </row>
    <row r="27" spans="3:37" ht="12.75" customHeight="1" outlineLevel="1" x14ac:dyDescent="0.25">
      <c r="D27" s="139" t="str">
        <f>'Line Items'!D23</f>
        <v>22321000: Nottingham - Leicester</v>
      </c>
      <c r="E27" s="102"/>
      <c r="F27" s="140" t="str">
        <f t="shared" si="0"/>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285"/>
      <c r="AG27" s="285"/>
      <c r="AI27" s="285"/>
      <c r="AK27" s="286"/>
    </row>
    <row r="28" spans="3:37" ht="12.75" customHeight="1" outlineLevel="1" x14ac:dyDescent="0.25">
      <c r="D28" s="139" t="str">
        <f>'Line Items'!D24</f>
        <v>22323000: Derby - Matlock</v>
      </c>
      <c r="E28" s="102"/>
      <c r="F28" s="140" t="str">
        <f t="shared" si="0"/>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285"/>
      <c r="AG28" s="285"/>
      <c r="AI28" s="285"/>
      <c r="AK28" s="286"/>
    </row>
    <row r="29" spans="3:37" ht="12.75" customHeight="1" outlineLevel="1" x14ac:dyDescent="0.25">
      <c r="D29" s="139" t="str">
        <f>'Line Items'!D25</f>
        <v>12325021: Nottingham - Mansfield - Worksop</v>
      </c>
      <c r="E29" s="102"/>
      <c r="F29" s="140" t="str">
        <f t="shared" si="0"/>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285"/>
      <c r="AG29" s="285"/>
      <c r="AI29" s="285"/>
      <c r="AK29" s="286"/>
    </row>
    <row r="30" spans="3:37" ht="12.75" customHeight="1" outlineLevel="1" x14ac:dyDescent="0.25">
      <c r="D30" s="139" t="str">
        <f>'Line Items'!D26</f>
        <v>22812000: Doncaster - Lincoln - Spalding/Peterborough</v>
      </c>
      <c r="E30" s="102"/>
      <c r="F30" s="140" t="str">
        <f t="shared" si="0"/>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285"/>
      <c r="AG30" s="285"/>
      <c r="AI30" s="285"/>
      <c r="AK30" s="286"/>
    </row>
    <row r="31" spans="3:37" ht="12.75" customHeight="1" outlineLevel="1" x14ac:dyDescent="0.25">
      <c r="D31" s="139" t="str">
        <f>'Line Items'!D27</f>
        <v>22832000: Nottingham - Grantham - Skegness</v>
      </c>
      <c r="E31" s="102"/>
      <c r="F31" s="140" t="str">
        <f t="shared" si="0"/>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285"/>
      <c r="AG31" s="285"/>
      <c r="AI31" s="285"/>
      <c r="AK31" s="286"/>
    </row>
    <row r="32" spans="3:37" ht="12.75" customHeight="1" outlineLevel="1" x14ac:dyDescent="0.25">
      <c r="D32" s="139" t="str">
        <f>'Line Items'!D28</f>
        <v>22836000: Newark - Lincoln - Grimsby/Cleethorpes</v>
      </c>
      <c r="E32" s="102"/>
      <c r="F32" s="140" t="str">
        <f t="shared" si="0"/>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285"/>
      <c r="AG32" s="285"/>
      <c r="AI32" s="285"/>
      <c r="AK32" s="286"/>
    </row>
    <row r="33" spans="3:37" ht="12.75" customHeight="1" outlineLevel="1" x14ac:dyDescent="0.25">
      <c r="D33" s="139" t="str">
        <f>'Line Items'!D29</f>
        <v>Barton on Humber - Cleethorpes</v>
      </c>
      <c r="E33" s="102"/>
      <c r="F33" s="140" t="str">
        <f t="shared" si="0"/>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285"/>
      <c r="AG33" s="285"/>
      <c r="AI33" s="285"/>
      <c r="AK33" s="286"/>
    </row>
    <row r="34" spans="3:37" ht="12.75" customHeight="1" outlineLevel="1" x14ac:dyDescent="0.25">
      <c r="D34" s="139" t="str">
        <f>'Line Items'!D30</f>
        <v>[Passenger Revenue Service Groups Line 17]</v>
      </c>
      <c r="E34" s="102"/>
      <c r="F34" s="140" t="str">
        <f t="shared" si="0"/>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285"/>
      <c r="AG34" s="285"/>
      <c r="AI34" s="285"/>
      <c r="AK34" s="286"/>
    </row>
    <row r="35" spans="3:37" ht="12.75" customHeight="1" outlineLevel="1" x14ac:dyDescent="0.25">
      <c r="D35" s="139" t="str">
        <f>'Line Items'!D31</f>
        <v>[Passenger Revenue Service Groups Line 18]</v>
      </c>
      <c r="E35" s="102"/>
      <c r="F35" s="140" t="str">
        <f t="shared" si="0"/>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285"/>
      <c r="AG35" s="285"/>
      <c r="AI35" s="285"/>
      <c r="AK35" s="286"/>
    </row>
    <row r="36" spans="3:37" ht="12.75" customHeight="1" outlineLevel="1" x14ac:dyDescent="0.25">
      <c r="D36" s="139" t="str">
        <f>'Line Items'!D32</f>
        <v>[Passenger Revenue Service Groups Line 19]</v>
      </c>
      <c r="E36" s="102"/>
      <c r="F36" s="140" t="str">
        <f t="shared" si="0"/>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285"/>
      <c r="AG36" s="285"/>
      <c r="AI36" s="285"/>
      <c r="AK36" s="286"/>
    </row>
    <row r="37" spans="3:37" ht="12.75" customHeight="1" outlineLevel="1" x14ac:dyDescent="0.25">
      <c r="D37" s="111" t="str">
        <f>'Line Items'!D33</f>
        <v>[Passenger Revenue Service Groups Line 20]</v>
      </c>
      <c r="E37" s="287"/>
      <c r="F37" s="150" t="str">
        <f>F36</f>
        <v>£000</v>
      </c>
      <c r="G37" s="288"/>
      <c r="H37" s="288"/>
      <c r="I37" s="288"/>
      <c r="J37" s="288"/>
      <c r="K37" s="288"/>
      <c r="L37" s="288"/>
      <c r="M37" s="288"/>
      <c r="N37" s="288"/>
      <c r="O37" s="288"/>
      <c r="P37" s="288"/>
      <c r="Q37" s="288"/>
      <c r="R37" s="288"/>
      <c r="S37" s="288"/>
      <c r="T37" s="288"/>
      <c r="U37" s="288"/>
      <c r="V37" s="288"/>
      <c r="W37" s="288"/>
      <c r="X37" s="288"/>
      <c r="Y37" s="288"/>
      <c r="Z37" s="288"/>
      <c r="AA37" s="288"/>
      <c r="AB37" s="288"/>
      <c r="AC37" s="289"/>
      <c r="AE37" s="290"/>
      <c r="AG37" s="290"/>
      <c r="AI37" s="290"/>
      <c r="AK37" s="291"/>
    </row>
    <row r="38" spans="3:37" ht="12.75" customHeight="1" outlineLevel="1" x14ac:dyDescent="0.25">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G38" s="103"/>
      <c r="AI38" s="103"/>
    </row>
    <row r="39" spans="3:37" ht="12.75" customHeight="1" outlineLevel="1" x14ac:dyDescent="0.25">
      <c r="D39" s="292" t="str">
        <f>"Total "&amp;C17</f>
        <v>Total Seasons (First)</v>
      </c>
      <c r="E39" s="293"/>
      <c r="F39" s="294" t="str">
        <f>F37</f>
        <v>£000</v>
      </c>
      <c r="G39" s="295">
        <f t="shared" ref="G39:AC39" si="1">SUM(G18:G37)</f>
        <v>0</v>
      </c>
      <c r="H39" s="295">
        <f t="shared" si="1"/>
        <v>0</v>
      </c>
      <c r="I39" s="295">
        <f t="shared" si="1"/>
        <v>0</v>
      </c>
      <c r="J39" s="295">
        <f t="shared" si="1"/>
        <v>0</v>
      </c>
      <c r="K39" s="295">
        <f t="shared" si="1"/>
        <v>0</v>
      </c>
      <c r="L39" s="295">
        <f t="shared" si="1"/>
        <v>0</v>
      </c>
      <c r="M39" s="295">
        <f t="shared" si="1"/>
        <v>0</v>
      </c>
      <c r="N39" s="295">
        <f t="shared" si="1"/>
        <v>0</v>
      </c>
      <c r="O39" s="295">
        <f t="shared" si="1"/>
        <v>0</v>
      </c>
      <c r="P39" s="295">
        <f t="shared" si="1"/>
        <v>0</v>
      </c>
      <c r="Q39" s="295">
        <f t="shared" si="1"/>
        <v>0</v>
      </c>
      <c r="R39" s="295">
        <f t="shared" si="1"/>
        <v>0</v>
      </c>
      <c r="S39" s="295">
        <f t="shared" si="1"/>
        <v>0</v>
      </c>
      <c r="T39" s="295">
        <f t="shared" si="1"/>
        <v>0</v>
      </c>
      <c r="U39" s="295">
        <f t="shared" si="1"/>
        <v>0</v>
      </c>
      <c r="V39" s="295">
        <f t="shared" si="1"/>
        <v>0</v>
      </c>
      <c r="W39" s="295">
        <f t="shared" si="1"/>
        <v>0</v>
      </c>
      <c r="X39" s="295">
        <f t="shared" si="1"/>
        <v>0</v>
      </c>
      <c r="Y39" s="295">
        <f t="shared" si="1"/>
        <v>0</v>
      </c>
      <c r="Z39" s="295">
        <f t="shared" si="1"/>
        <v>0</v>
      </c>
      <c r="AA39" s="295">
        <f t="shared" si="1"/>
        <v>0</v>
      </c>
      <c r="AB39" s="295">
        <f t="shared" si="1"/>
        <v>0</v>
      </c>
      <c r="AC39" s="295">
        <f t="shared" si="1"/>
        <v>0</v>
      </c>
      <c r="AE39" s="295">
        <f>SUM(AE18:AE37)</f>
        <v>0</v>
      </c>
      <c r="AG39" s="295">
        <f>SUM(AG18:AG37)</f>
        <v>0</v>
      </c>
      <c r="AI39" s="295">
        <f>SUM(AI18:AI37)</f>
        <v>0</v>
      </c>
      <c r="AK39" s="296"/>
    </row>
    <row r="40" spans="3:37" ht="12.75" customHeight="1" outlineLevel="1" x14ac:dyDescent="0.25">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G40" s="103"/>
      <c r="AI40" s="103"/>
    </row>
    <row r="41" spans="3:37" ht="12.75" customHeight="1" outlineLevel="1" x14ac:dyDescent="0.25">
      <c r="C41" s="186" t="s">
        <v>557</v>
      </c>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G41" s="103"/>
      <c r="AI41" s="103"/>
    </row>
    <row r="42" spans="3:37" ht="12.75" customHeight="1" outlineLevel="1" x14ac:dyDescent="0.25">
      <c r="D42" s="137" t="str">
        <f>'Line Items'!D14</f>
        <v>22150000: St.Pancras-Derby-Sheffield (Fast)</v>
      </c>
      <c r="E42" s="97"/>
      <c r="F42" s="297" t="str">
        <f t="shared" ref="F42:F61" si="2">F18</f>
        <v>£000</v>
      </c>
      <c r="G42" s="278"/>
      <c r="H42" s="278"/>
      <c r="I42" s="279"/>
      <c r="J42" s="278"/>
      <c r="K42" s="279"/>
      <c r="L42" s="279"/>
      <c r="M42" s="278"/>
      <c r="N42" s="278"/>
      <c r="O42" s="278"/>
      <c r="P42" s="278"/>
      <c r="Q42" s="278"/>
      <c r="R42" s="278"/>
      <c r="S42" s="278"/>
      <c r="T42" s="278"/>
      <c r="U42" s="278"/>
      <c r="V42" s="278"/>
      <c r="W42" s="278"/>
      <c r="X42" s="278"/>
      <c r="Y42" s="278"/>
      <c r="Z42" s="278"/>
      <c r="AA42" s="278"/>
      <c r="AB42" s="278"/>
      <c r="AC42" s="280"/>
      <c r="AE42" s="281"/>
      <c r="AG42" s="281"/>
      <c r="AI42" s="281"/>
      <c r="AK42" s="282"/>
    </row>
    <row r="43" spans="3:37" ht="12.75" customHeight="1" outlineLevel="1" x14ac:dyDescent="0.25">
      <c r="D43" s="139" t="str">
        <f>'Line Items'!D15</f>
        <v>22152000: St.Pancras-Derby-Sheffield (Semi Fast)</v>
      </c>
      <c r="E43" s="102"/>
      <c r="F43" s="140" t="str">
        <f t="shared" si="2"/>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285"/>
      <c r="AG43" s="285"/>
      <c r="AI43" s="285"/>
      <c r="AK43" s="286"/>
    </row>
    <row r="44" spans="3:37" ht="12.75" customHeight="1" outlineLevel="1" x14ac:dyDescent="0.25">
      <c r="D44" s="139" t="str">
        <f>'Line Items'!D16</f>
        <v>22153000: St.Pancras-Nottingham (Fast)</v>
      </c>
      <c r="E44" s="102"/>
      <c r="F44" s="140" t="str">
        <f t="shared" si="2"/>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285"/>
      <c r="AG44" s="285"/>
      <c r="AI44" s="285"/>
      <c r="AK44" s="286"/>
    </row>
    <row r="45" spans="3:37" ht="12.75" customHeight="1" outlineLevel="1" x14ac:dyDescent="0.25">
      <c r="D45" s="139" t="str">
        <f>'Line Items'!D17</f>
        <v>22154000: St.Pancras-Nottingham (Semi Fast)</v>
      </c>
      <c r="E45" s="102"/>
      <c r="F45" s="140" t="str">
        <f t="shared" si="2"/>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285"/>
      <c r="AG45" s="285"/>
      <c r="AI45" s="285"/>
      <c r="AK45" s="286"/>
    </row>
    <row r="46" spans="3:37" ht="12.75" customHeight="1" outlineLevel="1" x14ac:dyDescent="0.25">
      <c r="D46" s="139" t="str">
        <f>'Line Items'!D18</f>
        <v>22156000: St.Pancras-Kettering/Corby (Semi Fast)</v>
      </c>
      <c r="E46" s="102"/>
      <c r="F46" s="140" t="str">
        <f t="shared" si="2"/>
        <v>£000</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285"/>
      <c r="AG46" s="285"/>
      <c r="AI46" s="285"/>
      <c r="AK46" s="286"/>
    </row>
    <row r="47" spans="3:37" ht="12.75" customHeight="1" outlineLevel="1" x14ac:dyDescent="0.25">
      <c r="D47" s="139" t="str">
        <f>'Line Items'!D19</f>
        <v>22269000: Liverpool - Manchester - Sheffield - Nottingham - Peterborough - Norwich</v>
      </c>
      <c r="E47" s="102"/>
      <c r="F47" s="140" t="str">
        <f t="shared" si="2"/>
        <v>£000</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285"/>
      <c r="AG47" s="285"/>
      <c r="AI47" s="285"/>
      <c r="AK47" s="286"/>
    </row>
    <row r="48" spans="3:37" ht="12.75" customHeight="1" outlineLevel="1" x14ac:dyDescent="0.25">
      <c r="D48" s="139" t="str">
        <f>'Line Items'!D20</f>
        <v>22275000: Derby - Nottingham (Stopping)</v>
      </c>
      <c r="E48" s="102"/>
      <c r="F48" s="140" t="str">
        <f t="shared" si="2"/>
        <v>£000</v>
      </c>
      <c r="G48" s="283"/>
      <c r="H48" s="283"/>
      <c r="I48" s="283"/>
      <c r="J48" s="283"/>
      <c r="K48" s="283"/>
      <c r="L48" s="283"/>
      <c r="M48" s="283"/>
      <c r="N48" s="283"/>
      <c r="O48" s="283"/>
      <c r="P48" s="283"/>
      <c r="Q48" s="283"/>
      <c r="R48" s="283"/>
      <c r="S48" s="283"/>
      <c r="T48" s="283"/>
      <c r="U48" s="283"/>
      <c r="V48" s="283"/>
      <c r="W48" s="283"/>
      <c r="X48" s="283"/>
      <c r="Y48" s="283"/>
      <c r="Z48" s="283"/>
      <c r="AA48" s="283"/>
      <c r="AB48" s="283"/>
      <c r="AC48" s="284"/>
      <c r="AE48" s="285"/>
      <c r="AG48" s="285"/>
      <c r="AI48" s="285"/>
      <c r="AK48" s="286"/>
    </row>
    <row r="49" spans="4:37" ht="12.75" customHeight="1" outlineLevel="1" x14ac:dyDescent="0.25">
      <c r="D49" s="139" t="str">
        <f>'Line Items'!D21</f>
        <v>22277000: Nottingham - Newark - Lincoln</v>
      </c>
      <c r="E49" s="102"/>
      <c r="F49" s="140" t="str">
        <f t="shared" si="2"/>
        <v>£000</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285"/>
      <c r="AG49" s="285"/>
      <c r="AI49" s="285"/>
      <c r="AK49" s="286"/>
    </row>
    <row r="50" spans="4:37" ht="12.75" customHeight="1" outlineLevel="1" x14ac:dyDescent="0.25">
      <c r="D50" s="139" t="str">
        <f>'Line Items'!D22</f>
        <v>22320000: Crewe - Stoke - Derby</v>
      </c>
      <c r="E50" s="102"/>
      <c r="F50" s="140" t="str">
        <f t="shared" si="2"/>
        <v>£000</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285"/>
      <c r="AG50" s="285"/>
      <c r="AI50" s="285"/>
      <c r="AK50" s="286"/>
    </row>
    <row r="51" spans="4:37" ht="12.75" customHeight="1" outlineLevel="1" x14ac:dyDescent="0.25">
      <c r="D51" s="139" t="str">
        <f>'Line Items'!D23</f>
        <v>22321000: Nottingham - Leicester</v>
      </c>
      <c r="E51" s="102"/>
      <c r="F51" s="140" t="str">
        <f t="shared" si="2"/>
        <v>£000</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285"/>
      <c r="AG51" s="285"/>
      <c r="AI51" s="285"/>
      <c r="AK51" s="286"/>
    </row>
    <row r="52" spans="4:37" ht="12.75" customHeight="1" outlineLevel="1" x14ac:dyDescent="0.25">
      <c r="D52" s="139" t="str">
        <f>'Line Items'!D24</f>
        <v>22323000: Derby - Matlock</v>
      </c>
      <c r="E52" s="102"/>
      <c r="F52" s="140" t="str">
        <f t="shared" si="2"/>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285"/>
      <c r="AG52" s="285"/>
      <c r="AI52" s="285"/>
      <c r="AK52" s="286"/>
    </row>
    <row r="53" spans="4:37" ht="12.75" customHeight="1" outlineLevel="1" x14ac:dyDescent="0.25">
      <c r="D53" s="139" t="str">
        <f>'Line Items'!D25</f>
        <v>12325021: Nottingham - Mansfield - Worksop</v>
      </c>
      <c r="E53" s="102"/>
      <c r="F53" s="140" t="str">
        <f t="shared" si="2"/>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285"/>
      <c r="AG53" s="285"/>
      <c r="AI53" s="285"/>
      <c r="AK53" s="286"/>
    </row>
    <row r="54" spans="4:37" ht="12.75" customHeight="1" outlineLevel="1" x14ac:dyDescent="0.25">
      <c r="D54" s="139" t="str">
        <f>'Line Items'!D26</f>
        <v>22812000: Doncaster - Lincoln - Spalding/Peterborough</v>
      </c>
      <c r="E54" s="102"/>
      <c r="F54" s="140" t="str">
        <f t="shared" si="2"/>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285"/>
      <c r="AG54" s="285"/>
      <c r="AI54" s="285"/>
      <c r="AK54" s="286"/>
    </row>
    <row r="55" spans="4:37" ht="12.75" customHeight="1" outlineLevel="1" x14ac:dyDescent="0.25">
      <c r="D55" s="139" t="str">
        <f>'Line Items'!D27</f>
        <v>22832000: Nottingham - Grantham - Skegness</v>
      </c>
      <c r="E55" s="102"/>
      <c r="F55" s="140" t="str">
        <f t="shared" si="2"/>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285"/>
      <c r="AG55" s="285"/>
      <c r="AI55" s="285"/>
      <c r="AK55" s="286"/>
    </row>
    <row r="56" spans="4:37" ht="12.75" customHeight="1" outlineLevel="1" x14ac:dyDescent="0.25">
      <c r="D56" s="139" t="str">
        <f>'Line Items'!D28</f>
        <v>22836000: Newark - Lincoln - Grimsby/Cleethorpes</v>
      </c>
      <c r="E56" s="102"/>
      <c r="F56" s="140" t="str">
        <f t="shared" si="2"/>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285"/>
      <c r="AG56" s="285"/>
      <c r="AI56" s="285"/>
      <c r="AK56" s="286"/>
    </row>
    <row r="57" spans="4:37" ht="12.75" customHeight="1" outlineLevel="1" x14ac:dyDescent="0.25">
      <c r="D57" s="139" t="str">
        <f>'Line Items'!D29</f>
        <v>Barton on Humber - Cleethorpes</v>
      </c>
      <c r="E57" s="102"/>
      <c r="F57" s="140" t="str">
        <f t="shared" si="2"/>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285"/>
      <c r="AG57" s="285"/>
      <c r="AI57" s="285"/>
      <c r="AK57" s="286"/>
    </row>
    <row r="58" spans="4:37" ht="12.75" customHeight="1" outlineLevel="1" x14ac:dyDescent="0.25">
      <c r="D58" s="139" t="str">
        <f>'Line Items'!D30</f>
        <v>[Passenger Revenue Service Groups Line 17]</v>
      </c>
      <c r="E58" s="102"/>
      <c r="F58" s="140" t="str">
        <f t="shared" si="2"/>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285"/>
      <c r="AG58" s="285"/>
      <c r="AI58" s="285"/>
      <c r="AK58" s="286"/>
    </row>
    <row r="59" spans="4:37" ht="12.75" customHeight="1" outlineLevel="1" x14ac:dyDescent="0.25">
      <c r="D59" s="139" t="str">
        <f>'Line Items'!D31</f>
        <v>[Passenger Revenue Service Groups Line 18]</v>
      </c>
      <c r="E59" s="102"/>
      <c r="F59" s="140" t="str">
        <f t="shared" si="2"/>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285"/>
      <c r="AG59" s="285"/>
      <c r="AI59" s="285"/>
      <c r="AK59" s="286"/>
    </row>
    <row r="60" spans="4:37" ht="12.75" customHeight="1" outlineLevel="1" x14ac:dyDescent="0.25">
      <c r="D60" s="139" t="str">
        <f>'Line Items'!D32</f>
        <v>[Passenger Revenue Service Groups Line 19]</v>
      </c>
      <c r="E60" s="102"/>
      <c r="F60" s="140" t="str">
        <f t="shared" si="2"/>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285"/>
      <c r="AG60" s="285"/>
      <c r="AI60" s="285"/>
      <c r="AK60" s="286"/>
    </row>
    <row r="61" spans="4:37" ht="12.75" customHeight="1" outlineLevel="1" x14ac:dyDescent="0.25">
      <c r="D61" s="111" t="str">
        <f>'Line Items'!D33</f>
        <v>[Passenger Revenue Service Groups Line 20]</v>
      </c>
      <c r="E61" s="287"/>
      <c r="F61" s="150" t="str">
        <f t="shared" si="2"/>
        <v>£000</v>
      </c>
      <c r="G61" s="288"/>
      <c r="H61" s="288"/>
      <c r="I61" s="288"/>
      <c r="J61" s="288"/>
      <c r="K61" s="288"/>
      <c r="L61" s="288"/>
      <c r="M61" s="288"/>
      <c r="N61" s="288"/>
      <c r="O61" s="288"/>
      <c r="P61" s="288"/>
      <c r="Q61" s="288"/>
      <c r="R61" s="288"/>
      <c r="S61" s="288"/>
      <c r="T61" s="288"/>
      <c r="U61" s="288"/>
      <c r="V61" s="288"/>
      <c r="W61" s="288"/>
      <c r="X61" s="288"/>
      <c r="Y61" s="288"/>
      <c r="Z61" s="288"/>
      <c r="AA61" s="288"/>
      <c r="AB61" s="288"/>
      <c r="AC61" s="289"/>
      <c r="AE61" s="290"/>
      <c r="AG61" s="290"/>
      <c r="AI61" s="290"/>
      <c r="AK61" s="291"/>
    </row>
    <row r="62" spans="4:37" ht="12.75" customHeight="1" outlineLevel="1" x14ac:dyDescent="0.25">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G62" s="103"/>
      <c r="AI62" s="103"/>
    </row>
    <row r="63" spans="4:37" ht="12.75" customHeight="1" outlineLevel="1" x14ac:dyDescent="0.25">
      <c r="D63" s="292" t="str">
        <f>"Total "&amp;C41</f>
        <v>Total Seasons (Standard)</v>
      </c>
      <c r="E63" s="293"/>
      <c r="F63" s="294" t="str">
        <f>F61</f>
        <v>£000</v>
      </c>
      <c r="G63" s="295">
        <f t="shared" ref="G63:AC63" si="3">SUM(G42:G61)</f>
        <v>0</v>
      </c>
      <c r="H63" s="295">
        <f t="shared" si="3"/>
        <v>0</v>
      </c>
      <c r="I63" s="295">
        <f t="shared" si="3"/>
        <v>0</v>
      </c>
      <c r="J63" s="295">
        <f t="shared" si="3"/>
        <v>0</v>
      </c>
      <c r="K63" s="295">
        <f t="shared" si="3"/>
        <v>0</v>
      </c>
      <c r="L63" s="295">
        <f t="shared" si="3"/>
        <v>0</v>
      </c>
      <c r="M63" s="295">
        <f t="shared" si="3"/>
        <v>0</v>
      </c>
      <c r="N63" s="295">
        <f t="shared" si="3"/>
        <v>0</v>
      </c>
      <c r="O63" s="295">
        <f t="shared" si="3"/>
        <v>0</v>
      </c>
      <c r="P63" s="295">
        <f t="shared" si="3"/>
        <v>0</v>
      </c>
      <c r="Q63" s="295">
        <f t="shared" si="3"/>
        <v>0</v>
      </c>
      <c r="R63" s="295">
        <f t="shared" si="3"/>
        <v>0</v>
      </c>
      <c r="S63" s="295">
        <f t="shared" si="3"/>
        <v>0</v>
      </c>
      <c r="T63" s="295">
        <f t="shared" si="3"/>
        <v>0</v>
      </c>
      <c r="U63" s="295">
        <f t="shared" si="3"/>
        <v>0</v>
      </c>
      <c r="V63" s="295">
        <f t="shared" si="3"/>
        <v>0</v>
      </c>
      <c r="W63" s="295">
        <f t="shared" si="3"/>
        <v>0</v>
      </c>
      <c r="X63" s="295">
        <f t="shared" si="3"/>
        <v>0</v>
      </c>
      <c r="Y63" s="295">
        <f t="shared" si="3"/>
        <v>0</v>
      </c>
      <c r="Z63" s="295">
        <f t="shared" si="3"/>
        <v>0</v>
      </c>
      <c r="AA63" s="295">
        <f t="shared" si="3"/>
        <v>0</v>
      </c>
      <c r="AB63" s="295">
        <f t="shared" si="3"/>
        <v>0</v>
      </c>
      <c r="AC63" s="295">
        <f t="shared" si="3"/>
        <v>0</v>
      </c>
      <c r="AE63" s="295">
        <f>SUM(AE42:AE61)</f>
        <v>0</v>
      </c>
      <c r="AG63" s="295">
        <f>SUM(AG42:AG61)</f>
        <v>0</v>
      </c>
      <c r="AI63" s="295">
        <f>SUM(AI42:AI61)</f>
        <v>0</v>
      </c>
      <c r="AK63" s="296"/>
    </row>
    <row r="64" spans="4:37" ht="12.75" customHeight="1" outlineLevel="1" x14ac:dyDescent="0.25">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G64" s="103"/>
      <c r="AI64" s="103"/>
    </row>
    <row r="65" spans="3:37" ht="12.75" customHeight="1" outlineLevel="1" x14ac:dyDescent="0.25">
      <c r="D65" s="292" t="s">
        <v>558</v>
      </c>
      <c r="E65" s="293"/>
      <c r="F65" s="294" t="str">
        <f>F63</f>
        <v>£000</v>
      </c>
      <c r="G65" s="295">
        <f t="shared" ref="G65:AC65" si="4">SUM(G39,G63)</f>
        <v>0</v>
      </c>
      <c r="H65" s="295">
        <f t="shared" si="4"/>
        <v>0</v>
      </c>
      <c r="I65" s="295">
        <f t="shared" si="4"/>
        <v>0</v>
      </c>
      <c r="J65" s="295">
        <f t="shared" si="4"/>
        <v>0</v>
      </c>
      <c r="K65" s="295">
        <f t="shared" si="4"/>
        <v>0</v>
      </c>
      <c r="L65" s="295">
        <f t="shared" si="4"/>
        <v>0</v>
      </c>
      <c r="M65" s="295">
        <f t="shared" si="4"/>
        <v>0</v>
      </c>
      <c r="N65" s="295">
        <f t="shared" si="4"/>
        <v>0</v>
      </c>
      <c r="O65" s="295">
        <f t="shared" si="4"/>
        <v>0</v>
      </c>
      <c r="P65" s="295">
        <f t="shared" si="4"/>
        <v>0</v>
      </c>
      <c r="Q65" s="295">
        <f t="shared" si="4"/>
        <v>0</v>
      </c>
      <c r="R65" s="295">
        <f t="shared" si="4"/>
        <v>0</v>
      </c>
      <c r="S65" s="295">
        <f t="shared" si="4"/>
        <v>0</v>
      </c>
      <c r="T65" s="295">
        <f t="shared" si="4"/>
        <v>0</v>
      </c>
      <c r="U65" s="295">
        <f t="shared" si="4"/>
        <v>0</v>
      </c>
      <c r="V65" s="295">
        <f t="shared" si="4"/>
        <v>0</v>
      </c>
      <c r="W65" s="295">
        <f t="shared" si="4"/>
        <v>0</v>
      </c>
      <c r="X65" s="295">
        <f t="shared" si="4"/>
        <v>0</v>
      </c>
      <c r="Y65" s="295">
        <f t="shared" si="4"/>
        <v>0</v>
      </c>
      <c r="Z65" s="295">
        <f t="shared" si="4"/>
        <v>0</v>
      </c>
      <c r="AA65" s="295">
        <f t="shared" si="4"/>
        <v>0</v>
      </c>
      <c r="AB65" s="295">
        <f t="shared" si="4"/>
        <v>0</v>
      </c>
      <c r="AC65" s="298">
        <f t="shared" si="4"/>
        <v>0</v>
      </c>
      <c r="AE65" s="299">
        <f>SUM(AE39,AE63)</f>
        <v>0</v>
      </c>
      <c r="AG65" s="299">
        <f>SUM(AG39,AG63)</f>
        <v>0</v>
      </c>
      <c r="AI65" s="299">
        <f>SUM(AI39,AI63)</f>
        <v>0</v>
      </c>
      <c r="AK65" s="296"/>
    </row>
    <row r="66" spans="3:37" ht="12.75" customHeight="1" outlineLevel="1" x14ac:dyDescent="0.25">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G66" s="103"/>
      <c r="AI66" s="103"/>
    </row>
    <row r="67" spans="3:37" ht="12.75" customHeight="1" outlineLevel="1" x14ac:dyDescent="0.25">
      <c r="C67" s="186" t="s">
        <v>559</v>
      </c>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G67" s="103"/>
      <c r="AI67" s="103"/>
    </row>
    <row r="68" spans="3:37" ht="12.75" customHeight="1" outlineLevel="1" x14ac:dyDescent="0.25">
      <c r="D68" s="137" t="str">
        <f>'Line Items'!D14</f>
        <v>22150000: St.Pancras-Derby-Sheffield (Fast)</v>
      </c>
      <c r="E68" s="97"/>
      <c r="F68" s="297" t="str">
        <f t="shared" ref="F68:F87" si="5">F42</f>
        <v>£000</v>
      </c>
      <c r="G68" s="278"/>
      <c r="H68" s="278"/>
      <c r="I68" s="279"/>
      <c r="J68" s="278"/>
      <c r="K68" s="279"/>
      <c r="L68" s="279"/>
      <c r="M68" s="278"/>
      <c r="N68" s="278"/>
      <c r="O68" s="278"/>
      <c r="P68" s="278"/>
      <c r="Q68" s="278"/>
      <c r="R68" s="278"/>
      <c r="S68" s="278"/>
      <c r="T68" s="278"/>
      <c r="U68" s="278"/>
      <c r="V68" s="278"/>
      <c r="W68" s="278"/>
      <c r="X68" s="278"/>
      <c r="Y68" s="278"/>
      <c r="Z68" s="278"/>
      <c r="AA68" s="278"/>
      <c r="AB68" s="278"/>
      <c r="AC68" s="280"/>
      <c r="AE68" s="281"/>
      <c r="AG68" s="281"/>
      <c r="AI68" s="281"/>
      <c r="AK68" s="282"/>
    </row>
    <row r="69" spans="3:37" ht="12.75" customHeight="1" outlineLevel="1" x14ac:dyDescent="0.25">
      <c r="D69" s="139" t="str">
        <f>'Line Items'!D15</f>
        <v>22152000: St.Pancras-Derby-Sheffield (Semi Fast)</v>
      </c>
      <c r="E69" s="102"/>
      <c r="F69" s="140" t="str">
        <f t="shared" si="5"/>
        <v>£000</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285"/>
      <c r="AG69" s="285"/>
      <c r="AI69" s="285"/>
      <c r="AK69" s="286"/>
    </row>
    <row r="70" spans="3:37" ht="12.75" customHeight="1" outlineLevel="1" x14ac:dyDescent="0.25">
      <c r="D70" s="139" t="str">
        <f>'Line Items'!D16</f>
        <v>22153000: St.Pancras-Nottingham (Fast)</v>
      </c>
      <c r="E70" s="102"/>
      <c r="F70" s="140" t="str">
        <f t="shared" si="5"/>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285"/>
      <c r="AG70" s="285"/>
      <c r="AI70" s="285"/>
      <c r="AK70" s="286"/>
    </row>
    <row r="71" spans="3:37" ht="12.75" customHeight="1" outlineLevel="1" x14ac:dyDescent="0.25">
      <c r="D71" s="139" t="str">
        <f>'Line Items'!D17</f>
        <v>22154000: St.Pancras-Nottingham (Semi Fast)</v>
      </c>
      <c r="E71" s="102"/>
      <c r="F71" s="140" t="str">
        <f t="shared" si="5"/>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285"/>
      <c r="AG71" s="285"/>
      <c r="AI71" s="285"/>
      <c r="AK71" s="286"/>
    </row>
    <row r="72" spans="3:37" ht="12.75" customHeight="1" outlineLevel="1" x14ac:dyDescent="0.25">
      <c r="D72" s="139" t="str">
        <f>'Line Items'!D18</f>
        <v>22156000: St.Pancras-Kettering/Corby (Semi Fast)</v>
      </c>
      <c r="E72" s="102"/>
      <c r="F72" s="140" t="str">
        <f t="shared" si="5"/>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285"/>
      <c r="AG72" s="285"/>
      <c r="AI72" s="285"/>
      <c r="AK72" s="286"/>
    </row>
    <row r="73" spans="3:37" ht="12.75" customHeight="1" outlineLevel="1" x14ac:dyDescent="0.25">
      <c r="D73" s="139" t="str">
        <f>'Line Items'!D19</f>
        <v>22269000: Liverpool - Manchester - Sheffield - Nottingham - Peterborough - Norwich</v>
      </c>
      <c r="E73" s="102"/>
      <c r="F73" s="140" t="str">
        <f t="shared" si="5"/>
        <v>£000</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285"/>
      <c r="AG73" s="285"/>
      <c r="AI73" s="285"/>
      <c r="AK73" s="286"/>
    </row>
    <row r="74" spans="3:37" ht="12.75" customHeight="1" outlineLevel="1" x14ac:dyDescent="0.25">
      <c r="D74" s="139" t="str">
        <f>'Line Items'!D20</f>
        <v>22275000: Derby - Nottingham (Stopping)</v>
      </c>
      <c r="E74" s="102"/>
      <c r="F74" s="140" t="str">
        <f t="shared" si="5"/>
        <v>£000</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285"/>
      <c r="AG74" s="285"/>
      <c r="AI74" s="285"/>
      <c r="AK74" s="286"/>
    </row>
    <row r="75" spans="3:37" ht="12.75" customHeight="1" outlineLevel="1" x14ac:dyDescent="0.25">
      <c r="D75" s="139" t="str">
        <f>'Line Items'!D21</f>
        <v>22277000: Nottingham - Newark - Lincoln</v>
      </c>
      <c r="E75" s="102"/>
      <c r="F75" s="140" t="str">
        <f t="shared" si="5"/>
        <v>£000</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285"/>
      <c r="AG75" s="285"/>
      <c r="AI75" s="285"/>
      <c r="AK75" s="286"/>
    </row>
    <row r="76" spans="3:37" ht="12.75" customHeight="1" outlineLevel="1" x14ac:dyDescent="0.25">
      <c r="D76" s="139" t="str">
        <f>'Line Items'!D22</f>
        <v>22320000: Crewe - Stoke - Derby</v>
      </c>
      <c r="E76" s="102"/>
      <c r="F76" s="140" t="str">
        <f t="shared" si="5"/>
        <v>£000</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285"/>
      <c r="AG76" s="285"/>
      <c r="AI76" s="285"/>
      <c r="AK76" s="286"/>
    </row>
    <row r="77" spans="3:37" ht="12.75" customHeight="1" outlineLevel="1" x14ac:dyDescent="0.25">
      <c r="D77" s="139" t="str">
        <f>'Line Items'!D23</f>
        <v>22321000: Nottingham - Leicester</v>
      </c>
      <c r="E77" s="102"/>
      <c r="F77" s="140" t="str">
        <f t="shared" si="5"/>
        <v>£000</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285"/>
      <c r="AG77" s="285"/>
      <c r="AI77" s="285"/>
      <c r="AK77" s="286"/>
    </row>
    <row r="78" spans="3:37" ht="12.75" customHeight="1" outlineLevel="1" x14ac:dyDescent="0.25">
      <c r="D78" s="139" t="str">
        <f>'Line Items'!D24</f>
        <v>22323000: Derby - Matlock</v>
      </c>
      <c r="E78" s="102"/>
      <c r="F78" s="140" t="str">
        <f t="shared" si="5"/>
        <v>£000</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285"/>
      <c r="AG78" s="285"/>
      <c r="AI78" s="285"/>
      <c r="AK78" s="286"/>
    </row>
    <row r="79" spans="3:37" ht="12.75" customHeight="1" outlineLevel="1" x14ac:dyDescent="0.25">
      <c r="D79" s="139" t="str">
        <f>'Line Items'!D25</f>
        <v>12325021: Nottingham - Mansfield - Worksop</v>
      </c>
      <c r="E79" s="102"/>
      <c r="F79" s="140" t="str">
        <f t="shared" si="5"/>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285"/>
      <c r="AG79" s="285"/>
      <c r="AI79" s="285"/>
      <c r="AK79" s="286"/>
    </row>
    <row r="80" spans="3:37" ht="12.75" customHeight="1" outlineLevel="1" x14ac:dyDescent="0.25">
      <c r="D80" s="139" t="str">
        <f>'Line Items'!D26</f>
        <v>22812000: Doncaster - Lincoln - Spalding/Peterborough</v>
      </c>
      <c r="E80" s="102"/>
      <c r="F80" s="140" t="str">
        <f t="shared" si="5"/>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285"/>
      <c r="AG80" s="285"/>
      <c r="AI80" s="285"/>
      <c r="AK80" s="286"/>
    </row>
    <row r="81" spans="3:37" ht="12.75" customHeight="1" outlineLevel="1" x14ac:dyDescent="0.25">
      <c r="D81" s="139" t="str">
        <f>'Line Items'!D27</f>
        <v>22832000: Nottingham - Grantham - Skegness</v>
      </c>
      <c r="E81" s="102"/>
      <c r="F81" s="140" t="str">
        <f t="shared" si="5"/>
        <v>£000</v>
      </c>
      <c r="G81" s="283"/>
      <c r="H81" s="283"/>
      <c r="I81" s="283"/>
      <c r="J81" s="283"/>
      <c r="K81" s="283"/>
      <c r="L81" s="283"/>
      <c r="M81" s="283"/>
      <c r="N81" s="283"/>
      <c r="O81" s="283"/>
      <c r="P81" s="283"/>
      <c r="Q81" s="283"/>
      <c r="R81" s="283"/>
      <c r="S81" s="283"/>
      <c r="T81" s="283"/>
      <c r="U81" s="283"/>
      <c r="V81" s="283"/>
      <c r="W81" s="283"/>
      <c r="X81" s="283"/>
      <c r="Y81" s="283"/>
      <c r="Z81" s="283"/>
      <c r="AA81" s="283"/>
      <c r="AB81" s="283"/>
      <c r="AC81" s="284"/>
      <c r="AE81" s="285"/>
      <c r="AG81" s="285"/>
      <c r="AI81" s="285"/>
      <c r="AK81" s="286"/>
    </row>
    <row r="82" spans="3:37" ht="12.75" customHeight="1" outlineLevel="1" x14ac:dyDescent="0.25">
      <c r="D82" s="139" t="str">
        <f>'Line Items'!D28</f>
        <v>22836000: Newark - Lincoln - Grimsby/Cleethorpes</v>
      </c>
      <c r="E82" s="102"/>
      <c r="F82" s="140" t="str">
        <f t="shared" si="5"/>
        <v>£000</v>
      </c>
      <c r="G82" s="283"/>
      <c r="H82" s="283"/>
      <c r="I82" s="283"/>
      <c r="J82" s="283"/>
      <c r="K82" s="283"/>
      <c r="L82" s="283"/>
      <c r="M82" s="283"/>
      <c r="N82" s="283"/>
      <c r="O82" s="283"/>
      <c r="P82" s="283"/>
      <c r="Q82" s="283"/>
      <c r="R82" s="283"/>
      <c r="S82" s="283"/>
      <c r="T82" s="283"/>
      <c r="U82" s="283"/>
      <c r="V82" s="283"/>
      <c r="W82" s="283"/>
      <c r="X82" s="283"/>
      <c r="Y82" s="283"/>
      <c r="Z82" s="283"/>
      <c r="AA82" s="283"/>
      <c r="AB82" s="283"/>
      <c r="AC82" s="284"/>
      <c r="AE82" s="285"/>
      <c r="AG82" s="285"/>
      <c r="AI82" s="285"/>
      <c r="AK82" s="286"/>
    </row>
    <row r="83" spans="3:37" ht="12.75" customHeight="1" outlineLevel="1" x14ac:dyDescent="0.25">
      <c r="D83" s="139" t="str">
        <f>'Line Items'!D29</f>
        <v>Barton on Humber - Cleethorpes</v>
      </c>
      <c r="E83" s="102"/>
      <c r="F83" s="140" t="str">
        <f t="shared" si="5"/>
        <v>£000</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285"/>
      <c r="AG83" s="285"/>
      <c r="AI83" s="285"/>
      <c r="AK83" s="286"/>
    </row>
    <row r="84" spans="3:37" ht="12.75" customHeight="1" outlineLevel="1" x14ac:dyDescent="0.25">
      <c r="D84" s="139" t="str">
        <f>'Line Items'!D30</f>
        <v>[Passenger Revenue Service Groups Line 17]</v>
      </c>
      <c r="E84" s="102"/>
      <c r="F84" s="140" t="str">
        <f t="shared" si="5"/>
        <v>£000</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285"/>
      <c r="AG84" s="285"/>
      <c r="AI84" s="285"/>
      <c r="AK84" s="286"/>
    </row>
    <row r="85" spans="3:37" ht="12.75" customHeight="1" outlineLevel="1" x14ac:dyDescent="0.25">
      <c r="D85" s="139" t="str">
        <f>'Line Items'!D31</f>
        <v>[Passenger Revenue Service Groups Line 18]</v>
      </c>
      <c r="E85" s="102"/>
      <c r="F85" s="140" t="str">
        <f t="shared" si="5"/>
        <v>£000</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285"/>
      <c r="AG85" s="285"/>
      <c r="AI85" s="285"/>
      <c r="AK85" s="286"/>
    </row>
    <row r="86" spans="3:37" ht="12.75" customHeight="1" outlineLevel="1" x14ac:dyDescent="0.25">
      <c r="D86" s="139" t="str">
        <f>'Line Items'!D32</f>
        <v>[Passenger Revenue Service Groups Line 19]</v>
      </c>
      <c r="E86" s="102"/>
      <c r="F86" s="140" t="str">
        <f t="shared" si="5"/>
        <v>£000</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285"/>
      <c r="AG86" s="285"/>
      <c r="AI86" s="285"/>
      <c r="AK86" s="286"/>
    </row>
    <row r="87" spans="3:37" ht="12.75" customHeight="1" outlineLevel="1" x14ac:dyDescent="0.25">
      <c r="D87" s="111" t="str">
        <f>'Line Items'!D33</f>
        <v>[Passenger Revenue Service Groups Line 20]</v>
      </c>
      <c r="E87" s="287"/>
      <c r="F87" s="150" t="str">
        <f t="shared" si="5"/>
        <v>£000</v>
      </c>
      <c r="G87" s="288"/>
      <c r="H87" s="288"/>
      <c r="I87" s="288"/>
      <c r="J87" s="288"/>
      <c r="K87" s="288"/>
      <c r="L87" s="288"/>
      <c r="M87" s="288"/>
      <c r="N87" s="288"/>
      <c r="O87" s="288"/>
      <c r="P87" s="288"/>
      <c r="Q87" s="288"/>
      <c r="R87" s="288"/>
      <c r="S87" s="288"/>
      <c r="T87" s="288"/>
      <c r="U87" s="288"/>
      <c r="V87" s="288"/>
      <c r="W87" s="288"/>
      <c r="X87" s="288"/>
      <c r="Y87" s="288"/>
      <c r="Z87" s="288"/>
      <c r="AA87" s="288"/>
      <c r="AB87" s="288"/>
      <c r="AC87" s="289"/>
      <c r="AE87" s="290"/>
      <c r="AG87" s="290"/>
      <c r="AI87" s="290"/>
      <c r="AK87" s="291"/>
    </row>
    <row r="88" spans="3:37" ht="12.75" customHeight="1" outlineLevel="1" x14ac:dyDescent="0.25">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G88" s="103"/>
      <c r="AI88" s="103"/>
    </row>
    <row r="89" spans="3:37" ht="12.75" customHeight="1" outlineLevel="1" x14ac:dyDescent="0.25">
      <c r="D89" s="292" t="str">
        <f>"Total "&amp;C67</f>
        <v>Total Full Fare (First)</v>
      </c>
      <c r="E89" s="293"/>
      <c r="F89" s="294" t="str">
        <f>F87</f>
        <v>£000</v>
      </c>
      <c r="G89" s="295">
        <f t="shared" ref="G89:AC89" si="6">SUM(G68:G87)</f>
        <v>0</v>
      </c>
      <c r="H89" s="295">
        <f t="shared" si="6"/>
        <v>0</v>
      </c>
      <c r="I89" s="295">
        <f t="shared" si="6"/>
        <v>0</v>
      </c>
      <c r="J89" s="295">
        <f t="shared" si="6"/>
        <v>0</v>
      </c>
      <c r="K89" s="295">
        <f t="shared" si="6"/>
        <v>0</v>
      </c>
      <c r="L89" s="295">
        <f t="shared" si="6"/>
        <v>0</v>
      </c>
      <c r="M89" s="295">
        <f t="shared" si="6"/>
        <v>0</v>
      </c>
      <c r="N89" s="295">
        <f t="shared" si="6"/>
        <v>0</v>
      </c>
      <c r="O89" s="295">
        <f t="shared" si="6"/>
        <v>0</v>
      </c>
      <c r="P89" s="295">
        <f t="shared" si="6"/>
        <v>0</v>
      </c>
      <c r="Q89" s="295">
        <f t="shared" si="6"/>
        <v>0</v>
      </c>
      <c r="R89" s="295">
        <f t="shared" si="6"/>
        <v>0</v>
      </c>
      <c r="S89" s="295">
        <f t="shared" si="6"/>
        <v>0</v>
      </c>
      <c r="T89" s="295">
        <f t="shared" si="6"/>
        <v>0</v>
      </c>
      <c r="U89" s="295">
        <f t="shared" si="6"/>
        <v>0</v>
      </c>
      <c r="V89" s="295">
        <f t="shared" si="6"/>
        <v>0</v>
      </c>
      <c r="W89" s="295">
        <f t="shared" si="6"/>
        <v>0</v>
      </c>
      <c r="X89" s="295">
        <f t="shared" si="6"/>
        <v>0</v>
      </c>
      <c r="Y89" s="295">
        <f t="shared" si="6"/>
        <v>0</v>
      </c>
      <c r="Z89" s="295">
        <f t="shared" si="6"/>
        <v>0</v>
      </c>
      <c r="AA89" s="295">
        <f t="shared" si="6"/>
        <v>0</v>
      </c>
      <c r="AB89" s="295">
        <f t="shared" si="6"/>
        <v>0</v>
      </c>
      <c r="AC89" s="295">
        <f t="shared" si="6"/>
        <v>0</v>
      </c>
      <c r="AE89" s="295">
        <f>SUM(AE68:AE87)</f>
        <v>0</v>
      </c>
      <c r="AG89" s="295">
        <f>SUM(AG68:AG87)</f>
        <v>0</v>
      </c>
      <c r="AI89" s="295">
        <f>SUM(AI68:AI87)</f>
        <v>0</v>
      </c>
      <c r="AK89" s="296"/>
    </row>
    <row r="90" spans="3:37" ht="12.75" customHeight="1" outlineLevel="1" x14ac:dyDescent="0.25">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G90" s="103"/>
      <c r="AI90" s="103"/>
    </row>
    <row r="91" spans="3:37" ht="12.75" customHeight="1" outlineLevel="1" x14ac:dyDescent="0.25">
      <c r="C91" s="186" t="s">
        <v>560</v>
      </c>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G91" s="103"/>
      <c r="AI91" s="103"/>
    </row>
    <row r="92" spans="3:37" ht="12.75" customHeight="1" outlineLevel="1" x14ac:dyDescent="0.25">
      <c r="D92" s="137" t="str">
        <f>'Line Items'!D14</f>
        <v>22150000: St.Pancras-Derby-Sheffield (Fast)</v>
      </c>
      <c r="E92" s="97"/>
      <c r="F92" s="297" t="str">
        <f t="shared" ref="F92:F111" si="7">F68</f>
        <v>£000</v>
      </c>
      <c r="G92" s="278"/>
      <c r="H92" s="278"/>
      <c r="I92" s="279"/>
      <c r="J92" s="278"/>
      <c r="K92" s="279"/>
      <c r="L92" s="279"/>
      <c r="M92" s="278"/>
      <c r="N92" s="278"/>
      <c r="O92" s="278"/>
      <c r="P92" s="278"/>
      <c r="Q92" s="278"/>
      <c r="R92" s="278"/>
      <c r="S92" s="278"/>
      <c r="T92" s="278"/>
      <c r="U92" s="278"/>
      <c r="V92" s="278"/>
      <c r="W92" s="278"/>
      <c r="X92" s="278"/>
      <c r="Y92" s="278"/>
      <c r="Z92" s="278"/>
      <c r="AA92" s="278"/>
      <c r="AB92" s="278"/>
      <c r="AC92" s="280"/>
      <c r="AE92" s="281"/>
      <c r="AG92" s="281"/>
      <c r="AI92" s="281"/>
      <c r="AK92" s="282"/>
    </row>
    <row r="93" spans="3:37" ht="12.75" customHeight="1" outlineLevel="1" x14ac:dyDescent="0.25">
      <c r="D93" s="139" t="str">
        <f>'Line Items'!D15</f>
        <v>22152000: St.Pancras-Derby-Sheffield (Semi Fast)</v>
      </c>
      <c r="E93" s="102"/>
      <c r="F93" s="140" t="str">
        <f t="shared" si="7"/>
        <v>£000</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285"/>
      <c r="AG93" s="285"/>
      <c r="AI93" s="285"/>
      <c r="AK93" s="286"/>
    </row>
    <row r="94" spans="3:37" ht="12.75" customHeight="1" outlineLevel="1" x14ac:dyDescent="0.25">
      <c r="D94" s="139" t="str">
        <f>'Line Items'!D16</f>
        <v>22153000: St.Pancras-Nottingham (Fast)</v>
      </c>
      <c r="E94" s="102"/>
      <c r="F94" s="140" t="str">
        <f t="shared" si="7"/>
        <v>£000</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285"/>
      <c r="AG94" s="285"/>
      <c r="AI94" s="285"/>
      <c r="AK94" s="286"/>
    </row>
    <row r="95" spans="3:37" ht="12.75" customHeight="1" outlineLevel="1" x14ac:dyDescent="0.25">
      <c r="D95" s="139" t="str">
        <f>'Line Items'!D17</f>
        <v>22154000: St.Pancras-Nottingham (Semi Fast)</v>
      </c>
      <c r="E95" s="102"/>
      <c r="F95" s="140" t="str">
        <f t="shared" si="7"/>
        <v>£000</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285"/>
      <c r="AG95" s="285"/>
      <c r="AI95" s="285"/>
      <c r="AK95" s="286"/>
    </row>
    <row r="96" spans="3:37" ht="12.75" customHeight="1" outlineLevel="1" x14ac:dyDescent="0.25">
      <c r="D96" s="139" t="str">
        <f>'Line Items'!D18</f>
        <v>22156000: St.Pancras-Kettering/Corby (Semi Fast)</v>
      </c>
      <c r="E96" s="102"/>
      <c r="F96" s="140" t="str">
        <f t="shared" si="7"/>
        <v>£000</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285"/>
      <c r="AG96" s="285"/>
      <c r="AI96" s="285"/>
      <c r="AK96" s="286"/>
    </row>
    <row r="97" spans="4:37" ht="12.75" customHeight="1" outlineLevel="1" x14ac:dyDescent="0.25">
      <c r="D97" s="139" t="str">
        <f>'Line Items'!D19</f>
        <v>22269000: Liverpool - Manchester - Sheffield - Nottingham - Peterborough - Norwich</v>
      </c>
      <c r="E97" s="102"/>
      <c r="F97" s="140" t="str">
        <f t="shared" si="7"/>
        <v>£000</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285"/>
      <c r="AG97" s="285"/>
      <c r="AI97" s="285"/>
      <c r="AK97" s="286"/>
    </row>
    <row r="98" spans="4:37" ht="12.75" customHeight="1" outlineLevel="1" x14ac:dyDescent="0.25">
      <c r="D98" s="139" t="str">
        <f>'Line Items'!D20</f>
        <v>22275000: Derby - Nottingham (Stopping)</v>
      </c>
      <c r="E98" s="102"/>
      <c r="F98" s="140" t="str">
        <f t="shared" si="7"/>
        <v>£000</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285"/>
      <c r="AG98" s="285"/>
      <c r="AI98" s="285"/>
      <c r="AK98" s="286"/>
    </row>
    <row r="99" spans="4:37" ht="12.75" customHeight="1" outlineLevel="1" x14ac:dyDescent="0.25">
      <c r="D99" s="139" t="str">
        <f>'Line Items'!D21</f>
        <v>22277000: Nottingham - Newark - Lincoln</v>
      </c>
      <c r="E99" s="102"/>
      <c r="F99" s="140" t="str">
        <f t="shared" si="7"/>
        <v>£000</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285"/>
      <c r="AG99" s="285"/>
      <c r="AI99" s="285"/>
      <c r="AK99" s="286"/>
    </row>
    <row r="100" spans="4:37" ht="12.75" customHeight="1" outlineLevel="1" x14ac:dyDescent="0.25">
      <c r="D100" s="139" t="str">
        <f>'Line Items'!D22</f>
        <v>22320000: Crewe - Stoke - Derby</v>
      </c>
      <c r="E100" s="102"/>
      <c r="F100" s="140" t="str">
        <f t="shared" si="7"/>
        <v>£000</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285"/>
      <c r="AG100" s="285"/>
      <c r="AI100" s="285"/>
      <c r="AK100" s="286"/>
    </row>
    <row r="101" spans="4:37" ht="12.75" customHeight="1" outlineLevel="1" x14ac:dyDescent="0.25">
      <c r="D101" s="139" t="str">
        <f>'Line Items'!D23</f>
        <v>22321000: Nottingham - Leicester</v>
      </c>
      <c r="E101" s="102"/>
      <c r="F101" s="140" t="str">
        <f t="shared" si="7"/>
        <v>£000</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285"/>
      <c r="AG101" s="285"/>
      <c r="AI101" s="285"/>
      <c r="AK101" s="286"/>
    </row>
    <row r="102" spans="4:37" ht="12.75" customHeight="1" outlineLevel="1" x14ac:dyDescent="0.25">
      <c r="D102" s="139" t="str">
        <f>'Line Items'!D24</f>
        <v>22323000: Derby - Matlock</v>
      </c>
      <c r="E102" s="102"/>
      <c r="F102" s="140" t="str">
        <f t="shared" si="7"/>
        <v>£000</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285"/>
      <c r="AG102" s="285"/>
      <c r="AI102" s="285"/>
      <c r="AK102" s="286"/>
    </row>
    <row r="103" spans="4:37" ht="12.75" customHeight="1" outlineLevel="1" x14ac:dyDescent="0.25">
      <c r="D103" s="139" t="str">
        <f>'Line Items'!D25</f>
        <v>12325021: Nottingham - Mansfield - Worksop</v>
      </c>
      <c r="E103" s="102"/>
      <c r="F103" s="140" t="str">
        <f t="shared" si="7"/>
        <v>£000</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285"/>
      <c r="AG103" s="285"/>
      <c r="AI103" s="285"/>
      <c r="AK103" s="286"/>
    </row>
    <row r="104" spans="4:37" ht="12.75" customHeight="1" outlineLevel="1" x14ac:dyDescent="0.25">
      <c r="D104" s="139" t="str">
        <f>'Line Items'!D26</f>
        <v>22812000: Doncaster - Lincoln - Spalding/Peterborough</v>
      </c>
      <c r="E104" s="102"/>
      <c r="F104" s="140" t="str">
        <f t="shared" si="7"/>
        <v>£000</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285"/>
      <c r="AG104" s="285"/>
      <c r="AI104" s="285"/>
      <c r="AK104" s="286"/>
    </row>
    <row r="105" spans="4:37" ht="12.75" customHeight="1" outlineLevel="1" x14ac:dyDescent="0.25">
      <c r="D105" s="139" t="str">
        <f>'Line Items'!D27</f>
        <v>22832000: Nottingham - Grantham - Skegness</v>
      </c>
      <c r="E105" s="102"/>
      <c r="F105" s="140" t="str">
        <f t="shared" si="7"/>
        <v>£000</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285"/>
      <c r="AG105" s="285"/>
      <c r="AI105" s="285"/>
      <c r="AK105" s="286"/>
    </row>
    <row r="106" spans="4:37" ht="12.75" customHeight="1" outlineLevel="1" x14ac:dyDescent="0.25">
      <c r="D106" s="139" t="str">
        <f>'Line Items'!D28</f>
        <v>22836000: Newark - Lincoln - Grimsby/Cleethorpes</v>
      </c>
      <c r="E106" s="102"/>
      <c r="F106" s="140" t="str">
        <f t="shared" si="7"/>
        <v>£000</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285"/>
      <c r="AG106" s="285"/>
      <c r="AI106" s="285"/>
      <c r="AK106" s="286"/>
    </row>
    <row r="107" spans="4:37" ht="12.75" customHeight="1" outlineLevel="1" x14ac:dyDescent="0.25">
      <c r="D107" s="139" t="str">
        <f>'Line Items'!D29</f>
        <v>Barton on Humber - Cleethorpes</v>
      </c>
      <c r="E107" s="102"/>
      <c r="F107" s="140" t="str">
        <f t="shared" si="7"/>
        <v>£000</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285"/>
      <c r="AG107" s="285"/>
      <c r="AI107" s="285"/>
      <c r="AK107" s="286"/>
    </row>
    <row r="108" spans="4:37" ht="12.75" customHeight="1" outlineLevel="1" x14ac:dyDescent="0.25">
      <c r="D108" s="139" t="str">
        <f>'Line Items'!D30</f>
        <v>[Passenger Revenue Service Groups Line 17]</v>
      </c>
      <c r="E108" s="102"/>
      <c r="F108" s="140" t="str">
        <f t="shared" si="7"/>
        <v>£000</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285"/>
      <c r="AG108" s="285"/>
      <c r="AI108" s="285"/>
      <c r="AK108" s="286"/>
    </row>
    <row r="109" spans="4:37" ht="12.75" customHeight="1" outlineLevel="1" x14ac:dyDescent="0.25">
      <c r="D109" s="139" t="str">
        <f>'Line Items'!D31</f>
        <v>[Passenger Revenue Service Groups Line 18]</v>
      </c>
      <c r="E109" s="102"/>
      <c r="F109" s="140" t="str">
        <f t="shared" si="7"/>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285"/>
      <c r="AG109" s="285"/>
      <c r="AI109" s="285"/>
      <c r="AK109" s="286"/>
    </row>
    <row r="110" spans="4:37" ht="12.75" customHeight="1" outlineLevel="1" x14ac:dyDescent="0.25">
      <c r="D110" s="139" t="str">
        <f>'Line Items'!D32</f>
        <v>[Passenger Revenue Service Groups Line 19]</v>
      </c>
      <c r="E110" s="102"/>
      <c r="F110" s="140" t="str">
        <f t="shared" si="7"/>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285"/>
      <c r="AG110" s="285"/>
      <c r="AI110" s="285"/>
      <c r="AK110" s="286"/>
    </row>
    <row r="111" spans="4:37" ht="12.75" customHeight="1" outlineLevel="1" x14ac:dyDescent="0.25">
      <c r="D111" s="111" t="str">
        <f>'Line Items'!D33</f>
        <v>[Passenger Revenue Service Groups Line 20]</v>
      </c>
      <c r="E111" s="287"/>
      <c r="F111" s="150" t="str">
        <f t="shared" si="7"/>
        <v>£000</v>
      </c>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9"/>
      <c r="AE111" s="290"/>
      <c r="AG111" s="290"/>
      <c r="AI111" s="290"/>
      <c r="AK111" s="291"/>
    </row>
    <row r="112" spans="4:37" ht="12.75" customHeight="1" outlineLevel="1" x14ac:dyDescent="0.25">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G112" s="103"/>
      <c r="AH112" s="103"/>
      <c r="AI112" s="103"/>
    </row>
    <row r="113" spans="3:37" ht="12.75" customHeight="1" outlineLevel="1" x14ac:dyDescent="0.25">
      <c r="D113" s="292" t="str">
        <f>"Total "&amp;C91</f>
        <v>Total Full Fare (Standard)</v>
      </c>
      <c r="E113" s="293"/>
      <c r="F113" s="294" t="str">
        <f>F111</f>
        <v>£000</v>
      </c>
      <c r="G113" s="295">
        <f t="shared" ref="G113:AC113" si="8">SUM(G92:G111)</f>
        <v>0</v>
      </c>
      <c r="H113" s="295">
        <f t="shared" si="8"/>
        <v>0</v>
      </c>
      <c r="I113" s="295">
        <f t="shared" si="8"/>
        <v>0</v>
      </c>
      <c r="J113" s="295">
        <f t="shared" si="8"/>
        <v>0</v>
      </c>
      <c r="K113" s="295">
        <f t="shared" si="8"/>
        <v>0</v>
      </c>
      <c r="L113" s="295">
        <f t="shared" si="8"/>
        <v>0</v>
      </c>
      <c r="M113" s="295">
        <f t="shared" si="8"/>
        <v>0</v>
      </c>
      <c r="N113" s="295">
        <f t="shared" si="8"/>
        <v>0</v>
      </c>
      <c r="O113" s="295">
        <f t="shared" si="8"/>
        <v>0</v>
      </c>
      <c r="P113" s="295">
        <f t="shared" si="8"/>
        <v>0</v>
      </c>
      <c r="Q113" s="295">
        <f t="shared" si="8"/>
        <v>0</v>
      </c>
      <c r="R113" s="295">
        <f t="shared" si="8"/>
        <v>0</v>
      </c>
      <c r="S113" s="295">
        <f t="shared" si="8"/>
        <v>0</v>
      </c>
      <c r="T113" s="295">
        <f t="shared" si="8"/>
        <v>0</v>
      </c>
      <c r="U113" s="295">
        <f t="shared" si="8"/>
        <v>0</v>
      </c>
      <c r="V113" s="295">
        <f t="shared" si="8"/>
        <v>0</v>
      </c>
      <c r="W113" s="295">
        <f t="shared" si="8"/>
        <v>0</v>
      </c>
      <c r="X113" s="295">
        <f t="shared" si="8"/>
        <v>0</v>
      </c>
      <c r="Y113" s="295">
        <f t="shared" si="8"/>
        <v>0</v>
      </c>
      <c r="Z113" s="295">
        <f t="shared" si="8"/>
        <v>0</v>
      </c>
      <c r="AA113" s="295">
        <f t="shared" si="8"/>
        <v>0</v>
      </c>
      <c r="AB113" s="295">
        <f t="shared" si="8"/>
        <v>0</v>
      </c>
      <c r="AC113" s="295">
        <f t="shared" si="8"/>
        <v>0</v>
      </c>
      <c r="AE113" s="295">
        <f>SUM(AE92:AE111)</f>
        <v>0</v>
      </c>
      <c r="AG113" s="295">
        <f>SUM(AG92:AG111)</f>
        <v>0</v>
      </c>
      <c r="AI113" s="295">
        <f>SUM(AI92:AI111)</f>
        <v>0</v>
      </c>
      <c r="AK113" s="296"/>
    </row>
    <row r="114" spans="3:37" ht="12.75" customHeight="1" outlineLevel="1" x14ac:dyDescent="0.25">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G114" s="103"/>
      <c r="AI114" s="103"/>
    </row>
    <row r="115" spans="3:37" ht="12.75" customHeight="1" outlineLevel="1" x14ac:dyDescent="0.25">
      <c r="D115" s="292" t="s">
        <v>561</v>
      </c>
      <c r="E115" s="293"/>
      <c r="F115" s="294" t="str">
        <f>F113</f>
        <v>£000</v>
      </c>
      <c r="G115" s="295">
        <f t="shared" ref="G115:AC115" si="9">SUM(G89,G113)</f>
        <v>0</v>
      </c>
      <c r="H115" s="295">
        <f t="shared" si="9"/>
        <v>0</v>
      </c>
      <c r="I115" s="295">
        <f t="shared" si="9"/>
        <v>0</v>
      </c>
      <c r="J115" s="295">
        <f t="shared" si="9"/>
        <v>0</v>
      </c>
      <c r="K115" s="295">
        <f t="shared" si="9"/>
        <v>0</v>
      </c>
      <c r="L115" s="295">
        <f t="shared" si="9"/>
        <v>0</v>
      </c>
      <c r="M115" s="295">
        <f t="shared" si="9"/>
        <v>0</v>
      </c>
      <c r="N115" s="295">
        <f t="shared" si="9"/>
        <v>0</v>
      </c>
      <c r="O115" s="295">
        <f t="shared" si="9"/>
        <v>0</v>
      </c>
      <c r="P115" s="295">
        <f t="shared" si="9"/>
        <v>0</v>
      </c>
      <c r="Q115" s="295">
        <f t="shared" si="9"/>
        <v>0</v>
      </c>
      <c r="R115" s="295">
        <f t="shared" si="9"/>
        <v>0</v>
      </c>
      <c r="S115" s="295">
        <f t="shared" si="9"/>
        <v>0</v>
      </c>
      <c r="T115" s="295">
        <f t="shared" si="9"/>
        <v>0</v>
      </c>
      <c r="U115" s="295">
        <f t="shared" si="9"/>
        <v>0</v>
      </c>
      <c r="V115" s="295">
        <f t="shared" si="9"/>
        <v>0</v>
      </c>
      <c r="W115" s="295">
        <f t="shared" si="9"/>
        <v>0</v>
      </c>
      <c r="X115" s="295">
        <f t="shared" si="9"/>
        <v>0</v>
      </c>
      <c r="Y115" s="295">
        <f t="shared" si="9"/>
        <v>0</v>
      </c>
      <c r="Z115" s="295">
        <f t="shared" si="9"/>
        <v>0</v>
      </c>
      <c r="AA115" s="295">
        <f t="shared" si="9"/>
        <v>0</v>
      </c>
      <c r="AB115" s="295">
        <f t="shared" si="9"/>
        <v>0</v>
      </c>
      <c r="AC115" s="298">
        <f t="shared" si="9"/>
        <v>0</v>
      </c>
      <c r="AE115" s="299">
        <f>SUM(AE89,AE113)</f>
        <v>0</v>
      </c>
      <c r="AG115" s="299">
        <f>SUM(AG89,AG113)</f>
        <v>0</v>
      </c>
      <c r="AI115" s="299">
        <f>SUM(AI89,AI113)</f>
        <v>0</v>
      </c>
      <c r="AK115" s="296"/>
    </row>
    <row r="116" spans="3:37" ht="12.6" customHeight="1" outlineLevel="1" x14ac:dyDescent="0.25">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G116" s="103"/>
      <c r="AI116" s="103"/>
    </row>
    <row r="117" spans="3:37" ht="12.6" customHeight="1" outlineLevel="1" x14ac:dyDescent="0.25">
      <c r="C117" s="186" t="s">
        <v>562</v>
      </c>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G117" s="103"/>
      <c r="AI117" s="103"/>
    </row>
    <row r="118" spans="3:37" outlineLevel="1" x14ac:dyDescent="0.25">
      <c r="D118" s="137" t="str">
        <f>'Line Items'!D14</f>
        <v>22150000: St.Pancras-Derby-Sheffield (Fast)</v>
      </c>
      <c r="E118" s="97"/>
      <c r="F118" s="297" t="str">
        <f t="shared" ref="F118:F137" si="10">F92</f>
        <v>£000</v>
      </c>
      <c r="G118" s="278"/>
      <c r="H118" s="278"/>
      <c r="I118" s="279"/>
      <c r="J118" s="278"/>
      <c r="K118" s="279"/>
      <c r="L118" s="279"/>
      <c r="M118" s="278"/>
      <c r="N118" s="278"/>
      <c r="O118" s="278"/>
      <c r="P118" s="278"/>
      <c r="Q118" s="278"/>
      <c r="R118" s="278"/>
      <c r="S118" s="278"/>
      <c r="T118" s="278"/>
      <c r="U118" s="278"/>
      <c r="V118" s="278"/>
      <c r="W118" s="278"/>
      <c r="X118" s="278"/>
      <c r="Y118" s="278"/>
      <c r="Z118" s="278"/>
      <c r="AA118" s="278"/>
      <c r="AB118" s="278"/>
      <c r="AC118" s="280"/>
      <c r="AE118" s="281"/>
      <c r="AG118" s="281"/>
      <c r="AI118" s="281"/>
      <c r="AK118" s="282"/>
    </row>
    <row r="119" spans="3:37" ht="12.6" customHeight="1" outlineLevel="1" x14ac:dyDescent="0.25">
      <c r="D119" s="139" t="str">
        <f>'Line Items'!D15</f>
        <v>22152000: St.Pancras-Derby-Sheffield (Semi Fast)</v>
      </c>
      <c r="E119" s="102"/>
      <c r="F119" s="140" t="str">
        <f t="shared" si="10"/>
        <v>£000</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285"/>
      <c r="AG119" s="285"/>
      <c r="AI119" s="285"/>
      <c r="AK119" s="286"/>
    </row>
    <row r="120" spans="3:37" ht="12.6" customHeight="1" outlineLevel="1" x14ac:dyDescent="0.25">
      <c r="D120" s="139" t="str">
        <f>'Line Items'!D16</f>
        <v>22153000: St.Pancras-Nottingham (Fast)</v>
      </c>
      <c r="E120" s="102"/>
      <c r="F120" s="140" t="str">
        <f t="shared" si="10"/>
        <v>£000</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285"/>
      <c r="AG120" s="285"/>
      <c r="AI120" s="285"/>
      <c r="AK120" s="286"/>
    </row>
    <row r="121" spans="3:37" ht="12.6" customHeight="1" outlineLevel="1" x14ac:dyDescent="0.25">
      <c r="D121" s="139" t="str">
        <f>'Line Items'!D17</f>
        <v>22154000: St.Pancras-Nottingham (Semi Fast)</v>
      </c>
      <c r="E121" s="102"/>
      <c r="F121" s="140" t="str">
        <f t="shared" si="10"/>
        <v>£000</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285"/>
      <c r="AG121" s="285"/>
      <c r="AI121" s="285"/>
      <c r="AK121" s="286"/>
    </row>
    <row r="122" spans="3:37" ht="12.6" customHeight="1" outlineLevel="1" x14ac:dyDescent="0.25">
      <c r="D122" s="139" t="str">
        <f>'Line Items'!D18</f>
        <v>22156000: St.Pancras-Kettering/Corby (Semi Fast)</v>
      </c>
      <c r="E122" s="102"/>
      <c r="F122" s="140" t="str">
        <f t="shared" si="10"/>
        <v>£000</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285"/>
      <c r="AG122" s="285"/>
      <c r="AI122" s="285"/>
      <c r="AK122" s="286"/>
    </row>
    <row r="123" spans="3:37" ht="12.6" customHeight="1" outlineLevel="1" x14ac:dyDescent="0.25">
      <c r="D123" s="139" t="str">
        <f>'Line Items'!D19</f>
        <v>22269000: Liverpool - Manchester - Sheffield - Nottingham - Peterborough - Norwich</v>
      </c>
      <c r="E123" s="102"/>
      <c r="F123" s="140" t="str">
        <f t="shared" si="10"/>
        <v>£000</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285"/>
      <c r="AG123" s="285"/>
      <c r="AI123" s="285"/>
      <c r="AK123" s="286"/>
    </row>
    <row r="124" spans="3:37" ht="12.6" customHeight="1" outlineLevel="1" x14ac:dyDescent="0.25">
      <c r="D124" s="139" t="str">
        <f>'Line Items'!D20</f>
        <v>22275000: Derby - Nottingham (Stopping)</v>
      </c>
      <c r="E124" s="102"/>
      <c r="F124" s="140" t="str">
        <f t="shared" si="10"/>
        <v>£000</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285"/>
      <c r="AG124" s="285"/>
      <c r="AI124" s="285"/>
      <c r="AK124" s="286"/>
    </row>
    <row r="125" spans="3:37" ht="12.6" customHeight="1" outlineLevel="1" x14ac:dyDescent="0.25">
      <c r="D125" s="139" t="str">
        <f>'Line Items'!D21</f>
        <v>22277000: Nottingham - Newark - Lincoln</v>
      </c>
      <c r="E125" s="102"/>
      <c r="F125" s="140" t="str">
        <f t="shared" si="10"/>
        <v>£000</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285"/>
      <c r="AG125" s="285"/>
      <c r="AI125" s="285"/>
      <c r="AK125" s="286"/>
    </row>
    <row r="126" spans="3:37" ht="12.6" customHeight="1" outlineLevel="1" x14ac:dyDescent="0.25">
      <c r="D126" s="139" t="str">
        <f>'Line Items'!D22</f>
        <v>22320000: Crewe - Stoke - Derby</v>
      </c>
      <c r="E126" s="102"/>
      <c r="F126" s="140" t="str">
        <f t="shared" si="10"/>
        <v>£000</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285"/>
      <c r="AG126" s="285"/>
      <c r="AI126" s="285"/>
      <c r="AK126" s="286"/>
    </row>
    <row r="127" spans="3:37" ht="12.75" customHeight="1" outlineLevel="1" x14ac:dyDescent="0.25">
      <c r="D127" s="139" t="str">
        <f>'Line Items'!D23</f>
        <v>22321000: Nottingham - Leicester</v>
      </c>
      <c r="E127" s="102"/>
      <c r="F127" s="140" t="str">
        <f t="shared" si="10"/>
        <v>£000</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285"/>
      <c r="AG127" s="285"/>
      <c r="AI127" s="285"/>
      <c r="AK127" s="286"/>
    </row>
    <row r="128" spans="3:37" ht="12.75" customHeight="1" outlineLevel="1" x14ac:dyDescent="0.25">
      <c r="D128" s="139" t="str">
        <f>'Line Items'!D24</f>
        <v>22323000: Derby - Matlock</v>
      </c>
      <c r="E128" s="102"/>
      <c r="F128" s="140" t="str">
        <f t="shared" si="10"/>
        <v>£000</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285"/>
      <c r="AG128" s="285"/>
      <c r="AI128" s="285"/>
      <c r="AK128" s="286"/>
    </row>
    <row r="129" spans="3:37" ht="12.75" customHeight="1" outlineLevel="1" x14ac:dyDescent="0.25">
      <c r="D129" s="139" t="str">
        <f>'Line Items'!D25</f>
        <v>12325021: Nottingham - Mansfield - Worksop</v>
      </c>
      <c r="E129" s="102"/>
      <c r="F129" s="140" t="str">
        <f t="shared" si="10"/>
        <v>£000</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285"/>
      <c r="AG129" s="285"/>
      <c r="AI129" s="285"/>
      <c r="AK129" s="286"/>
    </row>
    <row r="130" spans="3:37" ht="12.75" customHeight="1" outlineLevel="1" x14ac:dyDescent="0.25">
      <c r="D130" s="139" t="str">
        <f>'Line Items'!D26</f>
        <v>22812000: Doncaster - Lincoln - Spalding/Peterborough</v>
      </c>
      <c r="E130" s="102"/>
      <c r="F130" s="140" t="str">
        <f t="shared" si="10"/>
        <v>£000</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285"/>
      <c r="AG130" s="285"/>
      <c r="AI130" s="285"/>
      <c r="AK130" s="286"/>
    </row>
    <row r="131" spans="3:37" ht="12.75" customHeight="1" outlineLevel="1" x14ac:dyDescent="0.25">
      <c r="D131" s="139" t="str">
        <f>'Line Items'!D27</f>
        <v>22832000: Nottingham - Grantham - Skegness</v>
      </c>
      <c r="E131" s="102"/>
      <c r="F131" s="140" t="str">
        <f t="shared" si="10"/>
        <v>£000</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285"/>
      <c r="AG131" s="285"/>
      <c r="AI131" s="285"/>
      <c r="AK131" s="286"/>
    </row>
    <row r="132" spans="3:37" ht="12.75" customHeight="1" outlineLevel="1" x14ac:dyDescent="0.25">
      <c r="D132" s="139" t="str">
        <f>'Line Items'!D28</f>
        <v>22836000: Newark - Lincoln - Grimsby/Cleethorpes</v>
      </c>
      <c r="E132" s="102"/>
      <c r="F132" s="140" t="str">
        <f t="shared" si="10"/>
        <v>£000</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285"/>
      <c r="AG132" s="285"/>
      <c r="AI132" s="285"/>
      <c r="AK132" s="286"/>
    </row>
    <row r="133" spans="3:37" ht="12.75" customHeight="1" outlineLevel="1" x14ac:dyDescent="0.25">
      <c r="D133" s="139" t="str">
        <f>'Line Items'!D29</f>
        <v>Barton on Humber - Cleethorpes</v>
      </c>
      <c r="E133" s="102"/>
      <c r="F133" s="140" t="str">
        <f t="shared" si="10"/>
        <v>£000</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285"/>
      <c r="AG133" s="285"/>
      <c r="AI133" s="285"/>
      <c r="AK133" s="286"/>
    </row>
    <row r="134" spans="3:37" ht="12.75" customHeight="1" outlineLevel="1" x14ac:dyDescent="0.25">
      <c r="D134" s="139" t="str">
        <f>'Line Items'!D30</f>
        <v>[Passenger Revenue Service Groups Line 17]</v>
      </c>
      <c r="E134" s="102"/>
      <c r="F134" s="140" t="str">
        <f t="shared" si="10"/>
        <v>£000</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285"/>
      <c r="AG134" s="285"/>
      <c r="AI134" s="285"/>
      <c r="AK134" s="286"/>
    </row>
    <row r="135" spans="3:37" ht="12.75" customHeight="1" outlineLevel="1" x14ac:dyDescent="0.25">
      <c r="D135" s="139" t="str">
        <f>'Line Items'!D31</f>
        <v>[Passenger Revenue Service Groups Line 18]</v>
      </c>
      <c r="E135" s="102"/>
      <c r="F135" s="140" t="str">
        <f t="shared" si="10"/>
        <v>£000</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285"/>
      <c r="AG135" s="285"/>
      <c r="AI135" s="285"/>
      <c r="AK135" s="286"/>
    </row>
    <row r="136" spans="3:37" ht="12.75" customHeight="1" outlineLevel="1" x14ac:dyDescent="0.25">
      <c r="D136" s="139" t="str">
        <f>'Line Items'!D32</f>
        <v>[Passenger Revenue Service Groups Line 19]</v>
      </c>
      <c r="E136" s="102"/>
      <c r="F136" s="140" t="str">
        <f t="shared" si="10"/>
        <v>£000</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285"/>
      <c r="AG136" s="285"/>
      <c r="AI136" s="285"/>
      <c r="AK136" s="286"/>
    </row>
    <row r="137" spans="3:37" ht="12.75" customHeight="1" outlineLevel="1" x14ac:dyDescent="0.25">
      <c r="D137" s="111" t="str">
        <f>'Line Items'!D33</f>
        <v>[Passenger Revenue Service Groups Line 20]</v>
      </c>
      <c r="E137" s="287"/>
      <c r="F137" s="150" t="str">
        <f t="shared" si="10"/>
        <v>£000</v>
      </c>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9"/>
      <c r="AE137" s="290"/>
      <c r="AG137" s="290"/>
      <c r="AI137" s="290"/>
      <c r="AK137" s="291"/>
    </row>
    <row r="138" spans="3:37" ht="12.75" customHeight="1" outlineLevel="1" x14ac:dyDescent="0.25">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G138" s="103"/>
      <c r="AI138" s="103"/>
    </row>
    <row r="139" spans="3:37" ht="12.75" customHeight="1" outlineLevel="1" x14ac:dyDescent="0.25">
      <c r="D139" s="292" t="str">
        <f>"Total "&amp;C117</f>
        <v>Total Advance (First)</v>
      </c>
      <c r="E139" s="293"/>
      <c r="F139" s="294" t="str">
        <f>F137</f>
        <v>£000</v>
      </c>
      <c r="G139" s="295">
        <f t="shared" ref="G139:AC139" si="11">SUM(G118:G137)</f>
        <v>0</v>
      </c>
      <c r="H139" s="295">
        <f t="shared" si="11"/>
        <v>0</v>
      </c>
      <c r="I139" s="295">
        <f t="shared" si="11"/>
        <v>0</v>
      </c>
      <c r="J139" s="295">
        <f t="shared" si="11"/>
        <v>0</v>
      </c>
      <c r="K139" s="295">
        <f t="shared" si="11"/>
        <v>0</v>
      </c>
      <c r="L139" s="295">
        <f t="shared" si="11"/>
        <v>0</v>
      </c>
      <c r="M139" s="295">
        <f t="shared" si="11"/>
        <v>0</v>
      </c>
      <c r="N139" s="295">
        <f t="shared" si="11"/>
        <v>0</v>
      </c>
      <c r="O139" s="295">
        <f t="shared" si="11"/>
        <v>0</v>
      </c>
      <c r="P139" s="295">
        <f t="shared" si="11"/>
        <v>0</v>
      </c>
      <c r="Q139" s="295">
        <f t="shared" si="11"/>
        <v>0</v>
      </c>
      <c r="R139" s="295">
        <f t="shared" si="11"/>
        <v>0</v>
      </c>
      <c r="S139" s="295">
        <f t="shared" si="11"/>
        <v>0</v>
      </c>
      <c r="T139" s="295">
        <f t="shared" si="11"/>
        <v>0</v>
      </c>
      <c r="U139" s="295">
        <f t="shared" si="11"/>
        <v>0</v>
      </c>
      <c r="V139" s="295">
        <f t="shared" si="11"/>
        <v>0</v>
      </c>
      <c r="W139" s="295">
        <f t="shared" si="11"/>
        <v>0</v>
      </c>
      <c r="X139" s="295">
        <f t="shared" si="11"/>
        <v>0</v>
      </c>
      <c r="Y139" s="295">
        <f t="shared" si="11"/>
        <v>0</v>
      </c>
      <c r="Z139" s="295">
        <f t="shared" si="11"/>
        <v>0</v>
      </c>
      <c r="AA139" s="295">
        <f t="shared" si="11"/>
        <v>0</v>
      </c>
      <c r="AB139" s="295">
        <f t="shared" si="11"/>
        <v>0</v>
      </c>
      <c r="AC139" s="295">
        <f t="shared" si="11"/>
        <v>0</v>
      </c>
      <c r="AE139" s="295">
        <f>SUM(AE118:AE137)</f>
        <v>0</v>
      </c>
      <c r="AG139" s="295">
        <f>SUM(AG118:AG137)</f>
        <v>0</v>
      </c>
      <c r="AI139" s="295">
        <f>SUM(AI118:AI137)</f>
        <v>0</v>
      </c>
      <c r="AK139" s="296"/>
    </row>
    <row r="140" spans="3:37" ht="12.75" customHeight="1" outlineLevel="1" x14ac:dyDescent="0.25">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G140" s="103"/>
      <c r="AI140" s="103"/>
    </row>
    <row r="141" spans="3:37" ht="12.75" customHeight="1" outlineLevel="1" x14ac:dyDescent="0.25">
      <c r="C141" s="186" t="s">
        <v>563</v>
      </c>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G141" s="103"/>
      <c r="AI141" s="103"/>
    </row>
    <row r="142" spans="3:37" ht="12.75" customHeight="1" outlineLevel="1" x14ac:dyDescent="0.25">
      <c r="D142" s="137" t="str">
        <f>'Line Items'!D14</f>
        <v>22150000: St.Pancras-Derby-Sheffield (Fast)</v>
      </c>
      <c r="E142" s="97"/>
      <c r="F142" s="297" t="str">
        <f t="shared" ref="F142:F161" si="12">F118</f>
        <v>£000</v>
      </c>
      <c r="G142" s="278"/>
      <c r="H142" s="278"/>
      <c r="I142" s="279"/>
      <c r="J142" s="278"/>
      <c r="K142" s="279"/>
      <c r="L142" s="279"/>
      <c r="M142" s="278"/>
      <c r="N142" s="278"/>
      <c r="O142" s="278"/>
      <c r="P142" s="278"/>
      <c r="Q142" s="278"/>
      <c r="R142" s="278"/>
      <c r="S142" s="278"/>
      <c r="T142" s="278"/>
      <c r="U142" s="278"/>
      <c r="V142" s="278"/>
      <c r="W142" s="278"/>
      <c r="X142" s="278"/>
      <c r="Y142" s="278"/>
      <c r="Z142" s="278"/>
      <c r="AA142" s="278"/>
      <c r="AB142" s="278"/>
      <c r="AC142" s="280"/>
      <c r="AE142" s="281"/>
      <c r="AG142" s="281"/>
      <c r="AI142" s="281"/>
      <c r="AK142" s="282"/>
    </row>
    <row r="143" spans="3:37" ht="12.75" customHeight="1" outlineLevel="1" x14ac:dyDescent="0.25">
      <c r="D143" s="139" t="str">
        <f>'Line Items'!D15</f>
        <v>22152000: St.Pancras-Derby-Sheffield (Semi Fast)</v>
      </c>
      <c r="E143" s="102"/>
      <c r="F143" s="140" t="str">
        <f t="shared" si="12"/>
        <v>£000</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4"/>
      <c r="AE143" s="285"/>
      <c r="AG143" s="285"/>
      <c r="AI143" s="285"/>
      <c r="AK143" s="286"/>
    </row>
    <row r="144" spans="3:37" ht="12.75" customHeight="1" outlineLevel="1" x14ac:dyDescent="0.25">
      <c r="D144" s="139" t="str">
        <f>'Line Items'!D16</f>
        <v>22153000: St.Pancras-Nottingham (Fast)</v>
      </c>
      <c r="E144" s="102"/>
      <c r="F144" s="140" t="str">
        <f t="shared" si="12"/>
        <v>£000</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285"/>
      <c r="AG144" s="285"/>
      <c r="AI144" s="285"/>
      <c r="AK144" s="286"/>
    </row>
    <row r="145" spans="4:37" ht="12.75" customHeight="1" outlineLevel="1" x14ac:dyDescent="0.25">
      <c r="D145" s="139" t="str">
        <f>'Line Items'!D17</f>
        <v>22154000: St.Pancras-Nottingham (Semi Fast)</v>
      </c>
      <c r="E145" s="102"/>
      <c r="F145" s="140" t="str">
        <f t="shared" si="12"/>
        <v>£000</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285"/>
      <c r="AG145" s="285"/>
      <c r="AI145" s="285"/>
      <c r="AK145" s="286"/>
    </row>
    <row r="146" spans="4:37" ht="12.75" customHeight="1" outlineLevel="1" x14ac:dyDescent="0.25">
      <c r="D146" s="139" t="str">
        <f>'Line Items'!D18</f>
        <v>22156000: St.Pancras-Kettering/Corby (Semi Fast)</v>
      </c>
      <c r="E146" s="102"/>
      <c r="F146" s="140" t="str">
        <f t="shared" si="12"/>
        <v>£000</v>
      </c>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4"/>
      <c r="AE146" s="285"/>
      <c r="AG146" s="285"/>
      <c r="AI146" s="285"/>
      <c r="AK146" s="286"/>
    </row>
    <row r="147" spans="4:37" ht="12.75" customHeight="1" outlineLevel="1" x14ac:dyDescent="0.25">
      <c r="D147" s="139" t="str">
        <f>'Line Items'!D19</f>
        <v>22269000: Liverpool - Manchester - Sheffield - Nottingham - Peterborough - Norwich</v>
      </c>
      <c r="E147" s="102"/>
      <c r="F147" s="140" t="str">
        <f t="shared" si="12"/>
        <v>£000</v>
      </c>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4"/>
      <c r="AE147" s="285"/>
      <c r="AG147" s="285"/>
      <c r="AI147" s="285"/>
      <c r="AK147" s="286"/>
    </row>
    <row r="148" spans="4:37" ht="12.75" customHeight="1" outlineLevel="1" x14ac:dyDescent="0.25">
      <c r="D148" s="139" t="str">
        <f>'Line Items'!D20</f>
        <v>22275000: Derby - Nottingham (Stopping)</v>
      </c>
      <c r="E148" s="102"/>
      <c r="F148" s="140" t="str">
        <f t="shared" si="12"/>
        <v>£000</v>
      </c>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4"/>
      <c r="AE148" s="285"/>
      <c r="AG148" s="285"/>
      <c r="AI148" s="285"/>
      <c r="AK148" s="286"/>
    </row>
    <row r="149" spans="4:37" ht="12.75" customHeight="1" outlineLevel="1" x14ac:dyDescent="0.25">
      <c r="D149" s="139" t="str">
        <f>'Line Items'!D21</f>
        <v>22277000: Nottingham - Newark - Lincoln</v>
      </c>
      <c r="E149" s="102"/>
      <c r="F149" s="140" t="str">
        <f t="shared" si="12"/>
        <v>£000</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285"/>
      <c r="AG149" s="285"/>
      <c r="AI149" s="285"/>
      <c r="AK149" s="286"/>
    </row>
    <row r="150" spans="4:37" ht="12.75" customHeight="1" outlineLevel="1" x14ac:dyDescent="0.25">
      <c r="D150" s="139" t="str">
        <f>'Line Items'!D22</f>
        <v>22320000: Crewe - Stoke - Derby</v>
      </c>
      <c r="E150" s="102"/>
      <c r="F150" s="140" t="str">
        <f t="shared" si="12"/>
        <v>£000</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285"/>
      <c r="AG150" s="285"/>
      <c r="AI150" s="285"/>
      <c r="AK150" s="286"/>
    </row>
    <row r="151" spans="4:37" ht="12.75" customHeight="1" outlineLevel="1" x14ac:dyDescent="0.25">
      <c r="D151" s="139" t="str">
        <f>'Line Items'!D23</f>
        <v>22321000: Nottingham - Leicester</v>
      </c>
      <c r="E151" s="102"/>
      <c r="F151" s="140" t="str">
        <f t="shared" si="12"/>
        <v>£000</v>
      </c>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4"/>
      <c r="AE151" s="285"/>
      <c r="AG151" s="285"/>
      <c r="AI151" s="285"/>
      <c r="AK151" s="286"/>
    </row>
    <row r="152" spans="4:37" ht="12.75" customHeight="1" outlineLevel="1" x14ac:dyDescent="0.25">
      <c r="D152" s="139" t="str">
        <f>'Line Items'!D24</f>
        <v>22323000: Derby - Matlock</v>
      </c>
      <c r="E152" s="102"/>
      <c r="F152" s="140" t="str">
        <f t="shared" si="12"/>
        <v>£000</v>
      </c>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4"/>
      <c r="AE152" s="285"/>
      <c r="AG152" s="285"/>
      <c r="AI152" s="285"/>
      <c r="AK152" s="286"/>
    </row>
    <row r="153" spans="4:37" ht="12.75" customHeight="1" outlineLevel="1" x14ac:dyDescent="0.25">
      <c r="D153" s="139" t="str">
        <f>'Line Items'!D25</f>
        <v>12325021: Nottingham - Mansfield - Worksop</v>
      </c>
      <c r="E153" s="102"/>
      <c r="F153" s="140" t="str">
        <f t="shared" si="12"/>
        <v>£000</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285"/>
      <c r="AG153" s="285"/>
      <c r="AI153" s="285"/>
      <c r="AK153" s="286"/>
    </row>
    <row r="154" spans="4:37" ht="12.75" customHeight="1" outlineLevel="1" x14ac:dyDescent="0.25">
      <c r="D154" s="139" t="str">
        <f>'Line Items'!D26</f>
        <v>22812000: Doncaster - Lincoln - Spalding/Peterborough</v>
      </c>
      <c r="E154" s="102"/>
      <c r="F154" s="140" t="str">
        <f t="shared" si="12"/>
        <v>£000</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285"/>
      <c r="AG154" s="285"/>
      <c r="AI154" s="285"/>
      <c r="AK154" s="286"/>
    </row>
    <row r="155" spans="4:37" ht="12.75" customHeight="1" outlineLevel="1" x14ac:dyDescent="0.25">
      <c r="D155" s="139" t="str">
        <f>'Line Items'!D27</f>
        <v>22832000: Nottingham - Grantham - Skegness</v>
      </c>
      <c r="E155" s="102"/>
      <c r="F155" s="140" t="str">
        <f t="shared" si="12"/>
        <v>£000</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285"/>
      <c r="AG155" s="285"/>
      <c r="AI155" s="285"/>
      <c r="AK155" s="286"/>
    </row>
    <row r="156" spans="4:37" ht="12.75" customHeight="1" outlineLevel="1" x14ac:dyDescent="0.25">
      <c r="D156" s="139" t="str">
        <f>'Line Items'!D28</f>
        <v>22836000: Newark - Lincoln - Grimsby/Cleethorpes</v>
      </c>
      <c r="E156" s="102"/>
      <c r="F156" s="140" t="str">
        <f t="shared" si="12"/>
        <v>£000</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285"/>
      <c r="AG156" s="285"/>
      <c r="AI156" s="285"/>
      <c r="AK156" s="286"/>
    </row>
    <row r="157" spans="4:37" ht="12.75" customHeight="1" outlineLevel="1" x14ac:dyDescent="0.25">
      <c r="D157" s="139" t="str">
        <f>'Line Items'!D29</f>
        <v>Barton on Humber - Cleethorpes</v>
      </c>
      <c r="E157" s="102"/>
      <c r="F157" s="140" t="str">
        <f t="shared" si="12"/>
        <v>£000</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285"/>
      <c r="AG157" s="285"/>
      <c r="AI157" s="285"/>
      <c r="AK157" s="286"/>
    </row>
    <row r="158" spans="4:37" ht="12.75" customHeight="1" outlineLevel="1" x14ac:dyDescent="0.25">
      <c r="D158" s="139" t="str">
        <f>'Line Items'!D30</f>
        <v>[Passenger Revenue Service Groups Line 17]</v>
      </c>
      <c r="E158" s="102"/>
      <c r="F158" s="140" t="str">
        <f t="shared" si="12"/>
        <v>£000</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285"/>
      <c r="AG158" s="285"/>
      <c r="AI158" s="285"/>
      <c r="AK158" s="286"/>
    </row>
    <row r="159" spans="4:37" ht="12.75" customHeight="1" outlineLevel="1" x14ac:dyDescent="0.25">
      <c r="D159" s="139" t="str">
        <f>'Line Items'!D31</f>
        <v>[Passenger Revenue Service Groups Line 18]</v>
      </c>
      <c r="E159" s="102"/>
      <c r="F159" s="140" t="str">
        <f t="shared" si="12"/>
        <v>£000</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285"/>
      <c r="AG159" s="285"/>
      <c r="AI159" s="285"/>
      <c r="AK159" s="286"/>
    </row>
    <row r="160" spans="4:37" ht="12.75" customHeight="1" outlineLevel="1" x14ac:dyDescent="0.25">
      <c r="D160" s="139" t="str">
        <f>'Line Items'!D32</f>
        <v>[Passenger Revenue Service Groups Line 19]</v>
      </c>
      <c r="E160" s="102"/>
      <c r="F160" s="140" t="str">
        <f t="shared" si="12"/>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285"/>
      <c r="AG160" s="285"/>
      <c r="AI160" s="285"/>
      <c r="AK160" s="286"/>
    </row>
    <row r="161" spans="3:37" ht="12.75" customHeight="1" outlineLevel="1" x14ac:dyDescent="0.25">
      <c r="D161" s="111" t="str">
        <f>'Line Items'!D33</f>
        <v>[Passenger Revenue Service Groups Line 20]</v>
      </c>
      <c r="E161" s="287"/>
      <c r="F161" s="150" t="str">
        <f t="shared" si="12"/>
        <v>£000</v>
      </c>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9"/>
      <c r="AE161" s="290"/>
      <c r="AG161" s="290"/>
      <c r="AI161" s="290"/>
      <c r="AK161" s="291"/>
    </row>
    <row r="162" spans="3:37" ht="12.75" customHeight="1" outlineLevel="1" x14ac:dyDescent="0.25">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G162" s="103"/>
      <c r="AI162" s="103"/>
    </row>
    <row r="163" spans="3:37" ht="12.75" customHeight="1" outlineLevel="1" x14ac:dyDescent="0.25">
      <c r="D163" s="292" t="str">
        <f>"Total "&amp;C141</f>
        <v>Total Advance (Standard)</v>
      </c>
      <c r="E163" s="293"/>
      <c r="F163" s="294" t="str">
        <f>F161</f>
        <v>£000</v>
      </c>
      <c r="G163" s="295">
        <f t="shared" ref="G163:AC163" si="13">SUM(G142:G161)</f>
        <v>0</v>
      </c>
      <c r="H163" s="295">
        <f t="shared" si="13"/>
        <v>0</v>
      </c>
      <c r="I163" s="295">
        <f t="shared" si="13"/>
        <v>0</v>
      </c>
      <c r="J163" s="295">
        <f t="shared" si="13"/>
        <v>0</v>
      </c>
      <c r="K163" s="295">
        <f t="shared" si="13"/>
        <v>0</v>
      </c>
      <c r="L163" s="295">
        <f t="shared" si="13"/>
        <v>0</v>
      </c>
      <c r="M163" s="295">
        <f t="shared" si="13"/>
        <v>0</v>
      </c>
      <c r="N163" s="295">
        <f t="shared" si="13"/>
        <v>0</v>
      </c>
      <c r="O163" s="295">
        <f t="shared" si="13"/>
        <v>0</v>
      </c>
      <c r="P163" s="295">
        <f t="shared" si="13"/>
        <v>0</v>
      </c>
      <c r="Q163" s="295">
        <f t="shared" si="13"/>
        <v>0</v>
      </c>
      <c r="R163" s="295">
        <f t="shared" si="13"/>
        <v>0</v>
      </c>
      <c r="S163" s="295">
        <f t="shared" si="13"/>
        <v>0</v>
      </c>
      <c r="T163" s="295">
        <f t="shared" si="13"/>
        <v>0</v>
      </c>
      <c r="U163" s="295">
        <f t="shared" si="13"/>
        <v>0</v>
      </c>
      <c r="V163" s="295">
        <f t="shared" si="13"/>
        <v>0</v>
      </c>
      <c r="W163" s="295">
        <f t="shared" si="13"/>
        <v>0</v>
      </c>
      <c r="X163" s="295">
        <f t="shared" si="13"/>
        <v>0</v>
      </c>
      <c r="Y163" s="295">
        <f t="shared" si="13"/>
        <v>0</v>
      </c>
      <c r="Z163" s="295">
        <f t="shared" si="13"/>
        <v>0</v>
      </c>
      <c r="AA163" s="295">
        <f t="shared" si="13"/>
        <v>0</v>
      </c>
      <c r="AB163" s="295">
        <f t="shared" si="13"/>
        <v>0</v>
      </c>
      <c r="AC163" s="295">
        <f t="shared" si="13"/>
        <v>0</v>
      </c>
      <c r="AE163" s="295">
        <f>SUM(AE142:AE161)</f>
        <v>0</v>
      </c>
      <c r="AG163" s="295">
        <f>SUM(AG142:AG161)</f>
        <v>0</v>
      </c>
      <c r="AI163" s="295">
        <f>SUM(AI142:AI161)</f>
        <v>0</v>
      </c>
      <c r="AK163" s="296"/>
    </row>
    <row r="164" spans="3:37" ht="12.75" customHeight="1" outlineLevel="1" x14ac:dyDescent="0.25">
      <c r="G164" s="103"/>
      <c r="H164" s="103"/>
      <c r="I164" s="103"/>
      <c r="J164" s="103"/>
      <c r="K164" s="103"/>
      <c r="L164" s="103"/>
      <c r="M164" s="103"/>
      <c r="N164" s="103"/>
      <c r="O164" s="103"/>
      <c r="P164" s="103"/>
      <c r="Q164" s="103"/>
      <c r="R164" s="103"/>
      <c r="S164" s="103"/>
      <c r="T164" s="103"/>
      <c r="U164" s="103"/>
      <c r="V164" s="103"/>
      <c r="W164" s="103"/>
      <c r="X164" s="103"/>
      <c r="Y164" s="103"/>
      <c r="Z164" s="103"/>
      <c r="AA164" s="103"/>
      <c r="AB164" s="103"/>
      <c r="AC164" s="103"/>
      <c r="AD164" s="103"/>
      <c r="AE164" s="103"/>
      <c r="AF164" s="103"/>
      <c r="AG164" s="103"/>
      <c r="AI164" s="103"/>
    </row>
    <row r="165" spans="3:37" ht="12.75" customHeight="1" outlineLevel="1" x14ac:dyDescent="0.25">
      <c r="D165" s="292" t="s">
        <v>564</v>
      </c>
      <c r="E165" s="293"/>
      <c r="F165" s="294" t="str">
        <f>F163</f>
        <v>£000</v>
      </c>
      <c r="G165" s="295">
        <f t="shared" ref="G165:AC165" si="14">SUM(G139,G163)</f>
        <v>0</v>
      </c>
      <c r="H165" s="295">
        <f t="shared" si="14"/>
        <v>0</v>
      </c>
      <c r="I165" s="295">
        <f t="shared" si="14"/>
        <v>0</v>
      </c>
      <c r="J165" s="295">
        <f t="shared" si="14"/>
        <v>0</v>
      </c>
      <c r="K165" s="295">
        <f t="shared" si="14"/>
        <v>0</v>
      </c>
      <c r="L165" s="295">
        <f t="shared" si="14"/>
        <v>0</v>
      </c>
      <c r="M165" s="295">
        <f t="shared" si="14"/>
        <v>0</v>
      </c>
      <c r="N165" s="295">
        <f t="shared" si="14"/>
        <v>0</v>
      </c>
      <c r="O165" s="295">
        <f t="shared" si="14"/>
        <v>0</v>
      </c>
      <c r="P165" s="295">
        <f t="shared" si="14"/>
        <v>0</v>
      </c>
      <c r="Q165" s="295">
        <f t="shared" si="14"/>
        <v>0</v>
      </c>
      <c r="R165" s="295">
        <f t="shared" si="14"/>
        <v>0</v>
      </c>
      <c r="S165" s="295">
        <f t="shared" si="14"/>
        <v>0</v>
      </c>
      <c r="T165" s="295">
        <f t="shared" si="14"/>
        <v>0</v>
      </c>
      <c r="U165" s="295">
        <f t="shared" si="14"/>
        <v>0</v>
      </c>
      <c r="V165" s="295">
        <f t="shared" si="14"/>
        <v>0</v>
      </c>
      <c r="W165" s="295">
        <f t="shared" si="14"/>
        <v>0</v>
      </c>
      <c r="X165" s="295">
        <f t="shared" si="14"/>
        <v>0</v>
      </c>
      <c r="Y165" s="295">
        <f t="shared" si="14"/>
        <v>0</v>
      </c>
      <c r="Z165" s="295">
        <f t="shared" si="14"/>
        <v>0</v>
      </c>
      <c r="AA165" s="295">
        <f t="shared" si="14"/>
        <v>0</v>
      </c>
      <c r="AB165" s="295">
        <f t="shared" si="14"/>
        <v>0</v>
      </c>
      <c r="AC165" s="298">
        <f t="shared" si="14"/>
        <v>0</v>
      </c>
      <c r="AE165" s="299">
        <f>SUM(AE139,AE163)</f>
        <v>0</v>
      </c>
      <c r="AG165" s="299">
        <f>SUM(AG139,AG163)</f>
        <v>0</v>
      </c>
      <c r="AI165" s="299">
        <f>SUM(AI139,AI163)</f>
        <v>0</v>
      </c>
      <c r="AK165" s="296"/>
    </row>
    <row r="166" spans="3:37" ht="12.75" customHeight="1" outlineLevel="1" x14ac:dyDescent="0.25">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c r="AG166" s="103"/>
      <c r="AI166" s="103"/>
    </row>
    <row r="167" spans="3:37" ht="12.75" customHeight="1" outlineLevel="1" x14ac:dyDescent="0.25">
      <c r="C167" s="186" t="s">
        <v>565</v>
      </c>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I167" s="103"/>
    </row>
    <row r="168" spans="3:37" ht="12.75" customHeight="1" outlineLevel="1" x14ac:dyDescent="0.25">
      <c r="D168" s="137" t="str">
        <f>'Line Items'!D14</f>
        <v>22150000: St.Pancras-Derby-Sheffield (Fast)</v>
      </c>
      <c r="E168" s="97"/>
      <c r="F168" s="297" t="str">
        <f t="shared" ref="F168:F187" si="15">F142</f>
        <v>£000</v>
      </c>
      <c r="G168" s="278"/>
      <c r="H168" s="278"/>
      <c r="I168" s="279"/>
      <c r="J168" s="278"/>
      <c r="K168" s="279"/>
      <c r="L168" s="279"/>
      <c r="M168" s="278"/>
      <c r="N168" s="278"/>
      <c r="O168" s="278"/>
      <c r="P168" s="278"/>
      <c r="Q168" s="278"/>
      <c r="R168" s="278"/>
      <c r="S168" s="278"/>
      <c r="T168" s="278"/>
      <c r="U168" s="278"/>
      <c r="V168" s="278"/>
      <c r="W168" s="278"/>
      <c r="X168" s="278"/>
      <c r="Y168" s="278"/>
      <c r="Z168" s="278"/>
      <c r="AA168" s="278"/>
      <c r="AB168" s="278"/>
      <c r="AC168" s="280"/>
      <c r="AE168" s="281"/>
      <c r="AG168" s="281"/>
      <c r="AI168" s="281"/>
      <c r="AK168" s="282"/>
    </row>
    <row r="169" spans="3:37" ht="12.75" customHeight="1" outlineLevel="1" x14ac:dyDescent="0.25">
      <c r="D169" s="139" t="str">
        <f>'Line Items'!D15</f>
        <v>22152000: St.Pancras-Derby-Sheffield (Semi Fast)</v>
      </c>
      <c r="E169" s="102"/>
      <c r="F169" s="140" t="str">
        <f t="shared" si="15"/>
        <v>£000</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285"/>
      <c r="AG169" s="285"/>
      <c r="AI169" s="285"/>
      <c r="AK169" s="286"/>
    </row>
    <row r="170" spans="3:37" ht="12.75" customHeight="1" outlineLevel="1" x14ac:dyDescent="0.25">
      <c r="D170" s="139" t="str">
        <f>'Line Items'!D16</f>
        <v>22153000: St.Pancras-Nottingham (Fast)</v>
      </c>
      <c r="E170" s="102"/>
      <c r="F170" s="140" t="str">
        <f t="shared" si="15"/>
        <v>£000</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285"/>
      <c r="AG170" s="285"/>
      <c r="AI170" s="285"/>
      <c r="AK170" s="286"/>
    </row>
    <row r="171" spans="3:37" ht="12.75" customHeight="1" outlineLevel="1" x14ac:dyDescent="0.25">
      <c r="D171" s="139" t="str">
        <f>'Line Items'!D17</f>
        <v>22154000: St.Pancras-Nottingham (Semi Fast)</v>
      </c>
      <c r="E171" s="102"/>
      <c r="F171" s="140" t="str">
        <f t="shared" si="15"/>
        <v>£000</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285"/>
      <c r="AG171" s="285"/>
      <c r="AI171" s="285"/>
      <c r="AK171" s="286"/>
    </row>
    <row r="172" spans="3:37" ht="12.75" customHeight="1" outlineLevel="1" x14ac:dyDescent="0.25">
      <c r="D172" s="139" t="str">
        <f>'Line Items'!D18</f>
        <v>22156000: St.Pancras-Kettering/Corby (Semi Fast)</v>
      </c>
      <c r="E172" s="102"/>
      <c r="F172" s="140" t="str">
        <f t="shared" si="15"/>
        <v>£000</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285"/>
      <c r="AG172" s="285"/>
      <c r="AI172" s="285"/>
      <c r="AK172" s="286"/>
    </row>
    <row r="173" spans="3:37" ht="12.75" customHeight="1" outlineLevel="1" x14ac:dyDescent="0.25">
      <c r="D173" s="139" t="str">
        <f>'Line Items'!D19</f>
        <v>22269000: Liverpool - Manchester - Sheffield - Nottingham - Peterborough - Norwich</v>
      </c>
      <c r="E173" s="102"/>
      <c r="F173" s="140" t="str">
        <f t="shared" si="15"/>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285"/>
      <c r="AG173" s="285"/>
      <c r="AI173" s="285"/>
      <c r="AK173" s="286"/>
    </row>
    <row r="174" spans="3:37" ht="12.75" customHeight="1" outlineLevel="1" x14ac:dyDescent="0.25">
      <c r="D174" s="139" t="str">
        <f>'Line Items'!D20</f>
        <v>22275000: Derby - Nottingham (Stopping)</v>
      </c>
      <c r="E174" s="102"/>
      <c r="F174" s="140" t="str">
        <f t="shared" si="15"/>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285"/>
      <c r="AG174" s="285"/>
      <c r="AI174" s="285"/>
      <c r="AK174" s="286"/>
    </row>
    <row r="175" spans="3:37" ht="12.75" customHeight="1" outlineLevel="1" x14ac:dyDescent="0.25">
      <c r="D175" s="139" t="str">
        <f>'Line Items'!D21</f>
        <v>22277000: Nottingham - Newark - Lincoln</v>
      </c>
      <c r="E175" s="102"/>
      <c r="F175" s="140" t="str">
        <f t="shared" si="15"/>
        <v>£000</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285"/>
      <c r="AG175" s="285"/>
      <c r="AI175" s="285"/>
      <c r="AK175" s="286"/>
    </row>
    <row r="176" spans="3:37" ht="12.75" customHeight="1" outlineLevel="1" x14ac:dyDescent="0.25">
      <c r="D176" s="139" t="str">
        <f>'Line Items'!D22</f>
        <v>22320000: Crewe - Stoke - Derby</v>
      </c>
      <c r="E176" s="102"/>
      <c r="F176" s="140" t="str">
        <f t="shared" si="15"/>
        <v>£000</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285"/>
      <c r="AG176" s="285"/>
      <c r="AI176" s="285"/>
      <c r="AK176" s="286"/>
    </row>
    <row r="177" spans="3:37" ht="12.75" customHeight="1" outlineLevel="1" x14ac:dyDescent="0.25">
      <c r="D177" s="139" t="str">
        <f>'Line Items'!D23</f>
        <v>22321000: Nottingham - Leicester</v>
      </c>
      <c r="E177" s="102"/>
      <c r="F177" s="140" t="str">
        <f t="shared" si="15"/>
        <v>£000</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285"/>
      <c r="AG177" s="285"/>
      <c r="AI177" s="285"/>
      <c r="AK177" s="286"/>
    </row>
    <row r="178" spans="3:37" ht="12.75" customHeight="1" outlineLevel="1" x14ac:dyDescent="0.25">
      <c r="D178" s="139" t="str">
        <f>'Line Items'!D24</f>
        <v>22323000: Derby - Matlock</v>
      </c>
      <c r="E178" s="102"/>
      <c r="F178" s="140" t="str">
        <f t="shared" si="15"/>
        <v>£000</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285"/>
      <c r="AG178" s="285"/>
      <c r="AI178" s="285"/>
      <c r="AK178" s="286"/>
    </row>
    <row r="179" spans="3:37" ht="12.75" customHeight="1" outlineLevel="1" x14ac:dyDescent="0.25">
      <c r="D179" s="139" t="str">
        <f>'Line Items'!D25</f>
        <v>12325021: Nottingham - Mansfield - Worksop</v>
      </c>
      <c r="E179" s="102"/>
      <c r="F179" s="140" t="str">
        <f t="shared" si="15"/>
        <v>£000</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285"/>
      <c r="AG179" s="285"/>
      <c r="AI179" s="285"/>
      <c r="AK179" s="286"/>
    </row>
    <row r="180" spans="3:37" ht="12.75" customHeight="1" outlineLevel="1" x14ac:dyDescent="0.25">
      <c r="D180" s="139" t="str">
        <f>'Line Items'!D26</f>
        <v>22812000: Doncaster - Lincoln - Spalding/Peterborough</v>
      </c>
      <c r="E180" s="102"/>
      <c r="F180" s="140" t="str">
        <f t="shared" si="15"/>
        <v>£000</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285"/>
      <c r="AG180" s="285"/>
      <c r="AI180" s="285"/>
      <c r="AK180" s="286"/>
    </row>
    <row r="181" spans="3:37" ht="12.75" customHeight="1" outlineLevel="1" x14ac:dyDescent="0.25">
      <c r="D181" s="139" t="str">
        <f>'Line Items'!D27</f>
        <v>22832000: Nottingham - Grantham - Skegness</v>
      </c>
      <c r="E181" s="102"/>
      <c r="F181" s="140" t="str">
        <f t="shared" si="15"/>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285"/>
      <c r="AG181" s="285"/>
      <c r="AI181" s="285"/>
      <c r="AK181" s="286"/>
    </row>
    <row r="182" spans="3:37" ht="12.75" customHeight="1" outlineLevel="1" x14ac:dyDescent="0.25">
      <c r="D182" s="139" t="str">
        <f>'Line Items'!D28</f>
        <v>22836000: Newark - Lincoln - Grimsby/Cleethorpes</v>
      </c>
      <c r="E182" s="102"/>
      <c r="F182" s="140" t="str">
        <f t="shared" si="15"/>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285"/>
      <c r="AG182" s="285"/>
      <c r="AI182" s="285"/>
      <c r="AK182" s="286"/>
    </row>
    <row r="183" spans="3:37" ht="12.75" customHeight="1" outlineLevel="1" x14ac:dyDescent="0.25">
      <c r="D183" s="139" t="str">
        <f>'Line Items'!D29</f>
        <v>Barton on Humber - Cleethorpes</v>
      </c>
      <c r="E183" s="102"/>
      <c r="F183" s="140" t="str">
        <f t="shared" si="15"/>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285"/>
      <c r="AG183" s="285"/>
      <c r="AI183" s="285"/>
      <c r="AK183" s="286"/>
    </row>
    <row r="184" spans="3:37" ht="12.75" customHeight="1" outlineLevel="1" x14ac:dyDescent="0.25">
      <c r="D184" s="139" t="str">
        <f>'Line Items'!D30</f>
        <v>[Passenger Revenue Service Groups Line 17]</v>
      </c>
      <c r="E184" s="102"/>
      <c r="F184" s="140" t="str">
        <f t="shared" si="15"/>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285"/>
      <c r="AG184" s="285"/>
      <c r="AI184" s="285"/>
      <c r="AK184" s="286"/>
    </row>
    <row r="185" spans="3:37" ht="12.75" customHeight="1" outlineLevel="1" x14ac:dyDescent="0.25">
      <c r="D185" s="139" t="str">
        <f>'Line Items'!D31</f>
        <v>[Passenger Revenue Service Groups Line 18]</v>
      </c>
      <c r="E185" s="102"/>
      <c r="F185" s="140" t="str">
        <f t="shared" si="15"/>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285"/>
      <c r="AG185" s="285"/>
      <c r="AI185" s="285"/>
      <c r="AK185" s="286"/>
    </row>
    <row r="186" spans="3:37" ht="12.75" customHeight="1" outlineLevel="1" x14ac:dyDescent="0.25">
      <c r="D186" s="139" t="str">
        <f>'Line Items'!D32</f>
        <v>[Passenger Revenue Service Groups Line 19]</v>
      </c>
      <c r="E186" s="102"/>
      <c r="F186" s="140" t="str">
        <f t="shared" si="15"/>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285"/>
      <c r="AG186" s="285"/>
      <c r="AI186" s="285"/>
      <c r="AK186" s="286"/>
    </row>
    <row r="187" spans="3:37" ht="12.75" customHeight="1" outlineLevel="1" x14ac:dyDescent="0.25">
      <c r="D187" s="111" t="str">
        <f>'Line Items'!D33</f>
        <v>[Passenger Revenue Service Groups Line 20]</v>
      </c>
      <c r="E187" s="287"/>
      <c r="F187" s="150" t="str">
        <f t="shared" si="15"/>
        <v>£000</v>
      </c>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9"/>
      <c r="AE187" s="290"/>
      <c r="AG187" s="290"/>
      <c r="AI187" s="290"/>
      <c r="AK187" s="291"/>
    </row>
    <row r="188" spans="3:37" ht="12.75" customHeight="1" outlineLevel="1" x14ac:dyDescent="0.25">
      <c r="G188" s="103"/>
      <c r="H188" s="103"/>
      <c r="I188" s="103"/>
      <c r="J188" s="103"/>
      <c r="K188" s="103"/>
      <c r="L188" s="103"/>
      <c r="M188" s="103"/>
      <c r="N188" s="103"/>
      <c r="O188" s="103"/>
      <c r="P188" s="103"/>
      <c r="Q188" s="103"/>
      <c r="R188" s="103"/>
      <c r="S188" s="103"/>
      <c r="T188" s="103"/>
      <c r="U188" s="103"/>
      <c r="V188" s="103"/>
      <c r="W188" s="103"/>
      <c r="X188" s="103"/>
      <c r="Y188" s="103"/>
      <c r="Z188" s="103"/>
      <c r="AA188" s="103"/>
      <c r="AB188" s="103"/>
      <c r="AC188" s="103"/>
      <c r="AD188" s="103"/>
      <c r="AE188" s="103"/>
      <c r="AG188" s="103"/>
      <c r="AI188" s="103"/>
    </row>
    <row r="189" spans="3:37" ht="12.75" customHeight="1" outlineLevel="1" x14ac:dyDescent="0.25">
      <c r="D189" s="292" t="str">
        <f>"Total "&amp;C167</f>
        <v>Total Off-Peak (First)</v>
      </c>
      <c r="E189" s="293"/>
      <c r="F189" s="294" t="str">
        <f>F187</f>
        <v>£000</v>
      </c>
      <c r="G189" s="295">
        <f t="shared" ref="G189:AC189" si="16">SUM(G168:G187)</f>
        <v>0</v>
      </c>
      <c r="H189" s="295">
        <f t="shared" si="16"/>
        <v>0</v>
      </c>
      <c r="I189" s="295">
        <f t="shared" si="16"/>
        <v>0</v>
      </c>
      <c r="J189" s="295">
        <f t="shared" si="16"/>
        <v>0</v>
      </c>
      <c r="K189" s="295">
        <f t="shared" si="16"/>
        <v>0</v>
      </c>
      <c r="L189" s="295">
        <f t="shared" si="16"/>
        <v>0</v>
      </c>
      <c r="M189" s="295">
        <f t="shared" si="16"/>
        <v>0</v>
      </c>
      <c r="N189" s="295">
        <f t="shared" si="16"/>
        <v>0</v>
      </c>
      <c r="O189" s="295">
        <f t="shared" si="16"/>
        <v>0</v>
      </c>
      <c r="P189" s="295">
        <f t="shared" si="16"/>
        <v>0</v>
      </c>
      <c r="Q189" s="295">
        <f t="shared" si="16"/>
        <v>0</v>
      </c>
      <c r="R189" s="295">
        <f t="shared" si="16"/>
        <v>0</v>
      </c>
      <c r="S189" s="295">
        <f t="shared" si="16"/>
        <v>0</v>
      </c>
      <c r="T189" s="295">
        <f t="shared" si="16"/>
        <v>0</v>
      </c>
      <c r="U189" s="295">
        <f t="shared" si="16"/>
        <v>0</v>
      </c>
      <c r="V189" s="295">
        <f t="shared" si="16"/>
        <v>0</v>
      </c>
      <c r="W189" s="295">
        <f t="shared" si="16"/>
        <v>0</v>
      </c>
      <c r="X189" s="295">
        <f t="shared" si="16"/>
        <v>0</v>
      </c>
      <c r="Y189" s="295">
        <f t="shared" si="16"/>
        <v>0</v>
      </c>
      <c r="Z189" s="295">
        <f t="shared" si="16"/>
        <v>0</v>
      </c>
      <c r="AA189" s="295">
        <f t="shared" si="16"/>
        <v>0</v>
      </c>
      <c r="AB189" s="295">
        <f t="shared" si="16"/>
        <v>0</v>
      </c>
      <c r="AC189" s="295">
        <f t="shared" si="16"/>
        <v>0</v>
      </c>
      <c r="AE189" s="295">
        <f>SUM(AE168:AE187)</f>
        <v>0</v>
      </c>
      <c r="AG189" s="295">
        <f>SUM(AG168:AG187)</f>
        <v>0</v>
      </c>
      <c r="AI189" s="295">
        <f>SUM(AI168:AI187)</f>
        <v>0</v>
      </c>
      <c r="AK189" s="296"/>
    </row>
    <row r="190" spans="3:37" ht="12.75" customHeight="1" outlineLevel="1" x14ac:dyDescent="0.25">
      <c r="G190" s="103"/>
      <c r="H190" s="103"/>
      <c r="I190" s="103"/>
      <c r="J190" s="103"/>
      <c r="K190" s="103"/>
      <c r="L190" s="103"/>
      <c r="M190" s="103"/>
      <c r="N190" s="103"/>
      <c r="O190" s="103"/>
      <c r="P190" s="103"/>
      <c r="Q190" s="103"/>
      <c r="R190" s="103"/>
      <c r="S190" s="103"/>
      <c r="T190" s="103"/>
      <c r="U190" s="103"/>
      <c r="V190" s="103"/>
      <c r="W190" s="103"/>
      <c r="X190" s="103"/>
      <c r="Y190" s="103"/>
      <c r="Z190" s="103"/>
      <c r="AA190" s="103"/>
      <c r="AB190" s="103"/>
      <c r="AC190" s="103"/>
      <c r="AD190" s="103"/>
      <c r="AE190" s="103"/>
      <c r="AG190" s="103"/>
      <c r="AI190" s="103"/>
    </row>
    <row r="191" spans="3:37" ht="12.75" customHeight="1" outlineLevel="1" x14ac:dyDescent="0.25">
      <c r="C191" s="186" t="s">
        <v>566</v>
      </c>
      <c r="G191" s="103"/>
      <c r="H191" s="103"/>
      <c r="I191" s="103"/>
      <c r="J191" s="103"/>
      <c r="K191" s="103"/>
      <c r="L191" s="103"/>
      <c r="M191" s="103"/>
      <c r="N191" s="103"/>
      <c r="O191" s="103"/>
      <c r="P191" s="103"/>
      <c r="Q191" s="103"/>
      <c r="R191" s="103"/>
      <c r="S191" s="103"/>
      <c r="T191" s="103"/>
      <c r="U191" s="103"/>
      <c r="V191" s="103"/>
      <c r="W191" s="103"/>
      <c r="X191" s="103"/>
      <c r="Y191" s="103"/>
      <c r="Z191" s="103"/>
      <c r="AA191" s="103"/>
      <c r="AB191" s="103"/>
      <c r="AC191" s="103"/>
      <c r="AD191" s="103"/>
      <c r="AE191" s="103"/>
      <c r="AG191" s="103"/>
      <c r="AI191" s="103"/>
    </row>
    <row r="192" spans="3:37" ht="12.75" customHeight="1" outlineLevel="1" x14ac:dyDescent="0.25">
      <c r="D192" s="137" t="str">
        <f>'Line Items'!D14</f>
        <v>22150000: St.Pancras-Derby-Sheffield (Fast)</v>
      </c>
      <c r="E192" s="97"/>
      <c r="F192" s="297" t="str">
        <f t="shared" ref="F192:F211" si="17">F168</f>
        <v>£000</v>
      </c>
      <c r="G192" s="278"/>
      <c r="H192" s="278"/>
      <c r="I192" s="279"/>
      <c r="J192" s="278"/>
      <c r="K192" s="279"/>
      <c r="L192" s="279"/>
      <c r="M192" s="278"/>
      <c r="N192" s="278"/>
      <c r="O192" s="278"/>
      <c r="P192" s="278"/>
      <c r="Q192" s="278"/>
      <c r="R192" s="278"/>
      <c r="S192" s="278"/>
      <c r="T192" s="278"/>
      <c r="U192" s="278"/>
      <c r="V192" s="278"/>
      <c r="W192" s="278"/>
      <c r="X192" s="278"/>
      <c r="Y192" s="278"/>
      <c r="Z192" s="278"/>
      <c r="AA192" s="278"/>
      <c r="AB192" s="278"/>
      <c r="AC192" s="280"/>
      <c r="AE192" s="281"/>
      <c r="AG192" s="281"/>
      <c r="AI192" s="281"/>
      <c r="AK192" s="282"/>
    </row>
    <row r="193" spans="4:37" ht="12.75" customHeight="1" outlineLevel="1" x14ac:dyDescent="0.25">
      <c r="D193" s="139" t="str">
        <f>'Line Items'!D15</f>
        <v>22152000: St.Pancras-Derby-Sheffield (Semi Fast)</v>
      </c>
      <c r="E193" s="102"/>
      <c r="F193" s="140" t="str">
        <f t="shared" si="17"/>
        <v>£000</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285"/>
      <c r="AG193" s="285"/>
      <c r="AI193" s="285"/>
      <c r="AK193" s="286"/>
    </row>
    <row r="194" spans="4:37" ht="12.75" customHeight="1" outlineLevel="1" x14ac:dyDescent="0.25">
      <c r="D194" s="139" t="str">
        <f>'Line Items'!D16</f>
        <v>22153000: St.Pancras-Nottingham (Fast)</v>
      </c>
      <c r="E194" s="102"/>
      <c r="F194" s="140" t="str">
        <f t="shared" si="17"/>
        <v>£000</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285"/>
      <c r="AG194" s="285"/>
      <c r="AI194" s="285"/>
      <c r="AK194" s="286"/>
    </row>
    <row r="195" spans="4:37" ht="12.75" customHeight="1" outlineLevel="1" x14ac:dyDescent="0.25">
      <c r="D195" s="139" t="str">
        <f>'Line Items'!D17</f>
        <v>22154000: St.Pancras-Nottingham (Semi Fast)</v>
      </c>
      <c r="E195" s="102"/>
      <c r="F195" s="140" t="str">
        <f t="shared" si="17"/>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285"/>
      <c r="AG195" s="285"/>
      <c r="AI195" s="285"/>
      <c r="AK195" s="286"/>
    </row>
    <row r="196" spans="4:37" ht="12.75" customHeight="1" outlineLevel="1" x14ac:dyDescent="0.25">
      <c r="D196" s="139" t="str">
        <f>'Line Items'!D18</f>
        <v>22156000: St.Pancras-Kettering/Corby (Semi Fast)</v>
      </c>
      <c r="E196" s="102"/>
      <c r="F196" s="140" t="str">
        <f t="shared" si="17"/>
        <v>£000</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285"/>
      <c r="AG196" s="285"/>
      <c r="AI196" s="285"/>
      <c r="AK196" s="286"/>
    </row>
    <row r="197" spans="4:37" ht="12.75" customHeight="1" outlineLevel="1" x14ac:dyDescent="0.25">
      <c r="D197" s="139" t="str">
        <f>'Line Items'!D19</f>
        <v>22269000: Liverpool - Manchester - Sheffield - Nottingham - Peterborough - Norwich</v>
      </c>
      <c r="E197" s="102"/>
      <c r="F197" s="140" t="str">
        <f t="shared" si="17"/>
        <v>£000</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285"/>
      <c r="AG197" s="285"/>
      <c r="AI197" s="285"/>
      <c r="AK197" s="286"/>
    </row>
    <row r="198" spans="4:37" ht="12.75" customHeight="1" outlineLevel="1" x14ac:dyDescent="0.25">
      <c r="D198" s="139" t="str">
        <f>'Line Items'!D20</f>
        <v>22275000: Derby - Nottingham (Stopping)</v>
      </c>
      <c r="E198" s="102"/>
      <c r="F198" s="140" t="str">
        <f t="shared" si="17"/>
        <v>£000</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285"/>
      <c r="AG198" s="285"/>
      <c r="AI198" s="285"/>
      <c r="AK198" s="286"/>
    </row>
    <row r="199" spans="4:37" ht="12.75" customHeight="1" outlineLevel="1" x14ac:dyDescent="0.25">
      <c r="D199" s="139" t="str">
        <f>'Line Items'!D21</f>
        <v>22277000: Nottingham - Newark - Lincoln</v>
      </c>
      <c r="E199" s="102"/>
      <c r="F199" s="140" t="str">
        <f t="shared" si="17"/>
        <v>£000</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285"/>
      <c r="AG199" s="285"/>
      <c r="AI199" s="285"/>
      <c r="AK199" s="286"/>
    </row>
    <row r="200" spans="4:37" ht="12.75" customHeight="1" outlineLevel="1" x14ac:dyDescent="0.25">
      <c r="D200" s="139" t="str">
        <f>'Line Items'!D22</f>
        <v>22320000: Crewe - Stoke - Derby</v>
      </c>
      <c r="E200" s="102"/>
      <c r="F200" s="140" t="str">
        <f t="shared" si="17"/>
        <v>£000</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285"/>
      <c r="AG200" s="285"/>
      <c r="AI200" s="285"/>
      <c r="AK200" s="286"/>
    </row>
    <row r="201" spans="4:37" ht="12.75" customHeight="1" outlineLevel="1" x14ac:dyDescent="0.25">
      <c r="D201" s="139" t="str">
        <f>'Line Items'!D23</f>
        <v>22321000: Nottingham - Leicester</v>
      </c>
      <c r="E201" s="102"/>
      <c r="F201" s="140" t="str">
        <f t="shared" si="17"/>
        <v>£000</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285"/>
      <c r="AG201" s="285"/>
      <c r="AI201" s="285"/>
      <c r="AK201" s="286"/>
    </row>
    <row r="202" spans="4:37" ht="12.75" customHeight="1" outlineLevel="1" x14ac:dyDescent="0.25">
      <c r="D202" s="139" t="str">
        <f>'Line Items'!D24</f>
        <v>22323000: Derby - Matlock</v>
      </c>
      <c r="E202" s="102"/>
      <c r="F202" s="140" t="str">
        <f t="shared" si="17"/>
        <v>£000</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285"/>
      <c r="AG202" s="285"/>
      <c r="AI202" s="285"/>
      <c r="AK202" s="286"/>
    </row>
    <row r="203" spans="4:37" ht="12.75" customHeight="1" outlineLevel="1" x14ac:dyDescent="0.25">
      <c r="D203" s="139" t="str">
        <f>'Line Items'!D25</f>
        <v>12325021: Nottingham - Mansfield - Worksop</v>
      </c>
      <c r="E203" s="102"/>
      <c r="F203" s="140" t="str">
        <f t="shared" si="17"/>
        <v>£000</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285"/>
      <c r="AG203" s="285"/>
      <c r="AI203" s="285"/>
      <c r="AK203" s="286"/>
    </row>
    <row r="204" spans="4:37" ht="12.75" customHeight="1" outlineLevel="1" x14ac:dyDescent="0.25">
      <c r="D204" s="139" t="str">
        <f>'Line Items'!D26</f>
        <v>22812000: Doncaster - Lincoln - Spalding/Peterborough</v>
      </c>
      <c r="E204" s="102"/>
      <c r="F204" s="140" t="str">
        <f t="shared" si="17"/>
        <v>£000</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285"/>
      <c r="AG204" s="285"/>
      <c r="AI204" s="285"/>
      <c r="AK204" s="286"/>
    </row>
    <row r="205" spans="4:37" ht="12.75" customHeight="1" outlineLevel="1" x14ac:dyDescent="0.25">
      <c r="D205" s="139" t="str">
        <f>'Line Items'!D27</f>
        <v>22832000: Nottingham - Grantham - Skegness</v>
      </c>
      <c r="E205" s="102"/>
      <c r="F205" s="140" t="str">
        <f t="shared" si="17"/>
        <v>£000</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285"/>
      <c r="AG205" s="285"/>
      <c r="AI205" s="285"/>
      <c r="AK205" s="286"/>
    </row>
    <row r="206" spans="4:37" ht="12.75" customHeight="1" outlineLevel="1" x14ac:dyDescent="0.25">
      <c r="D206" s="139" t="str">
        <f>'Line Items'!D28</f>
        <v>22836000: Newark - Lincoln - Grimsby/Cleethorpes</v>
      </c>
      <c r="E206" s="102"/>
      <c r="F206" s="140" t="str">
        <f t="shared" si="17"/>
        <v>£000</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285"/>
      <c r="AG206" s="285"/>
      <c r="AI206" s="285"/>
      <c r="AK206" s="286"/>
    </row>
    <row r="207" spans="4:37" ht="12.75" customHeight="1" outlineLevel="1" x14ac:dyDescent="0.25">
      <c r="D207" s="139" t="str">
        <f>'Line Items'!D29</f>
        <v>Barton on Humber - Cleethorpes</v>
      </c>
      <c r="E207" s="102"/>
      <c r="F207" s="140" t="str">
        <f t="shared" si="17"/>
        <v>£000</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285"/>
      <c r="AG207" s="285"/>
      <c r="AI207" s="285"/>
      <c r="AK207" s="286"/>
    </row>
    <row r="208" spans="4:37" ht="12.75" customHeight="1" outlineLevel="1" x14ac:dyDescent="0.25">
      <c r="D208" s="139" t="str">
        <f>'Line Items'!D30</f>
        <v>[Passenger Revenue Service Groups Line 17]</v>
      </c>
      <c r="E208" s="102"/>
      <c r="F208" s="140" t="str">
        <f t="shared" si="17"/>
        <v>£000</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285"/>
      <c r="AG208" s="285"/>
      <c r="AI208" s="285"/>
      <c r="AK208" s="286"/>
    </row>
    <row r="209" spans="3:37" ht="12.75" customHeight="1" outlineLevel="1" x14ac:dyDescent="0.25">
      <c r="D209" s="139" t="str">
        <f>'Line Items'!D31</f>
        <v>[Passenger Revenue Service Groups Line 18]</v>
      </c>
      <c r="E209" s="102"/>
      <c r="F209" s="140" t="str">
        <f t="shared" si="17"/>
        <v>£000</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285"/>
      <c r="AG209" s="285"/>
      <c r="AI209" s="285"/>
      <c r="AK209" s="286"/>
    </row>
    <row r="210" spans="3:37" ht="12.75" customHeight="1" outlineLevel="1" x14ac:dyDescent="0.25">
      <c r="D210" s="139" t="str">
        <f>'Line Items'!D32</f>
        <v>[Passenger Revenue Service Groups Line 19]</v>
      </c>
      <c r="E210" s="102"/>
      <c r="F210" s="140" t="str">
        <f t="shared" si="17"/>
        <v>£000</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285"/>
      <c r="AG210" s="285"/>
      <c r="AI210" s="285"/>
      <c r="AK210" s="286"/>
    </row>
    <row r="211" spans="3:37" ht="12.75" customHeight="1" outlineLevel="1" x14ac:dyDescent="0.25">
      <c r="D211" s="111" t="str">
        <f>'Line Items'!D33</f>
        <v>[Passenger Revenue Service Groups Line 20]</v>
      </c>
      <c r="E211" s="287"/>
      <c r="F211" s="150" t="str">
        <f t="shared" si="17"/>
        <v>£000</v>
      </c>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9"/>
      <c r="AE211" s="290"/>
      <c r="AG211" s="290"/>
      <c r="AI211" s="290"/>
      <c r="AK211" s="291"/>
    </row>
    <row r="212" spans="3:37" ht="12.75" customHeight="1" outlineLevel="1" x14ac:dyDescent="0.25">
      <c r="G212" s="103"/>
      <c r="H212" s="103"/>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103"/>
      <c r="AG212" s="103"/>
      <c r="AI212" s="103"/>
    </row>
    <row r="213" spans="3:37" ht="12.75" customHeight="1" outlineLevel="1" x14ac:dyDescent="0.25">
      <c r="D213" s="292" t="str">
        <f>"Total "&amp;C191</f>
        <v>Total Off-Peak (Standard)</v>
      </c>
      <c r="E213" s="293"/>
      <c r="F213" s="294" t="str">
        <f>F211</f>
        <v>£000</v>
      </c>
      <c r="G213" s="295">
        <f t="shared" ref="G213:AC213" si="18">SUM(G192:G211)</f>
        <v>0</v>
      </c>
      <c r="H213" s="295">
        <f t="shared" si="18"/>
        <v>0</v>
      </c>
      <c r="I213" s="295">
        <f t="shared" si="18"/>
        <v>0</v>
      </c>
      <c r="J213" s="295">
        <f t="shared" si="18"/>
        <v>0</v>
      </c>
      <c r="K213" s="295">
        <f t="shared" si="18"/>
        <v>0</v>
      </c>
      <c r="L213" s="295">
        <f t="shared" si="18"/>
        <v>0</v>
      </c>
      <c r="M213" s="295">
        <f t="shared" si="18"/>
        <v>0</v>
      </c>
      <c r="N213" s="295">
        <f t="shared" si="18"/>
        <v>0</v>
      </c>
      <c r="O213" s="295">
        <f t="shared" si="18"/>
        <v>0</v>
      </c>
      <c r="P213" s="295">
        <f t="shared" si="18"/>
        <v>0</v>
      </c>
      <c r="Q213" s="295">
        <f t="shared" si="18"/>
        <v>0</v>
      </c>
      <c r="R213" s="295">
        <f t="shared" si="18"/>
        <v>0</v>
      </c>
      <c r="S213" s="295">
        <f t="shared" si="18"/>
        <v>0</v>
      </c>
      <c r="T213" s="295">
        <f t="shared" si="18"/>
        <v>0</v>
      </c>
      <c r="U213" s="295">
        <f t="shared" si="18"/>
        <v>0</v>
      </c>
      <c r="V213" s="295">
        <f t="shared" si="18"/>
        <v>0</v>
      </c>
      <c r="W213" s="295">
        <f t="shared" si="18"/>
        <v>0</v>
      </c>
      <c r="X213" s="295">
        <f t="shared" si="18"/>
        <v>0</v>
      </c>
      <c r="Y213" s="295">
        <f t="shared" si="18"/>
        <v>0</v>
      </c>
      <c r="Z213" s="295">
        <f t="shared" si="18"/>
        <v>0</v>
      </c>
      <c r="AA213" s="295">
        <f t="shared" si="18"/>
        <v>0</v>
      </c>
      <c r="AB213" s="295">
        <f t="shared" si="18"/>
        <v>0</v>
      </c>
      <c r="AC213" s="295">
        <f t="shared" si="18"/>
        <v>0</v>
      </c>
      <c r="AE213" s="295">
        <f>SUM(AE192:AE211)</f>
        <v>0</v>
      </c>
      <c r="AG213" s="295">
        <f>SUM(AG192:AG211)</f>
        <v>0</v>
      </c>
      <c r="AI213" s="295">
        <f>SUM(AI192:AI211)</f>
        <v>0</v>
      </c>
      <c r="AK213" s="296"/>
    </row>
    <row r="214" spans="3:37" ht="12.75" customHeight="1" outlineLevel="1" x14ac:dyDescent="0.25">
      <c r="G214" s="103"/>
      <c r="H214" s="103"/>
      <c r="I214" s="103"/>
      <c r="J214" s="103"/>
      <c r="K214" s="103"/>
      <c r="L214" s="103"/>
      <c r="M214" s="103"/>
      <c r="N214" s="103"/>
      <c r="O214" s="103"/>
      <c r="P214" s="103"/>
      <c r="Q214" s="103"/>
      <c r="R214" s="103"/>
      <c r="S214" s="103"/>
      <c r="T214" s="103"/>
      <c r="U214" s="103"/>
      <c r="V214" s="103"/>
      <c r="W214" s="103"/>
      <c r="X214" s="103"/>
      <c r="Y214" s="103"/>
      <c r="Z214" s="103"/>
      <c r="AA214" s="103"/>
      <c r="AB214" s="103"/>
      <c r="AC214" s="103"/>
      <c r="AD214" s="103"/>
      <c r="AE214" s="103"/>
      <c r="AG214" s="103"/>
      <c r="AI214" s="103"/>
    </row>
    <row r="215" spans="3:37" ht="12.75" customHeight="1" outlineLevel="1" x14ac:dyDescent="0.25">
      <c r="D215" s="292" t="s">
        <v>567</v>
      </c>
      <c r="E215" s="293"/>
      <c r="F215" s="294" t="str">
        <f>F213</f>
        <v>£000</v>
      </c>
      <c r="G215" s="295">
        <f t="shared" ref="G215:AC215" si="19">SUM(G189,G213)</f>
        <v>0</v>
      </c>
      <c r="H215" s="295">
        <f t="shared" si="19"/>
        <v>0</v>
      </c>
      <c r="I215" s="295">
        <f t="shared" si="19"/>
        <v>0</v>
      </c>
      <c r="J215" s="295">
        <f t="shared" si="19"/>
        <v>0</v>
      </c>
      <c r="K215" s="295">
        <f t="shared" si="19"/>
        <v>0</v>
      </c>
      <c r="L215" s="295">
        <f t="shared" si="19"/>
        <v>0</v>
      </c>
      <c r="M215" s="295">
        <f t="shared" si="19"/>
        <v>0</v>
      </c>
      <c r="N215" s="295">
        <f t="shared" si="19"/>
        <v>0</v>
      </c>
      <c r="O215" s="295">
        <f t="shared" si="19"/>
        <v>0</v>
      </c>
      <c r="P215" s="295">
        <f t="shared" si="19"/>
        <v>0</v>
      </c>
      <c r="Q215" s="295">
        <f t="shared" si="19"/>
        <v>0</v>
      </c>
      <c r="R215" s="295">
        <f t="shared" si="19"/>
        <v>0</v>
      </c>
      <c r="S215" s="295">
        <f t="shared" si="19"/>
        <v>0</v>
      </c>
      <c r="T215" s="295">
        <f t="shared" si="19"/>
        <v>0</v>
      </c>
      <c r="U215" s="295">
        <f t="shared" si="19"/>
        <v>0</v>
      </c>
      <c r="V215" s="295">
        <f t="shared" si="19"/>
        <v>0</v>
      </c>
      <c r="W215" s="295">
        <f t="shared" si="19"/>
        <v>0</v>
      </c>
      <c r="X215" s="295">
        <f t="shared" si="19"/>
        <v>0</v>
      </c>
      <c r="Y215" s="295">
        <f t="shared" si="19"/>
        <v>0</v>
      </c>
      <c r="Z215" s="295">
        <f t="shared" si="19"/>
        <v>0</v>
      </c>
      <c r="AA215" s="295">
        <f t="shared" si="19"/>
        <v>0</v>
      </c>
      <c r="AB215" s="295">
        <f t="shared" si="19"/>
        <v>0</v>
      </c>
      <c r="AC215" s="298">
        <f t="shared" si="19"/>
        <v>0</v>
      </c>
      <c r="AE215" s="299">
        <f>SUM(AE189,AE213)</f>
        <v>0</v>
      </c>
      <c r="AG215" s="299">
        <f>SUM(AG189,AG213)</f>
        <v>0</v>
      </c>
      <c r="AI215" s="299">
        <f>SUM(AI189,AI213)</f>
        <v>0</v>
      </c>
      <c r="AK215" s="296"/>
    </row>
    <row r="216" spans="3:37" ht="12.75" customHeight="1" outlineLevel="1" x14ac:dyDescent="0.25">
      <c r="G216" s="103"/>
      <c r="H216" s="103"/>
      <c r="I216" s="103"/>
      <c r="J216" s="103"/>
      <c r="K216" s="103"/>
      <c r="L216" s="103"/>
      <c r="M216" s="103"/>
      <c r="N216" s="103"/>
      <c r="O216" s="103"/>
      <c r="P216" s="103"/>
      <c r="Q216" s="103"/>
      <c r="R216" s="103"/>
      <c r="S216" s="103"/>
      <c r="T216" s="103"/>
      <c r="U216" s="103"/>
      <c r="V216" s="103"/>
      <c r="W216" s="103"/>
      <c r="X216" s="103"/>
      <c r="Y216" s="103"/>
      <c r="Z216" s="103"/>
      <c r="AA216" s="103"/>
      <c r="AB216" s="103"/>
      <c r="AC216" s="103"/>
      <c r="AD216" s="103"/>
      <c r="AE216" s="103"/>
      <c r="AG216" s="103"/>
      <c r="AI216" s="103"/>
    </row>
    <row r="217" spans="3:37" ht="12.75" customHeight="1" outlineLevel="1" x14ac:dyDescent="0.25">
      <c r="C217" s="186" t="s">
        <v>568</v>
      </c>
      <c r="G217" s="103"/>
      <c r="H217" s="103"/>
      <c r="I217" s="103"/>
      <c r="J217" s="103"/>
      <c r="K217" s="103"/>
      <c r="L217" s="103"/>
      <c r="M217" s="103"/>
      <c r="N217" s="103"/>
      <c r="O217" s="103"/>
      <c r="P217" s="103"/>
      <c r="Q217" s="103"/>
      <c r="R217" s="103"/>
      <c r="S217" s="103"/>
      <c r="T217" s="103"/>
      <c r="U217" s="103"/>
      <c r="V217" s="103"/>
      <c r="W217" s="103"/>
      <c r="X217" s="103"/>
      <c r="Y217" s="103"/>
      <c r="Z217" s="103"/>
      <c r="AA217" s="103"/>
      <c r="AB217" s="103"/>
      <c r="AC217" s="103"/>
      <c r="AD217" s="103"/>
      <c r="AE217" s="103"/>
      <c r="AG217" s="103"/>
      <c r="AI217" s="103"/>
    </row>
    <row r="218" spans="3:37" ht="12.75" customHeight="1" outlineLevel="1" x14ac:dyDescent="0.25">
      <c r="D218" s="137" t="str">
        <f>'Line Items'!D14</f>
        <v>22150000: St.Pancras-Derby-Sheffield (Fast)</v>
      </c>
      <c r="E218" s="97"/>
      <c r="F218" s="297" t="str">
        <f t="shared" ref="F218:F237" si="20">F192</f>
        <v>£000</v>
      </c>
      <c r="G218" s="98">
        <f t="shared" ref="G218:AC229" si="21">SUM(G18,G42,G68,G92,G118,G142,G168,G192)</f>
        <v>0</v>
      </c>
      <c r="H218" s="98">
        <f t="shared" si="21"/>
        <v>0</v>
      </c>
      <c r="I218" s="98">
        <f t="shared" si="21"/>
        <v>0</v>
      </c>
      <c r="J218" s="98">
        <f t="shared" si="21"/>
        <v>0</v>
      </c>
      <c r="K218" s="98">
        <f t="shared" si="21"/>
        <v>0</v>
      </c>
      <c r="L218" s="98">
        <f t="shared" si="21"/>
        <v>0</v>
      </c>
      <c r="M218" s="98">
        <f t="shared" si="21"/>
        <v>0</v>
      </c>
      <c r="N218" s="98">
        <f t="shared" si="21"/>
        <v>0</v>
      </c>
      <c r="O218" s="98">
        <f t="shared" si="21"/>
        <v>0</v>
      </c>
      <c r="P218" s="98">
        <f t="shared" si="21"/>
        <v>0</v>
      </c>
      <c r="Q218" s="98">
        <f t="shared" si="21"/>
        <v>0</v>
      </c>
      <c r="R218" s="98">
        <f t="shared" si="21"/>
        <v>0</v>
      </c>
      <c r="S218" s="98">
        <f t="shared" si="21"/>
        <v>0</v>
      </c>
      <c r="T218" s="98">
        <f t="shared" si="21"/>
        <v>0</v>
      </c>
      <c r="U218" s="98">
        <f t="shared" si="21"/>
        <v>0</v>
      </c>
      <c r="V218" s="98">
        <f t="shared" si="21"/>
        <v>0</v>
      </c>
      <c r="W218" s="98">
        <f t="shared" si="21"/>
        <v>0</v>
      </c>
      <c r="X218" s="98">
        <f t="shared" si="21"/>
        <v>0</v>
      </c>
      <c r="Y218" s="98">
        <f t="shared" si="21"/>
        <v>0</v>
      </c>
      <c r="Z218" s="98">
        <f t="shared" si="21"/>
        <v>0</v>
      </c>
      <c r="AA218" s="98">
        <f t="shared" si="21"/>
        <v>0</v>
      </c>
      <c r="AB218" s="98">
        <f t="shared" si="21"/>
        <v>0</v>
      </c>
      <c r="AC218" s="99">
        <f t="shared" si="21"/>
        <v>0</v>
      </c>
      <c r="AE218" s="100">
        <f t="shared" ref="AE218:AE237" si="22">SUM(AE18,AE42,AE68,AE92,AE118,AE142,AE168,AE192)</f>
        <v>0</v>
      </c>
      <c r="AG218" s="100">
        <f t="shared" ref="AG218:AG237" si="23">SUM(AG18,AG42,AG68,AG92,AG118,AG142,AG168,AG192)</f>
        <v>0</v>
      </c>
      <c r="AI218" s="100">
        <f t="shared" ref="AI218:AI237" si="24">SUM(AI18,AI42,AI68,AI92,AI118,AI142,AI168,AI192)</f>
        <v>0</v>
      </c>
      <c r="AK218" s="300"/>
    </row>
    <row r="219" spans="3:37" ht="12.75" customHeight="1" outlineLevel="1" x14ac:dyDescent="0.25">
      <c r="D219" s="139" t="str">
        <f>'Line Items'!D15</f>
        <v>22152000: St.Pancras-Derby-Sheffield (Semi Fast)</v>
      </c>
      <c r="E219" s="102"/>
      <c r="F219" s="140" t="str">
        <f t="shared" si="20"/>
        <v>£000</v>
      </c>
      <c r="G219" s="103">
        <f t="shared" si="21"/>
        <v>0</v>
      </c>
      <c r="H219" s="103">
        <f t="shared" si="21"/>
        <v>0</v>
      </c>
      <c r="I219" s="103">
        <f t="shared" si="21"/>
        <v>0</v>
      </c>
      <c r="J219" s="103">
        <f t="shared" si="21"/>
        <v>0</v>
      </c>
      <c r="K219" s="103">
        <f t="shared" si="21"/>
        <v>0</v>
      </c>
      <c r="L219" s="103">
        <f t="shared" si="21"/>
        <v>0</v>
      </c>
      <c r="M219" s="103">
        <f t="shared" si="21"/>
        <v>0</v>
      </c>
      <c r="N219" s="103">
        <f t="shared" si="21"/>
        <v>0</v>
      </c>
      <c r="O219" s="103">
        <f t="shared" si="21"/>
        <v>0</v>
      </c>
      <c r="P219" s="103">
        <f t="shared" si="21"/>
        <v>0</v>
      </c>
      <c r="Q219" s="103">
        <f t="shared" si="21"/>
        <v>0</v>
      </c>
      <c r="R219" s="103">
        <f t="shared" si="21"/>
        <v>0</v>
      </c>
      <c r="S219" s="103">
        <f t="shared" si="21"/>
        <v>0</v>
      </c>
      <c r="T219" s="103">
        <f t="shared" si="21"/>
        <v>0</v>
      </c>
      <c r="U219" s="103">
        <f t="shared" si="21"/>
        <v>0</v>
      </c>
      <c r="V219" s="103">
        <f t="shared" si="21"/>
        <v>0</v>
      </c>
      <c r="W219" s="103">
        <f t="shared" si="21"/>
        <v>0</v>
      </c>
      <c r="X219" s="103">
        <f t="shared" si="21"/>
        <v>0</v>
      </c>
      <c r="Y219" s="103">
        <f t="shared" si="21"/>
        <v>0</v>
      </c>
      <c r="Z219" s="103">
        <f t="shared" si="21"/>
        <v>0</v>
      </c>
      <c r="AA219" s="103">
        <f t="shared" si="21"/>
        <v>0</v>
      </c>
      <c r="AB219" s="103">
        <f t="shared" si="21"/>
        <v>0</v>
      </c>
      <c r="AC219" s="104">
        <f t="shared" si="21"/>
        <v>0</v>
      </c>
      <c r="AE219" s="105">
        <f t="shared" si="22"/>
        <v>0</v>
      </c>
      <c r="AG219" s="105">
        <f t="shared" si="23"/>
        <v>0</v>
      </c>
      <c r="AI219" s="105">
        <f t="shared" si="24"/>
        <v>0</v>
      </c>
      <c r="AK219" s="301"/>
    </row>
    <row r="220" spans="3:37" ht="12.75" customHeight="1" outlineLevel="1" x14ac:dyDescent="0.25">
      <c r="D220" s="139" t="str">
        <f>'Line Items'!D16</f>
        <v>22153000: St.Pancras-Nottingham (Fast)</v>
      </c>
      <c r="E220" s="102"/>
      <c r="F220" s="140" t="str">
        <f t="shared" si="20"/>
        <v>£000</v>
      </c>
      <c r="G220" s="103">
        <f t="shared" si="21"/>
        <v>0</v>
      </c>
      <c r="H220" s="103">
        <f t="shared" si="21"/>
        <v>0</v>
      </c>
      <c r="I220" s="103">
        <f t="shared" si="21"/>
        <v>0</v>
      </c>
      <c r="J220" s="103">
        <f t="shared" si="21"/>
        <v>0</v>
      </c>
      <c r="K220" s="103">
        <f t="shared" si="21"/>
        <v>0</v>
      </c>
      <c r="L220" s="103">
        <f t="shared" si="21"/>
        <v>0</v>
      </c>
      <c r="M220" s="103">
        <f t="shared" si="21"/>
        <v>0</v>
      </c>
      <c r="N220" s="103">
        <f t="shared" si="21"/>
        <v>0</v>
      </c>
      <c r="O220" s="103">
        <f t="shared" si="21"/>
        <v>0</v>
      </c>
      <c r="P220" s="103">
        <f t="shared" si="21"/>
        <v>0</v>
      </c>
      <c r="Q220" s="103">
        <f t="shared" si="21"/>
        <v>0</v>
      </c>
      <c r="R220" s="103">
        <f t="shared" si="21"/>
        <v>0</v>
      </c>
      <c r="S220" s="103">
        <f t="shared" si="21"/>
        <v>0</v>
      </c>
      <c r="T220" s="103">
        <f t="shared" si="21"/>
        <v>0</v>
      </c>
      <c r="U220" s="103">
        <f t="shared" si="21"/>
        <v>0</v>
      </c>
      <c r="V220" s="103">
        <f t="shared" si="21"/>
        <v>0</v>
      </c>
      <c r="W220" s="103">
        <f t="shared" si="21"/>
        <v>0</v>
      </c>
      <c r="X220" s="103">
        <f t="shared" si="21"/>
        <v>0</v>
      </c>
      <c r="Y220" s="103">
        <f t="shared" si="21"/>
        <v>0</v>
      </c>
      <c r="Z220" s="103">
        <f t="shared" si="21"/>
        <v>0</v>
      </c>
      <c r="AA220" s="103">
        <f t="shared" si="21"/>
        <v>0</v>
      </c>
      <c r="AB220" s="103">
        <f t="shared" si="21"/>
        <v>0</v>
      </c>
      <c r="AC220" s="104">
        <f t="shared" si="21"/>
        <v>0</v>
      </c>
      <c r="AE220" s="105">
        <f t="shared" si="22"/>
        <v>0</v>
      </c>
      <c r="AG220" s="105">
        <f t="shared" si="23"/>
        <v>0</v>
      </c>
      <c r="AI220" s="105">
        <f t="shared" si="24"/>
        <v>0</v>
      </c>
      <c r="AK220" s="301"/>
    </row>
    <row r="221" spans="3:37" ht="12.75" customHeight="1" outlineLevel="1" x14ac:dyDescent="0.25">
      <c r="D221" s="139" t="str">
        <f>'Line Items'!D17</f>
        <v>22154000: St.Pancras-Nottingham (Semi Fast)</v>
      </c>
      <c r="E221" s="102"/>
      <c r="F221" s="140" t="str">
        <f t="shared" si="20"/>
        <v>£000</v>
      </c>
      <c r="G221" s="103">
        <f t="shared" si="21"/>
        <v>0</v>
      </c>
      <c r="H221" s="103">
        <f t="shared" si="21"/>
        <v>0</v>
      </c>
      <c r="I221" s="103">
        <f t="shared" si="21"/>
        <v>0</v>
      </c>
      <c r="J221" s="103">
        <f t="shared" si="21"/>
        <v>0</v>
      </c>
      <c r="K221" s="103">
        <f t="shared" si="21"/>
        <v>0</v>
      </c>
      <c r="L221" s="103">
        <f t="shared" si="21"/>
        <v>0</v>
      </c>
      <c r="M221" s="103">
        <f t="shared" si="21"/>
        <v>0</v>
      </c>
      <c r="N221" s="103">
        <f t="shared" si="21"/>
        <v>0</v>
      </c>
      <c r="O221" s="103">
        <f t="shared" si="21"/>
        <v>0</v>
      </c>
      <c r="P221" s="103">
        <f t="shared" si="21"/>
        <v>0</v>
      </c>
      <c r="Q221" s="103">
        <f t="shared" si="21"/>
        <v>0</v>
      </c>
      <c r="R221" s="103">
        <f t="shared" si="21"/>
        <v>0</v>
      </c>
      <c r="S221" s="103">
        <f t="shared" si="21"/>
        <v>0</v>
      </c>
      <c r="T221" s="103">
        <f t="shared" si="21"/>
        <v>0</v>
      </c>
      <c r="U221" s="103">
        <f t="shared" si="21"/>
        <v>0</v>
      </c>
      <c r="V221" s="103">
        <f t="shared" si="21"/>
        <v>0</v>
      </c>
      <c r="W221" s="103">
        <f t="shared" si="21"/>
        <v>0</v>
      </c>
      <c r="X221" s="103">
        <f t="shared" si="21"/>
        <v>0</v>
      </c>
      <c r="Y221" s="103">
        <f t="shared" si="21"/>
        <v>0</v>
      </c>
      <c r="Z221" s="103">
        <f t="shared" si="21"/>
        <v>0</v>
      </c>
      <c r="AA221" s="103">
        <f t="shared" si="21"/>
        <v>0</v>
      </c>
      <c r="AB221" s="103">
        <f t="shared" si="21"/>
        <v>0</v>
      </c>
      <c r="AC221" s="104">
        <f t="shared" si="21"/>
        <v>0</v>
      </c>
      <c r="AE221" s="105">
        <f t="shared" si="22"/>
        <v>0</v>
      </c>
      <c r="AG221" s="105">
        <f t="shared" si="23"/>
        <v>0</v>
      </c>
      <c r="AI221" s="105">
        <f t="shared" si="24"/>
        <v>0</v>
      </c>
      <c r="AK221" s="301"/>
    </row>
    <row r="222" spans="3:37" ht="12.75" customHeight="1" outlineLevel="1" x14ac:dyDescent="0.25">
      <c r="D222" s="139" t="str">
        <f>'Line Items'!D18</f>
        <v>22156000: St.Pancras-Kettering/Corby (Semi Fast)</v>
      </c>
      <c r="E222" s="102"/>
      <c r="F222" s="140" t="str">
        <f t="shared" si="20"/>
        <v>£000</v>
      </c>
      <c r="G222" s="103">
        <f t="shared" si="21"/>
        <v>0</v>
      </c>
      <c r="H222" s="103">
        <f t="shared" si="21"/>
        <v>0</v>
      </c>
      <c r="I222" s="103">
        <f t="shared" si="21"/>
        <v>0</v>
      </c>
      <c r="J222" s="103">
        <f t="shared" si="21"/>
        <v>0</v>
      </c>
      <c r="K222" s="103">
        <f t="shared" si="21"/>
        <v>0</v>
      </c>
      <c r="L222" s="103">
        <f t="shared" si="21"/>
        <v>0</v>
      </c>
      <c r="M222" s="103">
        <f t="shared" si="21"/>
        <v>0</v>
      </c>
      <c r="N222" s="103">
        <f t="shared" si="21"/>
        <v>0</v>
      </c>
      <c r="O222" s="103">
        <f t="shared" si="21"/>
        <v>0</v>
      </c>
      <c r="P222" s="103">
        <f t="shared" si="21"/>
        <v>0</v>
      </c>
      <c r="Q222" s="103">
        <f t="shared" si="21"/>
        <v>0</v>
      </c>
      <c r="R222" s="103">
        <f t="shared" si="21"/>
        <v>0</v>
      </c>
      <c r="S222" s="103">
        <f t="shared" si="21"/>
        <v>0</v>
      </c>
      <c r="T222" s="103">
        <f t="shared" si="21"/>
        <v>0</v>
      </c>
      <c r="U222" s="103">
        <f t="shared" si="21"/>
        <v>0</v>
      </c>
      <c r="V222" s="103">
        <f t="shared" si="21"/>
        <v>0</v>
      </c>
      <c r="W222" s="103">
        <f t="shared" si="21"/>
        <v>0</v>
      </c>
      <c r="X222" s="103">
        <f t="shared" si="21"/>
        <v>0</v>
      </c>
      <c r="Y222" s="103">
        <f t="shared" si="21"/>
        <v>0</v>
      </c>
      <c r="Z222" s="103">
        <f t="shared" si="21"/>
        <v>0</v>
      </c>
      <c r="AA222" s="103">
        <f t="shared" si="21"/>
        <v>0</v>
      </c>
      <c r="AB222" s="103">
        <f t="shared" si="21"/>
        <v>0</v>
      </c>
      <c r="AC222" s="104">
        <f t="shared" si="21"/>
        <v>0</v>
      </c>
      <c r="AE222" s="105">
        <f t="shared" si="22"/>
        <v>0</v>
      </c>
      <c r="AG222" s="105">
        <f t="shared" si="23"/>
        <v>0</v>
      </c>
      <c r="AI222" s="105">
        <f t="shared" si="24"/>
        <v>0</v>
      </c>
      <c r="AK222" s="301"/>
    </row>
    <row r="223" spans="3:37" ht="12.75" customHeight="1" outlineLevel="1" x14ac:dyDescent="0.25">
      <c r="D223" s="139" t="str">
        <f>'Line Items'!D19</f>
        <v>22269000: Liverpool - Manchester - Sheffield - Nottingham - Peterborough - Norwich</v>
      </c>
      <c r="E223" s="102"/>
      <c r="F223" s="140" t="str">
        <f t="shared" si="20"/>
        <v>£000</v>
      </c>
      <c r="G223" s="103">
        <f t="shared" si="21"/>
        <v>0</v>
      </c>
      <c r="H223" s="103">
        <f t="shared" si="21"/>
        <v>0</v>
      </c>
      <c r="I223" s="103">
        <f t="shared" si="21"/>
        <v>0</v>
      </c>
      <c r="J223" s="103">
        <f t="shared" si="21"/>
        <v>0</v>
      </c>
      <c r="K223" s="103">
        <f t="shared" si="21"/>
        <v>0</v>
      </c>
      <c r="L223" s="103">
        <f t="shared" si="21"/>
        <v>0</v>
      </c>
      <c r="M223" s="103">
        <f t="shared" si="21"/>
        <v>0</v>
      </c>
      <c r="N223" s="103">
        <f t="shared" si="21"/>
        <v>0</v>
      </c>
      <c r="O223" s="103">
        <f t="shared" si="21"/>
        <v>0</v>
      </c>
      <c r="P223" s="103">
        <f t="shared" si="21"/>
        <v>0</v>
      </c>
      <c r="Q223" s="103">
        <f t="shared" si="21"/>
        <v>0</v>
      </c>
      <c r="R223" s="103">
        <f t="shared" si="21"/>
        <v>0</v>
      </c>
      <c r="S223" s="103">
        <f t="shared" si="21"/>
        <v>0</v>
      </c>
      <c r="T223" s="103">
        <f t="shared" si="21"/>
        <v>0</v>
      </c>
      <c r="U223" s="103">
        <f t="shared" si="21"/>
        <v>0</v>
      </c>
      <c r="V223" s="103">
        <f t="shared" si="21"/>
        <v>0</v>
      </c>
      <c r="W223" s="103">
        <f t="shared" si="21"/>
        <v>0</v>
      </c>
      <c r="X223" s="103">
        <f t="shared" si="21"/>
        <v>0</v>
      </c>
      <c r="Y223" s="103">
        <f t="shared" si="21"/>
        <v>0</v>
      </c>
      <c r="Z223" s="103">
        <f t="shared" si="21"/>
        <v>0</v>
      </c>
      <c r="AA223" s="103">
        <f t="shared" si="21"/>
        <v>0</v>
      </c>
      <c r="AB223" s="103">
        <f t="shared" si="21"/>
        <v>0</v>
      </c>
      <c r="AC223" s="104">
        <f t="shared" si="21"/>
        <v>0</v>
      </c>
      <c r="AE223" s="105">
        <f t="shared" si="22"/>
        <v>0</v>
      </c>
      <c r="AG223" s="105">
        <f t="shared" si="23"/>
        <v>0</v>
      </c>
      <c r="AI223" s="105">
        <f t="shared" si="24"/>
        <v>0</v>
      </c>
      <c r="AK223" s="301"/>
    </row>
    <row r="224" spans="3:37" ht="12.75" customHeight="1" outlineLevel="1" x14ac:dyDescent="0.25">
      <c r="D224" s="139" t="str">
        <f>'Line Items'!D20</f>
        <v>22275000: Derby - Nottingham (Stopping)</v>
      </c>
      <c r="E224" s="102"/>
      <c r="F224" s="140" t="str">
        <f t="shared" si="20"/>
        <v>£000</v>
      </c>
      <c r="G224" s="103">
        <f t="shared" si="21"/>
        <v>0</v>
      </c>
      <c r="H224" s="103">
        <f t="shared" si="21"/>
        <v>0</v>
      </c>
      <c r="I224" s="103">
        <f t="shared" si="21"/>
        <v>0</v>
      </c>
      <c r="J224" s="103">
        <f t="shared" si="21"/>
        <v>0</v>
      </c>
      <c r="K224" s="103">
        <f t="shared" si="21"/>
        <v>0</v>
      </c>
      <c r="L224" s="103">
        <f t="shared" si="21"/>
        <v>0</v>
      </c>
      <c r="M224" s="103">
        <f t="shared" si="21"/>
        <v>0</v>
      </c>
      <c r="N224" s="103">
        <f t="shared" si="21"/>
        <v>0</v>
      </c>
      <c r="O224" s="103">
        <f t="shared" si="21"/>
        <v>0</v>
      </c>
      <c r="P224" s="103">
        <f t="shared" si="21"/>
        <v>0</v>
      </c>
      <c r="Q224" s="103">
        <f t="shared" si="21"/>
        <v>0</v>
      </c>
      <c r="R224" s="103">
        <f t="shared" si="21"/>
        <v>0</v>
      </c>
      <c r="S224" s="103">
        <f t="shared" si="21"/>
        <v>0</v>
      </c>
      <c r="T224" s="103">
        <f t="shared" si="21"/>
        <v>0</v>
      </c>
      <c r="U224" s="103">
        <f t="shared" si="21"/>
        <v>0</v>
      </c>
      <c r="V224" s="103">
        <f t="shared" si="21"/>
        <v>0</v>
      </c>
      <c r="W224" s="103">
        <f t="shared" si="21"/>
        <v>0</v>
      </c>
      <c r="X224" s="103">
        <f t="shared" si="21"/>
        <v>0</v>
      </c>
      <c r="Y224" s="103">
        <f t="shared" si="21"/>
        <v>0</v>
      </c>
      <c r="Z224" s="103">
        <f t="shared" si="21"/>
        <v>0</v>
      </c>
      <c r="AA224" s="103">
        <f t="shared" si="21"/>
        <v>0</v>
      </c>
      <c r="AB224" s="103">
        <f t="shared" si="21"/>
        <v>0</v>
      </c>
      <c r="AC224" s="104">
        <f t="shared" si="21"/>
        <v>0</v>
      </c>
      <c r="AE224" s="105">
        <f t="shared" si="22"/>
        <v>0</v>
      </c>
      <c r="AG224" s="105">
        <f t="shared" si="23"/>
        <v>0</v>
      </c>
      <c r="AI224" s="105">
        <f t="shared" si="24"/>
        <v>0</v>
      </c>
      <c r="AK224" s="301"/>
    </row>
    <row r="225" spans="4:37" ht="12.75" customHeight="1" outlineLevel="1" x14ac:dyDescent="0.25">
      <c r="D225" s="139" t="str">
        <f>'Line Items'!D21</f>
        <v>22277000: Nottingham - Newark - Lincoln</v>
      </c>
      <c r="E225" s="102"/>
      <c r="F225" s="140" t="str">
        <f t="shared" si="20"/>
        <v>£000</v>
      </c>
      <c r="G225" s="103">
        <f t="shared" si="21"/>
        <v>0</v>
      </c>
      <c r="H225" s="103">
        <f t="shared" si="21"/>
        <v>0</v>
      </c>
      <c r="I225" s="103">
        <f t="shared" si="21"/>
        <v>0</v>
      </c>
      <c r="J225" s="103">
        <f t="shared" si="21"/>
        <v>0</v>
      </c>
      <c r="K225" s="103">
        <f t="shared" si="21"/>
        <v>0</v>
      </c>
      <c r="L225" s="103">
        <f t="shared" si="21"/>
        <v>0</v>
      </c>
      <c r="M225" s="103">
        <f t="shared" si="21"/>
        <v>0</v>
      </c>
      <c r="N225" s="103">
        <f t="shared" si="21"/>
        <v>0</v>
      </c>
      <c r="O225" s="103">
        <f t="shared" si="21"/>
        <v>0</v>
      </c>
      <c r="P225" s="103">
        <f t="shared" si="21"/>
        <v>0</v>
      </c>
      <c r="Q225" s="103">
        <f t="shared" si="21"/>
        <v>0</v>
      </c>
      <c r="R225" s="103">
        <f t="shared" si="21"/>
        <v>0</v>
      </c>
      <c r="S225" s="103">
        <f t="shared" si="21"/>
        <v>0</v>
      </c>
      <c r="T225" s="103">
        <f t="shared" si="21"/>
        <v>0</v>
      </c>
      <c r="U225" s="103">
        <f t="shared" si="21"/>
        <v>0</v>
      </c>
      <c r="V225" s="103">
        <f t="shared" si="21"/>
        <v>0</v>
      </c>
      <c r="W225" s="103">
        <f t="shared" si="21"/>
        <v>0</v>
      </c>
      <c r="X225" s="103">
        <f t="shared" si="21"/>
        <v>0</v>
      </c>
      <c r="Y225" s="103">
        <f t="shared" si="21"/>
        <v>0</v>
      </c>
      <c r="Z225" s="103">
        <f t="shared" si="21"/>
        <v>0</v>
      </c>
      <c r="AA225" s="103">
        <f t="shared" si="21"/>
        <v>0</v>
      </c>
      <c r="AB225" s="103">
        <f t="shared" si="21"/>
        <v>0</v>
      </c>
      <c r="AC225" s="104">
        <f t="shared" si="21"/>
        <v>0</v>
      </c>
      <c r="AE225" s="105">
        <f t="shared" si="22"/>
        <v>0</v>
      </c>
      <c r="AG225" s="105">
        <f t="shared" si="23"/>
        <v>0</v>
      </c>
      <c r="AI225" s="105">
        <f t="shared" si="24"/>
        <v>0</v>
      </c>
      <c r="AK225" s="301"/>
    </row>
    <row r="226" spans="4:37" ht="12.75" customHeight="1" outlineLevel="1" x14ac:dyDescent="0.25">
      <c r="D226" s="139" t="str">
        <f>'Line Items'!D22</f>
        <v>22320000: Crewe - Stoke - Derby</v>
      </c>
      <c r="E226" s="102"/>
      <c r="F226" s="140" t="str">
        <f t="shared" si="20"/>
        <v>£000</v>
      </c>
      <c r="G226" s="103">
        <f t="shared" si="21"/>
        <v>0</v>
      </c>
      <c r="H226" s="103">
        <f t="shared" si="21"/>
        <v>0</v>
      </c>
      <c r="I226" s="103">
        <f t="shared" si="21"/>
        <v>0</v>
      </c>
      <c r="J226" s="103">
        <f t="shared" si="21"/>
        <v>0</v>
      </c>
      <c r="K226" s="103">
        <f t="shared" si="21"/>
        <v>0</v>
      </c>
      <c r="L226" s="103">
        <f t="shared" si="21"/>
        <v>0</v>
      </c>
      <c r="M226" s="103">
        <f t="shared" si="21"/>
        <v>0</v>
      </c>
      <c r="N226" s="103">
        <f t="shared" si="21"/>
        <v>0</v>
      </c>
      <c r="O226" s="103">
        <f t="shared" si="21"/>
        <v>0</v>
      </c>
      <c r="P226" s="103">
        <f t="shared" si="21"/>
        <v>0</v>
      </c>
      <c r="Q226" s="103">
        <f t="shared" si="21"/>
        <v>0</v>
      </c>
      <c r="R226" s="103">
        <f t="shared" si="21"/>
        <v>0</v>
      </c>
      <c r="S226" s="103">
        <f t="shared" si="21"/>
        <v>0</v>
      </c>
      <c r="T226" s="103">
        <f t="shared" si="21"/>
        <v>0</v>
      </c>
      <c r="U226" s="103">
        <f t="shared" si="21"/>
        <v>0</v>
      </c>
      <c r="V226" s="103">
        <f t="shared" si="21"/>
        <v>0</v>
      </c>
      <c r="W226" s="103">
        <f t="shared" si="21"/>
        <v>0</v>
      </c>
      <c r="X226" s="103">
        <f t="shared" si="21"/>
        <v>0</v>
      </c>
      <c r="Y226" s="103">
        <f t="shared" si="21"/>
        <v>0</v>
      </c>
      <c r="Z226" s="103">
        <f t="shared" si="21"/>
        <v>0</v>
      </c>
      <c r="AA226" s="103">
        <f t="shared" si="21"/>
        <v>0</v>
      </c>
      <c r="AB226" s="103">
        <f t="shared" si="21"/>
        <v>0</v>
      </c>
      <c r="AC226" s="104">
        <f t="shared" si="21"/>
        <v>0</v>
      </c>
      <c r="AE226" s="105">
        <f t="shared" si="22"/>
        <v>0</v>
      </c>
      <c r="AG226" s="105">
        <f t="shared" si="23"/>
        <v>0</v>
      </c>
      <c r="AI226" s="105">
        <f t="shared" si="24"/>
        <v>0</v>
      </c>
      <c r="AK226" s="301"/>
    </row>
    <row r="227" spans="4:37" ht="12.75" customHeight="1" outlineLevel="1" x14ac:dyDescent="0.25">
      <c r="D227" s="139" t="str">
        <f>'Line Items'!D23</f>
        <v>22321000: Nottingham - Leicester</v>
      </c>
      <c r="E227" s="102"/>
      <c r="F227" s="140" t="str">
        <f t="shared" si="20"/>
        <v>£000</v>
      </c>
      <c r="G227" s="103">
        <f t="shared" si="21"/>
        <v>0</v>
      </c>
      <c r="H227" s="103">
        <f t="shared" si="21"/>
        <v>0</v>
      </c>
      <c r="I227" s="103">
        <f t="shared" si="21"/>
        <v>0</v>
      </c>
      <c r="J227" s="103">
        <f t="shared" si="21"/>
        <v>0</v>
      </c>
      <c r="K227" s="103">
        <f t="shared" si="21"/>
        <v>0</v>
      </c>
      <c r="L227" s="103">
        <f t="shared" si="21"/>
        <v>0</v>
      </c>
      <c r="M227" s="103">
        <f t="shared" si="21"/>
        <v>0</v>
      </c>
      <c r="N227" s="103">
        <f t="shared" si="21"/>
        <v>0</v>
      </c>
      <c r="O227" s="103">
        <f t="shared" si="21"/>
        <v>0</v>
      </c>
      <c r="P227" s="103">
        <f t="shared" si="21"/>
        <v>0</v>
      </c>
      <c r="Q227" s="103">
        <f t="shared" si="21"/>
        <v>0</v>
      </c>
      <c r="R227" s="103">
        <f t="shared" si="21"/>
        <v>0</v>
      </c>
      <c r="S227" s="103">
        <f t="shared" si="21"/>
        <v>0</v>
      </c>
      <c r="T227" s="103">
        <f t="shared" si="21"/>
        <v>0</v>
      </c>
      <c r="U227" s="103">
        <f t="shared" si="21"/>
        <v>0</v>
      </c>
      <c r="V227" s="103">
        <f t="shared" si="21"/>
        <v>0</v>
      </c>
      <c r="W227" s="103">
        <f t="shared" si="21"/>
        <v>0</v>
      </c>
      <c r="X227" s="103">
        <f t="shared" si="21"/>
        <v>0</v>
      </c>
      <c r="Y227" s="103">
        <f t="shared" si="21"/>
        <v>0</v>
      </c>
      <c r="Z227" s="103">
        <f t="shared" si="21"/>
        <v>0</v>
      </c>
      <c r="AA227" s="103">
        <f t="shared" si="21"/>
        <v>0</v>
      </c>
      <c r="AB227" s="103">
        <f t="shared" si="21"/>
        <v>0</v>
      </c>
      <c r="AC227" s="104">
        <f t="shared" si="21"/>
        <v>0</v>
      </c>
      <c r="AE227" s="105">
        <f t="shared" si="22"/>
        <v>0</v>
      </c>
      <c r="AG227" s="105">
        <f t="shared" si="23"/>
        <v>0</v>
      </c>
      <c r="AI227" s="105">
        <f t="shared" si="24"/>
        <v>0</v>
      </c>
      <c r="AK227" s="301"/>
    </row>
    <row r="228" spans="4:37" ht="12.75" customHeight="1" outlineLevel="1" x14ac:dyDescent="0.25">
      <c r="D228" s="139" t="str">
        <f>'Line Items'!D24</f>
        <v>22323000: Derby - Matlock</v>
      </c>
      <c r="E228" s="102"/>
      <c r="F228" s="140" t="str">
        <f t="shared" si="20"/>
        <v>£000</v>
      </c>
      <c r="G228" s="103">
        <f t="shared" si="21"/>
        <v>0</v>
      </c>
      <c r="H228" s="103">
        <f t="shared" si="21"/>
        <v>0</v>
      </c>
      <c r="I228" s="103">
        <f t="shared" si="21"/>
        <v>0</v>
      </c>
      <c r="J228" s="103">
        <f t="shared" si="21"/>
        <v>0</v>
      </c>
      <c r="K228" s="103">
        <f t="shared" si="21"/>
        <v>0</v>
      </c>
      <c r="L228" s="103">
        <f t="shared" si="21"/>
        <v>0</v>
      </c>
      <c r="M228" s="103">
        <f t="shared" si="21"/>
        <v>0</v>
      </c>
      <c r="N228" s="103">
        <f t="shared" si="21"/>
        <v>0</v>
      </c>
      <c r="O228" s="103">
        <f t="shared" si="21"/>
        <v>0</v>
      </c>
      <c r="P228" s="103">
        <f t="shared" si="21"/>
        <v>0</v>
      </c>
      <c r="Q228" s="103">
        <f t="shared" si="21"/>
        <v>0</v>
      </c>
      <c r="R228" s="103">
        <f t="shared" si="21"/>
        <v>0</v>
      </c>
      <c r="S228" s="103">
        <f t="shared" si="21"/>
        <v>0</v>
      </c>
      <c r="T228" s="103">
        <f t="shared" si="21"/>
        <v>0</v>
      </c>
      <c r="U228" s="103">
        <f t="shared" si="21"/>
        <v>0</v>
      </c>
      <c r="V228" s="103">
        <f t="shared" si="21"/>
        <v>0</v>
      </c>
      <c r="W228" s="103">
        <f t="shared" si="21"/>
        <v>0</v>
      </c>
      <c r="X228" s="103">
        <f t="shared" si="21"/>
        <v>0</v>
      </c>
      <c r="Y228" s="103">
        <f t="shared" si="21"/>
        <v>0</v>
      </c>
      <c r="Z228" s="103">
        <f t="shared" si="21"/>
        <v>0</v>
      </c>
      <c r="AA228" s="103">
        <f t="shared" si="21"/>
        <v>0</v>
      </c>
      <c r="AB228" s="103">
        <f t="shared" si="21"/>
        <v>0</v>
      </c>
      <c r="AC228" s="104">
        <f t="shared" si="21"/>
        <v>0</v>
      </c>
      <c r="AE228" s="105">
        <f t="shared" si="22"/>
        <v>0</v>
      </c>
      <c r="AG228" s="105">
        <f t="shared" si="23"/>
        <v>0</v>
      </c>
      <c r="AI228" s="105">
        <f t="shared" si="24"/>
        <v>0</v>
      </c>
      <c r="AK228" s="301"/>
    </row>
    <row r="229" spans="4:37" ht="12.75" customHeight="1" outlineLevel="1" x14ac:dyDescent="0.25">
      <c r="D229" s="139" t="str">
        <f>'Line Items'!D25</f>
        <v>12325021: Nottingham - Mansfield - Worksop</v>
      </c>
      <c r="E229" s="102"/>
      <c r="F229" s="140" t="str">
        <f t="shared" si="20"/>
        <v>£000</v>
      </c>
      <c r="G229" s="103">
        <f t="shared" si="21"/>
        <v>0</v>
      </c>
      <c r="H229" s="103">
        <f t="shared" si="21"/>
        <v>0</v>
      </c>
      <c r="I229" s="103">
        <f t="shared" ref="I229:AC229" si="25">SUM(I29,I53,I79,I103,I129,I153,I179,I203)</f>
        <v>0</v>
      </c>
      <c r="J229" s="103">
        <f t="shared" si="25"/>
        <v>0</v>
      </c>
      <c r="K229" s="103">
        <f t="shared" si="25"/>
        <v>0</v>
      </c>
      <c r="L229" s="103">
        <f t="shared" si="25"/>
        <v>0</v>
      </c>
      <c r="M229" s="103">
        <f t="shared" si="25"/>
        <v>0</v>
      </c>
      <c r="N229" s="103">
        <f t="shared" si="25"/>
        <v>0</v>
      </c>
      <c r="O229" s="103">
        <f t="shared" si="25"/>
        <v>0</v>
      </c>
      <c r="P229" s="103">
        <f t="shared" si="25"/>
        <v>0</v>
      </c>
      <c r="Q229" s="103">
        <f t="shared" si="25"/>
        <v>0</v>
      </c>
      <c r="R229" s="103">
        <f t="shared" si="25"/>
        <v>0</v>
      </c>
      <c r="S229" s="103">
        <f t="shared" si="25"/>
        <v>0</v>
      </c>
      <c r="T229" s="103">
        <f t="shared" si="25"/>
        <v>0</v>
      </c>
      <c r="U229" s="103">
        <f t="shared" si="25"/>
        <v>0</v>
      </c>
      <c r="V229" s="103">
        <f t="shared" si="25"/>
        <v>0</v>
      </c>
      <c r="W229" s="103">
        <f t="shared" si="25"/>
        <v>0</v>
      </c>
      <c r="X229" s="103">
        <f t="shared" si="25"/>
        <v>0</v>
      </c>
      <c r="Y229" s="103">
        <f t="shared" si="25"/>
        <v>0</v>
      </c>
      <c r="Z229" s="103">
        <f t="shared" si="25"/>
        <v>0</v>
      </c>
      <c r="AA229" s="103">
        <f t="shared" si="25"/>
        <v>0</v>
      </c>
      <c r="AB229" s="103">
        <f t="shared" si="25"/>
        <v>0</v>
      </c>
      <c r="AC229" s="104">
        <f t="shared" si="25"/>
        <v>0</v>
      </c>
      <c r="AE229" s="105">
        <f t="shared" si="22"/>
        <v>0</v>
      </c>
      <c r="AG229" s="105">
        <f t="shared" si="23"/>
        <v>0</v>
      </c>
      <c r="AI229" s="105">
        <f t="shared" si="24"/>
        <v>0</v>
      </c>
      <c r="AK229" s="301"/>
    </row>
    <row r="230" spans="4:37" ht="12.75" customHeight="1" outlineLevel="1" x14ac:dyDescent="0.25">
      <c r="D230" s="139" t="str">
        <f>'Line Items'!D26</f>
        <v>22812000: Doncaster - Lincoln - Spalding/Peterborough</v>
      </c>
      <c r="E230" s="102"/>
      <c r="F230" s="140" t="str">
        <f t="shared" si="20"/>
        <v>£000</v>
      </c>
      <c r="G230" s="103">
        <f t="shared" ref="G230:AC237" si="26">SUM(G30,G54,G80,G104,G130,G154,G180,G204)</f>
        <v>0</v>
      </c>
      <c r="H230" s="103">
        <f t="shared" si="26"/>
        <v>0</v>
      </c>
      <c r="I230" s="103">
        <f t="shared" si="26"/>
        <v>0</v>
      </c>
      <c r="J230" s="103">
        <f t="shared" si="26"/>
        <v>0</v>
      </c>
      <c r="K230" s="103">
        <f t="shared" si="26"/>
        <v>0</v>
      </c>
      <c r="L230" s="103">
        <f t="shared" si="26"/>
        <v>0</v>
      </c>
      <c r="M230" s="103">
        <f t="shared" si="26"/>
        <v>0</v>
      </c>
      <c r="N230" s="103">
        <f t="shared" si="26"/>
        <v>0</v>
      </c>
      <c r="O230" s="103">
        <f t="shared" si="26"/>
        <v>0</v>
      </c>
      <c r="P230" s="103">
        <f t="shared" si="26"/>
        <v>0</v>
      </c>
      <c r="Q230" s="103">
        <f t="shared" si="26"/>
        <v>0</v>
      </c>
      <c r="R230" s="103">
        <f t="shared" si="26"/>
        <v>0</v>
      </c>
      <c r="S230" s="103">
        <f t="shared" si="26"/>
        <v>0</v>
      </c>
      <c r="T230" s="103">
        <f t="shared" si="26"/>
        <v>0</v>
      </c>
      <c r="U230" s="103">
        <f t="shared" si="26"/>
        <v>0</v>
      </c>
      <c r="V230" s="103">
        <f t="shared" si="26"/>
        <v>0</v>
      </c>
      <c r="W230" s="103">
        <f t="shared" si="26"/>
        <v>0</v>
      </c>
      <c r="X230" s="103">
        <f t="shared" si="26"/>
        <v>0</v>
      </c>
      <c r="Y230" s="103">
        <f t="shared" si="26"/>
        <v>0</v>
      </c>
      <c r="Z230" s="103">
        <f t="shared" si="26"/>
        <v>0</v>
      </c>
      <c r="AA230" s="103">
        <f t="shared" si="26"/>
        <v>0</v>
      </c>
      <c r="AB230" s="103">
        <f t="shared" si="26"/>
        <v>0</v>
      </c>
      <c r="AC230" s="104">
        <f t="shared" si="26"/>
        <v>0</v>
      </c>
      <c r="AE230" s="105">
        <f t="shared" si="22"/>
        <v>0</v>
      </c>
      <c r="AG230" s="105">
        <f t="shared" si="23"/>
        <v>0</v>
      </c>
      <c r="AI230" s="105">
        <f t="shared" si="24"/>
        <v>0</v>
      </c>
      <c r="AK230" s="301"/>
    </row>
    <row r="231" spans="4:37" ht="12.75" customHeight="1" outlineLevel="1" x14ac:dyDescent="0.25">
      <c r="D231" s="139" t="str">
        <f>'Line Items'!D27</f>
        <v>22832000: Nottingham - Grantham - Skegness</v>
      </c>
      <c r="E231" s="102"/>
      <c r="F231" s="140" t="str">
        <f t="shared" si="20"/>
        <v>£000</v>
      </c>
      <c r="G231" s="103">
        <f t="shared" si="26"/>
        <v>0</v>
      </c>
      <c r="H231" s="103">
        <f t="shared" si="26"/>
        <v>0</v>
      </c>
      <c r="I231" s="103">
        <f t="shared" si="26"/>
        <v>0</v>
      </c>
      <c r="J231" s="103">
        <f t="shared" si="26"/>
        <v>0</v>
      </c>
      <c r="K231" s="103">
        <f t="shared" si="26"/>
        <v>0</v>
      </c>
      <c r="L231" s="103">
        <f t="shared" si="26"/>
        <v>0</v>
      </c>
      <c r="M231" s="103">
        <f t="shared" si="26"/>
        <v>0</v>
      </c>
      <c r="N231" s="103">
        <f t="shared" si="26"/>
        <v>0</v>
      </c>
      <c r="O231" s="103">
        <f t="shared" si="26"/>
        <v>0</v>
      </c>
      <c r="P231" s="103">
        <f t="shared" si="26"/>
        <v>0</v>
      </c>
      <c r="Q231" s="103">
        <f t="shared" si="26"/>
        <v>0</v>
      </c>
      <c r="R231" s="103">
        <f t="shared" si="26"/>
        <v>0</v>
      </c>
      <c r="S231" s="103">
        <f t="shared" si="26"/>
        <v>0</v>
      </c>
      <c r="T231" s="103">
        <f t="shared" si="26"/>
        <v>0</v>
      </c>
      <c r="U231" s="103">
        <f t="shared" si="26"/>
        <v>0</v>
      </c>
      <c r="V231" s="103">
        <f t="shared" si="26"/>
        <v>0</v>
      </c>
      <c r="W231" s="103">
        <f t="shared" si="26"/>
        <v>0</v>
      </c>
      <c r="X231" s="103">
        <f t="shared" si="26"/>
        <v>0</v>
      </c>
      <c r="Y231" s="103">
        <f t="shared" si="26"/>
        <v>0</v>
      </c>
      <c r="Z231" s="103">
        <f t="shared" si="26"/>
        <v>0</v>
      </c>
      <c r="AA231" s="103">
        <f t="shared" si="26"/>
        <v>0</v>
      </c>
      <c r="AB231" s="103">
        <f t="shared" si="26"/>
        <v>0</v>
      </c>
      <c r="AC231" s="104">
        <f t="shared" si="26"/>
        <v>0</v>
      </c>
      <c r="AE231" s="105">
        <f t="shared" si="22"/>
        <v>0</v>
      </c>
      <c r="AG231" s="105">
        <f t="shared" si="23"/>
        <v>0</v>
      </c>
      <c r="AI231" s="105">
        <f t="shared" si="24"/>
        <v>0</v>
      </c>
      <c r="AK231" s="301"/>
    </row>
    <row r="232" spans="4:37" ht="12.75" customHeight="1" outlineLevel="1" x14ac:dyDescent="0.25">
      <c r="D232" s="139" t="str">
        <f>'Line Items'!D28</f>
        <v>22836000: Newark - Lincoln - Grimsby/Cleethorpes</v>
      </c>
      <c r="E232" s="102"/>
      <c r="F232" s="140" t="str">
        <f t="shared" si="20"/>
        <v>£000</v>
      </c>
      <c r="G232" s="103">
        <f t="shared" si="26"/>
        <v>0</v>
      </c>
      <c r="H232" s="103">
        <f t="shared" si="26"/>
        <v>0</v>
      </c>
      <c r="I232" s="103">
        <f t="shared" si="26"/>
        <v>0</v>
      </c>
      <c r="J232" s="103">
        <f t="shared" si="26"/>
        <v>0</v>
      </c>
      <c r="K232" s="103">
        <f t="shared" si="26"/>
        <v>0</v>
      </c>
      <c r="L232" s="103">
        <f t="shared" si="26"/>
        <v>0</v>
      </c>
      <c r="M232" s="103">
        <f t="shared" si="26"/>
        <v>0</v>
      </c>
      <c r="N232" s="103">
        <f t="shared" si="26"/>
        <v>0</v>
      </c>
      <c r="O232" s="103">
        <f t="shared" si="26"/>
        <v>0</v>
      </c>
      <c r="P232" s="103">
        <f t="shared" si="26"/>
        <v>0</v>
      </c>
      <c r="Q232" s="103">
        <f t="shared" si="26"/>
        <v>0</v>
      </c>
      <c r="R232" s="103">
        <f t="shared" si="26"/>
        <v>0</v>
      </c>
      <c r="S232" s="103">
        <f t="shared" si="26"/>
        <v>0</v>
      </c>
      <c r="T232" s="103">
        <f t="shared" si="26"/>
        <v>0</v>
      </c>
      <c r="U232" s="103">
        <f t="shared" si="26"/>
        <v>0</v>
      </c>
      <c r="V232" s="103">
        <f t="shared" si="26"/>
        <v>0</v>
      </c>
      <c r="W232" s="103">
        <f t="shared" si="26"/>
        <v>0</v>
      </c>
      <c r="X232" s="103">
        <f t="shared" si="26"/>
        <v>0</v>
      </c>
      <c r="Y232" s="103">
        <f t="shared" si="26"/>
        <v>0</v>
      </c>
      <c r="Z232" s="103">
        <f t="shared" si="26"/>
        <v>0</v>
      </c>
      <c r="AA232" s="103">
        <f t="shared" si="26"/>
        <v>0</v>
      </c>
      <c r="AB232" s="103">
        <f t="shared" si="26"/>
        <v>0</v>
      </c>
      <c r="AC232" s="104">
        <f t="shared" si="26"/>
        <v>0</v>
      </c>
      <c r="AE232" s="105">
        <f t="shared" si="22"/>
        <v>0</v>
      </c>
      <c r="AG232" s="105">
        <f t="shared" si="23"/>
        <v>0</v>
      </c>
      <c r="AI232" s="105">
        <f t="shared" si="24"/>
        <v>0</v>
      </c>
      <c r="AK232" s="301"/>
    </row>
    <row r="233" spans="4:37" ht="12.75" customHeight="1" outlineLevel="1" x14ac:dyDescent="0.25">
      <c r="D233" s="139" t="str">
        <f>'Line Items'!D29</f>
        <v>Barton on Humber - Cleethorpes</v>
      </c>
      <c r="E233" s="102"/>
      <c r="F233" s="140" t="str">
        <f t="shared" si="20"/>
        <v>£000</v>
      </c>
      <c r="G233" s="103">
        <f t="shared" si="26"/>
        <v>0</v>
      </c>
      <c r="H233" s="103">
        <f t="shared" si="26"/>
        <v>0</v>
      </c>
      <c r="I233" s="103">
        <f t="shared" si="26"/>
        <v>0</v>
      </c>
      <c r="J233" s="103">
        <f t="shared" si="26"/>
        <v>0</v>
      </c>
      <c r="K233" s="103">
        <f t="shared" si="26"/>
        <v>0</v>
      </c>
      <c r="L233" s="103">
        <f t="shared" si="26"/>
        <v>0</v>
      </c>
      <c r="M233" s="103">
        <f t="shared" si="26"/>
        <v>0</v>
      </c>
      <c r="N233" s="103">
        <f t="shared" si="26"/>
        <v>0</v>
      </c>
      <c r="O233" s="103">
        <f t="shared" si="26"/>
        <v>0</v>
      </c>
      <c r="P233" s="103">
        <f t="shared" si="26"/>
        <v>0</v>
      </c>
      <c r="Q233" s="103">
        <f t="shared" si="26"/>
        <v>0</v>
      </c>
      <c r="R233" s="103">
        <f t="shared" si="26"/>
        <v>0</v>
      </c>
      <c r="S233" s="103">
        <f t="shared" si="26"/>
        <v>0</v>
      </c>
      <c r="T233" s="103">
        <f t="shared" si="26"/>
        <v>0</v>
      </c>
      <c r="U233" s="103">
        <f t="shared" si="26"/>
        <v>0</v>
      </c>
      <c r="V233" s="103">
        <f t="shared" si="26"/>
        <v>0</v>
      </c>
      <c r="W233" s="103">
        <f t="shared" si="26"/>
        <v>0</v>
      </c>
      <c r="X233" s="103">
        <f t="shared" si="26"/>
        <v>0</v>
      </c>
      <c r="Y233" s="103">
        <f t="shared" si="26"/>
        <v>0</v>
      </c>
      <c r="Z233" s="103">
        <f t="shared" si="26"/>
        <v>0</v>
      </c>
      <c r="AA233" s="103">
        <f t="shared" si="26"/>
        <v>0</v>
      </c>
      <c r="AB233" s="103">
        <f t="shared" si="26"/>
        <v>0</v>
      </c>
      <c r="AC233" s="104">
        <f t="shared" si="26"/>
        <v>0</v>
      </c>
      <c r="AE233" s="105">
        <f t="shared" si="22"/>
        <v>0</v>
      </c>
      <c r="AG233" s="105">
        <f t="shared" si="23"/>
        <v>0</v>
      </c>
      <c r="AI233" s="105">
        <f t="shared" si="24"/>
        <v>0</v>
      </c>
      <c r="AK233" s="301"/>
    </row>
    <row r="234" spans="4:37" ht="12.75" customHeight="1" outlineLevel="1" x14ac:dyDescent="0.25">
      <c r="D234" s="139" t="str">
        <f>'Line Items'!D30</f>
        <v>[Passenger Revenue Service Groups Line 17]</v>
      </c>
      <c r="E234" s="102"/>
      <c r="F234" s="140" t="str">
        <f t="shared" si="20"/>
        <v>£000</v>
      </c>
      <c r="G234" s="103">
        <f t="shared" si="26"/>
        <v>0</v>
      </c>
      <c r="H234" s="103">
        <f t="shared" si="26"/>
        <v>0</v>
      </c>
      <c r="I234" s="103">
        <f t="shared" si="26"/>
        <v>0</v>
      </c>
      <c r="J234" s="103">
        <f t="shared" si="26"/>
        <v>0</v>
      </c>
      <c r="K234" s="103">
        <f t="shared" si="26"/>
        <v>0</v>
      </c>
      <c r="L234" s="103">
        <f t="shared" si="26"/>
        <v>0</v>
      </c>
      <c r="M234" s="103">
        <f t="shared" si="26"/>
        <v>0</v>
      </c>
      <c r="N234" s="103">
        <f t="shared" si="26"/>
        <v>0</v>
      </c>
      <c r="O234" s="103">
        <f t="shared" si="26"/>
        <v>0</v>
      </c>
      <c r="P234" s="103">
        <f t="shared" si="26"/>
        <v>0</v>
      </c>
      <c r="Q234" s="103">
        <f t="shared" si="26"/>
        <v>0</v>
      </c>
      <c r="R234" s="103">
        <f t="shared" si="26"/>
        <v>0</v>
      </c>
      <c r="S234" s="103">
        <f t="shared" si="26"/>
        <v>0</v>
      </c>
      <c r="T234" s="103">
        <f t="shared" si="26"/>
        <v>0</v>
      </c>
      <c r="U234" s="103">
        <f t="shared" si="26"/>
        <v>0</v>
      </c>
      <c r="V234" s="103">
        <f t="shared" si="26"/>
        <v>0</v>
      </c>
      <c r="W234" s="103">
        <f t="shared" si="26"/>
        <v>0</v>
      </c>
      <c r="X234" s="103">
        <f t="shared" si="26"/>
        <v>0</v>
      </c>
      <c r="Y234" s="103">
        <f t="shared" si="26"/>
        <v>0</v>
      </c>
      <c r="Z234" s="103">
        <f t="shared" si="26"/>
        <v>0</v>
      </c>
      <c r="AA234" s="103">
        <f t="shared" si="26"/>
        <v>0</v>
      </c>
      <c r="AB234" s="103">
        <f t="shared" si="26"/>
        <v>0</v>
      </c>
      <c r="AC234" s="104">
        <f t="shared" si="26"/>
        <v>0</v>
      </c>
      <c r="AE234" s="105">
        <f t="shared" si="22"/>
        <v>0</v>
      </c>
      <c r="AG234" s="105">
        <f t="shared" si="23"/>
        <v>0</v>
      </c>
      <c r="AI234" s="105">
        <f t="shared" si="24"/>
        <v>0</v>
      </c>
      <c r="AK234" s="301"/>
    </row>
    <row r="235" spans="4:37" ht="12.75" customHeight="1" outlineLevel="1" x14ac:dyDescent="0.25">
      <c r="D235" s="139" t="str">
        <f>'Line Items'!D31</f>
        <v>[Passenger Revenue Service Groups Line 18]</v>
      </c>
      <c r="E235" s="102"/>
      <c r="F235" s="140" t="str">
        <f t="shared" si="20"/>
        <v>£000</v>
      </c>
      <c r="G235" s="103">
        <f t="shared" si="26"/>
        <v>0</v>
      </c>
      <c r="H235" s="103">
        <f t="shared" si="26"/>
        <v>0</v>
      </c>
      <c r="I235" s="103">
        <f t="shared" si="26"/>
        <v>0</v>
      </c>
      <c r="J235" s="103">
        <f t="shared" si="26"/>
        <v>0</v>
      </c>
      <c r="K235" s="103">
        <f t="shared" si="26"/>
        <v>0</v>
      </c>
      <c r="L235" s="103">
        <f t="shared" si="26"/>
        <v>0</v>
      </c>
      <c r="M235" s="103">
        <f t="shared" si="26"/>
        <v>0</v>
      </c>
      <c r="N235" s="103">
        <f t="shared" si="26"/>
        <v>0</v>
      </c>
      <c r="O235" s="103">
        <f t="shared" si="26"/>
        <v>0</v>
      </c>
      <c r="P235" s="103">
        <f t="shared" si="26"/>
        <v>0</v>
      </c>
      <c r="Q235" s="103">
        <f t="shared" si="26"/>
        <v>0</v>
      </c>
      <c r="R235" s="103">
        <f t="shared" si="26"/>
        <v>0</v>
      </c>
      <c r="S235" s="103">
        <f t="shared" si="26"/>
        <v>0</v>
      </c>
      <c r="T235" s="103">
        <f t="shared" si="26"/>
        <v>0</v>
      </c>
      <c r="U235" s="103">
        <f t="shared" si="26"/>
        <v>0</v>
      </c>
      <c r="V235" s="103">
        <f t="shared" si="26"/>
        <v>0</v>
      </c>
      <c r="W235" s="103">
        <f t="shared" si="26"/>
        <v>0</v>
      </c>
      <c r="X235" s="103">
        <f t="shared" si="26"/>
        <v>0</v>
      </c>
      <c r="Y235" s="103">
        <f t="shared" si="26"/>
        <v>0</v>
      </c>
      <c r="Z235" s="103">
        <f t="shared" si="26"/>
        <v>0</v>
      </c>
      <c r="AA235" s="103">
        <f t="shared" si="26"/>
        <v>0</v>
      </c>
      <c r="AB235" s="103">
        <f t="shared" si="26"/>
        <v>0</v>
      </c>
      <c r="AC235" s="104">
        <f t="shared" si="26"/>
        <v>0</v>
      </c>
      <c r="AE235" s="105">
        <f t="shared" si="22"/>
        <v>0</v>
      </c>
      <c r="AG235" s="105">
        <f t="shared" si="23"/>
        <v>0</v>
      </c>
      <c r="AI235" s="105">
        <f t="shared" si="24"/>
        <v>0</v>
      </c>
      <c r="AK235" s="301"/>
    </row>
    <row r="236" spans="4:37" ht="12.75" customHeight="1" outlineLevel="1" x14ac:dyDescent="0.25">
      <c r="D236" s="139" t="str">
        <f>'Line Items'!D32</f>
        <v>[Passenger Revenue Service Groups Line 19]</v>
      </c>
      <c r="E236" s="102"/>
      <c r="F236" s="140" t="str">
        <f t="shared" si="20"/>
        <v>£000</v>
      </c>
      <c r="G236" s="103">
        <f t="shared" si="26"/>
        <v>0</v>
      </c>
      <c r="H236" s="103">
        <f t="shared" si="26"/>
        <v>0</v>
      </c>
      <c r="I236" s="103">
        <f t="shared" si="26"/>
        <v>0</v>
      </c>
      <c r="J236" s="103">
        <f t="shared" si="26"/>
        <v>0</v>
      </c>
      <c r="K236" s="103">
        <f t="shared" si="26"/>
        <v>0</v>
      </c>
      <c r="L236" s="103">
        <f t="shared" si="26"/>
        <v>0</v>
      </c>
      <c r="M236" s="103">
        <f t="shared" si="26"/>
        <v>0</v>
      </c>
      <c r="N236" s="103">
        <f t="shared" si="26"/>
        <v>0</v>
      </c>
      <c r="O236" s="103">
        <f t="shared" si="26"/>
        <v>0</v>
      </c>
      <c r="P236" s="103">
        <f t="shared" si="26"/>
        <v>0</v>
      </c>
      <c r="Q236" s="103">
        <f t="shared" si="26"/>
        <v>0</v>
      </c>
      <c r="R236" s="103">
        <f t="shared" si="26"/>
        <v>0</v>
      </c>
      <c r="S236" s="103">
        <f t="shared" si="26"/>
        <v>0</v>
      </c>
      <c r="T236" s="103">
        <f t="shared" si="26"/>
        <v>0</v>
      </c>
      <c r="U236" s="103">
        <f t="shared" si="26"/>
        <v>0</v>
      </c>
      <c r="V236" s="103">
        <f t="shared" si="26"/>
        <v>0</v>
      </c>
      <c r="W236" s="103">
        <f t="shared" si="26"/>
        <v>0</v>
      </c>
      <c r="X236" s="103">
        <f t="shared" si="26"/>
        <v>0</v>
      </c>
      <c r="Y236" s="103">
        <f t="shared" si="26"/>
        <v>0</v>
      </c>
      <c r="Z236" s="103">
        <f t="shared" si="26"/>
        <v>0</v>
      </c>
      <c r="AA236" s="103">
        <f t="shared" si="26"/>
        <v>0</v>
      </c>
      <c r="AB236" s="103">
        <f t="shared" si="26"/>
        <v>0</v>
      </c>
      <c r="AC236" s="104">
        <f t="shared" si="26"/>
        <v>0</v>
      </c>
      <c r="AE236" s="105">
        <f t="shared" si="22"/>
        <v>0</v>
      </c>
      <c r="AG236" s="105">
        <f t="shared" si="23"/>
        <v>0</v>
      </c>
      <c r="AI236" s="105">
        <f t="shared" si="24"/>
        <v>0</v>
      </c>
      <c r="AK236" s="301"/>
    </row>
    <row r="237" spans="4:37" ht="12.75" customHeight="1" outlineLevel="1" x14ac:dyDescent="0.25">
      <c r="D237" s="111" t="str">
        <f>'Line Items'!D33</f>
        <v>[Passenger Revenue Service Groups Line 20]</v>
      </c>
      <c r="E237" s="287"/>
      <c r="F237" s="150" t="str">
        <f t="shared" si="20"/>
        <v>£000</v>
      </c>
      <c r="G237" s="113">
        <f t="shared" si="26"/>
        <v>0</v>
      </c>
      <c r="H237" s="113">
        <f t="shared" si="26"/>
        <v>0</v>
      </c>
      <c r="I237" s="113">
        <f t="shared" si="26"/>
        <v>0</v>
      </c>
      <c r="J237" s="113">
        <f t="shared" si="26"/>
        <v>0</v>
      </c>
      <c r="K237" s="113">
        <f t="shared" si="26"/>
        <v>0</v>
      </c>
      <c r="L237" s="113">
        <f t="shared" si="26"/>
        <v>0</v>
      </c>
      <c r="M237" s="113">
        <f t="shared" si="26"/>
        <v>0</v>
      </c>
      <c r="N237" s="113">
        <f t="shared" si="26"/>
        <v>0</v>
      </c>
      <c r="O237" s="113">
        <f t="shared" si="26"/>
        <v>0</v>
      </c>
      <c r="P237" s="113">
        <f t="shared" si="26"/>
        <v>0</v>
      </c>
      <c r="Q237" s="113">
        <f t="shared" si="26"/>
        <v>0</v>
      </c>
      <c r="R237" s="113">
        <f t="shared" si="26"/>
        <v>0</v>
      </c>
      <c r="S237" s="113">
        <f t="shared" si="26"/>
        <v>0</v>
      </c>
      <c r="T237" s="113">
        <f t="shared" si="26"/>
        <v>0</v>
      </c>
      <c r="U237" s="113">
        <f t="shared" si="26"/>
        <v>0</v>
      </c>
      <c r="V237" s="113">
        <f t="shared" si="26"/>
        <v>0</v>
      </c>
      <c r="W237" s="113">
        <f t="shared" si="26"/>
        <v>0</v>
      </c>
      <c r="X237" s="113">
        <f t="shared" si="26"/>
        <v>0</v>
      </c>
      <c r="Y237" s="113">
        <f t="shared" si="26"/>
        <v>0</v>
      </c>
      <c r="Z237" s="113">
        <f t="shared" si="26"/>
        <v>0</v>
      </c>
      <c r="AA237" s="113">
        <f t="shared" si="26"/>
        <v>0</v>
      </c>
      <c r="AB237" s="113">
        <f t="shared" si="26"/>
        <v>0</v>
      </c>
      <c r="AC237" s="114">
        <f t="shared" si="26"/>
        <v>0</v>
      </c>
      <c r="AE237" s="115">
        <f t="shared" si="22"/>
        <v>0</v>
      </c>
      <c r="AG237" s="115">
        <f t="shared" si="23"/>
        <v>0</v>
      </c>
      <c r="AI237" s="115">
        <f t="shared" si="24"/>
        <v>0</v>
      </c>
      <c r="AK237" s="302"/>
    </row>
    <row r="238" spans="4:37" ht="12.75" customHeight="1" outlineLevel="1" x14ac:dyDescent="0.25">
      <c r="G238" s="103"/>
      <c r="H238" s="103"/>
      <c r="I238" s="103"/>
      <c r="J238" s="103"/>
      <c r="K238" s="103"/>
      <c r="L238" s="103"/>
      <c r="M238" s="103"/>
      <c r="N238" s="103"/>
      <c r="O238" s="103"/>
      <c r="P238" s="103"/>
      <c r="Q238" s="103"/>
      <c r="R238" s="103"/>
      <c r="S238" s="103"/>
      <c r="T238" s="103"/>
      <c r="U238" s="103"/>
      <c r="V238" s="103"/>
      <c r="W238" s="103"/>
      <c r="X238" s="103"/>
      <c r="Y238" s="103"/>
      <c r="Z238" s="103"/>
      <c r="AA238" s="103"/>
      <c r="AB238" s="103"/>
      <c r="AC238" s="103"/>
      <c r="AD238" s="103"/>
      <c r="AE238" s="103"/>
      <c r="AG238" s="103"/>
      <c r="AI238" s="103"/>
    </row>
    <row r="239" spans="4:37" ht="12.75" customHeight="1" outlineLevel="1" x14ac:dyDescent="0.25">
      <c r="D239" s="292" t="str">
        <f>C217</f>
        <v>TOTAL REVENUE BY SERVICE GROUP</v>
      </c>
      <c r="E239" s="293"/>
      <c r="F239" s="294" t="str">
        <f>F237</f>
        <v>£000</v>
      </c>
      <c r="G239" s="295">
        <f t="shared" ref="G239:AC239" si="27">SUM(G218:G237)</f>
        <v>0</v>
      </c>
      <c r="H239" s="295">
        <f t="shared" si="27"/>
        <v>0</v>
      </c>
      <c r="I239" s="295">
        <f t="shared" si="27"/>
        <v>0</v>
      </c>
      <c r="J239" s="295">
        <f t="shared" si="27"/>
        <v>0</v>
      </c>
      <c r="K239" s="295">
        <f t="shared" si="27"/>
        <v>0</v>
      </c>
      <c r="L239" s="295">
        <f t="shared" si="27"/>
        <v>0</v>
      </c>
      <c r="M239" s="295">
        <f t="shared" si="27"/>
        <v>0</v>
      </c>
      <c r="N239" s="295">
        <f t="shared" si="27"/>
        <v>0</v>
      </c>
      <c r="O239" s="295">
        <f t="shared" si="27"/>
        <v>0</v>
      </c>
      <c r="P239" s="295">
        <f t="shared" si="27"/>
        <v>0</v>
      </c>
      <c r="Q239" s="295">
        <f t="shared" si="27"/>
        <v>0</v>
      </c>
      <c r="R239" s="295">
        <f t="shared" si="27"/>
        <v>0</v>
      </c>
      <c r="S239" s="295">
        <f t="shared" si="27"/>
        <v>0</v>
      </c>
      <c r="T239" s="295">
        <f t="shared" si="27"/>
        <v>0</v>
      </c>
      <c r="U239" s="295">
        <f t="shared" si="27"/>
        <v>0</v>
      </c>
      <c r="V239" s="295">
        <f t="shared" si="27"/>
        <v>0</v>
      </c>
      <c r="W239" s="295">
        <f t="shared" si="27"/>
        <v>0</v>
      </c>
      <c r="X239" s="295">
        <f t="shared" si="27"/>
        <v>0</v>
      </c>
      <c r="Y239" s="295">
        <f t="shared" si="27"/>
        <v>0</v>
      </c>
      <c r="Z239" s="295">
        <f t="shared" si="27"/>
        <v>0</v>
      </c>
      <c r="AA239" s="295">
        <f t="shared" si="27"/>
        <v>0</v>
      </c>
      <c r="AB239" s="295">
        <f t="shared" si="27"/>
        <v>0</v>
      </c>
      <c r="AC239" s="298">
        <f t="shared" si="27"/>
        <v>0</v>
      </c>
      <c r="AE239" s="299">
        <f>SUM(AE218:AE237)</f>
        <v>0</v>
      </c>
      <c r="AG239" s="299">
        <f>SUM(AG218:AG237)</f>
        <v>0</v>
      </c>
      <c r="AI239" s="299">
        <f>SUM(AI218:AI237)</f>
        <v>0</v>
      </c>
      <c r="AK239" s="296"/>
    </row>
    <row r="240" spans="4:37" x14ac:dyDescent="0.25">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G240" s="103"/>
      <c r="AI240" s="103"/>
    </row>
    <row r="241" spans="2:37" ht="14.4" x14ac:dyDescent="0.25">
      <c r="B241" s="303" t="str">
        <f>'Line Items'!B35</f>
        <v>Other Fares Revenue</v>
      </c>
      <c r="C241" s="303"/>
      <c r="D241" s="304"/>
      <c r="E241" s="304"/>
      <c r="F241" s="303"/>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3"/>
      <c r="AE241" s="306"/>
      <c r="AF241" s="303"/>
      <c r="AG241" s="306"/>
      <c r="AH241" s="303"/>
      <c r="AI241" s="306"/>
      <c r="AJ241" s="303"/>
      <c r="AK241" s="303"/>
    </row>
    <row r="242" spans="2:37" ht="12.75" customHeight="1" outlineLevel="1" x14ac:dyDescent="0.25">
      <c r="G242" s="103"/>
      <c r="H242" s="103"/>
      <c r="I242" s="103"/>
      <c r="J242" s="103"/>
      <c r="K242" s="103"/>
      <c r="L242" s="103"/>
      <c r="M242" s="103"/>
      <c r="N242" s="103"/>
      <c r="O242" s="103"/>
      <c r="P242" s="103"/>
      <c r="Q242" s="103"/>
      <c r="R242" s="103"/>
      <c r="S242" s="103"/>
      <c r="T242" s="103"/>
      <c r="U242" s="103"/>
      <c r="V242" s="103"/>
      <c r="W242" s="103"/>
      <c r="X242" s="103"/>
      <c r="Y242" s="103"/>
      <c r="Z242" s="103"/>
      <c r="AA242" s="103"/>
      <c r="AB242" s="103"/>
      <c r="AC242" s="103"/>
      <c r="AD242" s="103"/>
      <c r="AE242" s="103"/>
      <c r="AG242" s="103"/>
      <c r="AI242" s="103"/>
    </row>
    <row r="243" spans="2:37" ht="12.75" customHeight="1" outlineLevel="1" x14ac:dyDescent="0.25">
      <c r="D243" s="137" t="str">
        <f>'Line Items'!D37</f>
        <v>Travelcard Revenue</v>
      </c>
      <c r="E243" s="97"/>
      <c r="F243" s="138" t="s">
        <v>556</v>
      </c>
      <c r="G243" s="278"/>
      <c r="H243" s="278"/>
      <c r="I243" s="279"/>
      <c r="J243" s="278"/>
      <c r="K243" s="279"/>
      <c r="L243" s="279"/>
      <c r="M243" s="278"/>
      <c r="N243" s="278"/>
      <c r="O243" s="278"/>
      <c r="P243" s="278"/>
      <c r="Q243" s="278"/>
      <c r="R243" s="278"/>
      <c r="S243" s="278"/>
      <c r="T243" s="278"/>
      <c r="U243" s="278"/>
      <c r="V243" s="278"/>
      <c r="W243" s="278"/>
      <c r="X243" s="278"/>
      <c r="Y243" s="278"/>
      <c r="Z243" s="278"/>
      <c r="AA243" s="278"/>
      <c r="AB243" s="278"/>
      <c r="AC243" s="280"/>
      <c r="AE243" s="307"/>
      <c r="AG243" s="307"/>
      <c r="AI243" s="307"/>
      <c r="AK243" s="282"/>
    </row>
    <row r="244" spans="2:37" ht="12.75" customHeight="1" outlineLevel="1" x14ac:dyDescent="0.25">
      <c r="D244" s="139" t="str">
        <f>'Line Items'!D38</f>
        <v>Travelcard mitigation</v>
      </c>
      <c r="E244" s="102"/>
      <c r="F244" s="140" t="str">
        <f t="shared" ref="F244:F272" si="28">F243</f>
        <v>£000</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285"/>
      <c r="AG244" s="285"/>
      <c r="AI244" s="285"/>
      <c r="AK244" s="286"/>
    </row>
    <row r="245" spans="2:37" ht="12.75" customHeight="1" outlineLevel="1" x14ac:dyDescent="0.25">
      <c r="D245" s="139" t="str">
        <f>'Line Items'!D39</f>
        <v>Passenger Charter Discounts</v>
      </c>
      <c r="E245" s="102"/>
      <c r="F245" s="140" t="str">
        <f t="shared" si="28"/>
        <v>£000</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285"/>
      <c r="AG245" s="285"/>
      <c r="AI245" s="285"/>
      <c r="AK245" s="286"/>
    </row>
    <row r="246" spans="2:37" ht="12.75" customHeight="1" outlineLevel="1" x14ac:dyDescent="0.25">
      <c r="D246" s="139" t="str">
        <f>'Line Items'!D40</f>
        <v>Delay Repay</v>
      </c>
      <c r="E246" s="102"/>
      <c r="F246" s="140" t="str">
        <f t="shared" si="28"/>
        <v>£000</v>
      </c>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4"/>
      <c r="AE246" s="285"/>
      <c r="AG246" s="285"/>
      <c r="AI246" s="285"/>
      <c r="AK246" s="286"/>
    </row>
    <row r="247" spans="2:37" ht="12.75" customHeight="1" outlineLevel="1" x14ac:dyDescent="0.25">
      <c r="D247" s="139" t="str">
        <f>'Line Items'!D41</f>
        <v>Concessionary Travel</v>
      </c>
      <c r="E247" s="102"/>
      <c r="F247" s="140" t="str">
        <f t="shared" si="28"/>
        <v>£000</v>
      </c>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4"/>
      <c r="AE247" s="285"/>
      <c r="AG247" s="285"/>
      <c r="AI247" s="285"/>
      <c r="AK247" s="286"/>
    </row>
    <row r="248" spans="2:37" ht="12.75" customHeight="1" outlineLevel="1" x14ac:dyDescent="0.25">
      <c r="D248" s="139" t="str">
        <f>'Line Items'!D42</f>
        <v>Railcard Sales</v>
      </c>
      <c r="E248" s="102"/>
      <c r="F248" s="140" t="str">
        <f t="shared" si="28"/>
        <v>£000</v>
      </c>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4"/>
      <c r="AE248" s="285"/>
      <c r="AG248" s="285"/>
      <c r="AI248" s="285"/>
      <c r="AK248" s="286"/>
    </row>
    <row r="249" spans="2:37" ht="12.75" customHeight="1" outlineLevel="1" x14ac:dyDescent="0.25">
      <c r="D249" s="139" t="str">
        <f>'Line Items'!D43</f>
        <v>Refunds</v>
      </c>
      <c r="E249" s="102"/>
      <c r="F249" s="140" t="str">
        <f t="shared" si="28"/>
        <v>£000</v>
      </c>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4"/>
      <c r="AE249" s="285"/>
      <c r="AG249" s="285"/>
      <c r="AI249" s="285"/>
      <c r="AK249" s="286"/>
    </row>
    <row r="250" spans="2:37" ht="12.75" customHeight="1" outlineLevel="1" x14ac:dyDescent="0.25">
      <c r="D250" s="139" t="str">
        <f>'Line Items'!D44</f>
        <v>Penalty Fares</v>
      </c>
      <c r="E250" s="102"/>
      <c r="F250" s="140" t="str">
        <f t="shared" si="28"/>
        <v>£000</v>
      </c>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4"/>
      <c r="AE250" s="285"/>
      <c r="AG250" s="285"/>
      <c r="AI250" s="285"/>
      <c r="AK250" s="286"/>
    </row>
    <row r="251" spans="2:37" ht="12.75" customHeight="1" outlineLevel="1" x14ac:dyDescent="0.25">
      <c r="D251" s="139" t="str">
        <f>'Line Items'!D45</f>
        <v>Excess Fares</v>
      </c>
      <c r="E251" s="102"/>
      <c r="F251" s="140" t="str">
        <f t="shared" si="28"/>
        <v>£000</v>
      </c>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4"/>
      <c r="AE251" s="285"/>
      <c r="AG251" s="285"/>
      <c r="AI251" s="285"/>
      <c r="AK251" s="286"/>
    </row>
    <row r="252" spans="2:37" ht="12.75" customHeight="1" outlineLevel="1" x14ac:dyDescent="0.25">
      <c r="D252" s="139" t="str">
        <f>'Line Items'!D46</f>
        <v>Upgrades</v>
      </c>
      <c r="E252" s="102"/>
      <c r="F252" s="140" t="str">
        <f t="shared" si="28"/>
        <v>£000</v>
      </c>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4"/>
      <c r="AE252" s="285"/>
      <c r="AG252" s="285"/>
      <c r="AI252" s="285"/>
      <c r="AK252" s="286"/>
    </row>
    <row r="253" spans="2:37" ht="12.75" customHeight="1" outlineLevel="1" x14ac:dyDescent="0.25">
      <c r="D253" s="139" t="str">
        <f>'Line Items'!D47</f>
        <v>Rail Staff Travel</v>
      </c>
      <c r="E253" s="102"/>
      <c r="F253" s="140" t="str">
        <f t="shared" si="28"/>
        <v>£000</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4"/>
      <c r="AE253" s="285"/>
      <c r="AG253" s="285"/>
      <c r="AI253" s="285"/>
      <c r="AK253" s="286"/>
    </row>
    <row r="254" spans="2:37" ht="12.75" customHeight="1" outlineLevel="1" x14ac:dyDescent="0.25">
      <c r="D254" s="139" t="str">
        <f>'Line Items'!D48</f>
        <v>BT Police</v>
      </c>
      <c r="E254" s="102"/>
      <c r="F254" s="140" t="str">
        <f t="shared" si="28"/>
        <v>£000</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4"/>
      <c r="AE254" s="285"/>
      <c r="AG254" s="285"/>
      <c r="AI254" s="285"/>
      <c r="AK254" s="286"/>
    </row>
    <row r="255" spans="2:37" ht="12.75" customHeight="1" outlineLevel="1" x14ac:dyDescent="0.25">
      <c r="D255" s="139" t="str">
        <f>'Line Items'!D49</f>
        <v>Met &amp; City Police</v>
      </c>
      <c r="E255" s="102"/>
      <c r="F255" s="140" t="str">
        <f t="shared" si="28"/>
        <v>£000</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4"/>
      <c r="AE255" s="285"/>
      <c r="AG255" s="285"/>
      <c r="AI255" s="285"/>
      <c r="AK255" s="286"/>
    </row>
    <row r="256" spans="2:37" ht="12.75" customHeight="1" outlineLevel="1" x14ac:dyDescent="0.25">
      <c r="D256" s="139" t="str">
        <f>'Line Items'!D50</f>
        <v>Bus Feeder Income</v>
      </c>
      <c r="E256" s="102"/>
      <c r="F256" s="140" t="str">
        <f t="shared" si="28"/>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285"/>
      <c r="AG256" s="285"/>
      <c r="AI256" s="285"/>
      <c r="AK256" s="286"/>
    </row>
    <row r="257" spans="4:37" ht="12.75" customHeight="1" outlineLevel="1" x14ac:dyDescent="0.25">
      <c r="D257" s="139" t="str">
        <f>'Line Items'!D51</f>
        <v>Non-geographical</v>
      </c>
      <c r="E257" s="102"/>
      <c r="F257" s="140" t="str">
        <f t="shared" si="28"/>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285"/>
      <c r="AG257" s="285"/>
      <c r="AI257" s="285"/>
      <c r="AK257" s="286"/>
    </row>
    <row r="258" spans="4:37" ht="12.75" customHeight="1" outlineLevel="1" x14ac:dyDescent="0.25">
      <c r="D258" s="139" t="str">
        <f>'Line Items'!D52</f>
        <v>Permits to travel</v>
      </c>
      <c r="E258" s="102"/>
      <c r="F258" s="140" t="str">
        <f t="shared" si="28"/>
        <v>£000</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285"/>
      <c r="AG258" s="285"/>
      <c r="AI258" s="285"/>
      <c r="AK258" s="286"/>
    </row>
    <row r="259" spans="4:37" ht="12.75" customHeight="1" outlineLevel="1" x14ac:dyDescent="0.25">
      <c r="D259" s="139" t="str">
        <f>'Line Items'!D53</f>
        <v>Fares Checking Differences</v>
      </c>
      <c r="E259" s="102"/>
      <c r="F259" s="140" t="str">
        <f t="shared" si="28"/>
        <v>£000</v>
      </c>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4"/>
      <c r="AE259" s="285"/>
      <c r="AG259" s="285"/>
      <c r="AI259" s="285"/>
      <c r="AK259" s="286"/>
    </row>
    <row r="260" spans="4:37" ht="12.75" customHeight="1" outlineLevel="1" x14ac:dyDescent="0.25">
      <c r="D260" s="139" t="str">
        <f>'Line Items'!D54</f>
        <v>Refund balancing</v>
      </c>
      <c r="E260" s="102"/>
      <c r="F260" s="140" t="str">
        <f t="shared" si="28"/>
        <v>£000</v>
      </c>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4"/>
      <c r="AE260" s="285"/>
      <c r="AG260" s="285"/>
      <c r="AI260" s="285"/>
      <c r="AK260" s="286"/>
    </row>
    <row r="261" spans="4:37" ht="12.75" customHeight="1" outlineLevel="1" x14ac:dyDescent="0.25">
      <c r="D261" s="139" t="str">
        <f>'Line Items'!D55</f>
        <v>Claim provisions</v>
      </c>
      <c r="E261" s="102"/>
      <c r="F261" s="140" t="str">
        <f t="shared" si="28"/>
        <v>£000</v>
      </c>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4"/>
      <c r="AE261" s="285"/>
      <c r="AG261" s="285"/>
      <c r="AI261" s="285"/>
      <c r="AK261" s="286"/>
    </row>
    <row r="262" spans="4:37" ht="12.75" customHeight="1" outlineLevel="1" x14ac:dyDescent="0.25">
      <c r="D262" s="139" t="str">
        <f>'Line Items'!D56</f>
        <v>Other LENNON revenue: sundry items</v>
      </c>
      <c r="E262" s="102"/>
      <c r="F262" s="140" t="str">
        <f t="shared" si="28"/>
        <v>£000</v>
      </c>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4"/>
      <c r="AE262" s="285"/>
      <c r="AG262" s="285"/>
      <c r="AI262" s="285"/>
      <c r="AK262" s="286"/>
    </row>
    <row r="263" spans="4:37" ht="12.75" customHeight="1" outlineLevel="1" x14ac:dyDescent="0.25">
      <c r="D263" s="139" t="str">
        <f>'Line Items'!D57</f>
        <v>Megatrain Income</v>
      </c>
      <c r="E263" s="102"/>
      <c r="F263" s="140" t="str">
        <f t="shared" si="28"/>
        <v>£000</v>
      </c>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4"/>
      <c r="AE263" s="285"/>
      <c r="AG263" s="285"/>
      <c r="AI263" s="285"/>
      <c r="AK263" s="286"/>
    </row>
    <row r="264" spans="4:37" ht="12.75" customHeight="1" outlineLevel="1" x14ac:dyDescent="0.25">
      <c r="D264" s="139" t="str">
        <f>'Line Items'!D58</f>
        <v>[Other Fares Revenue Line 22]</v>
      </c>
      <c r="E264" s="102"/>
      <c r="F264" s="140" t="str">
        <f t="shared" si="28"/>
        <v>£000</v>
      </c>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4"/>
      <c r="AE264" s="285"/>
      <c r="AG264" s="285"/>
      <c r="AI264" s="285"/>
      <c r="AK264" s="286"/>
    </row>
    <row r="265" spans="4:37" ht="12.75" customHeight="1" outlineLevel="1" x14ac:dyDescent="0.25">
      <c r="D265" s="139" t="str">
        <f>'Line Items'!D59</f>
        <v>[Other Fares Revenue Line 23]</v>
      </c>
      <c r="E265" s="102"/>
      <c r="F265" s="140" t="str">
        <f t="shared" si="28"/>
        <v>£000</v>
      </c>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4"/>
      <c r="AE265" s="285"/>
      <c r="AG265" s="285"/>
      <c r="AI265" s="285"/>
      <c r="AK265" s="286"/>
    </row>
    <row r="266" spans="4:37" ht="12.75" customHeight="1" outlineLevel="1" x14ac:dyDescent="0.25">
      <c r="D266" s="139" t="str">
        <f>'Line Items'!D60</f>
        <v>[Other Fares Revenue Line 24]</v>
      </c>
      <c r="E266" s="102"/>
      <c r="F266" s="140" t="str">
        <f t="shared" si="28"/>
        <v>£000</v>
      </c>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4"/>
      <c r="AE266" s="285"/>
      <c r="AG266" s="285"/>
      <c r="AI266" s="285"/>
      <c r="AK266" s="286"/>
    </row>
    <row r="267" spans="4:37" ht="12.75" customHeight="1" outlineLevel="1" x14ac:dyDescent="0.25">
      <c r="D267" s="139" t="str">
        <f>'Line Items'!D61</f>
        <v>[Other Fares Revenue Line 25]</v>
      </c>
      <c r="E267" s="102"/>
      <c r="F267" s="140" t="str">
        <f t="shared" si="28"/>
        <v>£000</v>
      </c>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4"/>
      <c r="AE267" s="285"/>
      <c r="AG267" s="285"/>
      <c r="AI267" s="285"/>
      <c r="AK267" s="286"/>
    </row>
    <row r="268" spans="4:37" ht="12.75" customHeight="1" outlineLevel="1" x14ac:dyDescent="0.25">
      <c r="D268" s="139" t="str">
        <f>'Line Items'!D62</f>
        <v>[Other Fares Revenue Line 26]</v>
      </c>
      <c r="E268" s="102"/>
      <c r="F268" s="140" t="str">
        <f t="shared" si="28"/>
        <v>£000</v>
      </c>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4"/>
      <c r="AE268" s="285"/>
      <c r="AG268" s="285"/>
      <c r="AI268" s="285"/>
      <c r="AK268" s="286"/>
    </row>
    <row r="269" spans="4:37" ht="12.75" customHeight="1" outlineLevel="1" x14ac:dyDescent="0.25">
      <c r="D269" s="139" t="str">
        <f>'Line Items'!D63</f>
        <v>[Other Fares Revenue Line 27]</v>
      </c>
      <c r="E269" s="102"/>
      <c r="F269" s="140" t="str">
        <f t="shared" si="28"/>
        <v>£000</v>
      </c>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4"/>
      <c r="AE269" s="285"/>
      <c r="AG269" s="285"/>
      <c r="AI269" s="285"/>
      <c r="AK269" s="286"/>
    </row>
    <row r="270" spans="4:37" ht="12.75" customHeight="1" outlineLevel="1" x14ac:dyDescent="0.25">
      <c r="D270" s="139" t="str">
        <f>'Line Items'!D64</f>
        <v>[Other Fares Revenue Line 28]</v>
      </c>
      <c r="E270" s="102"/>
      <c r="F270" s="140" t="str">
        <f t="shared" si="28"/>
        <v>£000</v>
      </c>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4"/>
      <c r="AE270" s="285"/>
      <c r="AG270" s="285"/>
      <c r="AI270" s="285"/>
      <c r="AK270" s="286"/>
    </row>
    <row r="271" spans="4:37" ht="12.75" customHeight="1" outlineLevel="1" x14ac:dyDescent="0.25">
      <c r="D271" s="139" t="str">
        <f>'Line Items'!D65</f>
        <v>[Other Fares Revenue Line 29]</v>
      </c>
      <c r="E271" s="102"/>
      <c r="F271" s="140" t="str">
        <f t="shared" si="28"/>
        <v>£000</v>
      </c>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4"/>
      <c r="AE271" s="285"/>
      <c r="AG271" s="285"/>
      <c r="AI271" s="285"/>
      <c r="AK271" s="286"/>
    </row>
    <row r="272" spans="4:37" ht="12.75" customHeight="1" outlineLevel="1" x14ac:dyDescent="0.25">
      <c r="D272" s="111" t="str">
        <f>'Line Items'!D66</f>
        <v>[Other Fares Revenue Line 30]</v>
      </c>
      <c r="E272" s="287"/>
      <c r="F272" s="150" t="str">
        <f t="shared" si="28"/>
        <v>£000</v>
      </c>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9"/>
      <c r="AE272" s="290"/>
      <c r="AG272" s="290"/>
      <c r="AI272" s="290"/>
      <c r="AK272" s="291"/>
    </row>
    <row r="273" spans="1:37" ht="12.75" customHeight="1" outlineLevel="1" x14ac:dyDescent="0.25">
      <c r="G273" s="103"/>
      <c r="H273" s="103"/>
      <c r="I273" s="103"/>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G273" s="103"/>
      <c r="AI273" s="103"/>
    </row>
    <row r="274" spans="1:37" ht="12.75" customHeight="1" outlineLevel="1" x14ac:dyDescent="0.25">
      <c r="D274" s="292" t="str">
        <f>B241</f>
        <v>Other Fares Revenue</v>
      </c>
      <c r="E274" s="308"/>
      <c r="F274" s="309" t="str">
        <f>F272</f>
        <v>£000</v>
      </c>
      <c r="G274" s="310">
        <f>SUM(G243:G272)</f>
        <v>0</v>
      </c>
      <c r="H274" s="310">
        <f t="shared" ref="H274:AA274" si="29">SUM(H243:H272)</f>
        <v>0</v>
      </c>
      <c r="I274" s="310">
        <f>SUM(I243:I272)</f>
        <v>0</v>
      </c>
      <c r="J274" s="310">
        <f t="shared" si="29"/>
        <v>0</v>
      </c>
      <c r="K274" s="310">
        <f t="shared" si="29"/>
        <v>0</v>
      </c>
      <c r="L274" s="310">
        <f t="shared" si="29"/>
        <v>0</v>
      </c>
      <c r="M274" s="310">
        <f t="shared" si="29"/>
        <v>0</v>
      </c>
      <c r="N274" s="310">
        <f t="shared" si="29"/>
        <v>0</v>
      </c>
      <c r="O274" s="310">
        <f t="shared" si="29"/>
        <v>0</v>
      </c>
      <c r="P274" s="310">
        <f t="shared" si="29"/>
        <v>0</v>
      </c>
      <c r="Q274" s="310">
        <f t="shared" si="29"/>
        <v>0</v>
      </c>
      <c r="R274" s="310">
        <f t="shared" si="29"/>
        <v>0</v>
      </c>
      <c r="S274" s="310">
        <f t="shared" si="29"/>
        <v>0</v>
      </c>
      <c r="T274" s="310">
        <f t="shared" si="29"/>
        <v>0</v>
      </c>
      <c r="U274" s="310">
        <f t="shared" si="29"/>
        <v>0</v>
      </c>
      <c r="V274" s="310">
        <f t="shared" si="29"/>
        <v>0</v>
      </c>
      <c r="W274" s="310">
        <f t="shared" si="29"/>
        <v>0</v>
      </c>
      <c r="X274" s="310">
        <f t="shared" si="29"/>
        <v>0</v>
      </c>
      <c r="Y274" s="310">
        <f t="shared" si="29"/>
        <v>0</v>
      </c>
      <c r="Z274" s="310">
        <f t="shared" si="29"/>
        <v>0</v>
      </c>
      <c r="AA274" s="310">
        <f t="shared" si="29"/>
        <v>0</v>
      </c>
      <c r="AB274" s="310">
        <f>SUM(AB243:AB272)</f>
        <v>0</v>
      </c>
      <c r="AC274" s="298">
        <f>SUM(AC243:AC272)</f>
        <v>0</v>
      </c>
      <c r="AE274" s="299">
        <f>SUM(AE243:AE272)</f>
        <v>0</v>
      </c>
      <c r="AG274" s="299">
        <f>SUM(AG243:AG272)</f>
        <v>0</v>
      </c>
      <c r="AI274" s="299">
        <f>SUM(AI243:AI272)</f>
        <v>0</v>
      </c>
      <c r="AK274" s="296"/>
    </row>
    <row r="275" spans="1:37" x14ac:dyDescent="0.25">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G275" s="103"/>
      <c r="AI275" s="103"/>
    </row>
    <row r="276" spans="1:37" s="199" customFormat="1" ht="15" x14ac:dyDescent="0.3">
      <c r="A276" s="311"/>
      <c r="B276" s="272" t="str">
        <f>'Line Items'!B68</f>
        <v>Downside Risk Adjustment FRM Revenue Decrement: For FRT</v>
      </c>
      <c r="C276" s="272"/>
      <c r="D276" s="312"/>
      <c r="E276" s="312"/>
      <c r="F276" s="272"/>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272"/>
      <c r="AE276" s="314"/>
      <c r="AF276" s="272"/>
      <c r="AG276" s="314"/>
      <c r="AH276" s="272"/>
      <c r="AI276" s="314"/>
      <c r="AJ276" s="272"/>
      <c r="AK276" s="272"/>
    </row>
    <row r="277" spans="1:37" s="199" customFormat="1" ht="12.75" customHeight="1" outlineLevel="1" x14ac:dyDescent="0.3">
      <c r="A277" s="311"/>
      <c r="G277" s="315"/>
      <c r="H277" s="315"/>
      <c r="I277" s="315"/>
      <c r="J277" s="315"/>
      <c r="K277" s="315"/>
      <c r="L277" s="315"/>
      <c r="M277" s="315"/>
      <c r="N277" s="315"/>
      <c r="O277" s="315"/>
      <c r="P277" s="315"/>
      <c r="Q277" s="315"/>
      <c r="R277" s="315"/>
      <c r="S277" s="315"/>
      <c r="T277" s="315"/>
      <c r="U277" s="315"/>
      <c r="V277" s="315"/>
      <c r="W277" s="315"/>
      <c r="X277" s="315"/>
      <c r="Y277" s="315"/>
      <c r="Z277" s="315"/>
      <c r="AA277" s="315"/>
      <c r="AB277" s="315"/>
      <c r="AC277" s="315"/>
      <c r="AD277" s="315"/>
      <c r="AE277" s="315"/>
      <c r="AG277" s="315"/>
      <c r="AI277" s="315"/>
    </row>
    <row r="278" spans="1:37" s="199" customFormat="1" ht="12.75" customHeight="1" outlineLevel="1" x14ac:dyDescent="0.3">
      <c r="A278" s="311"/>
      <c r="D278" s="316" t="str">
        <f>'Line Items'!D70</f>
        <v>Downside Risk Adjustment FRM Revenue Decrement</v>
      </c>
      <c r="E278" s="317"/>
      <c r="F278" s="318" t="s">
        <v>556</v>
      </c>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20"/>
      <c r="AE278" s="321"/>
      <c r="AG278" s="321"/>
      <c r="AI278" s="321"/>
      <c r="AK278" s="322"/>
    </row>
    <row r="279" spans="1:37" x14ac:dyDescent="0.25">
      <c r="G279" s="103"/>
      <c r="H279" s="103"/>
      <c r="I279" s="103"/>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103"/>
      <c r="AG279" s="103"/>
      <c r="AI279" s="103"/>
    </row>
    <row r="280" spans="1:37" x14ac:dyDescent="0.25">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G280" s="103"/>
      <c r="AI280" s="103"/>
    </row>
    <row r="281" spans="1:37" x14ac:dyDescent="0.25">
      <c r="G281" s="103"/>
      <c r="H281" s="103"/>
      <c r="I281" s="103"/>
      <c r="J281" s="103"/>
      <c r="K281" s="103"/>
      <c r="L281" s="103"/>
      <c r="M281" s="103"/>
      <c r="N281" s="103"/>
      <c r="O281" s="103"/>
      <c r="P281" s="103"/>
      <c r="Q281" s="103"/>
      <c r="R281" s="103"/>
      <c r="S281" s="103"/>
      <c r="T281" s="103"/>
      <c r="U281" s="103"/>
      <c r="V281" s="103"/>
      <c r="W281" s="103"/>
      <c r="X281" s="103"/>
      <c r="Y281" s="103"/>
      <c r="Z281" s="103"/>
      <c r="AA281" s="103"/>
      <c r="AB281" s="103"/>
      <c r="AC281" s="103"/>
      <c r="AD281" s="103"/>
      <c r="AE281" s="103"/>
      <c r="AG281" s="103"/>
      <c r="AI281" s="103"/>
    </row>
    <row r="282" spans="1:37" x14ac:dyDescent="0.25">
      <c r="G282" s="103"/>
      <c r="H282" s="103"/>
      <c r="I282" s="103"/>
      <c r="J282" s="103"/>
      <c r="K282" s="103"/>
      <c r="L282" s="103"/>
      <c r="M282" s="103"/>
      <c r="N282" s="103"/>
      <c r="O282" s="103"/>
      <c r="P282" s="103"/>
      <c r="Q282" s="103"/>
      <c r="R282" s="103"/>
      <c r="S282" s="103"/>
      <c r="T282" s="103"/>
      <c r="U282" s="103"/>
      <c r="V282" s="103"/>
      <c r="W282" s="103"/>
      <c r="X282" s="103"/>
      <c r="Y282" s="103"/>
      <c r="Z282" s="103"/>
      <c r="AA282" s="103"/>
      <c r="AB282" s="103"/>
      <c r="AC282" s="103"/>
      <c r="AD282" s="103"/>
      <c r="AE282" s="103"/>
      <c r="AG282" s="103"/>
      <c r="AI282" s="103"/>
    </row>
    <row r="283" spans="1:37" ht="16.8" x14ac:dyDescent="0.3">
      <c r="B283" s="7" t="str">
        <f>"Total "&amp;B13</f>
        <v>Total Passenger Fares Revenue</v>
      </c>
      <c r="C283" s="7"/>
      <c r="D283" s="7"/>
      <c r="E283" s="7"/>
      <c r="F283" s="7"/>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7"/>
      <c r="AG283" s="323"/>
      <c r="AH283" s="7"/>
      <c r="AI283" s="323"/>
      <c r="AJ283" s="7"/>
      <c r="AK283" s="7"/>
    </row>
    <row r="284" spans="1:37" ht="12.75" customHeight="1" outlineLevel="1" x14ac:dyDescent="0.25">
      <c r="G284" s="103"/>
      <c r="H284" s="103"/>
      <c r="I284" s="103"/>
      <c r="J284" s="103"/>
      <c r="K284" s="103"/>
      <c r="L284" s="103"/>
      <c r="M284" s="103"/>
      <c r="N284" s="103"/>
      <c r="O284" s="103"/>
      <c r="P284" s="103"/>
      <c r="Q284" s="103"/>
      <c r="R284" s="103"/>
      <c r="S284" s="103"/>
      <c r="T284" s="103"/>
      <c r="U284" s="103"/>
      <c r="V284" s="103"/>
      <c r="W284" s="103"/>
      <c r="X284" s="103"/>
      <c r="Y284" s="103"/>
      <c r="Z284" s="103"/>
      <c r="AA284" s="103"/>
      <c r="AB284" s="103"/>
      <c r="AC284" s="103"/>
      <c r="AD284" s="103"/>
      <c r="AE284" s="103"/>
      <c r="AG284" s="103"/>
      <c r="AI284" s="103"/>
    </row>
    <row r="285" spans="1:37" s="199" customFormat="1" ht="12.75" customHeight="1" outlineLevel="1" x14ac:dyDescent="0.3">
      <c r="A285" s="311"/>
      <c r="D285" s="324" t="str">
        <f>PROPER(D239)</f>
        <v>Total Revenue By Service Group</v>
      </c>
      <c r="E285" s="325"/>
      <c r="F285" s="326" t="str">
        <f t="shared" ref="F285:AC285" si="30">F239</f>
        <v>£000</v>
      </c>
      <c r="G285" s="327">
        <f t="shared" si="30"/>
        <v>0</v>
      </c>
      <c r="H285" s="327">
        <f t="shared" si="30"/>
        <v>0</v>
      </c>
      <c r="I285" s="327">
        <f t="shared" si="30"/>
        <v>0</v>
      </c>
      <c r="J285" s="327">
        <f t="shared" si="30"/>
        <v>0</v>
      </c>
      <c r="K285" s="327">
        <f t="shared" si="30"/>
        <v>0</v>
      </c>
      <c r="L285" s="327">
        <f t="shared" si="30"/>
        <v>0</v>
      </c>
      <c r="M285" s="327">
        <f t="shared" si="30"/>
        <v>0</v>
      </c>
      <c r="N285" s="327">
        <f t="shared" si="30"/>
        <v>0</v>
      </c>
      <c r="O285" s="327">
        <f t="shared" si="30"/>
        <v>0</v>
      </c>
      <c r="P285" s="327">
        <f t="shared" si="30"/>
        <v>0</v>
      </c>
      <c r="Q285" s="327">
        <f t="shared" si="30"/>
        <v>0</v>
      </c>
      <c r="R285" s="327">
        <f t="shared" si="30"/>
        <v>0</v>
      </c>
      <c r="S285" s="327">
        <f t="shared" si="30"/>
        <v>0</v>
      </c>
      <c r="T285" s="327">
        <f t="shared" si="30"/>
        <v>0</v>
      </c>
      <c r="U285" s="327">
        <f t="shared" si="30"/>
        <v>0</v>
      </c>
      <c r="V285" s="327">
        <f t="shared" si="30"/>
        <v>0</v>
      </c>
      <c r="W285" s="327">
        <f t="shared" si="30"/>
        <v>0</v>
      </c>
      <c r="X285" s="327">
        <f t="shared" si="30"/>
        <v>0</v>
      </c>
      <c r="Y285" s="327">
        <f t="shared" si="30"/>
        <v>0</v>
      </c>
      <c r="Z285" s="327">
        <f t="shared" si="30"/>
        <v>0</v>
      </c>
      <c r="AA285" s="327">
        <f t="shared" si="30"/>
        <v>0</v>
      </c>
      <c r="AB285" s="327">
        <f t="shared" si="30"/>
        <v>0</v>
      </c>
      <c r="AC285" s="328">
        <f t="shared" si="30"/>
        <v>0</v>
      </c>
      <c r="AE285" s="329">
        <f>AE239</f>
        <v>0</v>
      </c>
      <c r="AG285" s="329">
        <f>AG239</f>
        <v>0</v>
      </c>
      <c r="AI285" s="329">
        <f>AI239</f>
        <v>0</v>
      </c>
      <c r="AK285" s="330"/>
    </row>
    <row r="286" spans="1:37" s="199" customFormat="1" ht="12.75" customHeight="1" outlineLevel="1" x14ac:dyDescent="0.3">
      <c r="A286" s="311"/>
      <c r="D286" s="331" t="str">
        <f>D274</f>
        <v>Other Fares Revenue</v>
      </c>
      <c r="E286" s="332"/>
      <c r="F286" s="333" t="str">
        <f t="shared" ref="F286:AC286" si="31">F274</f>
        <v>£000</v>
      </c>
      <c r="G286" s="315">
        <f t="shared" si="31"/>
        <v>0</v>
      </c>
      <c r="H286" s="315">
        <f t="shared" si="31"/>
        <v>0</v>
      </c>
      <c r="I286" s="315">
        <f t="shared" si="31"/>
        <v>0</v>
      </c>
      <c r="J286" s="315">
        <f t="shared" si="31"/>
        <v>0</v>
      </c>
      <c r="K286" s="315">
        <f t="shared" si="31"/>
        <v>0</v>
      </c>
      <c r="L286" s="315">
        <f t="shared" si="31"/>
        <v>0</v>
      </c>
      <c r="M286" s="315">
        <f t="shared" si="31"/>
        <v>0</v>
      </c>
      <c r="N286" s="315">
        <f t="shared" si="31"/>
        <v>0</v>
      </c>
      <c r="O286" s="315">
        <f t="shared" si="31"/>
        <v>0</v>
      </c>
      <c r="P286" s="315">
        <f t="shared" si="31"/>
        <v>0</v>
      </c>
      <c r="Q286" s="315">
        <f t="shared" si="31"/>
        <v>0</v>
      </c>
      <c r="R286" s="315">
        <f t="shared" si="31"/>
        <v>0</v>
      </c>
      <c r="S286" s="315">
        <f t="shared" si="31"/>
        <v>0</v>
      </c>
      <c r="T286" s="315">
        <f t="shared" si="31"/>
        <v>0</v>
      </c>
      <c r="U286" s="315">
        <f t="shared" si="31"/>
        <v>0</v>
      </c>
      <c r="V286" s="315">
        <f t="shared" si="31"/>
        <v>0</v>
      </c>
      <c r="W286" s="315">
        <f t="shared" si="31"/>
        <v>0</v>
      </c>
      <c r="X286" s="315">
        <f t="shared" si="31"/>
        <v>0</v>
      </c>
      <c r="Y286" s="315">
        <f t="shared" si="31"/>
        <v>0</v>
      </c>
      <c r="Z286" s="315">
        <f t="shared" si="31"/>
        <v>0</v>
      </c>
      <c r="AA286" s="315">
        <f t="shared" si="31"/>
        <v>0</v>
      </c>
      <c r="AB286" s="315">
        <f t="shared" si="31"/>
        <v>0</v>
      </c>
      <c r="AC286" s="334">
        <f t="shared" si="31"/>
        <v>0</v>
      </c>
      <c r="AE286" s="335">
        <f>AE274</f>
        <v>0</v>
      </c>
      <c r="AG286" s="335">
        <f>AG274</f>
        <v>0</v>
      </c>
      <c r="AI286" s="335">
        <f>AI274</f>
        <v>0</v>
      </c>
      <c r="AK286" s="336"/>
    </row>
    <row r="287" spans="1:37" s="199" customFormat="1" ht="12.75" customHeight="1" outlineLevel="1" x14ac:dyDescent="0.3">
      <c r="A287" s="311"/>
      <c r="D287" s="337" t="str">
        <f t="shared" ref="D287:AG287" si="32">D278</f>
        <v>Downside Risk Adjustment FRM Revenue Decrement</v>
      </c>
      <c r="E287" s="338"/>
      <c r="F287" s="339" t="str">
        <f t="shared" si="32"/>
        <v>£000</v>
      </c>
      <c r="G287" s="340">
        <f t="shared" si="32"/>
        <v>0</v>
      </c>
      <c r="H287" s="340">
        <f t="shared" si="32"/>
        <v>0</v>
      </c>
      <c r="I287" s="340">
        <f t="shared" si="32"/>
        <v>0</v>
      </c>
      <c r="J287" s="340">
        <f t="shared" si="32"/>
        <v>0</v>
      </c>
      <c r="K287" s="340">
        <f t="shared" si="32"/>
        <v>0</v>
      </c>
      <c r="L287" s="340">
        <f t="shared" si="32"/>
        <v>0</v>
      </c>
      <c r="M287" s="340">
        <f t="shared" si="32"/>
        <v>0</v>
      </c>
      <c r="N287" s="340">
        <f t="shared" si="32"/>
        <v>0</v>
      </c>
      <c r="O287" s="340">
        <f t="shared" si="32"/>
        <v>0</v>
      </c>
      <c r="P287" s="340">
        <f t="shared" si="32"/>
        <v>0</v>
      </c>
      <c r="Q287" s="340">
        <f t="shared" si="32"/>
        <v>0</v>
      </c>
      <c r="R287" s="340">
        <f t="shared" si="32"/>
        <v>0</v>
      </c>
      <c r="S287" s="340">
        <f t="shared" si="32"/>
        <v>0</v>
      </c>
      <c r="T287" s="340">
        <f t="shared" si="32"/>
        <v>0</v>
      </c>
      <c r="U287" s="340">
        <f t="shared" si="32"/>
        <v>0</v>
      </c>
      <c r="V287" s="340">
        <f t="shared" si="32"/>
        <v>0</v>
      </c>
      <c r="W287" s="340">
        <f t="shared" si="32"/>
        <v>0</v>
      </c>
      <c r="X287" s="340">
        <f t="shared" si="32"/>
        <v>0</v>
      </c>
      <c r="Y287" s="340">
        <f t="shared" si="32"/>
        <v>0</v>
      </c>
      <c r="Z287" s="340">
        <f t="shared" si="32"/>
        <v>0</v>
      </c>
      <c r="AA287" s="340">
        <f t="shared" si="32"/>
        <v>0</v>
      </c>
      <c r="AB287" s="340">
        <f t="shared" si="32"/>
        <v>0</v>
      </c>
      <c r="AC287" s="341">
        <f t="shared" si="32"/>
        <v>0</v>
      </c>
      <c r="AE287" s="342">
        <f t="shared" si="32"/>
        <v>0</v>
      </c>
      <c r="AG287" s="342">
        <f t="shared" si="32"/>
        <v>0</v>
      </c>
      <c r="AI287" s="342">
        <f>AI278</f>
        <v>0</v>
      </c>
      <c r="AK287" s="343"/>
    </row>
    <row r="288" spans="1:37" ht="12.75" customHeight="1" outlineLevel="1" x14ac:dyDescent="0.25">
      <c r="G288" s="103"/>
      <c r="H288" s="103"/>
      <c r="I288" s="103"/>
      <c r="J288" s="103"/>
      <c r="K288" s="103"/>
      <c r="L288" s="103"/>
      <c r="M288" s="103"/>
      <c r="N288" s="103"/>
      <c r="O288" s="103"/>
      <c r="P288" s="103"/>
      <c r="Q288" s="103"/>
      <c r="R288" s="103"/>
      <c r="S288" s="103"/>
      <c r="T288" s="103"/>
      <c r="U288" s="103"/>
      <c r="V288" s="103"/>
      <c r="W288" s="103"/>
      <c r="X288" s="103"/>
      <c r="Y288" s="103"/>
      <c r="Z288" s="103"/>
      <c r="AA288" s="103"/>
      <c r="AB288" s="103"/>
      <c r="AC288" s="103"/>
      <c r="AD288" s="103"/>
      <c r="AE288" s="103"/>
      <c r="AG288" s="103"/>
      <c r="AI288" s="103"/>
    </row>
    <row r="289" spans="2:37" ht="12.75" customHeight="1" outlineLevel="1" x14ac:dyDescent="0.25">
      <c r="D289" s="292" t="str">
        <f>B283</f>
        <v>Total Passenger Fares Revenue</v>
      </c>
      <c r="E289" s="308"/>
      <c r="F289" s="309" t="str">
        <f>F286</f>
        <v>£000</v>
      </c>
      <c r="G289" s="310">
        <f t="shared" ref="G289:AI289" si="33">SUM(G285:G287)</f>
        <v>0</v>
      </c>
      <c r="H289" s="310">
        <f t="shared" si="33"/>
        <v>0</v>
      </c>
      <c r="I289" s="310">
        <f t="shared" si="33"/>
        <v>0</v>
      </c>
      <c r="J289" s="310">
        <f t="shared" si="33"/>
        <v>0</v>
      </c>
      <c r="K289" s="310">
        <f t="shared" si="33"/>
        <v>0</v>
      </c>
      <c r="L289" s="310">
        <f t="shared" si="33"/>
        <v>0</v>
      </c>
      <c r="M289" s="310">
        <f t="shared" si="33"/>
        <v>0</v>
      </c>
      <c r="N289" s="310">
        <f t="shared" si="33"/>
        <v>0</v>
      </c>
      <c r="O289" s="310">
        <f t="shared" si="33"/>
        <v>0</v>
      </c>
      <c r="P289" s="310">
        <f t="shared" si="33"/>
        <v>0</v>
      </c>
      <c r="Q289" s="310">
        <f t="shared" si="33"/>
        <v>0</v>
      </c>
      <c r="R289" s="310">
        <f t="shared" si="33"/>
        <v>0</v>
      </c>
      <c r="S289" s="310">
        <f t="shared" si="33"/>
        <v>0</v>
      </c>
      <c r="T289" s="310">
        <f t="shared" si="33"/>
        <v>0</v>
      </c>
      <c r="U289" s="310">
        <f t="shared" si="33"/>
        <v>0</v>
      </c>
      <c r="V289" s="310">
        <f t="shared" si="33"/>
        <v>0</v>
      </c>
      <c r="W289" s="310">
        <f t="shared" si="33"/>
        <v>0</v>
      </c>
      <c r="X289" s="310">
        <f t="shared" si="33"/>
        <v>0</v>
      </c>
      <c r="Y289" s="310">
        <f t="shared" si="33"/>
        <v>0</v>
      </c>
      <c r="Z289" s="310">
        <f t="shared" si="33"/>
        <v>0</v>
      </c>
      <c r="AA289" s="310">
        <f t="shared" si="33"/>
        <v>0</v>
      </c>
      <c r="AB289" s="310">
        <f t="shared" si="33"/>
        <v>0</v>
      </c>
      <c r="AC289" s="298">
        <f t="shared" si="33"/>
        <v>0</v>
      </c>
      <c r="AE289" s="299">
        <f t="shared" si="33"/>
        <v>0</v>
      </c>
      <c r="AG289" s="299">
        <f t="shared" si="33"/>
        <v>0</v>
      </c>
      <c r="AI289" s="299">
        <f t="shared" si="33"/>
        <v>0</v>
      </c>
      <c r="AK289" s="296"/>
    </row>
    <row r="290" spans="2:37" x14ac:dyDescent="0.25">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G290" s="103"/>
      <c r="AI290" s="103"/>
    </row>
    <row r="291" spans="2:37" x14ac:dyDescent="0.25">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G291" s="103"/>
      <c r="AI291" s="103"/>
    </row>
    <row r="292" spans="2:37" ht="16.8" x14ac:dyDescent="0.3">
      <c r="B292" s="7" t="s">
        <v>569</v>
      </c>
      <c r="C292" s="7"/>
      <c r="D292" s="7"/>
      <c r="E292" s="7"/>
      <c r="F292" s="7"/>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7"/>
      <c r="AI292" s="323"/>
      <c r="AJ292" s="7"/>
      <c r="AK292" s="7"/>
    </row>
    <row r="293" spans="2:37" x14ac:dyDescent="0.25">
      <c r="G293" s="103"/>
      <c r="H293" s="103"/>
      <c r="I293" s="103"/>
      <c r="J293" s="103"/>
      <c r="K293" s="103"/>
      <c r="L293" s="103"/>
      <c r="M293" s="103"/>
      <c r="N293" s="103"/>
      <c r="O293" s="103"/>
      <c r="P293" s="103"/>
      <c r="Q293" s="103"/>
      <c r="R293" s="103"/>
      <c r="S293" s="103"/>
      <c r="T293" s="103"/>
      <c r="U293" s="103"/>
      <c r="V293" s="103"/>
      <c r="W293" s="103"/>
      <c r="X293" s="103"/>
      <c r="Y293" s="103"/>
      <c r="Z293" s="103"/>
      <c r="AA293" s="103"/>
      <c r="AB293" s="103"/>
      <c r="AC293" s="103"/>
      <c r="AD293" s="103"/>
      <c r="AE293" s="103"/>
      <c r="AG293" s="103"/>
      <c r="AI293" s="103"/>
    </row>
    <row r="294" spans="2:37" ht="14.4" x14ac:dyDescent="0.25">
      <c r="B294" s="62" t="s">
        <v>570</v>
      </c>
      <c r="C294" s="62"/>
      <c r="D294" s="277"/>
      <c r="E294" s="277"/>
      <c r="F294" s="62"/>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62"/>
      <c r="AE294" s="306"/>
      <c r="AF294" s="62"/>
      <c r="AG294" s="306"/>
      <c r="AH294" s="62"/>
      <c r="AI294" s="306"/>
      <c r="AJ294" s="62"/>
      <c r="AK294" s="62"/>
    </row>
    <row r="295" spans="2:37" ht="12.75" customHeight="1" outlineLevel="1" x14ac:dyDescent="0.25">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G295" s="103"/>
      <c r="AI295" s="103"/>
    </row>
    <row r="296" spans="2:37" ht="12.75" customHeight="1" outlineLevel="1" x14ac:dyDescent="0.25">
      <c r="C296" s="186" t="str">
        <f>C17</f>
        <v>Seasons (First)</v>
      </c>
      <c r="G296" s="103"/>
      <c r="H296" s="103"/>
      <c r="I296" s="103"/>
      <c r="J296" s="103"/>
      <c r="K296" s="103"/>
      <c r="L296" s="103"/>
      <c r="M296" s="103"/>
      <c r="N296" s="103"/>
      <c r="O296" s="103"/>
      <c r="P296" s="103"/>
      <c r="Q296" s="103"/>
      <c r="R296" s="103"/>
      <c r="S296" s="103"/>
      <c r="T296" s="103"/>
      <c r="U296" s="103"/>
      <c r="V296" s="103"/>
      <c r="W296" s="103"/>
      <c r="X296" s="103"/>
      <c r="Y296" s="103"/>
      <c r="Z296" s="103"/>
      <c r="AA296" s="103"/>
      <c r="AB296" s="103"/>
      <c r="AC296" s="103"/>
      <c r="AD296" s="103"/>
      <c r="AE296" s="103"/>
      <c r="AG296" s="103"/>
      <c r="AI296" s="103"/>
    </row>
    <row r="297" spans="2:37" ht="12.75" customHeight="1" outlineLevel="1" x14ac:dyDescent="0.25">
      <c r="D297" s="345" t="str">
        <f>'Line Items'!D14</f>
        <v>22150000: St.Pancras-Derby-Sheffield (Fast)</v>
      </c>
      <c r="E297" s="346"/>
      <c r="F297" s="347" t="s">
        <v>571</v>
      </c>
      <c r="G297" s="348"/>
      <c r="H297" s="348"/>
      <c r="I297" s="349"/>
      <c r="J297" s="348"/>
      <c r="K297" s="349"/>
      <c r="L297" s="349"/>
      <c r="M297" s="348"/>
      <c r="N297" s="348"/>
      <c r="O297" s="348"/>
      <c r="P297" s="348"/>
      <c r="Q297" s="348"/>
      <c r="R297" s="348"/>
      <c r="S297" s="348"/>
      <c r="T297" s="348"/>
      <c r="U297" s="348"/>
      <c r="V297" s="348"/>
      <c r="W297" s="348"/>
      <c r="X297" s="348"/>
      <c r="Y297" s="348"/>
      <c r="Z297" s="348"/>
      <c r="AA297" s="348"/>
      <c r="AB297" s="348"/>
      <c r="AC297" s="350"/>
      <c r="AE297" s="351"/>
      <c r="AG297" s="351"/>
      <c r="AI297" s="351"/>
      <c r="AK297" s="352"/>
    </row>
    <row r="298" spans="2:37" ht="12.75" customHeight="1" outlineLevel="1" x14ac:dyDescent="0.25">
      <c r="D298" s="139" t="str">
        <f>'Line Items'!D15</f>
        <v>22152000: St.Pancras-Derby-Sheffield (Semi Fast)</v>
      </c>
      <c r="E298" s="102"/>
      <c r="F298" s="140" t="str">
        <f t="shared" ref="F298:F316" si="34">F297</f>
        <v>000 Jnys</v>
      </c>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4"/>
      <c r="AE298" s="285"/>
      <c r="AG298" s="285"/>
      <c r="AI298" s="285"/>
      <c r="AK298" s="286"/>
    </row>
    <row r="299" spans="2:37" ht="12.75" customHeight="1" outlineLevel="1" x14ac:dyDescent="0.25">
      <c r="D299" s="139" t="str">
        <f>'Line Items'!D16</f>
        <v>22153000: St.Pancras-Nottingham (Fast)</v>
      </c>
      <c r="E299" s="102"/>
      <c r="F299" s="140" t="str">
        <f t="shared" si="34"/>
        <v>000 Jnys</v>
      </c>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4"/>
      <c r="AE299" s="285"/>
      <c r="AG299" s="285"/>
      <c r="AI299" s="285"/>
      <c r="AK299" s="286"/>
    </row>
    <row r="300" spans="2:37" ht="12.75" customHeight="1" outlineLevel="1" x14ac:dyDescent="0.25">
      <c r="D300" s="139" t="str">
        <f>'Line Items'!D17</f>
        <v>22154000: St.Pancras-Nottingham (Semi Fast)</v>
      </c>
      <c r="E300" s="102"/>
      <c r="F300" s="140" t="str">
        <f t="shared" si="34"/>
        <v>000 Jnys</v>
      </c>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4"/>
      <c r="AE300" s="285"/>
      <c r="AG300" s="285"/>
      <c r="AI300" s="285"/>
      <c r="AK300" s="286"/>
    </row>
    <row r="301" spans="2:37" ht="12.75" customHeight="1" outlineLevel="1" x14ac:dyDescent="0.25">
      <c r="D301" s="139" t="str">
        <f>'Line Items'!D18</f>
        <v>22156000: St.Pancras-Kettering/Corby (Semi Fast)</v>
      </c>
      <c r="E301" s="102"/>
      <c r="F301" s="140" t="str">
        <f t="shared" si="34"/>
        <v>000 Jnys</v>
      </c>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4"/>
      <c r="AE301" s="285"/>
      <c r="AG301" s="285"/>
      <c r="AI301" s="285"/>
      <c r="AK301" s="286"/>
    </row>
    <row r="302" spans="2:37" ht="12.75" customHeight="1" outlineLevel="1" x14ac:dyDescent="0.25">
      <c r="D302" s="139" t="str">
        <f>'Line Items'!D19</f>
        <v>22269000: Liverpool - Manchester - Sheffield - Nottingham - Peterborough - Norwich</v>
      </c>
      <c r="E302" s="102"/>
      <c r="F302" s="140" t="str">
        <f t="shared" si="34"/>
        <v>000 Jnys</v>
      </c>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4"/>
      <c r="AE302" s="285"/>
      <c r="AG302" s="285"/>
      <c r="AI302" s="285"/>
      <c r="AK302" s="286"/>
    </row>
    <row r="303" spans="2:37" ht="12.75" customHeight="1" outlineLevel="1" x14ac:dyDescent="0.25">
      <c r="D303" s="139" t="str">
        <f>'Line Items'!D20</f>
        <v>22275000: Derby - Nottingham (Stopping)</v>
      </c>
      <c r="E303" s="102"/>
      <c r="F303" s="140" t="str">
        <f t="shared" si="34"/>
        <v>000 Jnys</v>
      </c>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4"/>
      <c r="AE303" s="285"/>
      <c r="AG303" s="285"/>
      <c r="AI303" s="285"/>
      <c r="AK303" s="286"/>
    </row>
    <row r="304" spans="2:37" ht="12.75" customHeight="1" outlineLevel="1" x14ac:dyDescent="0.25">
      <c r="D304" s="139" t="str">
        <f>'Line Items'!D21</f>
        <v>22277000: Nottingham - Newark - Lincoln</v>
      </c>
      <c r="E304" s="102"/>
      <c r="F304" s="140" t="str">
        <f t="shared" si="34"/>
        <v>000 Jnys</v>
      </c>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4"/>
      <c r="AE304" s="285"/>
      <c r="AG304" s="285"/>
      <c r="AI304" s="285"/>
      <c r="AK304" s="286"/>
    </row>
    <row r="305" spans="3:37" ht="12.75" customHeight="1" outlineLevel="1" x14ac:dyDescent="0.25">
      <c r="D305" s="139" t="str">
        <f>'Line Items'!D22</f>
        <v>22320000: Crewe - Stoke - Derby</v>
      </c>
      <c r="E305" s="102"/>
      <c r="F305" s="140" t="str">
        <f t="shared" si="34"/>
        <v>000 Jnys</v>
      </c>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4"/>
      <c r="AE305" s="285"/>
      <c r="AG305" s="285"/>
      <c r="AI305" s="285"/>
      <c r="AK305" s="286"/>
    </row>
    <row r="306" spans="3:37" ht="12.75" customHeight="1" outlineLevel="1" x14ac:dyDescent="0.25">
      <c r="D306" s="139" t="str">
        <f>'Line Items'!D23</f>
        <v>22321000: Nottingham - Leicester</v>
      </c>
      <c r="E306" s="102"/>
      <c r="F306" s="140" t="str">
        <f t="shared" si="34"/>
        <v>000 Jnys</v>
      </c>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4"/>
      <c r="AE306" s="285"/>
      <c r="AG306" s="285"/>
      <c r="AI306" s="285"/>
      <c r="AK306" s="286"/>
    </row>
    <row r="307" spans="3:37" ht="12.75" customHeight="1" outlineLevel="1" x14ac:dyDescent="0.25">
      <c r="D307" s="139" t="str">
        <f>'Line Items'!D24</f>
        <v>22323000: Derby - Matlock</v>
      </c>
      <c r="E307" s="102"/>
      <c r="F307" s="140" t="str">
        <f t="shared" si="34"/>
        <v>000 Jnys</v>
      </c>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4"/>
      <c r="AE307" s="285"/>
      <c r="AG307" s="285"/>
      <c r="AI307" s="285"/>
      <c r="AK307" s="286"/>
    </row>
    <row r="308" spans="3:37" ht="12.75" customHeight="1" outlineLevel="1" x14ac:dyDescent="0.25">
      <c r="D308" s="139" t="str">
        <f>'Line Items'!D25</f>
        <v>12325021: Nottingham - Mansfield - Worksop</v>
      </c>
      <c r="E308" s="102"/>
      <c r="F308" s="140" t="str">
        <f t="shared" si="34"/>
        <v>000 Jnys</v>
      </c>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4"/>
      <c r="AE308" s="285"/>
      <c r="AG308" s="285"/>
      <c r="AI308" s="285"/>
      <c r="AK308" s="286"/>
    </row>
    <row r="309" spans="3:37" ht="12.75" customHeight="1" outlineLevel="1" x14ac:dyDescent="0.25">
      <c r="D309" s="139" t="str">
        <f>'Line Items'!D26</f>
        <v>22812000: Doncaster - Lincoln - Spalding/Peterborough</v>
      </c>
      <c r="E309" s="102"/>
      <c r="F309" s="140" t="str">
        <f t="shared" si="34"/>
        <v>000 Jnys</v>
      </c>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4"/>
      <c r="AE309" s="285"/>
      <c r="AG309" s="285"/>
      <c r="AI309" s="285"/>
      <c r="AK309" s="286"/>
    </row>
    <row r="310" spans="3:37" ht="12.75" customHeight="1" outlineLevel="1" x14ac:dyDescent="0.25">
      <c r="D310" s="139" t="str">
        <f>'Line Items'!D27</f>
        <v>22832000: Nottingham - Grantham - Skegness</v>
      </c>
      <c r="E310" s="102"/>
      <c r="F310" s="140" t="str">
        <f t="shared" si="34"/>
        <v>000 Jnys</v>
      </c>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4"/>
      <c r="AE310" s="285"/>
      <c r="AG310" s="285"/>
      <c r="AI310" s="285"/>
      <c r="AK310" s="286"/>
    </row>
    <row r="311" spans="3:37" ht="12.75" customHeight="1" outlineLevel="1" x14ac:dyDescent="0.25">
      <c r="D311" s="139" t="str">
        <f>'Line Items'!D28</f>
        <v>22836000: Newark - Lincoln - Grimsby/Cleethorpes</v>
      </c>
      <c r="E311" s="102"/>
      <c r="F311" s="140" t="str">
        <f t="shared" si="34"/>
        <v>000 Jnys</v>
      </c>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4"/>
      <c r="AE311" s="285"/>
      <c r="AG311" s="285"/>
      <c r="AI311" s="285"/>
      <c r="AK311" s="286"/>
    </row>
    <row r="312" spans="3:37" ht="12.75" customHeight="1" outlineLevel="1" x14ac:dyDescent="0.25">
      <c r="D312" s="139" t="str">
        <f>'Line Items'!D29</f>
        <v>Barton on Humber - Cleethorpes</v>
      </c>
      <c r="E312" s="102"/>
      <c r="F312" s="140" t="str">
        <f t="shared" si="34"/>
        <v>000 Jnys</v>
      </c>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4"/>
      <c r="AE312" s="285"/>
      <c r="AG312" s="285"/>
      <c r="AI312" s="285"/>
      <c r="AK312" s="286"/>
    </row>
    <row r="313" spans="3:37" ht="12.75" customHeight="1" outlineLevel="1" x14ac:dyDescent="0.25">
      <c r="D313" s="139" t="str">
        <f>'Line Items'!D30</f>
        <v>[Passenger Revenue Service Groups Line 17]</v>
      </c>
      <c r="E313" s="102"/>
      <c r="F313" s="140" t="str">
        <f t="shared" si="34"/>
        <v>000 Jnys</v>
      </c>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4"/>
      <c r="AE313" s="285"/>
      <c r="AG313" s="285"/>
      <c r="AI313" s="285"/>
      <c r="AK313" s="286"/>
    </row>
    <row r="314" spans="3:37" ht="12.75" customHeight="1" outlineLevel="1" x14ac:dyDescent="0.25">
      <c r="D314" s="139" t="str">
        <f>'Line Items'!D31</f>
        <v>[Passenger Revenue Service Groups Line 18]</v>
      </c>
      <c r="E314" s="102"/>
      <c r="F314" s="140" t="str">
        <f t="shared" si="34"/>
        <v>000 Jnys</v>
      </c>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4"/>
      <c r="AE314" s="285"/>
      <c r="AG314" s="285"/>
      <c r="AI314" s="285"/>
      <c r="AK314" s="286"/>
    </row>
    <row r="315" spans="3:37" ht="12.75" customHeight="1" outlineLevel="1" x14ac:dyDescent="0.25">
      <c r="D315" s="139" t="str">
        <f>'Line Items'!D32</f>
        <v>[Passenger Revenue Service Groups Line 19]</v>
      </c>
      <c r="E315" s="102"/>
      <c r="F315" s="140" t="str">
        <f t="shared" si="34"/>
        <v>000 Jnys</v>
      </c>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4"/>
      <c r="AE315" s="285"/>
      <c r="AG315" s="285"/>
      <c r="AI315" s="285"/>
      <c r="AK315" s="286"/>
    </row>
    <row r="316" spans="3:37" ht="12.75" customHeight="1" outlineLevel="1" x14ac:dyDescent="0.25">
      <c r="D316" s="111" t="str">
        <f>'Line Items'!D33</f>
        <v>[Passenger Revenue Service Groups Line 20]</v>
      </c>
      <c r="E316" s="287"/>
      <c r="F316" s="150" t="str">
        <f t="shared" si="34"/>
        <v>000 Jnys</v>
      </c>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9"/>
      <c r="AE316" s="290"/>
      <c r="AG316" s="290"/>
      <c r="AI316" s="290"/>
      <c r="AK316" s="291"/>
    </row>
    <row r="317" spans="3:37" ht="12.75" customHeight="1" outlineLevel="1" x14ac:dyDescent="0.25">
      <c r="G317" s="103"/>
      <c r="H317" s="103"/>
      <c r="I317" s="103"/>
      <c r="J317" s="103"/>
      <c r="K317" s="103"/>
      <c r="L317" s="103"/>
      <c r="M317" s="103"/>
      <c r="N317" s="103"/>
      <c r="O317" s="103"/>
      <c r="P317" s="103"/>
      <c r="Q317" s="103"/>
      <c r="R317" s="103"/>
      <c r="S317" s="103"/>
      <c r="T317" s="103"/>
      <c r="U317" s="103"/>
      <c r="V317" s="103"/>
      <c r="W317" s="103"/>
      <c r="X317" s="103"/>
      <c r="Y317" s="103"/>
      <c r="Z317" s="103"/>
      <c r="AA317" s="103"/>
      <c r="AB317" s="103"/>
      <c r="AC317" s="103"/>
      <c r="AD317" s="103"/>
      <c r="AE317" s="103"/>
      <c r="AG317" s="103"/>
      <c r="AI317" s="103"/>
    </row>
    <row r="318" spans="3:37" ht="12.75" customHeight="1" outlineLevel="1" x14ac:dyDescent="0.25">
      <c r="D318" s="292" t="str">
        <f>"Total "&amp;C296</f>
        <v>Total Seasons (First)</v>
      </c>
      <c r="E318" s="308"/>
      <c r="F318" s="309" t="str">
        <f>F316</f>
        <v>000 Jnys</v>
      </c>
      <c r="G318" s="310">
        <f t="shared" ref="G318:AC318" si="35">SUM(G297:G316)</f>
        <v>0</v>
      </c>
      <c r="H318" s="310">
        <f t="shared" si="35"/>
        <v>0</v>
      </c>
      <c r="I318" s="310">
        <f t="shared" si="35"/>
        <v>0</v>
      </c>
      <c r="J318" s="310">
        <f t="shared" si="35"/>
        <v>0</v>
      </c>
      <c r="K318" s="310">
        <f t="shared" si="35"/>
        <v>0</v>
      </c>
      <c r="L318" s="310">
        <f t="shared" si="35"/>
        <v>0</v>
      </c>
      <c r="M318" s="310">
        <f t="shared" si="35"/>
        <v>0</v>
      </c>
      <c r="N318" s="310">
        <f t="shared" si="35"/>
        <v>0</v>
      </c>
      <c r="O318" s="310">
        <f t="shared" si="35"/>
        <v>0</v>
      </c>
      <c r="P318" s="310">
        <f t="shared" si="35"/>
        <v>0</v>
      </c>
      <c r="Q318" s="310">
        <f t="shared" si="35"/>
        <v>0</v>
      </c>
      <c r="R318" s="310">
        <f t="shared" si="35"/>
        <v>0</v>
      </c>
      <c r="S318" s="310">
        <f t="shared" si="35"/>
        <v>0</v>
      </c>
      <c r="T318" s="310">
        <f t="shared" si="35"/>
        <v>0</v>
      </c>
      <c r="U318" s="310">
        <f t="shared" si="35"/>
        <v>0</v>
      </c>
      <c r="V318" s="310">
        <f t="shared" si="35"/>
        <v>0</v>
      </c>
      <c r="W318" s="310">
        <f t="shared" si="35"/>
        <v>0</v>
      </c>
      <c r="X318" s="310">
        <f t="shared" si="35"/>
        <v>0</v>
      </c>
      <c r="Y318" s="310">
        <f t="shared" si="35"/>
        <v>0</v>
      </c>
      <c r="Z318" s="310">
        <f t="shared" si="35"/>
        <v>0</v>
      </c>
      <c r="AA318" s="310">
        <f t="shared" si="35"/>
        <v>0</v>
      </c>
      <c r="AB318" s="310">
        <f t="shared" si="35"/>
        <v>0</v>
      </c>
      <c r="AC318" s="298">
        <f t="shared" si="35"/>
        <v>0</v>
      </c>
      <c r="AE318" s="299">
        <f>SUM(AE297:AE316)</f>
        <v>0</v>
      </c>
      <c r="AG318" s="299">
        <f>SUM(AG297:AG316)</f>
        <v>0</v>
      </c>
      <c r="AI318" s="299">
        <f>SUM(AI297:AI316)</f>
        <v>0</v>
      </c>
      <c r="AK318" s="296"/>
    </row>
    <row r="319" spans="3:37" ht="12.75" customHeight="1" outlineLevel="1" x14ac:dyDescent="0.25">
      <c r="G319" s="103"/>
      <c r="H319" s="103"/>
      <c r="I319" s="103"/>
      <c r="J319" s="103"/>
      <c r="K319" s="103"/>
      <c r="L319" s="103"/>
      <c r="M319" s="103"/>
      <c r="N319" s="103"/>
      <c r="O319" s="103"/>
      <c r="P319" s="103"/>
      <c r="Q319" s="103"/>
      <c r="R319" s="103"/>
      <c r="S319" s="103"/>
      <c r="T319" s="103"/>
      <c r="U319" s="103"/>
      <c r="V319" s="103"/>
      <c r="W319" s="103"/>
      <c r="X319" s="103"/>
      <c r="Y319" s="103"/>
      <c r="Z319" s="103"/>
      <c r="AA319" s="103"/>
      <c r="AB319" s="103"/>
      <c r="AC319" s="103"/>
      <c r="AD319" s="103"/>
      <c r="AE319" s="103"/>
      <c r="AG319" s="103"/>
      <c r="AI319" s="103"/>
    </row>
    <row r="320" spans="3:37" ht="12.75" customHeight="1" outlineLevel="1" x14ac:dyDescent="0.25">
      <c r="C320" s="186" t="str">
        <f>C41</f>
        <v>Seasons (Standard)</v>
      </c>
      <c r="G320" s="103"/>
      <c r="H320" s="103"/>
      <c r="I320" s="103"/>
      <c r="J320" s="103"/>
      <c r="K320" s="103"/>
      <c r="L320" s="103"/>
      <c r="M320" s="103"/>
      <c r="N320" s="103"/>
      <c r="O320" s="103"/>
      <c r="P320" s="103"/>
      <c r="Q320" s="103"/>
      <c r="R320" s="103"/>
      <c r="S320" s="103"/>
      <c r="T320" s="103"/>
      <c r="U320" s="103"/>
      <c r="V320" s="103"/>
      <c r="W320" s="103"/>
      <c r="X320" s="103"/>
      <c r="Y320" s="103"/>
      <c r="Z320" s="103"/>
      <c r="AA320" s="103"/>
      <c r="AB320" s="103"/>
      <c r="AC320" s="103"/>
      <c r="AD320" s="103"/>
      <c r="AE320" s="103"/>
      <c r="AG320" s="103"/>
      <c r="AI320" s="103"/>
    </row>
    <row r="321" spans="4:37" ht="12.75" customHeight="1" outlineLevel="1" x14ac:dyDescent="0.25">
      <c r="D321" s="345" t="str">
        <f>'Line Items'!D14</f>
        <v>22150000: St.Pancras-Derby-Sheffield (Fast)</v>
      </c>
      <c r="E321" s="346"/>
      <c r="F321" s="353" t="str">
        <f t="shared" ref="F321:F340" si="36">F297</f>
        <v>000 Jnys</v>
      </c>
      <c r="G321" s="348"/>
      <c r="H321" s="348"/>
      <c r="I321" s="349"/>
      <c r="J321" s="348"/>
      <c r="K321" s="349"/>
      <c r="L321" s="349"/>
      <c r="M321" s="348"/>
      <c r="N321" s="348"/>
      <c r="O321" s="348"/>
      <c r="P321" s="348"/>
      <c r="Q321" s="348"/>
      <c r="R321" s="348"/>
      <c r="S321" s="348"/>
      <c r="T321" s="348"/>
      <c r="U321" s="348"/>
      <c r="V321" s="348"/>
      <c r="W321" s="348"/>
      <c r="X321" s="348"/>
      <c r="Y321" s="348"/>
      <c r="Z321" s="348"/>
      <c r="AA321" s="348"/>
      <c r="AB321" s="348"/>
      <c r="AC321" s="350"/>
      <c r="AE321" s="351"/>
      <c r="AG321" s="351"/>
      <c r="AI321" s="351"/>
      <c r="AK321" s="352"/>
    </row>
    <row r="322" spans="4:37" ht="12.75" customHeight="1" outlineLevel="1" x14ac:dyDescent="0.25">
      <c r="D322" s="139" t="str">
        <f>'Line Items'!D15</f>
        <v>22152000: St.Pancras-Derby-Sheffield (Semi Fast)</v>
      </c>
      <c r="E322" s="102"/>
      <c r="F322" s="140" t="str">
        <f t="shared" si="36"/>
        <v>000 Jnys</v>
      </c>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4"/>
      <c r="AE322" s="285"/>
      <c r="AG322" s="285"/>
      <c r="AI322" s="285"/>
      <c r="AK322" s="286"/>
    </row>
    <row r="323" spans="4:37" ht="12.75" customHeight="1" outlineLevel="1" x14ac:dyDescent="0.25">
      <c r="D323" s="139" t="str">
        <f>'Line Items'!D16</f>
        <v>22153000: St.Pancras-Nottingham (Fast)</v>
      </c>
      <c r="E323" s="102"/>
      <c r="F323" s="140" t="str">
        <f t="shared" si="36"/>
        <v>000 Jnys</v>
      </c>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4"/>
      <c r="AE323" s="285"/>
      <c r="AG323" s="285"/>
      <c r="AI323" s="285"/>
      <c r="AK323" s="286"/>
    </row>
    <row r="324" spans="4:37" ht="12.75" customHeight="1" outlineLevel="1" x14ac:dyDescent="0.25">
      <c r="D324" s="139" t="str">
        <f>'Line Items'!D17</f>
        <v>22154000: St.Pancras-Nottingham (Semi Fast)</v>
      </c>
      <c r="E324" s="102"/>
      <c r="F324" s="140" t="str">
        <f t="shared" si="36"/>
        <v>000 Jnys</v>
      </c>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4"/>
      <c r="AE324" s="285"/>
      <c r="AG324" s="285"/>
      <c r="AI324" s="285"/>
      <c r="AK324" s="286"/>
    </row>
    <row r="325" spans="4:37" ht="12.75" customHeight="1" outlineLevel="1" x14ac:dyDescent="0.25">
      <c r="D325" s="139" t="str">
        <f>'Line Items'!D18</f>
        <v>22156000: St.Pancras-Kettering/Corby (Semi Fast)</v>
      </c>
      <c r="E325" s="102"/>
      <c r="F325" s="140" t="str">
        <f t="shared" si="36"/>
        <v>000 Jnys</v>
      </c>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4"/>
      <c r="AE325" s="285"/>
      <c r="AG325" s="285"/>
      <c r="AI325" s="285"/>
      <c r="AK325" s="286"/>
    </row>
    <row r="326" spans="4:37" ht="12.75" customHeight="1" outlineLevel="1" x14ac:dyDescent="0.25">
      <c r="D326" s="139" t="str">
        <f>'Line Items'!D19</f>
        <v>22269000: Liverpool - Manchester - Sheffield - Nottingham - Peterborough - Norwich</v>
      </c>
      <c r="E326" s="102"/>
      <c r="F326" s="140" t="str">
        <f t="shared" si="36"/>
        <v>000 Jnys</v>
      </c>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4"/>
      <c r="AE326" s="285"/>
      <c r="AG326" s="285"/>
      <c r="AI326" s="285"/>
      <c r="AK326" s="286"/>
    </row>
    <row r="327" spans="4:37" ht="12.75" customHeight="1" outlineLevel="1" x14ac:dyDescent="0.25">
      <c r="D327" s="139" t="str">
        <f>'Line Items'!D20</f>
        <v>22275000: Derby - Nottingham (Stopping)</v>
      </c>
      <c r="E327" s="102"/>
      <c r="F327" s="140" t="str">
        <f t="shared" si="36"/>
        <v>000 Jnys</v>
      </c>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4"/>
      <c r="AE327" s="285"/>
      <c r="AG327" s="285"/>
      <c r="AI327" s="285"/>
      <c r="AK327" s="286"/>
    </row>
    <row r="328" spans="4:37" ht="12.75" customHeight="1" outlineLevel="1" x14ac:dyDescent="0.25">
      <c r="D328" s="139" t="str">
        <f>'Line Items'!D21</f>
        <v>22277000: Nottingham - Newark - Lincoln</v>
      </c>
      <c r="E328" s="102"/>
      <c r="F328" s="140" t="str">
        <f t="shared" si="36"/>
        <v>000 Jnys</v>
      </c>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4"/>
      <c r="AE328" s="285"/>
      <c r="AG328" s="285"/>
      <c r="AI328" s="285"/>
      <c r="AK328" s="286"/>
    </row>
    <row r="329" spans="4:37" ht="12.75" customHeight="1" outlineLevel="1" x14ac:dyDescent="0.25">
      <c r="D329" s="139" t="str">
        <f>'Line Items'!D22</f>
        <v>22320000: Crewe - Stoke - Derby</v>
      </c>
      <c r="E329" s="102"/>
      <c r="F329" s="140" t="str">
        <f t="shared" si="36"/>
        <v>000 Jnys</v>
      </c>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4"/>
      <c r="AE329" s="285"/>
      <c r="AG329" s="285"/>
      <c r="AI329" s="285"/>
      <c r="AK329" s="286"/>
    </row>
    <row r="330" spans="4:37" ht="12.75" customHeight="1" outlineLevel="1" x14ac:dyDescent="0.25">
      <c r="D330" s="139" t="str">
        <f>'Line Items'!D23</f>
        <v>22321000: Nottingham - Leicester</v>
      </c>
      <c r="E330" s="102"/>
      <c r="F330" s="140" t="str">
        <f t="shared" si="36"/>
        <v>000 Jnys</v>
      </c>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4"/>
      <c r="AE330" s="285"/>
      <c r="AG330" s="285"/>
      <c r="AI330" s="285"/>
      <c r="AK330" s="286"/>
    </row>
    <row r="331" spans="4:37" ht="12.75" customHeight="1" outlineLevel="1" x14ac:dyDescent="0.25">
      <c r="D331" s="139" t="str">
        <f>'Line Items'!D24</f>
        <v>22323000: Derby - Matlock</v>
      </c>
      <c r="E331" s="102"/>
      <c r="F331" s="140" t="str">
        <f t="shared" si="36"/>
        <v>000 Jnys</v>
      </c>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4"/>
      <c r="AE331" s="285"/>
      <c r="AG331" s="285"/>
      <c r="AI331" s="285"/>
      <c r="AK331" s="286"/>
    </row>
    <row r="332" spans="4:37" ht="12.75" customHeight="1" outlineLevel="1" x14ac:dyDescent="0.25">
      <c r="D332" s="139" t="str">
        <f>'Line Items'!D25</f>
        <v>12325021: Nottingham - Mansfield - Worksop</v>
      </c>
      <c r="E332" s="102"/>
      <c r="F332" s="140" t="str">
        <f t="shared" si="36"/>
        <v>000 Jnys</v>
      </c>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4"/>
      <c r="AE332" s="285"/>
      <c r="AG332" s="285"/>
      <c r="AI332" s="285"/>
      <c r="AK332" s="286"/>
    </row>
    <row r="333" spans="4:37" ht="12.75" customHeight="1" outlineLevel="1" x14ac:dyDescent="0.25">
      <c r="D333" s="139" t="str">
        <f>'Line Items'!D26</f>
        <v>22812000: Doncaster - Lincoln - Spalding/Peterborough</v>
      </c>
      <c r="E333" s="102"/>
      <c r="F333" s="140" t="str">
        <f t="shared" si="36"/>
        <v>000 Jnys</v>
      </c>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4"/>
      <c r="AE333" s="285"/>
      <c r="AG333" s="285"/>
      <c r="AI333" s="285"/>
      <c r="AK333" s="286"/>
    </row>
    <row r="334" spans="4:37" ht="12.75" customHeight="1" outlineLevel="1" x14ac:dyDescent="0.25">
      <c r="D334" s="139" t="str">
        <f>'Line Items'!D27</f>
        <v>22832000: Nottingham - Grantham - Skegness</v>
      </c>
      <c r="E334" s="102"/>
      <c r="F334" s="140" t="str">
        <f t="shared" si="36"/>
        <v>000 Jnys</v>
      </c>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4"/>
      <c r="AE334" s="285"/>
      <c r="AG334" s="285"/>
      <c r="AI334" s="285"/>
      <c r="AK334" s="286"/>
    </row>
    <row r="335" spans="4:37" ht="12.75" customHeight="1" outlineLevel="1" x14ac:dyDescent="0.25">
      <c r="D335" s="139" t="str">
        <f>'Line Items'!D28</f>
        <v>22836000: Newark - Lincoln - Grimsby/Cleethorpes</v>
      </c>
      <c r="E335" s="102"/>
      <c r="F335" s="140" t="str">
        <f t="shared" si="36"/>
        <v>000 Jnys</v>
      </c>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4"/>
      <c r="AE335" s="285"/>
      <c r="AG335" s="285"/>
      <c r="AI335" s="285"/>
      <c r="AK335" s="286"/>
    </row>
    <row r="336" spans="4:37" ht="12.75" customHeight="1" outlineLevel="1" x14ac:dyDescent="0.25">
      <c r="D336" s="139" t="str">
        <f>'Line Items'!D29</f>
        <v>Barton on Humber - Cleethorpes</v>
      </c>
      <c r="E336" s="102"/>
      <c r="F336" s="140" t="str">
        <f t="shared" si="36"/>
        <v>000 Jnys</v>
      </c>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4"/>
      <c r="AE336" s="285"/>
      <c r="AG336" s="285"/>
      <c r="AI336" s="285"/>
      <c r="AK336" s="286"/>
    </row>
    <row r="337" spans="3:37" ht="12.75" customHeight="1" outlineLevel="1" x14ac:dyDescent="0.25">
      <c r="D337" s="139" t="str">
        <f>'Line Items'!D30</f>
        <v>[Passenger Revenue Service Groups Line 17]</v>
      </c>
      <c r="E337" s="102"/>
      <c r="F337" s="140" t="str">
        <f t="shared" si="36"/>
        <v>000 Jnys</v>
      </c>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4"/>
      <c r="AE337" s="285"/>
      <c r="AG337" s="285"/>
      <c r="AI337" s="285"/>
      <c r="AK337" s="286"/>
    </row>
    <row r="338" spans="3:37" ht="12.75" customHeight="1" outlineLevel="1" x14ac:dyDescent="0.25">
      <c r="D338" s="139" t="str">
        <f>'Line Items'!D31</f>
        <v>[Passenger Revenue Service Groups Line 18]</v>
      </c>
      <c r="E338" s="102"/>
      <c r="F338" s="140" t="str">
        <f t="shared" si="36"/>
        <v>000 Jnys</v>
      </c>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4"/>
      <c r="AE338" s="285"/>
      <c r="AG338" s="285"/>
      <c r="AI338" s="285"/>
      <c r="AK338" s="286"/>
    </row>
    <row r="339" spans="3:37" ht="12.75" customHeight="1" outlineLevel="1" x14ac:dyDescent="0.25">
      <c r="D339" s="139" t="str">
        <f>'Line Items'!D32</f>
        <v>[Passenger Revenue Service Groups Line 19]</v>
      </c>
      <c r="E339" s="102"/>
      <c r="F339" s="140" t="str">
        <f t="shared" si="36"/>
        <v>000 Jnys</v>
      </c>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4"/>
      <c r="AE339" s="285"/>
      <c r="AG339" s="285"/>
      <c r="AI339" s="285"/>
      <c r="AK339" s="286"/>
    </row>
    <row r="340" spans="3:37" ht="12.75" customHeight="1" outlineLevel="1" x14ac:dyDescent="0.25">
      <c r="D340" s="111" t="str">
        <f>'Line Items'!D33</f>
        <v>[Passenger Revenue Service Groups Line 20]</v>
      </c>
      <c r="E340" s="287"/>
      <c r="F340" s="150" t="str">
        <f t="shared" si="36"/>
        <v>000 Jnys</v>
      </c>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9"/>
      <c r="AE340" s="290"/>
      <c r="AG340" s="290"/>
      <c r="AI340" s="290"/>
      <c r="AK340" s="291"/>
    </row>
    <row r="341" spans="3:37" ht="12.75" customHeight="1" outlineLevel="1" x14ac:dyDescent="0.25">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G341" s="103"/>
      <c r="AI341" s="103"/>
    </row>
    <row r="342" spans="3:37" ht="12.75" customHeight="1" outlineLevel="1" x14ac:dyDescent="0.25">
      <c r="D342" s="292" t="str">
        <f>"Total "&amp;C320</f>
        <v>Total Seasons (Standard)</v>
      </c>
      <c r="E342" s="308"/>
      <c r="F342" s="309" t="str">
        <f>F340</f>
        <v>000 Jnys</v>
      </c>
      <c r="G342" s="310">
        <f t="shared" ref="G342:AB342" si="37">SUM(G321:G340)</f>
        <v>0</v>
      </c>
      <c r="H342" s="310">
        <f t="shared" si="37"/>
        <v>0</v>
      </c>
      <c r="I342" s="310">
        <f t="shared" si="37"/>
        <v>0</v>
      </c>
      <c r="J342" s="310">
        <f t="shared" si="37"/>
        <v>0</v>
      </c>
      <c r="K342" s="310">
        <f t="shared" si="37"/>
        <v>0</v>
      </c>
      <c r="L342" s="310">
        <f t="shared" si="37"/>
        <v>0</v>
      </c>
      <c r="M342" s="310">
        <f t="shared" si="37"/>
        <v>0</v>
      </c>
      <c r="N342" s="310">
        <f t="shared" si="37"/>
        <v>0</v>
      </c>
      <c r="O342" s="310">
        <f t="shared" si="37"/>
        <v>0</v>
      </c>
      <c r="P342" s="310">
        <f t="shared" si="37"/>
        <v>0</v>
      </c>
      <c r="Q342" s="310">
        <f t="shared" si="37"/>
        <v>0</v>
      </c>
      <c r="R342" s="310">
        <f t="shared" si="37"/>
        <v>0</v>
      </c>
      <c r="S342" s="310">
        <f t="shared" si="37"/>
        <v>0</v>
      </c>
      <c r="T342" s="310">
        <f t="shared" si="37"/>
        <v>0</v>
      </c>
      <c r="U342" s="310">
        <f t="shared" si="37"/>
        <v>0</v>
      </c>
      <c r="V342" s="310">
        <f t="shared" si="37"/>
        <v>0</v>
      </c>
      <c r="W342" s="310">
        <f t="shared" si="37"/>
        <v>0</v>
      </c>
      <c r="X342" s="310">
        <f t="shared" si="37"/>
        <v>0</v>
      </c>
      <c r="Y342" s="310">
        <f t="shared" si="37"/>
        <v>0</v>
      </c>
      <c r="Z342" s="310">
        <f t="shared" si="37"/>
        <v>0</v>
      </c>
      <c r="AA342" s="310">
        <f t="shared" si="37"/>
        <v>0</v>
      </c>
      <c r="AB342" s="310">
        <f t="shared" si="37"/>
        <v>0</v>
      </c>
      <c r="AC342" s="298">
        <f>SUM(AC321:AC340)</f>
        <v>0</v>
      </c>
      <c r="AE342" s="299">
        <f>SUM(AE321:AE340)</f>
        <v>0</v>
      </c>
      <c r="AG342" s="299">
        <f>SUM(AG321:AG340)</f>
        <v>0</v>
      </c>
      <c r="AI342" s="299">
        <f>SUM(AI321:AI340)</f>
        <v>0</v>
      </c>
      <c r="AK342" s="296"/>
    </row>
    <row r="343" spans="3:37" ht="12.75" customHeight="1" outlineLevel="1" x14ac:dyDescent="0.25">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c r="AC343" s="103"/>
      <c r="AD343" s="103"/>
      <c r="AE343" s="103"/>
      <c r="AG343" s="103"/>
      <c r="AI343" s="103"/>
    </row>
    <row r="344" spans="3:37" ht="12.75" customHeight="1" outlineLevel="1" x14ac:dyDescent="0.25">
      <c r="D344" s="292" t="s">
        <v>572</v>
      </c>
      <c r="E344" s="308"/>
      <c r="F344" s="309" t="str">
        <f>F342</f>
        <v>000 Jnys</v>
      </c>
      <c r="G344" s="310">
        <f t="shared" ref="G344:AC344" si="38">SUM(G318,G342)</f>
        <v>0</v>
      </c>
      <c r="H344" s="310">
        <f t="shared" si="38"/>
        <v>0</v>
      </c>
      <c r="I344" s="310">
        <f t="shared" si="38"/>
        <v>0</v>
      </c>
      <c r="J344" s="310">
        <f t="shared" si="38"/>
        <v>0</v>
      </c>
      <c r="K344" s="310">
        <f t="shared" si="38"/>
        <v>0</v>
      </c>
      <c r="L344" s="310">
        <f t="shared" si="38"/>
        <v>0</v>
      </c>
      <c r="M344" s="310">
        <f t="shared" si="38"/>
        <v>0</v>
      </c>
      <c r="N344" s="310">
        <f t="shared" si="38"/>
        <v>0</v>
      </c>
      <c r="O344" s="310">
        <f t="shared" si="38"/>
        <v>0</v>
      </c>
      <c r="P344" s="310">
        <f t="shared" si="38"/>
        <v>0</v>
      </c>
      <c r="Q344" s="310">
        <f t="shared" si="38"/>
        <v>0</v>
      </c>
      <c r="R344" s="310">
        <f t="shared" si="38"/>
        <v>0</v>
      </c>
      <c r="S344" s="310">
        <f t="shared" si="38"/>
        <v>0</v>
      </c>
      <c r="T344" s="310">
        <f t="shared" si="38"/>
        <v>0</v>
      </c>
      <c r="U344" s="310">
        <f t="shared" si="38"/>
        <v>0</v>
      </c>
      <c r="V344" s="310">
        <f t="shared" si="38"/>
        <v>0</v>
      </c>
      <c r="W344" s="310">
        <f t="shared" si="38"/>
        <v>0</v>
      </c>
      <c r="X344" s="310">
        <f t="shared" si="38"/>
        <v>0</v>
      </c>
      <c r="Y344" s="310">
        <f t="shared" si="38"/>
        <v>0</v>
      </c>
      <c r="Z344" s="310">
        <f t="shared" si="38"/>
        <v>0</v>
      </c>
      <c r="AA344" s="310">
        <f t="shared" si="38"/>
        <v>0</v>
      </c>
      <c r="AB344" s="310">
        <f t="shared" si="38"/>
        <v>0</v>
      </c>
      <c r="AC344" s="298">
        <f t="shared" si="38"/>
        <v>0</v>
      </c>
      <c r="AE344" s="299">
        <f>SUM(AE318,AE342)</f>
        <v>0</v>
      </c>
      <c r="AG344" s="299">
        <f>SUM(AG318,AG342)</f>
        <v>0</v>
      </c>
      <c r="AI344" s="299">
        <f>SUM(AI318,AI342)</f>
        <v>0</v>
      </c>
      <c r="AK344" s="296"/>
    </row>
    <row r="345" spans="3:37" ht="12.75" customHeight="1" outlineLevel="1" x14ac:dyDescent="0.25">
      <c r="G345" s="103"/>
      <c r="H345" s="103"/>
      <c r="I345" s="103"/>
      <c r="J345" s="103"/>
      <c r="K345" s="103"/>
      <c r="L345" s="103"/>
      <c r="M345" s="103"/>
      <c r="N345" s="103"/>
      <c r="O345" s="103"/>
      <c r="P345" s="103"/>
      <c r="Q345" s="103"/>
      <c r="R345" s="103"/>
      <c r="S345" s="103"/>
      <c r="T345" s="103"/>
      <c r="U345" s="103"/>
      <c r="V345" s="103"/>
      <c r="W345" s="103"/>
      <c r="X345" s="103"/>
      <c r="Y345" s="103"/>
      <c r="Z345" s="103"/>
      <c r="AA345" s="103"/>
      <c r="AB345" s="103"/>
      <c r="AC345" s="103"/>
      <c r="AD345" s="103"/>
      <c r="AE345" s="103"/>
      <c r="AG345" s="103"/>
      <c r="AI345" s="103"/>
    </row>
    <row r="346" spans="3:37" ht="12.75" customHeight="1" outlineLevel="1" x14ac:dyDescent="0.25">
      <c r="C346" s="186" t="str">
        <f>C67</f>
        <v>Full Fare (First)</v>
      </c>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G346" s="103"/>
      <c r="AI346" s="103"/>
    </row>
    <row r="347" spans="3:37" ht="12.75" customHeight="1" outlineLevel="1" x14ac:dyDescent="0.25">
      <c r="D347" s="345" t="str">
        <f>'Line Items'!D14</f>
        <v>22150000: St.Pancras-Derby-Sheffield (Fast)</v>
      </c>
      <c r="E347" s="346"/>
      <c r="F347" s="353" t="str">
        <f t="shared" ref="F347:F366" si="39">F321</f>
        <v>000 Jnys</v>
      </c>
      <c r="G347" s="348"/>
      <c r="H347" s="348"/>
      <c r="I347" s="349"/>
      <c r="J347" s="348"/>
      <c r="K347" s="349"/>
      <c r="L347" s="349"/>
      <c r="M347" s="348"/>
      <c r="N347" s="348"/>
      <c r="O347" s="348"/>
      <c r="P347" s="348"/>
      <c r="Q347" s="348"/>
      <c r="R347" s="348"/>
      <c r="S347" s="348"/>
      <c r="T347" s="348"/>
      <c r="U347" s="348"/>
      <c r="V347" s="348"/>
      <c r="W347" s="348"/>
      <c r="X347" s="348"/>
      <c r="Y347" s="348"/>
      <c r="Z347" s="348"/>
      <c r="AA347" s="348"/>
      <c r="AB347" s="348"/>
      <c r="AC347" s="350"/>
      <c r="AE347" s="351"/>
      <c r="AG347" s="351"/>
      <c r="AI347" s="351"/>
      <c r="AK347" s="352"/>
    </row>
    <row r="348" spans="3:37" ht="12.75" customHeight="1" outlineLevel="1" x14ac:dyDescent="0.25">
      <c r="D348" s="139" t="str">
        <f>'Line Items'!D15</f>
        <v>22152000: St.Pancras-Derby-Sheffield (Semi Fast)</v>
      </c>
      <c r="E348" s="102"/>
      <c r="F348" s="140" t="str">
        <f t="shared" si="39"/>
        <v>000 Jnys</v>
      </c>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4"/>
      <c r="AE348" s="285"/>
      <c r="AG348" s="285"/>
      <c r="AI348" s="285"/>
      <c r="AK348" s="286"/>
    </row>
    <row r="349" spans="3:37" ht="12.75" customHeight="1" outlineLevel="1" x14ac:dyDescent="0.25">
      <c r="D349" s="139" t="str">
        <f>'Line Items'!D16</f>
        <v>22153000: St.Pancras-Nottingham (Fast)</v>
      </c>
      <c r="E349" s="102"/>
      <c r="F349" s="140" t="str">
        <f t="shared" si="39"/>
        <v>000 Jnys</v>
      </c>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4"/>
      <c r="AE349" s="285"/>
      <c r="AG349" s="285"/>
      <c r="AI349" s="285"/>
      <c r="AK349" s="286"/>
    </row>
    <row r="350" spans="3:37" ht="12.75" customHeight="1" outlineLevel="1" x14ac:dyDescent="0.25">
      <c r="D350" s="139" t="str">
        <f>'Line Items'!D17</f>
        <v>22154000: St.Pancras-Nottingham (Semi Fast)</v>
      </c>
      <c r="E350" s="102"/>
      <c r="F350" s="140" t="str">
        <f t="shared" si="39"/>
        <v>000 Jnys</v>
      </c>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4"/>
      <c r="AE350" s="285"/>
      <c r="AG350" s="285"/>
      <c r="AI350" s="285"/>
      <c r="AK350" s="286"/>
    </row>
    <row r="351" spans="3:37" ht="12.75" customHeight="1" outlineLevel="1" x14ac:dyDescent="0.25">
      <c r="D351" s="139" t="str">
        <f>'Line Items'!D18</f>
        <v>22156000: St.Pancras-Kettering/Corby (Semi Fast)</v>
      </c>
      <c r="E351" s="102"/>
      <c r="F351" s="140" t="str">
        <f t="shared" si="39"/>
        <v>000 Jnys</v>
      </c>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4"/>
      <c r="AE351" s="285"/>
      <c r="AG351" s="285"/>
      <c r="AI351" s="285"/>
      <c r="AK351" s="286"/>
    </row>
    <row r="352" spans="3:37" ht="12.75" customHeight="1" outlineLevel="1" x14ac:dyDescent="0.25">
      <c r="D352" s="139" t="str">
        <f>'Line Items'!D19</f>
        <v>22269000: Liverpool - Manchester - Sheffield - Nottingham - Peterborough - Norwich</v>
      </c>
      <c r="E352" s="102"/>
      <c r="F352" s="140" t="str">
        <f t="shared" si="39"/>
        <v>000 Jnys</v>
      </c>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4"/>
      <c r="AE352" s="285"/>
      <c r="AG352" s="285"/>
      <c r="AI352" s="285"/>
      <c r="AK352" s="286"/>
    </row>
    <row r="353" spans="4:37" ht="12.75" customHeight="1" outlineLevel="1" x14ac:dyDescent="0.25">
      <c r="D353" s="139" t="str">
        <f>'Line Items'!D20</f>
        <v>22275000: Derby - Nottingham (Stopping)</v>
      </c>
      <c r="E353" s="102"/>
      <c r="F353" s="140" t="str">
        <f t="shared" si="39"/>
        <v>000 Jnys</v>
      </c>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4"/>
      <c r="AE353" s="285"/>
      <c r="AG353" s="285"/>
      <c r="AI353" s="285"/>
      <c r="AK353" s="286"/>
    </row>
    <row r="354" spans="4:37" ht="12.75" customHeight="1" outlineLevel="1" x14ac:dyDescent="0.25">
      <c r="D354" s="139" t="str">
        <f>'Line Items'!D21</f>
        <v>22277000: Nottingham - Newark - Lincoln</v>
      </c>
      <c r="E354" s="102"/>
      <c r="F354" s="140" t="str">
        <f t="shared" si="39"/>
        <v>000 Jnys</v>
      </c>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4"/>
      <c r="AE354" s="285"/>
      <c r="AG354" s="285"/>
      <c r="AI354" s="285"/>
      <c r="AK354" s="286"/>
    </row>
    <row r="355" spans="4:37" ht="12.75" customHeight="1" outlineLevel="1" x14ac:dyDescent="0.25">
      <c r="D355" s="139" t="str">
        <f>'Line Items'!D22</f>
        <v>22320000: Crewe - Stoke - Derby</v>
      </c>
      <c r="E355" s="102"/>
      <c r="F355" s="140" t="str">
        <f t="shared" si="39"/>
        <v>000 Jnys</v>
      </c>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4"/>
      <c r="AE355" s="285"/>
      <c r="AG355" s="285"/>
      <c r="AI355" s="285"/>
      <c r="AK355" s="286"/>
    </row>
    <row r="356" spans="4:37" ht="12.75" customHeight="1" outlineLevel="1" x14ac:dyDescent="0.25">
      <c r="D356" s="139" t="str">
        <f>'Line Items'!D23</f>
        <v>22321000: Nottingham - Leicester</v>
      </c>
      <c r="E356" s="102"/>
      <c r="F356" s="140" t="str">
        <f t="shared" si="39"/>
        <v>000 Jnys</v>
      </c>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4"/>
      <c r="AE356" s="285"/>
      <c r="AG356" s="285"/>
      <c r="AI356" s="285"/>
      <c r="AK356" s="286"/>
    </row>
    <row r="357" spans="4:37" ht="12.75" customHeight="1" outlineLevel="1" x14ac:dyDescent="0.25">
      <c r="D357" s="139" t="str">
        <f>'Line Items'!D24</f>
        <v>22323000: Derby - Matlock</v>
      </c>
      <c r="E357" s="102"/>
      <c r="F357" s="140" t="str">
        <f t="shared" si="39"/>
        <v>000 Jnys</v>
      </c>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4"/>
      <c r="AE357" s="285"/>
      <c r="AG357" s="285"/>
      <c r="AI357" s="285"/>
      <c r="AK357" s="286"/>
    </row>
    <row r="358" spans="4:37" ht="12.75" customHeight="1" outlineLevel="1" x14ac:dyDescent="0.25">
      <c r="D358" s="139" t="str">
        <f>'Line Items'!D25</f>
        <v>12325021: Nottingham - Mansfield - Worksop</v>
      </c>
      <c r="E358" s="102"/>
      <c r="F358" s="140" t="str">
        <f t="shared" si="39"/>
        <v>000 Jnys</v>
      </c>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4"/>
      <c r="AE358" s="285"/>
      <c r="AG358" s="285"/>
      <c r="AI358" s="285"/>
      <c r="AK358" s="286"/>
    </row>
    <row r="359" spans="4:37" ht="12.75" customHeight="1" outlineLevel="1" x14ac:dyDescent="0.25">
      <c r="D359" s="139" t="str">
        <f>'Line Items'!D26</f>
        <v>22812000: Doncaster - Lincoln - Spalding/Peterborough</v>
      </c>
      <c r="E359" s="102"/>
      <c r="F359" s="140" t="str">
        <f t="shared" si="39"/>
        <v>000 Jnys</v>
      </c>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4"/>
      <c r="AE359" s="285"/>
      <c r="AG359" s="285"/>
      <c r="AI359" s="285"/>
      <c r="AK359" s="286"/>
    </row>
    <row r="360" spans="4:37" ht="12.75" customHeight="1" outlineLevel="1" x14ac:dyDescent="0.25">
      <c r="D360" s="139" t="str">
        <f>'Line Items'!D27</f>
        <v>22832000: Nottingham - Grantham - Skegness</v>
      </c>
      <c r="E360" s="102"/>
      <c r="F360" s="140" t="str">
        <f t="shared" si="39"/>
        <v>000 Jnys</v>
      </c>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4"/>
      <c r="AE360" s="285"/>
      <c r="AG360" s="285"/>
      <c r="AI360" s="285"/>
      <c r="AK360" s="286"/>
    </row>
    <row r="361" spans="4:37" ht="12.75" customHeight="1" outlineLevel="1" x14ac:dyDescent="0.25">
      <c r="D361" s="139" t="str">
        <f>'Line Items'!D28</f>
        <v>22836000: Newark - Lincoln - Grimsby/Cleethorpes</v>
      </c>
      <c r="E361" s="102"/>
      <c r="F361" s="140" t="str">
        <f t="shared" si="39"/>
        <v>000 Jnys</v>
      </c>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4"/>
      <c r="AE361" s="285"/>
      <c r="AG361" s="285"/>
      <c r="AI361" s="285"/>
      <c r="AK361" s="286"/>
    </row>
    <row r="362" spans="4:37" ht="12.75" customHeight="1" outlineLevel="1" x14ac:dyDescent="0.25">
      <c r="D362" s="139" t="str">
        <f>'Line Items'!D29</f>
        <v>Barton on Humber - Cleethorpes</v>
      </c>
      <c r="E362" s="102"/>
      <c r="F362" s="140" t="str">
        <f t="shared" si="39"/>
        <v>000 Jnys</v>
      </c>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4"/>
      <c r="AE362" s="285"/>
      <c r="AG362" s="285"/>
      <c r="AI362" s="285"/>
      <c r="AK362" s="286"/>
    </row>
    <row r="363" spans="4:37" ht="12.75" customHeight="1" outlineLevel="1" x14ac:dyDescent="0.25">
      <c r="D363" s="139" t="str">
        <f>'Line Items'!D30</f>
        <v>[Passenger Revenue Service Groups Line 17]</v>
      </c>
      <c r="E363" s="102"/>
      <c r="F363" s="140" t="str">
        <f t="shared" si="39"/>
        <v>000 Jnys</v>
      </c>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4"/>
      <c r="AE363" s="285"/>
      <c r="AG363" s="285"/>
      <c r="AI363" s="285"/>
      <c r="AK363" s="286"/>
    </row>
    <row r="364" spans="4:37" ht="12.75" customHeight="1" outlineLevel="1" x14ac:dyDescent="0.25">
      <c r="D364" s="139" t="str">
        <f>'Line Items'!D31</f>
        <v>[Passenger Revenue Service Groups Line 18]</v>
      </c>
      <c r="E364" s="102"/>
      <c r="F364" s="140" t="str">
        <f t="shared" si="39"/>
        <v>000 Jnys</v>
      </c>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4"/>
      <c r="AE364" s="285"/>
      <c r="AG364" s="285"/>
      <c r="AI364" s="285"/>
      <c r="AK364" s="286"/>
    </row>
    <row r="365" spans="4:37" ht="12.75" customHeight="1" outlineLevel="1" x14ac:dyDescent="0.25">
      <c r="D365" s="139" t="str">
        <f>'Line Items'!D32</f>
        <v>[Passenger Revenue Service Groups Line 19]</v>
      </c>
      <c r="E365" s="102"/>
      <c r="F365" s="140" t="str">
        <f t="shared" si="39"/>
        <v>000 Jnys</v>
      </c>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4"/>
      <c r="AE365" s="285"/>
      <c r="AG365" s="285"/>
      <c r="AI365" s="285"/>
      <c r="AK365" s="286"/>
    </row>
    <row r="366" spans="4:37" ht="12.75" customHeight="1" outlineLevel="1" x14ac:dyDescent="0.25">
      <c r="D366" s="111" t="str">
        <f>'Line Items'!D33</f>
        <v>[Passenger Revenue Service Groups Line 20]</v>
      </c>
      <c r="E366" s="287"/>
      <c r="F366" s="150" t="str">
        <f t="shared" si="39"/>
        <v>000 Jnys</v>
      </c>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9"/>
      <c r="AE366" s="290"/>
      <c r="AG366" s="290"/>
      <c r="AI366" s="290"/>
      <c r="AK366" s="291"/>
    </row>
    <row r="367" spans="4:37" ht="12.75" customHeight="1" outlineLevel="1" x14ac:dyDescent="0.25">
      <c r="G367" s="103"/>
      <c r="H367" s="103"/>
      <c r="I367" s="103"/>
      <c r="J367" s="103"/>
      <c r="K367" s="103"/>
      <c r="L367" s="103"/>
      <c r="M367" s="103"/>
      <c r="N367" s="103"/>
      <c r="O367" s="103"/>
      <c r="P367" s="103"/>
      <c r="Q367" s="103"/>
      <c r="R367" s="103"/>
      <c r="S367" s="103"/>
      <c r="T367" s="103"/>
      <c r="U367" s="103"/>
      <c r="V367" s="103"/>
      <c r="W367" s="103"/>
      <c r="X367" s="103"/>
      <c r="Y367" s="103"/>
      <c r="Z367" s="103"/>
      <c r="AA367" s="103"/>
      <c r="AB367" s="103"/>
      <c r="AC367" s="103"/>
      <c r="AD367" s="103"/>
      <c r="AE367" s="103"/>
      <c r="AG367" s="103"/>
      <c r="AI367" s="103"/>
    </row>
    <row r="368" spans="4:37" ht="12.75" customHeight="1" outlineLevel="1" x14ac:dyDescent="0.25">
      <c r="D368" s="292" t="str">
        <f>"Total "&amp;C346</f>
        <v>Total Full Fare (First)</v>
      </c>
      <c r="E368" s="308"/>
      <c r="F368" s="309" t="str">
        <f>F366</f>
        <v>000 Jnys</v>
      </c>
      <c r="G368" s="310">
        <f t="shared" ref="G368:AB368" si="40">SUM(G347:G366)</f>
        <v>0</v>
      </c>
      <c r="H368" s="310">
        <f t="shared" si="40"/>
        <v>0</v>
      </c>
      <c r="I368" s="310">
        <f>SUM(I347:I366)</f>
        <v>0</v>
      </c>
      <c r="J368" s="310">
        <f>SUM(J347:J366)</f>
        <v>0</v>
      </c>
      <c r="K368" s="310">
        <f t="shared" si="40"/>
        <v>0</v>
      </c>
      <c r="L368" s="310">
        <f t="shared" si="40"/>
        <v>0</v>
      </c>
      <c r="M368" s="310">
        <f t="shared" si="40"/>
        <v>0</v>
      </c>
      <c r="N368" s="310">
        <f t="shared" si="40"/>
        <v>0</v>
      </c>
      <c r="O368" s="310">
        <f t="shared" si="40"/>
        <v>0</v>
      </c>
      <c r="P368" s="310">
        <f t="shared" si="40"/>
        <v>0</v>
      </c>
      <c r="Q368" s="310">
        <f t="shared" si="40"/>
        <v>0</v>
      </c>
      <c r="R368" s="310">
        <f t="shared" si="40"/>
        <v>0</v>
      </c>
      <c r="S368" s="310">
        <f t="shared" si="40"/>
        <v>0</v>
      </c>
      <c r="T368" s="310">
        <f t="shared" si="40"/>
        <v>0</v>
      </c>
      <c r="U368" s="310">
        <f t="shared" si="40"/>
        <v>0</v>
      </c>
      <c r="V368" s="310">
        <f t="shared" si="40"/>
        <v>0</v>
      </c>
      <c r="W368" s="310">
        <f t="shared" si="40"/>
        <v>0</v>
      </c>
      <c r="X368" s="310">
        <f t="shared" si="40"/>
        <v>0</v>
      </c>
      <c r="Y368" s="310">
        <f t="shared" si="40"/>
        <v>0</v>
      </c>
      <c r="Z368" s="310">
        <f t="shared" si="40"/>
        <v>0</v>
      </c>
      <c r="AA368" s="310">
        <f t="shared" si="40"/>
        <v>0</v>
      </c>
      <c r="AB368" s="310">
        <f t="shared" si="40"/>
        <v>0</v>
      </c>
      <c r="AC368" s="298">
        <f>SUM(AC347:AC366)</f>
        <v>0</v>
      </c>
      <c r="AE368" s="299">
        <f>SUM(AE347:AE366)</f>
        <v>0</v>
      </c>
      <c r="AG368" s="299">
        <f>SUM(AG347:AG366)</f>
        <v>0</v>
      </c>
      <c r="AI368" s="299">
        <f>SUM(AI347:AI366)</f>
        <v>0</v>
      </c>
      <c r="AK368" s="296"/>
    </row>
    <row r="369" spans="3:37" ht="12.75" customHeight="1" outlineLevel="1" x14ac:dyDescent="0.25">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G369" s="103"/>
      <c r="AI369" s="103"/>
    </row>
    <row r="370" spans="3:37" ht="12.75" customHeight="1" outlineLevel="1" x14ac:dyDescent="0.25">
      <c r="C370" s="186" t="str">
        <f>C91</f>
        <v>Full Fare (Standard)</v>
      </c>
      <c r="G370" s="103"/>
      <c r="H370" s="103"/>
      <c r="I370" s="103"/>
      <c r="J370" s="103"/>
      <c r="K370" s="103"/>
      <c r="L370" s="103"/>
      <c r="M370" s="103"/>
      <c r="N370" s="103"/>
      <c r="O370" s="103"/>
      <c r="P370" s="103"/>
      <c r="Q370" s="103"/>
      <c r="R370" s="103"/>
      <c r="S370" s="103"/>
      <c r="T370" s="103"/>
      <c r="U370" s="103"/>
      <c r="V370" s="103"/>
      <c r="W370" s="103"/>
      <c r="X370" s="103"/>
      <c r="Y370" s="103"/>
      <c r="Z370" s="103"/>
      <c r="AA370" s="103"/>
      <c r="AB370" s="103"/>
      <c r="AC370" s="103"/>
      <c r="AD370" s="103"/>
      <c r="AE370" s="103"/>
      <c r="AG370" s="103"/>
      <c r="AI370" s="103"/>
    </row>
    <row r="371" spans="3:37" ht="12.75" customHeight="1" outlineLevel="1" x14ac:dyDescent="0.25">
      <c r="D371" s="345" t="str">
        <f>'Line Items'!D14</f>
        <v>22150000: St.Pancras-Derby-Sheffield (Fast)</v>
      </c>
      <c r="E371" s="346"/>
      <c r="F371" s="353" t="str">
        <f t="shared" ref="F371:F390" si="41">F347</f>
        <v>000 Jnys</v>
      </c>
      <c r="G371" s="348"/>
      <c r="H371" s="348"/>
      <c r="I371" s="349"/>
      <c r="J371" s="348"/>
      <c r="K371" s="349"/>
      <c r="L371" s="349"/>
      <c r="M371" s="348"/>
      <c r="N371" s="348"/>
      <c r="O371" s="348"/>
      <c r="P371" s="348"/>
      <c r="Q371" s="348"/>
      <c r="R371" s="348"/>
      <c r="S371" s="348"/>
      <c r="T371" s="348"/>
      <c r="U371" s="348"/>
      <c r="V371" s="348"/>
      <c r="W371" s="348"/>
      <c r="X371" s="348"/>
      <c r="Y371" s="348"/>
      <c r="Z371" s="348"/>
      <c r="AA371" s="348"/>
      <c r="AB371" s="348"/>
      <c r="AC371" s="350"/>
      <c r="AE371" s="351"/>
      <c r="AG371" s="351"/>
      <c r="AI371" s="351"/>
      <c r="AK371" s="352"/>
    </row>
    <row r="372" spans="3:37" ht="12.75" customHeight="1" outlineLevel="1" x14ac:dyDescent="0.25">
      <c r="D372" s="139" t="str">
        <f>'Line Items'!D15</f>
        <v>22152000: St.Pancras-Derby-Sheffield (Semi Fast)</v>
      </c>
      <c r="E372" s="102"/>
      <c r="F372" s="140" t="str">
        <f t="shared" si="41"/>
        <v>000 Jnys</v>
      </c>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4"/>
      <c r="AE372" s="285"/>
      <c r="AG372" s="285"/>
      <c r="AI372" s="285"/>
      <c r="AK372" s="286"/>
    </row>
    <row r="373" spans="3:37" ht="12.75" customHeight="1" outlineLevel="1" x14ac:dyDescent="0.25">
      <c r="D373" s="139" t="str">
        <f>'Line Items'!D16</f>
        <v>22153000: St.Pancras-Nottingham (Fast)</v>
      </c>
      <c r="E373" s="102"/>
      <c r="F373" s="140" t="str">
        <f t="shared" si="41"/>
        <v>000 Jnys</v>
      </c>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4"/>
      <c r="AE373" s="285"/>
      <c r="AG373" s="285"/>
      <c r="AI373" s="285"/>
      <c r="AK373" s="286"/>
    </row>
    <row r="374" spans="3:37" ht="12.75" customHeight="1" outlineLevel="1" x14ac:dyDescent="0.25">
      <c r="D374" s="139" t="str">
        <f>'Line Items'!D17</f>
        <v>22154000: St.Pancras-Nottingham (Semi Fast)</v>
      </c>
      <c r="E374" s="102"/>
      <c r="F374" s="140" t="str">
        <f t="shared" si="41"/>
        <v>000 Jnys</v>
      </c>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4"/>
      <c r="AE374" s="285"/>
      <c r="AG374" s="285"/>
      <c r="AI374" s="285"/>
      <c r="AK374" s="286"/>
    </row>
    <row r="375" spans="3:37" ht="12.75" customHeight="1" outlineLevel="1" x14ac:dyDescent="0.25">
      <c r="D375" s="139" t="str">
        <f>'Line Items'!D18</f>
        <v>22156000: St.Pancras-Kettering/Corby (Semi Fast)</v>
      </c>
      <c r="E375" s="102"/>
      <c r="F375" s="140" t="str">
        <f t="shared" si="41"/>
        <v>000 Jnys</v>
      </c>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4"/>
      <c r="AE375" s="285"/>
      <c r="AG375" s="285"/>
      <c r="AI375" s="285"/>
      <c r="AK375" s="286"/>
    </row>
    <row r="376" spans="3:37" ht="12.75" customHeight="1" outlineLevel="1" x14ac:dyDescent="0.25">
      <c r="D376" s="139" t="str">
        <f>'Line Items'!D19</f>
        <v>22269000: Liverpool - Manchester - Sheffield - Nottingham - Peterborough - Norwich</v>
      </c>
      <c r="E376" s="102"/>
      <c r="F376" s="140" t="str">
        <f t="shared" si="41"/>
        <v>000 Jnys</v>
      </c>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4"/>
      <c r="AE376" s="285"/>
      <c r="AG376" s="285"/>
      <c r="AI376" s="285"/>
      <c r="AK376" s="286"/>
    </row>
    <row r="377" spans="3:37" ht="12.75" customHeight="1" outlineLevel="1" x14ac:dyDescent="0.25">
      <c r="D377" s="139" t="str">
        <f>'Line Items'!D20</f>
        <v>22275000: Derby - Nottingham (Stopping)</v>
      </c>
      <c r="E377" s="102"/>
      <c r="F377" s="140" t="str">
        <f t="shared" si="41"/>
        <v>000 Jnys</v>
      </c>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4"/>
      <c r="AE377" s="285"/>
      <c r="AG377" s="285"/>
      <c r="AI377" s="285"/>
      <c r="AK377" s="286"/>
    </row>
    <row r="378" spans="3:37" ht="12.75" customHeight="1" outlineLevel="1" x14ac:dyDescent="0.25">
      <c r="D378" s="139" t="str">
        <f>'Line Items'!D21</f>
        <v>22277000: Nottingham - Newark - Lincoln</v>
      </c>
      <c r="E378" s="102"/>
      <c r="F378" s="140" t="str">
        <f t="shared" si="41"/>
        <v>000 Jnys</v>
      </c>
      <c r="G378" s="283"/>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4"/>
      <c r="AE378" s="285"/>
      <c r="AG378" s="285"/>
      <c r="AI378" s="285"/>
      <c r="AK378" s="286"/>
    </row>
    <row r="379" spans="3:37" ht="12.75" customHeight="1" outlineLevel="1" x14ac:dyDescent="0.25">
      <c r="D379" s="139" t="str">
        <f>'Line Items'!D22</f>
        <v>22320000: Crewe - Stoke - Derby</v>
      </c>
      <c r="E379" s="102"/>
      <c r="F379" s="140" t="str">
        <f t="shared" si="41"/>
        <v>000 Jnys</v>
      </c>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4"/>
      <c r="AE379" s="285"/>
      <c r="AG379" s="285"/>
      <c r="AI379" s="285"/>
      <c r="AK379" s="286"/>
    </row>
    <row r="380" spans="3:37" ht="12.75" customHeight="1" outlineLevel="1" x14ac:dyDescent="0.25">
      <c r="D380" s="139" t="str">
        <f>'Line Items'!D23</f>
        <v>22321000: Nottingham - Leicester</v>
      </c>
      <c r="E380" s="102"/>
      <c r="F380" s="140" t="str">
        <f t="shared" si="41"/>
        <v>000 Jnys</v>
      </c>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4"/>
      <c r="AE380" s="285"/>
      <c r="AG380" s="285"/>
      <c r="AI380" s="285"/>
      <c r="AK380" s="286"/>
    </row>
    <row r="381" spans="3:37" ht="12.75" customHeight="1" outlineLevel="1" x14ac:dyDescent="0.25">
      <c r="D381" s="139" t="str">
        <f>'Line Items'!D24</f>
        <v>22323000: Derby - Matlock</v>
      </c>
      <c r="E381" s="102"/>
      <c r="F381" s="140" t="str">
        <f t="shared" si="41"/>
        <v>000 Jnys</v>
      </c>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4"/>
      <c r="AE381" s="285"/>
      <c r="AG381" s="285"/>
      <c r="AI381" s="285"/>
      <c r="AK381" s="286"/>
    </row>
    <row r="382" spans="3:37" ht="12.75" customHeight="1" outlineLevel="1" x14ac:dyDescent="0.25">
      <c r="D382" s="139" t="str">
        <f>'Line Items'!D25</f>
        <v>12325021: Nottingham - Mansfield - Worksop</v>
      </c>
      <c r="E382" s="102"/>
      <c r="F382" s="140" t="str">
        <f t="shared" si="41"/>
        <v>000 Jnys</v>
      </c>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4"/>
      <c r="AE382" s="285"/>
      <c r="AG382" s="285"/>
      <c r="AI382" s="285"/>
      <c r="AK382" s="286"/>
    </row>
    <row r="383" spans="3:37" ht="12.75" customHeight="1" outlineLevel="1" x14ac:dyDescent="0.25">
      <c r="D383" s="139" t="str">
        <f>'Line Items'!D26</f>
        <v>22812000: Doncaster - Lincoln - Spalding/Peterborough</v>
      </c>
      <c r="E383" s="102"/>
      <c r="F383" s="140" t="str">
        <f t="shared" si="41"/>
        <v>000 Jnys</v>
      </c>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4"/>
      <c r="AE383" s="285"/>
      <c r="AG383" s="285"/>
      <c r="AI383" s="285"/>
      <c r="AK383" s="286"/>
    </row>
    <row r="384" spans="3:37" ht="12.75" customHeight="1" outlineLevel="1" x14ac:dyDescent="0.25">
      <c r="D384" s="139" t="str">
        <f>'Line Items'!D27</f>
        <v>22832000: Nottingham - Grantham - Skegness</v>
      </c>
      <c r="E384" s="102"/>
      <c r="F384" s="140" t="str">
        <f t="shared" si="41"/>
        <v>000 Jnys</v>
      </c>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4"/>
      <c r="AE384" s="285"/>
      <c r="AG384" s="285"/>
      <c r="AI384" s="285"/>
      <c r="AK384" s="286"/>
    </row>
    <row r="385" spans="3:37" ht="12.75" customHeight="1" outlineLevel="1" x14ac:dyDescent="0.25">
      <c r="D385" s="139" t="str">
        <f>'Line Items'!D28</f>
        <v>22836000: Newark - Lincoln - Grimsby/Cleethorpes</v>
      </c>
      <c r="E385" s="102"/>
      <c r="F385" s="140" t="str">
        <f t="shared" si="41"/>
        <v>000 Jnys</v>
      </c>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4"/>
      <c r="AE385" s="285"/>
      <c r="AG385" s="285"/>
      <c r="AI385" s="285"/>
      <c r="AK385" s="286"/>
    </row>
    <row r="386" spans="3:37" ht="12.75" customHeight="1" outlineLevel="1" x14ac:dyDescent="0.25">
      <c r="D386" s="139" t="str">
        <f>'Line Items'!D29</f>
        <v>Barton on Humber - Cleethorpes</v>
      </c>
      <c r="E386" s="102"/>
      <c r="F386" s="140" t="str">
        <f t="shared" si="41"/>
        <v>000 Jnys</v>
      </c>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4"/>
      <c r="AE386" s="285"/>
      <c r="AG386" s="285"/>
      <c r="AI386" s="285"/>
      <c r="AK386" s="286"/>
    </row>
    <row r="387" spans="3:37" ht="12.75" customHeight="1" outlineLevel="1" x14ac:dyDescent="0.25">
      <c r="D387" s="139" t="str">
        <f>'Line Items'!D30</f>
        <v>[Passenger Revenue Service Groups Line 17]</v>
      </c>
      <c r="E387" s="102"/>
      <c r="F387" s="140" t="str">
        <f t="shared" si="41"/>
        <v>000 Jnys</v>
      </c>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4"/>
      <c r="AE387" s="285"/>
      <c r="AG387" s="285"/>
      <c r="AI387" s="285"/>
      <c r="AK387" s="286"/>
    </row>
    <row r="388" spans="3:37" ht="12.75" customHeight="1" outlineLevel="1" x14ac:dyDescent="0.25">
      <c r="D388" s="139" t="str">
        <f>'Line Items'!D31</f>
        <v>[Passenger Revenue Service Groups Line 18]</v>
      </c>
      <c r="E388" s="102"/>
      <c r="F388" s="140" t="str">
        <f t="shared" si="41"/>
        <v>000 Jnys</v>
      </c>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4"/>
      <c r="AE388" s="285"/>
      <c r="AG388" s="285"/>
      <c r="AI388" s="285"/>
      <c r="AK388" s="286"/>
    </row>
    <row r="389" spans="3:37" ht="12.75" customHeight="1" outlineLevel="1" x14ac:dyDescent="0.25">
      <c r="D389" s="139" t="str">
        <f>'Line Items'!D32</f>
        <v>[Passenger Revenue Service Groups Line 19]</v>
      </c>
      <c r="E389" s="102"/>
      <c r="F389" s="140" t="str">
        <f t="shared" si="41"/>
        <v>000 Jnys</v>
      </c>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4"/>
      <c r="AE389" s="285"/>
      <c r="AG389" s="285"/>
      <c r="AI389" s="285"/>
      <c r="AK389" s="286"/>
    </row>
    <row r="390" spans="3:37" ht="12.75" customHeight="1" outlineLevel="1" x14ac:dyDescent="0.25">
      <c r="D390" s="111" t="str">
        <f>'Line Items'!D33</f>
        <v>[Passenger Revenue Service Groups Line 20]</v>
      </c>
      <c r="E390" s="287"/>
      <c r="F390" s="150" t="str">
        <f t="shared" si="41"/>
        <v>000 Jnys</v>
      </c>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9"/>
      <c r="AE390" s="290"/>
      <c r="AG390" s="290"/>
      <c r="AI390" s="290"/>
      <c r="AK390" s="291"/>
    </row>
    <row r="391" spans="3:37" ht="12.75" customHeight="1" outlineLevel="1" x14ac:dyDescent="0.25">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row>
    <row r="392" spans="3:37" ht="12.75" customHeight="1" outlineLevel="1" x14ac:dyDescent="0.25">
      <c r="D392" s="292" t="str">
        <f>"Total "&amp;C370</f>
        <v>Total Full Fare (Standard)</v>
      </c>
      <c r="E392" s="308"/>
      <c r="F392" s="309" t="str">
        <f>F390</f>
        <v>000 Jnys</v>
      </c>
      <c r="G392" s="310">
        <f t="shared" ref="G392:AB392" si="42">SUM(G371:G390)</f>
        <v>0</v>
      </c>
      <c r="H392" s="310">
        <f t="shared" si="42"/>
        <v>0</v>
      </c>
      <c r="I392" s="310">
        <f>SUM(I371:I390)</f>
        <v>0</v>
      </c>
      <c r="J392" s="310">
        <f>SUM(J371:J390)</f>
        <v>0</v>
      </c>
      <c r="K392" s="310">
        <f t="shared" si="42"/>
        <v>0</v>
      </c>
      <c r="L392" s="310">
        <f t="shared" si="42"/>
        <v>0</v>
      </c>
      <c r="M392" s="310">
        <f t="shared" si="42"/>
        <v>0</v>
      </c>
      <c r="N392" s="310">
        <f t="shared" si="42"/>
        <v>0</v>
      </c>
      <c r="O392" s="310">
        <f t="shared" si="42"/>
        <v>0</v>
      </c>
      <c r="P392" s="310">
        <f t="shared" si="42"/>
        <v>0</v>
      </c>
      <c r="Q392" s="310">
        <f t="shared" si="42"/>
        <v>0</v>
      </c>
      <c r="R392" s="310">
        <f t="shared" si="42"/>
        <v>0</v>
      </c>
      <c r="S392" s="310">
        <f t="shared" si="42"/>
        <v>0</v>
      </c>
      <c r="T392" s="310">
        <f t="shared" si="42"/>
        <v>0</v>
      </c>
      <c r="U392" s="310">
        <f t="shared" si="42"/>
        <v>0</v>
      </c>
      <c r="V392" s="310">
        <f t="shared" si="42"/>
        <v>0</v>
      </c>
      <c r="W392" s="310">
        <f t="shared" si="42"/>
        <v>0</v>
      </c>
      <c r="X392" s="310">
        <f t="shared" si="42"/>
        <v>0</v>
      </c>
      <c r="Y392" s="310">
        <f t="shared" si="42"/>
        <v>0</v>
      </c>
      <c r="Z392" s="310">
        <f t="shared" si="42"/>
        <v>0</v>
      </c>
      <c r="AA392" s="310">
        <f t="shared" si="42"/>
        <v>0</v>
      </c>
      <c r="AB392" s="310">
        <f t="shared" si="42"/>
        <v>0</v>
      </c>
      <c r="AC392" s="298">
        <f>SUM(AC371:AC390)</f>
        <v>0</v>
      </c>
      <c r="AE392" s="299">
        <f>SUM(AE371:AE390)</f>
        <v>0</v>
      </c>
      <c r="AG392" s="299">
        <f>SUM(AG371:AG390)</f>
        <v>0</v>
      </c>
      <c r="AI392" s="299">
        <f>SUM(AI371:AI390)</f>
        <v>0</v>
      </c>
      <c r="AK392" s="296"/>
    </row>
    <row r="393" spans="3:37" ht="12.75" customHeight="1" outlineLevel="1" x14ac:dyDescent="0.25">
      <c r="G393" s="103"/>
      <c r="H393" s="103"/>
      <c r="I393" s="103"/>
      <c r="J393" s="103"/>
      <c r="K393" s="103"/>
      <c r="L393" s="103"/>
      <c r="M393" s="103"/>
      <c r="N393" s="103"/>
      <c r="O393" s="103"/>
      <c r="P393" s="103"/>
      <c r="Q393" s="103"/>
      <c r="R393" s="103"/>
      <c r="S393" s="103"/>
      <c r="T393" s="103"/>
      <c r="U393" s="103"/>
      <c r="V393" s="103"/>
      <c r="W393" s="103"/>
      <c r="X393" s="103"/>
      <c r="Y393" s="103"/>
      <c r="Z393" s="103"/>
      <c r="AA393" s="103"/>
      <c r="AB393" s="103"/>
      <c r="AC393" s="103"/>
      <c r="AD393" s="103"/>
      <c r="AE393" s="103"/>
      <c r="AG393" s="103"/>
      <c r="AI393" s="103"/>
    </row>
    <row r="394" spans="3:37" ht="12.75" customHeight="1" outlineLevel="1" x14ac:dyDescent="0.25">
      <c r="D394" s="292" t="s">
        <v>561</v>
      </c>
      <c r="E394" s="308"/>
      <c r="F394" s="309" t="str">
        <f>F392</f>
        <v>000 Jnys</v>
      </c>
      <c r="G394" s="310">
        <f t="shared" ref="G394:AC394" si="43">SUM(G368,G392)</f>
        <v>0</v>
      </c>
      <c r="H394" s="310">
        <f t="shared" si="43"/>
        <v>0</v>
      </c>
      <c r="I394" s="310">
        <f t="shared" si="43"/>
        <v>0</v>
      </c>
      <c r="J394" s="310">
        <f t="shared" si="43"/>
        <v>0</v>
      </c>
      <c r="K394" s="310">
        <f t="shared" si="43"/>
        <v>0</v>
      </c>
      <c r="L394" s="310">
        <f t="shared" si="43"/>
        <v>0</v>
      </c>
      <c r="M394" s="310">
        <f t="shared" si="43"/>
        <v>0</v>
      </c>
      <c r="N394" s="310">
        <f t="shared" si="43"/>
        <v>0</v>
      </c>
      <c r="O394" s="310">
        <f t="shared" si="43"/>
        <v>0</v>
      </c>
      <c r="P394" s="310">
        <f t="shared" si="43"/>
        <v>0</v>
      </c>
      <c r="Q394" s="310">
        <f t="shared" si="43"/>
        <v>0</v>
      </c>
      <c r="R394" s="310">
        <f t="shared" si="43"/>
        <v>0</v>
      </c>
      <c r="S394" s="310">
        <f t="shared" si="43"/>
        <v>0</v>
      </c>
      <c r="T394" s="310">
        <f t="shared" si="43"/>
        <v>0</v>
      </c>
      <c r="U394" s="310">
        <f t="shared" si="43"/>
        <v>0</v>
      </c>
      <c r="V394" s="310">
        <f t="shared" si="43"/>
        <v>0</v>
      </c>
      <c r="W394" s="310">
        <f t="shared" si="43"/>
        <v>0</v>
      </c>
      <c r="X394" s="310">
        <f t="shared" si="43"/>
        <v>0</v>
      </c>
      <c r="Y394" s="310">
        <f t="shared" si="43"/>
        <v>0</v>
      </c>
      <c r="Z394" s="310">
        <f t="shared" si="43"/>
        <v>0</v>
      </c>
      <c r="AA394" s="310">
        <f t="shared" si="43"/>
        <v>0</v>
      </c>
      <c r="AB394" s="310">
        <f t="shared" si="43"/>
        <v>0</v>
      </c>
      <c r="AC394" s="298">
        <f t="shared" si="43"/>
        <v>0</v>
      </c>
      <c r="AE394" s="299">
        <f>SUM(AE368,AE392)</f>
        <v>0</v>
      </c>
      <c r="AG394" s="299">
        <f>SUM(AG368,AG392)</f>
        <v>0</v>
      </c>
      <c r="AI394" s="299">
        <f>SUM(AI368,AI392)</f>
        <v>0</v>
      </c>
      <c r="AK394" s="296"/>
    </row>
    <row r="395" spans="3:37" ht="12.75" customHeight="1" outlineLevel="1" x14ac:dyDescent="0.25">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G395" s="103"/>
      <c r="AI395" s="103"/>
    </row>
    <row r="396" spans="3:37" ht="12.75" customHeight="1" outlineLevel="1" x14ac:dyDescent="0.25">
      <c r="C396" s="186" t="str">
        <f>C117</f>
        <v>Advance (First)</v>
      </c>
      <c r="G396" s="103"/>
      <c r="H396" s="103"/>
      <c r="I396" s="103"/>
      <c r="J396" s="103"/>
      <c r="K396" s="103"/>
      <c r="L396" s="103"/>
      <c r="M396" s="103"/>
      <c r="N396" s="103"/>
      <c r="O396" s="103"/>
      <c r="P396" s="103"/>
      <c r="Q396" s="103"/>
      <c r="R396" s="103"/>
      <c r="S396" s="103"/>
      <c r="T396" s="103"/>
      <c r="U396" s="103"/>
      <c r="V396" s="103"/>
      <c r="W396" s="103"/>
      <c r="X396" s="103"/>
      <c r="Y396" s="103"/>
      <c r="Z396" s="103"/>
      <c r="AA396" s="103"/>
      <c r="AB396" s="103"/>
      <c r="AC396" s="103"/>
      <c r="AD396" s="103"/>
      <c r="AE396" s="103"/>
      <c r="AG396" s="103"/>
      <c r="AI396" s="103"/>
    </row>
    <row r="397" spans="3:37" ht="12.75" customHeight="1" outlineLevel="1" x14ac:dyDescent="0.25">
      <c r="D397" s="345" t="str">
        <f>'Line Items'!D14</f>
        <v>22150000: St.Pancras-Derby-Sheffield (Fast)</v>
      </c>
      <c r="E397" s="346"/>
      <c r="F397" s="353" t="str">
        <f t="shared" ref="F397:F416" si="44">F371</f>
        <v>000 Jnys</v>
      </c>
      <c r="G397" s="348"/>
      <c r="H397" s="348"/>
      <c r="I397" s="349"/>
      <c r="J397" s="348"/>
      <c r="K397" s="349"/>
      <c r="L397" s="349"/>
      <c r="M397" s="348"/>
      <c r="N397" s="348"/>
      <c r="O397" s="348"/>
      <c r="P397" s="348"/>
      <c r="Q397" s="348"/>
      <c r="R397" s="348"/>
      <c r="S397" s="348"/>
      <c r="T397" s="348"/>
      <c r="U397" s="348"/>
      <c r="V397" s="348"/>
      <c r="W397" s="348"/>
      <c r="X397" s="348"/>
      <c r="Y397" s="348"/>
      <c r="Z397" s="348"/>
      <c r="AA397" s="348"/>
      <c r="AB397" s="348"/>
      <c r="AC397" s="350"/>
      <c r="AE397" s="351"/>
      <c r="AG397" s="351"/>
      <c r="AI397" s="351"/>
      <c r="AK397" s="352"/>
    </row>
    <row r="398" spans="3:37" ht="12.75" customHeight="1" outlineLevel="1" x14ac:dyDescent="0.25">
      <c r="D398" s="139" t="str">
        <f>'Line Items'!D15</f>
        <v>22152000: St.Pancras-Derby-Sheffield (Semi Fast)</v>
      </c>
      <c r="E398" s="102"/>
      <c r="F398" s="140" t="str">
        <f t="shared" si="44"/>
        <v>000 Jnys</v>
      </c>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4"/>
      <c r="AE398" s="285"/>
      <c r="AG398" s="285"/>
      <c r="AI398" s="285"/>
      <c r="AK398" s="286"/>
    </row>
    <row r="399" spans="3:37" ht="12.75" customHeight="1" outlineLevel="1" x14ac:dyDescent="0.25">
      <c r="D399" s="139" t="str">
        <f>'Line Items'!D16</f>
        <v>22153000: St.Pancras-Nottingham (Fast)</v>
      </c>
      <c r="E399" s="102"/>
      <c r="F399" s="140" t="str">
        <f t="shared" si="44"/>
        <v>000 Jnys</v>
      </c>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4"/>
      <c r="AE399" s="285"/>
      <c r="AG399" s="285"/>
      <c r="AI399" s="285"/>
      <c r="AK399" s="286"/>
    </row>
    <row r="400" spans="3:37" ht="12.75" customHeight="1" outlineLevel="1" x14ac:dyDescent="0.25">
      <c r="D400" s="139" t="str">
        <f>'Line Items'!D17</f>
        <v>22154000: St.Pancras-Nottingham (Semi Fast)</v>
      </c>
      <c r="E400" s="102"/>
      <c r="F400" s="140" t="str">
        <f t="shared" si="44"/>
        <v>000 Jnys</v>
      </c>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4"/>
      <c r="AE400" s="285"/>
      <c r="AG400" s="285"/>
      <c r="AI400" s="285"/>
      <c r="AK400" s="286"/>
    </row>
    <row r="401" spans="4:37" ht="12.75" customHeight="1" outlineLevel="1" x14ac:dyDescent="0.25">
      <c r="D401" s="139" t="str">
        <f>'Line Items'!D18</f>
        <v>22156000: St.Pancras-Kettering/Corby (Semi Fast)</v>
      </c>
      <c r="E401" s="102"/>
      <c r="F401" s="140" t="str">
        <f t="shared" si="44"/>
        <v>000 Jnys</v>
      </c>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4"/>
      <c r="AE401" s="285"/>
      <c r="AG401" s="285"/>
      <c r="AI401" s="285"/>
      <c r="AK401" s="286"/>
    </row>
    <row r="402" spans="4:37" ht="12.75" customHeight="1" outlineLevel="1" x14ac:dyDescent="0.25">
      <c r="D402" s="139" t="str">
        <f>'Line Items'!D19</f>
        <v>22269000: Liverpool - Manchester - Sheffield - Nottingham - Peterborough - Norwich</v>
      </c>
      <c r="E402" s="102"/>
      <c r="F402" s="140" t="str">
        <f t="shared" si="44"/>
        <v>000 Jnys</v>
      </c>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4"/>
      <c r="AE402" s="285"/>
      <c r="AG402" s="285"/>
      <c r="AI402" s="285"/>
      <c r="AK402" s="286"/>
    </row>
    <row r="403" spans="4:37" ht="12.75" customHeight="1" outlineLevel="1" x14ac:dyDescent="0.25">
      <c r="D403" s="139" t="str">
        <f>'Line Items'!D20</f>
        <v>22275000: Derby - Nottingham (Stopping)</v>
      </c>
      <c r="E403" s="102"/>
      <c r="F403" s="140" t="str">
        <f t="shared" si="44"/>
        <v>000 Jnys</v>
      </c>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4"/>
      <c r="AE403" s="285"/>
      <c r="AG403" s="285"/>
      <c r="AI403" s="285"/>
      <c r="AK403" s="286"/>
    </row>
    <row r="404" spans="4:37" ht="12.75" customHeight="1" outlineLevel="1" x14ac:dyDescent="0.25">
      <c r="D404" s="139" t="str">
        <f>'Line Items'!D21</f>
        <v>22277000: Nottingham - Newark - Lincoln</v>
      </c>
      <c r="E404" s="102"/>
      <c r="F404" s="140" t="str">
        <f t="shared" si="44"/>
        <v>000 Jnys</v>
      </c>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4"/>
      <c r="AE404" s="285"/>
      <c r="AG404" s="285"/>
      <c r="AI404" s="285"/>
      <c r="AK404" s="286"/>
    </row>
    <row r="405" spans="4:37" ht="12.75" customHeight="1" outlineLevel="1" x14ac:dyDescent="0.25">
      <c r="D405" s="139" t="str">
        <f>'Line Items'!D22</f>
        <v>22320000: Crewe - Stoke - Derby</v>
      </c>
      <c r="E405" s="102"/>
      <c r="F405" s="140" t="str">
        <f t="shared" si="44"/>
        <v>000 Jnys</v>
      </c>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4"/>
      <c r="AE405" s="285"/>
      <c r="AG405" s="285"/>
      <c r="AI405" s="285"/>
      <c r="AK405" s="286"/>
    </row>
    <row r="406" spans="4:37" ht="12.75" customHeight="1" outlineLevel="1" x14ac:dyDescent="0.25">
      <c r="D406" s="139" t="str">
        <f>'Line Items'!D23</f>
        <v>22321000: Nottingham - Leicester</v>
      </c>
      <c r="E406" s="102"/>
      <c r="F406" s="140" t="str">
        <f t="shared" si="44"/>
        <v>000 Jnys</v>
      </c>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4"/>
      <c r="AE406" s="285"/>
      <c r="AG406" s="285"/>
      <c r="AI406" s="285"/>
      <c r="AK406" s="286"/>
    </row>
    <row r="407" spans="4:37" ht="12.75" customHeight="1" outlineLevel="1" x14ac:dyDescent="0.25">
      <c r="D407" s="139" t="str">
        <f>'Line Items'!D24</f>
        <v>22323000: Derby - Matlock</v>
      </c>
      <c r="E407" s="102"/>
      <c r="F407" s="140" t="str">
        <f t="shared" si="44"/>
        <v>000 Jnys</v>
      </c>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4"/>
      <c r="AE407" s="285"/>
      <c r="AG407" s="285"/>
      <c r="AI407" s="285"/>
      <c r="AK407" s="286"/>
    </row>
    <row r="408" spans="4:37" ht="12.75" customHeight="1" outlineLevel="1" x14ac:dyDescent="0.25">
      <c r="D408" s="139" t="str">
        <f>'Line Items'!D25</f>
        <v>12325021: Nottingham - Mansfield - Worksop</v>
      </c>
      <c r="E408" s="102"/>
      <c r="F408" s="140" t="str">
        <f t="shared" si="44"/>
        <v>000 Jnys</v>
      </c>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4"/>
      <c r="AE408" s="285"/>
      <c r="AG408" s="285"/>
      <c r="AI408" s="285"/>
      <c r="AK408" s="286"/>
    </row>
    <row r="409" spans="4:37" ht="12.75" customHeight="1" outlineLevel="1" x14ac:dyDescent="0.25">
      <c r="D409" s="139" t="str">
        <f>'Line Items'!D26</f>
        <v>22812000: Doncaster - Lincoln - Spalding/Peterborough</v>
      </c>
      <c r="E409" s="102"/>
      <c r="F409" s="140" t="str">
        <f t="shared" si="44"/>
        <v>000 Jnys</v>
      </c>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4"/>
      <c r="AE409" s="285"/>
      <c r="AG409" s="285"/>
      <c r="AI409" s="285"/>
      <c r="AK409" s="286"/>
    </row>
    <row r="410" spans="4:37" ht="12.75" customHeight="1" outlineLevel="1" x14ac:dyDescent="0.25">
      <c r="D410" s="139" t="str">
        <f>'Line Items'!D27</f>
        <v>22832000: Nottingham - Grantham - Skegness</v>
      </c>
      <c r="E410" s="102"/>
      <c r="F410" s="140" t="str">
        <f t="shared" si="44"/>
        <v>000 Jnys</v>
      </c>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4"/>
      <c r="AE410" s="285"/>
      <c r="AG410" s="285"/>
      <c r="AI410" s="285"/>
      <c r="AK410" s="286"/>
    </row>
    <row r="411" spans="4:37" ht="12.75" customHeight="1" outlineLevel="1" x14ac:dyDescent="0.25">
      <c r="D411" s="139" t="str">
        <f>'Line Items'!D28</f>
        <v>22836000: Newark - Lincoln - Grimsby/Cleethorpes</v>
      </c>
      <c r="E411" s="102"/>
      <c r="F411" s="140" t="str">
        <f t="shared" si="44"/>
        <v>000 Jnys</v>
      </c>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4"/>
      <c r="AE411" s="285"/>
      <c r="AG411" s="285"/>
      <c r="AI411" s="285"/>
      <c r="AK411" s="286"/>
    </row>
    <row r="412" spans="4:37" ht="12.75" customHeight="1" outlineLevel="1" x14ac:dyDescent="0.25">
      <c r="D412" s="139" t="str">
        <f>'Line Items'!D29</f>
        <v>Barton on Humber - Cleethorpes</v>
      </c>
      <c r="E412" s="102"/>
      <c r="F412" s="140" t="str">
        <f t="shared" si="44"/>
        <v>000 Jnys</v>
      </c>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4"/>
      <c r="AE412" s="285"/>
      <c r="AG412" s="285"/>
      <c r="AI412" s="285"/>
      <c r="AK412" s="286"/>
    </row>
    <row r="413" spans="4:37" ht="12.75" customHeight="1" outlineLevel="1" x14ac:dyDescent="0.25">
      <c r="D413" s="139" t="str">
        <f>'Line Items'!D30</f>
        <v>[Passenger Revenue Service Groups Line 17]</v>
      </c>
      <c r="E413" s="102"/>
      <c r="F413" s="140" t="str">
        <f t="shared" si="44"/>
        <v>000 Jnys</v>
      </c>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4"/>
      <c r="AE413" s="285"/>
      <c r="AG413" s="285"/>
      <c r="AI413" s="285"/>
      <c r="AK413" s="286"/>
    </row>
    <row r="414" spans="4:37" ht="12.75" customHeight="1" outlineLevel="1" x14ac:dyDescent="0.25">
      <c r="D414" s="139" t="str">
        <f>'Line Items'!D31</f>
        <v>[Passenger Revenue Service Groups Line 18]</v>
      </c>
      <c r="E414" s="102"/>
      <c r="F414" s="140" t="str">
        <f t="shared" si="44"/>
        <v>000 Jnys</v>
      </c>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4"/>
      <c r="AE414" s="285"/>
      <c r="AG414" s="285"/>
      <c r="AI414" s="285"/>
      <c r="AK414" s="286"/>
    </row>
    <row r="415" spans="4:37" ht="12.75" customHeight="1" outlineLevel="1" x14ac:dyDescent="0.25">
      <c r="D415" s="139" t="str">
        <f>'Line Items'!D32</f>
        <v>[Passenger Revenue Service Groups Line 19]</v>
      </c>
      <c r="E415" s="102"/>
      <c r="F415" s="140" t="str">
        <f t="shared" si="44"/>
        <v>000 Jnys</v>
      </c>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4"/>
      <c r="AE415" s="285"/>
      <c r="AG415" s="285"/>
      <c r="AI415" s="285"/>
      <c r="AK415" s="286"/>
    </row>
    <row r="416" spans="4:37" ht="12.75" customHeight="1" outlineLevel="1" x14ac:dyDescent="0.25">
      <c r="D416" s="111" t="str">
        <f>'Line Items'!D33</f>
        <v>[Passenger Revenue Service Groups Line 20]</v>
      </c>
      <c r="E416" s="287"/>
      <c r="F416" s="150" t="str">
        <f t="shared" si="44"/>
        <v>000 Jnys</v>
      </c>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9"/>
      <c r="AE416" s="290"/>
      <c r="AG416" s="290"/>
      <c r="AI416" s="290"/>
      <c r="AK416" s="291"/>
    </row>
    <row r="417" spans="3:37" ht="12.75" customHeight="1" outlineLevel="1" x14ac:dyDescent="0.25">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row>
    <row r="418" spans="3:37" ht="12.75" customHeight="1" outlineLevel="1" x14ac:dyDescent="0.25">
      <c r="D418" s="292" t="str">
        <f>"Total "&amp;C396</f>
        <v>Total Advance (First)</v>
      </c>
      <c r="E418" s="308"/>
      <c r="F418" s="309" t="str">
        <f>F416</f>
        <v>000 Jnys</v>
      </c>
      <c r="G418" s="310">
        <f t="shared" ref="G418:AB418" si="45">SUM(G397:G416)</f>
        <v>0</v>
      </c>
      <c r="H418" s="310">
        <f t="shared" si="45"/>
        <v>0</v>
      </c>
      <c r="I418" s="310">
        <f>SUM(I397:I416)</f>
        <v>0</v>
      </c>
      <c r="J418" s="310">
        <f>SUM(J397:J416)</f>
        <v>0</v>
      </c>
      <c r="K418" s="310">
        <f t="shared" si="45"/>
        <v>0</v>
      </c>
      <c r="L418" s="310">
        <f t="shared" si="45"/>
        <v>0</v>
      </c>
      <c r="M418" s="310">
        <f t="shared" si="45"/>
        <v>0</v>
      </c>
      <c r="N418" s="310">
        <f t="shared" si="45"/>
        <v>0</v>
      </c>
      <c r="O418" s="310">
        <f t="shared" si="45"/>
        <v>0</v>
      </c>
      <c r="P418" s="310">
        <f t="shared" si="45"/>
        <v>0</v>
      </c>
      <c r="Q418" s="310">
        <f t="shared" si="45"/>
        <v>0</v>
      </c>
      <c r="R418" s="310">
        <f t="shared" si="45"/>
        <v>0</v>
      </c>
      <c r="S418" s="310">
        <f t="shared" si="45"/>
        <v>0</v>
      </c>
      <c r="T418" s="310">
        <f t="shared" si="45"/>
        <v>0</v>
      </c>
      <c r="U418" s="310">
        <f t="shared" si="45"/>
        <v>0</v>
      </c>
      <c r="V418" s="310">
        <f t="shared" si="45"/>
        <v>0</v>
      </c>
      <c r="W418" s="310">
        <f t="shared" si="45"/>
        <v>0</v>
      </c>
      <c r="X418" s="310">
        <f t="shared" si="45"/>
        <v>0</v>
      </c>
      <c r="Y418" s="310">
        <f t="shared" si="45"/>
        <v>0</v>
      </c>
      <c r="Z418" s="310">
        <f t="shared" si="45"/>
        <v>0</v>
      </c>
      <c r="AA418" s="310">
        <f t="shared" si="45"/>
        <v>0</v>
      </c>
      <c r="AB418" s="310">
        <f t="shared" si="45"/>
        <v>0</v>
      </c>
      <c r="AC418" s="298">
        <f>SUM(AC397:AC416)</f>
        <v>0</v>
      </c>
      <c r="AE418" s="299">
        <f>SUM(AE397:AE416)</f>
        <v>0</v>
      </c>
      <c r="AG418" s="299">
        <f>SUM(AG397:AG416)</f>
        <v>0</v>
      </c>
      <c r="AI418" s="299">
        <f>SUM(AI397:AI416)</f>
        <v>0</v>
      </c>
      <c r="AK418" s="296"/>
    </row>
    <row r="419" spans="3:37" ht="12.75" customHeight="1" outlineLevel="1" x14ac:dyDescent="0.25">
      <c r="G419" s="103"/>
      <c r="H419" s="103"/>
      <c r="I419" s="103"/>
      <c r="J419" s="103"/>
      <c r="K419" s="103"/>
      <c r="L419" s="103"/>
      <c r="M419" s="103"/>
      <c r="N419" s="103"/>
      <c r="O419" s="103"/>
      <c r="P419" s="103"/>
      <c r="Q419" s="103"/>
      <c r="R419" s="103"/>
      <c r="S419" s="103"/>
      <c r="T419" s="103"/>
      <c r="U419" s="103"/>
      <c r="V419" s="103"/>
      <c r="W419" s="103"/>
      <c r="X419" s="103"/>
      <c r="Y419" s="103"/>
      <c r="Z419" s="103"/>
      <c r="AA419" s="103"/>
      <c r="AB419" s="103"/>
      <c r="AC419" s="103"/>
      <c r="AD419" s="103"/>
      <c r="AE419" s="103"/>
      <c r="AG419" s="103"/>
      <c r="AI419" s="103"/>
    </row>
    <row r="420" spans="3:37" ht="12.75" customHeight="1" outlineLevel="1" x14ac:dyDescent="0.25">
      <c r="C420" s="186" t="str">
        <f>C141</f>
        <v>Advance (Standard)</v>
      </c>
      <c r="G420" s="103"/>
      <c r="H420" s="103"/>
      <c r="I420" s="103"/>
      <c r="J420" s="103"/>
      <c r="K420" s="103"/>
      <c r="L420" s="103"/>
      <c r="M420" s="103"/>
      <c r="N420" s="103"/>
      <c r="O420" s="103"/>
      <c r="P420" s="103"/>
      <c r="Q420" s="103"/>
      <c r="R420" s="103"/>
      <c r="S420" s="103"/>
      <c r="T420" s="103"/>
      <c r="U420" s="103"/>
      <c r="V420" s="103"/>
      <c r="W420" s="103"/>
      <c r="X420" s="103"/>
      <c r="Y420" s="103"/>
      <c r="Z420" s="103"/>
      <c r="AA420" s="103"/>
      <c r="AB420" s="103"/>
      <c r="AC420" s="103"/>
      <c r="AD420" s="103"/>
      <c r="AE420" s="103"/>
      <c r="AG420" s="103"/>
      <c r="AI420" s="103"/>
    </row>
    <row r="421" spans="3:37" ht="12.75" customHeight="1" outlineLevel="1" x14ac:dyDescent="0.25">
      <c r="D421" s="345" t="str">
        <f>'Line Items'!D14</f>
        <v>22150000: St.Pancras-Derby-Sheffield (Fast)</v>
      </c>
      <c r="E421" s="346"/>
      <c r="F421" s="353" t="str">
        <f t="shared" ref="F421:F440" si="46">F397</f>
        <v>000 Jnys</v>
      </c>
      <c r="G421" s="348"/>
      <c r="H421" s="348"/>
      <c r="I421" s="349"/>
      <c r="J421" s="348"/>
      <c r="K421" s="349"/>
      <c r="L421" s="349"/>
      <c r="M421" s="348"/>
      <c r="N421" s="348"/>
      <c r="O421" s="348"/>
      <c r="P421" s="348"/>
      <c r="Q421" s="348"/>
      <c r="R421" s="348"/>
      <c r="S421" s="348"/>
      <c r="T421" s="348"/>
      <c r="U421" s="348"/>
      <c r="V421" s="348"/>
      <c r="W421" s="348"/>
      <c r="X421" s="348"/>
      <c r="Y421" s="348"/>
      <c r="Z421" s="348"/>
      <c r="AA421" s="348"/>
      <c r="AB421" s="348"/>
      <c r="AC421" s="350"/>
      <c r="AE421" s="351"/>
      <c r="AG421" s="351"/>
      <c r="AI421" s="351"/>
      <c r="AK421" s="352"/>
    </row>
    <row r="422" spans="3:37" ht="12.75" customHeight="1" outlineLevel="1" x14ac:dyDescent="0.25">
      <c r="D422" s="139" t="str">
        <f>'Line Items'!D15</f>
        <v>22152000: St.Pancras-Derby-Sheffield (Semi Fast)</v>
      </c>
      <c r="E422" s="102"/>
      <c r="F422" s="140" t="str">
        <f t="shared" si="46"/>
        <v>000 Jnys</v>
      </c>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4"/>
      <c r="AE422" s="285"/>
      <c r="AG422" s="285"/>
      <c r="AI422" s="285"/>
      <c r="AK422" s="286"/>
    </row>
    <row r="423" spans="3:37" ht="12.75" customHeight="1" outlineLevel="1" x14ac:dyDescent="0.25">
      <c r="D423" s="139" t="str">
        <f>'Line Items'!D16</f>
        <v>22153000: St.Pancras-Nottingham (Fast)</v>
      </c>
      <c r="E423" s="102"/>
      <c r="F423" s="140" t="str">
        <f t="shared" si="46"/>
        <v>000 Jnys</v>
      </c>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4"/>
      <c r="AE423" s="285"/>
      <c r="AG423" s="285"/>
      <c r="AI423" s="285"/>
      <c r="AK423" s="286"/>
    </row>
    <row r="424" spans="3:37" ht="12.75" customHeight="1" outlineLevel="1" x14ac:dyDescent="0.25">
      <c r="D424" s="139" t="str">
        <f>'Line Items'!D17</f>
        <v>22154000: St.Pancras-Nottingham (Semi Fast)</v>
      </c>
      <c r="E424" s="102"/>
      <c r="F424" s="140" t="str">
        <f t="shared" si="46"/>
        <v>000 Jnys</v>
      </c>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4"/>
      <c r="AE424" s="285"/>
      <c r="AG424" s="285"/>
      <c r="AI424" s="285"/>
      <c r="AK424" s="286"/>
    </row>
    <row r="425" spans="3:37" ht="12.75" customHeight="1" outlineLevel="1" x14ac:dyDescent="0.25">
      <c r="D425" s="139" t="str">
        <f>'Line Items'!D18</f>
        <v>22156000: St.Pancras-Kettering/Corby (Semi Fast)</v>
      </c>
      <c r="E425" s="102"/>
      <c r="F425" s="140" t="str">
        <f t="shared" si="46"/>
        <v>000 Jnys</v>
      </c>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4"/>
      <c r="AE425" s="285"/>
      <c r="AG425" s="285"/>
      <c r="AI425" s="285"/>
      <c r="AK425" s="286"/>
    </row>
    <row r="426" spans="3:37" ht="12.75" customHeight="1" outlineLevel="1" x14ac:dyDescent="0.25">
      <c r="D426" s="139" t="str">
        <f>'Line Items'!D19</f>
        <v>22269000: Liverpool - Manchester - Sheffield - Nottingham - Peterborough - Norwich</v>
      </c>
      <c r="E426" s="102"/>
      <c r="F426" s="140" t="str">
        <f t="shared" si="46"/>
        <v>000 Jnys</v>
      </c>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4"/>
      <c r="AE426" s="285"/>
      <c r="AG426" s="285"/>
      <c r="AI426" s="285"/>
      <c r="AK426" s="286"/>
    </row>
    <row r="427" spans="3:37" ht="12.75" customHeight="1" outlineLevel="1" x14ac:dyDescent="0.25">
      <c r="D427" s="139" t="str">
        <f>'Line Items'!D20</f>
        <v>22275000: Derby - Nottingham (Stopping)</v>
      </c>
      <c r="E427" s="102"/>
      <c r="F427" s="140" t="str">
        <f t="shared" si="46"/>
        <v>000 Jnys</v>
      </c>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4"/>
      <c r="AE427" s="285"/>
      <c r="AG427" s="285"/>
      <c r="AI427" s="285"/>
      <c r="AK427" s="286"/>
    </row>
    <row r="428" spans="3:37" ht="12.75" customHeight="1" outlineLevel="1" x14ac:dyDescent="0.25">
      <c r="D428" s="139" t="str">
        <f>'Line Items'!D21</f>
        <v>22277000: Nottingham - Newark - Lincoln</v>
      </c>
      <c r="E428" s="102"/>
      <c r="F428" s="140" t="str">
        <f t="shared" si="46"/>
        <v>000 Jnys</v>
      </c>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4"/>
      <c r="AE428" s="285"/>
      <c r="AG428" s="285"/>
      <c r="AI428" s="285"/>
      <c r="AK428" s="286"/>
    </row>
    <row r="429" spans="3:37" ht="12.75" customHeight="1" outlineLevel="1" x14ac:dyDescent="0.25">
      <c r="D429" s="139" t="str">
        <f>'Line Items'!D22</f>
        <v>22320000: Crewe - Stoke - Derby</v>
      </c>
      <c r="E429" s="102"/>
      <c r="F429" s="140" t="str">
        <f t="shared" si="46"/>
        <v>000 Jnys</v>
      </c>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4"/>
      <c r="AE429" s="285"/>
      <c r="AG429" s="285"/>
      <c r="AI429" s="285"/>
      <c r="AK429" s="286"/>
    </row>
    <row r="430" spans="3:37" ht="12.75" customHeight="1" outlineLevel="1" x14ac:dyDescent="0.25">
      <c r="D430" s="139" t="str">
        <f>'Line Items'!D23</f>
        <v>22321000: Nottingham - Leicester</v>
      </c>
      <c r="E430" s="102"/>
      <c r="F430" s="140" t="str">
        <f t="shared" si="46"/>
        <v>000 Jnys</v>
      </c>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4"/>
      <c r="AE430" s="285"/>
      <c r="AG430" s="285"/>
      <c r="AI430" s="285"/>
      <c r="AK430" s="286"/>
    </row>
    <row r="431" spans="3:37" ht="12.75" customHeight="1" outlineLevel="1" x14ac:dyDescent="0.25">
      <c r="D431" s="139" t="str">
        <f>'Line Items'!D24</f>
        <v>22323000: Derby - Matlock</v>
      </c>
      <c r="E431" s="102"/>
      <c r="F431" s="140" t="str">
        <f t="shared" si="46"/>
        <v>000 Jnys</v>
      </c>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4"/>
      <c r="AE431" s="285"/>
      <c r="AG431" s="285"/>
      <c r="AI431" s="285"/>
      <c r="AK431" s="286"/>
    </row>
    <row r="432" spans="3:37" ht="12.75" customHeight="1" outlineLevel="1" x14ac:dyDescent="0.25">
      <c r="D432" s="139" t="str">
        <f>'Line Items'!D25</f>
        <v>12325021: Nottingham - Mansfield - Worksop</v>
      </c>
      <c r="E432" s="102"/>
      <c r="F432" s="140" t="str">
        <f t="shared" si="46"/>
        <v>000 Jnys</v>
      </c>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4"/>
      <c r="AE432" s="285"/>
      <c r="AG432" s="285"/>
      <c r="AI432" s="285"/>
      <c r="AK432" s="286"/>
    </row>
    <row r="433" spans="3:37" ht="12.75" customHeight="1" outlineLevel="1" x14ac:dyDescent="0.25">
      <c r="D433" s="139" t="str">
        <f>'Line Items'!D26</f>
        <v>22812000: Doncaster - Lincoln - Spalding/Peterborough</v>
      </c>
      <c r="E433" s="102"/>
      <c r="F433" s="140" t="str">
        <f t="shared" si="46"/>
        <v>000 Jnys</v>
      </c>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4"/>
      <c r="AE433" s="285"/>
      <c r="AG433" s="285"/>
      <c r="AI433" s="285"/>
      <c r="AK433" s="286"/>
    </row>
    <row r="434" spans="3:37" ht="12.75" customHeight="1" outlineLevel="1" x14ac:dyDescent="0.25">
      <c r="D434" s="139" t="str">
        <f>'Line Items'!D27</f>
        <v>22832000: Nottingham - Grantham - Skegness</v>
      </c>
      <c r="E434" s="102"/>
      <c r="F434" s="140" t="str">
        <f t="shared" si="46"/>
        <v>000 Jnys</v>
      </c>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4"/>
      <c r="AE434" s="285"/>
      <c r="AG434" s="285"/>
      <c r="AI434" s="285"/>
      <c r="AK434" s="286"/>
    </row>
    <row r="435" spans="3:37" ht="12.75" customHeight="1" outlineLevel="1" x14ac:dyDescent="0.25">
      <c r="D435" s="139" t="str">
        <f>'Line Items'!D28</f>
        <v>22836000: Newark - Lincoln - Grimsby/Cleethorpes</v>
      </c>
      <c r="E435" s="102"/>
      <c r="F435" s="140" t="str">
        <f t="shared" si="46"/>
        <v>000 Jnys</v>
      </c>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4"/>
      <c r="AE435" s="285"/>
      <c r="AG435" s="285"/>
      <c r="AI435" s="285"/>
      <c r="AK435" s="286"/>
    </row>
    <row r="436" spans="3:37" ht="12.75" customHeight="1" outlineLevel="1" x14ac:dyDescent="0.25">
      <c r="D436" s="139" t="str">
        <f>'Line Items'!D29</f>
        <v>Barton on Humber - Cleethorpes</v>
      </c>
      <c r="E436" s="102"/>
      <c r="F436" s="140" t="str">
        <f t="shared" si="46"/>
        <v>000 Jnys</v>
      </c>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4"/>
      <c r="AE436" s="285"/>
      <c r="AG436" s="285"/>
      <c r="AI436" s="285"/>
      <c r="AK436" s="286"/>
    </row>
    <row r="437" spans="3:37" ht="12.75" customHeight="1" outlineLevel="1" x14ac:dyDescent="0.25">
      <c r="D437" s="139" t="str">
        <f>'Line Items'!D30</f>
        <v>[Passenger Revenue Service Groups Line 17]</v>
      </c>
      <c r="E437" s="102"/>
      <c r="F437" s="140" t="str">
        <f t="shared" si="46"/>
        <v>000 Jnys</v>
      </c>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4"/>
      <c r="AE437" s="285"/>
      <c r="AG437" s="285"/>
      <c r="AI437" s="285"/>
      <c r="AK437" s="286"/>
    </row>
    <row r="438" spans="3:37" ht="12.75" customHeight="1" outlineLevel="1" x14ac:dyDescent="0.25">
      <c r="D438" s="139" t="str">
        <f>'Line Items'!D31</f>
        <v>[Passenger Revenue Service Groups Line 18]</v>
      </c>
      <c r="E438" s="102"/>
      <c r="F438" s="140" t="str">
        <f t="shared" si="46"/>
        <v>000 Jnys</v>
      </c>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4"/>
      <c r="AE438" s="285"/>
      <c r="AG438" s="285"/>
      <c r="AI438" s="285"/>
      <c r="AK438" s="286"/>
    </row>
    <row r="439" spans="3:37" ht="12.75" customHeight="1" outlineLevel="1" x14ac:dyDescent="0.25">
      <c r="D439" s="139" t="str">
        <f>'Line Items'!D32</f>
        <v>[Passenger Revenue Service Groups Line 19]</v>
      </c>
      <c r="E439" s="102"/>
      <c r="F439" s="140" t="str">
        <f t="shared" si="46"/>
        <v>000 Jnys</v>
      </c>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4"/>
      <c r="AE439" s="285"/>
      <c r="AG439" s="285"/>
      <c r="AI439" s="285"/>
      <c r="AK439" s="286"/>
    </row>
    <row r="440" spans="3:37" ht="12.75" customHeight="1" outlineLevel="1" x14ac:dyDescent="0.25">
      <c r="D440" s="111" t="str">
        <f>'Line Items'!D33</f>
        <v>[Passenger Revenue Service Groups Line 20]</v>
      </c>
      <c r="E440" s="287"/>
      <c r="F440" s="150" t="str">
        <f t="shared" si="46"/>
        <v>000 Jnys</v>
      </c>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9"/>
      <c r="AE440" s="290"/>
      <c r="AG440" s="290"/>
      <c r="AI440" s="290"/>
      <c r="AK440" s="291"/>
    </row>
    <row r="441" spans="3:37" ht="12.75" customHeight="1" outlineLevel="1" x14ac:dyDescent="0.25">
      <c r="G441" s="103"/>
      <c r="H441" s="103"/>
      <c r="I441" s="103"/>
      <c r="J441" s="103"/>
      <c r="K441" s="103"/>
      <c r="L441" s="103"/>
      <c r="M441" s="103"/>
      <c r="N441" s="103"/>
      <c r="O441" s="103"/>
      <c r="P441" s="103"/>
      <c r="Q441" s="103"/>
      <c r="R441" s="103"/>
      <c r="S441" s="103"/>
      <c r="T441" s="103"/>
      <c r="U441" s="103"/>
      <c r="V441" s="103"/>
      <c r="W441" s="103"/>
      <c r="X441" s="103"/>
      <c r="Y441" s="103"/>
      <c r="Z441" s="103"/>
      <c r="AA441" s="103"/>
      <c r="AB441" s="103"/>
      <c r="AC441" s="103"/>
      <c r="AD441" s="103"/>
      <c r="AE441" s="103"/>
      <c r="AG441" s="103"/>
      <c r="AI441" s="103"/>
    </row>
    <row r="442" spans="3:37" ht="12.75" customHeight="1" outlineLevel="1" x14ac:dyDescent="0.25">
      <c r="D442" s="292" t="str">
        <f>"Total "&amp;C420</f>
        <v>Total Advance (Standard)</v>
      </c>
      <c r="E442" s="308"/>
      <c r="F442" s="309" t="str">
        <f>F440</f>
        <v>000 Jnys</v>
      </c>
      <c r="G442" s="310">
        <f t="shared" ref="G442:AB442" si="47">SUM(G421:G440)</f>
        <v>0</v>
      </c>
      <c r="H442" s="310">
        <f t="shared" si="47"/>
        <v>0</v>
      </c>
      <c r="I442" s="310">
        <f>SUM(I421:I440)</f>
        <v>0</v>
      </c>
      <c r="J442" s="310">
        <f>SUM(J421:J440)</f>
        <v>0</v>
      </c>
      <c r="K442" s="310">
        <f t="shared" si="47"/>
        <v>0</v>
      </c>
      <c r="L442" s="310">
        <f t="shared" si="47"/>
        <v>0</v>
      </c>
      <c r="M442" s="310">
        <f t="shared" si="47"/>
        <v>0</v>
      </c>
      <c r="N442" s="310">
        <f t="shared" si="47"/>
        <v>0</v>
      </c>
      <c r="O442" s="310">
        <f t="shared" si="47"/>
        <v>0</v>
      </c>
      <c r="P442" s="310">
        <f t="shared" si="47"/>
        <v>0</v>
      </c>
      <c r="Q442" s="310">
        <f t="shared" si="47"/>
        <v>0</v>
      </c>
      <c r="R442" s="310">
        <f t="shared" si="47"/>
        <v>0</v>
      </c>
      <c r="S442" s="310">
        <f t="shared" si="47"/>
        <v>0</v>
      </c>
      <c r="T442" s="310">
        <f t="shared" si="47"/>
        <v>0</v>
      </c>
      <c r="U442" s="310">
        <f t="shared" si="47"/>
        <v>0</v>
      </c>
      <c r="V442" s="310">
        <f t="shared" si="47"/>
        <v>0</v>
      </c>
      <c r="W442" s="310">
        <f t="shared" si="47"/>
        <v>0</v>
      </c>
      <c r="X442" s="310">
        <f t="shared" si="47"/>
        <v>0</v>
      </c>
      <c r="Y442" s="310">
        <f t="shared" si="47"/>
        <v>0</v>
      </c>
      <c r="Z442" s="310">
        <f t="shared" si="47"/>
        <v>0</v>
      </c>
      <c r="AA442" s="310">
        <f t="shared" si="47"/>
        <v>0</v>
      </c>
      <c r="AB442" s="310">
        <f t="shared" si="47"/>
        <v>0</v>
      </c>
      <c r="AC442" s="298">
        <f>SUM(AC421:AC440)</f>
        <v>0</v>
      </c>
      <c r="AE442" s="299">
        <f>SUM(AE421:AE440)</f>
        <v>0</v>
      </c>
      <c r="AG442" s="299">
        <f>SUM(AG421:AG440)</f>
        <v>0</v>
      </c>
      <c r="AI442" s="299">
        <f>SUM(AI421:AI440)</f>
        <v>0</v>
      </c>
      <c r="AK442" s="296"/>
    </row>
    <row r="443" spans="3:37" ht="12.75" customHeight="1" outlineLevel="1" x14ac:dyDescent="0.25">
      <c r="G443" s="103"/>
      <c r="H443" s="103"/>
      <c r="I443" s="103"/>
      <c r="J443" s="103"/>
      <c r="K443" s="103"/>
      <c r="L443" s="103"/>
      <c r="M443" s="103"/>
      <c r="N443" s="103"/>
      <c r="O443" s="103"/>
      <c r="P443" s="103"/>
      <c r="Q443" s="103"/>
      <c r="R443" s="103"/>
      <c r="S443" s="103"/>
      <c r="T443" s="103"/>
      <c r="U443" s="103"/>
      <c r="V443" s="103"/>
      <c r="W443" s="103"/>
      <c r="X443" s="103"/>
      <c r="Y443" s="103"/>
      <c r="Z443" s="103"/>
      <c r="AA443" s="103"/>
      <c r="AB443" s="103"/>
      <c r="AC443" s="103"/>
      <c r="AD443" s="103"/>
      <c r="AE443" s="103"/>
      <c r="AG443" s="103"/>
      <c r="AI443" s="103"/>
    </row>
    <row r="444" spans="3:37" ht="12.75" customHeight="1" outlineLevel="1" x14ac:dyDescent="0.25">
      <c r="D444" s="292" t="s">
        <v>573</v>
      </c>
      <c r="E444" s="308"/>
      <c r="F444" s="309" t="str">
        <f>F442</f>
        <v>000 Jnys</v>
      </c>
      <c r="G444" s="310">
        <f t="shared" ref="G444:AC444" si="48">SUM(G418,G442)</f>
        <v>0</v>
      </c>
      <c r="H444" s="310">
        <f t="shared" si="48"/>
        <v>0</v>
      </c>
      <c r="I444" s="310">
        <f t="shared" si="48"/>
        <v>0</v>
      </c>
      <c r="J444" s="310">
        <f t="shared" si="48"/>
        <v>0</v>
      </c>
      <c r="K444" s="310">
        <f t="shared" si="48"/>
        <v>0</v>
      </c>
      <c r="L444" s="310">
        <f t="shared" si="48"/>
        <v>0</v>
      </c>
      <c r="M444" s="310">
        <f t="shared" si="48"/>
        <v>0</v>
      </c>
      <c r="N444" s="310">
        <f t="shared" si="48"/>
        <v>0</v>
      </c>
      <c r="O444" s="310">
        <f t="shared" si="48"/>
        <v>0</v>
      </c>
      <c r="P444" s="310">
        <f t="shared" si="48"/>
        <v>0</v>
      </c>
      <c r="Q444" s="310">
        <f t="shared" si="48"/>
        <v>0</v>
      </c>
      <c r="R444" s="310">
        <f t="shared" si="48"/>
        <v>0</v>
      </c>
      <c r="S444" s="310">
        <f t="shared" si="48"/>
        <v>0</v>
      </c>
      <c r="T444" s="310">
        <f t="shared" si="48"/>
        <v>0</v>
      </c>
      <c r="U444" s="310">
        <f t="shared" si="48"/>
        <v>0</v>
      </c>
      <c r="V444" s="310">
        <f t="shared" si="48"/>
        <v>0</v>
      </c>
      <c r="W444" s="310">
        <f t="shared" si="48"/>
        <v>0</v>
      </c>
      <c r="X444" s="310">
        <f t="shared" si="48"/>
        <v>0</v>
      </c>
      <c r="Y444" s="310">
        <f t="shared" si="48"/>
        <v>0</v>
      </c>
      <c r="Z444" s="310">
        <f t="shared" si="48"/>
        <v>0</v>
      </c>
      <c r="AA444" s="310">
        <f t="shared" si="48"/>
        <v>0</v>
      </c>
      <c r="AB444" s="310">
        <f t="shared" si="48"/>
        <v>0</v>
      </c>
      <c r="AC444" s="298">
        <f t="shared" si="48"/>
        <v>0</v>
      </c>
      <c r="AE444" s="299">
        <f>SUM(AE418,AE442)</f>
        <v>0</v>
      </c>
      <c r="AG444" s="299">
        <f>SUM(AG418,AG442)</f>
        <v>0</v>
      </c>
      <c r="AI444" s="299">
        <f>SUM(AI418,AI442)</f>
        <v>0</v>
      </c>
      <c r="AK444" s="296"/>
    </row>
    <row r="445" spans="3:37" ht="12.75" customHeight="1" outlineLevel="1" x14ac:dyDescent="0.25">
      <c r="G445" s="103"/>
      <c r="H445" s="103"/>
      <c r="I445" s="103"/>
      <c r="J445" s="103"/>
      <c r="K445" s="103"/>
      <c r="L445" s="103"/>
      <c r="M445" s="103"/>
      <c r="N445" s="103"/>
      <c r="O445" s="103"/>
      <c r="P445" s="103"/>
      <c r="Q445" s="103"/>
      <c r="R445" s="103"/>
      <c r="S445" s="103"/>
      <c r="T445" s="103"/>
      <c r="U445" s="103"/>
      <c r="V445" s="103"/>
      <c r="W445" s="103"/>
      <c r="X445" s="103"/>
      <c r="Y445" s="103"/>
      <c r="Z445" s="103"/>
      <c r="AA445" s="103"/>
      <c r="AB445" s="103"/>
      <c r="AC445" s="103"/>
      <c r="AD445" s="103"/>
      <c r="AE445" s="103"/>
      <c r="AG445" s="103"/>
      <c r="AI445" s="103"/>
    </row>
    <row r="446" spans="3:37" ht="12.75" customHeight="1" outlineLevel="1" x14ac:dyDescent="0.25">
      <c r="C446" s="186" t="str">
        <f>C167</f>
        <v>Off-Peak (First)</v>
      </c>
      <c r="G446" s="103"/>
      <c r="H446" s="103"/>
      <c r="I446" s="103"/>
      <c r="J446" s="103"/>
      <c r="K446" s="103"/>
      <c r="L446" s="103"/>
      <c r="M446" s="103"/>
      <c r="N446" s="103"/>
      <c r="O446" s="103"/>
      <c r="P446" s="103"/>
      <c r="Q446" s="103"/>
      <c r="R446" s="103"/>
      <c r="S446" s="103"/>
      <c r="T446" s="103"/>
      <c r="U446" s="103"/>
      <c r="V446" s="103"/>
      <c r="W446" s="103"/>
      <c r="X446" s="103"/>
      <c r="Y446" s="103"/>
      <c r="Z446" s="103"/>
      <c r="AA446" s="103"/>
      <c r="AB446" s="103"/>
      <c r="AC446" s="103"/>
      <c r="AD446" s="103"/>
      <c r="AE446" s="103"/>
      <c r="AG446" s="103"/>
      <c r="AI446" s="103"/>
    </row>
    <row r="447" spans="3:37" ht="12.75" customHeight="1" outlineLevel="1" x14ac:dyDescent="0.25">
      <c r="D447" s="345" t="str">
        <f>'Line Items'!D14</f>
        <v>22150000: St.Pancras-Derby-Sheffield (Fast)</v>
      </c>
      <c r="E447" s="346"/>
      <c r="F447" s="353" t="str">
        <f t="shared" ref="F447:F466" si="49">F421</f>
        <v>000 Jnys</v>
      </c>
      <c r="G447" s="348"/>
      <c r="H447" s="348"/>
      <c r="I447" s="349"/>
      <c r="J447" s="348"/>
      <c r="K447" s="349"/>
      <c r="L447" s="349"/>
      <c r="M447" s="348"/>
      <c r="N447" s="348"/>
      <c r="O447" s="348"/>
      <c r="P447" s="348"/>
      <c r="Q447" s="348"/>
      <c r="R447" s="348"/>
      <c r="S447" s="348"/>
      <c r="T447" s="348"/>
      <c r="U447" s="348"/>
      <c r="V447" s="348"/>
      <c r="W447" s="348"/>
      <c r="X447" s="348"/>
      <c r="Y447" s="348"/>
      <c r="Z447" s="348"/>
      <c r="AA447" s="348"/>
      <c r="AB447" s="348"/>
      <c r="AC447" s="350"/>
      <c r="AE447" s="351"/>
      <c r="AG447" s="351"/>
      <c r="AI447" s="351"/>
      <c r="AK447" s="352"/>
    </row>
    <row r="448" spans="3:37" ht="12.75" customHeight="1" outlineLevel="1" x14ac:dyDescent="0.25">
      <c r="D448" s="139" t="str">
        <f>'Line Items'!D15</f>
        <v>22152000: St.Pancras-Derby-Sheffield (Semi Fast)</v>
      </c>
      <c r="E448" s="102"/>
      <c r="F448" s="140" t="str">
        <f t="shared" si="49"/>
        <v>000 Jnys</v>
      </c>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4"/>
      <c r="AE448" s="285"/>
      <c r="AG448" s="285"/>
      <c r="AI448" s="285"/>
      <c r="AK448" s="286"/>
    </row>
    <row r="449" spans="4:37" ht="12.75" customHeight="1" outlineLevel="1" x14ac:dyDescent="0.25">
      <c r="D449" s="139" t="str">
        <f>'Line Items'!D16</f>
        <v>22153000: St.Pancras-Nottingham (Fast)</v>
      </c>
      <c r="E449" s="102"/>
      <c r="F449" s="140" t="str">
        <f t="shared" si="49"/>
        <v>000 Jnys</v>
      </c>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4"/>
      <c r="AE449" s="285"/>
      <c r="AG449" s="285"/>
      <c r="AI449" s="285"/>
      <c r="AK449" s="286"/>
    </row>
    <row r="450" spans="4:37" ht="12.75" customHeight="1" outlineLevel="1" x14ac:dyDescent="0.25">
      <c r="D450" s="139" t="str">
        <f>'Line Items'!D17</f>
        <v>22154000: St.Pancras-Nottingham (Semi Fast)</v>
      </c>
      <c r="E450" s="102"/>
      <c r="F450" s="140" t="str">
        <f t="shared" si="49"/>
        <v>000 Jnys</v>
      </c>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4"/>
      <c r="AE450" s="285"/>
      <c r="AG450" s="285"/>
      <c r="AI450" s="285"/>
      <c r="AK450" s="286"/>
    </row>
    <row r="451" spans="4:37" ht="12.75" customHeight="1" outlineLevel="1" x14ac:dyDescent="0.25">
      <c r="D451" s="139" t="str">
        <f>'Line Items'!D18</f>
        <v>22156000: St.Pancras-Kettering/Corby (Semi Fast)</v>
      </c>
      <c r="E451" s="102"/>
      <c r="F451" s="140" t="str">
        <f t="shared" si="49"/>
        <v>000 Jnys</v>
      </c>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4"/>
      <c r="AE451" s="285"/>
      <c r="AG451" s="285"/>
      <c r="AI451" s="285"/>
      <c r="AK451" s="286"/>
    </row>
    <row r="452" spans="4:37" ht="12.75" customHeight="1" outlineLevel="1" x14ac:dyDescent="0.25">
      <c r="D452" s="139" t="str">
        <f>'Line Items'!D19</f>
        <v>22269000: Liverpool - Manchester - Sheffield - Nottingham - Peterborough - Norwich</v>
      </c>
      <c r="E452" s="102"/>
      <c r="F452" s="140" t="str">
        <f t="shared" si="49"/>
        <v>000 Jnys</v>
      </c>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4"/>
      <c r="AE452" s="285"/>
      <c r="AG452" s="285"/>
      <c r="AI452" s="285"/>
      <c r="AK452" s="286"/>
    </row>
    <row r="453" spans="4:37" ht="12.75" customHeight="1" outlineLevel="1" x14ac:dyDescent="0.25">
      <c r="D453" s="139" t="str">
        <f>'Line Items'!D20</f>
        <v>22275000: Derby - Nottingham (Stopping)</v>
      </c>
      <c r="E453" s="102"/>
      <c r="F453" s="140" t="str">
        <f t="shared" si="49"/>
        <v>000 Jnys</v>
      </c>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4"/>
      <c r="AE453" s="285"/>
      <c r="AG453" s="285"/>
      <c r="AI453" s="285"/>
      <c r="AK453" s="286"/>
    </row>
    <row r="454" spans="4:37" ht="12.75" customHeight="1" outlineLevel="1" x14ac:dyDescent="0.25">
      <c r="D454" s="139" t="str">
        <f>'Line Items'!D21</f>
        <v>22277000: Nottingham - Newark - Lincoln</v>
      </c>
      <c r="E454" s="102"/>
      <c r="F454" s="140" t="str">
        <f t="shared" si="49"/>
        <v>000 Jnys</v>
      </c>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4"/>
      <c r="AE454" s="285"/>
      <c r="AG454" s="285"/>
      <c r="AI454" s="285"/>
      <c r="AK454" s="286"/>
    </row>
    <row r="455" spans="4:37" ht="12.75" customHeight="1" outlineLevel="1" x14ac:dyDescent="0.25">
      <c r="D455" s="139" t="str">
        <f>'Line Items'!D22</f>
        <v>22320000: Crewe - Stoke - Derby</v>
      </c>
      <c r="E455" s="102"/>
      <c r="F455" s="140" t="str">
        <f t="shared" si="49"/>
        <v>000 Jnys</v>
      </c>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84"/>
      <c r="AE455" s="285"/>
      <c r="AG455" s="285"/>
      <c r="AI455" s="285"/>
      <c r="AK455" s="286"/>
    </row>
    <row r="456" spans="4:37" ht="12.75" customHeight="1" outlineLevel="1" x14ac:dyDescent="0.25">
      <c r="D456" s="139" t="str">
        <f>'Line Items'!D23</f>
        <v>22321000: Nottingham - Leicester</v>
      </c>
      <c r="E456" s="102"/>
      <c r="F456" s="140" t="str">
        <f t="shared" si="49"/>
        <v>000 Jnys</v>
      </c>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4"/>
      <c r="AE456" s="285"/>
      <c r="AG456" s="285"/>
      <c r="AI456" s="285"/>
      <c r="AK456" s="286"/>
    </row>
    <row r="457" spans="4:37" ht="12.75" customHeight="1" outlineLevel="1" x14ac:dyDescent="0.25">
      <c r="D457" s="139" t="str">
        <f>'Line Items'!D24</f>
        <v>22323000: Derby - Matlock</v>
      </c>
      <c r="E457" s="102"/>
      <c r="F457" s="140" t="str">
        <f t="shared" si="49"/>
        <v>000 Jnys</v>
      </c>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4"/>
      <c r="AE457" s="285"/>
      <c r="AG457" s="285"/>
      <c r="AI457" s="285"/>
      <c r="AK457" s="286"/>
    </row>
    <row r="458" spans="4:37" ht="12.75" customHeight="1" outlineLevel="1" x14ac:dyDescent="0.25">
      <c r="D458" s="139" t="str">
        <f>'Line Items'!D25</f>
        <v>12325021: Nottingham - Mansfield - Worksop</v>
      </c>
      <c r="E458" s="102"/>
      <c r="F458" s="140" t="str">
        <f t="shared" si="49"/>
        <v>000 Jnys</v>
      </c>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4"/>
      <c r="AE458" s="285"/>
      <c r="AG458" s="285"/>
      <c r="AI458" s="285"/>
      <c r="AK458" s="286"/>
    </row>
    <row r="459" spans="4:37" ht="12.75" customHeight="1" outlineLevel="1" x14ac:dyDescent="0.25">
      <c r="D459" s="139" t="str">
        <f>'Line Items'!D26</f>
        <v>22812000: Doncaster - Lincoln - Spalding/Peterborough</v>
      </c>
      <c r="E459" s="102"/>
      <c r="F459" s="140" t="str">
        <f t="shared" si="49"/>
        <v>000 Jnys</v>
      </c>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4"/>
      <c r="AE459" s="285"/>
      <c r="AG459" s="285"/>
      <c r="AI459" s="285"/>
      <c r="AK459" s="286"/>
    </row>
    <row r="460" spans="4:37" ht="12.75" customHeight="1" outlineLevel="1" x14ac:dyDescent="0.25">
      <c r="D460" s="139" t="str">
        <f>'Line Items'!D27</f>
        <v>22832000: Nottingham - Grantham - Skegness</v>
      </c>
      <c r="E460" s="102"/>
      <c r="F460" s="140" t="str">
        <f t="shared" si="49"/>
        <v>000 Jnys</v>
      </c>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4"/>
      <c r="AE460" s="285"/>
      <c r="AG460" s="285"/>
      <c r="AI460" s="285"/>
      <c r="AK460" s="286"/>
    </row>
    <row r="461" spans="4:37" ht="12.75" customHeight="1" outlineLevel="1" x14ac:dyDescent="0.25">
      <c r="D461" s="139" t="str">
        <f>'Line Items'!D28</f>
        <v>22836000: Newark - Lincoln - Grimsby/Cleethorpes</v>
      </c>
      <c r="E461" s="102"/>
      <c r="F461" s="140" t="str">
        <f t="shared" si="49"/>
        <v>000 Jnys</v>
      </c>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4"/>
      <c r="AE461" s="285"/>
      <c r="AG461" s="285"/>
      <c r="AI461" s="285"/>
      <c r="AK461" s="286"/>
    </row>
    <row r="462" spans="4:37" ht="12.75" customHeight="1" outlineLevel="1" x14ac:dyDescent="0.25">
      <c r="D462" s="139" t="str">
        <f>'Line Items'!D29</f>
        <v>Barton on Humber - Cleethorpes</v>
      </c>
      <c r="E462" s="102"/>
      <c r="F462" s="140" t="str">
        <f t="shared" si="49"/>
        <v>000 Jnys</v>
      </c>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4"/>
      <c r="AE462" s="285"/>
      <c r="AG462" s="285"/>
      <c r="AI462" s="285"/>
      <c r="AK462" s="286"/>
    </row>
    <row r="463" spans="4:37" ht="12.75" customHeight="1" outlineLevel="1" x14ac:dyDescent="0.25">
      <c r="D463" s="139" t="str">
        <f>'Line Items'!D30</f>
        <v>[Passenger Revenue Service Groups Line 17]</v>
      </c>
      <c r="E463" s="102"/>
      <c r="F463" s="140" t="str">
        <f t="shared" si="49"/>
        <v>000 Jnys</v>
      </c>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4"/>
      <c r="AE463" s="285"/>
      <c r="AG463" s="285"/>
      <c r="AI463" s="285"/>
      <c r="AK463" s="286"/>
    </row>
    <row r="464" spans="4:37" ht="12.75" customHeight="1" outlineLevel="1" x14ac:dyDescent="0.25">
      <c r="D464" s="139" t="str">
        <f>'Line Items'!D31</f>
        <v>[Passenger Revenue Service Groups Line 18]</v>
      </c>
      <c r="E464" s="102"/>
      <c r="F464" s="140" t="str">
        <f t="shared" si="49"/>
        <v>000 Jnys</v>
      </c>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4"/>
      <c r="AE464" s="285"/>
      <c r="AG464" s="285"/>
      <c r="AI464" s="285"/>
      <c r="AK464" s="286"/>
    </row>
    <row r="465" spans="3:37" ht="12.75" customHeight="1" outlineLevel="1" x14ac:dyDescent="0.25">
      <c r="D465" s="139" t="str">
        <f>'Line Items'!D32</f>
        <v>[Passenger Revenue Service Groups Line 19]</v>
      </c>
      <c r="E465" s="102"/>
      <c r="F465" s="140" t="str">
        <f t="shared" si="49"/>
        <v>000 Jnys</v>
      </c>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4"/>
      <c r="AE465" s="285"/>
      <c r="AG465" s="285"/>
      <c r="AI465" s="285"/>
      <c r="AK465" s="286"/>
    </row>
    <row r="466" spans="3:37" ht="12.75" customHeight="1" outlineLevel="1" x14ac:dyDescent="0.25">
      <c r="D466" s="111" t="str">
        <f>'Line Items'!D33</f>
        <v>[Passenger Revenue Service Groups Line 20]</v>
      </c>
      <c r="E466" s="287"/>
      <c r="F466" s="150" t="str">
        <f t="shared" si="49"/>
        <v>000 Jnys</v>
      </c>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9"/>
      <c r="AE466" s="290"/>
      <c r="AG466" s="290"/>
      <c r="AI466" s="290"/>
      <c r="AK466" s="291"/>
    </row>
    <row r="467" spans="3:37" ht="12.75" customHeight="1" outlineLevel="1" x14ac:dyDescent="0.25">
      <c r="G467" s="103"/>
      <c r="H467" s="103"/>
      <c r="I467" s="103"/>
      <c r="J467" s="103"/>
      <c r="K467" s="103"/>
      <c r="L467" s="103"/>
      <c r="M467" s="103"/>
      <c r="N467" s="103"/>
      <c r="O467" s="103"/>
      <c r="P467" s="103"/>
      <c r="Q467" s="103"/>
      <c r="R467" s="103"/>
      <c r="S467" s="103"/>
      <c r="T467" s="103"/>
      <c r="U467" s="103"/>
      <c r="V467" s="103"/>
      <c r="W467" s="103"/>
      <c r="X467" s="103"/>
      <c r="Y467" s="103"/>
      <c r="Z467" s="103"/>
      <c r="AA467" s="103"/>
      <c r="AB467" s="103"/>
      <c r="AC467" s="103"/>
      <c r="AD467" s="103"/>
      <c r="AE467" s="103"/>
      <c r="AG467" s="103"/>
      <c r="AI467" s="103"/>
    </row>
    <row r="468" spans="3:37" ht="12.75" customHeight="1" outlineLevel="1" x14ac:dyDescent="0.25">
      <c r="D468" s="292" t="str">
        <f>"Total "&amp;C446</f>
        <v>Total Off-Peak (First)</v>
      </c>
      <c r="E468" s="308"/>
      <c r="F468" s="309" t="str">
        <f>F466</f>
        <v>000 Jnys</v>
      </c>
      <c r="G468" s="310">
        <f t="shared" ref="G468:AB468" si="50">SUM(G447:G466)</f>
        <v>0</v>
      </c>
      <c r="H468" s="310">
        <f t="shared" si="50"/>
        <v>0</v>
      </c>
      <c r="I468" s="310">
        <f>SUM(I447:I466)</f>
        <v>0</v>
      </c>
      <c r="J468" s="310">
        <f>SUM(J447:J466)</f>
        <v>0</v>
      </c>
      <c r="K468" s="310">
        <f t="shared" si="50"/>
        <v>0</v>
      </c>
      <c r="L468" s="310">
        <f t="shared" si="50"/>
        <v>0</v>
      </c>
      <c r="M468" s="310">
        <f t="shared" si="50"/>
        <v>0</v>
      </c>
      <c r="N468" s="310">
        <f t="shared" si="50"/>
        <v>0</v>
      </c>
      <c r="O468" s="310">
        <f t="shared" si="50"/>
        <v>0</v>
      </c>
      <c r="P468" s="310">
        <f t="shared" si="50"/>
        <v>0</v>
      </c>
      <c r="Q468" s="310">
        <f t="shared" si="50"/>
        <v>0</v>
      </c>
      <c r="R468" s="310">
        <f t="shared" si="50"/>
        <v>0</v>
      </c>
      <c r="S468" s="310">
        <f t="shared" si="50"/>
        <v>0</v>
      </c>
      <c r="T468" s="310">
        <f t="shared" si="50"/>
        <v>0</v>
      </c>
      <c r="U468" s="310">
        <f t="shared" si="50"/>
        <v>0</v>
      </c>
      <c r="V468" s="310">
        <f t="shared" si="50"/>
        <v>0</v>
      </c>
      <c r="W468" s="310">
        <f t="shared" si="50"/>
        <v>0</v>
      </c>
      <c r="X468" s="310">
        <f t="shared" si="50"/>
        <v>0</v>
      </c>
      <c r="Y468" s="310">
        <f t="shared" si="50"/>
        <v>0</v>
      </c>
      <c r="Z468" s="310">
        <f t="shared" si="50"/>
        <v>0</v>
      </c>
      <c r="AA468" s="310">
        <f t="shared" si="50"/>
        <v>0</v>
      </c>
      <c r="AB468" s="310">
        <f t="shared" si="50"/>
        <v>0</v>
      </c>
      <c r="AC468" s="298">
        <f>SUM(AC447:AC466)</f>
        <v>0</v>
      </c>
      <c r="AE468" s="299">
        <f>SUM(AE447:AE466)</f>
        <v>0</v>
      </c>
      <c r="AG468" s="299">
        <f>SUM(AG447:AG466)</f>
        <v>0</v>
      </c>
      <c r="AI468" s="299">
        <f>SUM(AI447:AI466)</f>
        <v>0</v>
      </c>
      <c r="AK468" s="296"/>
    </row>
    <row r="469" spans="3:37" ht="12.75" customHeight="1" outlineLevel="1" x14ac:dyDescent="0.25">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G469" s="103"/>
      <c r="AI469" s="103"/>
    </row>
    <row r="470" spans="3:37" ht="12.75" customHeight="1" outlineLevel="1" x14ac:dyDescent="0.25">
      <c r="C470" s="186" t="str">
        <f>C191</f>
        <v>Off-Peak (Standard)</v>
      </c>
      <c r="G470" s="103"/>
      <c r="H470" s="103"/>
      <c r="I470" s="103"/>
      <c r="J470" s="103"/>
      <c r="K470" s="103"/>
      <c r="L470" s="103"/>
      <c r="M470" s="103"/>
      <c r="N470" s="103"/>
      <c r="O470" s="103"/>
      <c r="P470" s="103"/>
      <c r="Q470" s="103"/>
      <c r="R470" s="103"/>
      <c r="S470" s="103"/>
      <c r="T470" s="103"/>
      <c r="U470" s="103"/>
      <c r="V470" s="103"/>
      <c r="W470" s="103"/>
      <c r="X470" s="103"/>
      <c r="Y470" s="103"/>
      <c r="Z470" s="103"/>
      <c r="AA470" s="103"/>
      <c r="AB470" s="103"/>
      <c r="AC470" s="103"/>
      <c r="AD470" s="103"/>
      <c r="AE470" s="103"/>
      <c r="AG470" s="103"/>
      <c r="AI470" s="103"/>
    </row>
    <row r="471" spans="3:37" ht="12.75" customHeight="1" outlineLevel="1" x14ac:dyDescent="0.25">
      <c r="D471" s="345" t="str">
        <f>'Line Items'!D14</f>
        <v>22150000: St.Pancras-Derby-Sheffield (Fast)</v>
      </c>
      <c r="E471" s="346"/>
      <c r="F471" s="353" t="str">
        <f t="shared" ref="F471:F490" si="51">F447</f>
        <v>000 Jnys</v>
      </c>
      <c r="G471" s="348"/>
      <c r="H471" s="348"/>
      <c r="I471" s="349"/>
      <c r="J471" s="348"/>
      <c r="K471" s="349"/>
      <c r="L471" s="349"/>
      <c r="M471" s="348"/>
      <c r="N471" s="348"/>
      <c r="O471" s="348"/>
      <c r="P471" s="348"/>
      <c r="Q471" s="348"/>
      <c r="R471" s="348"/>
      <c r="S471" s="348"/>
      <c r="T471" s="348"/>
      <c r="U471" s="348"/>
      <c r="V471" s="348"/>
      <c r="W471" s="348"/>
      <c r="X471" s="348"/>
      <c r="Y471" s="348"/>
      <c r="Z471" s="348"/>
      <c r="AA471" s="348"/>
      <c r="AB471" s="348"/>
      <c r="AC471" s="350"/>
      <c r="AE471" s="351"/>
      <c r="AG471" s="351"/>
      <c r="AI471" s="351"/>
      <c r="AK471" s="352"/>
    </row>
    <row r="472" spans="3:37" ht="12.75" customHeight="1" outlineLevel="1" x14ac:dyDescent="0.25">
      <c r="D472" s="139" t="str">
        <f>'Line Items'!D15</f>
        <v>22152000: St.Pancras-Derby-Sheffield (Semi Fast)</v>
      </c>
      <c r="E472" s="102"/>
      <c r="F472" s="140" t="str">
        <f t="shared" si="51"/>
        <v>000 Jnys</v>
      </c>
      <c r="G472" s="283"/>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284"/>
      <c r="AE472" s="285"/>
      <c r="AG472" s="285"/>
      <c r="AI472" s="285"/>
      <c r="AK472" s="286"/>
    </row>
    <row r="473" spans="3:37" ht="12.75" customHeight="1" outlineLevel="1" x14ac:dyDescent="0.25">
      <c r="D473" s="139" t="str">
        <f>'Line Items'!D16</f>
        <v>22153000: St.Pancras-Nottingham (Fast)</v>
      </c>
      <c r="E473" s="102"/>
      <c r="F473" s="140" t="str">
        <f t="shared" si="51"/>
        <v>000 Jnys</v>
      </c>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4"/>
      <c r="AE473" s="285"/>
      <c r="AG473" s="285"/>
      <c r="AI473" s="285"/>
      <c r="AK473" s="286"/>
    </row>
    <row r="474" spans="3:37" ht="12.75" customHeight="1" outlineLevel="1" x14ac:dyDescent="0.25">
      <c r="D474" s="139" t="str">
        <f>'Line Items'!D17</f>
        <v>22154000: St.Pancras-Nottingham (Semi Fast)</v>
      </c>
      <c r="E474" s="102"/>
      <c r="F474" s="140" t="str">
        <f t="shared" si="51"/>
        <v>000 Jnys</v>
      </c>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4"/>
      <c r="AE474" s="285"/>
      <c r="AG474" s="285"/>
      <c r="AI474" s="285"/>
      <c r="AK474" s="286"/>
    </row>
    <row r="475" spans="3:37" ht="12.75" customHeight="1" outlineLevel="1" x14ac:dyDescent="0.25">
      <c r="D475" s="139" t="str">
        <f>'Line Items'!D18</f>
        <v>22156000: St.Pancras-Kettering/Corby (Semi Fast)</v>
      </c>
      <c r="E475" s="102"/>
      <c r="F475" s="140" t="str">
        <f t="shared" si="51"/>
        <v>000 Jnys</v>
      </c>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4"/>
      <c r="AE475" s="285"/>
      <c r="AG475" s="285"/>
      <c r="AI475" s="285"/>
      <c r="AK475" s="286"/>
    </row>
    <row r="476" spans="3:37" ht="12.75" customHeight="1" outlineLevel="1" x14ac:dyDescent="0.25">
      <c r="D476" s="139" t="str">
        <f>'Line Items'!D19</f>
        <v>22269000: Liverpool - Manchester - Sheffield - Nottingham - Peterborough - Norwich</v>
      </c>
      <c r="E476" s="102"/>
      <c r="F476" s="140" t="str">
        <f t="shared" si="51"/>
        <v>000 Jnys</v>
      </c>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4"/>
      <c r="AE476" s="285"/>
      <c r="AG476" s="285"/>
      <c r="AI476" s="285"/>
      <c r="AK476" s="286"/>
    </row>
    <row r="477" spans="3:37" ht="12.75" customHeight="1" outlineLevel="1" x14ac:dyDescent="0.25">
      <c r="D477" s="139" t="str">
        <f>'Line Items'!D20</f>
        <v>22275000: Derby - Nottingham (Stopping)</v>
      </c>
      <c r="E477" s="102"/>
      <c r="F477" s="140" t="str">
        <f t="shared" si="51"/>
        <v>000 Jnys</v>
      </c>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4"/>
      <c r="AE477" s="285"/>
      <c r="AG477" s="285"/>
      <c r="AI477" s="285"/>
      <c r="AK477" s="286"/>
    </row>
    <row r="478" spans="3:37" ht="12.75" customHeight="1" outlineLevel="1" x14ac:dyDescent="0.25">
      <c r="D478" s="139" t="str">
        <f>'Line Items'!D21</f>
        <v>22277000: Nottingham - Newark - Lincoln</v>
      </c>
      <c r="E478" s="102"/>
      <c r="F478" s="140" t="str">
        <f t="shared" si="51"/>
        <v>000 Jnys</v>
      </c>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4"/>
      <c r="AE478" s="285"/>
      <c r="AG478" s="285"/>
      <c r="AI478" s="285"/>
      <c r="AK478" s="286"/>
    </row>
    <row r="479" spans="3:37" ht="12.75" customHeight="1" outlineLevel="1" x14ac:dyDescent="0.25">
      <c r="D479" s="139" t="str">
        <f>'Line Items'!D22</f>
        <v>22320000: Crewe - Stoke - Derby</v>
      </c>
      <c r="E479" s="102"/>
      <c r="F479" s="140" t="str">
        <f t="shared" si="51"/>
        <v>000 Jnys</v>
      </c>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4"/>
      <c r="AE479" s="285"/>
      <c r="AG479" s="285"/>
      <c r="AI479" s="285"/>
      <c r="AK479" s="286"/>
    </row>
    <row r="480" spans="3:37" ht="12.75" customHeight="1" outlineLevel="1" x14ac:dyDescent="0.25">
      <c r="D480" s="139" t="str">
        <f>'Line Items'!D23</f>
        <v>22321000: Nottingham - Leicester</v>
      </c>
      <c r="E480" s="102"/>
      <c r="F480" s="140" t="str">
        <f t="shared" si="51"/>
        <v>000 Jnys</v>
      </c>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4"/>
      <c r="AE480" s="285"/>
      <c r="AG480" s="285"/>
      <c r="AI480" s="285"/>
      <c r="AK480" s="286"/>
    </row>
    <row r="481" spans="3:37" ht="12.75" customHeight="1" outlineLevel="1" x14ac:dyDescent="0.25">
      <c r="D481" s="139" t="str">
        <f>'Line Items'!D24</f>
        <v>22323000: Derby - Matlock</v>
      </c>
      <c r="E481" s="102"/>
      <c r="F481" s="140" t="str">
        <f t="shared" si="51"/>
        <v>000 Jnys</v>
      </c>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4"/>
      <c r="AE481" s="285"/>
      <c r="AG481" s="285"/>
      <c r="AI481" s="285"/>
      <c r="AK481" s="286"/>
    </row>
    <row r="482" spans="3:37" ht="12.75" customHeight="1" outlineLevel="1" x14ac:dyDescent="0.25">
      <c r="D482" s="139" t="str">
        <f>'Line Items'!D25</f>
        <v>12325021: Nottingham - Mansfield - Worksop</v>
      </c>
      <c r="E482" s="102"/>
      <c r="F482" s="140" t="str">
        <f t="shared" si="51"/>
        <v>000 Jnys</v>
      </c>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4"/>
      <c r="AE482" s="285"/>
      <c r="AG482" s="285"/>
      <c r="AI482" s="285"/>
      <c r="AK482" s="286"/>
    </row>
    <row r="483" spans="3:37" ht="12.75" customHeight="1" outlineLevel="1" x14ac:dyDescent="0.25">
      <c r="D483" s="139" t="str">
        <f>'Line Items'!D26</f>
        <v>22812000: Doncaster - Lincoln - Spalding/Peterborough</v>
      </c>
      <c r="E483" s="102"/>
      <c r="F483" s="140" t="str">
        <f t="shared" si="51"/>
        <v>000 Jnys</v>
      </c>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4"/>
      <c r="AE483" s="285"/>
      <c r="AG483" s="285"/>
      <c r="AI483" s="285"/>
      <c r="AK483" s="286"/>
    </row>
    <row r="484" spans="3:37" ht="12.75" customHeight="1" outlineLevel="1" x14ac:dyDescent="0.25">
      <c r="D484" s="139" t="str">
        <f>'Line Items'!D27</f>
        <v>22832000: Nottingham - Grantham - Skegness</v>
      </c>
      <c r="E484" s="102"/>
      <c r="F484" s="140" t="str">
        <f t="shared" si="51"/>
        <v>000 Jnys</v>
      </c>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4"/>
      <c r="AE484" s="285"/>
      <c r="AG484" s="285"/>
      <c r="AI484" s="285"/>
      <c r="AK484" s="286"/>
    </row>
    <row r="485" spans="3:37" ht="12.75" customHeight="1" outlineLevel="1" x14ac:dyDescent="0.25">
      <c r="D485" s="139" t="str">
        <f>'Line Items'!D28</f>
        <v>22836000: Newark - Lincoln - Grimsby/Cleethorpes</v>
      </c>
      <c r="E485" s="102"/>
      <c r="F485" s="140" t="str">
        <f t="shared" si="51"/>
        <v>000 Jnys</v>
      </c>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4"/>
      <c r="AE485" s="285"/>
      <c r="AG485" s="285"/>
      <c r="AI485" s="285"/>
      <c r="AK485" s="286"/>
    </row>
    <row r="486" spans="3:37" ht="12.75" customHeight="1" outlineLevel="1" x14ac:dyDescent="0.25">
      <c r="D486" s="139" t="str">
        <f>'Line Items'!D29</f>
        <v>Barton on Humber - Cleethorpes</v>
      </c>
      <c r="E486" s="102"/>
      <c r="F486" s="140" t="str">
        <f t="shared" si="51"/>
        <v>000 Jnys</v>
      </c>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4"/>
      <c r="AE486" s="285"/>
      <c r="AG486" s="285"/>
      <c r="AI486" s="285"/>
      <c r="AK486" s="286"/>
    </row>
    <row r="487" spans="3:37" ht="12.75" customHeight="1" outlineLevel="1" x14ac:dyDescent="0.25">
      <c r="D487" s="139" t="str">
        <f>'Line Items'!D30</f>
        <v>[Passenger Revenue Service Groups Line 17]</v>
      </c>
      <c r="E487" s="102"/>
      <c r="F487" s="140" t="str">
        <f t="shared" si="51"/>
        <v>000 Jnys</v>
      </c>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4"/>
      <c r="AE487" s="285"/>
      <c r="AG487" s="285"/>
      <c r="AI487" s="285"/>
      <c r="AK487" s="286"/>
    </row>
    <row r="488" spans="3:37" ht="12.75" customHeight="1" outlineLevel="1" x14ac:dyDescent="0.25">
      <c r="D488" s="139" t="str">
        <f>'Line Items'!D31</f>
        <v>[Passenger Revenue Service Groups Line 18]</v>
      </c>
      <c r="E488" s="102"/>
      <c r="F488" s="140" t="str">
        <f t="shared" si="51"/>
        <v>000 Jnys</v>
      </c>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4"/>
      <c r="AE488" s="285"/>
      <c r="AG488" s="285"/>
      <c r="AI488" s="285"/>
      <c r="AK488" s="286"/>
    </row>
    <row r="489" spans="3:37" ht="12.75" customHeight="1" outlineLevel="1" x14ac:dyDescent="0.25">
      <c r="D489" s="139" t="str">
        <f>'Line Items'!D32</f>
        <v>[Passenger Revenue Service Groups Line 19]</v>
      </c>
      <c r="E489" s="102"/>
      <c r="F489" s="140" t="str">
        <f t="shared" si="51"/>
        <v>000 Jnys</v>
      </c>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4"/>
      <c r="AE489" s="285"/>
      <c r="AG489" s="285"/>
      <c r="AI489" s="285"/>
      <c r="AK489" s="286"/>
    </row>
    <row r="490" spans="3:37" ht="12.75" customHeight="1" outlineLevel="1" x14ac:dyDescent="0.25">
      <c r="D490" s="111" t="str">
        <f>'Line Items'!D33</f>
        <v>[Passenger Revenue Service Groups Line 20]</v>
      </c>
      <c r="E490" s="287"/>
      <c r="F490" s="150" t="str">
        <f t="shared" si="51"/>
        <v>000 Jnys</v>
      </c>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9"/>
      <c r="AE490" s="290"/>
      <c r="AG490" s="290"/>
      <c r="AI490" s="290"/>
      <c r="AK490" s="291"/>
    </row>
    <row r="491" spans="3:37" ht="12.75" customHeight="1" outlineLevel="1" x14ac:dyDescent="0.25">
      <c r="G491" s="103"/>
      <c r="H491" s="103"/>
      <c r="I491" s="103"/>
      <c r="J491" s="103"/>
      <c r="K491" s="103"/>
      <c r="L491" s="103"/>
      <c r="M491" s="103"/>
      <c r="N491" s="103"/>
      <c r="O491" s="103"/>
      <c r="P491" s="103"/>
      <c r="Q491" s="103"/>
      <c r="R491" s="103"/>
      <c r="S491" s="103"/>
      <c r="T491" s="103"/>
      <c r="U491" s="103"/>
      <c r="V491" s="103"/>
      <c r="W491" s="103"/>
      <c r="X491" s="103"/>
      <c r="Y491" s="103"/>
      <c r="Z491" s="103"/>
      <c r="AA491" s="103"/>
      <c r="AB491" s="103"/>
      <c r="AC491" s="103"/>
      <c r="AD491" s="103"/>
      <c r="AE491" s="103"/>
      <c r="AG491" s="103"/>
      <c r="AI491" s="103"/>
    </row>
    <row r="492" spans="3:37" ht="12.75" customHeight="1" outlineLevel="1" x14ac:dyDescent="0.25">
      <c r="D492" s="292" t="str">
        <f>"Total "&amp;C470</f>
        <v>Total Off-Peak (Standard)</v>
      </c>
      <c r="E492" s="308"/>
      <c r="F492" s="309" t="str">
        <f>F490</f>
        <v>000 Jnys</v>
      </c>
      <c r="G492" s="310">
        <f t="shared" ref="G492:AB492" si="52">SUM(G471:G490)</f>
        <v>0</v>
      </c>
      <c r="H492" s="310">
        <f t="shared" si="52"/>
        <v>0</v>
      </c>
      <c r="I492" s="310">
        <f t="shared" si="52"/>
        <v>0</v>
      </c>
      <c r="J492" s="310">
        <f t="shared" si="52"/>
        <v>0</v>
      </c>
      <c r="K492" s="310">
        <f t="shared" si="52"/>
        <v>0</v>
      </c>
      <c r="L492" s="310">
        <f t="shared" si="52"/>
        <v>0</v>
      </c>
      <c r="M492" s="310">
        <f t="shared" si="52"/>
        <v>0</v>
      </c>
      <c r="N492" s="310">
        <f t="shared" si="52"/>
        <v>0</v>
      </c>
      <c r="O492" s="310">
        <f t="shared" si="52"/>
        <v>0</v>
      </c>
      <c r="P492" s="310">
        <f t="shared" si="52"/>
        <v>0</v>
      </c>
      <c r="Q492" s="310">
        <f t="shared" si="52"/>
        <v>0</v>
      </c>
      <c r="R492" s="310">
        <f t="shared" si="52"/>
        <v>0</v>
      </c>
      <c r="S492" s="310">
        <f t="shared" si="52"/>
        <v>0</v>
      </c>
      <c r="T492" s="310">
        <f t="shared" si="52"/>
        <v>0</v>
      </c>
      <c r="U492" s="310">
        <f t="shared" si="52"/>
        <v>0</v>
      </c>
      <c r="V492" s="310">
        <f t="shared" si="52"/>
        <v>0</v>
      </c>
      <c r="W492" s="310">
        <f t="shared" si="52"/>
        <v>0</v>
      </c>
      <c r="X492" s="310">
        <f t="shared" si="52"/>
        <v>0</v>
      </c>
      <c r="Y492" s="310">
        <f t="shared" si="52"/>
        <v>0</v>
      </c>
      <c r="Z492" s="310">
        <f t="shared" si="52"/>
        <v>0</v>
      </c>
      <c r="AA492" s="310">
        <f t="shared" si="52"/>
        <v>0</v>
      </c>
      <c r="AB492" s="310">
        <f t="shared" si="52"/>
        <v>0</v>
      </c>
      <c r="AC492" s="298">
        <f>SUM(AC471:AC490)</f>
        <v>0</v>
      </c>
      <c r="AE492" s="299">
        <f>SUM(AE471:AE490)</f>
        <v>0</v>
      </c>
      <c r="AG492" s="299">
        <f>SUM(AG471:AG490)</f>
        <v>0</v>
      </c>
      <c r="AI492" s="299">
        <f>SUM(AI471:AI490)</f>
        <v>0</v>
      </c>
      <c r="AK492" s="296"/>
    </row>
    <row r="493" spans="3:37" ht="12.75" customHeight="1" outlineLevel="1" x14ac:dyDescent="0.25">
      <c r="G493" s="103"/>
      <c r="H493" s="103"/>
      <c r="I493" s="103"/>
      <c r="J493" s="103"/>
      <c r="K493" s="103"/>
      <c r="L493" s="103"/>
      <c r="M493" s="103"/>
      <c r="N493" s="103"/>
      <c r="O493" s="103"/>
      <c r="P493" s="103"/>
      <c r="Q493" s="103"/>
      <c r="R493" s="103"/>
      <c r="S493" s="103"/>
      <c r="T493" s="103"/>
      <c r="U493" s="103"/>
      <c r="V493" s="103"/>
      <c r="W493" s="103"/>
      <c r="X493" s="103"/>
      <c r="Y493" s="103"/>
      <c r="Z493" s="103"/>
      <c r="AA493" s="103"/>
      <c r="AB493" s="103"/>
      <c r="AC493" s="103"/>
      <c r="AD493" s="103"/>
      <c r="AE493" s="103"/>
      <c r="AG493" s="103"/>
      <c r="AI493" s="103"/>
    </row>
    <row r="494" spans="3:37" ht="12.75" customHeight="1" outlineLevel="1" x14ac:dyDescent="0.25">
      <c r="D494" s="292" t="s">
        <v>574</v>
      </c>
      <c r="E494" s="308"/>
      <c r="F494" s="309" t="str">
        <f>F492</f>
        <v>000 Jnys</v>
      </c>
      <c r="G494" s="310">
        <f t="shared" ref="G494:AC494" si="53">SUM(G468,G492)</f>
        <v>0</v>
      </c>
      <c r="H494" s="310">
        <f t="shared" si="53"/>
        <v>0</v>
      </c>
      <c r="I494" s="310">
        <f t="shared" si="53"/>
        <v>0</v>
      </c>
      <c r="J494" s="310">
        <f t="shared" si="53"/>
        <v>0</v>
      </c>
      <c r="K494" s="310">
        <f t="shared" si="53"/>
        <v>0</v>
      </c>
      <c r="L494" s="310">
        <f t="shared" si="53"/>
        <v>0</v>
      </c>
      <c r="M494" s="310">
        <f t="shared" si="53"/>
        <v>0</v>
      </c>
      <c r="N494" s="310">
        <f t="shared" si="53"/>
        <v>0</v>
      </c>
      <c r="O494" s="310">
        <f t="shared" si="53"/>
        <v>0</v>
      </c>
      <c r="P494" s="310">
        <f t="shared" si="53"/>
        <v>0</v>
      </c>
      <c r="Q494" s="310">
        <f t="shared" si="53"/>
        <v>0</v>
      </c>
      <c r="R494" s="310">
        <f t="shared" si="53"/>
        <v>0</v>
      </c>
      <c r="S494" s="310">
        <f t="shared" si="53"/>
        <v>0</v>
      </c>
      <c r="T494" s="310">
        <f t="shared" si="53"/>
        <v>0</v>
      </c>
      <c r="U494" s="310">
        <f t="shared" si="53"/>
        <v>0</v>
      </c>
      <c r="V494" s="310">
        <f t="shared" si="53"/>
        <v>0</v>
      </c>
      <c r="W494" s="310">
        <f t="shared" si="53"/>
        <v>0</v>
      </c>
      <c r="X494" s="310">
        <f t="shared" si="53"/>
        <v>0</v>
      </c>
      <c r="Y494" s="310">
        <f t="shared" si="53"/>
        <v>0</v>
      </c>
      <c r="Z494" s="310">
        <f t="shared" si="53"/>
        <v>0</v>
      </c>
      <c r="AA494" s="310">
        <f t="shared" si="53"/>
        <v>0</v>
      </c>
      <c r="AB494" s="310">
        <f t="shared" si="53"/>
        <v>0</v>
      </c>
      <c r="AC494" s="298">
        <f t="shared" si="53"/>
        <v>0</v>
      </c>
      <c r="AE494" s="299">
        <f>SUM(AE468,AE492)</f>
        <v>0</v>
      </c>
      <c r="AG494" s="299">
        <f>SUM(AG468,AG492)</f>
        <v>0</v>
      </c>
      <c r="AI494" s="299">
        <f>SUM(AI468,AI492)</f>
        <v>0</v>
      </c>
      <c r="AK494" s="296"/>
    </row>
    <row r="495" spans="3:37" ht="12.75" customHeight="1" outlineLevel="1" x14ac:dyDescent="0.25">
      <c r="G495" s="103"/>
      <c r="H495" s="103"/>
      <c r="I495" s="103"/>
      <c r="J495" s="103"/>
      <c r="K495" s="103"/>
      <c r="L495" s="103"/>
      <c r="M495" s="103"/>
      <c r="N495" s="103"/>
      <c r="O495" s="103"/>
      <c r="P495" s="103"/>
      <c r="Q495" s="103"/>
      <c r="R495" s="103"/>
      <c r="S495" s="103"/>
      <c r="T495" s="103"/>
      <c r="U495" s="103"/>
      <c r="V495" s="103"/>
      <c r="W495" s="103"/>
      <c r="X495" s="103"/>
      <c r="Y495" s="103"/>
      <c r="Z495" s="103"/>
      <c r="AA495" s="103"/>
      <c r="AB495" s="103"/>
      <c r="AC495" s="103"/>
      <c r="AD495" s="103"/>
      <c r="AE495" s="103"/>
      <c r="AG495" s="103"/>
      <c r="AI495" s="103"/>
    </row>
    <row r="496" spans="3:37" ht="12.75" customHeight="1" outlineLevel="1" x14ac:dyDescent="0.25">
      <c r="C496" s="186" t="s">
        <v>575</v>
      </c>
      <c r="G496" s="103"/>
      <c r="H496" s="103"/>
      <c r="I496" s="103"/>
      <c r="J496" s="103"/>
      <c r="K496" s="103"/>
      <c r="L496" s="103"/>
      <c r="M496" s="103"/>
      <c r="N496" s="103"/>
      <c r="O496" s="103"/>
      <c r="P496" s="103"/>
      <c r="Q496" s="103"/>
      <c r="R496" s="103"/>
      <c r="S496" s="103"/>
      <c r="T496" s="103"/>
      <c r="U496" s="103"/>
      <c r="V496" s="103"/>
      <c r="W496" s="103"/>
      <c r="X496" s="103"/>
      <c r="Y496" s="103"/>
      <c r="Z496" s="103"/>
      <c r="AA496" s="103"/>
      <c r="AB496" s="103"/>
      <c r="AC496" s="103"/>
      <c r="AD496" s="103"/>
      <c r="AE496" s="103"/>
      <c r="AG496" s="103"/>
      <c r="AI496" s="103"/>
    </row>
    <row r="497" spans="4:37" ht="12.75" customHeight="1" outlineLevel="1" x14ac:dyDescent="0.25">
      <c r="D497" s="345" t="str">
        <f>'Line Items'!D14</f>
        <v>22150000: St.Pancras-Derby-Sheffield (Fast)</v>
      </c>
      <c r="E497" s="346"/>
      <c r="F497" s="353" t="str">
        <f t="shared" ref="F497:F516" si="54">F471</f>
        <v>000 Jnys</v>
      </c>
      <c r="G497" s="354">
        <f t="shared" ref="G497:AC508" si="55">SUM(G297,G321,G347,G371,G397,G421,G447,G471)</f>
        <v>0</v>
      </c>
      <c r="H497" s="354">
        <f t="shared" si="55"/>
        <v>0</v>
      </c>
      <c r="I497" s="354">
        <f t="shared" si="55"/>
        <v>0</v>
      </c>
      <c r="J497" s="354">
        <f t="shared" si="55"/>
        <v>0</v>
      </c>
      <c r="K497" s="354">
        <f t="shared" si="55"/>
        <v>0</v>
      </c>
      <c r="L497" s="354">
        <f t="shared" si="55"/>
        <v>0</v>
      </c>
      <c r="M497" s="354">
        <f t="shared" si="55"/>
        <v>0</v>
      </c>
      <c r="N497" s="354">
        <f t="shared" si="55"/>
        <v>0</v>
      </c>
      <c r="O497" s="354">
        <f t="shared" si="55"/>
        <v>0</v>
      </c>
      <c r="P497" s="354">
        <f t="shared" si="55"/>
        <v>0</v>
      </c>
      <c r="Q497" s="354">
        <f t="shared" si="55"/>
        <v>0</v>
      </c>
      <c r="R497" s="354">
        <f t="shared" si="55"/>
        <v>0</v>
      </c>
      <c r="S497" s="354">
        <f t="shared" si="55"/>
        <v>0</v>
      </c>
      <c r="T497" s="354">
        <f t="shared" si="55"/>
        <v>0</v>
      </c>
      <c r="U497" s="354">
        <f t="shared" si="55"/>
        <v>0</v>
      </c>
      <c r="V497" s="354">
        <f t="shared" si="55"/>
        <v>0</v>
      </c>
      <c r="W497" s="354">
        <f t="shared" si="55"/>
        <v>0</v>
      </c>
      <c r="X497" s="354">
        <f t="shared" si="55"/>
        <v>0</v>
      </c>
      <c r="Y497" s="354">
        <f t="shared" si="55"/>
        <v>0</v>
      </c>
      <c r="Z497" s="354">
        <f t="shared" si="55"/>
        <v>0</v>
      </c>
      <c r="AA497" s="354">
        <f t="shared" si="55"/>
        <v>0</v>
      </c>
      <c r="AB497" s="354">
        <f t="shared" si="55"/>
        <v>0</v>
      </c>
      <c r="AC497" s="355">
        <f t="shared" si="55"/>
        <v>0</v>
      </c>
      <c r="AE497" s="448">
        <f t="shared" ref="AE497:AE516" si="56">SUM(AE297,AE321,AE347,AE371,AE397,AE421,AE447,AE471)</f>
        <v>0</v>
      </c>
      <c r="AG497" s="448">
        <f t="shared" ref="AG497:AG516" si="57">SUM(AG297,AG321,AG347,AG371,AG397,AG421,AG447,AG471)</f>
        <v>0</v>
      </c>
      <c r="AI497" s="448">
        <f t="shared" ref="AI497:AI516" si="58">SUM(AI297,AI321,AI347,AI371,AI397,AI421,AI447,AI471)</f>
        <v>0</v>
      </c>
      <c r="AK497" s="356"/>
    </row>
    <row r="498" spans="4:37" ht="12.75" customHeight="1" outlineLevel="1" x14ac:dyDescent="0.25">
      <c r="D498" s="139" t="str">
        <f>'Line Items'!D15</f>
        <v>22152000: St.Pancras-Derby-Sheffield (Semi Fast)</v>
      </c>
      <c r="E498" s="102"/>
      <c r="F498" s="140" t="str">
        <f t="shared" si="54"/>
        <v>000 Jnys</v>
      </c>
      <c r="G498" s="103">
        <f t="shared" si="55"/>
        <v>0</v>
      </c>
      <c r="H498" s="103">
        <f t="shared" si="55"/>
        <v>0</v>
      </c>
      <c r="I498" s="103">
        <f t="shared" si="55"/>
        <v>0</v>
      </c>
      <c r="J498" s="103">
        <f t="shared" si="55"/>
        <v>0</v>
      </c>
      <c r="K498" s="103">
        <f t="shared" si="55"/>
        <v>0</v>
      </c>
      <c r="L498" s="103">
        <f t="shared" si="55"/>
        <v>0</v>
      </c>
      <c r="M498" s="103">
        <f t="shared" si="55"/>
        <v>0</v>
      </c>
      <c r="N498" s="103">
        <f t="shared" si="55"/>
        <v>0</v>
      </c>
      <c r="O498" s="103">
        <f t="shared" si="55"/>
        <v>0</v>
      </c>
      <c r="P498" s="103">
        <f t="shared" si="55"/>
        <v>0</v>
      </c>
      <c r="Q498" s="103">
        <f t="shared" si="55"/>
        <v>0</v>
      </c>
      <c r="R498" s="103">
        <f t="shared" si="55"/>
        <v>0</v>
      </c>
      <c r="S498" s="103">
        <f t="shared" si="55"/>
        <v>0</v>
      </c>
      <c r="T498" s="103">
        <f t="shared" si="55"/>
        <v>0</v>
      </c>
      <c r="U498" s="103">
        <f t="shared" si="55"/>
        <v>0</v>
      </c>
      <c r="V498" s="103">
        <f t="shared" si="55"/>
        <v>0</v>
      </c>
      <c r="W498" s="103">
        <f t="shared" si="55"/>
        <v>0</v>
      </c>
      <c r="X498" s="103">
        <f t="shared" si="55"/>
        <v>0</v>
      </c>
      <c r="Y498" s="103">
        <f t="shared" si="55"/>
        <v>0</v>
      </c>
      <c r="Z498" s="103">
        <f t="shared" si="55"/>
        <v>0</v>
      </c>
      <c r="AA498" s="103">
        <f t="shared" si="55"/>
        <v>0</v>
      </c>
      <c r="AB498" s="103">
        <f t="shared" si="55"/>
        <v>0</v>
      </c>
      <c r="AC498" s="104">
        <f t="shared" si="55"/>
        <v>0</v>
      </c>
      <c r="AE498" s="105">
        <f t="shared" si="56"/>
        <v>0</v>
      </c>
      <c r="AG498" s="105">
        <f t="shared" si="57"/>
        <v>0</v>
      </c>
      <c r="AI498" s="105">
        <f t="shared" si="58"/>
        <v>0</v>
      </c>
      <c r="AK498" s="301"/>
    </row>
    <row r="499" spans="4:37" ht="12.75" customHeight="1" outlineLevel="1" x14ac:dyDescent="0.25">
      <c r="D499" s="139" t="str">
        <f>'Line Items'!D16</f>
        <v>22153000: St.Pancras-Nottingham (Fast)</v>
      </c>
      <c r="E499" s="102"/>
      <c r="F499" s="140" t="str">
        <f t="shared" si="54"/>
        <v>000 Jnys</v>
      </c>
      <c r="G499" s="103">
        <f t="shared" si="55"/>
        <v>0</v>
      </c>
      <c r="H499" s="103">
        <f t="shared" si="55"/>
        <v>0</v>
      </c>
      <c r="I499" s="103">
        <f t="shared" si="55"/>
        <v>0</v>
      </c>
      <c r="J499" s="103">
        <f t="shared" si="55"/>
        <v>0</v>
      </c>
      <c r="K499" s="103">
        <f t="shared" si="55"/>
        <v>0</v>
      </c>
      <c r="L499" s="103">
        <f t="shared" si="55"/>
        <v>0</v>
      </c>
      <c r="M499" s="103">
        <f t="shared" si="55"/>
        <v>0</v>
      </c>
      <c r="N499" s="103">
        <f t="shared" si="55"/>
        <v>0</v>
      </c>
      <c r="O499" s="103">
        <f t="shared" si="55"/>
        <v>0</v>
      </c>
      <c r="P499" s="103">
        <f t="shared" si="55"/>
        <v>0</v>
      </c>
      <c r="Q499" s="103">
        <f t="shared" si="55"/>
        <v>0</v>
      </c>
      <c r="R499" s="103">
        <f t="shared" si="55"/>
        <v>0</v>
      </c>
      <c r="S499" s="103">
        <f t="shared" si="55"/>
        <v>0</v>
      </c>
      <c r="T499" s="103">
        <f t="shared" si="55"/>
        <v>0</v>
      </c>
      <c r="U499" s="103">
        <f t="shared" si="55"/>
        <v>0</v>
      </c>
      <c r="V499" s="103">
        <f t="shared" si="55"/>
        <v>0</v>
      </c>
      <c r="W499" s="103">
        <f t="shared" si="55"/>
        <v>0</v>
      </c>
      <c r="X499" s="103">
        <f t="shared" si="55"/>
        <v>0</v>
      </c>
      <c r="Y499" s="103">
        <f t="shared" si="55"/>
        <v>0</v>
      </c>
      <c r="Z499" s="103">
        <f t="shared" si="55"/>
        <v>0</v>
      </c>
      <c r="AA499" s="103">
        <f t="shared" si="55"/>
        <v>0</v>
      </c>
      <c r="AB499" s="103">
        <f t="shared" si="55"/>
        <v>0</v>
      </c>
      <c r="AC499" s="104">
        <f t="shared" si="55"/>
        <v>0</v>
      </c>
      <c r="AE499" s="105">
        <f t="shared" si="56"/>
        <v>0</v>
      </c>
      <c r="AG499" s="105">
        <f t="shared" si="57"/>
        <v>0</v>
      </c>
      <c r="AI499" s="105">
        <f t="shared" si="58"/>
        <v>0</v>
      </c>
      <c r="AK499" s="301"/>
    </row>
    <row r="500" spans="4:37" ht="12.75" customHeight="1" outlineLevel="1" x14ac:dyDescent="0.25">
      <c r="D500" s="139" t="str">
        <f>'Line Items'!D17</f>
        <v>22154000: St.Pancras-Nottingham (Semi Fast)</v>
      </c>
      <c r="E500" s="102"/>
      <c r="F500" s="140" t="str">
        <f t="shared" si="54"/>
        <v>000 Jnys</v>
      </c>
      <c r="G500" s="103">
        <f t="shared" si="55"/>
        <v>0</v>
      </c>
      <c r="H500" s="103">
        <f t="shared" si="55"/>
        <v>0</v>
      </c>
      <c r="I500" s="103">
        <f t="shared" si="55"/>
        <v>0</v>
      </c>
      <c r="J500" s="103">
        <f t="shared" si="55"/>
        <v>0</v>
      </c>
      <c r="K500" s="103">
        <f t="shared" si="55"/>
        <v>0</v>
      </c>
      <c r="L500" s="103">
        <f t="shared" si="55"/>
        <v>0</v>
      </c>
      <c r="M500" s="103">
        <f t="shared" si="55"/>
        <v>0</v>
      </c>
      <c r="N500" s="103">
        <f t="shared" si="55"/>
        <v>0</v>
      </c>
      <c r="O500" s="103">
        <f t="shared" si="55"/>
        <v>0</v>
      </c>
      <c r="P500" s="103">
        <f t="shared" si="55"/>
        <v>0</v>
      </c>
      <c r="Q500" s="103">
        <f t="shared" si="55"/>
        <v>0</v>
      </c>
      <c r="R500" s="103">
        <f t="shared" si="55"/>
        <v>0</v>
      </c>
      <c r="S500" s="103">
        <f t="shared" si="55"/>
        <v>0</v>
      </c>
      <c r="T500" s="103">
        <f t="shared" si="55"/>
        <v>0</v>
      </c>
      <c r="U500" s="103">
        <f t="shared" si="55"/>
        <v>0</v>
      </c>
      <c r="V500" s="103">
        <f t="shared" si="55"/>
        <v>0</v>
      </c>
      <c r="W500" s="103">
        <f t="shared" si="55"/>
        <v>0</v>
      </c>
      <c r="X500" s="103">
        <f t="shared" si="55"/>
        <v>0</v>
      </c>
      <c r="Y500" s="103">
        <f t="shared" si="55"/>
        <v>0</v>
      </c>
      <c r="Z500" s="103">
        <f t="shared" si="55"/>
        <v>0</v>
      </c>
      <c r="AA500" s="103">
        <f t="shared" si="55"/>
        <v>0</v>
      </c>
      <c r="AB500" s="103">
        <f t="shared" si="55"/>
        <v>0</v>
      </c>
      <c r="AC500" s="104">
        <f t="shared" si="55"/>
        <v>0</v>
      </c>
      <c r="AE500" s="105">
        <f t="shared" si="56"/>
        <v>0</v>
      </c>
      <c r="AG500" s="105">
        <f t="shared" si="57"/>
        <v>0</v>
      </c>
      <c r="AI500" s="105">
        <f t="shared" si="58"/>
        <v>0</v>
      </c>
      <c r="AK500" s="301"/>
    </row>
    <row r="501" spans="4:37" ht="12.75" customHeight="1" outlineLevel="1" x14ac:dyDescent="0.25">
      <c r="D501" s="139" t="str">
        <f>'Line Items'!D18</f>
        <v>22156000: St.Pancras-Kettering/Corby (Semi Fast)</v>
      </c>
      <c r="E501" s="102"/>
      <c r="F501" s="140" t="str">
        <f t="shared" si="54"/>
        <v>000 Jnys</v>
      </c>
      <c r="G501" s="103">
        <f t="shared" si="55"/>
        <v>0</v>
      </c>
      <c r="H501" s="103">
        <f t="shared" si="55"/>
        <v>0</v>
      </c>
      <c r="I501" s="103">
        <f t="shared" si="55"/>
        <v>0</v>
      </c>
      <c r="J501" s="103">
        <f t="shared" si="55"/>
        <v>0</v>
      </c>
      <c r="K501" s="103">
        <f t="shared" si="55"/>
        <v>0</v>
      </c>
      <c r="L501" s="103">
        <f t="shared" si="55"/>
        <v>0</v>
      </c>
      <c r="M501" s="103">
        <f t="shared" si="55"/>
        <v>0</v>
      </c>
      <c r="N501" s="103">
        <f t="shared" si="55"/>
        <v>0</v>
      </c>
      <c r="O501" s="103">
        <f t="shared" si="55"/>
        <v>0</v>
      </c>
      <c r="P501" s="103">
        <f t="shared" si="55"/>
        <v>0</v>
      </c>
      <c r="Q501" s="103">
        <f t="shared" si="55"/>
        <v>0</v>
      </c>
      <c r="R501" s="103">
        <f t="shared" si="55"/>
        <v>0</v>
      </c>
      <c r="S501" s="103">
        <f t="shared" si="55"/>
        <v>0</v>
      </c>
      <c r="T501" s="103">
        <f t="shared" si="55"/>
        <v>0</v>
      </c>
      <c r="U501" s="103">
        <f t="shared" si="55"/>
        <v>0</v>
      </c>
      <c r="V501" s="103">
        <f t="shared" si="55"/>
        <v>0</v>
      </c>
      <c r="W501" s="103">
        <f t="shared" si="55"/>
        <v>0</v>
      </c>
      <c r="X501" s="103">
        <f t="shared" si="55"/>
        <v>0</v>
      </c>
      <c r="Y501" s="103">
        <f t="shared" si="55"/>
        <v>0</v>
      </c>
      <c r="Z501" s="103">
        <f t="shared" si="55"/>
        <v>0</v>
      </c>
      <c r="AA501" s="103">
        <f t="shared" si="55"/>
        <v>0</v>
      </c>
      <c r="AB501" s="103">
        <f t="shared" si="55"/>
        <v>0</v>
      </c>
      <c r="AC501" s="104">
        <f t="shared" si="55"/>
        <v>0</v>
      </c>
      <c r="AE501" s="105">
        <f t="shared" si="56"/>
        <v>0</v>
      </c>
      <c r="AG501" s="105">
        <f t="shared" si="57"/>
        <v>0</v>
      </c>
      <c r="AI501" s="105">
        <f t="shared" si="58"/>
        <v>0</v>
      </c>
      <c r="AK501" s="301"/>
    </row>
    <row r="502" spans="4:37" ht="12.75" customHeight="1" outlineLevel="1" x14ac:dyDescent="0.25">
      <c r="D502" s="139" t="str">
        <f>'Line Items'!D19</f>
        <v>22269000: Liverpool - Manchester - Sheffield - Nottingham - Peterborough - Norwich</v>
      </c>
      <c r="E502" s="102"/>
      <c r="F502" s="140" t="str">
        <f t="shared" si="54"/>
        <v>000 Jnys</v>
      </c>
      <c r="G502" s="103">
        <f t="shared" si="55"/>
        <v>0</v>
      </c>
      <c r="H502" s="103">
        <f t="shared" si="55"/>
        <v>0</v>
      </c>
      <c r="I502" s="103">
        <f t="shared" si="55"/>
        <v>0</v>
      </c>
      <c r="J502" s="103">
        <f t="shared" si="55"/>
        <v>0</v>
      </c>
      <c r="K502" s="103">
        <f t="shared" si="55"/>
        <v>0</v>
      </c>
      <c r="L502" s="103">
        <f t="shared" si="55"/>
        <v>0</v>
      </c>
      <c r="M502" s="103">
        <f t="shared" si="55"/>
        <v>0</v>
      </c>
      <c r="N502" s="103">
        <f t="shared" si="55"/>
        <v>0</v>
      </c>
      <c r="O502" s="103">
        <f t="shared" si="55"/>
        <v>0</v>
      </c>
      <c r="P502" s="103">
        <f t="shared" si="55"/>
        <v>0</v>
      </c>
      <c r="Q502" s="103">
        <f t="shared" si="55"/>
        <v>0</v>
      </c>
      <c r="R502" s="103">
        <f t="shared" si="55"/>
        <v>0</v>
      </c>
      <c r="S502" s="103">
        <f t="shared" si="55"/>
        <v>0</v>
      </c>
      <c r="T502" s="103">
        <f t="shared" si="55"/>
        <v>0</v>
      </c>
      <c r="U502" s="103">
        <f t="shared" si="55"/>
        <v>0</v>
      </c>
      <c r="V502" s="103">
        <f t="shared" si="55"/>
        <v>0</v>
      </c>
      <c r="W502" s="103">
        <f t="shared" si="55"/>
        <v>0</v>
      </c>
      <c r="X502" s="103">
        <f t="shared" si="55"/>
        <v>0</v>
      </c>
      <c r="Y502" s="103">
        <f t="shared" si="55"/>
        <v>0</v>
      </c>
      <c r="Z502" s="103">
        <f t="shared" si="55"/>
        <v>0</v>
      </c>
      <c r="AA502" s="103">
        <f t="shared" si="55"/>
        <v>0</v>
      </c>
      <c r="AB502" s="103">
        <f t="shared" si="55"/>
        <v>0</v>
      </c>
      <c r="AC502" s="104">
        <f t="shared" si="55"/>
        <v>0</v>
      </c>
      <c r="AE502" s="105">
        <f t="shared" si="56"/>
        <v>0</v>
      </c>
      <c r="AG502" s="105">
        <f t="shared" si="57"/>
        <v>0</v>
      </c>
      <c r="AI502" s="105">
        <f t="shared" si="58"/>
        <v>0</v>
      </c>
      <c r="AK502" s="301"/>
    </row>
    <row r="503" spans="4:37" ht="12.75" customHeight="1" outlineLevel="1" x14ac:dyDescent="0.25">
      <c r="D503" s="139" t="str">
        <f>'Line Items'!D20</f>
        <v>22275000: Derby - Nottingham (Stopping)</v>
      </c>
      <c r="E503" s="102"/>
      <c r="F503" s="140" t="str">
        <f t="shared" si="54"/>
        <v>000 Jnys</v>
      </c>
      <c r="G503" s="103">
        <f t="shared" si="55"/>
        <v>0</v>
      </c>
      <c r="H503" s="103">
        <f t="shared" si="55"/>
        <v>0</v>
      </c>
      <c r="I503" s="103">
        <f t="shared" si="55"/>
        <v>0</v>
      </c>
      <c r="J503" s="103">
        <f t="shared" si="55"/>
        <v>0</v>
      </c>
      <c r="K503" s="103">
        <f t="shared" si="55"/>
        <v>0</v>
      </c>
      <c r="L503" s="103">
        <f t="shared" si="55"/>
        <v>0</v>
      </c>
      <c r="M503" s="103">
        <f t="shared" si="55"/>
        <v>0</v>
      </c>
      <c r="N503" s="103">
        <f t="shared" si="55"/>
        <v>0</v>
      </c>
      <c r="O503" s="103">
        <f t="shared" si="55"/>
        <v>0</v>
      </c>
      <c r="P503" s="103">
        <f t="shared" si="55"/>
        <v>0</v>
      </c>
      <c r="Q503" s="103">
        <f t="shared" si="55"/>
        <v>0</v>
      </c>
      <c r="R503" s="103">
        <f t="shared" si="55"/>
        <v>0</v>
      </c>
      <c r="S503" s="103">
        <f t="shared" si="55"/>
        <v>0</v>
      </c>
      <c r="T503" s="103">
        <f t="shared" si="55"/>
        <v>0</v>
      </c>
      <c r="U503" s="103">
        <f t="shared" si="55"/>
        <v>0</v>
      </c>
      <c r="V503" s="103">
        <f t="shared" si="55"/>
        <v>0</v>
      </c>
      <c r="W503" s="103">
        <f t="shared" si="55"/>
        <v>0</v>
      </c>
      <c r="X503" s="103">
        <f t="shared" si="55"/>
        <v>0</v>
      </c>
      <c r="Y503" s="103">
        <f t="shared" si="55"/>
        <v>0</v>
      </c>
      <c r="Z503" s="103">
        <f t="shared" si="55"/>
        <v>0</v>
      </c>
      <c r="AA503" s="103">
        <f t="shared" si="55"/>
        <v>0</v>
      </c>
      <c r="AB503" s="103">
        <f t="shared" si="55"/>
        <v>0</v>
      </c>
      <c r="AC503" s="104">
        <f t="shared" si="55"/>
        <v>0</v>
      </c>
      <c r="AE503" s="105">
        <f t="shared" si="56"/>
        <v>0</v>
      </c>
      <c r="AG503" s="105">
        <f t="shared" si="57"/>
        <v>0</v>
      </c>
      <c r="AI503" s="105">
        <f t="shared" si="58"/>
        <v>0</v>
      </c>
      <c r="AK503" s="301"/>
    </row>
    <row r="504" spans="4:37" ht="12.75" customHeight="1" outlineLevel="1" x14ac:dyDescent="0.25">
      <c r="D504" s="139" t="str">
        <f>'Line Items'!D21</f>
        <v>22277000: Nottingham - Newark - Lincoln</v>
      </c>
      <c r="E504" s="102"/>
      <c r="F504" s="140" t="str">
        <f t="shared" si="54"/>
        <v>000 Jnys</v>
      </c>
      <c r="G504" s="103">
        <f t="shared" si="55"/>
        <v>0</v>
      </c>
      <c r="H504" s="103">
        <f t="shared" si="55"/>
        <v>0</v>
      </c>
      <c r="I504" s="103">
        <f t="shared" si="55"/>
        <v>0</v>
      </c>
      <c r="J504" s="103">
        <f t="shared" si="55"/>
        <v>0</v>
      </c>
      <c r="K504" s="103">
        <f t="shared" si="55"/>
        <v>0</v>
      </c>
      <c r="L504" s="103">
        <f t="shared" si="55"/>
        <v>0</v>
      </c>
      <c r="M504" s="103">
        <f t="shared" si="55"/>
        <v>0</v>
      </c>
      <c r="N504" s="103">
        <f t="shared" si="55"/>
        <v>0</v>
      </c>
      <c r="O504" s="103">
        <f t="shared" si="55"/>
        <v>0</v>
      </c>
      <c r="P504" s="103">
        <f t="shared" si="55"/>
        <v>0</v>
      </c>
      <c r="Q504" s="103">
        <f t="shared" si="55"/>
        <v>0</v>
      </c>
      <c r="R504" s="103">
        <f t="shared" si="55"/>
        <v>0</v>
      </c>
      <c r="S504" s="103">
        <f t="shared" si="55"/>
        <v>0</v>
      </c>
      <c r="T504" s="103">
        <f t="shared" si="55"/>
        <v>0</v>
      </c>
      <c r="U504" s="103">
        <f t="shared" si="55"/>
        <v>0</v>
      </c>
      <c r="V504" s="103">
        <f t="shared" si="55"/>
        <v>0</v>
      </c>
      <c r="W504" s="103">
        <f t="shared" si="55"/>
        <v>0</v>
      </c>
      <c r="X504" s="103">
        <f t="shared" si="55"/>
        <v>0</v>
      </c>
      <c r="Y504" s="103">
        <f t="shared" si="55"/>
        <v>0</v>
      </c>
      <c r="Z504" s="103">
        <f t="shared" si="55"/>
        <v>0</v>
      </c>
      <c r="AA504" s="103">
        <f t="shared" si="55"/>
        <v>0</v>
      </c>
      <c r="AB504" s="103">
        <f t="shared" si="55"/>
        <v>0</v>
      </c>
      <c r="AC504" s="104">
        <f t="shared" si="55"/>
        <v>0</v>
      </c>
      <c r="AE504" s="105">
        <f t="shared" si="56"/>
        <v>0</v>
      </c>
      <c r="AG504" s="105">
        <f t="shared" si="57"/>
        <v>0</v>
      </c>
      <c r="AI504" s="105">
        <f t="shared" si="58"/>
        <v>0</v>
      </c>
      <c r="AK504" s="301"/>
    </row>
    <row r="505" spans="4:37" ht="12.75" customHeight="1" outlineLevel="1" x14ac:dyDescent="0.25">
      <c r="D505" s="139" t="str">
        <f>'Line Items'!D22</f>
        <v>22320000: Crewe - Stoke - Derby</v>
      </c>
      <c r="E505" s="102"/>
      <c r="F505" s="140" t="str">
        <f t="shared" si="54"/>
        <v>000 Jnys</v>
      </c>
      <c r="G505" s="103">
        <f t="shared" si="55"/>
        <v>0</v>
      </c>
      <c r="H505" s="103">
        <f t="shared" si="55"/>
        <v>0</v>
      </c>
      <c r="I505" s="103">
        <f t="shared" si="55"/>
        <v>0</v>
      </c>
      <c r="J505" s="103">
        <f t="shared" si="55"/>
        <v>0</v>
      </c>
      <c r="K505" s="103">
        <f t="shared" si="55"/>
        <v>0</v>
      </c>
      <c r="L505" s="103">
        <f t="shared" si="55"/>
        <v>0</v>
      </c>
      <c r="M505" s="103">
        <f t="shared" si="55"/>
        <v>0</v>
      </c>
      <c r="N505" s="103">
        <f t="shared" si="55"/>
        <v>0</v>
      </c>
      <c r="O505" s="103">
        <f t="shared" si="55"/>
        <v>0</v>
      </c>
      <c r="P505" s="103">
        <f t="shared" si="55"/>
        <v>0</v>
      </c>
      <c r="Q505" s="103">
        <f t="shared" si="55"/>
        <v>0</v>
      </c>
      <c r="R505" s="103">
        <f t="shared" si="55"/>
        <v>0</v>
      </c>
      <c r="S505" s="103">
        <f t="shared" si="55"/>
        <v>0</v>
      </c>
      <c r="T505" s="103">
        <f t="shared" si="55"/>
        <v>0</v>
      </c>
      <c r="U505" s="103">
        <f t="shared" si="55"/>
        <v>0</v>
      </c>
      <c r="V505" s="103">
        <f t="shared" si="55"/>
        <v>0</v>
      </c>
      <c r="W505" s="103">
        <f t="shared" si="55"/>
        <v>0</v>
      </c>
      <c r="X505" s="103">
        <f t="shared" si="55"/>
        <v>0</v>
      </c>
      <c r="Y505" s="103">
        <f t="shared" si="55"/>
        <v>0</v>
      </c>
      <c r="Z505" s="103">
        <f t="shared" si="55"/>
        <v>0</v>
      </c>
      <c r="AA505" s="103">
        <f t="shared" si="55"/>
        <v>0</v>
      </c>
      <c r="AB505" s="103">
        <f t="shared" si="55"/>
        <v>0</v>
      </c>
      <c r="AC505" s="104">
        <f t="shared" si="55"/>
        <v>0</v>
      </c>
      <c r="AE505" s="105">
        <f t="shared" si="56"/>
        <v>0</v>
      </c>
      <c r="AG505" s="105">
        <f t="shared" si="57"/>
        <v>0</v>
      </c>
      <c r="AI505" s="105">
        <f t="shared" si="58"/>
        <v>0</v>
      </c>
      <c r="AK505" s="301"/>
    </row>
    <row r="506" spans="4:37" ht="12.75" customHeight="1" outlineLevel="1" x14ac:dyDescent="0.25">
      <c r="D506" s="139" t="str">
        <f>'Line Items'!D23</f>
        <v>22321000: Nottingham - Leicester</v>
      </c>
      <c r="E506" s="102"/>
      <c r="F506" s="140" t="str">
        <f t="shared" si="54"/>
        <v>000 Jnys</v>
      </c>
      <c r="G506" s="103">
        <f t="shared" si="55"/>
        <v>0</v>
      </c>
      <c r="H506" s="103">
        <f t="shared" si="55"/>
        <v>0</v>
      </c>
      <c r="I506" s="103">
        <f t="shared" si="55"/>
        <v>0</v>
      </c>
      <c r="J506" s="103">
        <f t="shared" si="55"/>
        <v>0</v>
      </c>
      <c r="K506" s="103">
        <f t="shared" si="55"/>
        <v>0</v>
      </c>
      <c r="L506" s="103">
        <f t="shared" si="55"/>
        <v>0</v>
      </c>
      <c r="M506" s="103">
        <f t="shared" si="55"/>
        <v>0</v>
      </c>
      <c r="N506" s="103">
        <f t="shared" si="55"/>
        <v>0</v>
      </c>
      <c r="O506" s="103">
        <f t="shared" si="55"/>
        <v>0</v>
      </c>
      <c r="P506" s="103">
        <f t="shared" si="55"/>
        <v>0</v>
      </c>
      <c r="Q506" s="103">
        <f t="shared" si="55"/>
        <v>0</v>
      </c>
      <c r="R506" s="103">
        <f t="shared" si="55"/>
        <v>0</v>
      </c>
      <c r="S506" s="103">
        <f t="shared" si="55"/>
        <v>0</v>
      </c>
      <c r="T506" s="103">
        <f t="shared" si="55"/>
        <v>0</v>
      </c>
      <c r="U506" s="103">
        <f t="shared" si="55"/>
        <v>0</v>
      </c>
      <c r="V506" s="103">
        <f t="shared" si="55"/>
        <v>0</v>
      </c>
      <c r="W506" s="103">
        <f t="shared" si="55"/>
        <v>0</v>
      </c>
      <c r="X506" s="103">
        <f t="shared" si="55"/>
        <v>0</v>
      </c>
      <c r="Y506" s="103">
        <f t="shared" si="55"/>
        <v>0</v>
      </c>
      <c r="Z506" s="103">
        <f t="shared" si="55"/>
        <v>0</v>
      </c>
      <c r="AA506" s="103">
        <f t="shared" si="55"/>
        <v>0</v>
      </c>
      <c r="AB506" s="103">
        <f t="shared" si="55"/>
        <v>0</v>
      </c>
      <c r="AC506" s="104">
        <f t="shared" si="55"/>
        <v>0</v>
      </c>
      <c r="AE506" s="105">
        <f t="shared" si="56"/>
        <v>0</v>
      </c>
      <c r="AG506" s="105">
        <f t="shared" si="57"/>
        <v>0</v>
      </c>
      <c r="AI506" s="105">
        <f t="shared" si="58"/>
        <v>0</v>
      </c>
      <c r="AK506" s="301"/>
    </row>
    <row r="507" spans="4:37" ht="12.75" customHeight="1" outlineLevel="1" x14ac:dyDescent="0.25">
      <c r="D507" s="139" t="str">
        <f>'Line Items'!D24</f>
        <v>22323000: Derby - Matlock</v>
      </c>
      <c r="E507" s="102"/>
      <c r="F507" s="140" t="str">
        <f t="shared" si="54"/>
        <v>000 Jnys</v>
      </c>
      <c r="G507" s="103">
        <f t="shared" si="55"/>
        <v>0</v>
      </c>
      <c r="H507" s="103">
        <f t="shared" si="55"/>
        <v>0</v>
      </c>
      <c r="I507" s="103">
        <f t="shared" si="55"/>
        <v>0</v>
      </c>
      <c r="J507" s="103">
        <f t="shared" si="55"/>
        <v>0</v>
      </c>
      <c r="K507" s="103">
        <f t="shared" si="55"/>
        <v>0</v>
      </c>
      <c r="L507" s="103">
        <f t="shared" si="55"/>
        <v>0</v>
      </c>
      <c r="M507" s="103">
        <f t="shared" si="55"/>
        <v>0</v>
      </c>
      <c r="N507" s="103">
        <f t="shared" si="55"/>
        <v>0</v>
      </c>
      <c r="O507" s="103">
        <f t="shared" si="55"/>
        <v>0</v>
      </c>
      <c r="P507" s="103">
        <f t="shared" si="55"/>
        <v>0</v>
      </c>
      <c r="Q507" s="103">
        <f t="shared" si="55"/>
        <v>0</v>
      </c>
      <c r="R507" s="103">
        <f t="shared" si="55"/>
        <v>0</v>
      </c>
      <c r="S507" s="103">
        <f t="shared" si="55"/>
        <v>0</v>
      </c>
      <c r="T507" s="103">
        <f t="shared" si="55"/>
        <v>0</v>
      </c>
      <c r="U507" s="103">
        <f t="shared" si="55"/>
        <v>0</v>
      </c>
      <c r="V507" s="103">
        <f t="shared" si="55"/>
        <v>0</v>
      </c>
      <c r="W507" s="103">
        <f t="shared" si="55"/>
        <v>0</v>
      </c>
      <c r="X507" s="103">
        <f t="shared" si="55"/>
        <v>0</v>
      </c>
      <c r="Y507" s="103">
        <f t="shared" si="55"/>
        <v>0</v>
      </c>
      <c r="Z507" s="103">
        <f t="shared" si="55"/>
        <v>0</v>
      </c>
      <c r="AA507" s="103">
        <f t="shared" si="55"/>
        <v>0</v>
      </c>
      <c r="AB507" s="103">
        <f t="shared" si="55"/>
        <v>0</v>
      </c>
      <c r="AC507" s="104">
        <f t="shared" si="55"/>
        <v>0</v>
      </c>
      <c r="AE507" s="105">
        <f t="shared" si="56"/>
        <v>0</v>
      </c>
      <c r="AG507" s="105">
        <f t="shared" si="57"/>
        <v>0</v>
      </c>
      <c r="AI507" s="105">
        <f t="shared" si="58"/>
        <v>0</v>
      </c>
      <c r="AK507" s="301"/>
    </row>
    <row r="508" spans="4:37" ht="12.75" customHeight="1" outlineLevel="1" x14ac:dyDescent="0.25">
      <c r="D508" s="139" t="str">
        <f>'Line Items'!D25</f>
        <v>12325021: Nottingham - Mansfield - Worksop</v>
      </c>
      <c r="E508" s="102"/>
      <c r="F508" s="140" t="str">
        <f t="shared" si="54"/>
        <v>000 Jnys</v>
      </c>
      <c r="G508" s="103">
        <f t="shared" si="55"/>
        <v>0</v>
      </c>
      <c r="H508" s="103">
        <f t="shared" si="55"/>
        <v>0</v>
      </c>
      <c r="I508" s="103">
        <f t="shared" ref="I508:AC508" si="59">SUM(I308,I332,I358,I382,I408,I432,I458,I482)</f>
        <v>0</v>
      </c>
      <c r="J508" s="103">
        <f t="shared" si="59"/>
        <v>0</v>
      </c>
      <c r="K508" s="103">
        <f t="shared" si="59"/>
        <v>0</v>
      </c>
      <c r="L508" s="103">
        <f t="shared" si="59"/>
        <v>0</v>
      </c>
      <c r="M508" s="103">
        <f t="shared" si="59"/>
        <v>0</v>
      </c>
      <c r="N508" s="103">
        <f t="shared" si="59"/>
        <v>0</v>
      </c>
      <c r="O508" s="103">
        <f t="shared" si="59"/>
        <v>0</v>
      </c>
      <c r="P508" s="103">
        <f t="shared" si="59"/>
        <v>0</v>
      </c>
      <c r="Q508" s="103">
        <f t="shared" si="59"/>
        <v>0</v>
      </c>
      <c r="R508" s="103">
        <f t="shared" si="59"/>
        <v>0</v>
      </c>
      <c r="S508" s="103">
        <f t="shared" si="59"/>
        <v>0</v>
      </c>
      <c r="T508" s="103">
        <f t="shared" si="59"/>
        <v>0</v>
      </c>
      <c r="U508" s="103">
        <f t="shared" si="59"/>
        <v>0</v>
      </c>
      <c r="V508" s="103">
        <f t="shared" si="59"/>
        <v>0</v>
      </c>
      <c r="W508" s="103">
        <f t="shared" si="59"/>
        <v>0</v>
      </c>
      <c r="X508" s="103">
        <f t="shared" si="59"/>
        <v>0</v>
      </c>
      <c r="Y508" s="103">
        <f t="shared" si="59"/>
        <v>0</v>
      </c>
      <c r="Z508" s="103">
        <f t="shared" si="59"/>
        <v>0</v>
      </c>
      <c r="AA508" s="103">
        <f t="shared" si="59"/>
        <v>0</v>
      </c>
      <c r="AB508" s="103">
        <f t="shared" si="59"/>
        <v>0</v>
      </c>
      <c r="AC508" s="104">
        <f t="shared" si="59"/>
        <v>0</v>
      </c>
      <c r="AE508" s="105">
        <f t="shared" si="56"/>
        <v>0</v>
      </c>
      <c r="AG508" s="105">
        <f t="shared" si="57"/>
        <v>0</v>
      </c>
      <c r="AI508" s="105">
        <f t="shared" si="58"/>
        <v>0</v>
      </c>
      <c r="AK508" s="301"/>
    </row>
    <row r="509" spans="4:37" ht="12.75" customHeight="1" outlineLevel="1" x14ac:dyDescent="0.25">
      <c r="D509" s="139" t="str">
        <f>'Line Items'!D26</f>
        <v>22812000: Doncaster - Lincoln - Spalding/Peterborough</v>
      </c>
      <c r="E509" s="102"/>
      <c r="F509" s="140" t="str">
        <f t="shared" si="54"/>
        <v>000 Jnys</v>
      </c>
      <c r="G509" s="103">
        <f t="shared" ref="G509:AC516" si="60">SUM(G309,G333,G359,G383,G409,G433,G459,G483)</f>
        <v>0</v>
      </c>
      <c r="H509" s="103">
        <f t="shared" si="60"/>
        <v>0</v>
      </c>
      <c r="I509" s="103">
        <f t="shared" si="60"/>
        <v>0</v>
      </c>
      <c r="J509" s="103">
        <f t="shared" si="60"/>
        <v>0</v>
      </c>
      <c r="K509" s="103">
        <f t="shared" si="60"/>
        <v>0</v>
      </c>
      <c r="L509" s="103">
        <f t="shared" si="60"/>
        <v>0</v>
      </c>
      <c r="M509" s="103">
        <f t="shared" si="60"/>
        <v>0</v>
      </c>
      <c r="N509" s="103">
        <f t="shared" si="60"/>
        <v>0</v>
      </c>
      <c r="O509" s="103">
        <f t="shared" si="60"/>
        <v>0</v>
      </c>
      <c r="P509" s="103">
        <f t="shared" si="60"/>
        <v>0</v>
      </c>
      <c r="Q509" s="103">
        <f t="shared" si="60"/>
        <v>0</v>
      </c>
      <c r="R509" s="103">
        <f t="shared" si="60"/>
        <v>0</v>
      </c>
      <c r="S509" s="103">
        <f t="shared" si="60"/>
        <v>0</v>
      </c>
      <c r="T509" s="103">
        <f t="shared" si="60"/>
        <v>0</v>
      </c>
      <c r="U509" s="103">
        <f t="shared" si="60"/>
        <v>0</v>
      </c>
      <c r="V509" s="103">
        <f t="shared" si="60"/>
        <v>0</v>
      </c>
      <c r="W509" s="103">
        <f t="shared" si="60"/>
        <v>0</v>
      </c>
      <c r="X509" s="103">
        <f t="shared" si="60"/>
        <v>0</v>
      </c>
      <c r="Y509" s="103">
        <f t="shared" si="60"/>
        <v>0</v>
      </c>
      <c r="Z509" s="103">
        <f t="shared" si="60"/>
        <v>0</v>
      </c>
      <c r="AA509" s="103">
        <f t="shared" si="60"/>
        <v>0</v>
      </c>
      <c r="AB509" s="103">
        <f t="shared" si="60"/>
        <v>0</v>
      </c>
      <c r="AC509" s="104">
        <f t="shared" si="60"/>
        <v>0</v>
      </c>
      <c r="AE509" s="105">
        <f t="shared" si="56"/>
        <v>0</v>
      </c>
      <c r="AG509" s="105">
        <f t="shared" si="57"/>
        <v>0</v>
      </c>
      <c r="AI509" s="105">
        <f t="shared" si="58"/>
        <v>0</v>
      </c>
      <c r="AK509" s="301"/>
    </row>
    <row r="510" spans="4:37" ht="12.75" customHeight="1" outlineLevel="1" x14ac:dyDescent="0.25">
      <c r="D510" s="139" t="str">
        <f>'Line Items'!D27</f>
        <v>22832000: Nottingham - Grantham - Skegness</v>
      </c>
      <c r="E510" s="102"/>
      <c r="F510" s="140" t="str">
        <f t="shared" si="54"/>
        <v>000 Jnys</v>
      </c>
      <c r="G510" s="103">
        <f t="shared" si="60"/>
        <v>0</v>
      </c>
      <c r="H510" s="103">
        <f t="shared" si="60"/>
        <v>0</v>
      </c>
      <c r="I510" s="103">
        <f t="shared" si="60"/>
        <v>0</v>
      </c>
      <c r="J510" s="103">
        <f t="shared" si="60"/>
        <v>0</v>
      </c>
      <c r="K510" s="103">
        <f t="shared" si="60"/>
        <v>0</v>
      </c>
      <c r="L510" s="103">
        <f t="shared" si="60"/>
        <v>0</v>
      </c>
      <c r="M510" s="103">
        <f t="shared" si="60"/>
        <v>0</v>
      </c>
      <c r="N510" s="103">
        <f t="shared" si="60"/>
        <v>0</v>
      </c>
      <c r="O510" s="103">
        <f t="shared" si="60"/>
        <v>0</v>
      </c>
      <c r="P510" s="103">
        <f t="shared" si="60"/>
        <v>0</v>
      </c>
      <c r="Q510" s="103">
        <f t="shared" si="60"/>
        <v>0</v>
      </c>
      <c r="R510" s="103">
        <f t="shared" si="60"/>
        <v>0</v>
      </c>
      <c r="S510" s="103">
        <f t="shared" si="60"/>
        <v>0</v>
      </c>
      <c r="T510" s="103">
        <f t="shared" si="60"/>
        <v>0</v>
      </c>
      <c r="U510" s="103">
        <f t="shared" si="60"/>
        <v>0</v>
      </c>
      <c r="V510" s="103">
        <f t="shared" si="60"/>
        <v>0</v>
      </c>
      <c r="W510" s="103">
        <f t="shared" si="60"/>
        <v>0</v>
      </c>
      <c r="X510" s="103">
        <f t="shared" si="60"/>
        <v>0</v>
      </c>
      <c r="Y510" s="103">
        <f t="shared" si="60"/>
        <v>0</v>
      </c>
      <c r="Z510" s="103">
        <f t="shared" si="60"/>
        <v>0</v>
      </c>
      <c r="AA510" s="103">
        <f t="shared" si="60"/>
        <v>0</v>
      </c>
      <c r="AB510" s="103">
        <f t="shared" si="60"/>
        <v>0</v>
      </c>
      <c r="AC510" s="104">
        <f t="shared" si="60"/>
        <v>0</v>
      </c>
      <c r="AE510" s="105">
        <f t="shared" si="56"/>
        <v>0</v>
      </c>
      <c r="AG510" s="105">
        <f t="shared" si="57"/>
        <v>0</v>
      </c>
      <c r="AI510" s="105">
        <f t="shared" si="58"/>
        <v>0</v>
      </c>
      <c r="AK510" s="301"/>
    </row>
    <row r="511" spans="4:37" ht="12.75" customHeight="1" outlineLevel="1" x14ac:dyDescent="0.25">
      <c r="D511" s="139" t="str">
        <f>'Line Items'!D28</f>
        <v>22836000: Newark - Lincoln - Grimsby/Cleethorpes</v>
      </c>
      <c r="E511" s="102"/>
      <c r="F511" s="140" t="str">
        <f t="shared" si="54"/>
        <v>000 Jnys</v>
      </c>
      <c r="G511" s="103">
        <f t="shared" si="60"/>
        <v>0</v>
      </c>
      <c r="H511" s="103">
        <f t="shared" si="60"/>
        <v>0</v>
      </c>
      <c r="I511" s="103">
        <f t="shared" si="60"/>
        <v>0</v>
      </c>
      <c r="J511" s="103">
        <f t="shared" si="60"/>
        <v>0</v>
      </c>
      <c r="K511" s="103">
        <f t="shared" si="60"/>
        <v>0</v>
      </c>
      <c r="L511" s="103">
        <f t="shared" si="60"/>
        <v>0</v>
      </c>
      <c r="M511" s="103">
        <f t="shared" si="60"/>
        <v>0</v>
      </c>
      <c r="N511" s="103">
        <f t="shared" si="60"/>
        <v>0</v>
      </c>
      <c r="O511" s="103">
        <f t="shared" si="60"/>
        <v>0</v>
      </c>
      <c r="P511" s="103">
        <f t="shared" si="60"/>
        <v>0</v>
      </c>
      <c r="Q511" s="103">
        <f t="shared" si="60"/>
        <v>0</v>
      </c>
      <c r="R511" s="103">
        <f t="shared" si="60"/>
        <v>0</v>
      </c>
      <c r="S511" s="103">
        <f t="shared" si="60"/>
        <v>0</v>
      </c>
      <c r="T511" s="103">
        <f t="shared" si="60"/>
        <v>0</v>
      </c>
      <c r="U511" s="103">
        <f t="shared" si="60"/>
        <v>0</v>
      </c>
      <c r="V511" s="103">
        <f t="shared" si="60"/>
        <v>0</v>
      </c>
      <c r="W511" s="103">
        <f t="shared" si="60"/>
        <v>0</v>
      </c>
      <c r="X511" s="103">
        <f t="shared" si="60"/>
        <v>0</v>
      </c>
      <c r="Y511" s="103">
        <f t="shared" si="60"/>
        <v>0</v>
      </c>
      <c r="Z511" s="103">
        <f t="shared" si="60"/>
        <v>0</v>
      </c>
      <c r="AA511" s="103">
        <f t="shared" si="60"/>
        <v>0</v>
      </c>
      <c r="AB511" s="103">
        <f t="shared" si="60"/>
        <v>0</v>
      </c>
      <c r="AC511" s="104">
        <f t="shared" si="60"/>
        <v>0</v>
      </c>
      <c r="AE511" s="105">
        <f t="shared" si="56"/>
        <v>0</v>
      </c>
      <c r="AG511" s="105">
        <f t="shared" si="57"/>
        <v>0</v>
      </c>
      <c r="AI511" s="105">
        <f t="shared" si="58"/>
        <v>0</v>
      </c>
      <c r="AK511" s="301"/>
    </row>
    <row r="512" spans="4:37" ht="12.75" customHeight="1" outlineLevel="1" x14ac:dyDescent="0.25">
      <c r="D512" s="139" t="str">
        <f>'Line Items'!D29</f>
        <v>Barton on Humber - Cleethorpes</v>
      </c>
      <c r="E512" s="102"/>
      <c r="F512" s="140" t="str">
        <f t="shared" si="54"/>
        <v>000 Jnys</v>
      </c>
      <c r="G512" s="103">
        <f t="shared" si="60"/>
        <v>0</v>
      </c>
      <c r="H512" s="103">
        <f t="shared" si="60"/>
        <v>0</v>
      </c>
      <c r="I512" s="103">
        <f t="shared" si="60"/>
        <v>0</v>
      </c>
      <c r="J512" s="103">
        <f t="shared" si="60"/>
        <v>0</v>
      </c>
      <c r="K512" s="103">
        <f t="shared" si="60"/>
        <v>0</v>
      </c>
      <c r="L512" s="103">
        <f t="shared" si="60"/>
        <v>0</v>
      </c>
      <c r="M512" s="103">
        <f t="shared" si="60"/>
        <v>0</v>
      </c>
      <c r="N512" s="103">
        <f t="shared" si="60"/>
        <v>0</v>
      </c>
      <c r="O512" s="103">
        <f t="shared" si="60"/>
        <v>0</v>
      </c>
      <c r="P512" s="103">
        <f t="shared" si="60"/>
        <v>0</v>
      </c>
      <c r="Q512" s="103">
        <f t="shared" si="60"/>
        <v>0</v>
      </c>
      <c r="R512" s="103">
        <f t="shared" si="60"/>
        <v>0</v>
      </c>
      <c r="S512" s="103">
        <f t="shared" si="60"/>
        <v>0</v>
      </c>
      <c r="T512" s="103">
        <f t="shared" si="60"/>
        <v>0</v>
      </c>
      <c r="U512" s="103">
        <f t="shared" si="60"/>
        <v>0</v>
      </c>
      <c r="V512" s="103">
        <f t="shared" si="60"/>
        <v>0</v>
      </c>
      <c r="W512" s="103">
        <f t="shared" si="60"/>
        <v>0</v>
      </c>
      <c r="X512" s="103">
        <f t="shared" si="60"/>
        <v>0</v>
      </c>
      <c r="Y512" s="103">
        <f t="shared" si="60"/>
        <v>0</v>
      </c>
      <c r="Z512" s="103">
        <f t="shared" si="60"/>
        <v>0</v>
      </c>
      <c r="AA512" s="103">
        <f t="shared" si="60"/>
        <v>0</v>
      </c>
      <c r="AB512" s="103">
        <f t="shared" si="60"/>
        <v>0</v>
      </c>
      <c r="AC512" s="104">
        <f t="shared" si="60"/>
        <v>0</v>
      </c>
      <c r="AE512" s="105">
        <f t="shared" si="56"/>
        <v>0</v>
      </c>
      <c r="AG512" s="105">
        <f t="shared" si="57"/>
        <v>0</v>
      </c>
      <c r="AI512" s="105">
        <f t="shared" si="58"/>
        <v>0</v>
      </c>
      <c r="AK512" s="301"/>
    </row>
    <row r="513" spans="2:37" ht="12.75" customHeight="1" outlineLevel="1" x14ac:dyDescent="0.25">
      <c r="D513" s="139" t="str">
        <f>'Line Items'!D30</f>
        <v>[Passenger Revenue Service Groups Line 17]</v>
      </c>
      <c r="E513" s="102"/>
      <c r="F513" s="140" t="str">
        <f t="shared" si="54"/>
        <v>000 Jnys</v>
      </c>
      <c r="G513" s="103">
        <f t="shared" si="60"/>
        <v>0</v>
      </c>
      <c r="H513" s="103">
        <f t="shared" si="60"/>
        <v>0</v>
      </c>
      <c r="I513" s="103">
        <f t="shared" si="60"/>
        <v>0</v>
      </c>
      <c r="J513" s="103">
        <f t="shared" si="60"/>
        <v>0</v>
      </c>
      <c r="K513" s="103">
        <f t="shared" si="60"/>
        <v>0</v>
      </c>
      <c r="L513" s="103">
        <f t="shared" si="60"/>
        <v>0</v>
      </c>
      <c r="M513" s="103">
        <f t="shared" si="60"/>
        <v>0</v>
      </c>
      <c r="N513" s="103">
        <f t="shared" si="60"/>
        <v>0</v>
      </c>
      <c r="O513" s="103">
        <f t="shared" si="60"/>
        <v>0</v>
      </c>
      <c r="P513" s="103">
        <f t="shared" si="60"/>
        <v>0</v>
      </c>
      <c r="Q513" s="103">
        <f t="shared" si="60"/>
        <v>0</v>
      </c>
      <c r="R513" s="103">
        <f t="shared" si="60"/>
        <v>0</v>
      </c>
      <c r="S513" s="103">
        <f t="shared" si="60"/>
        <v>0</v>
      </c>
      <c r="T513" s="103">
        <f t="shared" si="60"/>
        <v>0</v>
      </c>
      <c r="U513" s="103">
        <f t="shared" si="60"/>
        <v>0</v>
      </c>
      <c r="V513" s="103">
        <f t="shared" si="60"/>
        <v>0</v>
      </c>
      <c r="W513" s="103">
        <f t="shared" si="60"/>
        <v>0</v>
      </c>
      <c r="X513" s="103">
        <f t="shared" si="60"/>
        <v>0</v>
      </c>
      <c r="Y513" s="103">
        <f t="shared" si="60"/>
        <v>0</v>
      </c>
      <c r="Z513" s="103">
        <f t="shared" si="60"/>
        <v>0</v>
      </c>
      <c r="AA513" s="103">
        <f t="shared" si="60"/>
        <v>0</v>
      </c>
      <c r="AB513" s="103">
        <f t="shared" si="60"/>
        <v>0</v>
      </c>
      <c r="AC513" s="104">
        <f t="shared" si="60"/>
        <v>0</v>
      </c>
      <c r="AE513" s="105">
        <f t="shared" si="56"/>
        <v>0</v>
      </c>
      <c r="AG513" s="105">
        <f t="shared" si="57"/>
        <v>0</v>
      </c>
      <c r="AI513" s="105">
        <f t="shared" si="58"/>
        <v>0</v>
      </c>
      <c r="AK513" s="301"/>
    </row>
    <row r="514" spans="2:37" ht="12.75" customHeight="1" outlineLevel="1" x14ac:dyDescent="0.25">
      <c r="D514" s="139" t="str">
        <f>'Line Items'!D31</f>
        <v>[Passenger Revenue Service Groups Line 18]</v>
      </c>
      <c r="E514" s="102"/>
      <c r="F514" s="140" t="str">
        <f t="shared" si="54"/>
        <v>000 Jnys</v>
      </c>
      <c r="G514" s="103">
        <f t="shared" si="60"/>
        <v>0</v>
      </c>
      <c r="H514" s="103">
        <f t="shared" si="60"/>
        <v>0</v>
      </c>
      <c r="I514" s="103">
        <f t="shared" si="60"/>
        <v>0</v>
      </c>
      <c r="J514" s="103">
        <f t="shared" si="60"/>
        <v>0</v>
      </c>
      <c r="K514" s="103">
        <f t="shared" si="60"/>
        <v>0</v>
      </c>
      <c r="L514" s="103">
        <f t="shared" si="60"/>
        <v>0</v>
      </c>
      <c r="M514" s="103">
        <f t="shared" si="60"/>
        <v>0</v>
      </c>
      <c r="N514" s="103">
        <f t="shared" si="60"/>
        <v>0</v>
      </c>
      <c r="O514" s="103">
        <f t="shared" si="60"/>
        <v>0</v>
      </c>
      <c r="P514" s="103">
        <f t="shared" si="60"/>
        <v>0</v>
      </c>
      <c r="Q514" s="103">
        <f t="shared" si="60"/>
        <v>0</v>
      </c>
      <c r="R514" s="103">
        <f t="shared" si="60"/>
        <v>0</v>
      </c>
      <c r="S514" s="103">
        <f t="shared" si="60"/>
        <v>0</v>
      </c>
      <c r="T514" s="103">
        <f t="shared" si="60"/>
        <v>0</v>
      </c>
      <c r="U514" s="103">
        <f t="shared" si="60"/>
        <v>0</v>
      </c>
      <c r="V514" s="103">
        <f t="shared" si="60"/>
        <v>0</v>
      </c>
      <c r="W514" s="103">
        <f t="shared" si="60"/>
        <v>0</v>
      </c>
      <c r="X514" s="103">
        <f t="shared" si="60"/>
        <v>0</v>
      </c>
      <c r="Y514" s="103">
        <f t="shared" si="60"/>
        <v>0</v>
      </c>
      <c r="Z514" s="103">
        <f t="shared" si="60"/>
        <v>0</v>
      </c>
      <c r="AA514" s="103">
        <f t="shared" si="60"/>
        <v>0</v>
      </c>
      <c r="AB514" s="103">
        <f t="shared" si="60"/>
        <v>0</v>
      </c>
      <c r="AC514" s="104">
        <f t="shared" si="60"/>
        <v>0</v>
      </c>
      <c r="AE514" s="105">
        <f t="shared" si="56"/>
        <v>0</v>
      </c>
      <c r="AG514" s="105">
        <f t="shared" si="57"/>
        <v>0</v>
      </c>
      <c r="AI514" s="105">
        <f t="shared" si="58"/>
        <v>0</v>
      </c>
      <c r="AK514" s="301"/>
    </row>
    <row r="515" spans="2:37" ht="12.75" customHeight="1" outlineLevel="1" x14ac:dyDescent="0.25">
      <c r="D515" s="139" t="str">
        <f>'Line Items'!D32</f>
        <v>[Passenger Revenue Service Groups Line 19]</v>
      </c>
      <c r="E515" s="102"/>
      <c r="F515" s="140" t="str">
        <f t="shared" si="54"/>
        <v>000 Jnys</v>
      </c>
      <c r="G515" s="103">
        <f t="shared" si="60"/>
        <v>0</v>
      </c>
      <c r="H515" s="103">
        <f t="shared" si="60"/>
        <v>0</v>
      </c>
      <c r="I515" s="103">
        <f t="shared" si="60"/>
        <v>0</v>
      </c>
      <c r="J515" s="103">
        <f t="shared" si="60"/>
        <v>0</v>
      </c>
      <c r="K515" s="103">
        <f t="shared" si="60"/>
        <v>0</v>
      </c>
      <c r="L515" s="103">
        <f t="shared" si="60"/>
        <v>0</v>
      </c>
      <c r="M515" s="103">
        <f t="shared" si="60"/>
        <v>0</v>
      </c>
      <c r="N515" s="103">
        <f t="shared" si="60"/>
        <v>0</v>
      </c>
      <c r="O515" s="103">
        <f t="shared" si="60"/>
        <v>0</v>
      </c>
      <c r="P515" s="103">
        <f t="shared" si="60"/>
        <v>0</v>
      </c>
      <c r="Q515" s="103">
        <f t="shared" si="60"/>
        <v>0</v>
      </c>
      <c r="R515" s="103">
        <f t="shared" si="60"/>
        <v>0</v>
      </c>
      <c r="S515" s="103">
        <f t="shared" si="60"/>
        <v>0</v>
      </c>
      <c r="T515" s="103">
        <f t="shared" si="60"/>
        <v>0</v>
      </c>
      <c r="U515" s="103">
        <f t="shared" si="60"/>
        <v>0</v>
      </c>
      <c r="V515" s="103">
        <f t="shared" si="60"/>
        <v>0</v>
      </c>
      <c r="W515" s="103">
        <f t="shared" si="60"/>
        <v>0</v>
      </c>
      <c r="X515" s="103">
        <f t="shared" si="60"/>
        <v>0</v>
      </c>
      <c r="Y515" s="103">
        <f t="shared" si="60"/>
        <v>0</v>
      </c>
      <c r="Z515" s="103">
        <f t="shared" si="60"/>
        <v>0</v>
      </c>
      <c r="AA515" s="103">
        <f t="shared" si="60"/>
        <v>0</v>
      </c>
      <c r="AB515" s="103">
        <f t="shared" si="60"/>
        <v>0</v>
      </c>
      <c r="AC515" s="104">
        <f t="shared" si="60"/>
        <v>0</v>
      </c>
      <c r="AE515" s="105">
        <f t="shared" si="56"/>
        <v>0</v>
      </c>
      <c r="AG515" s="105">
        <f t="shared" si="57"/>
        <v>0</v>
      </c>
      <c r="AI515" s="105">
        <f t="shared" si="58"/>
        <v>0</v>
      </c>
      <c r="AK515" s="301"/>
    </row>
    <row r="516" spans="2:37" ht="12.75" customHeight="1" outlineLevel="1" x14ac:dyDescent="0.25">
      <c r="D516" s="111" t="str">
        <f>'Line Items'!D33</f>
        <v>[Passenger Revenue Service Groups Line 20]</v>
      </c>
      <c r="E516" s="287"/>
      <c r="F516" s="150" t="str">
        <f t="shared" si="54"/>
        <v>000 Jnys</v>
      </c>
      <c r="G516" s="113">
        <f t="shared" si="60"/>
        <v>0</v>
      </c>
      <c r="H516" s="113">
        <f t="shared" si="60"/>
        <v>0</v>
      </c>
      <c r="I516" s="113">
        <f t="shared" si="60"/>
        <v>0</v>
      </c>
      <c r="J516" s="113">
        <f t="shared" si="60"/>
        <v>0</v>
      </c>
      <c r="K516" s="113">
        <f t="shared" si="60"/>
        <v>0</v>
      </c>
      <c r="L516" s="113">
        <f t="shared" si="60"/>
        <v>0</v>
      </c>
      <c r="M516" s="113">
        <f t="shared" si="60"/>
        <v>0</v>
      </c>
      <c r="N516" s="113">
        <f t="shared" si="60"/>
        <v>0</v>
      </c>
      <c r="O516" s="113">
        <f t="shared" si="60"/>
        <v>0</v>
      </c>
      <c r="P516" s="113">
        <f t="shared" si="60"/>
        <v>0</v>
      </c>
      <c r="Q516" s="113">
        <f t="shared" si="60"/>
        <v>0</v>
      </c>
      <c r="R516" s="113">
        <f t="shared" si="60"/>
        <v>0</v>
      </c>
      <c r="S516" s="113">
        <f t="shared" si="60"/>
        <v>0</v>
      </c>
      <c r="T516" s="113">
        <f t="shared" si="60"/>
        <v>0</v>
      </c>
      <c r="U516" s="113">
        <f t="shared" si="60"/>
        <v>0</v>
      </c>
      <c r="V516" s="113">
        <f t="shared" si="60"/>
        <v>0</v>
      </c>
      <c r="W516" s="113">
        <f t="shared" si="60"/>
        <v>0</v>
      </c>
      <c r="X516" s="113">
        <f t="shared" si="60"/>
        <v>0</v>
      </c>
      <c r="Y516" s="113">
        <f t="shared" si="60"/>
        <v>0</v>
      </c>
      <c r="Z516" s="113">
        <f t="shared" si="60"/>
        <v>0</v>
      </c>
      <c r="AA516" s="113">
        <f t="shared" si="60"/>
        <v>0</v>
      </c>
      <c r="AB516" s="113">
        <f t="shared" si="60"/>
        <v>0</v>
      </c>
      <c r="AC516" s="114">
        <f t="shared" si="60"/>
        <v>0</v>
      </c>
      <c r="AE516" s="115">
        <f t="shared" si="56"/>
        <v>0</v>
      </c>
      <c r="AG516" s="115">
        <f t="shared" si="57"/>
        <v>0</v>
      </c>
      <c r="AI516" s="115">
        <f t="shared" si="58"/>
        <v>0</v>
      </c>
      <c r="AK516" s="302"/>
    </row>
    <row r="517" spans="2:37" ht="12.75" customHeight="1" outlineLevel="1" x14ac:dyDescent="0.25">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G517" s="103"/>
      <c r="AI517" s="103"/>
    </row>
    <row r="518" spans="2:37" ht="12.75" customHeight="1" outlineLevel="1" x14ac:dyDescent="0.25">
      <c r="D518" s="292" t="s">
        <v>576</v>
      </c>
      <c r="E518" s="308"/>
      <c r="F518" s="309" t="str">
        <f>F516</f>
        <v>000 Jnys</v>
      </c>
      <c r="G518" s="310">
        <f t="shared" ref="G518:AB518" si="61">SUM(G497:G516)</f>
        <v>0</v>
      </c>
      <c r="H518" s="310">
        <f t="shared" si="61"/>
        <v>0</v>
      </c>
      <c r="I518" s="310">
        <f t="shared" si="61"/>
        <v>0</v>
      </c>
      <c r="J518" s="310">
        <f t="shared" si="61"/>
        <v>0</v>
      </c>
      <c r="K518" s="310">
        <f t="shared" si="61"/>
        <v>0</v>
      </c>
      <c r="L518" s="310">
        <f t="shared" si="61"/>
        <v>0</v>
      </c>
      <c r="M518" s="310">
        <f t="shared" si="61"/>
        <v>0</v>
      </c>
      <c r="N518" s="310">
        <f t="shared" si="61"/>
        <v>0</v>
      </c>
      <c r="O518" s="310">
        <f t="shared" si="61"/>
        <v>0</v>
      </c>
      <c r="P518" s="310">
        <f t="shared" si="61"/>
        <v>0</v>
      </c>
      <c r="Q518" s="310">
        <f t="shared" si="61"/>
        <v>0</v>
      </c>
      <c r="R518" s="310">
        <f t="shared" si="61"/>
        <v>0</v>
      </c>
      <c r="S518" s="310">
        <f t="shared" si="61"/>
        <v>0</v>
      </c>
      <c r="T518" s="310">
        <f t="shared" si="61"/>
        <v>0</v>
      </c>
      <c r="U518" s="310">
        <f t="shared" si="61"/>
        <v>0</v>
      </c>
      <c r="V518" s="310">
        <f t="shared" si="61"/>
        <v>0</v>
      </c>
      <c r="W518" s="310">
        <f t="shared" si="61"/>
        <v>0</v>
      </c>
      <c r="X518" s="310">
        <f t="shared" si="61"/>
        <v>0</v>
      </c>
      <c r="Y518" s="310">
        <f t="shared" si="61"/>
        <v>0</v>
      </c>
      <c r="Z518" s="310">
        <f t="shared" si="61"/>
        <v>0</v>
      </c>
      <c r="AA518" s="310">
        <f t="shared" si="61"/>
        <v>0</v>
      </c>
      <c r="AB518" s="310">
        <f t="shared" si="61"/>
        <v>0</v>
      </c>
      <c r="AC518" s="298">
        <f>SUM(AC497:AC516)</f>
        <v>0</v>
      </c>
      <c r="AE518" s="299">
        <f>SUM(AE497:AE516)</f>
        <v>0</v>
      </c>
      <c r="AG518" s="299">
        <f>SUM(AG497:AG516)</f>
        <v>0</v>
      </c>
      <c r="AI518" s="299">
        <f>SUM(AI497:AI516)</f>
        <v>0</v>
      </c>
      <c r="AK518" s="296"/>
    </row>
    <row r="519" spans="2:37" x14ac:dyDescent="0.25">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G519" s="103"/>
      <c r="AI519" s="103"/>
    </row>
    <row r="520" spans="2:37" x14ac:dyDescent="0.25">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G520" s="103"/>
      <c r="AI520" s="103"/>
    </row>
    <row r="521" spans="2:37" ht="16.8" x14ac:dyDescent="0.3">
      <c r="B521" s="7" t="s">
        <v>577</v>
      </c>
      <c r="C521" s="7"/>
      <c r="D521" s="7"/>
      <c r="E521" s="7"/>
      <c r="F521" s="7"/>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7"/>
      <c r="AG521" s="323"/>
      <c r="AH521" s="7"/>
      <c r="AI521" s="323"/>
      <c r="AJ521" s="7"/>
      <c r="AK521" s="7"/>
    </row>
    <row r="522" spans="2:37" x14ac:dyDescent="0.25">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G522" s="103"/>
      <c r="AI522" s="103"/>
    </row>
    <row r="523" spans="2:37" ht="14.4" x14ac:dyDescent="0.25">
      <c r="B523" s="62" t="s">
        <v>578</v>
      </c>
      <c r="C523" s="62"/>
      <c r="D523" s="277"/>
      <c r="E523" s="277"/>
      <c r="F523" s="62"/>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62"/>
      <c r="AE523" s="306"/>
      <c r="AF523" s="62"/>
      <c r="AG523" s="306"/>
      <c r="AH523" s="62"/>
      <c r="AI523" s="306"/>
      <c r="AJ523" s="62"/>
      <c r="AK523" s="62"/>
    </row>
    <row r="524" spans="2:37" ht="12.75" customHeight="1" outlineLevel="1" x14ac:dyDescent="0.25">
      <c r="G524" s="103"/>
      <c r="H524" s="103"/>
      <c r="I524" s="103"/>
      <c r="J524" s="103"/>
      <c r="K524" s="103"/>
      <c r="L524" s="103"/>
      <c r="M524" s="103"/>
      <c r="N524" s="103"/>
      <c r="O524" s="103"/>
      <c r="P524" s="103"/>
      <c r="Q524" s="103"/>
      <c r="R524" s="103"/>
      <c r="S524" s="103"/>
      <c r="T524" s="103"/>
      <c r="U524" s="103"/>
      <c r="V524" s="103"/>
      <c r="W524" s="103"/>
      <c r="X524" s="103"/>
      <c r="Y524" s="103"/>
      <c r="Z524" s="103"/>
      <c r="AA524" s="103"/>
      <c r="AB524" s="103"/>
      <c r="AC524" s="103"/>
      <c r="AD524" s="103"/>
      <c r="AE524" s="103"/>
      <c r="AG524" s="103"/>
      <c r="AI524" s="103"/>
    </row>
    <row r="525" spans="2:37" ht="12.75" customHeight="1" outlineLevel="1" x14ac:dyDescent="0.25">
      <c r="C525" s="186" t="str">
        <f>C296</f>
        <v>Seasons (First)</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G525" s="103"/>
      <c r="AI525" s="103"/>
    </row>
    <row r="526" spans="2:37" ht="12.75" customHeight="1" outlineLevel="1" x14ac:dyDescent="0.25">
      <c r="D526" s="345" t="str">
        <f>'Line Items'!D14</f>
        <v>22150000: St.Pancras-Derby-Sheffield (Fast)</v>
      </c>
      <c r="E526" s="346"/>
      <c r="F526" s="347" t="s">
        <v>579</v>
      </c>
      <c r="G526" s="348"/>
      <c r="H526" s="348"/>
      <c r="I526" s="349"/>
      <c r="J526" s="348"/>
      <c r="K526" s="349"/>
      <c r="L526" s="349"/>
      <c r="M526" s="348"/>
      <c r="N526" s="348"/>
      <c r="O526" s="348"/>
      <c r="P526" s="348"/>
      <c r="Q526" s="348"/>
      <c r="R526" s="348"/>
      <c r="S526" s="348"/>
      <c r="T526" s="348"/>
      <c r="U526" s="348"/>
      <c r="V526" s="348"/>
      <c r="W526" s="348"/>
      <c r="X526" s="348"/>
      <c r="Y526" s="348"/>
      <c r="Z526" s="348"/>
      <c r="AA526" s="348"/>
      <c r="AB526" s="348"/>
      <c r="AC526" s="350"/>
      <c r="AE526" s="351"/>
      <c r="AG526" s="351"/>
      <c r="AI526" s="351"/>
      <c r="AK526" s="352"/>
    </row>
    <row r="527" spans="2:37" ht="12.75" customHeight="1" outlineLevel="1" x14ac:dyDescent="0.25">
      <c r="D527" s="139" t="str">
        <f>'Line Items'!D15</f>
        <v>22152000: St.Pancras-Derby-Sheffield (Semi Fast)</v>
      </c>
      <c r="E527" s="102"/>
      <c r="F527" s="140" t="str">
        <f t="shared" ref="F527:F544" si="62">F526</f>
        <v>000 Miles</v>
      </c>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4"/>
      <c r="AE527" s="285"/>
      <c r="AG527" s="285"/>
      <c r="AI527" s="285"/>
      <c r="AK527" s="286"/>
    </row>
    <row r="528" spans="2:37" ht="12.75" customHeight="1" outlineLevel="1" x14ac:dyDescent="0.25">
      <c r="D528" s="139" t="str">
        <f>'Line Items'!D16</f>
        <v>22153000: St.Pancras-Nottingham (Fast)</v>
      </c>
      <c r="E528" s="102"/>
      <c r="F528" s="140" t="str">
        <f t="shared" si="62"/>
        <v>000 Miles</v>
      </c>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4"/>
      <c r="AE528" s="285"/>
      <c r="AG528" s="285"/>
      <c r="AI528" s="285"/>
      <c r="AK528" s="286"/>
    </row>
    <row r="529" spans="4:37" ht="12.75" customHeight="1" outlineLevel="1" x14ac:dyDescent="0.25">
      <c r="D529" s="139" t="str">
        <f>'Line Items'!D17</f>
        <v>22154000: St.Pancras-Nottingham (Semi Fast)</v>
      </c>
      <c r="E529" s="102"/>
      <c r="F529" s="140" t="str">
        <f t="shared" si="62"/>
        <v>000 Miles</v>
      </c>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4"/>
      <c r="AE529" s="285"/>
      <c r="AG529" s="285"/>
      <c r="AI529" s="285"/>
      <c r="AK529" s="286"/>
    </row>
    <row r="530" spans="4:37" ht="12.75" customHeight="1" outlineLevel="1" x14ac:dyDescent="0.25">
      <c r="D530" s="139" t="str">
        <f>'Line Items'!D18</f>
        <v>22156000: St.Pancras-Kettering/Corby (Semi Fast)</v>
      </c>
      <c r="E530" s="102"/>
      <c r="F530" s="140" t="str">
        <f t="shared" si="62"/>
        <v>000 Miles</v>
      </c>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4"/>
      <c r="AE530" s="285"/>
      <c r="AG530" s="285"/>
      <c r="AI530" s="285"/>
      <c r="AK530" s="286"/>
    </row>
    <row r="531" spans="4:37" ht="12.75" customHeight="1" outlineLevel="1" x14ac:dyDescent="0.25">
      <c r="D531" s="139" t="str">
        <f>'Line Items'!D19</f>
        <v>22269000: Liverpool - Manchester - Sheffield - Nottingham - Peterborough - Norwich</v>
      </c>
      <c r="E531" s="102"/>
      <c r="F531" s="140" t="str">
        <f t="shared" si="62"/>
        <v>000 Miles</v>
      </c>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4"/>
      <c r="AE531" s="285"/>
      <c r="AG531" s="285"/>
      <c r="AI531" s="285"/>
      <c r="AK531" s="286"/>
    </row>
    <row r="532" spans="4:37" ht="12.75" customHeight="1" outlineLevel="1" x14ac:dyDescent="0.25">
      <c r="D532" s="139" t="str">
        <f>'Line Items'!D20</f>
        <v>22275000: Derby - Nottingham (Stopping)</v>
      </c>
      <c r="E532" s="102"/>
      <c r="F532" s="140" t="str">
        <f t="shared" si="62"/>
        <v>000 Miles</v>
      </c>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4"/>
      <c r="AE532" s="285"/>
      <c r="AG532" s="285"/>
      <c r="AI532" s="285"/>
      <c r="AK532" s="286"/>
    </row>
    <row r="533" spans="4:37" ht="12.75" customHeight="1" outlineLevel="1" x14ac:dyDescent="0.25">
      <c r="D533" s="139" t="str">
        <f>'Line Items'!D21</f>
        <v>22277000: Nottingham - Newark - Lincoln</v>
      </c>
      <c r="E533" s="102"/>
      <c r="F533" s="140" t="str">
        <f t="shared" si="62"/>
        <v>000 Miles</v>
      </c>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4"/>
      <c r="AE533" s="285"/>
      <c r="AG533" s="285"/>
      <c r="AI533" s="285"/>
      <c r="AK533" s="286"/>
    </row>
    <row r="534" spans="4:37" ht="12.75" customHeight="1" outlineLevel="1" x14ac:dyDescent="0.25">
      <c r="D534" s="139" t="str">
        <f>'Line Items'!D22</f>
        <v>22320000: Crewe - Stoke - Derby</v>
      </c>
      <c r="E534" s="102"/>
      <c r="F534" s="140" t="str">
        <f t="shared" si="62"/>
        <v>000 Miles</v>
      </c>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4"/>
      <c r="AE534" s="285"/>
      <c r="AG534" s="285"/>
      <c r="AI534" s="285"/>
      <c r="AK534" s="286"/>
    </row>
    <row r="535" spans="4:37" ht="12.75" customHeight="1" outlineLevel="1" x14ac:dyDescent="0.25">
      <c r="D535" s="139" t="str">
        <f>'Line Items'!D23</f>
        <v>22321000: Nottingham - Leicester</v>
      </c>
      <c r="E535" s="102"/>
      <c r="F535" s="140" t="str">
        <f t="shared" si="62"/>
        <v>000 Miles</v>
      </c>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4"/>
      <c r="AE535" s="285"/>
      <c r="AG535" s="285"/>
      <c r="AI535" s="285"/>
      <c r="AK535" s="286"/>
    </row>
    <row r="536" spans="4:37" ht="12.75" customHeight="1" outlineLevel="1" x14ac:dyDescent="0.25">
      <c r="D536" s="139" t="str">
        <f>'Line Items'!D24</f>
        <v>22323000: Derby - Matlock</v>
      </c>
      <c r="E536" s="102"/>
      <c r="F536" s="140" t="str">
        <f t="shared" si="62"/>
        <v>000 Miles</v>
      </c>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4"/>
      <c r="AE536" s="285"/>
      <c r="AG536" s="285"/>
      <c r="AI536" s="285"/>
      <c r="AK536" s="286"/>
    </row>
    <row r="537" spans="4:37" ht="12.75" customHeight="1" outlineLevel="1" x14ac:dyDescent="0.25">
      <c r="D537" s="139" t="str">
        <f>'Line Items'!D25</f>
        <v>12325021: Nottingham - Mansfield - Worksop</v>
      </c>
      <c r="E537" s="102"/>
      <c r="F537" s="140" t="str">
        <f t="shared" si="62"/>
        <v>000 Miles</v>
      </c>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4"/>
      <c r="AE537" s="285"/>
      <c r="AG537" s="285"/>
      <c r="AI537" s="285"/>
      <c r="AK537" s="286"/>
    </row>
    <row r="538" spans="4:37" ht="12.75" customHeight="1" outlineLevel="1" x14ac:dyDescent="0.25">
      <c r="D538" s="139" t="str">
        <f>'Line Items'!D26</f>
        <v>22812000: Doncaster - Lincoln - Spalding/Peterborough</v>
      </c>
      <c r="E538" s="102"/>
      <c r="F538" s="140" t="str">
        <f t="shared" si="62"/>
        <v>000 Miles</v>
      </c>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4"/>
      <c r="AE538" s="285"/>
      <c r="AG538" s="285"/>
      <c r="AI538" s="285"/>
      <c r="AK538" s="286"/>
    </row>
    <row r="539" spans="4:37" ht="12.75" customHeight="1" outlineLevel="1" x14ac:dyDescent="0.25">
      <c r="D539" s="139" t="str">
        <f>'Line Items'!D27</f>
        <v>22832000: Nottingham - Grantham - Skegness</v>
      </c>
      <c r="E539" s="102"/>
      <c r="F539" s="140" t="str">
        <f t="shared" si="62"/>
        <v>000 Miles</v>
      </c>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4"/>
      <c r="AE539" s="285"/>
      <c r="AG539" s="285"/>
      <c r="AI539" s="285"/>
      <c r="AK539" s="286"/>
    </row>
    <row r="540" spans="4:37" ht="12.75" customHeight="1" outlineLevel="1" x14ac:dyDescent="0.25">
      <c r="D540" s="139" t="str">
        <f>'Line Items'!D28</f>
        <v>22836000: Newark - Lincoln - Grimsby/Cleethorpes</v>
      </c>
      <c r="E540" s="102"/>
      <c r="F540" s="140" t="str">
        <f t="shared" si="62"/>
        <v>000 Miles</v>
      </c>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4"/>
      <c r="AE540" s="285"/>
      <c r="AG540" s="285"/>
      <c r="AI540" s="285"/>
      <c r="AK540" s="286"/>
    </row>
    <row r="541" spans="4:37" ht="12.75" customHeight="1" outlineLevel="1" x14ac:dyDescent="0.25">
      <c r="D541" s="139" t="str">
        <f>'Line Items'!D29</f>
        <v>Barton on Humber - Cleethorpes</v>
      </c>
      <c r="E541" s="102"/>
      <c r="F541" s="140" t="str">
        <f t="shared" si="62"/>
        <v>000 Miles</v>
      </c>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4"/>
      <c r="AE541" s="285"/>
      <c r="AG541" s="285"/>
      <c r="AI541" s="285"/>
      <c r="AK541" s="286"/>
    </row>
    <row r="542" spans="4:37" ht="12.75" customHeight="1" outlineLevel="1" x14ac:dyDescent="0.25">
      <c r="D542" s="139" t="str">
        <f>'Line Items'!D30</f>
        <v>[Passenger Revenue Service Groups Line 17]</v>
      </c>
      <c r="E542" s="102"/>
      <c r="F542" s="140" t="str">
        <f t="shared" si="62"/>
        <v>000 Miles</v>
      </c>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4"/>
      <c r="AE542" s="285"/>
      <c r="AG542" s="285"/>
      <c r="AI542" s="285"/>
      <c r="AK542" s="286"/>
    </row>
    <row r="543" spans="4:37" ht="12.75" customHeight="1" outlineLevel="1" x14ac:dyDescent="0.25">
      <c r="D543" s="139" t="str">
        <f>'Line Items'!D31</f>
        <v>[Passenger Revenue Service Groups Line 18]</v>
      </c>
      <c r="E543" s="102"/>
      <c r="F543" s="140" t="str">
        <f t="shared" si="62"/>
        <v>000 Miles</v>
      </c>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4"/>
      <c r="AE543" s="285"/>
      <c r="AG543" s="285"/>
      <c r="AI543" s="285"/>
      <c r="AK543" s="286"/>
    </row>
    <row r="544" spans="4:37" ht="12.75" customHeight="1" outlineLevel="1" x14ac:dyDescent="0.25">
      <c r="D544" s="139" t="str">
        <f>'Line Items'!D32</f>
        <v>[Passenger Revenue Service Groups Line 19]</v>
      </c>
      <c r="E544" s="102"/>
      <c r="F544" s="140" t="str">
        <f t="shared" si="62"/>
        <v>000 Miles</v>
      </c>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4"/>
      <c r="AE544" s="285"/>
      <c r="AG544" s="285"/>
      <c r="AI544" s="285"/>
      <c r="AK544" s="286"/>
    </row>
    <row r="545" spans="3:37" ht="12.75" customHeight="1" outlineLevel="1" x14ac:dyDescent="0.25">
      <c r="D545" s="111" t="str">
        <f>'Line Items'!D33</f>
        <v>[Passenger Revenue Service Groups Line 20]</v>
      </c>
      <c r="E545" s="287"/>
      <c r="F545" s="150" t="str">
        <f>F536</f>
        <v>000 Miles</v>
      </c>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9"/>
      <c r="AE545" s="290"/>
      <c r="AG545" s="290"/>
      <c r="AI545" s="290"/>
      <c r="AK545" s="291"/>
    </row>
    <row r="546" spans="3:37" ht="12.75" customHeight="1" outlineLevel="1" x14ac:dyDescent="0.25">
      <c r="G546" s="103"/>
      <c r="H546" s="103"/>
      <c r="I546" s="103"/>
      <c r="J546" s="103"/>
      <c r="K546" s="103"/>
      <c r="L546" s="103"/>
      <c r="M546" s="103"/>
      <c r="N546" s="103"/>
      <c r="O546" s="103"/>
      <c r="P546" s="103"/>
      <c r="Q546" s="103"/>
      <c r="R546" s="103"/>
      <c r="S546" s="103"/>
      <c r="T546" s="103"/>
      <c r="U546" s="103"/>
      <c r="V546" s="103"/>
      <c r="W546" s="103"/>
      <c r="X546" s="103"/>
      <c r="Y546" s="103"/>
      <c r="Z546" s="103"/>
      <c r="AA546" s="103"/>
      <c r="AB546" s="103"/>
      <c r="AC546" s="103"/>
      <c r="AD546" s="103"/>
      <c r="AE546" s="103"/>
      <c r="AG546" s="103"/>
      <c r="AI546" s="103"/>
    </row>
    <row r="547" spans="3:37" ht="12.75" customHeight="1" outlineLevel="1" x14ac:dyDescent="0.25">
      <c r="D547" s="292" t="str">
        <f>"Total "&amp;C525</f>
        <v>Total Seasons (First)</v>
      </c>
      <c r="E547" s="308"/>
      <c r="F547" s="309" t="str">
        <f>F545</f>
        <v>000 Miles</v>
      </c>
      <c r="G547" s="310">
        <f t="shared" ref="G547:AB547" si="63">SUM(G526:G545)</f>
        <v>0</v>
      </c>
      <c r="H547" s="310">
        <f t="shared" si="63"/>
        <v>0</v>
      </c>
      <c r="I547" s="310">
        <f t="shared" si="63"/>
        <v>0</v>
      </c>
      <c r="J547" s="310">
        <f t="shared" si="63"/>
        <v>0</v>
      </c>
      <c r="K547" s="310">
        <f t="shared" si="63"/>
        <v>0</v>
      </c>
      <c r="L547" s="310">
        <f t="shared" si="63"/>
        <v>0</v>
      </c>
      <c r="M547" s="310">
        <f t="shared" si="63"/>
        <v>0</v>
      </c>
      <c r="N547" s="310">
        <f t="shared" si="63"/>
        <v>0</v>
      </c>
      <c r="O547" s="310">
        <f t="shared" si="63"/>
        <v>0</v>
      </c>
      <c r="P547" s="310">
        <f t="shared" si="63"/>
        <v>0</v>
      </c>
      <c r="Q547" s="310">
        <f t="shared" si="63"/>
        <v>0</v>
      </c>
      <c r="R547" s="310">
        <f t="shared" si="63"/>
        <v>0</v>
      </c>
      <c r="S547" s="310">
        <f t="shared" si="63"/>
        <v>0</v>
      </c>
      <c r="T547" s="310">
        <f t="shared" si="63"/>
        <v>0</v>
      </c>
      <c r="U547" s="310">
        <f t="shared" si="63"/>
        <v>0</v>
      </c>
      <c r="V547" s="310">
        <f t="shared" si="63"/>
        <v>0</v>
      </c>
      <c r="W547" s="310">
        <f t="shared" si="63"/>
        <v>0</v>
      </c>
      <c r="X547" s="310">
        <f t="shared" si="63"/>
        <v>0</v>
      </c>
      <c r="Y547" s="310">
        <f t="shared" si="63"/>
        <v>0</v>
      </c>
      <c r="Z547" s="310">
        <f t="shared" si="63"/>
        <v>0</v>
      </c>
      <c r="AA547" s="310">
        <f t="shared" si="63"/>
        <v>0</v>
      </c>
      <c r="AB547" s="310">
        <f t="shared" si="63"/>
        <v>0</v>
      </c>
      <c r="AC547" s="298">
        <f>SUM(AC526:AC545)</f>
        <v>0</v>
      </c>
      <c r="AE547" s="299">
        <f>SUM(AE526:AE545)</f>
        <v>0</v>
      </c>
      <c r="AG547" s="299">
        <f>SUM(AG526:AG545)</f>
        <v>0</v>
      </c>
      <c r="AI547" s="299">
        <f>SUM(AI526:AI545)</f>
        <v>0</v>
      </c>
      <c r="AK547" s="296"/>
    </row>
    <row r="548" spans="3:37" ht="12.75" customHeight="1" outlineLevel="1" x14ac:dyDescent="0.25">
      <c r="G548" s="103"/>
      <c r="H548" s="103"/>
      <c r="I548" s="103"/>
      <c r="J548" s="103"/>
      <c r="K548" s="103"/>
      <c r="L548" s="103"/>
      <c r="M548" s="103"/>
      <c r="N548" s="103"/>
      <c r="O548" s="103"/>
      <c r="P548" s="103"/>
      <c r="Q548" s="103"/>
      <c r="R548" s="103"/>
      <c r="S548" s="103"/>
      <c r="T548" s="103"/>
      <c r="U548" s="103"/>
      <c r="V548" s="103"/>
      <c r="W548" s="103"/>
      <c r="X548" s="103"/>
      <c r="Y548" s="103"/>
      <c r="Z548" s="103"/>
      <c r="AA548" s="103"/>
      <c r="AB548" s="103"/>
      <c r="AC548" s="103"/>
      <c r="AD548" s="103"/>
      <c r="AE548" s="103"/>
      <c r="AG548" s="103"/>
      <c r="AI548" s="103"/>
    </row>
    <row r="549" spans="3:37" ht="12.75" customHeight="1" outlineLevel="1" x14ac:dyDescent="0.25">
      <c r="C549" s="186" t="str">
        <f>C320</f>
        <v>Seasons (Standard)</v>
      </c>
      <c r="G549" s="103"/>
      <c r="H549" s="103"/>
      <c r="I549" s="103"/>
      <c r="J549" s="103"/>
      <c r="K549" s="103"/>
      <c r="L549" s="103"/>
      <c r="M549" s="103"/>
      <c r="N549" s="103"/>
      <c r="O549" s="103"/>
      <c r="P549" s="103"/>
      <c r="Q549" s="103"/>
      <c r="R549" s="103"/>
      <c r="S549" s="103"/>
      <c r="T549" s="103"/>
      <c r="U549" s="103"/>
      <c r="V549" s="103"/>
      <c r="W549" s="103"/>
      <c r="X549" s="103"/>
      <c r="Y549" s="103"/>
      <c r="Z549" s="103"/>
      <c r="AA549" s="103"/>
      <c r="AB549" s="103"/>
      <c r="AC549" s="103"/>
      <c r="AD549" s="103"/>
      <c r="AE549" s="103"/>
      <c r="AG549" s="103"/>
      <c r="AI549" s="103"/>
    </row>
    <row r="550" spans="3:37" ht="12.75" customHeight="1" outlineLevel="1" x14ac:dyDescent="0.25">
      <c r="D550" s="345" t="str">
        <f>'Line Items'!D14</f>
        <v>22150000: St.Pancras-Derby-Sheffield (Fast)</v>
      </c>
      <c r="E550" s="346"/>
      <c r="F550" s="353" t="str">
        <f t="shared" ref="F550:F569" si="64">F526</f>
        <v>000 Miles</v>
      </c>
      <c r="G550" s="348"/>
      <c r="H550" s="348"/>
      <c r="I550" s="349"/>
      <c r="J550" s="348"/>
      <c r="K550" s="349"/>
      <c r="L550" s="349"/>
      <c r="M550" s="348"/>
      <c r="N550" s="348"/>
      <c r="O550" s="348"/>
      <c r="P550" s="348"/>
      <c r="Q550" s="348"/>
      <c r="R550" s="348"/>
      <c r="S550" s="348"/>
      <c r="T550" s="348"/>
      <c r="U550" s="348"/>
      <c r="V550" s="348"/>
      <c r="W550" s="348"/>
      <c r="X550" s="348"/>
      <c r="Y550" s="348"/>
      <c r="Z550" s="348"/>
      <c r="AA550" s="348"/>
      <c r="AB550" s="348"/>
      <c r="AC550" s="350"/>
      <c r="AE550" s="351"/>
      <c r="AG550" s="351"/>
      <c r="AI550" s="351"/>
      <c r="AK550" s="352"/>
    </row>
    <row r="551" spans="3:37" ht="12.75" customHeight="1" outlineLevel="1" x14ac:dyDescent="0.25">
      <c r="D551" s="139" t="str">
        <f>'Line Items'!D15</f>
        <v>22152000: St.Pancras-Derby-Sheffield (Semi Fast)</v>
      </c>
      <c r="E551" s="102"/>
      <c r="F551" s="140" t="str">
        <f t="shared" si="64"/>
        <v>000 Miles</v>
      </c>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4"/>
      <c r="AE551" s="285"/>
      <c r="AG551" s="285"/>
      <c r="AI551" s="285"/>
      <c r="AK551" s="286"/>
    </row>
    <row r="552" spans="3:37" ht="12.75" customHeight="1" outlineLevel="1" x14ac:dyDescent="0.25">
      <c r="D552" s="139" t="str">
        <f>'Line Items'!D16</f>
        <v>22153000: St.Pancras-Nottingham (Fast)</v>
      </c>
      <c r="E552" s="102"/>
      <c r="F552" s="140" t="str">
        <f t="shared" si="64"/>
        <v>000 Miles</v>
      </c>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4"/>
      <c r="AE552" s="285"/>
      <c r="AG552" s="285"/>
      <c r="AI552" s="285"/>
      <c r="AK552" s="286"/>
    </row>
    <row r="553" spans="3:37" ht="12.75" customHeight="1" outlineLevel="1" x14ac:dyDescent="0.25">
      <c r="D553" s="139" t="str">
        <f>'Line Items'!D17</f>
        <v>22154000: St.Pancras-Nottingham (Semi Fast)</v>
      </c>
      <c r="E553" s="102"/>
      <c r="F553" s="140" t="str">
        <f t="shared" si="64"/>
        <v>000 Miles</v>
      </c>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4"/>
      <c r="AE553" s="285"/>
      <c r="AG553" s="285"/>
      <c r="AI553" s="285"/>
      <c r="AK553" s="286"/>
    </row>
    <row r="554" spans="3:37" ht="12.75" customHeight="1" outlineLevel="1" x14ac:dyDescent="0.25">
      <c r="D554" s="139" t="str">
        <f>'Line Items'!D18</f>
        <v>22156000: St.Pancras-Kettering/Corby (Semi Fast)</v>
      </c>
      <c r="E554" s="102"/>
      <c r="F554" s="140" t="str">
        <f t="shared" si="64"/>
        <v>000 Miles</v>
      </c>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4"/>
      <c r="AE554" s="285"/>
      <c r="AG554" s="285"/>
      <c r="AI554" s="285"/>
      <c r="AK554" s="286"/>
    </row>
    <row r="555" spans="3:37" ht="12.75" customHeight="1" outlineLevel="1" x14ac:dyDescent="0.25">
      <c r="D555" s="139" t="str">
        <f>'Line Items'!D19</f>
        <v>22269000: Liverpool - Manchester - Sheffield - Nottingham - Peterborough - Norwich</v>
      </c>
      <c r="E555" s="102"/>
      <c r="F555" s="140" t="str">
        <f t="shared" si="64"/>
        <v>000 Miles</v>
      </c>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4"/>
      <c r="AE555" s="285"/>
      <c r="AG555" s="285"/>
      <c r="AI555" s="285"/>
      <c r="AK555" s="286"/>
    </row>
    <row r="556" spans="3:37" ht="12.75" customHeight="1" outlineLevel="1" x14ac:dyDescent="0.25">
      <c r="D556" s="139" t="str">
        <f>'Line Items'!D20</f>
        <v>22275000: Derby - Nottingham (Stopping)</v>
      </c>
      <c r="E556" s="102"/>
      <c r="F556" s="140" t="str">
        <f t="shared" si="64"/>
        <v>000 Miles</v>
      </c>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4"/>
      <c r="AE556" s="285"/>
      <c r="AG556" s="285"/>
      <c r="AI556" s="285"/>
      <c r="AK556" s="286"/>
    </row>
    <row r="557" spans="3:37" ht="12.75" customHeight="1" outlineLevel="1" x14ac:dyDescent="0.25">
      <c r="D557" s="139" t="str">
        <f>'Line Items'!D21</f>
        <v>22277000: Nottingham - Newark - Lincoln</v>
      </c>
      <c r="E557" s="102"/>
      <c r="F557" s="140" t="str">
        <f t="shared" si="64"/>
        <v>000 Miles</v>
      </c>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4"/>
      <c r="AE557" s="285"/>
      <c r="AG557" s="285"/>
      <c r="AI557" s="285"/>
      <c r="AK557" s="286"/>
    </row>
    <row r="558" spans="3:37" ht="12.75" customHeight="1" outlineLevel="1" x14ac:dyDescent="0.25">
      <c r="D558" s="139" t="str">
        <f>'Line Items'!D22</f>
        <v>22320000: Crewe - Stoke - Derby</v>
      </c>
      <c r="E558" s="102"/>
      <c r="F558" s="140" t="str">
        <f t="shared" si="64"/>
        <v>000 Miles</v>
      </c>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4"/>
      <c r="AE558" s="285"/>
      <c r="AG558" s="285"/>
      <c r="AI558" s="285"/>
      <c r="AK558" s="286"/>
    </row>
    <row r="559" spans="3:37" ht="12.75" customHeight="1" outlineLevel="1" x14ac:dyDescent="0.25">
      <c r="D559" s="139" t="str">
        <f>'Line Items'!D23</f>
        <v>22321000: Nottingham - Leicester</v>
      </c>
      <c r="E559" s="102"/>
      <c r="F559" s="140" t="str">
        <f t="shared" si="64"/>
        <v>000 Miles</v>
      </c>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4"/>
      <c r="AE559" s="285"/>
      <c r="AG559" s="285"/>
      <c r="AI559" s="285"/>
      <c r="AK559" s="286"/>
    </row>
    <row r="560" spans="3:37" ht="12.75" customHeight="1" outlineLevel="1" x14ac:dyDescent="0.25">
      <c r="D560" s="139" t="str">
        <f>'Line Items'!D24</f>
        <v>22323000: Derby - Matlock</v>
      </c>
      <c r="E560" s="102"/>
      <c r="F560" s="140" t="str">
        <f t="shared" si="64"/>
        <v>000 Miles</v>
      </c>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4"/>
      <c r="AE560" s="285"/>
      <c r="AG560" s="285"/>
      <c r="AI560" s="285"/>
      <c r="AK560" s="286"/>
    </row>
    <row r="561" spans="3:37" ht="12.75" customHeight="1" outlineLevel="1" x14ac:dyDescent="0.25">
      <c r="D561" s="139" t="str">
        <f>'Line Items'!D25</f>
        <v>12325021: Nottingham - Mansfield - Worksop</v>
      </c>
      <c r="E561" s="102"/>
      <c r="F561" s="140" t="str">
        <f t="shared" si="64"/>
        <v>000 Miles</v>
      </c>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4"/>
      <c r="AE561" s="285"/>
      <c r="AG561" s="285"/>
      <c r="AI561" s="285"/>
      <c r="AK561" s="286"/>
    </row>
    <row r="562" spans="3:37" ht="12.75" customHeight="1" outlineLevel="1" x14ac:dyDescent="0.25">
      <c r="D562" s="139" t="str">
        <f>'Line Items'!D26</f>
        <v>22812000: Doncaster - Lincoln - Spalding/Peterborough</v>
      </c>
      <c r="E562" s="102"/>
      <c r="F562" s="140" t="str">
        <f t="shared" si="64"/>
        <v>000 Miles</v>
      </c>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4"/>
      <c r="AE562" s="285"/>
      <c r="AG562" s="285"/>
      <c r="AI562" s="285"/>
      <c r="AK562" s="286"/>
    </row>
    <row r="563" spans="3:37" ht="12.75" customHeight="1" outlineLevel="1" x14ac:dyDescent="0.25">
      <c r="D563" s="139" t="str">
        <f>'Line Items'!D27</f>
        <v>22832000: Nottingham - Grantham - Skegness</v>
      </c>
      <c r="E563" s="102"/>
      <c r="F563" s="140" t="str">
        <f t="shared" si="64"/>
        <v>000 Miles</v>
      </c>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4"/>
      <c r="AE563" s="285"/>
      <c r="AG563" s="285"/>
      <c r="AI563" s="285"/>
      <c r="AK563" s="286"/>
    </row>
    <row r="564" spans="3:37" ht="12.75" customHeight="1" outlineLevel="1" x14ac:dyDescent="0.25">
      <c r="D564" s="139" t="str">
        <f>'Line Items'!D28</f>
        <v>22836000: Newark - Lincoln - Grimsby/Cleethorpes</v>
      </c>
      <c r="E564" s="102"/>
      <c r="F564" s="140" t="str">
        <f t="shared" si="64"/>
        <v>000 Miles</v>
      </c>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4"/>
      <c r="AE564" s="285"/>
      <c r="AG564" s="285"/>
      <c r="AI564" s="285"/>
      <c r="AK564" s="286"/>
    </row>
    <row r="565" spans="3:37" ht="12.75" customHeight="1" outlineLevel="1" x14ac:dyDescent="0.25">
      <c r="D565" s="139" t="str">
        <f>'Line Items'!D29</f>
        <v>Barton on Humber - Cleethorpes</v>
      </c>
      <c r="E565" s="102"/>
      <c r="F565" s="140" t="str">
        <f t="shared" si="64"/>
        <v>000 Miles</v>
      </c>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4"/>
      <c r="AE565" s="285"/>
      <c r="AG565" s="285"/>
      <c r="AI565" s="285"/>
      <c r="AK565" s="286"/>
    </row>
    <row r="566" spans="3:37" ht="12.75" customHeight="1" outlineLevel="1" x14ac:dyDescent="0.25">
      <c r="D566" s="139" t="str">
        <f>'Line Items'!D30</f>
        <v>[Passenger Revenue Service Groups Line 17]</v>
      </c>
      <c r="E566" s="102"/>
      <c r="F566" s="140" t="str">
        <f t="shared" si="64"/>
        <v>000 Miles</v>
      </c>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4"/>
      <c r="AE566" s="285"/>
      <c r="AG566" s="285"/>
      <c r="AI566" s="285"/>
      <c r="AK566" s="286"/>
    </row>
    <row r="567" spans="3:37" ht="12.75" customHeight="1" outlineLevel="1" x14ac:dyDescent="0.25">
      <c r="D567" s="139" t="str">
        <f>'Line Items'!D31</f>
        <v>[Passenger Revenue Service Groups Line 18]</v>
      </c>
      <c r="E567" s="102"/>
      <c r="F567" s="140" t="str">
        <f t="shared" si="64"/>
        <v>000 Miles</v>
      </c>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4"/>
      <c r="AE567" s="285"/>
      <c r="AG567" s="285"/>
      <c r="AI567" s="285"/>
      <c r="AK567" s="286"/>
    </row>
    <row r="568" spans="3:37" ht="12.75" customHeight="1" outlineLevel="1" x14ac:dyDescent="0.25">
      <c r="D568" s="139" t="str">
        <f>'Line Items'!D32</f>
        <v>[Passenger Revenue Service Groups Line 19]</v>
      </c>
      <c r="E568" s="102"/>
      <c r="F568" s="140" t="str">
        <f t="shared" si="64"/>
        <v>000 Miles</v>
      </c>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4"/>
      <c r="AE568" s="285"/>
      <c r="AG568" s="285"/>
      <c r="AI568" s="285"/>
      <c r="AK568" s="286"/>
    </row>
    <row r="569" spans="3:37" ht="12.75" customHeight="1" outlineLevel="1" x14ac:dyDescent="0.25">
      <c r="D569" s="111" t="str">
        <f>'Line Items'!D33</f>
        <v>[Passenger Revenue Service Groups Line 20]</v>
      </c>
      <c r="E569" s="287"/>
      <c r="F569" s="150" t="str">
        <f t="shared" si="64"/>
        <v>000 Miles</v>
      </c>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9"/>
      <c r="AE569" s="290"/>
      <c r="AG569" s="290"/>
      <c r="AI569" s="290"/>
      <c r="AK569" s="291"/>
    </row>
    <row r="570" spans="3:37" ht="12.75" customHeight="1" outlineLevel="1" x14ac:dyDescent="0.25">
      <c r="G570" s="103"/>
      <c r="H570" s="103"/>
      <c r="I570" s="103"/>
      <c r="J570" s="103"/>
      <c r="K570" s="103"/>
      <c r="L570" s="103"/>
      <c r="M570" s="103"/>
      <c r="N570" s="103"/>
      <c r="O570" s="103"/>
      <c r="P570" s="103"/>
      <c r="Q570" s="103"/>
      <c r="R570" s="103"/>
      <c r="S570" s="103"/>
      <c r="T570" s="103"/>
      <c r="U570" s="103"/>
      <c r="V570" s="103"/>
      <c r="W570" s="103"/>
      <c r="X570" s="103"/>
      <c r="Y570" s="103"/>
      <c r="Z570" s="103"/>
      <c r="AA570" s="103"/>
      <c r="AB570" s="103"/>
      <c r="AC570" s="103"/>
      <c r="AD570" s="103"/>
      <c r="AE570" s="103"/>
      <c r="AG570" s="103"/>
      <c r="AI570" s="103"/>
    </row>
    <row r="571" spans="3:37" ht="12.75" customHeight="1" outlineLevel="1" x14ac:dyDescent="0.25">
      <c r="D571" s="292" t="str">
        <f>"Total "&amp;C549</f>
        <v>Total Seasons (Standard)</v>
      </c>
      <c r="E571" s="308"/>
      <c r="F571" s="309" t="str">
        <f>F569</f>
        <v>000 Miles</v>
      </c>
      <c r="G571" s="310">
        <f t="shared" ref="G571:AB571" si="65">SUM(G550:G569)</f>
        <v>0</v>
      </c>
      <c r="H571" s="310">
        <f t="shared" si="65"/>
        <v>0</v>
      </c>
      <c r="I571" s="310">
        <f t="shared" si="65"/>
        <v>0</v>
      </c>
      <c r="J571" s="310">
        <f t="shared" si="65"/>
        <v>0</v>
      </c>
      <c r="K571" s="310">
        <f t="shared" si="65"/>
        <v>0</v>
      </c>
      <c r="L571" s="310">
        <f t="shared" si="65"/>
        <v>0</v>
      </c>
      <c r="M571" s="310">
        <f t="shared" si="65"/>
        <v>0</v>
      </c>
      <c r="N571" s="310">
        <f t="shared" si="65"/>
        <v>0</v>
      </c>
      <c r="O571" s="310">
        <f t="shared" si="65"/>
        <v>0</v>
      </c>
      <c r="P571" s="310">
        <f t="shared" si="65"/>
        <v>0</v>
      </c>
      <c r="Q571" s="310">
        <f t="shared" si="65"/>
        <v>0</v>
      </c>
      <c r="R571" s="310">
        <f t="shared" si="65"/>
        <v>0</v>
      </c>
      <c r="S571" s="310">
        <f t="shared" si="65"/>
        <v>0</v>
      </c>
      <c r="T571" s="310">
        <f t="shared" si="65"/>
        <v>0</v>
      </c>
      <c r="U571" s="310">
        <f t="shared" si="65"/>
        <v>0</v>
      </c>
      <c r="V571" s="310">
        <f t="shared" si="65"/>
        <v>0</v>
      </c>
      <c r="W571" s="310">
        <f t="shared" si="65"/>
        <v>0</v>
      </c>
      <c r="X571" s="310">
        <f t="shared" si="65"/>
        <v>0</v>
      </c>
      <c r="Y571" s="310">
        <f t="shared" si="65"/>
        <v>0</v>
      </c>
      <c r="Z571" s="310">
        <f t="shared" si="65"/>
        <v>0</v>
      </c>
      <c r="AA571" s="310">
        <f t="shared" si="65"/>
        <v>0</v>
      </c>
      <c r="AB571" s="310">
        <f t="shared" si="65"/>
        <v>0</v>
      </c>
      <c r="AC571" s="298">
        <f>SUM(AC550:AC569)</f>
        <v>0</v>
      </c>
      <c r="AE571" s="299">
        <f>SUM(AE550:AE569)</f>
        <v>0</v>
      </c>
      <c r="AG571" s="299">
        <f>SUM(AG550:AG569)</f>
        <v>0</v>
      </c>
      <c r="AI571" s="299">
        <f>SUM(AI550:AI569)</f>
        <v>0</v>
      </c>
      <c r="AK571" s="296"/>
    </row>
    <row r="572" spans="3:37" ht="12.75" customHeight="1" outlineLevel="1" x14ac:dyDescent="0.25">
      <c r="G572" s="103"/>
      <c r="H572" s="103"/>
      <c r="I572" s="103"/>
      <c r="J572" s="103"/>
      <c r="K572" s="103"/>
      <c r="L572" s="103"/>
      <c r="M572" s="103"/>
      <c r="N572" s="103"/>
      <c r="O572" s="103"/>
      <c r="P572" s="103"/>
      <c r="Q572" s="103"/>
      <c r="R572" s="103"/>
      <c r="S572" s="103"/>
      <c r="T572" s="103"/>
      <c r="U572" s="103"/>
      <c r="V572" s="103"/>
      <c r="W572" s="103"/>
      <c r="X572" s="103"/>
      <c r="Y572" s="103"/>
      <c r="Z572" s="103"/>
      <c r="AA572" s="103"/>
      <c r="AB572" s="103"/>
      <c r="AC572" s="103"/>
      <c r="AD572" s="103"/>
      <c r="AE572" s="103"/>
      <c r="AG572" s="103"/>
      <c r="AI572" s="103"/>
    </row>
    <row r="573" spans="3:37" ht="12.75" customHeight="1" outlineLevel="1" x14ac:dyDescent="0.25">
      <c r="D573" s="292" t="s">
        <v>572</v>
      </c>
      <c r="E573" s="308"/>
      <c r="F573" s="309" t="str">
        <f>F571</f>
        <v>000 Miles</v>
      </c>
      <c r="G573" s="310">
        <f t="shared" ref="G573:AC573" si="66">SUM(G547,G571)</f>
        <v>0</v>
      </c>
      <c r="H573" s="310">
        <f t="shared" si="66"/>
        <v>0</v>
      </c>
      <c r="I573" s="310">
        <f t="shared" si="66"/>
        <v>0</v>
      </c>
      <c r="J573" s="310">
        <f t="shared" si="66"/>
        <v>0</v>
      </c>
      <c r="K573" s="310">
        <f t="shared" si="66"/>
        <v>0</v>
      </c>
      <c r="L573" s="310">
        <f t="shared" si="66"/>
        <v>0</v>
      </c>
      <c r="M573" s="310">
        <f t="shared" si="66"/>
        <v>0</v>
      </c>
      <c r="N573" s="310">
        <f t="shared" si="66"/>
        <v>0</v>
      </c>
      <c r="O573" s="310">
        <f t="shared" si="66"/>
        <v>0</v>
      </c>
      <c r="P573" s="310">
        <f t="shared" si="66"/>
        <v>0</v>
      </c>
      <c r="Q573" s="310">
        <f t="shared" si="66"/>
        <v>0</v>
      </c>
      <c r="R573" s="310">
        <f t="shared" si="66"/>
        <v>0</v>
      </c>
      <c r="S573" s="310">
        <f t="shared" si="66"/>
        <v>0</v>
      </c>
      <c r="T573" s="310">
        <f t="shared" si="66"/>
        <v>0</v>
      </c>
      <c r="U573" s="310">
        <f t="shared" si="66"/>
        <v>0</v>
      </c>
      <c r="V573" s="310">
        <f t="shared" si="66"/>
        <v>0</v>
      </c>
      <c r="W573" s="310">
        <f t="shared" si="66"/>
        <v>0</v>
      </c>
      <c r="X573" s="310">
        <f t="shared" si="66"/>
        <v>0</v>
      </c>
      <c r="Y573" s="310">
        <f t="shared" si="66"/>
        <v>0</v>
      </c>
      <c r="Z573" s="310">
        <f t="shared" si="66"/>
        <v>0</v>
      </c>
      <c r="AA573" s="310">
        <f t="shared" si="66"/>
        <v>0</v>
      </c>
      <c r="AB573" s="310">
        <f t="shared" si="66"/>
        <v>0</v>
      </c>
      <c r="AC573" s="298">
        <f t="shared" si="66"/>
        <v>0</v>
      </c>
      <c r="AE573" s="299">
        <f>SUM(AE547,AE571)</f>
        <v>0</v>
      </c>
      <c r="AG573" s="299">
        <f>SUM(AG547,AG571)</f>
        <v>0</v>
      </c>
      <c r="AI573" s="299">
        <f>SUM(AI547,AI571)</f>
        <v>0</v>
      </c>
      <c r="AK573" s="296"/>
    </row>
    <row r="574" spans="3:37" ht="12.75" customHeight="1" outlineLevel="1" x14ac:dyDescent="0.25">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G574" s="103"/>
      <c r="AI574" s="103"/>
    </row>
    <row r="575" spans="3:37" ht="12.75" customHeight="1" outlineLevel="1" x14ac:dyDescent="0.25">
      <c r="C575" s="186" t="str">
        <f>C346</f>
        <v>Full Fare (First)</v>
      </c>
      <c r="G575" s="103"/>
      <c r="H575" s="103"/>
      <c r="I575" s="103"/>
      <c r="J575" s="103"/>
      <c r="K575" s="103"/>
      <c r="L575" s="103"/>
      <c r="M575" s="103"/>
      <c r="N575" s="103"/>
      <c r="O575" s="103"/>
      <c r="P575" s="103"/>
      <c r="Q575" s="103"/>
      <c r="R575" s="103"/>
      <c r="S575" s="103"/>
      <c r="T575" s="103"/>
      <c r="U575" s="103"/>
      <c r="V575" s="103"/>
      <c r="W575" s="103"/>
      <c r="X575" s="103"/>
      <c r="Y575" s="103"/>
      <c r="Z575" s="103"/>
      <c r="AA575" s="103"/>
      <c r="AB575" s="103"/>
      <c r="AC575" s="103"/>
      <c r="AD575" s="103"/>
      <c r="AE575" s="103"/>
      <c r="AG575" s="103"/>
      <c r="AI575" s="103"/>
    </row>
    <row r="576" spans="3:37" ht="12.75" customHeight="1" outlineLevel="1" x14ac:dyDescent="0.25">
      <c r="D576" s="345" t="str">
        <f>'Line Items'!D14</f>
        <v>22150000: St.Pancras-Derby-Sheffield (Fast)</v>
      </c>
      <c r="E576" s="346"/>
      <c r="F576" s="353" t="str">
        <f t="shared" ref="F576:F595" si="67">F550</f>
        <v>000 Miles</v>
      </c>
      <c r="G576" s="348"/>
      <c r="H576" s="348"/>
      <c r="I576" s="349"/>
      <c r="J576" s="348"/>
      <c r="K576" s="349"/>
      <c r="L576" s="349"/>
      <c r="M576" s="348"/>
      <c r="N576" s="348"/>
      <c r="O576" s="348"/>
      <c r="P576" s="348"/>
      <c r="Q576" s="348"/>
      <c r="R576" s="348"/>
      <c r="S576" s="348"/>
      <c r="T576" s="348"/>
      <c r="U576" s="348"/>
      <c r="V576" s="348"/>
      <c r="W576" s="348"/>
      <c r="X576" s="348"/>
      <c r="Y576" s="348"/>
      <c r="Z576" s="348"/>
      <c r="AA576" s="348"/>
      <c r="AB576" s="348"/>
      <c r="AC576" s="350"/>
      <c r="AE576" s="351"/>
      <c r="AG576" s="351"/>
      <c r="AI576" s="351"/>
      <c r="AK576" s="352"/>
    </row>
    <row r="577" spans="4:37" ht="12.75" customHeight="1" outlineLevel="1" x14ac:dyDescent="0.25">
      <c r="D577" s="139" t="str">
        <f>'Line Items'!D15</f>
        <v>22152000: St.Pancras-Derby-Sheffield (Semi Fast)</v>
      </c>
      <c r="E577" s="102"/>
      <c r="F577" s="140" t="str">
        <f t="shared" si="67"/>
        <v>000 Miles</v>
      </c>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4"/>
      <c r="AE577" s="285"/>
      <c r="AG577" s="285"/>
      <c r="AI577" s="285"/>
      <c r="AK577" s="286"/>
    </row>
    <row r="578" spans="4:37" ht="12.75" customHeight="1" outlineLevel="1" x14ac:dyDescent="0.25">
      <c r="D578" s="139" t="str">
        <f>'Line Items'!D16</f>
        <v>22153000: St.Pancras-Nottingham (Fast)</v>
      </c>
      <c r="E578" s="102"/>
      <c r="F578" s="140" t="str">
        <f t="shared" si="67"/>
        <v>000 Miles</v>
      </c>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4"/>
      <c r="AE578" s="285"/>
      <c r="AG578" s="285"/>
      <c r="AI578" s="285"/>
      <c r="AK578" s="286"/>
    </row>
    <row r="579" spans="4:37" ht="12.75" customHeight="1" outlineLevel="1" x14ac:dyDescent="0.25">
      <c r="D579" s="139" t="str">
        <f>'Line Items'!D17</f>
        <v>22154000: St.Pancras-Nottingham (Semi Fast)</v>
      </c>
      <c r="E579" s="102"/>
      <c r="F579" s="140" t="str">
        <f t="shared" si="67"/>
        <v>000 Miles</v>
      </c>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4"/>
      <c r="AE579" s="285"/>
      <c r="AG579" s="285"/>
      <c r="AI579" s="285"/>
      <c r="AK579" s="286"/>
    </row>
    <row r="580" spans="4:37" ht="12.75" customHeight="1" outlineLevel="1" x14ac:dyDescent="0.25">
      <c r="D580" s="139" t="str">
        <f>'Line Items'!D18</f>
        <v>22156000: St.Pancras-Kettering/Corby (Semi Fast)</v>
      </c>
      <c r="E580" s="102"/>
      <c r="F580" s="140" t="str">
        <f t="shared" si="67"/>
        <v>000 Miles</v>
      </c>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4"/>
      <c r="AE580" s="285"/>
      <c r="AG580" s="285"/>
      <c r="AI580" s="285"/>
      <c r="AK580" s="286"/>
    </row>
    <row r="581" spans="4:37" ht="12.75" customHeight="1" outlineLevel="1" x14ac:dyDescent="0.25">
      <c r="D581" s="139" t="str">
        <f>'Line Items'!D19</f>
        <v>22269000: Liverpool - Manchester - Sheffield - Nottingham - Peterborough - Norwich</v>
      </c>
      <c r="E581" s="102"/>
      <c r="F581" s="140" t="str">
        <f t="shared" si="67"/>
        <v>000 Miles</v>
      </c>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4"/>
      <c r="AE581" s="285"/>
      <c r="AG581" s="285"/>
      <c r="AI581" s="285"/>
      <c r="AK581" s="286"/>
    </row>
    <row r="582" spans="4:37" ht="12.75" customHeight="1" outlineLevel="1" x14ac:dyDescent="0.25">
      <c r="D582" s="139" t="str">
        <f>'Line Items'!D20</f>
        <v>22275000: Derby - Nottingham (Stopping)</v>
      </c>
      <c r="E582" s="102"/>
      <c r="F582" s="140" t="str">
        <f t="shared" si="67"/>
        <v>000 Miles</v>
      </c>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4"/>
      <c r="AE582" s="285"/>
      <c r="AG582" s="285"/>
      <c r="AI582" s="285"/>
      <c r="AK582" s="286"/>
    </row>
    <row r="583" spans="4:37" ht="12.75" customHeight="1" outlineLevel="1" x14ac:dyDescent="0.25">
      <c r="D583" s="139" t="str">
        <f>'Line Items'!D21</f>
        <v>22277000: Nottingham - Newark - Lincoln</v>
      </c>
      <c r="E583" s="102"/>
      <c r="F583" s="140" t="str">
        <f t="shared" si="67"/>
        <v>000 Miles</v>
      </c>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4"/>
      <c r="AE583" s="285"/>
      <c r="AG583" s="285"/>
      <c r="AI583" s="285"/>
      <c r="AK583" s="286"/>
    </row>
    <row r="584" spans="4:37" ht="12.75" customHeight="1" outlineLevel="1" x14ac:dyDescent="0.25">
      <c r="D584" s="139" t="str">
        <f>'Line Items'!D22</f>
        <v>22320000: Crewe - Stoke - Derby</v>
      </c>
      <c r="E584" s="102"/>
      <c r="F584" s="140" t="str">
        <f t="shared" si="67"/>
        <v>000 Miles</v>
      </c>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4"/>
      <c r="AE584" s="285"/>
      <c r="AG584" s="285"/>
      <c r="AI584" s="285"/>
      <c r="AK584" s="286"/>
    </row>
    <row r="585" spans="4:37" ht="12.75" customHeight="1" outlineLevel="1" x14ac:dyDescent="0.25">
      <c r="D585" s="139" t="str">
        <f>'Line Items'!D23</f>
        <v>22321000: Nottingham - Leicester</v>
      </c>
      <c r="E585" s="102"/>
      <c r="F585" s="140" t="str">
        <f t="shared" si="67"/>
        <v>000 Miles</v>
      </c>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4"/>
      <c r="AE585" s="285"/>
      <c r="AG585" s="285"/>
      <c r="AI585" s="285"/>
      <c r="AK585" s="286"/>
    </row>
    <row r="586" spans="4:37" ht="12.75" customHeight="1" outlineLevel="1" x14ac:dyDescent="0.25">
      <c r="D586" s="139" t="str">
        <f>'Line Items'!D24</f>
        <v>22323000: Derby - Matlock</v>
      </c>
      <c r="E586" s="102"/>
      <c r="F586" s="140" t="str">
        <f t="shared" si="67"/>
        <v>000 Miles</v>
      </c>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4"/>
      <c r="AE586" s="285"/>
      <c r="AG586" s="285"/>
      <c r="AI586" s="285"/>
      <c r="AK586" s="286"/>
    </row>
    <row r="587" spans="4:37" ht="12.75" customHeight="1" outlineLevel="1" x14ac:dyDescent="0.25">
      <c r="D587" s="139" t="str">
        <f>'Line Items'!D25</f>
        <v>12325021: Nottingham - Mansfield - Worksop</v>
      </c>
      <c r="E587" s="102"/>
      <c r="F587" s="140" t="str">
        <f t="shared" si="67"/>
        <v>000 Miles</v>
      </c>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4"/>
      <c r="AE587" s="285"/>
      <c r="AG587" s="285"/>
      <c r="AI587" s="285"/>
      <c r="AK587" s="286"/>
    </row>
    <row r="588" spans="4:37" ht="12.75" customHeight="1" outlineLevel="1" x14ac:dyDescent="0.25">
      <c r="D588" s="139" t="str">
        <f>'Line Items'!D26</f>
        <v>22812000: Doncaster - Lincoln - Spalding/Peterborough</v>
      </c>
      <c r="E588" s="102"/>
      <c r="F588" s="140" t="str">
        <f t="shared" si="67"/>
        <v>000 Miles</v>
      </c>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4"/>
      <c r="AE588" s="285"/>
      <c r="AG588" s="285"/>
      <c r="AI588" s="285"/>
      <c r="AK588" s="286"/>
    </row>
    <row r="589" spans="4:37" ht="12.75" customHeight="1" outlineLevel="1" x14ac:dyDescent="0.25">
      <c r="D589" s="139" t="str">
        <f>'Line Items'!D27</f>
        <v>22832000: Nottingham - Grantham - Skegness</v>
      </c>
      <c r="E589" s="102"/>
      <c r="F589" s="140" t="str">
        <f t="shared" si="67"/>
        <v>000 Miles</v>
      </c>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4"/>
      <c r="AE589" s="285"/>
      <c r="AG589" s="285"/>
      <c r="AI589" s="285"/>
      <c r="AK589" s="286"/>
    </row>
    <row r="590" spans="4:37" ht="12.75" customHeight="1" outlineLevel="1" x14ac:dyDescent="0.25">
      <c r="D590" s="139" t="str">
        <f>'Line Items'!D28</f>
        <v>22836000: Newark - Lincoln - Grimsby/Cleethorpes</v>
      </c>
      <c r="E590" s="102"/>
      <c r="F590" s="140" t="str">
        <f t="shared" si="67"/>
        <v>000 Miles</v>
      </c>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4"/>
      <c r="AE590" s="285"/>
      <c r="AG590" s="285"/>
      <c r="AI590" s="285"/>
      <c r="AK590" s="286"/>
    </row>
    <row r="591" spans="4:37" ht="12.75" customHeight="1" outlineLevel="1" x14ac:dyDescent="0.25">
      <c r="D591" s="139" t="str">
        <f>'Line Items'!D29</f>
        <v>Barton on Humber - Cleethorpes</v>
      </c>
      <c r="E591" s="102"/>
      <c r="F591" s="140" t="str">
        <f t="shared" si="67"/>
        <v>000 Miles</v>
      </c>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4"/>
      <c r="AE591" s="285"/>
      <c r="AG591" s="285"/>
      <c r="AI591" s="285"/>
      <c r="AK591" s="286"/>
    </row>
    <row r="592" spans="4:37" ht="12.75" customHeight="1" outlineLevel="1" x14ac:dyDescent="0.25">
      <c r="D592" s="139" t="str">
        <f>'Line Items'!D30</f>
        <v>[Passenger Revenue Service Groups Line 17]</v>
      </c>
      <c r="E592" s="102"/>
      <c r="F592" s="140" t="str">
        <f t="shared" si="67"/>
        <v>000 Miles</v>
      </c>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4"/>
      <c r="AE592" s="285"/>
      <c r="AG592" s="285"/>
      <c r="AI592" s="285"/>
      <c r="AK592" s="286"/>
    </row>
    <row r="593" spans="3:37" ht="12.75" customHeight="1" outlineLevel="1" x14ac:dyDescent="0.25">
      <c r="D593" s="139" t="str">
        <f>'Line Items'!D31</f>
        <v>[Passenger Revenue Service Groups Line 18]</v>
      </c>
      <c r="E593" s="102"/>
      <c r="F593" s="140" t="str">
        <f t="shared" si="67"/>
        <v>000 Miles</v>
      </c>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4"/>
      <c r="AE593" s="285"/>
      <c r="AG593" s="285"/>
      <c r="AI593" s="285"/>
      <c r="AK593" s="286"/>
    </row>
    <row r="594" spans="3:37" ht="12.75" customHeight="1" outlineLevel="1" x14ac:dyDescent="0.25">
      <c r="D594" s="139" t="str">
        <f>'Line Items'!D32</f>
        <v>[Passenger Revenue Service Groups Line 19]</v>
      </c>
      <c r="E594" s="102"/>
      <c r="F594" s="140" t="str">
        <f t="shared" si="67"/>
        <v>000 Miles</v>
      </c>
      <c r="G594" s="283"/>
      <c r="H594" s="283"/>
      <c r="I594" s="283"/>
      <c r="J594" s="283"/>
      <c r="K594" s="283"/>
      <c r="L594" s="283"/>
      <c r="M594" s="283"/>
      <c r="N594" s="283"/>
      <c r="O594" s="283"/>
      <c r="P594" s="283"/>
      <c r="Q594" s="283"/>
      <c r="R594" s="283"/>
      <c r="S594" s="283"/>
      <c r="T594" s="283"/>
      <c r="U594" s="283"/>
      <c r="V594" s="283"/>
      <c r="W594" s="283"/>
      <c r="X594" s="283"/>
      <c r="Y594" s="283"/>
      <c r="Z594" s="283"/>
      <c r="AA594" s="283"/>
      <c r="AB594" s="283"/>
      <c r="AC594" s="284"/>
      <c r="AE594" s="285"/>
      <c r="AG594" s="285"/>
      <c r="AI594" s="285"/>
      <c r="AK594" s="286"/>
    </row>
    <row r="595" spans="3:37" ht="12.75" customHeight="1" outlineLevel="1" x14ac:dyDescent="0.25">
      <c r="D595" s="111" t="str">
        <f>'Line Items'!D33</f>
        <v>[Passenger Revenue Service Groups Line 20]</v>
      </c>
      <c r="E595" s="287"/>
      <c r="F595" s="150" t="str">
        <f t="shared" si="67"/>
        <v>000 Miles</v>
      </c>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9"/>
      <c r="AE595" s="290"/>
      <c r="AG595" s="290"/>
      <c r="AI595" s="290"/>
      <c r="AK595" s="291"/>
    </row>
    <row r="596" spans="3:37" ht="12.75" customHeight="1" outlineLevel="1" x14ac:dyDescent="0.25">
      <c r="G596" s="103"/>
      <c r="H596" s="103"/>
      <c r="I596" s="103"/>
      <c r="J596" s="103"/>
      <c r="K596" s="103"/>
      <c r="L596" s="103"/>
      <c r="M596" s="103"/>
      <c r="N596" s="103"/>
      <c r="O596" s="103"/>
      <c r="P596" s="103"/>
      <c r="Q596" s="103"/>
      <c r="R596" s="103"/>
      <c r="S596" s="103"/>
      <c r="T596" s="103"/>
      <c r="U596" s="103"/>
      <c r="V596" s="103"/>
      <c r="W596" s="103"/>
      <c r="X596" s="103"/>
      <c r="Y596" s="103"/>
      <c r="Z596" s="103"/>
      <c r="AA596" s="103"/>
      <c r="AB596" s="103"/>
      <c r="AC596" s="103"/>
      <c r="AD596" s="103"/>
      <c r="AE596" s="103"/>
      <c r="AG596" s="103"/>
      <c r="AI596" s="103"/>
    </row>
    <row r="597" spans="3:37" ht="12.75" customHeight="1" outlineLevel="1" x14ac:dyDescent="0.25">
      <c r="D597" s="292" t="str">
        <f>"Total "&amp;C575</f>
        <v>Total Full Fare (First)</v>
      </c>
      <c r="E597" s="308"/>
      <c r="F597" s="309" t="str">
        <f>F595</f>
        <v>000 Miles</v>
      </c>
      <c r="G597" s="310">
        <f t="shared" ref="G597:AB597" si="68">SUM(G576:G595)</f>
        <v>0</v>
      </c>
      <c r="H597" s="310">
        <f t="shared" si="68"/>
        <v>0</v>
      </c>
      <c r="I597" s="310">
        <f t="shared" si="68"/>
        <v>0</v>
      </c>
      <c r="J597" s="310">
        <f t="shared" si="68"/>
        <v>0</v>
      </c>
      <c r="K597" s="310">
        <f t="shared" si="68"/>
        <v>0</v>
      </c>
      <c r="L597" s="310">
        <f t="shared" si="68"/>
        <v>0</v>
      </c>
      <c r="M597" s="310">
        <f t="shared" si="68"/>
        <v>0</v>
      </c>
      <c r="N597" s="310">
        <f t="shared" si="68"/>
        <v>0</v>
      </c>
      <c r="O597" s="310">
        <f t="shared" si="68"/>
        <v>0</v>
      </c>
      <c r="P597" s="310">
        <f t="shared" si="68"/>
        <v>0</v>
      </c>
      <c r="Q597" s="310">
        <f t="shared" si="68"/>
        <v>0</v>
      </c>
      <c r="R597" s="310">
        <f t="shared" si="68"/>
        <v>0</v>
      </c>
      <c r="S597" s="310">
        <f t="shared" si="68"/>
        <v>0</v>
      </c>
      <c r="T597" s="310">
        <f t="shared" si="68"/>
        <v>0</v>
      </c>
      <c r="U597" s="310">
        <f t="shared" si="68"/>
        <v>0</v>
      </c>
      <c r="V597" s="310">
        <f t="shared" si="68"/>
        <v>0</v>
      </c>
      <c r="W597" s="310">
        <f t="shared" si="68"/>
        <v>0</v>
      </c>
      <c r="X597" s="310">
        <f t="shared" si="68"/>
        <v>0</v>
      </c>
      <c r="Y597" s="310">
        <f t="shared" si="68"/>
        <v>0</v>
      </c>
      <c r="Z597" s="310">
        <f t="shared" si="68"/>
        <v>0</v>
      </c>
      <c r="AA597" s="310">
        <f t="shared" si="68"/>
        <v>0</v>
      </c>
      <c r="AB597" s="310">
        <f t="shared" si="68"/>
        <v>0</v>
      </c>
      <c r="AC597" s="298">
        <f>SUM(AC576:AC595)</f>
        <v>0</v>
      </c>
      <c r="AE597" s="299">
        <f>SUM(AE576:AE595)</f>
        <v>0</v>
      </c>
      <c r="AG597" s="299">
        <f>SUM(AG576:AG595)</f>
        <v>0</v>
      </c>
      <c r="AI597" s="299">
        <f>SUM(AI576:AI595)</f>
        <v>0</v>
      </c>
      <c r="AK597" s="296"/>
    </row>
    <row r="598" spans="3:37" ht="12.75" customHeight="1" outlineLevel="1" x14ac:dyDescent="0.25">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103"/>
      <c r="AG598" s="103"/>
      <c r="AI598" s="103"/>
    </row>
    <row r="599" spans="3:37" ht="12.75" customHeight="1" outlineLevel="1" x14ac:dyDescent="0.25">
      <c r="C599" s="186" t="str">
        <f>C370</f>
        <v>Full Fare (Standard)</v>
      </c>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G599" s="103"/>
      <c r="AI599" s="103"/>
    </row>
    <row r="600" spans="3:37" ht="12.75" customHeight="1" outlineLevel="1" x14ac:dyDescent="0.25">
      <c r="D600" s="345" t="str">
        <f>'Line Items'!D14</f>
        <v>22150000: St.Pancras-Derby-Sheffield (Fast)</v>
      </c>
      <c r="E600" s="346"/>
      <c r="F600" s="353" t="str">
        <f t="shared" ref="F600:F619" si="69">F576</f>
        <v>000 Miles</v>
      </c>
      <c r="G600" s="348"/>
      <c r="H600" s="348"/>
      <c r="I600" s="349"/>
      <c r="J600" s="348"/>
      <c r="K600" s="349"/>
      <c r="L600" s="349"/>
      <c r="M600" s="348"/>
      <c r="N600" s="348"/>
      <c r="O600" s="348"/>
      <c r="P600" s="348"/>
      <c r="Q600" s="348"/>
      <c r="R600" s="348"/>
      <c r="S600" s="348"/>
      <c r="T600" s="348"/>
      <c r="U600" s="348"/>
      <c r="V600" s="348"/>
      <c r="W600" s="348"/>
      <c r="X600" s="348"/>
      <c r="Y600" s="348"/>
      <c r="Z600" s="348"/>
      <c r="AA600" s="348"/>
      <c r="AB600" s="348"/>
      <c r="AC600" s="350"/>
      <c r="AE600" s="351"/>
      <c r="AG600" s="351"/>
      <c r="AI600" s="351"/>
      <c r="AK600" s="352"/>
    </row>
    <row r="601" spans="3:37" ht="12.75" customHeight="1" outlineLevel="1" x14ac:dyDescent="0.25">
      <c r="D601" s="139" t="str">
        <f>'Line Items'!D15</f>
        <v>22152000: St.Pancras-Derby-Sheffield (Semi Fast)</v>
      </c>
      <c r="E601" s="102"/>
      <c r="F601" s="140" t="str">
        <f t="shared" si="69"/>
        <v>000 Miles</v>
      </c>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4"/>
      <c r="AE601" s="285"/>
      <c r="AG601" s="285"/>
      <c r="AI601" s="285"/>
      <c r="AK601" s="286"/>
    </row>
    <row r="602" spans="3:37" ht="12.75" customHeight="1" outlineLevel="1" x14ac:dyDescent="0.25">
      <c r="D602" s="139" t="str">
        <f>'Line Items'!D16</f>
        <v>22153000: St.Pancras-Nottingham (Fast)</v>
      </c>
      <c r="E602" s="102"/>
      <c r="F602" s="140" t="str">
        <f t="shared" si="69"/>
        <v>000 Miles</v>
      </c>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4"/>
      <c r="AE602" s="285"/>
      <c r="AG602" s="285"/>
      <c r="AI602" s="285"/>
      <c r="AK602" s="286"/>
    </row>
    <row r="603" spans="3:37" ht="12.75" customHeight="1" outlineLevel="1" x14ac:dyDescent="0.25">
      <c r="D603" s="139" t="str">
        <f>'Line Items'!D17</f>
        <v>22154000: St.Pancras-Nottingham (Semi Fast)</v>
      </c>
      <c r="E603" s="102"/>
      <c r="F603" s="140" t="str">
        <f t="shared" si="69"/>
        <v>000 Miles</v>
      </c>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4"/>
      <c r="AE603" s="285"/>
      <c r="AG603" s="285"/>
      <c r="AI603" s="285"/>
      <c r="AK603" s="286"/>
    </row>
    <row r="604" spans="3:37" ht="12.75" customHeight="1" outlineLevel="1" x14ac:dyDescent="0.25">
      <c r="D604" s="139" t="str">
        <f>'Line Items'!D18</f>
        <v>22156000: St.Pancras-Kettering/Corby (Semi Fast)</v>
      </c>
      <c r="E604" s="102"/>
      <c r="F604" s="140" t="str">
        <f t="shared" si="69"/>
        <v>000 Miles</v>
      </c>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4"/>
      <c r="AE604" s="285"/>
      <c r="AG604" s="285"/>
      <c r="AI604" s="285"/>
      <c r="AK604" s="286"/>
    </row>
    <row r="605" spans="3:37" ht="12.75" customHeight="1" outlineLevel="1" x14ac:dyDescent="0.25">
      <c r="D605" s="139" t="str">
        <f>'Line Items'!D19</f>
        <v>22269000: Liverpool - Manchester - Sheffield - Nottingham - Peterborough - Norwich</v>
      </c>
      <c r="E605" s="102"/>
      <c r="F605" s="140" t="str">
        <f t="shared" si="69"/>
        <v>000 Miles</v>
      </c>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4"/>
      <c r="AE605" s="285"/>
      <c r="AG605" s="285"/>
      <c r="AI605" s="285"/>
      <c r="AK605" s="286"/>
    </row>
    <row r="606" spans="3:37" ht="12.75" customHeight="1" outlineLevel="1" x14ac:dyDescent="0.25">
      <c r="D606" s="139" t="str">
        <f>'Line Items'!D20</f>
        <v>22275000: Derby - Nottingham (Stopping)</v>
      </c>
      <c r="E606" s="102"/>
      <c r="F606" s="140" t="str">
        <f t="shared" si="69"/>
        <v>000 Miles</v>
      </c>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4"/>
      <c r="AE606" s="285"/>
      <c r="AG606" s="285"/>
      <c r="AI606" s="285"/>
      <c r="AK606" s="286"/>
    </row>
    <row r="607" spans="3:37" ht="12.75" customHeight="1" outlineLevel="1" x14ac:dyDescent="0.25">
      <c r="D607" s="139" t="str">
        <f>'Line Items'!D21</f>
        <v>22277000: Nottingham - Newark - Lincoln</v>
      </c>
      <c r="E607" s="102"/>
      <c r="F607" s="140" t="str">
        <f t="shared" si="69"/>
        <v>000 Miles</v>
      </c>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4"/>
      <c r="AE607" s="285"/>
      <c r="AG607" s="285"/>
      <c r="AI607" s="285"/>
      <c r="AK607" s="286"/>
    </row>
    <row r="608" spans="3:37" ht="12.75" customHeight="1" outlineLevel="1" x14ac:dyDescent="0.25">
      <c r="D608" s="139" t="str">
        <f>'Line Items'!D22</f>
        <v>22320000: Crewe - Stoke - Derby</v>
      </c>
      <c r="E608" s="102"/>
      <c r="F608" s="140" t="str">
        <f t="shared" si="69"/>
        <v>000 Miles</v>
      </c>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4"/>
      <c r="AE608" s="285"/>
      <c r="AG608" s="285"/>
      <c r="AI608" s="285"/>
      <c r="AK608" s="286"/>
    </row>
    <row r="609" spans="4:37" ht="12.75" customHeight="1" outlineLevel="1" x14ac:dyDescent="0.25">
      <c r="D609" s="139" t="str">
        <f>'Line Items'!D23</f>
        <v>22321000: Nottingham - Leicester</v>
      </c>
      <c r="E609" s="102"/>
      <c r="F609" s="140" t="str">
        <f t="shared" si="69"/>
        <v>000 Miles</v>
      </c>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4"/>
      <c r="AE609" s="285"/>
      <c r="AG609" s="285"/>
      <c r="AI609" s="285"/>
      <c r="AK609" s="286"/>
    </row>
    <row r="610" spans="4:37" ht="12.75" customHeight="1" outlineLevel="1" x14ac:dyDescent="0.25">
      <c r="D610" s="139" t="str">
        <f>'Line Items'!D24</f>
        <v>22323000: Derby - Matlock</v>
      </c>
      <c r="E610" s="102"/>
      <c r="F610" s="140" t="str">
        <f t="shared" si="69"/>
        <v>000 Miles</v>
      </c>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4"/>
      <c r="AE610" s="285"/>
      <c r="AG610" s="285"/>
      <c r="AI610" s="285"/>
      <c r="AK610" s="286"/>
    </row>
    <row r="611" spans="4:37" ht="12.75" customHeight="1" outlineLevel="1" x14ac:dyDescent="0.25">
      <c r="D611" s="139" t="str">
        <f>'Line Items'!D25</f>
        <v>12325021: Nottingham - Mansfield - Worksop</v>
      </c>
      <c r="E611" s="102"/>
      <c r="F611" s="140" t="str">
        <f t="shared" si="69"/>
        <v>000 Miles</v>
      </c>
      <c r="G611" s="283"/>
      <c r="H611" s="283"/>
      <c r="I611" s="283"/>
      <c r="J611" s="283"/>
      <c r="K611" s="283"/>
      <c r="L611" s="283"/>
      <c r="M611" s="283"/>
      <c r="N611" s="283"/>
      <c r="O611" s="283"/>
      <c r="P611" s="283"/>
      <c r="Q611" s="283"/>
      <c r="R611" s="283"/>
      <c r="S611" s="283"/>
      <c r="T611" s="283"/>
      <c r="U611" s="283"/>
      <c r="V611" s="283"/>
      <c r="W611" s="283"/>
      <c r="X611" s="283"/>
      <c r="Y611" s="283"/>
      <c r="Z611" s="283"/>
      <c r="AA611" s="283"/>
      <c r="AB611" s="283"/>
      <c r="AC611" s="284"/>
      <c r="AE611" s="285"/>
      <c r="AG611" s="285"/>
      <c r="AI611" s="285"/>
      <c r="AK611" s="286"/>
    </row>
    <row r="612" spans="4:37" ht="12.75" customHeight="1" outlineLevel="1" x14ac:dyDescent="0.25">
      <c r="D612" s="139" t="str">
        <f>'Line Items'!D26</f>
        <v>22812000: Doncaster - Lincoln - Spalding/Peterborough</v>
      </c>
      <c r="E612" s="102"/>
      <c r="F612" s="140" t="str">
        <f t="shared" si="69"/>
        <v>000 Miles</v>
      </c>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4"/>
      <c r="AE612" s="285"/>
      <c r="AG612" s="285"/>
      <c r="AI612" s="285"/>
      <c r="AK612" s="286"/>
    </row>
    <row r="613" spans="4:37" ht="12.75" customHeight="1" outlineLevel="1" x14ac:dyDescent="0.25">
      <c r="D613" s="139" t="str">
        <f>'Line Items'!D27</f>
        <v>22832000: Nottingham - Grantham - Skegness</v>
      </c>
      <c r="E613" s="102"/>
      <c r="F613" s="140" t="str">
        <f t="shared" si="69"/>
        <v>000 Miles</v>
      </c>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4"/>
      <c r="AE613" s="285"/>
      <c r="AG613" s="285"/>
      <c r="AI613" s="285"/>
      <c r="AK613" s="286"/>
    </row>
    <row r="614" spans="4:37" ht="12.75" customHeight="1" outlineLevel="1" x14ac:dyDescent="0.25">
      <c r="D614" s="139" t="str">
        <f>'Line Items'!D28</f>
        <v>22836000: Newark - Lincoln - Grimsby/Cleethorpes</v>
      </c>
      <c r="E614" s="102"/>
      <c r="F614" s="140" t="str">
        <f t="shared" si="69"/>
        <v>000 Miles</v>
      </c>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4"/>
      <c r="AE614" s="285"/>
      <c r="AG614" s="285"/>
      <c r="AI614" s="285"/>
      <c r="AK614" s="286"/>
    </row>
    <row r="615" spans="4:37" ht="12.75" customHeight="1" outlineLevel="1" x14ac:dyDescent="0.25">
      <c r="D615" s="139" t="str">
        <f>'Line Items'!D29</f>
        <v>Barton on Humber - Cleethorpes</v>
      </c>
      <c r="E615" s="102"/>
      <c r="F615" s="140" t="str">
        <f t="shared" si="69"/>
        <v>000 Miles</v>
      </c>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4"/>
      <c r="AE615" s="285"/>
      <c r="AG615" s="285"/>
      <c r="AI615" s="285"/>
      <c r="AK615" s="286"/>
    </row>
    <row r="616" spans="4:37" ht="12.75" customHeight="1" outlineLevel="1" x14ac:dyDescent="0.25">
      <c r="D616" s="139" t="str">
        <f>'Line Items'!D30</f>
        <v>[Passenger Revenue Service Groups Line 17]</v>
      </c>
      <c r="E616" s="102"/>
      <c r="F616" s="140" t="str">
        <f t="shared" si="69"/>
        <v>000 Miles</v>
      </c>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4"/>
      <c r="AE616" s="285"/>
      <c r="AG616" s="285"/>
      <c r="AI616" s="285"/>
      <c r="AK616" s="286"/>
    </row>
    <row r="617" spans="4:37" ht="12.75" customHeight="1" outlineLevel="1" x14ac:dyDescent="0.25">
      <c r="D617" s="139" t="str">
        <f>'Line Items'!D31</f>
        <v>[Passenger Revenue Service Groups Line 18]</v>
      </c>
      <c r="E617" s="102"/>
      <c r="F617" s="140" t="str">
        <f t="shared" si="69"/>
        <v>000 Miles</v>
      </c>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4"/>
      <c r="AE617" s="285"/>
      <c r="AG617" s="285"/>
      <c r="AI617" s="285"/>
      <c r="AK617" s="286"/>
    </row>
    <row r="618" spans="4:37" ht="12.75" customHeight="1" outlineLevel="1" x14ac:dyDescent="0.25">
      <c r="D618" s="139" t="str">
        <f>'Line Items'!D32</f>
        <v>[Passenger Revenue Service Groups Line 19]</v>
      </c>
      <c r="E618" s="102"/>
      <c r="F618" s="140" t="str">
        <f t="shared" si="69"/>
        <v>000 Miles</v>
      </c>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4"/>
      <c r="AE618" s="285"/>
      <c r="AG618" s="285"/>
      <c r="AI618" s="285"/>
      <c r="AK618" s="286"/>
    </row>
    <row r="619" spans="4:37" ht="12.75" customHeight="1" outlineLevel="1" x14ac:dyDescent="0.25">
      <c r="D619" s="111" t="str">
        <f>'Line Items'!D33</f>
        <v>[Passenger Revenue Service Groups Line 20]</v>
      </c>
      <c r="E619" s="287"/>
      <c r="F619" s="150" t="str">
        <f t="shared" si="69"/>
        <v>000 Miles</v>
      </c>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9"/>
      <c r="AE619" s="290"/>
      <c r="AG619" s="290"/>
      <c r="AI619" s="290"/>
      <c r="AK619" s="291"/>
    </row>
    <row r="620" spans="4:37" ht="12.75" customHeight="1" outlineLevel="1" x14ac:dyDescent="0.25">
      <c r="G620" s="103"/>
      <c r="H620" s="103"/>
      <c r="I620" s="103"/>
      <c r="J620" s="103"/>
      <c r="K620" s="103"/>
      <c r="L620" s="103"/>
      <c r="M620" s="103"/>
      <c r="N620" s="103"/>
      <c r="O620" s="103"/>
      <c r="P620" s="103"/>
      <c r="Q620" s="103"/>
      <c r="R620" s="103"/>
      <c r="S620" s="103"/>
      <c r="T620" s="103"/>
      <c r="U620" s="103"/>
      <c r="V620" s="103"/>
      <c r="W620" s="103"/>
      <c r="X620" s="103"/>
      <c r="Y620" s="103"/>
      <c r="Z620" s="103"/>
      <c r="AA620" s="103"/>
      <c r="AB620" s="103"/>
      <c r="AC620" s="103"/>
      <c r="AD620" s="103"/>
      <c r="AE620" s="103"/>
      <c r="AG620" s="103"/>
      <c r="AI620" s="103"/>
    </row>
    <row r="621" spans="4:37" ht="12.75" customHeight="1" outlineLevel="1" x14ac:dyDescent="0.25">
      <c r="D621" s="292" t="str">
        <f>"Total "&amp;C599</f>
        <v>Total Full Fare (Standard)</v>
      </c>
      <c r="E621" s="308"/>
      <c r="F621" s="309" t="str">
        <f>F619</f>
        <v>000 Miles</v>
      </c>
      <c r="G621" s="310">
        <f t="shared" ref="G621:AB621" si="70">SUM(G600:G619)</f>
        <v>0</v>
      </c>
      <c r="H621" s="310">
        <f t="shared" si="70"/>
        <v>0</v>
      </c>
      <c r="I621" s="310">
        <f t="shared" si="70"/>
        <v>0</v>
      </c>
      <c r="J621" s="310">
        <f t="shared" si="70"/>
        <v>0</v>
      </c>
      <c r="K621" s="310">
        <f t="shared" si="70"/>
        <v>0</v>
      </c>
      <c r="L621" s="310">
        <f t="shared" si="70"/>
        <v>0</v>
      </c>
      <c r="M621" s="310">
        <f t="shared" si="70"/>
        <v>0</v>
      </c>
      <c r="N621" s="310">
        <f t="shared" si="70"/>
        <v>0</v>
      </c>
      <c r="O621" s="310">
        <f t="shared" si="70"/>
        <v>0</v>
      </c>
      <c r="P621" s="310">
        <f t="shared" si="70"/>
        <v>0</v>
      </c>
      <c r="Q621" s="310">
        <f t="shared" si="70"/>
        <v>0</v>
      </c>
      <c r="R621" s="310">
        <f t="shared" si="70"/>
        <v>0</v>
      </c>
      <c r="S621" s="310">
        <f t="shared" si="70"/>
        <v>0</v>
      </c>
      <c r="T621" s="310">
        <f t="shared" si="70"/>
        <v>0</v>
      </c>
      <c r="U621" s="310">
        <f t="shared" si="70"/>
        <v>0</v>
      </c>
      <c r="V621" s="310">
        <f t="shared" si="70"/>
        <v>0</v>
      </c>
      <c r="W621" s="310">
        <f t="shared" si="70"/>
        <v>0</v>
      </c>
      <c r="X621" s="310">
        <f t="shared" si="70"/>
        <v>0</v>
      </c>
      <c r="Y621" s="310">
        <f t="shared" si="70"/>
        <v>0</v>
      </c>
      <c r="Z621" s="310">
        <f t="shared" si="70"/>
        <v>0</v>
      </c>
      <c r="AA621" s="310">
        <f t="shared" si="70"/>
        <v>0</v>
      </c>
      <c r="AB621" s="310">
        <f t="shared" si="70"/>
        <v>0</v>
      </c>
      <c r="AC621" s="298">
        <f>SUM(AC600:AC619)</f>
        <v>0</v>
      </c>
      <c r="AE621" s="299">
        <f>SUM(AE600:AE619)</f>
        <v>0</v>
      </c>
      <c r="AG621" s="299">
        <f>SUM(AG600:AG619)</f>
        <v>0</v>
      </c>
      <c r="AI621" s="299">
        <f>SUM(AI600:AI619)</f>
        <v>0</v>
      </c>
      <c r="AK621" s="296"/>
    </row>
    <row r="622" spans="4:37" ht="12.75" customHeight="1" outlineLevel="1" x14ac:dyDescent="0.25">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G622" s="103"/>
      <c r="AI622" s="103"/>
    </row>
    <row r="623" spans="4:37" ht="12.75" customHeight="1" outlineLevel="1" x14ac:dyDescent="0.25">
      <c r="D623" s="292" t="s">
        <v>561</v>
      </c>
      <c r="E623" s="308"/>
      <c r="F623" s="309" t="str">
        <f>F621</f>
        <v>000 Miles</v>
      </c>
      <c r="G623" s="310">
        <f t="shared" ref="G623:AC623" si="71">SUM(G597,G621)</f>
        <v>0</v>
      </c>
      <c r="H623" s="310">
        <f t="shared" si="71"/>
        <v>0</v>
      </c>
      <c r="I623" s="310">
        <f t="shared" si="71"/>
        <v>0</v>
      </c>
      <c r="J623" s="310">
        <f t="shared" si="71"/>
        <v>0</v>
      </c>
      <c r="K623" s="310">
        <f t="shared" si="71"/>
        <v>0</v>
      </c>
      <c r="L623" s="310">
        <f t="shared" si="71"/>
        <v>0</v>
      </c>
      <c r="M623" s="310">
        <f t="shared" si="71"/>
        <v>0</v>
      </c>
      <c r="N623" s="310">
        <f t="shared" si="71"/>
        <v>0</v>
      </c>
      <c r="O623" s="310">
        <f t="shared" si="71"/>
        <v>0</v>
      </c>
      <c r="P623" s="310">
        <f t="shared" si="71"/>
        <v>0</v>
      </c>
      <c r="Q623" s="310">
        <f t="shared" si="71"/>
        <v>0</v>
      </c>
      <c r="R623" s="310">
        <f t="shared" si="71"/>
        <v>0</v>
      </c>
      <c r="S623" s="310">
        <f t="shared" si="71"/>
        <v>0</v>
      </c>
      <c r="T623" s="310">
        <f t="shared" si="71"/>
        <v>0</v>
      </c>
      <c r="U623" s="310">
        <f t="shared" si="71"/>
        <v>0</v>
      </c>
      <c r="V623" s="310">
        <f t="shared" si="71"/>
        <v>0</v>
      </c>
      <c r="W623" s="310">
        <f t="shared" si="71"/>
        <v>0</v>
      </c>
      <c r="X623" s="310">
        <f t="shared" si="71"/>
        <v>0</v>
      </c>
      <c r="Y623" s="310">
        <f t="shared" si="71"/>
        <v>0</v>
      </c>
      <c r="Z623" s="310">
        <f t="shared" si="71"/>
        <v>0</v>
      </c>
      <c r="AA623" s="310">
        <f t="shared" si="71"/>
        <v>0</v>
      </c>
      <c r="AB623" s="310">
        <f t="shared" si="71"/>
        <v>0</v>
      </c>
      <c r="AC623" s="298">
        <f t="shared" si="71"/>
        <v>0</v>
      </c>
      <c r="AE623" s="299">
        <f>SUM(AE597,AE621)</f>
        <v>0</v>
      </c>
      <c r="AG623" s="299">
        <f>SUM(AG597,AG621)</f>
        <v>0</v>
      </c>
      <c r="AI623" s="299">
        <f>SUM(AI597,AI621)</f>
        <v>0</v>
      </c>
      <c r="AK623" s="296"/>
    </row>
    <row r="624" spans="4:37" ht="12.75" customHeight="1" outlineLevel="1" x14ac:dyDescent="0.25">
      <c r="G624" s="103"/>
      <c r="H624" s="103"/>
      <c r="I624" s="103"/>
      <c r="J624" s="103"/>
      <c r="K624" s="103"/>
      <c r="L624" s="103"/>
      <c r="M624" s="103"/>
      <c r="N624" s="103"/>
      <c r="O624" s="103"/>
      <c r="P624" s="103"/>
      <c r="Q624" s="103"/>
      <c r="R624" s="103"/>
      <c r="S624" s="103"/>
      <c r="T624" s="103"/>
      <c r="U624" s="103"/>
      <c r="V624" s="103"/>
      <c r="W624" s="103"/>
      <c r="X624" s="103"/>
      <c r="Y624" s="103"/>
      <c r="Z624" s="103"/>
      <c r="AA624" s="103"/>
      <c r="AB624" s="103"/>
      <c r="AC624" s="103"/>
      <c r="AD624" s="103"/>
      <c r="AE624" s="103"/>
      <c r="AG624" s="103"/>
      <c r="AI624" s="103"/>
    </row>
    <row r="625" spans="3:37" ht="12.75" customHeight="1" outlineLevel="1" x14ac:dyDescent="0.25">
      <c r="C625" s="186" t="str">
        <f>C396</f>
        <v>Advance (First)</v>
      </c>
      <c r="G625" s="103"/>
      <c r="H625" s="103"/>
      <c r="I625" s="103"/>
      <c r="J625" s="103"/>
      <c r="K625" s="103"/>
      <c r="L625" s="103"/>
      <c r="M625" s="103"/>
      <c r="N625" s="103"/>
      <c r="O625" s="103"/>
      <c r="P625" s="103"/>
      <c r="Q625" s="103"/>
      <c r="R625" s="103"/>
      <c r="S625" s="103"/>
      <c r="T625" s="103"/>
      <c r="U625" s="103"/>
      <c r="V625" s="103"/>
      <c r="W625" s="103"/>
      <c r="X625" s="103"/>
      <c r="Y625" s="103"/>
      <c r="Z625" s="103"/>
      <c r="AA625" s="103"/>
      <c r="AB625" s="103"/>
      <c r="AC625" s="103"/>
      <c r="AD625" s="103"/>
      <c r="AE625" s="103"/>
      <c r="AG625" s="103"/>
      <c r="AI625" s="103"/>
    </row>
    <row r="626" spans="3:37" ht="12.75" customHeight="1" outlineLevel="1" x14ac:dyDescent="0.25">
      <c r="D626" s="345" t="str">
        <f>'Line Items'!D14</f>
        <v>22150000: St.Pancras-Derby-Sheffield (Fast)</v>
      </c>
      <c r="E626" s="346"/>
      <c r="F626" s="353" t="str">
        <f t="shared" ref="F626:F645" si="72">F600</f>
        <v>000 Miles</v>
      </c>
      <c r="G626" s="348"/>
      <c r="H626" s="348"/>
      <c r="I626" s="349"/>
      <c r="J626" s="348"/>
      <c r="K626" s="349"/>
      <c r="L626" s="349"/>
      <c r="M626" s="348"/>
      <c r="N626" s="348"/>
      <c r="O626" s="348"/>
      <c r="P626" s="348"/>
      <c r="Q626" s="348"/>
      <c r="R626" s="348"/>
      <c r="S626" s="348"/>
      <c r="T626" s="348"/>
      <c r="U626" s="348"/>
      <c r="V626" s="348"/>
      <c r="W626" s="348"/>
      <c r="X626" s="348"/>
      <c r="Y626" s="348"/>
      <c r="Z626" s="348"/>
      <c r="AA626" s="348"/>
      <c r="AB626" s="348"/>
      <c r="AC626" s="350"/>
      <c r="AE626" s="351"/>
      <c r="AG626" s="351"/>
      <c r="AI626" s="351"/>
      <c r="AK626" s="352"/>
    </row>
    <row r="627" spans="3:37" ht="12.75" customHeight="1" outlineLevel="1" x14ac:dyDescent="0.25">
      <c r="D627" s="139" t="str">
        <f>'Line Items'!D15</f>
        <v>22152000: St.Pancras-Derby-Sheffield (Semi Fast)</v>
      </c>
      <c r="E627" s="102"/>
      <c r="F627" s="140" t="str">
        <f t="shared" si="72"/>
        <v>000 Miles</v>
      </c>
      <c r="G627" s="283"/>
      <c r="H627" s="283"/>
      <c r="I627" s="283"/>
      <c r="J627" s="283"/>
      <c r="K627" s="283"/>
      <c r="L627" s="283"/>
      <c r="M627" s="283"/>
      <c r="N627" s="283"/>
      <c r="O627" s="283"/>
      <c r="P627" s="283"/>
      <c r="Q627" s="283"/>
      <c r="R627" s="283"/>
      <c r="S627" s="283"/>
      <c r="T627" s="283"/>
      <c r="U627" s="283"/>
      <c r="V627" s="283"/>
      <c r="W627" s="283"/>
      <c r="X627" s="283"/>
      <c r="Y627" s="283"/>
      <c r="Z627" s="283"/>
      <c r="AA627" s="283"/>
      <c r="AB627" s="283"/>
      <c r="AC627" s="284"/>
      <c r="AE627" s="285"/>
      <c r="AG627" s="285"/>
      <c r="AI627" s="285"/>
      <c r="AK627" s="286"/>
    </row>
    <row r="628" spans="3:37" ht="12.75" customHeight="1" outlineLevel="1" x14ac:dyDescent="0.25">
      <c r="D628" s="139" t="str">
        <f>'Line Items'!D16</f>
        <v>22153000: St.Pancras-Nottingham (Fast)</v>
      </c>
      <c r="E628" s="102"/>
      <c r="F628" s="140" t="str">
        <f t="shared" si="72"/>
        <v>000 Miles</v>
      </c>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4"/>
      <c r="AE628" s="285"/>
      <c r="AG628" s="285"/>
      <c r="AI628" s="285"/>
      <c r="AK628" s="286"/>
    </row>
    <row r="629" spans="3:37" ht="12.75" customHeight="1" outlineLevel="1" x14ac:dyDescent="0.25">
      <c r="D629" s="139" t="str">
        <f>'Line Items'!D17</f>
        <v>22154000: St.Pancras-Nottingham (Semi Fast)</v>
      </c>
      <c r="E629" s="102"/>
      <c r="F629" s="140" t="str">
        <f t="shared" si="72"/>
        <v>000 Miles</v>
      </c>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4"/>
      <c r="AE629" s="285"/>
      <c r="AG629" s="285"/>
      <c r="AI629" s="285"/>
      <c r="AK629" s="286"/>
    </row>
    <row r="630" spans="3:37" ht="12.75" customHeight="1" outlineLevel="1" x14ac:dyDescent="0.25">
      <c r="D630" s="139" t="str">
        <f>'Line Items'!D18</f>
        <v>22156000: St.Pancras-Kettering/Corby (Semi Fast)</v>
      </c>
      <c r="E630" s="102"/>
      <c r="F630" s="140" t="str">
        <f t="shared" si="72"/>
        <v>000 Miles</v>
      </c>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4"/>
      <c r="AE630" s="285"/>
      <c r="AG630" s="285"/>
      <c r="AI630" s="285"/>
      <c r="AK630" s="286"/>
    </row>
    <row r="631" spans="3:37" ht="12.75" customHeight="1" outlineLevel="1" x14ac:dyDescent="0.25">
      <c r="D631" s="139" t="str">
        <f>'Line Items'!D19</f>
        <v>22269000: Liverpool - Manchester - Sheffield - Nottingham - Peterborough - Norwich</v>
      </c>
      <c r="E631" s="102"/>
      <c r="F631" s="140" t="str">
        <f t="shared" si="72"/>
        <v>000 Miles</v>
      </c>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4"/>
      <c r="AE631" s="285"/>
      <c r="AG631" s="285"/>
      <c r="AI631" s="285"/>
      <c r="AK631" s="286"/>
    </row>
    <row r="632" spans="3:37" ht="12.75" customHeight="1" outlineLevel="1" x14ac:dyDescent="0.25">
      <c r="D632" s="139" t="str">
        <f>'Line Items'!D20</f>
        <v>22275000: Derby - Nottingham (Stopping)</v>
      </c>
      <c r="E632" s="102"/>
      <c r="F632" s="140" t="str">
        <f t="shared" si="72"/>
        <v>000 Miles</v>
      </c>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4"/>
      <c r="AE632" s="285"/>
      <c r="AG632" s="285"/>
      <c r="AI632" s="285"/>
      <c r="AK632" s="286"/>
    </row>
    <row r="633" spans="3:37" ht="12.75" customHeight="1" outlineLevel="1" x14ac:dyDescent="0.25">
      <c r="D633" s="139" t="str">
        <f>'Line Items'!D21</f>
        <v>22277000: Nottingham - Newark - Lincoln</v>
      </c>
      <c r="E633" s="102"/>
      <c r="F633" s="140" t="str">
        <f t="shared" si="72"/>
        <v>000 Miles</v>
      </c>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4"/>
      <c r="AE633" s="285"/>
      <c r="AG633" s="285"/>
      <c r="AI633" s="285"/>
      <c r="AK633" s="286"/>
    </row>
    <row r="634" spans="3:37" ht="12.75" customHeight="1" outlineLevel="1" x14ac:dyDescent="0.25">
      <c r="D634" s="139" t="str">
        <f>'Line Items'!D22</f>
        <v>22320000: Crewe - Stoke - Derby</v>
      </c>
      <c r="E634" s="102"/>
      <c r="F634" s="140" t="str">
        <f t="shared" si="72"/>
        <v>000 Miles</v>
      </c>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4"/>
      <c r="AE634" s="285"/>
      <c r="AG634" s="285"/>
      <c r="AI634" s="285"/>
      <c r="AK634" s="286"/>
    </row>
    <row r="635" spans="3:37" ht="12.75" customHeight="1" outlineLevel="1" x14ac:dyDescent="0.25">
      <c r="D635" s="139" t="str">
        <f>'Line Items'!D23</f>
        <v>22321000: Nottingham - Leicester</v>
      </c>
      <c r="E635" s="102"/>
      <c r="F635" s="140" t="str">
        <f t="shared" si="72"/>
        <v>000 Miles</v>
      </c>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4"/>
      <c r="AE635" s="285"/>
      <c r="AG635" s="285"/>
      <c r="AI635" s="285"/>
      <c r="AK635" s="286"/>
    </row>
    <row r="636" spans="3:37" ht="12.75" customHeight="1" outlineLevel="1" x14ac:dyDescent="0.25">
      <c r="D636" s="139" t="str">
        <f>'Line Items'!D24</f>
        <v>22323000: Derby - Matlock</v>
      </c>
      <c r="E636" s="102"/>
      <c r="F636" s="140" t="str">
        <f t="shared" si="72"/>
        <v>000 Miles</v>
      </c>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4"/>
      <c r="AE636" s="285"/>
      <c r="AG636" s="285"/>
      <c r="AI636" s="285"/>
      <c r="AK636" s="286"/>
    </row>
    <row r="637" spans="3:37" ht="12.75" customHeight="1" outlineLevel="1" x14ac:dyDescent="0.25">
      <c r="D637" s="139" t="str">
        <f>'Line Items'!D25</f>
        <v>12325021: Nottingham - Mansfield - Worksop</v>
      </c>
      <c r="E637" s="102"/>
      <c r="F637" s="140" t="str">
        <f t="shared" si="72"/>
        <v>000 Miles</v>
      </c>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4"/>
      <c r="AE637" s="285"/>
      <c r="AG637" s="285"/>
      <c r="AI637" s="285"/>
      <c r="AK637" s="286"/>
    </row>
    <row r="638" spans="3:37" ht="12.75" customHeight="1" outlineLevel="1" x14ac:dyDescent="0.25">
      <c r="D638" s="139" t="str">
        <f>'Line Items'!D26</f>
        <v>22812000: Doncaster - Lincoln - Spalding/Peterborough</v>
      </c>
      <c r="E638" s="102"/>
      <c r="F638" s="140" t="str">
        <f t="shared" si="72"/>
        <v>000 Miles</v>
      </c>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4"/>
      <c r="AE638" s="285"/>
      <c r="AG638" s="285"/>
      <c r="AI638" s="285"/>
      <c r="AK638" s="286"/>
    </row>
    <row r="639" spans="3:37" ht="12.75" customHeight="1" outlineLevel="1" x14ac:dyDescent="0.25">
      <c r="D639" s="139" t="str">
        <f>'Line Items'!D27</f>
        <v>22832000: Nottingham - Grantham - Skegness</v>
      </c>
      <c r="E639" s="102"/>
      <c r="F639" s="140" t="str">
        <f t="shared" si="72"/>
        <v>000 Miles</v>
      </c>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4"/>
      <c r="AE639" s="285"/>
      <c r="AG639" s="285"/>
      <c r="AI639" s="285"/>
      <c r="AK639" s="286"/>
    </row>
    <row r="640" spans="3:37" ht="12.75" customHeight="1" outlineLevel="1" x14ac:dyDescent="0.25">
      <c r="D640" s="139" t="str">
        <f>'Line Items'!D28</f>
        <v>22836000: Newark - Lincoln - Grimsby/Cleethorpes</v>
      </c>
      <c r="E640" s="102"/>
      <c r="F640" s="140" t="str">
        <f t="shared" si="72"/>
        <v>000 Miles</v>
      </c>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4"/>
      <c r="AE640" s="285"/>
      <c r="AG640" s="285"/>
      <c r="AI640" s="285"/>
      <c r="AK640" s="286"/>
    </row>
    <row r="641" spans="3:37" ht="12.75" customHeight="1" outlineLevel="1" x14ac:dyDescent="0.25">
      <c r="D641" s="139" t="str">
        <f>'Line Items'!D29</f>
        <v>Barton on Humber - Cleethorpes</v>
      </c>
      <c r="E641" s="102"/>
      <c r="F641" s="140" t="str">
        <f t="shared" si="72"/>
        <v>000 Miles</v>
      </c>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4"/>
      <c r="AE641" s="285"/>
      <c r="AG641" s="285"/>
      <c r="AI641" s="285"/>
      <c r="AK641" s="286"/>
    </row>
    <row r="642" spans="3:37" ht="12.75" customHeight="1" outlineLevel="1" x14ac:dyDescent="0.25">
      <c r="D642" s="139" t="str">
        <f>'Line Items'!D30</f>
        <v>[Passenger Revenue Service Groups Line 17]</v>
      </c>
      <c r="E642" s="102"/>
      <c r="F642" s="140" t="str">
        <f t="shared" si="72"/>
        <v>000 Miles</v>
      </c>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4"/>
      <c r="AE642" s="285"/>
      <c r="AG642" s="285"/>
      <c r="AI642" s="285"/>
      <c r="AK642" s="286"/>
    </row>
    <row r="643" spans="3:37" ht="12.75" customHeight="1" outlineLevel="1" x14ac:dyDescent="0.25">
      <c r="D643" s="139" t="str">
        <f>'Line Items'!D31</f>
        <v>[Passenger Revenue Service Groups Line 18]</v>
      </c>
      <c r="E643" s="102"/>
      <c r="F643" s="140" t="str">
        <f t="shared" si="72"/>
        <v>000 Miles</v>
      </c>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4"/>
      <c r="AE643" s="285"/>
      <c r="AG643" s="285"/>
      <c r="AI643" s="285"/>
      <c r="AK643" s="286"/>
    </row>
    <row r="644" spans="3:37" ht="12.75" customHeight="1" outlineLevel="1" x14ac:dyDescent="0.25">
      <c r="D644" s="139" t="str">
        <f>'Line Items'!D32</f>
        <v>[Passenger Revenue Service Groups Line 19]</v>
      </c>
      <c r="E644" s="102"/>
      <c r="F644" s="140" t="str">
        <f t="shared" si="72"/>
        <v>000 Miles</v>
      </c>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4"/>
      <c r="AE644" s="285"/>
      <c r="AG644" s="285"/>
      <c r="AI644" s="285"/>
      <c r="AK644" s="286"/>
    </row>
    <row r="645" spans="3:37" ht="12.75" customHeight="1" outlineLevel="1" x14ac:dyDescent="0.25">
      <c r="D645" s="111" t="str">
        <f>'Line Items'!D33</f>
        <v>[Passenger Revenue Service Groups Line 20]</v>
      </c>
      <c r="E645" s="287"/>
      <c r="F645" s="150" t="str">
        <f t="shared" si="72"/>
        <v>000 Miles</v>
      </c>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9"/>
      <c r="AE645" s="290"/>
      <c r="AG645" s="290"/>
      <c r="AI645" s="290"/>
      <c r="AK645" s="291"/>
    </row>
    <row r="646" spans="3:37" ht="12.75" customHeight="1" outlineLevel="1" x14ac:dyDescent="0.25">
      <c r="G646" s="103"/>
      <c r="H646" s="103"/>
      <c r="I646" s="103"/>
      <c r="J646" s="103"/>
      <c r="K646" s="103"/>
      <c r="L646" s="103"/>
      <c r="M646" s="103"/>
      <c r="N646" s="103"/>
      <c r="O646" s="103"/>
      <c r="P646" s="103"/>
      <c r="Q646" s="103"/>
      <c r="R646" s="103"/>
      <c r="S646" s="103"/>
      <c r="T646" s="103"/>
      <c r="U646" s="103"/>
      <c r="V646" s="103"/>
      <c r="W646" s="103"/>
      <c r="X646" s="103"/>
      <c r="Y646" s="103"/>
      <c r="Z646" s="103"/>
      <c r="AA646" s="103"/>
      <c r="AB646" s="103"/>
      <c r="AC646" s="103"/>
      <c r="AD646" s="103"/>
      <c r="AE646" s="103"/>
      <c r="AG646" s="103"/>
      <c r="AI646" s="103"/>
    </row>
    <row r="647" spans="3:37" ht="12.75" customHeight="1" outlineLevel="1" x14ac:dyDescent="0.25">
      <c r="D647" s="292" t="str">
        <f>"Total "&amp;C625</f>
        <v>Total Advance (First)</v>
      </c>
      <c r="E647" s="308"/>
      <c r="F647" s="309" t="str">
        <f>F645</f>
        <v>000 Miles</v>
      </c>
      <c r="G647" s="310">
        <f t="shared" ref="G647:AB647" si="73">SUM(G626:G645)</f>
        <v>0</v>
      </c>
      <c r="H647" s="310">
        <f t="shared" si="73"/>
        <v>0</v>
      </c>
      <c r="I647" s="310">
        <f t="shared" si="73"/>
        <v>0</v>
      </c>
      <c r="J647" s="310">
        <f t="shared" si="73"/>
        <v>0</v>
      </c>
      <c r="K647" s="310">
        <f t="shared" si="73"/>
        <v>0</v>
      </c>
      <c r="L647" s="310">
        <f t="shared" si="73"/>
        <v>0</v>
      </c>
      <c r="M647" s="310">
        <f t="shared" si="73"/>
        <v>0</v>
      </c>
      <c r="N647" s="310">
        <f t="shared" si="73"/>
        <v>0</v>
      </c>
      <c r="O647" s="310">
        <f t="shared" si="73"/>
        <v>0</v>
      </c>
      <c r="P647" s="310">
        <f t="shared" si="73"/>
        <v>0</v>
      </c>
      <c r="Q647" s="310">
        <f t="shared" si="73"/>
        <v>0</v>
      </c>
      <c r="R647" s="310">
        <f t="shared" si="73"/>
        <v>0</v>
      </c>
      <c r="S647" s="310">
        <f t="shared" si="73"/>
        <v>0</v>
      </c>
      <c r="T647" s="310">
        <f t="shared" si="73"/>
        <v>0</v>
      </c>
      <c r="U647" s="310">
        <f t="shared" si="73"/>
        <v>0</v>
      </c>
      <c r="V647" s="310">
        <f t="shared" si="73"/>
        <v>0</v>
      </c>
      <c r="W647" s="310">
        <f t="shared" si="73"/>
        <v>0</v>
      </c>
      <c r="X647" s="310">
        <f t="shared" si="73"/>
        <v>0</v>
      </c>
      <c r="Y647" s="310">
        <f t="shared" si="73"/>
        <v>0</v>
      </c>
      <c r="Z647" s="310">
        <f t="shared" si="73"/>
        <v>0</v>
      </c>
      <c r="AA647" s="310">
        <f t="shared" si="73"/>
        <v>0</v>
      </c>
      <c r="AB647" s="310">
        <f t="shared" si="73"/>
        <v>0</v>
      </c>
      <c r="AC647" s="298">
        <f>SUM(AC626:AC645)</f>
        <v>0</v>
      </c>
      <c r="AE647" s="299">
        <f>SUM(AE626:AE645)</f>
        <v>0</v>
      </c>
      <c r="AG647" s="299">
        <f>SUM(AG626:AG645)</f>
        <v>0</v>
      </c>
      <c r="AI647" s="299">
        <f>SUM(AI626:AI645)</f>
        <v>0</v>
      </c>
      <c r="AK647" s="296"/>
    </row>
    <row r="648" spans="3:37" ht="12.75" customHeight="1" outlineLevel="1" x14ac:dyDescent="0.25">
      <c r="G648" s="103"/>
      <c r="H648" s="103"/>
      <c r="I648" s="103"/>
      <c r="J648" s="103"/>
      <c r="K648" s="103"/>
      <c r="L648" s="103"/>
      <c r="M648" s="103"/>
      <c r="N648" s="103"/>
      <c r="O648" s="103"/>
      <c r="P648" s="103"/>
      <c r="Q648" s="103"/>
      <c r="R648" s="103"/>
      <c r="S648" s="103"/>
      <c r="T648" s="103"/>
      <c r="U648" s="103"/>
      <c r="V648" s="103"/>
      <c r="W648" s="103"/>
      <c r="X648" s="103"/>
      <c r="Y648" s="103"/>
      <c r="Z648" s="103"/>
      <c r="AA648" s="103"/>
      <c r="AB648" s="103"/>
      <c r="AC648" s="103"/>
      <c r="AD648" s="103"/>
      <c r="AE648" s="103"/>
      <c r="AG648" s="103"/>
      <c r="AI648" s="103"/>
    </row>
    <row r="649" spans="3:37" ht="12.75" customHeight="1" outlineLevel="1" x14ac:dyDescent="0.25">
      <c r="C649" s="186" t="str">
        <f>C420</f>
        <v>Advance (Standard)</v>
      </c>
      <c r="G649" s="103"/>
      <c r="H649" s="103"/>
      <c r="I649" s="103"/>
      <c r="J649" s="103"/>
      <c r="K649" s="103"/>
      <c r="L649" s="103"/>
      <c r="M649" s="103"/>
      <c r="N649" s="103"/>
      <c r="O649" s="103"/>
      <c r="P649" s="103"/>
      <c r="Q649" s="103"/>
      <c r="R649" s="103"/>
      <c r="S649" s="103"/>
      <c r="T649" s="103"/>
      <c r="U649" s="103"/>
      <c r="V649" s="103"/>
      <c r="W649" s="103"/>
      <c r="X649" s="103"/>
      <c r="Y649" s="103"/>
      <c r="Z649" s="103"/>
      <c r="AA649" s="103"/>
      <c r="AB649" s="103"/>
      <c r="AC649" s="103"/>
      <c r="AD649" s="103"/>
      <c r="AE649" s="103"/>
      <c r="AG649" s="103"/>
      <c r="AI649" s="103"/>
    </row>
    <row r="650" spans="3:37" ht="12.75" customHeight="1" outlineLevel="1" x14ac:dyDescent="0.25">
      <c r="D650" s="345" t="str">
        <f>'Line Items'!D14</f>
        <v>22150000: St.Pancras-Derby-Sheffield (Fast)</v>
      </c>
      <c r="E650" s="346"/>
      <c r="F650" s="353" t="str">
        <f t="shared" ref="F650:F669" si="74">F626</f>
        <v>000 Miles</v>
      </c>
      <c r="G650" s="348"/>
      <c r="H650" s="348"/>
      <c r="I650" s="349"/>
      <c r="J650" s="348"/>
      <c r="K650" s="349"/>
      <c r="L650" s="349"/>
      <c r="M650" s="348"/>
      <c r="N650" s="348"/>
      <c r="O650" s="348"/>
      <c r="P650" s="348"/>
      <c r="Q650" s="348"/>
      <c r="R650" s="348"/>
      <c r="S650" s="348"/>
      <c r="T650" s="348"/>
      <c r="U650" s="348"/>
      <c r="V650" s="348"/>
      <c r="W650" s="348"/>
      <c r="X650" s="348"/>
      <c r="Y650" s="348"/>
      <c r="Z650" s="348"/>
      <c r="AA650" s="348"/>
      <c r="AB650" s="348"/>
      <c r="AC650" s="350"/>
      <c r="AE650" s="351"/>
      <c r="AG650" s="351"/>
      <c r="AI650" s="351"/>
      <c r="AK650" s="352"/>
    </row>
    <row r="651" spans="3:37" ht="12.75" customHeight="1" outlineLevel="1" x14ac:dyDescent="0.25">
      <c r="D651" s="139" t="str">
        <f>'Line Items'!D15</f>
        <v>22152000: St.Pancras-Derby-Sheffield (Semi Fast)</v>
      </c>
      <c r="E651" s="102"/>
      <c r="F651" s="140" t="str">
        <f t="shared" si="74"/>
        <v>000 Miles</v>
      </c>
      <c r="G651" s="283"/>
      <c r="H651" s="283"/>
      <c r="I651" s="283"/>
      <c r="J651" s="283"/>
      <c r="K651" s="283"/>
      <c r="L651" s="283"/>
      <c r="M651" s="283"/>
      <c r="N651" s="283"/>
      <c r="O651" s="283"/>
      <c r="P651" s="283"/>
      <c r="Q651" s="283"/>
      <c r="R651" s="283"/>
      <c r="S651" s="283"/>
      <c r="T651" s="283"/>
      <c r="U651" s="283"/>
      <c r="V651" s="283"/>
      <c r="W651" s="283"/>
      <c r="X651" s="283"/>
      <c r="Y651" s="283"/>
      <c r="Z651" s="283"/>
      <c r="AA651" s="283"/>
      <c r="AB651" s="283"/>
      <c r="AC651" s="284"/>
      <c r="AE651" s="285"/>
      <c r="AG651" s="285"/>
      <c r="AI651" s="285"/>
      <c r="AK651" s="286"/>
    </row>
    <row r="652" spans="3:37" ht="12.75" customHeight="1" outlineLevel="1" x14ac:dyDescent="0.25">
      <c r="D652" s="139" t="str">
        <f>'Line Items'!D16</f>
        <v>22153000: St.Pancras-Nottingham (Fast)</v>
      </c>
      <c r="E652" s="102"/>
      <c r="F652" s="140" t="str">
        <f t="shared" si="74"/>
        <v>000 Miles</v>
      </c>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4"/>
      <c r="AE652" s="285"/>
      <c r="AG652" s="285"/>
      <c r="AI652" s="285"/>
      <c r="AK652" s="286"/>
    </row>
    <row r="653" spans="3:37" ht="12.75" customHeight="1" outlineLevel="1" x14ac:dyDescent="0.25">
      <c r="D653" s="139" t="str">
        <f>'Line Items'!D17</f>
        <v>22154000: St.Pancras-Nottingham (Semi Fast)</v>
      </c>
      <c r="E653" s="102"/>
      <c r="F653" s="140" t="str">
        <f t="shared" si="74"/>
        <v>000 Miles</v>
      </c>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4"/>
      <c r="AE653" s="285"/>
      <c r="AG653" s="285"/>
      <c r="AI653" s="285"/>
      <c r="AK653" s="286"/>
    </row>
    <row r="654" spans="3:37" ht="12.75" customHeight="1" outlineLevel="1" x14ac:dyDescent="0.25">
      <c r="D654" s="139" t="str">
        <f>'Line Items'!D18</f>
        <v>22156000: St.Pancras-Kettering/Corby (Semi Fast)</v>
      </c>
      <c r="E654" s="102"/>
      <c r="F654" s="140" t="str">
        <f t="shared" si="74"/>
        <v>000 Miles</v>
      </c>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4"/>
      <c r="AE654" s="285"/>
      <c r="AG654" s="285"/>
      <c r="AI654" s="285"/>
      <c r="AK654" s="286"/>
    </row>
    <row r="655" spans="3:37" ht="12.75" customHeight="1" outlineLevel="1" x14ac:dyDescent="0.25">
      <c r="D655" s="139" t="str">
        <f>'Line Items'!D19</f>
        <v>22269000: Liverpool - Manchester - Sheffield - Nottingham - Peterborough - Norwich</v>
      </c>
      <c r="E655" s="102"/>
      <c r="F655" s="140" t="str">
        <f t="shared" si="74"/>
        <v>000 Miles</v>
      </c>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4"/>
      <c r="AE655" s="285"/>
      <c r="AG655" s="285"/>
      <c r="AI655" s="285"/>
      <c r="AK655" s="286"/>
    </row>
    <row r="656" spans="3:37" ht="12.75" customHeight="1" outlineLevel="1" x14ac:dyDescent="0.25">
      <c r="D656" s="139" t="str">
        <f>'Line Items'!D20</f>
        <v>22275000: Derby - Nottingham (Stopping)</v>
      </c>
      <c r="E656" s="102"/>
      <c r="F656" s="140" t="str">
        <f t="shared" si="74"/>
        <v>000 Miles</v>
      </c>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4"/>
      <c r="AE656" s="285"/>
      <c r="AG656" s="285"/>
      <c r="AI656" s="285"/>
      <c r="AK656" s="286"/>
    </row>
    <row r="657" spans="4:37" ht="12.75" customHeight="1" outlineLevel="1" x14ac:dyDescent="0.25">
      <c r="D657" s="139" t="str">
        <f>'Line Items'!D21</f>
        <v>22277000: Nottingham - Newark - Lincoln</v>
      </c>
      <c r="E657" s="102"/>
      <c r="F657" s="140" t="str">
        <f t="shared" si="74"/>
        <v>000 Miles</v>
      </c>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4"/>
      <c r="AE657" s="285"/>
      <c r="AG657" s="285"/>
      <c r="AI657" s="285"/>
      <c r="AK657" s="286"/>
    </row>
    <row r="658" spans="4:37" ht="12.75" customHeight="1" outlineLevel="1" x14ac:dyDescent="0.25">
      <c r="D658" s="139" t="str">
        <f>'Line Items'!D22</f>
        <v>22320000: Crewe - Stoke - Derby</v>
      </c>
      <c r="E658" s="102"/>
      <c r="F658" s="140" t="str">
        <f t="shared" si="74"/>
        <v>000 Miles</v>
      </c>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4"/>
      <c r="AE658" s="285"/>
      <c r="AG658" s="285"/>
      <c r="AI658" s="285"/>
      <c r="AK658" s="286"/>
    </row>
    <row r="659" spans="4:37" ht="12.75" customHeight="1" outlineLevel="1" x14ac:dyDescent="0.25">
      <c r="D659" s="139" t="str">
        <f>'Line Items'!D23</f>
        <v>22321000: Nottingham - Leicester</v>
      </c>
      <c r="E659" s="102"/>
      <c r="F659" s="140" t="str">
        <f t="shared" si="74"/>
        <v>000 Miles</v>
      </c>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4"/>
      <c r="AE659" s="285"/>
      <c r="AG659" s="285"/>
      <c r="AI659" s="285"/>
      <c r="AK659" s="286"/>
    </row>
    <row r="660" spans="4:37" ht="12.75" customHeight="1" outlineLevel="1" x14ac:dyDescent="0.25">
      <c r="D660" s="139" t="str">
        <f>'Line Items'!D24</f>
        <v>22323000: Derby - Matlock</v>
      </c>
      <c r="E660" s="102"/>
      <c r="F660" s="140" t="str">
        <f t="shared" si="74"/>
        <v>000 Miles</v>
      </c>
      <c r="G660" s="283"/>
      <c r="H660" s="283"/>
      <c r="I660" s="283"/>
      <c r="J660" s="283"/>
      <c r="K660" s="283"/>
      <c r="L660" s="283"/>
      <c r="M660" s="283"/>
      <c r="N660" s="283"/>
      <c r="O660" s="283"/>
      <c r="P660" s="283"/>
      <c r="Q660" s="283"/>
      <c r="R660" s="283"/>
      <c r="S660" s="283"/>
      <c r="T660" s="283"/>
      <c r="U660" s="283"/>
      <c r="V660" s="283"/>
      <c r="W660" s="283"/>
      <c r="X660" s="283"/>
      <c r="Y660" s="283"/>
      <c r="Z660" s="283"/>
      <c r="AA660" s="283"/>
      <c r="AB660" s="283"/>
      <c r="AC660" s="284"/>
      <c r="AE660" s="285"/>
      <c r="AG660" s="285"/>
      <c r="AI660" s="285"/>
      <c r="AK660" s="286"/>
    </row>
    <row r="661" spans="4:37" ht="12.75" customHeight="1" outlineLevel="1" x14ac:dyDescent="0.25">
      <c r="D661" s="139" t="str">
        <f>'Line Items'!D25</f>
        <v>12325021: Nottingham - Mansfield - Worksop</v>
      </c>
      <c r="E661" s="102"/>
      <c r="F661" s="140" t="str">
        <f t="shared" si="74"/>
        <v>000 Miles</v>
      </c>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4"/>
      <c r="AE661" s="285"/>
      <c r="AG661" s="285"/>
      <c r="AI661" s="285"/>
      <c r="AK661" s="286"/>
    </row>
    <row r="662" spans="4:37" ht="12.75" customHeight="1" outlineLevel="1" x14ac:dyDescent="0.25">
      <c r="D662" s="139" t="str">
        <f>'Line Items'!D26</f>
        <v>22812000: Doncaster - Lincoln - Spalding/Peterborough</v>
      </c>
      <c r="E662" s="102"/>
      <c r="F662" s="140" t="str">
        <f t="shared" si="74"/>
        <v>000 Miles</v>
      </c>
      <c r="G662" s="283"/>
      <c r="H662" s="283"/>
      <c r="I662" s="283"/>
      <c r="J662" s="283"/>
      <c r="K662" s="283"/>
      <c r="L662" s="283"/>
      <c r="M662" s="283"/>
      <c r="N662" s="283"/>
      <c r="O662" s="283"/>
      <c r="P662" s="283"/>
      <c r="Q662" s="283"/>
      <c r="R662" s="283"/>
      <c r="S662" s="283"/>
      <c r="T662" s="283"/>
      <c r="U662" s="283"/>
      <c r="V662" s="283"/>
      <c r="W662" s="283"/>
      <c r="X662" s="283"/>
      <c r="Y662" s="283"/>
      <c r="Z662" s="283"/>
      <c r="AA662" s="283"/>
      <c r="AB662" s="283"/>
      <c r="AC662" s="284"/>
      <c r="AE662" s="285"/>
      <c r="AG662" s="285"/>
      <c r="AI662" s="285"/>
      <c r="AK662" s="286"/>
    </row>
    <row r="663" spans="4:37" ht="12.75" customHeight="1" outlineLevel="1" x14ac:dyDescent="0.25">
      <c r="D663" s="139" t="str">
        <f>'Line Items'!D27</f>
        <v>22832000: Nottingham - Grantham - Skegness</v>
      </c>
      <c r="E663" s="102"/>
      <c r="F663" s="140" t="str">
        <f t="shared" si="74"/>
        <v>000 Miles</v>
      </c>
      <c r="G663" s="283"/>
      <c r="H663" s="283"/>
      <c r="I663" s="283"/>
      <c r="J663" s="283"/>
      <c r="K663" s="283"/>
      <c r="L663" s="283"/>
      <c r="M663" s="283"/>
      <c r="N663" s="283"/>
      <c r="O663" s="283"/>
      <c r="P663" s="283"/>
      <c r="Q663" s="283"/>
      <c r="R663" s="283"/>
      <c r="S663" s="283"/>
      <c r="T663" s="283"/>
      <c r="U663" s="283"/>
      <c r="V663" s="283"/>
      <c r="W663" s="283"/>
      <c r="X663" s="283"/>
      <c r="Y663" s="283"/>
      <c r="Z663" s="283"/>
      <c r="AA663" s="283"/>
      <c r="AB663" s="283"/>
      <c r="AC663" s="284"/>
      <c r="AE663" s="285"/>
      <c r="AG663" s="285"/>
      <c r="AI663" s="285"/>
      <c r="AK663" s="286"/>
    </row>
    <row r="664" spans="4:37" ht="12.75" customHeight="1" outlineLevel="1" x14ac:dyDescent="0.25">
      <c r="D664" s="139" t="str">
        <f>'Line Items'!D28</f>
        <v>22836000: Newark - Lincoln - Grimsby/Cleethorpes</v>
      </c>
      <c r="E664" s="102"/>
      <c r="F664" s="140" t="str">
        <f t="shared" si="74"/>
        <v>000 Miles</v>
      </c>
      <c r="G664" s="283"/>
      <c r="H664" s="283"/>
      <c r="I664" s="283"/>
      <c r="J664" s="283"/>
      <c r="K664" s="283"/>
      <c r="L664" s="283"/>
      <c r="M664" s="283"/>
      <c r="N664" s="283"/>
      <c r="O664" s="283"/>
      <c r="P664" s="283"/>
      <c r="Q664" s="283"/>
      <c r="R664" s="283"/>
      <c r="S664" s="283"/>
      <c r="T664" s="283"/>
      <c r="U664" s="283"/>
      <c r="V664" s="283"/>
      <c r="W664" s="283"/>
      <c r="X664" s="283"/>
      <c r="Y664" s="283"/>
      <c r="Z664" s="283"/>
      <c r="AA664" s="283"/>
      <c r="AB664" s="283"/>
      <c r="AC664" s="284"/>
      <c r="AE664" s="285"/>
      <c r="AG664" s="285"/>
      <c r="AI664" s="285"/>
      <c r="AK664" s="286"/>
    </row>
    <row r="665" spans="4:37" ht="12.75" customHeight="1" outlineLevel="1" x14ac:dyDescent="0.25">
      <c r="D665" s="139" t="str">
        <f>'Line Items'!D29</f>
        <v>Barton on Humber - Cleethorpes</v>
      </c>
      <c r="E665" s="102"/>
      <c r="F665" s="140" t="str">
        <f t="shared" si="74"/>
        <v>000 Miles</v>
      </c>
      <c r="G665" s="283"/>
      <c r="H665" s="283"/>
      <c r="I665" s="283"/>
      <c r="J665" s="283"/>
      <c r="K665" s="283"/>
      <c r="L665" s="283"/>
      <c r="M665" s="283"/>
      <c r="N665" s="283"/>
      <c r="O665" s="283"/>
      <c r="P665" s="283"/>
      <c r="Q665" s="283"/>
      <c r="R665" s="283"/>
      <c r="S665" s="283"/>
      <c r="T665" s="283"/>
      <c r="U665" s="283"/>
      <c r="V665" s="283"/>
      <c r="W665" s="283"/>
      <c r="X665" s="283"/>
      <c r="Y665" s="283"/>
      <c r="Z665" s="283"/>
      <c r="AA665" s="283"/>
      <c r="AB665" s="283"/>
      <c r="AC665" s="284"/>
      <c r="AE665" s="285"/>
      <c r="AG665" s="285"/>
      <c r="AI665" s="285"/>
      <c r="AK665" s="286"/>
    </row>
    <row r="666" spans="4:37" ht="12.75" customHeight="1" outlineLevel="1" x14ac:dyDescent="0.25">
      <c r="D666" s="139" t="str">
        <f>'Line Items'!D30</f>
        <v>[Passenger Revenue Service Groups Line 17]</v>
      </c>
      <c r="E666" s="102"/>
      <c r="F666" s="140" t="str">
        <f t="shared" si="74"/>
        <v>000 Miles</v>
      </c>
      <c r="G666" s="283"/>
      <c r="H666" s="283"/>
      <c r="I666" s="283"/>
      <c r="J666" s="283"/>
      <c r="K666" s="283"/>
      <c r="L666" s="283"/>
      <c r="M666" s="283"/>
      <c r="N666" s="283"/>
      <c r="O666" s="283"/>
      <c r="P666" s="283"/>
      <c r="Q666" s="283"/>
      <c r="R666" s="283"/>
      <c r="S666" s="283"/>
      <c r="T666" s="283"/>
      <c r="U666" s="283"/>
      <c r="V666" s="283"/>
      <c r="W666" s="283"/>
      <c r="X666" s="283"/>
      <c r="Y666" s="283"/>
      <c r="Z666" s="283"/>
      <c r="AA666" s="283"/>
      <c r="AB666" s="283"/>
      <c r="AC666" s="284"/>
      <c r="AE666" s="285"/>
      <c r="AG666" s="285"/>
      <c r="AI666" s="285"/>
      <c r="AK666" s="286"/>
    </row>
    <row r="667" spans="4:37" ht="12.75" customHeight="1" outlineLevel="1" x14ac:dyDescent="0.25">
      <c r="D667" s="139" t="str">
        <f>'Line Items'!D31</f>
        <v>[Passenger Revenue Service Groups Line 18]</v>
      </c>
      <c r="E667" s="102"/>
      <c r="F667" s="140" t="str">
        <f t="shared" si="74"/>
        <v>000 Miles</v>
      </c>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4"/>
      <c r="AE667" s="285"/>
      <c r="AG667" s="285"/>
      <c r="AI667" s="285"/>
      <c r="AK667" s="286"/>
    </row>
    <row r="668" spans="4:37" ht="12.75" customHeight="1" outlineLevel="1" x14ac:dyDescent="0.25">
      <c r="D668" s="139" t="str">
        <f>'Line Items'!D32</f>
        <v>[Passenger Revenue Service Groups Line 19]</v>
      </c>
      <c r="E668" s="102"/>
      <c r="F668" s="140" t="str">
        <f t="shared" si="74"/>
        <v>000 Miles</v>
      </c>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4"/>
      <c r="AE668" s="285"/>
      <c r="AG668" s="285"/>
      <c r="AI668" s="285"/>
      <c r="AK668" s="286"/>
    </row>
    <row r="669" spans="4:37" ht="12.75" customHeight="1" outlineLevel="1" x14ac:dyDescent="0.25">
      <c r="D669" s="111" t="str">
        <f>'Line Items'!D33</f>
        <v>[Passenger Revenue Service Groups Line 20]</v>
      </c>
      <c r="E669" s="287"/>
      <c r="F669" s="150" t="str">
        <f t="shared" si="74"/>
        <v>000 Miles</v>
      </c>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9"/>
      <c r="AE669" s="290"/>
      <c r="AG669" s="290"/>
      <c r="AI669" s="290"/>
      <c r="AK669" s="291"/>
    </row>
    <row r="670" spans="4:37" ht="12.75" customHeight="1" outlineLevel="1" x14ac:dyDescent="0.25">
      <c r="G670" s="103"/>
      <c r="H670" s="103"/>
      <c r="I670" s="103"/>
      <c r="J670" s="103"/>
      <c r="K670" s="103"/>
      <c r="L670" s="103"/>
      <c r="M670" s="103"/>
      <c r="N670" s="103"/>
      <c r="O670" s="103"/>
      <c r="P670" s="103"/>
      <c r="Q670" s="103"/>
      <c r="R670" s="103"/>
      <c r="S670" s="103"/>
      <c r="T670" s="103"/>
      <c r="U670" s="103"/>
      <c r="V670" s="103"/>
      <c r="W670" s="103"/>
      <c r="X670" s="103"/>
      <c r="Y670" s="103"/>
      <c r="Z670" s="103"/>
      <c r="AA670" s="103"/>
      <c r="AB670" s="103"/>
      <c r="AC670" s="103"/>
      <c r="AD670" s="103"/>
      <c r="AE670" s="103"/>
      <c r="AG670" s="103"/>
      <c r="AI670" s="103"/>
    </row>
    <row r="671" spans="4:37" ht="12.75" customHeight="1" outlineLevel="1" x14ac:dyDescent="0.25">
      <c r="D671" s="292" t="str">
        <f>"Total "&amp;C649</f>
        <v>Total Advance (Standard)</v>
      </c>
      <c r="E671" s="308"/>
      <c r="F671" s="309" t="str">
        <f>F669</f>
        <v>000 Miles</v>
      </c>
      <c r="G671" s="310">
        <f t="shared" ref="G671:AB671" si="75">SUM(G650:G669)</f>
        <v>0</v>
      </c>
      <c r="H671" s="310">
        <f t="shared" si="75"/>
        <v>0</v>
      </c>
      <c r="I671" s="310">
        <f t="shared" si="75"/>
        <v>0</v>
      </c>
      <c r="J671" s="310">
        <f t="shared" si="75"/>
        <v>0</v>
      </c>
      <c r="K671" s="310">
        <f t="shared" si="75"/>
        <v>0</v>
      </c>
      <c r="L671" s="310">
        <f t="shared" si="75"/>
        <v>0</v>
      </c>
      <c r="M671" s="310">
        <f t="shared" si="75"/>
        <v>0</v>
      </c>
      <c r="N671" s="310">
        <f t="shared" si="75"/>
        <v>0</v>
      </c>
      <c r="O671" s="310">
        <f t="shared" si="75"/>
        <v>0</v>
      </c>
      <c r="P671" s="310">
        <f t="shared" si="75"/>
        <v>0</v>
      </c>
      <c r="Q671" s="310">
        <f t="shared" si="75"/>
        <v>0</v>
      </c>
      <c r="R671" s="310">
        <f t="shared" si="75"/>
        <v>0</v>
      </c>
      <c r="S671" s="310">
        <f t="shared" si="75"/>
        <v>0</v>
      </c>
      <c r="T671" s="310">
        <f t="shared" si="75"/>
        <v>0</v>
      </c>
      <c r="U671" s="310">
        <f t="shared" si="75"/>
        <v>0</v>
      </c>
      <c r="V671" s="310">
        <f t="shared" si="75"/>
        <v>0</v>
      </c>
      <c r="W671" s="310">
        <f t="shared" si="75"/>
        <v>0</v>
      </c>
      <c r="X671" s="310">
        <f t="shared" si="75"/>
        <v>0</v>
      </c>
      <c r="Y671" s="310">
        <f t="shared" si="75"/>
        <v>0</v>
      </c>
      <c r="Z671" s="310">
        <f t="shared" si="75"/>
        <v>0</v>
      </c>
      <c r="AA671" s="310">
        <f t="shared" si="75"/>
        <v>0</v>
      </c>
      <c r="AB671" s="310">
        <f t="shared" si="75"/>
        <v>0</v>
      </c>
      <c r="AC671" s="298">
        <f>SUM(AC650:AC669)</f>
        <v>0</v>
      </c>
      <c r="AE671" s="299">
        <f>SUM(AE650:AE669)</f>
        <v>0</v>
      </c>
      <c r="AG671" s="299">
        <f>SUM(AG650:AG669)</f>
        <v>0</v>
      </c>
      <c r="AI671" s="299">
        <f>SUM(AI650:AI669)</f>
        <v>0</v>
      </c>
      <c r="AK671" s="296"/>
    </row>
    <row r="672" spans="4:37" ht="12.75" customHeight="1" outlineLevel="1" x14ac:dyDescent="0.25">
      <c r="G672" s="103"/>
      <c r="H672" s="103"/>
      <c r="I672" s="103"/>
      <c r="J672" s="103"/>
      <c r="K672" s="103"/>
      <c r="L672" s="103"/>
      <c r="M672" s="103"/>
      <c r="N672" s="103"/>
      <c r="O672" s="103"/>
      <c r="P672" s="103"/>
      <c r="Q672" s="103"/>
      <c r="R672" s="103"/>
      <c r="S672" s="103"/>
      <c r="T672" s="103"/>
      <c r="U672" s="103"/>
      <c r="V672" s="103"/>
      <c r="W672" s="103"/>
      <c r="X672" s="103"/>
      <c r="Y672" s="103"/>
      <c r="Z672" s="103"/>
      <c r="AA672" s="103"/>
      <c r="AB672" s="103"/>
      <c r="AC672" s="103"/>
      <c r="AD672" s="103"/>
      <c r="AE672" s="103"/>
      <c r="AG672" s="103"/>
      <c r="AI672" s="103"/>
    </row>
    <row r="673" spans="3:37" ht="12.75" customHeight="1" outlineLevel="1" x14ac:dyDescent="0.25">
      <c r="D673" s="292" t="s">
        <v>573</v>
      </c>
      <c r="E673" s="308"/>
      <c r="F673" s="309" t="str">
        <f>F671</f>
        <v>000 Miles</v>
      </c>
      <c r="G673" s="310">
        <f t="shared" ref="G673:AC673" si="76">SUM(G647,G671)</f>
        <v>0</v>
      </c>
      <c r="H673" s="310">
        <f t="shared" si="76"/>
        <v>0</v>
      </c>
      <c r="I673" s="310">
        <f t="shared" si="76"/>
        <v>0</v>
      </c>
      <c r="J673" s="310">
        <f t="shared" si="76"/>
        <v>0</v>
      </c>
      <c r="K673" s="310">
        <f t="shared" si="76"/>
        <v>0</v>
      </c>
      <c r="L673" s="310">
        <f t="shared" si="76"/>
        <v>0</v>
      </c>
      <c r="M673" s="310">
        <f t="shared" si="76"/>
        <v>0</v>
      </c>
      <c r="N673" s="310">
        <f t="shared" si="76"/>
        <v>0</v>
      </c>
      <c r="O673" s="310">
        <f t="shared" si="76"/>
        <v>0</v>
      </c>
      <c r="P673" s="310">
        <f t="shared" si="76"/>
        <v>0</v>
      </c>
      <c r="Q673" s="310">
        <f t="shared" si="76"/>
        <v>0</v>
      </c>
      <c r="R673" s="310">
        <f t="shared" si="76"/>
        <v>0</v>
      </c>
      <c r="S673" s="310">
        <f t="shared" si="76"/>
        <v>0</v>
      </c>
      <c r="T673" s="310">
        <f t="shared" si="76"/>
        <v>0</v>
      </c>
      <c r="U673" s="310">
        <f t="shared" si="76"/>
        <v>0</v>
      </c>
      <c r="V673" s="310">
        <f t="shared" si="76"/>
        <v>0</v>
      </c>
      <c r="W673" s="310">
        <f t="shared" si="76"/>
        <v>0</v>
      </c>
      <c r="X673" s="310">
        <f t="shared" si="76"/>
        <v>0</v>
      </c>
      <c r="Y673" s="310">
        <f t="shared" si="76"/>
        <v>0</v>
      </c>
      <c r="Z673" s="310">
        <f t="shared" si="76"/>
        <v>0</v>
      </c>
      <c r="AA673" s="310">
        <f t="shared" si="76"/>
        <v>0</v>
      </c>
      <c r="AB673" s="310">
        <f t="shared" si="76"/>
        <v>0</v>
      </c>
      <c r="AC673" s="298">
        <f t="shared" si="76"/>
        <v>0</v>
      </c>
      <c r="AE673" s="299">
        <f>SUM(AE647,AE671)</f>
        <v>0</v>
      </c>
      <c r="AG673" s="299">
        <f>SUM(AG647,AG671)</f>
        <v>0</v>
      </c>
      <c r="AI673" s="299">
        <f>SUM(AI647,AI671)</f>
        <v>0</v>
      </c>
      <c r="AK673" s="296"/>
    </row>
    <row r="674" spans="3:37" ht="12.75" customHeight="1" outlineLevel="1" x14ac:dyDescent="0.25">
      <c r="G674" s="103"/>
      <c r="H674" s="103"/>
      <c r="I674" s="103"/>
      <c r="J674" s="103"/>
      <c r="K674" s="103"/>
      <c r="L674" s="103"/>
      <c r="M674" s="103"/>
      <c r="N674" s="103"/>
      <c r="O674" s="103"/>
      <c r="P674" s="103"/>
      <c r="Q674" s="103"/>
      <c r="R674" s="103"/>
      <c r="S674" s="103"/>
      <c r="T674" s="103"/>
      <c r="U674" s="103"/>
      <c r="V674" s="103"/>
      <c r="W674" s="103"/>
      <c r="X674" s="103"/>
      <c r="Y674" s="103"/>
      <c r="Z674" s="103"/>
      <c r="AA674" s="103"/>
      <c r="AB674" s="103"/>
      <c r="AC674" s="103"/>
      <c r="AD674" s="103"/>
      <c r="AE674" s="103"/>
      <c r="AG674" s="103"/>
      <c r="AI674" s="103"/>
    </row>
    <row r="675" spans="3:37" ht="12.75" customHeight="1" outlineLevel="1" x14ac:dyDescent="0.25">
      <c r="C675" s="186" t="str">
        <f>C446</f>
        <v>Off-Peak (First)</v>
      </c>
      <c r="G675" s="103"/>
      <c r="H675" s="103"/>
      <c r="I675" s="103"/>
      <c r="J675" s="103"/>
      <c r="K675" s="103"/>
      <c r="L675" s="103"/>
      <c r="M675" s="103"/>
      <c r="N675" s="103"/>
      <c r="O675" s="103"/>
      <c r="P675" s="103"/>
      <c r="Q675" s="103"/>
      <c r="R675" s="103"/>
      <c r="S675" s="103"/>
      <c r="T675" s="103"/>
      <c r="U675" s="103"/>
      <c r="V675" s="103"/>
      <c r="W675" s="103"/>
      <c r="X675" s="103"/>
      <c r="Y675" s="103"/>
      <c r="Z675" s="103"/>
      <c r="AA675" s="103"/>
      <c r="AB675" s="103"/>
      <c r="AC675" s="103"/>
      <c r="AD675" s="103"/>
      <c r="AE675" s="103"/>
      <c r="AG675" s="103"/>
      <c r="AI675" s="103"/>
    </row>
    <row r="676" spans="3:37" ht="12.75" customHeight="1" outlineLevel="1" x14ac:dyDescent="0.25">
      <c r="D676" s="345" t="str">
        <f>'Line Items'!D14</f>
        <v>22150000: St.Pancras-Derby-Sheffield (Fast)</v>
      </c>
      <c r="E676" s="346"/>
      <c r="F676" s="353" t="str">
        <f t="shared" ref="F676:F695" si="77">F650</f>
        <v>000 Miles</v>
      </c>
      <c r="G676" s="348"/>
      <c r="H676" s="348"/>
      <c r="I676" s="349"/>
      <c r="J676" s="348"/>
      <c r="K676" s="349"/>
      <c r="L676" s="349"/>
      <c r="M676" s="348"/>
      <c r="N676" s="348"/>
      <c r="O676" s="348"/>
      <c r="P676" s="348"/>
      <c r="Q676" s="348"/>
      <c r="R676" s="348"/>
      <c r="S676" s="348"/>
      <c r="T676" s="348"/>
      <c r="U676" s="348"/>
      <c r="V676" s="348"/>
      <c r="W676" s="348"/>
      <c r="X676" s="348"/>
      <c r="Y676" s="348"/>
      <c r="Z676" s="348"/>
      <c r="AA676" s="348"/>
      <c r="AB676" s="348"/>
      <c r="AC676" s="350"/>
      <c r="AE676" s="351"/>
      <c r="AG676" s="351"/>
      <c r="AI676" s="351"/>
      <c r="AK676" s="352"/>
    </row>
    <row r="677" spans="3:37" ht="12.75" customHeight="1" outlineLevel="1" x14ac:dyDescent="0.25">
      <c r="D677" s="139" t="str">
        <f>'Line Items'!D15</f>
        <v>22152000: St.Pancras-Derby-Sheffield (Semi Fast)</v>
      </c>
      <c r="E677" s="102"/>
      <c r="F677" s="140" t="str">
        <f t="shared" si="77"/>
        <v>000 Miles</v>
      </c>
      <c r="G677" s="283"/>
      <c r="H677" s="283"/>
      <c r="I677" s="283"/>
      <c r="J677" s="283"/>
      <c r="K677" s="283"/>
      <c r="L677" s="283"/>
      <c r="M677" s="283"/>
      <c r="N677" s="283"/>
      <c r="O677" s="283"/>
      <c r="P677" s="283"/>
      <c r="Q677" s="283"/>
      <c r="R677" s="283"/>
      <c r="S677" s="283"/>
      <c r="T677" s="283"/>
      <c r="U677" s="283"/>
      <c r="V677" s="283"/>
      <c r="W677" s="283"/>
      <c r="X677" s="283"/>
      <c r="Y677" s="283"/>
      <c r="Z677" s="283"/>
      <c r="AA677" s="283"/>
      <c r="AB677" s="283"/>
      <c r="AC677" s="284"/>
      <c r="AE677" s="285"/>
      <c r="AG677" s="285"/>
      <c r="AI677" s="285"/>
      <c r="AK677" s="286"/>
    </row>
    <row r="678" spans="3:37" ht="12.75" customHeight="1" outlineLevel="1" x14ac:dyDescent="0.25">
      <c r="D678" s="139" t="str">
        <f>'Line Items'!D16</f>
        <v>22153000: St.Pancras-Nottingham (Fast)</v>
      </c>
      <c r="E678" s="102"/>
      <c r="F678" s="140" t="str">
        <f t="shared" si="77"/>
        <v>000 Miles</v>
      </c>
      <c r="G678" s="283"/>
      <c r="H678" s="283"/>
      <c r="I678" s="283"/>
      <c r="J678" s="283"/>
      <c r="K678" s="283"/>
      <c r="L678" s="283"/>
      <c r="M678" s="283"/>
      <c r="N678" s="283"/>
      <c r="O678" s="283"/>
      <c r="P678" s="283"/>
      <c r="Q678" s="283"/>
      <c r="R678" s="283"/>
      <c r="S678" s="283"/>
      <c r="T678" s="283"/>
      <c r="U678" s="283"/>
      <c r="V678" s="283"/>
      <c r="W678" s="283"/>
      <c r="X678" s="283"/>
      <c r="Y678" s="283"/>
      <c r="Z678" s="283"/>
      <c r="AA678" s="283"/>
      <c r="AB678" s="283"/>
      <c r="AC678" s="284"/>
      <c r="AE678" s="285"/>
      <c r="AG678" s="285"/>
      <c r="AI678" s="285"/>
      <c r="AK678" s="286"/>
    </row>
    <row r="679" spans="3:37" ht="12.75" customHeight="1" outlineLevel="1" x14ac:dyDescent="0.25">
      <c r="D679" s="139" t="str">
        <f>'Line Items'!D17</f>
        <v>22154000: St.Pancras-Nottingham (Semi Fast)</v>
      </c>
      <c r="E679" s="102"/>
      <c r="F679" s="140" t="str">
        <f t="shared" si="77"/>
        <v>000 Miles</v>
      </c>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4"/>
      <c r="AE679" s="285"/>
      <c r="AG679" s="285"/>
      <c r="AI679" s="285"/>
      <c r="AK679" s="286"/>
    </row>
    <row r="680" spans="3:37" ht="12.75" customHeight="1" outlineLevel="1" x14ac:dyDescent="0.25">
      <c r="D680" s="139" t="str">
        <f>'Line Items'!D18</f>
        <v>22156000: St.Pancras-Kettering/Corby (Semi Fast)</v>
      </c>
      <c r="E680" s="102"/>
      <c r="F680" s="140" t="str">
        <f t="shared" si="77"/>
        <v>000 Miles</v>
      </c>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4"/>
      <c r="AE680" s="285"/>
      <c r="AG680" s="285"/>
      <c r="AI680" s="285"/>
      <c r="AK680" s="286"/>
    </row>
    <row r="681" spans="3:37" ht="12.75" customHeight="1" outlineLevel="1" x14ac:dyDescent="0.25">
      <c r="D681" s="139" t="str">
        <f>'Line Items'!D19</f>
        <v>22269000: Liverpool - Manchester - Sheffield - Nottingham - Peterborough - Norwich</v>
      </c>
      <c r="E681" s="102"/>
      <c r="F681" s="140" t="str">
        <f t="shared" si="77"/>
        <v>000 Miles</v>
      </c>
      <c r="G681" s="283"/>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4"/>
      <c r="AE681" s="285"/>
      <c r="AG681" s="285"/>
      <c r="AI681" s="285"/>
      <c r="AK681" s="286"/>
    </row>
    <row r="682" spans="3:37" ht="12.75" customHeight="1" outlineLevel="1" x14ac:dyDescent="0.25">
      <c r="D682" s="139" t="str">
        <f>'Line Items'!D20</f>
        <v>22275000: Derby - Nottingham (Stopping)</v>
      </c>
      <c r="E682" s="102"/>
      <c r="F682" s="140" t="str">
        <f t="shared" si="77"/>
        <v>000 Miles</v>
      </c>
      <c r="G682" s="283"/>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4"/>
      <c r="AE682" s="285"/>
      <c r="AG682" s="285"/>
      <c r="AI682" s="285"/>
      <c r="AK682" s="286"/>
    </row>
    <row r="683" spans="3:37" ht="12.75" customHeight="1" outlineLevel="1" x14ac:dyDescent="0.25">
      <c r="D683" s="139" t="str">
        <f>'Line Items'!D21</f>
        <v>22277000: Nottingham - Newark - Lincoln</v>
      </c>
      <c r="E683" s="102"/>
      <c r="F683" s="140" t="str">
        <f t="shared" si="77"/>
        <v>000 Miles</v>
      </c>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4"/>
      <c r="AE683" s="285"/>
      <c r="AG683" s="285"/>
      <c r="AI683" s="285"/>
      <c r="AK683" s="286"/>
    </row>
    <row r="684" spans="3:37" ht="12.75" customHeight="1" outlineLevel="1" x14ac:dyDescent="0.25">
      <c r="D684" s="139" t="str">
        <f>'Line Items'!D22</f>
        <v>22320000: Crewe - Stoke - Derby</v>
      </c>
      <c r="E684" s="102"/>
      <c r="F684" s="140" t="str">
        <f t="shared" si="77"/>
        <v>000 Miles</v>
      </c>
      <c r="G684" s="283"/>
      <c r="H684" s="283"/>
      <c r="I684" s="283"/>
      <c r="J684" s="283"/>
      <c r="K684" s="283"/>
      <c r="L684" s="283"/>
      <c r="M684" s="283"/>
      <c r="N684" s="283"/>
      <c r="O684" s="283"/>
      <c r="P684" s="283"/>
      <c r="Q684" s="283"/>
      <c r="R684" s="283"/>
      <c r="S684" s="283"/>
      <c r="T684" s="283"/>
      <c r="U684" s="283"/>
      <c r="V684" s="283"/>
      <c r="W684" s="283"/>
      <c r="X684" s="283"/>
      <c r="Y684" s="283"/>
      <c r="Z684" s="283"/>
      <c r="AA684" s="283"/>
      <c r="AB684" s="283"/>
      <c r="AC684" s="284"/>
      <c r="AE684" s="285"/>
      <c r="AG684" s="285"/>
      <c r="AI684" s="285"/>
      <c r="AK684" s="286"/>
    </row>
    <row r="685" spans="3:37" ht="12.75" customHeight="1" outlineLevel="1" x14ac:dyDescent="0.25">
      <c r="D685" s="139" t="str">
        <f>'Line Items'!D23</f>
        <v>22321000: Nottingham - Leicester</v>
      </c>
      <c r="E685" s="102"/>
      <c r="F685" s="140" t="str">
        <f t="shared" si="77"/>
        <v>000 Miles</v>
      </c>
      <c r="G685" s="283"/>
      <c r="H685" s="283"/>
      <c r="I685" s="283"/>
      <c r="J685" s="283"/>
      <c r="K685" s="283"/>
      <c r="L685" s="283"/>
      <c r="M685" s="283"/>
      <c r="N685" s="283"/>
      <c r="O685" s="283"/>
      <c r="P685" s="283"/>
      <c r="Q685" s="283"/>
      <c r="R685" s="283"/>
      <c r="S685" s="283"/>
      <c r="T685" s="283"/>
      <c r="U685" s="283"/>
      <c r="V685" s="283"/>
      <c r="W685" s="283"/>
      <c r="X685" s="283"/>
      <c r="Y685" s="283"/>
      <c r="Z685" s="283"/>
      <c r="AA685" s="283"/>
      <c r="AB685" s="283"/>
      <c r="AC685" s="284"/>
      <c r="AE685" s="285"/>
      <c r="AG685" s="285"/>
      <c r="AI685" s="285"/>
      <c r="AK685" s="286"/>
    </row>
    <row r="686" spans="3:37" ht="12.75" customHeight="1" outlineLevel="1" x14ac:dyDescent="0.25">
      <c r="D686" s="139" t="str">
        <f>'Line Items'!D24</f>
        <v>22323000: Derby - Matlock</v>
      </c>
      <c r="E686" s="102"/>
      <c r="F686" s="140" t="str">
        <f t="shared" si="77"/>
        <v>000 Miles</v>
      </c>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4"/>
      <c r="AE686" s="285"/>
      <c r="AG686" s="285"/>
      <c r="AI686" s="285"/>
      <c r="AK686" s="286"/>
    </row>
    <row r="687" spans="3:37" ht="12.75" customHeight="1" outlineLevel="1" x14ac:dyDescent="0.25">
      <c r="D687" s="139" t="str">
        <f>'Line Items'!D25</f>
        <v>12325021: Nottingham - Mansfield - Worksop</v>
      </c>
      <c r="E687" s="102"/>
      <c r="F687" s="140" t="str">
        <f t="shared" si="77"/>
        <v>000 Miles</v>
      </c>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4"/>
      <c r="AE687" s="285"/>
      <c r="AG687" s="285"/>
      <c r="AI687" s="285"/>
      <c r="AK687" s="286"/>
    </row>
    <row r="688" spans="3:37" ht="12.75" customHeight="1" outlineLevel="1" x14ac:dyDescent="0.25">
      <c r="D688" s="139" t="str">
        <f>'Line Items'!D26</f>
        <v>22812000: Doncaster - Lincoln - Spalding/Peterborough</v>
      </c>
      <c r="E688" s="102"/>
      <c r="F688" s="140" t="str">
        <f t="shared" si="77"/>
        <v>000 Miles</v>
      </c>
      <c r="G688" s="283"/>
      <c r="H688" s="283"/>
      <c r="I688" s="283"/>
      <c r="J688" s="283"/>
      <c r="K688" s="283"/>
      <c r="L688" s="283"/>
      <c r="M688" s="283"/>
      <c r="N688" s="283"/>
      <c r="O688" s="283"/>
      <c r="P688" s="283"/>
      <c r="Q688" s="283"/>
      <c r="R688" s="283"/>
      <c r="S688" s="283"/>
      <c r="T688" s="283"/>
      <c r="U688" s="283"/>
      <c r="V688" s="283"/>
      <c r="W688" s="283"/>
      <c r="X688" s="283"/>
      <c r="Y688" s="283"/>
      <c r="Z688" s="283"/>
      <c r="AA688" s="283"/>
      <c r="AB688" s="283"/>
      <c r="AC688" s="284"/>
      <c r="AE688" s="285"/>
      <c r="AG688" s="285"/>
      <c r="AI688" s="285"/>
      <c r="AK688" s="286"/>
    </row>
    <row r="689" spans="3:37" ht="12.75" customHeight="1" outlineLevel="1" x14ac:dyDescent="0.25">
      <c r="D689" s="139" t="str">
        <f>'Line Items'!D27</f>
        <v>22832000: Nottingham - Grantham - Skegness</v>
      </c>
      <c r="E689" s="102"/>
      <c r="F689" s="140" t="str">
        <f t="shared" si="77"/>
        <v>000 Miles</v>
      </c>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4"/>
      <c r="AE689" s="285"/>
      <c r="AG689" s="285"/>
      <c r="AI689" s="285"/>
      <c r="AK689" s="286"/>
    </row>
    <row r="690" spans="3:37" ht="12.75" customHeight="1" outlineLevel="1" x14ac:dyDescent="0.25">
      <c r="D690" s="139" t="str">
        <f>'Line Items'!D28</f>
        <v>22836000: Newark - Lincoln - Grimsby/Cleethorpes</v>
      </c>
      <c r="E690" s="102"/>
      <c r="F690" s="140" t="str">
        <f t="shared" si="77"/>
        <v>000 Miles</v>
      </c>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4"/>
      <c r="AE690" s="285"/>
      <c r="AG690" s="285"/>
      <c r="AI690" s="285"/>
      <c r="AK690" s="286"/>
    </row>
    <row r="691" spans="3:37" ht="12.75" customHeight="1" outlineLevel="1" x14ac:dyDescent="0.25">
      <c r="D691" s="139" t="str">
        <f>'Line Items'!D29</f>
        <v>Barton on Humber - Cleethorpes</v>
      </c>
      <c r="E691" s="102"/>
      <c r="F691" s="140" t="str">
        <f t="shared" si="77"/>
        <v>000 Miles</v>
      </c>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4"/>
      <c r="AE691" s="285"/>
      <c r="AG691" s="285"/>
      <c r="AI691" s="285"/>
      <c r="AK691" s="286"/>
    </row>
    <row r="692" spans="3:37" ht="12.75" customHeight="1" outlineLevel="1" x14ac:dyDescent="0.25">
      <c r="D692" s="139" t="str">
        <f>'Line Items'!D30</f>
        <v>[Passenger Revenue Service Groups Line 17]</v>
      </c>
      <c r="E692" s="102"/>
      <c r="F692" s="140" t="str">
        <f t="shared" si="77"/>
        <v>000 Miles</v>
      </c>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4"/>
      <c r="AE692" s="285"/>
      <c r="AG692" s="285"/>
      <c r="AI692" s="285"/>
      <c r="AK692" s="286"/>
    </row>
    <row r="693" spans="3:37" ht="12.75" customHeight="1" outlineLevel="1" x14ac:dyDescent="0.25">
      <c r="D693" s="139" t="str">
        <f>'Line Items'!D31</f>
        <v>[Passenger Revenue Service Groups Line 18]</v>
      </c>
      <c r="E693" s="102"/>
      <c r="F693" s="140" t="str">
        <f t="shared" si="77"/>
        <v>000 Miles</v>
      </c>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4"/>
      <c r="AE693" s="285"/>
      <c r="AG693" s="285"/>
      <c r="AI693" s="285"/>
      <c r="AK693" s="286"/>
    </row>
    <row r="694" spans="3:37" ht="12.75" customHeight="1" outlineLevel="1" x14ac:dyDescent="0.25">
      <c r="D694" s="139" t="str">
        <f>'Line Items'!D32</f>
        <v>[Passenger Revenue Service Groups Line 19]</v>
      </c>
      <c r="E694" s="102"/>
      <c r="F694" s="140" t="str">
        <f t="shared" si="77"/>
        <v>000 Miles</v>
      </c>
      <c r="G694" s="283"/>
      <c r="H694" s="283"/>
      <c r="I694" s="283"/>
      <c r="J694" s="283"/>
      <c r="K694" s="283"/>
      <c r="L694" s="283"/>
      <c r="M694" s="283"/>
      <c r="N694" s="283"/>
      <c r="O694" s="283"/>
      <c r="P694" s="283"/>
      <c r="Q694" s="283"/>
      <c r="R694" s="283"/>
      <c r="S694" s="283"/>
      <c r="T694" s="283"/>
      <c r="U694" s="283"/>
      <c r="V694" s="283"/>
      <c r="W694" s="283"/>
      <c r="X694" s="283"/>
      <c r="Y694" s="283"/>
      <c r="Z694" s="283"/>
      <c r="AA694" s="283"/>
      <c r="AB694" s="283"/>
      <c r="AC694" s="284"/>
      <c r="AE694" s="285"/>
      <c r="AG694" s="285"/>
      <c r="AI694" s="285"/>
      <c r="AK694" s="286"/>
    </row>
    <row r="695" spans="3:37" ht="12.75" customHeight="1" outlineLevel="1" x14ac:dyDescent="0.25">
      <c r="D695" s="111" t="str">
        <f>'Line Items'!D33</f>
        <v>[Passenger Revenue Service Groups Line 20]</v>
      </c>
      <c r="E695" s="287"/>
      <c r="F695" s="150" t="str">
        <f t="shared" si="77"/>
        <v>000 Miles</v>
      </c>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9"/>
      <c r="AE695" s="290"/>
      <c r="AG695" s="290"/>
      <c r="AI695" s="290"/>
      <c r="AK695" s="291"/>
    </row>
    <row r="696" spans="3:37" ht="12.75" customHeight="1" outlineLevel="1" x14ac:dyDescent="0.25">
      <c r="G696" s="103"/>
      <c r="H696" s="103"/>
      <c r="I696" s="103"/>
      <c r="J696" s="103"/>
      <c r="K696" s="103"/>
      <c r="L696" s="103"/>
      <c r="M696" s="103"/>
      <c r="N696" s="103"/>
      <c r="O696" s="103"/>
      <c r="P696" s="103"/>
      <c r="Q696" s="103"/>
      <c r="R696" s="103"/>
      <c r="S696" s="103"/>
      <c r="T696" s="103"/>
      <c r="U696" s="103"/>
      <c r="V696" s="103"/>
      <c r="W696" s="103"/>
      <c r="X696" s="103"/>
      <c r="Y696" s="103"/>
      <c r="Z696" s="103"/>
      <c r="AA696" s="103"/>
      <c r="AB696" s="103"/>
      <c r="AC696" s="103"/>
      <c r="AD696" s="103"/>
      <c r="AE696" s="103"/>
      <c r="AG696" s="103"/>
      <c r="AI696" s="103"/>
    </row>
    <row r="697" spans="3:37" ht="12.75" customHeight="1" outlineLevel="1" x14ac:dyDescent="0.25">
      <c r="D697" s="292" t="str">
        <f>"Total "&amp;C675</f>
        <v>Total Off-Peak (First)</v>
      </c>
      <c r="E697" s="308"/>
      <c r="F697" s="309" t="str">
        <f>F695</f>
        <v>000 Miles</v>
      </c>
      <c r="G697" s="310">
        <f t="shared" ref="G697:AB697" si="78">SUM(G676:G695)</f>
        <v>0</v>
      </c>
      <c r="H697" s="310">
        <f t="shared" si="78"/>
        <v>0</v>
      </c>
      <c r="I697" s="310">
        <f t="shared" si="78"/>
        <v>0</v>
      </c>
      <c r="J697" s="310">
        <f t="shared" si="78"/>
        <v>0</v>
      </c>
      <c r="K697" s="310">
        <f t="shared" si="78"/>
        <v>0</v>
      </c>
      <c r="L697" s="310">
        <f t="shared" si="78"/>
        <v>0</v>
      </c>
      <c r="M697" s="310">
        <f t="shared" si="78"/>
        <v>0</v>
      </c>
      <c r="N697" s="310">
        <f t="shared" si="78"/>
        <v>0</v>
      </c>
      <c r="O697" s="310">
        <f t="shared" si="78"/>
        <v>0</v>
      </c>
      <c r="P697" s="310">
        <f t="shared" si="78"/>
        <v>0</v>
      </c>
      <c r="Q697" s="310">
        <f t="shared" si="78"/>
        <v>0</v>
      </c>
      <c r="R697" s="310">
        <f t="shared" si="78"/>
        <v>0</v>
      </c>
      <c r="S697" s="310">
        <f t="shared" si="78"/>
        <v>0</v>
      </c>
      <c r="T697" s="310">
        <f t="shared" si="78"/>
        <v>0</v>
      </c>
      <c r="U697" s="310">
        <f t="shared" si="78"/>
        <v>0</v>
      </c>
      <c r="V697" s="310">
        <f t="shared" si="78"/>
        <v>0</v>
      </c>
      <c r="W697" s="310">
        <f t="shared" si="78"/>
        <v>0</v>
      </c>
      <c r="X697" s="310">
        <f t="shared" si="78"/>
        <v>0</v>
      </c>
      <c r="Y697" s="310">
        <f t="shared" si="78"/>
        <v>0</v>
      </c>
      <c r="Z697" s="310">
        <f t="shared" si="78"/>
        <v>0</v>
      </c>
      <c r="AA697" s="310">
        <f t="shared" si="78"/>
        <v>0</v>
      </c>
      <c r="AB697" s="310">
        <f t="shared" si="78"/>
        <v>0</v>
      </c>
      <c r="AC697" s="298">
        <f>SUM(AC676:AC695)</f>
        <v>0</v>
      </c>
      <c r="AE697" s="299">
        <f>SUM(AE676:AE695)</f>
        <v>0</v>
      </c>
      <c r="AG697" s="299">
        <f>SUM(AG676:AG695)</f>
        <v>0</v>
      </c>
      <c r="AI697" s="299">
        <f>SUM(AI676:AI695)</f>
        <v>0</v>
      </c>
      <c r="AK697" s="296"/>
    </row>
    <row r="698" spans="3:37" ht="12.75" customHeight="1" outlineLevel="1" x14ac:dyDescent="0.25">
      <c r="G698" s="103"/>
      <c r="H698" s="103"/>
      <c r="I698" s="103"/>
      <c r="J698" s="103"/>
      <c r="K698" s="103"/>
      <c r="L698" s="103"/>
      <c r="M698" s="103"/>
      <c r="N698" s="103"/>
      <c r="O698" s="103"/>
      <c r="P698" s="103"/>
      <c r="Q698" s="103"/>
      <c r="R698" s="103"/>
      <c r="S698" s="103"/>
      <c r="T698" s="103"/>
      <c r="U698" s="103"/>
      <c r="V698" s="103"/>
      <c r="W698" s="103"/>
      <c r="X698" s="103"/>
      <c r="Y698" s="103"/>
      <c r="Z698" s="103"/>
      <c r="AA698" s="103"/>
      <c r="AB698" s="103"/>
      <c r="AC698" s="103"/>
      <c r="AD698" s="103"/>
      <c r="AE698" s="103"/>
      <c r="AG698" s="103"/>
      <c r="AI698" s="103"/>
    </row>
    <row r="699" spans="3:37" ht="12.75" customHeight="1" outlineLevel="1" x14ac:dyDescent="0.25">
      <c r="C699" s="186" t="str">
        <f>C470</f>
        <v>Off-Peak (Standard)</v>
      </c>
      <c r="G699" s="103"/>
      <c r="H699" s="103"/>
      <c r="I699" s="103"/>
      <c r="J699" s="103"/>
      <c r="K699" s="103"/>
      <c r="L699" s="103"/>
      <c r="M699" s="103"/>
      <c r="N699" s="103"/>
      <c r="O699" s="103"/>
      <c r="P699" s="103"/>
      <c r="Q699" s="103"/>
      <c r="R699" s="103"/>
      <c r="S699" s="103"/>
      <c r="T699" s="103"/>
      <c r="U699" s="103"/>
      <c r="V699" s="103"/>
      <c r="W699" s="103"/>
      <c r="X699" s="103"/>
      <c r="Y699" s="103"/>
      <c r="Z699" s="103"/>
      <c r="AA699" s="103"/>
      <c r="AB699" s="103"/>
      <c r="AC699" s="103"/>
      <c r="AD699" s="103"/>
      <c r="AE699" s="103"/>
      <c r="AG699" s="103"/>
      <c r="AI699" s="103"/>
    </row>
    <row r="700" spans="3:37" ht="12.75" customHeight="1" outlineLevel="1" x14ac:dyDescent="0.25">
      <c r="D700" s="345" t="str">
        <f>'Line Items'!D14</f>
        <v>22150000: St.Pancras-Derby-Sheffield (Fast)</v>
      </c>
      <c r="E700" s="346"/>
      <c r="F700" s="353" t="str">
        <f t="shared" ref="F700:F719" si="79">F676</f>
        <v>000 Miles</v>
      </c>
      <c r="G700" s="348"/>
      <c r="H700" s="348"/>
      <c r="I700" s="349"/>
      <c r="J700" s="348"/>
      <c r="K700" s="349"/>
      <c r="L700" s="349"/>
      <c r="M700" s="348"/>
      <c r="N700" s="348"/>
      <c r="O700" s="348"/>
      <c r="P700" s="348"/>
      <c r="Q700" s="348"/>
      <c r="R700" s="348"/>
      <c r="S700" s="348"/>
      <c r="T700" s="348"/>
      <c r="U700" s="348"/>
      <c r="V700" s="348"/>
      <c r="W700" s="348"/>
      <c r="X700" s="348"/>
      <c r="Y700" s="348"/>
      <c r="Z700" s="348"/>
      <c r="AA700" s="348"/>
      <c r="AB700" s="348"/>
      <c r="AC700" s="350"/>
      <c r="AE700" s="351"/>
      <c r="AG700" s="351"/>
      <c r="AI700" s="351"/>
      <c r="AK700" s="352"/>
    </row>
    <row r="701" spans="3:37" ht="12.75" customHeight="1" outlineLevel="1" x14ac:dyDescent="0.25">
      <c r="D701" s="139" t="str">
        <f>'Line Items'!D15</f>
        <v>22152000: St.Pancras-Derby-Sheffield (Semi Fast)</v>
      </c>
      <c r="E701" s="102"/>
      <c r="F701" s="140" t="str">
        <f t="shared" si="79"/>
        <v>000 Miles</v>
      </c>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4"/>
      <c r="AE701" s="285"/>
      <c r="AG701" s="285"/>
      <c r="AI701" s="285"/>
      <c r="AK701" s="286"/>
    </row>
    <row r="702" spans="3:37" ht="12.75" customHeight="1" outlineLevel="1" x14ac:dyDescent="0.25">
      <c r="D702" s="139" t="str">
        <f>'Line Items'!D16</f>
        <v>22153000: St.Pancras-Nottingham (Fast)</v>
      </c>
      <c r="E702" s="102"/>
      <c r="F702" s="140" t="str">
        <f t="shared" si="79"/>
        <v>000 Miles</v>
      </c>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4"/>
      <c r="AE702" s="285"/>
      <c r="AG702" s="285"/>
      <c r="AI702" s="285"/>
      <c r="AK702" s="286"/>
    </row>
    <row r="703" spans="3:37" ht="12.75" customHeight="1" outlineLevel="1" x14ac:dyDescent="0.25">
      <c r="D703" s="139" t="str">
        <f>'Line Items'!D17</f>
        <v>22154000: St.Pancras-Nottingham (Semi Fast)</v>
      </c>
      <c r="E703" s="102"/>
      <c r="F703" s="140" t="str">
        <f t="shared" si="79"/>
        <v>000 Miles</v>
      </c>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4"/>
      <c r="AE703" s="285"/>
      <c r="AG703" s="285"/>
      <c r="AI703" s="285"/>
      <c r="AK703" s="286"/>
    </row>
    <row r="704" spans="3:37" ht="12.75" customHeight="1" outlineLevel="1" x14ac:dyDescent="0.25">
      <c r="D704" s="139" t="str">
        <f>'Line Items'!D18</f>
        <v>22156000: St.Pancras-Kettering/Corby (Semi Fast)</v>
      </c>
      <c r="E704" s="102"/>
      <c r="F704" s="140" t="str">
        <f t="shared" si="79"/>
        <v>000 Miles</v>
      </c>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4"/>
      <c r="AE704" s="285"/>
      <c r="AG704" s="285"/>
      <c r="AI704" s="285"/>
      <c r="AK704" s="286"/>
    </row>
    <row r="705" spans="4:37" ht="12.75" customHeight="1" outlineLevel="1" x14ac:dyDescent="0.25">
      <c r="D705" s="139" t="str">
        <f>'Line Items'!D19</f>
        <v>22269000: Liverpool - Manchester - Sheffield - Nottingham - Peterborough - Norwich</v>
      </c>
      <c r="E705" s="102"/>
      <c r="F705" s="140" t="str">
        <f t="shared" si="79"/>
        <v>000 Miles</v>
      </c>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4"/>
      <c r="AE705" s="285"/>
      <c r="AG705" s="285"/>
      <c r="AI705" s="285"/>
      <c r="AK705" s="286"/>
    </row>
    <row r="706" spans="4:37" ht="12.75" customHeight="1" outlineLevel="1" x14ac:dyDescent="0.25">
      <c r="D706" s="139" t="str">
        <f>'Line Items'!D20</f>
        <v>22275000: Derby - Nottingham (Stopping)</v>
      </c>
      <c r="E706" s="102"/>
      <c r="F706" s="140" t="str">
        <f t="shared" si="79"/>
        <v>000 Miles</v>
      </c>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4"/>
      <c r="AE706" s="285"/>
      <c r="AG706" s="285"/>
      <c r="AI706" s="285"/>
      <c r="AK706" s="286"/>
    </row>
    <row r="707" spans="4:37" ht="12.75" customHeight="1" outlineLevel="1" x14ac:dyDescent="0.25">
      <c r="D707" s="139" t="str">
        <f>'Line Items'!D21</f>
        <v>22277000: Nottingham - Newark - Lincoln</v>
      </c>
      <c r="E707" s="102"/>
      <c r="F707" s="140" t="str">
        <f t="shared" si="79"/>
        <v>000 Miles</v>
      </c>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4"/>
      <c r="AE707" s="285"/>
      <c r="AG707" s="285"/>
      <c r="AI707" s="285"/>
      <c r="AK707" s="286"/>
    </row>
    <row r="708" spans="4:37" ht="12.75" customHeight="1" outlineLevel="1" x14ac:dyDescent="0.25">
      <c r="D708" s="139" t="str">
        <f>'Line Items'!D22</f>
        <v>22320000: Crewe - Stoke - Derby</v>
      </c>
      <c r="E708" s="102"/>
      <c r="F708" s="140" t="str">
        <f t="shared" si="79"/>
        <v>000 Miles</v>
      </c>
      <c r="G708" s="283"/>
      <c r="H708" s="283"/>
      <c r="I708" s="283"/>
      <c r="J708" s="283"/>
      <c r="K708" s="283"/>
      <c r="L708" s="283"/>
      <c r="M708" s="283"/>
      <c r="N708" s="283"/>
      <c r="O708" s="283"/>
      <c r="P708" s="283"/>
      <c r="Q708" s="283"/>
      <c r="R708" s="283"/>
      <c r="S708" s="283"/>
      <c r="T708" s="283"/>
      <c r="U708" s="283"/>
      <c r="V708" s="283"/>
      <c r="W708" s="283"/>
      <c r="X708" s="283"/>
      <c r="Y708" s="283"/>
      <c r="Z708" s="283"/>
      <c r="AA708" s="283"/>
      <c r="AB708" s="283"/>
      <c r="AC708" s="284"/>
      <c r="AE708" s="285"/>
      <c r="AG708" s="285"/>
      <c r="AI708" s="285"/>
      <c r="AK708" s="286"/>
    </row>
    <row r="709" spans="4:37" ht="12.75" customHeight="1" outlineLevel="1" x14ac:dyDescent="0.25">
      <c r="D709" s="139" t="str">
        <f>'Line Items'!D23</f>
        <v>22321000: Nottingham - Leicester</v>
      </c>
      <c r="E709" s="102"/>
      <c r="F709" s="140" t="str">
        <f t="shared" si="79"/>
        <v>000 Miles</v>
      </c>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4"/>
      <c r="AE709" s="285"/>
      <c r="AG709" s="285"/>
      <c r="AI709" s="285"/>
      <c r="AK709" s="286"/>
    </row>
    <row r="710" spans="4:37" ht="12.75" customHeight="1" outlineLevel="1" x14ac:dyDescent="0.25">
      <c r="D710" s="139" t="str">
        <f>'Line Items'!D24</f>
        <v>22323000: Derby - Matlock</v>
      </c>
      <c r="E710" s="102"/>
      <c r="F710" s="140" t="str">
        <f t="shared" si="79"/>
        <v>000 Miles</v>
      </c>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4"/>
      <c r="AE710" s="285"/>
      <c r="AG710" s="285"/>
      <c r="AI710" s="285"/>
      <c r="AK710" s="286"/>
    </row>
    <row r="711" spans="4:37" ht="12.75" customHeight="1" outlineLevel="1" x14ac:dyDescent="0.25">
      <c r="D711" s="139" t="str">
        <f>'Line Items'!D25</f>
        <v>12325021: Nottingham - Mansfield - Worksop</v>
      </c>
      <c r="E711" s="102"/>
      <c r="F711" s="140" t="str">
        <f t="shared" si="79"/>
        <v>000 Miles</v>
      </c>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4"/>
      <c r="AE711" s="285"/>
      <c r="AG711" s="285"/>
      <c r="AI711" s="285"/>
      <c r="AK711" s="286"/>
    </row>
    <row r="712" spans="4:37" ht="12.75" customHeight="1" outlineLevel="1" x14ac:dyDescent="0.25">
      <c r="D712" s="139" t="str">
        <f>'Line Items'!D26</f>
        <v>22812000: Doncaster - Lincoln - Spalding/Peterborough</v>
      </c>
      <c r="E712" s="102"/>
      <c r="F712" s="140" t="str">
        <f t="shared" si="79"/>
        <v>000 Miles</v>
      </c>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4"/>
      <c r="AE712" s="285"/>
      <c r="AG712" s="285"/>
      <c r="AI712" s="285"/>
      <c r="AK712" s="286"/>
    </row>
    <row r="713" spans="4:37" ht="12.75" customHeight="1" outlineLevel="1" x14ac:dyDescent="0.25">
      <c r="D713" s="139" t="str">
        <f>'Line Items'!D27</f>
        <v>22832000: Nottingham - Grantham - Skegness</v>
      </c>
      <c r="E713" s="102"/>
      <c r="F713" s="140" t="str">
        <f t="shared" si="79"/>
        <v>000 Miles</v>
      </c>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4"/>
      <c r="AE713" s="285"/>
      <c r="AG713" s="285"/>
      <c r="AI713" s="285"/>
      <c r="AK713" s="286"/>
    </row>
    <row r="714" spans="4:37" ht="12.75" customHeight="1" outlineLevel="1" x14ac:dyDescent="0.25">
      <c r="D714" s="139" t="str">
        <f>'Line Items'!D28</f>
        <v>22836000: Newark - Lincoln - Grimsby/Cleethorpes</v>
      </c>
      <c r="E714" s="102"/>
      <c r="F714" s="140" t="str">
        <f t="shared" si="79"/>
        <v>000 Miles</v>
      </c>
      <c r="G714" s="283"/>
      <c r="H714" s="283"/>
      <c r="I714" s="283"/>
      <c r="J714" s="283"/>
      <c r="K714" s="283"/>
      <c r="L714" s="283"/>
      <c r="M714" s="283"/>
      <c r="N714" s="283"/>
      <c r="O714" s="283"/>
      <c r="P714" s="283"/>
      <c r="Q714" s="283"/>
      <c r="R714" s="283"/>
      <c r="S714" s="283"/>
      <c r="T714" s="283"/>
      <c r="U714" s="283"/>
      <c r="V714" s="283"/>
      <c r="W714" s="283"/>
      <c r="X714" s="283"/>
      <c r="Y714" s="283"/>
      <c r="Z714" s="283"/>
      <c r="AA714" s="283"/>
      <c r="AB714" s="283"/>
      <c r="AC714" s="284"/>
      <c r="AE714" s="285"/>
      <c r="AG714" s="285"/>
      <c r="AI714" s="285"/>
      <c r="AK714" s="286"/>
    </row>
    <row r="715" spans="4:37" ht="12.75" customHeight="1" outlineLevel="1" x14ac:dyDescent="0.25">
      <c r="D715" s="139" t="str">
        <f>'Line Items'!D29</f>
        <v>Barton on Humber - Cleethorpes</v>
      </c>
      <c r="E715" s="102"/>
      <c r="F715" s="140" t="str">
        <f t="shared" si="79"/>
        <v>000 Miles</v>
      </c>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4"/>
      <c r="AE715" s="285"/>
      <c r="AG715" s="285"/>
      <c r="AI715" s="285"/>
      <c r="AK715" s="286"/>
    </row>
    <row r="716" spans="4:37" ht="12.75" customHeight="1" outlineLevel="1" x14ac:dyDescent="0.25">
      <c r="D716" s="139" t="str">
        <f>'Line Items'!D30</f>
        <v>[Passenger Revenue Service Groups Line 17]</v>
      </c>
      <c r="E716" s="102"/>
      <c r="F716" s="140" t="str">
        <f t="shared" si="79"/>
        <v>000 Miles</v>
      </c>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4"/>
      <c r="AE716" s="285"/>
      <c r="AG716" s="285"/>
      <c r="AI716" s="285"/>
      <c r="AK716" s="286"/>
    </row>
    <row r="717" spans="4:37" ht="12.75" customHeight="1" outlineLevel="1" x14ac:dyDescent="0.25">
      <c r="D717" s="139" t="str">
        <f>'Line Items'!D31</f>
        <v>[Passenger Revenue Service Groups Line 18]</v>
      </c>
      <c r="E717" s="102"/>
      <c r="F717" s="140" t="str">
        <f t="shared" si="79"/>
        <v>000 Miles</v>
      </c>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4"/>
      <c r="AE717" s="285"/>
      <c r="AG717" s="285"/>
      <c r="AI717" s="285"/>
      <c r="AK717" s="286"/>
    </row>
    <row r="718" spans="4:37" ht="12.75" customHeight="1" outlineLevel="1" x14ac:dyDescent="0.25">
      <c r="D718" s="139" t="str">
        <f>'Line Items'!D32</f>
        <v>[Passenger Revenue Service Groups Line 19]</v>
      </c>
      <c r="E718" s="102"/>
      <c r="F718" s="140" t="str">
        <f t="shared" si="79"/>
        <v>000 Miles</v>
      </c>
      <c r="G718" s="283"/>
      <c r="H718" s="283"/>
      <c r="I718" s="283"/>
      <c r="J718" s="283"/>
      <c r="K718" s="283"/>
      <c r="L718" s="283"/>
      <c r="M718" s="283"/>
      <c r="N718" s="283"/>
      <c r="O718" s="283"/>
      <c r="P718" s="283"/>
      <c r="Q718" s="283"/>
      <c r="R718" s="283"/>
      <c r="S718" s="283"/>
      <c r="T718" s="283"/>
      <c r="U718" s="283"/>
      <c r="V718" s="283"/>
      <c r="W718" s="283"/>
      <c r="X718" s="283"/>
      <c r="Y718" s="283"/>
      <c r="Z718" s="283"/>
      <c r="AA718" s="283"/>
      <c r="AB718" s="283"/>
      <c r="AC718" s="284"/>
      <c r="AE718" s="285"/>
      <c r="AG718" s="285"/>
      <c r="AI718" s="285"/>
      <c r="AK718" s="286"/>
    </row>
    <row r="719" spans="4:37" ht="12.75" customHeight="1" outlineLevel="1" x14ac:dyDescent="0.25">
      <c r="D719" s="111" t="str">
        <f>'Line Items'!D33</f>
        <v>[Passenger Revenue Service Groups Line 20]</v>
      </c>
      <c r="E719" s="287"/>
      <c r="F719" s="150" t="str">
        <f t="shared" si="79"/>
        <v>000 Miles</v>
      </c>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9"/>
      <c r="AE719" s="290"/>
      <c r="AG719" s="290"/>
      <c r="AI719" s="290"/>
      <c r="AK719" s="291"/>
    </row>
    <row r="720" spans="4:37" ht="12.75" customHeight="1" outlineLevel="1" x14ac:dyDescent="0.25">
      <c r="G720" s="103"/>
      <c r="H720" s="103"/>
      <c r="I720" s="103"/>
      <c r="J720" s="103"/>
      <c r="K720" s="103"/>
      <c r="L720" s="103"/>
      <c r="M720" s="103"/>
      <c r="N720" s="103"/>
      <c r="O720" s="103"/>
      <c r="P720" s="103"/>
      <c r="Q720" s="103"/>
      <c r="R720" s="103"/>
      <c r="S720" s="103"/>
      <c r="T720" s="103"/>
      <c r="U720" s="103"/>
      <c r="V720" s="103"/>
      <c r="W720" s="103"/>
      <c r="X720" s="103"/>
      <c r="Y720" s="103"/>
      <c r="Z720" s="103"/>
      <c r="AA720" s="103"/>
      <c r="AB720" s="103"/>
      <c r="AC720" s="103"/>
      <c r="AD720" s="103"/>
      <c r="AE720" s="103"/>
      <c r="AG720" s="103"/>
      <c r="AI720" s="103"/>
    </row>
    <row r="721" spans="3:37" ht="12.75" customHeight="1" outlineLevel="1" x14ac:dyDescent="0.25">
      <c r="D721" s="292" t="str">
        <f>"Total "&amp;C699</f>
        <v>Total Off-Peak (Standard)</v>
      </c>
      <c r="E721" s="308"/>
      <c r="F721" s="309" t="str">
        <f>F719</f>
        <v>000 Miles</v>
      </c>
      <c r="G721" s="310">
        <f t="shared" ref="G721:AB721" si="80">SUM(G700:G719)</f>
        <v>0</v>
      </c>
      <c r="H721" s="310">
        <f t="shared" si="80"/>
        <v>0</v>
      </c>
      <c r="I721" s="310">
        <f t="shared" si="80"/>
        <v>0</v>
      </c>
      <c r="J721" s="310">
        <f t="shared" si="80"/>
        <v>0</v>
      </c>
      <c r="K721" s="310">
        <f t="shared" si="80"/>
        <v>0</v>
      </c>
      <c r="L721" s="310">
        <f t="shared" si="80"/>
        <v>0</v>
      </c>
      <c r="M721" s="310">
        <f t="shared" si="80"/>
        <v>0</v>
      </c>
      <c r="N721" s="310">
        <f t="shared" si="80"/>
        <v>0</v>
      </c>
      <c r="O721" s="310">
        <f t="shared" si="80"/>
        <v>0</v>
      </c>
      <c r="P721" s="310">
        <f t="shared" si="80"/>
        <v>0</v>
      </c>
      <c r="Q721" s="310">
        <f t="shared" si="80"/>
        <v>0</v>
      </c>
      <c r="R721" s="310">
        <f t="shared" si="80"/>
        <v>0</v>
      </c>
      <c r="S721" s="310">
        <f t="shared" si="80"/>
        <v>0</v>
      </c>
      <c r="T721" s="310">
        <f t="shared" si="80"/>
        <v>0</v>
      </c>
      <c r="U721" s="310">
        <f t="shared" si="80"/>
        <v>0</v>
      </c>
      <c r="V721" s="310">
        <f t="shared" si="80"/>
        <v>0</v>
      </c>
      <c r="W721" s="310">
        <f t="shared" si="80"/>
        <v>0</v>
      </c>
      <c r="X721" s="310">
        <f t="shared" si="80"/>
        <v>0</v>
      </c>
      <c r="Y721" s="310">
        <f t="shared" si="80"/>
        <v>0</v>
      </c>
      <c r="Z721" s="310">
        <f t="shared" si="80"/>
        <v>0</v>
      </c>
      <c r="AA721" s="310">
        <f t="shared" si="80"/>
        <v>0</v>
      </c>
      <c r="AB721" s="310">
        <f t="shared" si="80"/>
        <v>0</v>
      </c>
      <c r="AC721" s="298">
        <f>SUM(AC700:AC719)</f>
        <v>0</v>
      </c>
      <c r="AE721" s="299">
        <f>SUM(AE700:AE719)</f>
        <v>0</v>
      </c>
      <c r="AG721" s="299">
        <f>SUM(AG700:AG719)</f>
        <v>0</v>
      </c>
      <c r="AI721" s="299">
        <f>SUM(AI700:AI719)</f>
        <v>0</v>
      </c>
      <c r="AK721" s="296"/>
    </row>
    <row r="722" spans="3:37" ht="12.75" customHeight="1" outlineLevel="1" x14ac:dyDescent="0.25">
      <c r="G722" s="103"/>
      <c r="H722" s="103"/>
      <c r="I722" s="103"/>
      <c r="J722" s="103"/>
      <c r="K722" s="103"/>
      <c r="L722" s="103"/>
      <c r="M722" s="103"/>
      <c r="N722" s="103"/>
      <c r="O722" s="103"/>
      <c r="P722" s="103"/>
      <c r="Q722" s="103"/>
      <c r="R722" s="103"/>
      <c r="S722" s="103"/>
      <c r="T722" s="103"/>
      <c r="U722" s="103"/>
      <c r="V722" s="103"/>
      <c r="W722" s="103"/>
      <c r="X722" s="103"/>
      <c r="Y722" s="103"/>
      <c r="Z722" s="103"/>
      <c r="AA722" s="103"/>
      <c r="AB722" s="103"/>
      <c r="AC722" s="103"/>
      <c r="AD722" s="103"/>
      <c r="AE722" s="103"/>
      <c r="AG722" s="103"/>
      <c r="AI722" s="103"/>
    </row>
    <row r="723" spans="3:37" ht="12.75" customHeight="1" outlineLevel="1" x14ac:dyDescent="0.25">
      <c r="D723" s="292" t="s">
        <v>574</v>
      </c>
      <c r="E723" s="308"/>
      <c r="F723" s="309" t="str">
        <f>F721</f>
        <v>000 Miles</v>
      </c>
      <c r="G723" s="310">
        <f t="shared" ref="G723:AC723" si="81">SUM(G697,G721)</f>
        <v>0</v>
      </c>
      <c r="H723" s="310">
        <f t="shared" si="81"/>
        <v>0</v>
      </c>
      <c r="I723" s="310">
        <f t="shared" si="81"/>
        <v>0</v>
      </c>
      <c r="J723" s="310">
        <f t="shared" si="81"/>
        <v>0</v>
      </c>
      <c r="K723" s="310">
        <f t="shared" si="81"/>
        <v>0</v>
      </c>
      <c r="L723" s="310">
        <f t="shared" si="81"/>
        <v>0</v>
      </c>
      <c r="M723" s="310">
        <f t="shared" si="81"/>
        <v>0</v>
      </c>
      <c r="N723" s="310">
        <f t="shared" si="81"/>
        <v>0</v>
      </c>
      <c r="O723" s="310">
        <f t="shared" si="81"/>
        <v>0</v>
      </c>
      <c r="P723" s="310">
        <f t="shared" si="81"/>
        <v>0</v>
      </c>
      <c r="Q723" s="310">
        <f t="shared" si="81"/>
        <v>0</v>
      </c>
      <c r="R723" s="310">
        <f t="shared" si="81"/>
        <v>0</v>
      </c>
      <c r="S723" s="310">
        <f t="shared" si="81"/>
        <v>0</v>
      </c>
      <c r="T723" s="310">
        <f t="shared" si="81"/>
        <v>0</v>
      </c>
      <c r="U723" s="310">
        <f t="shared" si="81"/>
        <v>0</v>
      </c>
      <c r="V723" s="310">
        <f t="shared" si="81"/>
        <v>0</v>
      </c>
      <c r="W723" s="310">
        <f t="shared" si="81"/>
        <v>0</v>
      </c>
      <c r="X723" s="310">
        <f t="shared" si="81"/>
        <v>0</v>
      </c>
      <c r="Y723" s="310">
        <f t="shared" si="81"/>
        <v>0</v>
      </c>
      <c r="Z723" s="310">
        <f t="shared" si="81"/>
        <v>0</v>
      </c>
      <c r="AA723" s="310">
        <f t="shared" si="81"/>
        <v>0</v>
      </c>
      <c r="AB723" s="310">
        <f t="shared" si="81"/>
        <v>0</v>
      </c>
      <c r="AC723" s="298">
        <f t="shared" si="81"/>
        <v>0</v>
      </c>
      <c r="AE723" s="299">
        <f>SUM(AE697,AE721)</f>
        <v>0</v>
      </c>
      <c r="AG723" s="299">
        <f>SUM(AG697,AG721)</f>
        <v>0</v>
      </c>
      <c r="AI723" s="299">
        <f>SUM(AI697,AI721)</f>
        <v>0</v>
      </c>
      <c r="AK723" s="296"/>
    </row>
    <row r="724" spans="3:37" ht="12.75" customHeight="1" outlineLevel="1" x14ac:dyDescent="0.25">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G724" s="103"/>
      <c r="AI724" s="103"/>
    </row>
    <row r="725" spans="3:37" ht="12.75" customHeight="1" outlineLevel="1" x14ac:dyDescent="0.25">
      <c r="C725" s="186" t="s">
        <v>580</v>
      </c>
      <c r="G725" s="103"/>
      <c r="H725" s="103"/>
      <c r="I725" s="103"/>
      <c r="J725" s="103"/>
      <c r="K725" s="103"/>
      <c r="L725" s="103"/>
      <c r="M725" s="103"/>
      <c r="N725" s="103"/>
      <c r="O725" s="103"/>
      <c r="P725" s="103"/>
      <c r="Q725" s="103"/>
      <c r="R725" s="103"/>
      <c r="S725" s="103"/>
      <c r="T725" s="103"/>
      <c r="U725" s="103"/>
      <c r="V725" s="103"/>
      <c r="W725" s="103"/>
      <c r="X725" s="103"/>
      <c r="Z725" s="103"/>
      <c r="AA725" s="103"/>
      <c r="AB725" s="103"/>
      <c r="AC725" s="103"/>
      <c r="AD725" s="103"/>
      <c r="AE725" s="103"/>
      <c r="AG725" s="103"/>
      <c r="AI725" s="103"/>
    </row>
    <row r="726" spans="3:37" ht="12.75" customHeight="1" outlineLevel="1" x14ac:dyDescent="0.25">
      <c r="D726" s="345" t="str">
        <f>'Line Items'!D14</f>
        <v>22150000: St.Pancras-Derby-Sheffield (Fast)</v>
      </c>
      <c r="E726" s="346"/>
      <c r="F726" s="353" t="str">
        <f t="shared" ref="F726:F745" si="82">F700</f>
        <v>000 Miles</v>
      </c>
      <c r="G726" s="354">
        <f t="shared" ref="G726:AC737" si="83">SUM(G526,G550,G576,G600,G626,G650,G676,G700)</f>
        <v>0</v>
      </c>
      <c r="H726" s="354">
        <f t="shared" si="83"/>
        <v>0</v>
      </c>
      <c r="I726" s="354">
        <f t="shared" si="83"/>
        <v>0</v>
      </c>
      <c r="J726" s="354">
        <f t="shared" si="83"/>
        <v>0</v>
      </c>
      <c r="K726" s="354">
        <f t="shared" si="83"/>
        <v>0</v>
      </c>
      <c r="L726" s="354">
        <f t="shared" si="83"/>
        <v>0</v>
      </c>
      <c r="M726" s="354">
        <f t="shared" si="83"/>
        <v>0</v>
      </c>
      <c r="N726" s="354">
        <f t="shared" si="83"/>
        <v>0</v>
      </c>
      <c r="O726" s="354">
        <f t="shared" si="83"/>
        <v>0</v>
      </c>
      <c r="P726" s="354">
        <f t="shared" si="83"/>
        <v>0</v>
      </c>
      <c r="Q726" s="354">
        <f t="shared" si="83"/>
        <v>0</v>
      </c>
      <c r="R726" s="354">
        <f t="shared" si="83"/>
        <v>0</v>
      </c>
      <c r="S726" s="354">
        <f t="shared" si="83"/>
        <v>0</v>
      </c>
      <c r="T726" s="354">
        <f t="shared" si="83"/>
        <v>0</v>
      </c>
      <c r="U726" s="354">
        <f t="shared" si="83"/>
        <v>0</v>
      </c>
      <c r="V726" s="354">
        <f t="shared" si="83"/>
        <v>0</v>
      </c>
      <c r="W726" s="354">
        <f t="shared" si="83"/>
        <v>0</v>
      </c>
      <c r="X726" s="354">
        <f t="shared" si="83"/>
        <v>0</v>
      </c>
      <c r="Y726" s="354">
        <f t="shared" si="83"/>
        <v>0</v>
      </c>
      <c r="Z726" s="354">
        <f t="shared" si="83"/>
        <v>0</v>
      </c>
      <c r="AA726" s="354">
        <f t="shared" si="83"/>
        <v>0</v>
      </c>
      <c r="AB726" s="354">
        <f t="shared" si="83"/>
        <v>0</v>
      </c>
      <c r="AC726" s="355">
        <f t="shared" si="83"/>
        <v>0</v>
      </c>
      <c r="AE726" s="357">
        <f t="shared" ref="AE726:AE745" si="84">SUM(AE526,AE550,AE576,AE600,AE626,AE650,AE676,AE700)</f>
        <v>0</v>
      </c>
      <c r="AG726" s="357">
        <f t="shared" ref="AG726:AG745" si="85">SUM(AG526,AG550,AG576,AG600,AG626,AG650,AG676,AG700)</f>
        <v>0</v>
      </c>
      <c r="AI726" s="357">
        <f t="shared" ref="AI726:AI745" si="86">SUM(AI526,AI550,AI576,AI600,AI626,AI650,AI676,AI700)</f>
        <v>0</v>
      </c>
      <c r="AK726" s="352"/>
    </row>
    <row r="727" spans="3:37" ht="12.75" customHeight="1" outlineLevel="1" x14ac:dyDescent="0.25">
      <c r="D727" s="139" t="str">
        <f>'Line Items'!D15</f>
        <v>22152000: St.Pancras-Derby-Sheffield (Semi Fast)</v>
      </c>
      <c r="E727" s="102"/>
      <c r="F727" s="140" t="str">
        <f t="shared" si="82"/>
        <v>000 Miles</v>
      </c>
      <c r="G727" s="103">
        <f t="shared" si="83"/>
        <v>0</v>
      </c>
      <c r="H727" s="103">
        <f t="shared" si="83"/>
        <v>0</v>
      </c>
      <c r="I727" s="103">
        <f t="shared" si="83"/>
        <v>0</v>
      </c>
      <c r="J727" s="103">
        <f t="shared" si="83"/>
        <v>0</v>
      </c>
      <c r="K727" s="103">
        <f t="shared" si="83"/>
        <v>0</v>
      </c>
      <c r="L727" s="103">
        <f t="shared" si="83"/>
        <v>0</v>
      </c>
      <c r="M727" s="103">
        <f t="shared" si="83"/>
        <v>0</v>
      </c>
      <c r="N727" s="103">
        <f t="shared" si="83"/>
        <v>0</v>
      </c>
      <c r="O727" s="103">
        <f t="shared" si="83"/>
        <v>0</v>
      </c>
      <c r="P727" s="103">
        <f t="shared" si="83"/>
        <v>0</v>
      </c>
      <c r="Q727" s="103">
        <f t="shared" si="83"/>
        <v>0</v>
      </c>
      <c r="R727" s="103">
        <f t="shared" si="83"/>
        <v>0</v>
      </c>
      <c r="S727" s="103">
        <f t="shared" si="83"/>
        <v>0</v>
      </c>
      <c r="T727" s="103">
        <f t="shared" si="83"/>
        <v>0</v>
      </c>
      <c r="U727" s="103">
        <f t="shared" si="83"/>
        <v>0</v>
      </c>
      <c r="V727" s="103">
        <f t="shared" si="83"/>
        <v>0</v>
      </c>
      <c r="W727" s="103">
        <f t="shared" si="83"/>
        <v>0</v>
      </c>
      <c r="X727" s="103">
        <f t="shared" si="83"/>
        <v>0</v>
      </c>
      <c r="Y727" s="103">
        <f t="shared" si="83"/>
        <v>0</v>
      </c>
      <c r="Z727" s="103">
        <f t="shared" si="83"/>
        <v>0</v>
      </c>
      <c r="AA727" s="103">
        <f t="shared" si="83"/>
        <v>0</v>
      </c>
      <c r="AB727" s="103">
        <f t="shared" si="83"/>
        <v>0</v>
      </c>
      <c r="AC727" s="104">
        <f t="shared" si="83"/>
        <v>0</v>
      </c>
      <c r="AE727" s="105">
        <f t="shared" si="84"/>
        <v>0</v>
      </c>
      <c r="AG727" s="105">
        <f t="shared" si="85"/>
        <v>0</v>
      </c>
      <c r="AI727" s="105">
        <f t="shared" si="86"/>
        <v>0</v>
      </c>
      <c r="AK727" s="286"/>
    </row>
    <row r="728" spans="3:37" ht="12.75" customHeight="1" outlineLevel="1" x14ac:dyDescent="0.25">
      <c r="D728" s="139" t="str">
        <f>'Line Items'!D16</f>
        <v>22153000: St.Pancras-Nottingham (Fast)</v>
      </c>
      <c r="E728" s="102"/>
      <c r="F728" s="140" t="str">
        <f t="shared" si="82"/>
        <v>000 Miles</v>
      </c>
      <c r="G728" s="103">
        <f t="shared" si="83"/>
        <v>0</v>
      </c>
      <c r="H728" s="103">
        <f t="shared" si="83"/>
        <v>0</v>
      </c>
      <c r="I728" s="103">
        <f t="shared" si="83"/>
        <v>0</v>
      </c>
      <c r="J728" s="103">
        <f t="shared" si="83"/>
        <v>0</v>
      </c>
      <c r="K728" s="103">
        <f t="shared" si="83"/>
        <v>0</v>
      </c>
      <c r="L728" s="103">
        <f t="shared" si="83"/>
        <v>0</v>
      </c>
      <c r="M728" s="103">
        <f t="shared" si="83"/>
        <v>0</v>
      </c>
      <c r="N728" s="103">
        <f t="shared" si="83"/>
        <v>0</v>
      </c>
      <c r="O728" s="103">
        <f t="shared" si="83"/>
        <v>0</v>
      </c>
      <c r="P728" s="103">
        <f t="shared" si="83"/>
        <v>0</v>
      </c>
      <c r="Q728" s="103">
        <f t="shared" si="83"/>
        <v>0</v>
      </c>
      <c r="R728" s="103">
        <f t="shared" si="83"/>
        <v>0</v>
      </c>
      <c r="S728" s="103">
        <f t="shared" si="83"/>
        <v>0</v>
      </c>
      <c r="T728" s="103">
        <f t="shared" si="83"/>
        <v>0</v>
      </c>
      <c r="U728" s="103">
        <f t="shared" si="83"/>
        <v>0</v>
      </c>
      <c r="V728" s="103">
        <f t="shared" si="83"/>
        <v>0</v>
      </c>
      <c r="W728" s="103">
        <f t="shared" si="83"/>
        <v>0</v>
      </c>
      <c r="X728" s="103">
        <f t="shared" si="83"/>
        <v>0</v>
      </c>
      <c r="Y728" s="103">
        <f t="shared" si="83"/>
        <v>0</v>
      </c>
      <c r="Z728" s="103">
        <f t="shared" si="83"/>
        <v>0</v>
      </c>
      <c r="AA728" s="103">
        <f t="shared" si="83"/>
        <v>0</v>
      </c>
      <c r="AB728" s="103">
        <f t="shared" si="83"/>
        <v>0</v>
      </c>
      <c r="AC728" s="104">
        <f t="shared" si="83"/>
        <v>0</v>
      </c>
      <c r="AE728" s="105">
        <f t="shared" si="84"/>
        <v>0</v>
      </c>
      <c r="AG728" s="105">
        <f t="shared" si="85"/>
        <v>0</v>
      </c>
      <c r="AI728" s="105">
        <f t="shared" si="86"/>
        <v>0</v>
      </c>
      <c r="AK728" s="286"/>
    </row>
    <row r="729" spans="3:37" ht="12.75" customHeight="1" outlineLevel="1" x14ac:dyDescent="0.25">
      <c r="D729" s="139" t="str">
        <f>'Line Items'!D17</f>
        <v>22154000: St.Pancras-Nottingham (Semi Fast)</v>
      </c>
      <c r="E729" s="102"/>
      <c r="F729" s="140" t="str">
        <f t="shared" si="82"/>
        <v>000 Miles</v>
      </c>
      <c r="G729" s="103">
        <f t="shared" si="83"/>
        <v>0</v>
      </c>
      <c r="H729" s="103">
        <f t="shared" si="83"/>
        <v>0</v>
      </c>
      <c r="I729" s="103">
        <f t="shared" si="83"/>
        <v>0</v>
      </c>
      <c r="J729" s="103">
        <f t="shared" si="83"/>
        <v>0</v>
      </c>
      <c r="K729" s="103">
        <f t="shared" si="83"/>
        <v>0</v>
      </c>
      <c r="L729" s="103">
        <f t="shared" si="83"/>
        <v>0</v>
      </c>
      <c r="M729" s="103">
        <f t="shared" si="83"/>
        <v>0</v>
      </c>
      <c r="N729" s="103">
        <f t="shared" si="83"/>
        <v>0</v>
      </c>
      <c r="O729" s="103">
        <f t="shared" si="83"/>
        <v>0</v>
      </c>
      <c r="P729" s="103">
        <f t="shared" si="83"/>
        <v>0</v>
      </c>
      <c r="Q729" s="103">
        <f t="shared" si="83"/>
        <v>0</v>
      </c>
      <c r="R729" s="103">
        <f t="shared" si="83"/>
        <v>0</v>
      </c>
      <c r="S729" s="103">
        <f t="shared" si="83"/>
        <v>0</v>
      </c>
      <c r="T729" s="103">
        <f t="shared" si="83"/>
        <v>0</v>
      </c>
      <c r="U729" s="103">
        <f t="shared" si="83"/>
        <v>0</v>
      </c>
      <c r="V729" s="103">
        <f t="shared" si="83"/>
        <v>0</v>
      </c>
      <c r="W729" s="103">
        <f t="shared" si="83"/>
        <v>0</v>
      </c>
      <c r="X729" s="103">
        <f t="shared" si="83"/>
        <v>0</v>
      </c>
      <c r="Y729" s="103">
        <f t="shared" si="83"/>
        <v>0</v>
      </c>
      <c r="Z729" s="103">
        <f t="shared" si="83"/>
        <v>0</v>
      </c>
      <c r="AA729" s="103">
        <f t="shared" si="83"/>
        <v>0</v>
      </c>
      <c r="AB729" s="103">
        <f t="shared" si="83"/>
        <v>0</v>
      </c>
      <c r="AC729" s="104">
        <f t="shared" si="83"/>
        <v>0</v>
      </c>
      <c r="AE729" s="105">
        <f t="shared" si="84"/>
        <v>0</v>
      </c>
      <c r="AG729" s="105">
        <f t="shared" si="85"/>
        <v>0</v>
      </c>
      <c r="AI729" s="105">
        <f t="shared" si="86"/>
        <v>0</v>
      </c>
      <c r="AK729" s="286"/>
    </row>
    <row r="730" spans="3:37" ht="12.75" customHeight="1" outlineLevel="1" x14ac:dyDescent="0.25">
      <c r="D730" s="139" t="str">
        <f>'Line Items'!D18</f>
        <v>22156000: St.Pancras-Kettering/Corby (Semi Fast)</v>
      </c>
      <c r="E730" s="102"/>
      <c r="F730" s="140" t="str">
        <f t="shared" si="82"/>
        <v>000 Miles</v>
      </c>
      <c r="G730" s="103">
        <f t="shared" si="83"/>
        <v>0</v>
      </c>
      <c r="H730" s="103">
        <f t="shared" si="83"/>
        <v>0</v>
      </c>
      <c r="I730" s="103">
        <f t="shared" si="83"/>
        <v>0</v>
      </c>
      <c r="J730" s="103">
        <f t="shared" si="83"/>
        <v>0</v>
      </c>
      <c r="K730" s="103">
        <f t="shared" si="83"/>
        <v>0</v>
      </c>
      <c r="L730" s="103">
        <f t="shared" si="83"/>
        <v>0</v>
      </c>
      <c r="M730" s="103">
        <f t="shared" si="83"/>
        <v>0</v>
      </c>
      <c r="N730" s="103">
        <f t="shared" si="83"/>
        <v>0</v>
      </c>
      <c r="O730" s="103">
        <f t="shared" si="83"/>
        <v>0</v>
      </c>
      <c r="P730" s="103">
        <f t="shared" si="83"/>
        <v>0</v>
      </c>
      <c r="Q730" s="103">
        <f t="shared" si="83"/>
        <v>0</v>
      </c>
      <c r="R730" s="103">
        <f t="shared" si="83"/>
        <v>0</v>
      </c>
      <c r="S730" s="103">
        <f t="shared" si="83"/>
        <v>0</v>
      </c>
      <c r="T730" s="103">
        <f t="shared" si="83"/>
        <v>0</v>
      </c>
      <c r="U730" s="103">
        <f t="shared" si="83"/>
        <v>0</v>
      </c>
      <c r="V730" s="103">
        <f t="shared" si="83"/>
        <v>0</v>
      </c>
      <c r="W730" s="103">
        <f t="shared" si="83"/>
        <v>0</v>
      </c>
      <c r="X730" s="103">
        <f t="shared" si="83"/>
        <v>0</v>
      </c>
      <c r="Y730" s="103">
        <f t="shared" si="83"/>
        <v>0</v>
      </c>
      <c r="Z730" s="103">
        <f t="shared" si="83"/>
        <v>0</v>
      </c>
      <c r="AA730" s="103">
        <f t="shared" si="83"/>
        <v>0</v>
      </c>
      <c r="AB730" s="103">
        <f t="shared" si="83"/>
        <v>0</v>
      </c>
      <c r="AC730" s="104">
        <f t="shared" si="83"/>
        <v>0</v>
      </c>
      <c r="AE730" s="105">
        <f t="shared" si="84"/>
        <v>0</v>
      </c>
      <c r="AG730" s="105">
        <f t="shared" si="85"/>
        <v>0</v>
      </c>
      <c r="AI730" s="105">
        <f t="shared" si="86"/>
        <v>0</v>
      </c>
      <c r="AK730" s="286"/>
    </row>
    <row r="731" spans="3:37" ht="12.75" customHeight="1" outlineLevel="1" x14ac:dyDescent="0.25">
      <c r="D731" s="139" t="str">
        <f>'Line Items'!D19</f>
        <v>22269000: Liverpool - Manchester - Sheffield - Nottingham - Peterborough - Norwich</v>
      </c>
      <c r="E731" s="102"/>
      <c r="F731" s="140" t="str">
        <f t="shared" si="82"/>
        <v>000 Miles</v>
      </c>
      <c r="G731" s="103">
        <f t="shared" si="83"/>
        <v>0</v>
      </c>
      <c r="H731" s="103">
        <f t="shared" si="83"/>
        <v>0</v>
      </c>
      <c r="I731" s="103">
        <f t="shared" si="83"/>
        <v>0</v>
      </c>
      <c r="J731" s="103">
        <f t="shared" si="83"/>
        <v>0</v>
      </c>
      <c r="K731" s="103">
        <f t="shared" si="83"/>
        <v>0</v>
      </c>
      <c r="L731" s="103">
        <f t="shared" si="83"/>
        <v>0</v>
      </c>
      <c r="M731" s="103">
        <f t="shared" si="83"/>
        <v>0</v>
      </c>
      <c r="N731" s="103">
        <f t="shared" si="83"/>
        <v>0</v>
      </c>
      <c r="O731" s="103">
        <f t="shared" si="83"/>
        <v>0</v>
      </c>
      <c r="P731" s="103">
        <f t="shared" si="83"/>
        <v>0</v>
      </c>
      <c r="Q731" s="103">
        <f t="shared" si="83"/>
        <v>0</v>
      </c>
      <c r="R731" s="103">
        <f t="shared" si="83"/>
        <v>0</v>
      </c>
      <c r="S731" s="103">
        <f t="shared" si="83"/>
        <v>0</v>
      </c>
      <c r="T731" s="103">
        <f t="shared" si="83"/>
        <v>0</v>
      </c>
      <c r="U731" s="103">
        <f t="shared" si="83"/>
        <v>0</v>
      </c>
      <c r="V731" s="103">
        <f t="shared" si="83"/>
        <v>0</v>
      </c>
      <c r="W731" s="103">
        <f t="shared" si="83"/>
        <v>0</v>
      </c>
      <c r="X731" s="103">
        <f t="shared" si="83"/>
        <v>0</v>
      </c>
      <c r="Y731" s="103">
        <f t="shared" si="83"/>
        <v>0</v>
      </c>
      <c r="Z731" s="103">
        <f t="shared" si="83"/>
        <v>0</v>
      </c>
      <c r="AA731" s="103">
        <f t="shared" si="83"/>
        <v>0</v>
      </c>
      <c r="AB731" s="103">
        <f t="shared" si="83"/>
        <v>0</v>
      </c>
      <c r="AC731" s="104">
        <f t="shared" si="83"/>
        <v>0</v>
      </c>
      <c r="AE731" s="105">
        <f t="shared" si="84"/>
        <v>0</v>
      </c>
      <c r="AG731" s="105">
        <f t="shared" si="85"/>
        <v>0</v>
      </c>
      <c r="AI731" s="105">
        <f t="shared" si="86"/>
        <v>0</v>
      </c>
      <c r="AK731" s="286"/>
    </row>
    <row r="732" spans="3:37" ht="12.75" customHeight="1" outlineLevel="1" x14ac:dyDescent="0.25">
      <c r="D732" s="139" t="str">
        <f>'Line Items'!D20</f>
        <v>22275000: Derby - Nottingham (Stopping)</v>
      </c>
      <c r="E732" s="102"/>
      <c r="F732" s="140" t="str">
        <f t="shared" si="82"/>
        <v>000 Miles</v>
      </c>
      <c r="G732" s="103">
        <f t="shared" si="83"/>
        <v>0</v>
      </c>
      <c r="H732" s="103">
        <f t="shared" si="83"/>
        <v>0</v>
      </c>
      <c r="I732" s="103">
        <f t="shared" si="83"/>
        <v>0</v>
      </c>
      <c r="J732" s="103">
        <f t="shared" si="83"/>
        <v>0</v>
      </c>
      <c r="K732" s="103">
        <f t="shared" si="83"/>
        <v>0</v>
      </c>
      <c r="L732" s="103">
        <f t="shared" si="83"/>
        <v>0</v>
      </c>
      <c r="M732" s="103">
        <f t="shared" si="83"/>
        <v>0</v>
      </c>
      <c r="N732" s="103">
        <f t="shared" si="83"/>
        <v>0</v>
      </c>
      <c r="O732" s="103">
        <f t="shared" si="83"/>
        <v>0</v>
      </c>
      <c r="P732" s="103">
        <f t="shared" si="83"/>
        <v>0</v>
      </c>
      <c r="Q732" s="103">
        <f t="shared" si="83"/>
        <v>0</v>
      </c>
      <c r="R732" s="103">
        <f t="shared" si="83"/>
        <v>0</v>
      </c>
      <c r="S732" s="103">
        <f t="shared" si="83"/>
        <v>0</v>
      </c>
      <c r="T732" s="103">
        <f t="shared" si="83"/>
        <v>0</v>
      </c>
      <c r="U732" s="103">
        <f t="shared" si="83"/>
        <v>0</v>
      </c>
      <c r="V732" s="103">
        <f t="shared" si="83"/>
        <v>0</v>
      </c>
      <c r="W732" s="103">
        <f t="shared" si="83"/>
        <v>0</v>
      </c>
      <c r="X732" s="103">
        <f t="shared" si="83"/>
        <v>0</v>
      </c>
      <c r="Y732" s="103">
        <f t="shared" si="83"/>
        <v>0</v>
      </c>
      <c r="Z732" s="103">
        <f t="shared" si="83"/>
        <v>0</v>
      </c>
      <c r="AA732" s="103">
        <f t="shared" si="83"/>
        <v>0</v>
      </c>
      <c r="AB732" s="103">
        <f t="shared" si="83"/>
        <v>0</v>
      </c>
      <c r="AC732" s="104">
        <f t="shared" si="83"/>
        <v>0</v>
      </c>
      <c r="AE732" s="105">
        <f t="shared" si="84"/>
        <v>0</v>
      </c>
      <c r="AG732" s="105">
        <f t="shared" si="85"/>
        <v>0</v>
      </c>
      <c r="AI732" s="105">
        <f t="shared" si="86"/>
        <v>0</v>
      </c>
      <c r="AK732" s="286"/>
    </row>
    <row r="733" spans="3:37" ht="12.75" customHeight="1" outlineLevel="1" x14ac:dyDescent="0.25">
      <c r="D733" s="139" t="str">
        <f>'Line Items'!D21</f>
        <v>22277000: Nottingham - Newark - Lincoln</v>
      </c>
      <c r="E733" s="102"/>
      <c r="F733" s="140" t="str">
        <f t="shared" si="82"/>
        <v>000 Miles</v>
      </c>
      <c r="G733" s="103">
        <f t="shared" si="83"/>
        <v>0</v>
      </c>
      <c r="H733" s="103">
        <f t="shared" si="83"/>
        <v>0</v>
      </c>
      <c r="I733" s="103">
        <f t="shared" si="83"/>
        <v>0</v>
      </c>
      <c r="J733" s="103">
        <f t="shared" si="83"/>
        <v>0</v>
      </c>
      <c r="K733" s="103">
        <f t="shared" si="83"/>
        <v>0</v>
      </c>
      <c r="L733" s="103">
        <f t="shared" si="83"/>
        <v>0</v>
      </c>
      <c r="M733" s="103">
        <f t="shared" si="83"/>
        <v>0</v>
      </c>
      <c r="N733" s="103">
        <f t="shared" si="83"/>
        <v>0</v>
      </c>
      <c r="O733" s="103">
        <f t="shared" si="83"/>
        <v>0</v>
      </c>
      <c r="P733" s="103">
        <f t="shared" si="83"/>
        <v>0</v>
      </c>
      <c r="Q733" s="103">
        <f t="shared" si="83"/>
        <v>0</v>
      </c>
      <c r="R733" s="103">
        <f t="shared" si="83"/>
        <v>0</v>
      </c>
      <c r="S733" s="103">
        <f t="shared" si="83"/>
        <v>0</v>
      </c>
      <c r="T733" s="103">
        <f t="shared" si="83"/>
        <v>0</v>
      </c>
      <c r="U733" s="103">
        <f t="shared" si="83"/>
        <v>0</v>
      </c>
      <c r="V733" s="103">
        <f t="shared" si="83"/>
        <v>0</v>
      </c>
      <c r="W733" s="103">
        <f t="shared" si="83"/>
        <v>0</v>
      </c>
      <c r="X733" s="103">
        <f t="shared" si="83"/>
        <v>0</v>
      </c>
      <c r="Y733" s="103">
        <f t="shared" si="83"/>
        <v>0</v>
      </c>
      <c r="Z733" s="103">
        <f t="shared" si="83"/>
        <v>0</v>
      </c>
      <c r="AA733" s="103">
        <f t="shared" si="83"/>
        <v>0</v>
      </c>
      <c r="AB733" s="103">
        <f t="shared" si="83"/>
        <v>0</v>
      </c>
      <c r="AC733" s="104">
        <f t="shared" si="83"/>
        <v>0</v>
      </c>
      <c r="AE733" s="105">
        <f t="shared" si="84"/>
        <v>0</v>
      </c>
      <c r="AG733" s="105">
        <f t="shared" si="85"/>
        <v>0</v>
      </c>
      <c r="AI733" s="105">
        <f t="shared" si="86"/>
        <v>0</v>
      </c>
      <c r="AK733" s="286"/>
    </row>
    <row r="734" spans="3:37" ht="12.75" customHeight="1" outlineLevel="1" x14ac:dyDescent="0.25">
      <c r="D734" s="139" t="str">
        <f>'Line Items'!D22</f>
        <v>22320000: Crewe - Stoke - Derby</v>
      </c>
      <c r="E734" s="102"/>
      <c r="F734" s="140" t="str">
        <f t="shared" si="82"/>
        <v>000 Miles</v>
      </c>
      <c r="G734" s="103">
        <f t="shared" si="83"/>
        <v>0</v>
      </c>
      <c r="H734" s="103">
        <f t="shared" si="83"/>
        <v>0</v>
      </c>
      <c r="I734" s="103">
        <f t="shared" si="83"/>
        <v>0</v>
      </c>
      <c r="J734" s="103">
        <f t="shared" si="83"/>
        <v>0</v>
      </c>
      <c r="K734" s="103">
        <f t="shared" si="83"/>
        <v>0</v>
      </c>
      <c r="L734" s="103">
        <f t="shared" si="83"/>
        <v>0</v>
      </c>
      <c r="M734" s="103">
        <f t="shared" si="83"/>
        <v>0</v>
      </c>
      <c r="N734" s="103">
        <f t="shared" si="83"/>
        <v>0</v>
      </c>
      <c r="O734" s="103">
        <f t="shared" si="83"/>
        <v>0</v>
      </c>
      <c r="P734" s="103">
        <f t="shared" si="83"/>
        <v>0</v>
      </c>
      <c r="Q734" s="103">
        <f t="shared" si="83"/>
        <v>0</v>
      </c>
      <c r="R734" s="103">
        <f t="shared" si="83"/>
        <v>0</v>
      </c>
      <c r="S734" s="103">
        <f t="shared" si="83"/>
        <v>0</v>
      </c>
      <c r="T734" s="103">
        <f t="shared" si="83"/>
        <v>0</v>
      </c>
      <c r="U734" s="103">
        <f t="shared" si="83"/>
        <v>0</v>
      </c>
      <c r="V734" s="103">
        <f t="shared" si="83"/>
        <v>0</v>
      </c>
      <c r="W734" s="103">
        <f t="shared" si="83"/>
        <v>0</v>
      </c>
      <c r="X734" s="103">
        <f t="shared" si="83"/>
        <v>0</v>
      </c>
      <c r="Y734" s="103">
        <f t="shared" si="83"/>
        <v>0</v>
      </c>
      <c r="Z734" s="103">
        <f t="shared" si="83"/>
        <v>0</v>
      </c>
      <c r="AA734" s="103">
        <f t="shared" si="83"/>
        <v>0</v>
      </c>
      <c r="AB734" s="103">
        <f t="shared" si="83"/>
        <v>0</v>
      </c>
      <c r="AC734" s="104">
        <f t="shared" si="83"/>
        <v>0</v>
      </c>
      <c r="AE734" s="105">
        <f t="shared" si="84"/>
        <v>0</v>
      </c>
      <c r="AG734" s="105">
        <f t="shared" si="85"/>
        <v>0</v>
      </c>
      <c r="AI734" s="105">
        <f t="shared" si="86"/>
        <v>0</v>
      </c>
      <c r="AK734" s="286"/>
    </row>
    <row r="735" spans="3:37" ht="12.75" customHeight="1" outlineLevel="1" x14ac:dyDescent="0.25">
      <c r="D735" s="139" t="str">
        <f>'Line Items'!D23</f>
        <v>22321000: Nottingham - Leicester</v>
      </c>
      <c r="E735" s="102"/>
      <c r="F735" s="140" t="str">
        <f t="shared" si="82"/>
        <v>000 Miles</v>
      </c>
      <c r="G735" s="103">
        <f t="shared" si="83"/>
        <v>0</v>
      </c>
      <c r="H735" s="103">
        <f t="shared" si="83"/>
        <v>0</v>
      </c>
      <c r="I735" s="103">
        <f t="shared" si="83"/>
        <v>0</v>
      </c>
      <c r="J735" s="103">
        <f t="shared" si="83"/>
        <v>0</v>
      </c>
      <c r="K735" s="103">
        <f t="shared" si="83"/>
        <v>0</v>
      </c>
      <c r="L735" s="103">
        <f t="shared" si="83"/>
        <v>0</v>
      </c>
      <c r="M735" s="103">
        <f t="shared" si="83"/>
        <v>0</v>
      </c>
      <c r="N735" s="103">
        <f t="shared" si="83"/>
        <v>0</v>
      </c>
      <c r="O735" s="103">
        <f t="shared" si="83"/>
        <v>0</v>
      </c>
      <c r="P735" s="103">
        <f t="shared" si="83"/>
        <v>0</v>
      </c>
      <c r="Q735" s="103">
        <f t="shared" si="83"/>
        <v>0</v>
      </c>
      <c r="R735" s="103">
        <f t="shared" si="83"/>
        <v>0</v>
      </c>
      <c r="S735" s="103">
        <f t="shared" si="83"/>
        <v>0</v>
      </c>
      <c r="T735" s="103">
        <f t="shared" si="83"/>
        <v>0</v>
      </c>
      <c r="U735" s="103">
        <f t="shared" si="83"/>
        <v>0</v>
      </c>
      <c r="V735" s="103">
        <f t="shared" si="83"/>
        <v>0</v>
      </c>
      <c r="W735" s="103">
        <f t="shared" si="83"/>
        <v>0</v>
      </c>
      <c r="X735" s="103">
        <f t="shared" si="83"/>
        <v>0</v>
      </c>
      <c r="Y735" s="103">
        <f t="shared" si="83"/>
        <v>0</v>
      </c>
      <c r="Z735" s="103">
        <f t="shared" si="83"/>
        <v>0</v>
      </c>
      <c r="AA735" s="103">
        <f t="shared" si="83"/>
        <v>0</v>
      </c>
      <c r="AB735" s="103">
        <f t="shared" si="83"/>
        <v>0</v>
      </c>
      <c r="AC735" s="104">
        <f t="shared" si="83"/>
        <v>0</v>
      </c>
      <c r="AE735" s="105">
        <f t="shared" si="84"/>
        <v>0</v>
      </c>
      <c r="AG735" s="105">
        <f t="shared" si="85"/>
        <v>0</v>
      </c>
      <c r="AI735" s="105">
        <f t="shared" si="86"/>
        <v>0</v>
      </c>
      <c r="AK735" s="286"/>
    </row>
    <row r="736" spans="3:37" ht="12.75" customHeight="1" outlineLevel="1" x14ac:dyDescent="0.25">
      <c r="D736" s="139" t="str">
        <f>'Line Items'!D24</f>
        <v>22323000: Derby - Matlock</v>
      </c>
      <c r="E736" s="102"/>
      <c r="F736" s="140" t="str">
        <f t="shared" si="82"/>
        <v>000 Miles</v>
      </c>
      <c r="G736" s="103">
        <f t="shared" si="83"/>
        <v>0</v>
      </c>
      <c r="H736" s="103">
        <f t="shared" si="83"/>
        <v>0</v>
      </c>
      <c r="I736" s="103">
        <f t="shared" si="83"/>
        <v>0</v>
      </c>
      <c r="J736" s="103">
        <f t="shared" si="83"/>
        <v>0</v>
      </c>
      <c r="K736" s="103">
        <f t="shared" si="83"/>
        <v>0</v>
      </c>
      <c r="L736" s="103">
        <f t="shared" si="83"/>
        <v>0</v>
      </c>
      <c r="M736" s="103">
        <f t="shared" si="83"/>
        <v>0</v>
      </c>
      <c r="N736" s="103">
        <f t="shared" si="83"/>
        <v>0</v>
      </c>
      <c r="O736" s="103">
        <f t="shared" si="83"/>
        <v>0</v>
      </c>
      <c r="P736" s="103">
        <f t="shared" si="83"/>
        <v>0</v>
      </c>
      <c r="Q736" s="103">
        <f t="shared" si="83"/>
        <v>0</v>
      </c>
      <c r="R736" s="103">
        <f t="shared" si="83"/>
        <v>0</v>
      </c>
      <c r="S736" s="103">
        <f t="shared" si="83"/>
        <v>0</v>
      </c>
      <c r="T736" s="103">
        <f t="shared" si="83"/>
        <v>0</v>
      </c>
      <c r="U736" s="103">
        <f t="shared" si="83"/>
        <v>0</v>
      </c>
      <c r="V736" s="103">
        <f t="shared" si="83"/>
        <v>0</v>
      </c>
      <c r="W736" s="103">
        <f t="shared" si="83"/>
        <v>0</v>
      </c>
      <c r="X736" s="103">
        <f t="shared" si="83"/>
        <v>0</v>
      </c>
      <c r="Y736" s="103">
        <f t="shared" si="83"/>
        <v>0</v>
      </c>
      <c r="Z736" s="103">
        <f t="shared" si="83"/>
        <v>0</v>
      </c>
      <c r="AA736" s="103">
        <f t="shared" si="83"/>
        <v>0</v>
      </c>
      <c r="AB736" s="103">
        <f t="shared" si="83"/>
        <v>0</v>
      </c>
      <c r="AC736" s="104">
        <f t="shared" si="83"/>
        <v>0</v>
      </c>
      <c r="AE736" s="105">
        <f t="shared" si="84"/>
        <v>0</v>
      </c>
      <c r="AG736" s="105">
        <f t="shared" si="85"/>
        <v>0</v>
      </c>
      <c r="AI736" s="105">
        <f t="shared" si="86"/>
        <v>0</v>
      </c>
      <c r="AK736" s="286"/>
    </row>
    <row r="737" spans="2:37" ht="12.75" customHeight="1" outlineLevel="1" x14ac:dyDescent="0.25">
      <c r="D737" s="139" t="str">
        <f>'Line Items'!D25</f>
        <v>12325021: Nottingham - Mansfield - Worksop</v>
      </c>
      <c r="E737" s="102"/>
      <c r="F737" s="140" t="str">
        <f t="shared" si="82"/>
        <v>000 Miles</v>
      </c>
      <c r="G737" s="103">
        <f t="shared" si="83"/>
        <v>0</v>
      </c>
      <c r="H737" s="103">
        <f t="shared" si="83"/>
        <v>0</v>
      </c>
      <c r="I737" s="103">
        <f t="shared" ref="I737:AC745" si="87">SUM(I537,I561,I587,I611,I637,I661,I687,I711)</f>
        <v>0</v>
      </c>
      <c r="J737" s="103">
        <f t="shared" si="87"/>
        <v>0</v>
      </c>
      <c r="K737" s="103">
        <f t="shared" si="87"/>
        <v>0</v>
      </c>
      <c r="L737" s="103">
        <f t="shared" si="87"/>
        <v>0</v>
      </c>
      <c r="M737" s="103">
        <f t="shared" si="87"/>
        <v>0</v>
      </c>
      <c r="N737" s="103">
        <f t="shared" si="87"/>
        <v>0</v>
      </c>
      <c r="O737" s="103">
        <f t="shared" si="87"/>
        <v>0</v>
      </c>
      <c r="P737" s="103">
        <f t="shared" si="87"/>
        <v>0</v>
      </c>
      <c r="Q737" s="103">
        <f t="shared" si="87"/>
        <v>0</v>
      </c>
      <c r="R737" s="103">
        <f t="shared" si="87"/>
        <v>0</v>
      </c>
      <c r="S737" s="103">
        <f t="shared" si="87"/>
        <v>0</v>
      </c>
      <c r="T737" s="103">
        <f t="shared" si="87"/>
        <v>0</v>
      </c>
      <c r="U737" s="103">
        <f t="shared" si="87"/>
        <v>0</v>
      </c>
      <c r="V737" s="103">
        <f t="shared" si="87"/>
        <v>0</v>
      </c>
      <c r="W737" s="103">
        <f t="shared" si="87"/>
        <v>0</v>
      </c>
      <c r="X737" s="103">
        <f t="shared" si="87"/>
        <v>0</v>
      </c>
      <c r="Y737" s="103">
        <f t="shared" si="87"/>
        <v>0</v>
      </c>
      <c r="Z737" s="103">
        <f t="shared" si="87"/>
        <v>0</v>
      </c>
      <c r="AA737" s="103">
        <f t="shared" si="87"/>
        <v>0</v>
      </c>
      <c r="AB737" s="103">
        <f t="shared" si="87"/>
        <v>0</v>
      </c>
      <c r="AC737" s="104">
        <f t="shared" si="87"/>
        <v>0</v>
      </c>
      <c r="AE737" s="105">
        <f t="shared" si="84"/>
        <v>0</v>
      </c>
      <c r="AG737" s="105">
        <f t="shared" si="85"/>
        <v>0</v>
      </c>
      <c r="AI737" s="105">
        <f t="shared" si="86"/>
        <v>0</v>
      </c>
      <c r="AK737" s="286"/>
    </row>
    <row r="738" spans="2:37" ht="12.75" customHeight="1" outlineLevel="1" x14ac:dyDescent="0.25">
      <c r="D738" s="139" t="str">
        <f>'Line Items'!D26</f>
        <v>22812000: Doncaster - Lincoln - Spalding/Peterborough</v>
      </c>
      <c r="E738" s="102"/>
      <c r="F738" s="140" t="str">
        <f t="shared" si="82"/>
        <v>000 Miles</v>
      </c>
      <c r="G738" s="103">
        <f t="shared" ref="G738:AB745" si="88">SUM(G538,G562,G588,G612,G638,G662,G688,G712)</f>
        <v>0</v>
      </c>
      <c r="H738" s="103">
        <f t="shared" si="88"/>
        <v>0</v>
      </c>
      <c r="I738" s="103">
        <f t="shared" si="88"/>
        <v>0</v>
      </c>
      <c r="J738" s="103">
        <f t="shared" si="88"/>
        <v>0</v>
      </c>
      <c r="K738" s="103">
        <f t="shared" si="88"/>
        <v>0</v>
      </c>
      <c r="L738" s="103">
        <f t="shared" si="88"/>
        <v>0</v>
      </c>
      <c r="M738" s="103">
        <f t="shared" si="88"/>
        <v>0</v>
      </c>
      <c r="N738" s="103">
        <f t="shared" si="88"/>
        <v>0</v>
      </c>
      <c r="O738" s="103">
        <f t="shared" si="88"/>
        <v>0</v>
      </c>
      <c r="P738" s="103">
        <f t="shared" si="88"/>
        <v>0</v>
      </c>
      <c r="Q738" s="103">
        <f t="shared" si="88"/>
        <v>0</v>
      </c>
      <c r="R738" s="103">
        <f t="shared" si="88"/>
        <v>0</v>
      </c>
      <c r="S738" s="103">
        <f t="shared" si="88"/>
        <v>0</v>
      </c>
      <c r="T738" s="103">
        <f t="shared" si="88"/>
        <v>0</v>
      </c>
      <c r="U738" s="103">
        <f t="shared" si="88"/>
        <v>0</v>
      </c>
      <c r="V738" s="103">
        <f t="shared" si="88"/>
        <v>0</v>
      </c>
      <c r="W738" s="103">
        <f t="shared" si="88"/>
        <v>0</v>
      </c>
      <c r="X738" s="103">
        <f t="shared" si="88"/>
        <v>0</v>
      </c>
      <c r="Y738" s="103">
        <f t="shared" si="88"/>
        <v>0</v>
      </c>
      <c r="Z738" s="103">
        <f t="shared" si="88"/>
        <v>0</v>
      </c>
      <c r="AA738" s="103">
        <f t="shared" si="88"/>
        <v>0</v>
      </c>
      <c r="AB738" s="103">
        <f t="shared" si="88"/>
        <v>0</v>
      </c>
      <c r="AC738" s="104">
        <f t="shared" si="87"/>
        <v>0</v>
      </c>
      <c r="AE738" s="105">
        <f t="shared" si="84"/>
        <v>0</v>
      </c>
      <c r="AG738" s="105">
        <f t="shared" si="85"/>
        <v>0</v>
      </c>
      <c r="AI738" s="105">
        <f t="shared" si="86"/>
        <v>0</v>
      </c>
      <c r="AK738" s="286"/>
    </row>
    <row r="739" spans="2:37" ht="12.75" customHeight="1" outlineLevel="1" x14ac:dyDescent="0.25">
      <c r="D739" s="139" t="str">
        <f>'Line Items'!D27</f>
        <v>22832000: Nottingham - Grantham - Skegness</v>
      </c>
      <c r="E739" s="102"/>
      <c r="F739" s="140" t="str">
        <f t="shared" si="82"/>
        <v>000 Miles</v>
      </c>
      <c r="G739" s="103">
        <f t="shared" si="88"/>
        <v>0</v>
      </c>
      <c r="H739" s="103">
        <f t="shared" si="88"/>
        <v>0</v>
      </c>
      <c r="I739" s="103">
        <f t="shared" si="88"/>
        <v>0</v>
      </c>
      <c r="J739" s="103">
        <f t="shared" si="88"/>
        <v>0</v>
      </c>
      <c r="K739" s="103">
        <f t="shared" si="88"/>
        <v>0</v>
      </c>
      <c r="L739" s="103">
        <f t="shared" si="88"/>
        <v>0</v>
      </c>
      <c r="M739" s="103">
        <f t="shared" si="88"/>
        <v>0</v>
      </c>
      <c r="N739" s="103">
        <f t="shared" si="88"/>
        <v>0</v>
      </c>
      <c r="O739" s="103">
        <f t="shared" si="88"/>
        <v>0</v>
      </c>
      <c r="P739" s="103">
        <f t="shared" si="88"/>
        <v>0</v>
      </c>
      <c r="Q739" s="103">
        <f t="shared" si="88"/>
        <v>0</v>
      </c>
      <c r="R739" s="103">
        <f t="shared" si="88"/>
        <v>0</v>
      </c>
      <c r="S739" s="103">
        <f t="shared" si="88"/>
        <v>0</v>
      </c>
      <c r="T739" s="103">
        <f t="shared" si="88"/>
        <v>0</v>
      </c>
      <c r="U739" s="103">
        <f t="shared" si="88"/>
        <v>0</v>
      </c>
      <c r="V739" s="103">
        <f t="shared" si="88"/>
        <v>0</v>
      </c>
      <c r="W739" s="103">
        <f t="shared" si="88"/>
        <v>0</v>
      </c>
      <c r="X739" s="103">
        <f t="shared" si="88"/>
        <v>0</v>
      </c>
      <c r="Y739" s="103">
        <f t="shared" si="88"/>
        <v>0</v>
      </c>
      <c r="Z739" s="103">
        <f t="shared" si="88"/>
        <v>0</v>
      </c>
      <c r="AA739" s="103">
        <f t="shared" si="88"/>
        <v>0</v>
      </c>
      <c r="AB739" s="103">
        <f t="shared" si="88"/>
        <v>0</v>
      </c>
      <c r="AC739" s="104">
        <f t="shared" si="87"/>
        <v>0</v>
      </c>
      <c r="AE739" s="105">
        <f t="shared" si="84"/>
        <v>0</v>
      </c>
      <c r="AG739" s="105">
        <f t="shared" si="85"/>
        <v>0</v>
      </c>
      <c r="AI739" s="105">
        <f t="shared" si="86"/>
        <v>0</v>
      </c>
      <c r="AK739" s="286"/>
    </row>
    <row r="740" spans="2:37" ht="12.75" customHeight="1" outlineLevel="1" x14ac:dyDescent="0.25">
      <c r="D740" s="139" t="str">
        <f>'Line Items'!D28</f>
        <v>22836000: Newark - Lincoln - Grimsby/Cleethorpes</v>
      </c>
      <c r="E740" s="102"/>
      <c r="F740" s="140" t="str">
        <f t="shared" si="82"/>
        <v>000 Miles</v>
      </c>
      <c r="G740" s="103">
        <f t="shared" si="88"/>
        <v>0</v>
      </c>
      <c r="H740" s="103">
        <f t="shared" si="88"/>
        <v>0</v>
      </c>
      <c r="I740" s="103">
        <f t="shared" si="88"/>
        <v>0</v>
      </c>
      <c r="J740" s="103">
        <f t="shared" si="88"/>
        <v>0</v>
      </c>
      <c r="K740" s="103">
        <f t="shared" si="88"/>
        <v>0</v>
      </c>
      <c r="L740" s="103">
        <f t="shared" si="88"/>
        <v>0</v>
      </c>
      <c r="M740" s="103">
        <f t="shared" si="88"/>
        <v>0</v>
      </c>
      <c r="N740" s="103">
        <f t="shared" si="88"/>
        <v>0</v>
      </c>
      <c r="O740" s="103">
        <f t="shared" si="88"/>
        <v>0</v>
      </c>
      <c r="P740" s="103">
        <f t="shared" si="88"/>
        <v>0</v>
      </c>
      <c r="Q740" s="103">
        <f t="shared" si="88"/>
        <v>0</v>
      </c>
      <c r="R740" s="103">
        <f t="shared" si="88"/>
        <v>0</v>
      </c>
      <c r="S740" s="103">
        <f t="shared" si="88"/>
        <v>0</v>
      </c>
      <c r="T740" s="103">
        <f t="shared" si="88"/>
        <v>0</v>
      </c>
      <c r="U740" s="103">
        <f t="shared" si="88"/>
        <v>0</v>
      </c>
      <c r="V740" s="103">
        <f t="shared" si="88"/>
        <v>0</v>
      </c>
      <c r="W740" s="103">
        <f t="shared" si="88"/>
        <v>0</v>
      </c>
      <c r="X740" s="103">
        <f t="shared" si="88"/>
        <v>0</v>
      </c>
      <c r="Y740" s="103">
        <f t="shared" si="88"/>
        <v>0</v>
      </c>
      <c r="Z740" s="103">
        <f t="shared" si="88"/>
        <v>0</v>
      </c>
      <c r="AA740" s="103">
        <f t="shared" si="88"/>
        <v>0</v>
      </c>
      <c r="AB740" s="103">
        <f t="shared" si="88"/>
        <v>0</v>
      </c>
      <c r="AC740" s="104">
        <f t="shared" si="87"/>
        <v>0</v>
      </c>
      <c r="AE740" s="105">
        <f t="shared" si="84"/>
        <v>0</v>
      </c>
      <c r="AG740" s="105">
        <f t="shared" si="85"/>
        <v>0</v>
      </c>
      <c r="AI740" s="105">
        <f t="shared" si="86"/>
        <v>0</v>
      </c>
      <c r="AK740" s="286"/>
    </row>
    <row r="741" spans="2:37" ht="12.75" customHeight="1" outlineLevel="1" x14ac:dyDescent="0.25">
      <c r="D741" s="139" t="str">
        <f>'Line Items'!D29</f>
        <v>Barton on Humber - Cleethorpes</v>
      </c>
      <c r="E741" s="102"/>
      <c r="F741" s="140" t="str">
        <f t="shared" si="82"/>
        <v>000 Miles</v>
      </c>
      <c r="G741" s="103">
        <f t="shared" si="88"/>
        <v>0</v>
      </c>
      <c r="H741" s="103">
        <f t="shared" si="88"/>
        <v>0</v>
      </c>
      <c r="I741" s="103">
        <f t="shared" si="88"/>
        <v>0</v>
      </c>
      <c r="J741" s="103">
        <f t="shared" si="88"/>
        <v>0</v>
      </c>
      <c r="K741" s="103">
        <f t="shared" si="88"/>
        <v>0</v>
      </c>
      <c r="L741" s="103">
        <f t="shared" si="88"/>
        <v>0</v>
      </c>
      <c r="M741" s="103">
        <f t="shared" si="88"/>
        <v>0</v>
      </c>
      <c r="N741" s="103">
        <f t="shared" si="88"/>
        <v>0</v>
      </c>
      <c r="O741" s="103">
        <f t="shared" si="88"/>
        <v>0</v>
      </c>
      <c r="P741" s="103">
        <f t="shared" si="88"/>
        <v>0</v>
      </c>
      <c r="Q741" s="103">
        <f t="shared" si="88"/>
        <v>0</v>
      </c>
      <c r="R741" s="103">
        <f t="shared" si="88"/>
        <v>0</v>
      </c>
      <c r="S741" s="103">
        <f t="shared" si="88"/>
        <v>0</v>
      </c>
      <c r="T741" s="103">
        <f t="shared" si="88"/>
        <v>0</v>
      </c>
      <c r="U741" s="103">
        <f t="shared" si="88"/>
        <v>0</v>
      </c>
      <c r="V741" s="103">
        <f t="shared" si="88"/>
        <v>0</v>
      </c>
      <c r="W741" s="103">
        <f t="shared" si="88"/>
        <v>0</v>
      </c>
      <c r="X741" s="103">
        <f t="shared" si="88"/>
        <v>0</v>
      </c>
      <c r="Y741" s="103">
        <f t="shared" si="88"/>
        <v>0</v>
      </c>
      <c r="Z741" s="103">
        <f t="shared" si="88"/>
        <v>0</v>
      </c>
      <c r="AA741" s="103">
        <f t="shared" si="88"/>
        <v>0</v>
      </c>
      <c r="AB741" s="103">
        <f t="shared" si="88"/>
        <v>0</v>
      </c>
      <c r="AC741" s="104">
        <f t="shared" si="87"/>
        <v>0</v>
      </c>
      <c r="AE741" s="105">
        <f t="shared" si="84"/>
        <v>0</v>
      </c>
      <c r="AG741" s="105">
        <f t="shared" si="85"/>
        <v>0</v>
      </c>
      <c r="AI741" s="105">
        <f t="shared" si="86"/>
        <v>0</v>
      </c>
      <c r="AK741" s="286"/>
    </row>
    <row r="742" spans="2:37" ht="12.75" customHeight="1" outlineLevel="1" x14ac:dyDescent="0.25">
      <c r="D742" s="139" t="str">
        <f>'Line Items'!D30</f>
        <v>[Passenger Revenue Service Groups Line 17]</v>
      </c>
      <c r="E742" s="102"/>
      <c r="F742" s="140" t="str">
        <f t="shared" si="82"/>
        <v>000 Miles</v>
      </c>
      <c r="G742" s="103">
        <f t="shared" si="88"/>
        <v>0</v>
      </c>
      <c r="H742" s="103">
        <f t="shared" si="88"/>
        <v>0</v>
      </c>
      <c r="I742" s="103">
        <f t="shared" si="88"/>
        <v>0</v>
      </c>
      <c r="J742" s="103">
        <f t="shared" si="88"/>
        <v>0</v>
      </c>
      <c r="K742" s="103">
        <f t="shared" si="88"/>
        <v>0</v>
      </c>
      <c r="L742" s="103">
        <f t="shared" si="88"/>
        <v>0</v>
      </c>
      <c r="M742" s="103">
        <f t="shared" si="88"/>
        <v>0</v>
      </c>
      <c r="N742" s="103">
        <f t="shared" si="88"/>
        <v>0</v>
      </c>
      <c r="O742" s="103">
        <f t="shared" si="88"/>
        <v>0</v>
      </c>
      <c r="P742" s="103">
        <f t="shared" si="88"/>
        <v>0</v>
      </c>
      <c r="Q742" s="103">
        <f t="shared" si="88"/>
        <v>0</v>
      </c>
      <c r="R742" s="103">
        <f t="shared" si="88"/>
        <v>0</v>
      </c>
      <c r="S742" s="103">
        <f t="shared" si="88"/>
        <v>0</v>
      </c>
      <c r="T742" s="103">
        <f t="shared" si="88"/>
        <v>0</v>
      </c>
      <c r="U742" s="103">
        <f t="shared" si="88"/>
        <v>0</v>
      </c>
      <c r="V742" s="103">
        <f t="shared" si="88"/>
        <v>0</v>
      </c>
      <c r="W742" s="103">
        <f t="shared" si="88"/>
        <v>0</v>
      </c>
      <c r="X742" s="103">
        <f t="shared" si="88"/>
        <v>0</v>
      </c>
      <c r="Y742" s="103">
        <f t="shared" si="88"/>
        <v>0</v>
      </c>
      <c r="Z742" s="103">
        <f t="shared" si="88"/>
        <v>0</v>
      </c>
      <c r="AA742" s="103">
        <f t="shared" si="88"/>
        <v>0</v>
      </c>
      <c r="AB742" s="103">
        <f t="shared" si="88"/>
        <v>0</v>
      </c>
      <c r="AC742" s="104">
        <f t="shared" si="87"/>
        <v>0</v>
      </c>
      <c r="AE742" s="105">
        <f t="shared" si="84"/>
        <v>0</v>
      </c>
      <c r="AG742" s="105">
        <f t="shared" si="85"/>
        <v>0</v>
      </c>
      <c r="AI742" s="105">
        <f t="shared" si="86"/>
        <v>0</v>
      </c>
      <c r="AK742" s="286"/>
    </row>
    <row r="743" spans="2:37" ht="12.75" customHeight="1" outlineLevel="1" x14ac:dyDescent="0.25">
      <c r="D743" s="139" t="str">
        <f>'Line Items'!D31</f>
        <v>[Passenger Revenue Service Groups Line 18]</v>
      </c>
      <c r="E743" s="102"/>
      <c r="F743" s="140" t="str">
        <f t="shared" si="82"/>
        <v>000 Miles</v>
      </c>
      <c r="G743" s="103">
        <f t="shared" si="88"/>
        <v>0</v>
      </c>
      <c r="H743" s="103">
        <f t="shared" si="88"/>
        <v>0</v>
      </c>
      <c r="I743" s="103">
        <f t="shared" si="88"/>
        <v>0</v>
      </c>
      <c r="J743" s="103">
        <f t="shared" si="88"/>
        <v>0</v>
      </c>
      <c r="K743" s="103">
        <f t="shared" si="88"/>
        <v>0</v>
      </c>
      <c r="L743" s="103">
        <f t="shared" si="88"/>
        <v>0</v>
      </c>
      <c r="M743" s="103">
        <f t="shared" si="88"/>
        <v>0</v>
      </c>
      <c r="N743" s="103">
        <f t="shared" si="88"/>
        <v>0</v>
      </c>
      <c r="O743" s="103">
        <f t="shared" si="88"/>
        <v>0</v>
      </c>
      <c r="P743" s="103">
        <f t="shared" si="88"/>
        <v>0</v>
      </c>
      <c r="Q743" s="103">
        <f t="shared" si="88"/>
        <v>0</v>
      </c>
      <c r="R743" s="103">
        <f t="shared" si="88"/>
        <v>0</v>
      </c>
      <c r="S743" s="103">
        <f t="shared" si="88"/>
        <v>0</v>
      </c>
      <c r="T743" s="103">
        <f t="shared" si="88"/>
        <v>0</v>
      </c>
      <c r="U743" s="103">
        <f t="shared" si="88"/>
        <v>0</v>
      </c>
      <c r="V743" s="103">
        <f t="shared" si="88"/>
        <v>0</v>
      </c>
      <c r="W743" s="103">
        <f t="shared" si="88"/>
        <v>0</v>
      </c>
      <c r="X743" s="103">
        <f t="shared" si="88"/>
        <v>0</v>
      </c>
      <c r="Y743" s="103">
        <f t="shared" si="88"/>
        <v>0</v>
      </c>
      <c r="Z743" s="103">
        <f t="shared" si="88"/>
        <v>0</v>
      </c>
      <c r="AA743" s="103">
        <f t="shared" si="88"/>
        <v>0</v>
      </c>
      <c r="AB743" s="103">
        <f t="shared" si="88"/>
        <v>0</v>
      </c>
      <c r="AC743" s="104">
        <f t="shared" si="87"/>
        <v>0</v>
      </c>
      <c r="AE743" s="105">
        <f t="shared" si="84"/>
        <v>0</v>
      </c>
      <c r="AG743" s="105">
        <f t="shared" si="85"/>
        <v>0</v>
      </c>
      <c r="AI743" s="105">
        <f t="shared" si="86"/>
        <v>0</v>
      </c>
      <c r="AK743" s="286"/>
    </row>
    <row r="744" spans="2:37" ht="12.75" customHeight="1" outlineLevel="1" x14ac:dyDescent="0.25">
      <c r="D744" s="139" t="str">
        <f>'Line Items'!D32</f>
        <v>[Passenger Revenue Service Groups Line 19]</v>
      </c>
      <c r="E744" s="102"/>
      <c r="F744" s="140" t="str">
        <f t="shared" si="82"/>
        <v>000 Miles</v>
      </c>
      <c r="G744" s="103">
        <f t="shared" si="88"/>
        <v>0</v>
      </c>
      <c r="H744" s="103">
        <f t="shared" si="88"/>
        <v>0</v>
      </c>
      <c r="I744" s="103">
        <f t="shared" si="88"/>
        <v>0</v>
      </c>
      <c r="J744" s="103">
        <f t="shared" si="88"/>
        <v>0</v>
      </c>
      <c r="K744" s="103">
        <f t="shared" si="88"/>
        <v>0</v>
      </c>
      <c r="L744" s="103">
        <f t="shared" si="88"/>
        <v>0</v>
      </c>
      <c r="M744" s="103">
        <f t="shared" si="88"/>
        <v>0</v>
      </c>
      <c r="N744" s="103">
        <f t="shared" si="88"/>
        <v>0</v>
      </c>
      <c r="O744" s="103">
        <f t="shared" si="88"/>
        <v>0</v>
      </c>
      <c r="P744" s="103">
        <f t="shared" si="88"/>
        <v>0</v>
      </c>
      <c r="Q744" s="103">
        <f t="shared" si="88"/>
        <v>0</v>
      </c>
      <c r="R744" s="103">
        <f t="shared" si="88"/>
        <v>0</v>
      </c>
      <c r="S744" s="103">
        <f t="shared" si="88"/>
        <v>0</v>
      </c>
      <c r="T744" s="103">
        <f t="shared" si="88"/>
        <v>0</v>
      </c>
      <c r="U744" s="103">
        <f t="shared" si="88"/>
        <v>0</v>
      </c>
      <c r="V744" s="103">
        <f t="shared" si="88"/>
        <v>0</v>
      </c>
      <c r="W744" s="103">
        <f t="shared" si="88"/>
        <v>0</v>
      </c>
      <c r="X744" s="103">
        <f t="shared" si="88"/>
        <v>0</v>
      </c>
      <c r="Y744" s="103">
        <f t="shared" si="88"/>
        <v>0</v>
      </c>
      <c r="Z744" s="103">
        <f t="shared" si="88"/>
        <v>0</v>
      </c>
      <c r="AA744" s="103">
        <f t="shared" si="88"/>
        <v>0</v>
      </c>
      <c r="AB744" s="103">
        <f t="shared" si="88"/>
        <v>0</v>
      </c>
      <c r="AC744" s="104">
        <f t="shared" si="87"/>
        <v>0</v>
      </c>
      <c r="AE744" s="105">
        <f t="shared" si="84"/>
        <v>0</v>
      </c>
      <c r="AG744" s="105">
        <f t="shared" si="85"/>
        <v>0</v>
      </c>
      <c r="AI744" s="105">
        <f t="shared" si="86"/>
        <v>0</v>
      </c>
      <c r="AK744" s="286"/>
    </row>
    <row r="745" spans="2:37" ht="12.75" customHeight="1" outlineLevel="1" x14ac:dyDescent="0.25">
      <c r="D745" s="111" t="str">
        <f>'Line Items'!D33</f>
        <v>[Passenger Revenue Service Groups Line 20]</v>
      </c>
      <c r="E745" s="287"/>
      <c r="F745" s="150" t="str">
        <f t="shared" si="82"/>
        <v>000 Miles</v>
      </c>
      <c r="G745" s="113">
        <f t="shared" si="88"/>
        <v>0</v>
      </c>
      <c r="H745" s="113">
        <f t="shared" si="88"/>
        <v>0</v>
      </c>
      <c r="I745" s="113">
        <f t="shared" si="88"/>
        <v>0</v>
      </c>
      <c r="J745" s="113">
        <f t="shared" si="88"/>
        <v>0</v>
      </c>
      <c r="K745" s="113">
        <f t="shared" si="88"/>
        <v>0</v>
      </c>
      <c r="L745" s="113">
        <f t="shared" si="88"/>
        <v>0</v>
      </c>
      <c r="M745" s="113">
        <f t="shared" si="88"/>
        <v>0</v>
      </c>
      <c r="N745" s="113">
        <f t="shared" si="88"/>
        <v>0</v>
      </c>
      <c r="O745" s="113">
        <f t="shared" si="88"/>
        <v>0</v>
      </c>
      <c r="P745" s="113">
        <f t="shared" si="88"/>
        <v>0</v>
      </c>
      <c r="Q745" s="113">
        <f t="shared" si="88"/>
        <v>0</v>
      </c>
      <c r="R745" s="113">
        <f t="shared" si="88"/>
        <v>0</v>
      </c>
      <c r="S745" s="113">
        <f t="shared" si="88"/>
        <v>0</v>
      </c>
      <c r="T745" s="113">
        <f t="shared" si="88"/>
        <v>0</v>
      </c>
      <c r="U745" s="113">
        <f t="shared" si="88"/>
        <v>0</v>
      </c>
      <c r="V745" s="113">
        <f t="shared" si="88"/>
        <v>0</v>
      </c>
      <c r="W745" s="113">
        <f t="shared" si="88"/>
        <v>0</v>
      </c>
      <c r="X745" s="113">
        <f t="shared" si="88"/>
        <v>0</v>
      </c>
      <c r="Y745" s="113">
        <f t="shared" si="88"/>
        <v>0</v>
      </c>
      <c r="Z745" s="113">
        <f t="shared" si="88"/>
        <v>0</v>
      </c>
      <c r="AA745" s="113">
        <f t="shared" si="88"/>
        <v>0</v>
      </c>
      <c r="AB745" s="113">
        <f t="shared" si="88"/>
        <v>0</v>
      </c>
      <c r="AC745" s="114">
        <f t="shared" si="87"/>
        <v>0</v>
      </c>
      <c r="AE745" s="115">
        <f t="shared" si="84"/>
        <v>0</v>
      </c>
      <c r="AG745" s="115">
        <f t="shared" si="85"/>
        <v>0</v>
      </c>
      <c r="AI745" s="115">
        <f t="shared" si="86"/>
        <v>0</v>
      </c>
      <c r="AK745" s="291"/>
    </row>
    <row r="746" spans="2:37" ht="12.75" customHeight="1" outlineLevel="1" x14ac:dyDescent="0.25">
      <c r="G746" s="103"/>
      <c r="H746" s="103"/>
      <c r="I746" s="103"/>
      <c r="J746" s="103"/>
      <c r="K746" s="103"/>
      <c r="L746" s="103"/>
      <c r="M746" s="103"/>
      <c r="N746" s="103"/>
      <c r="O746" s="103"/>
      <c r="P746" s="103"/>
      <c r="Q746" s="103"/>
      <c r="R746" s="103"/>
      <c r="S746" s="103"/>
      <c r="T746" s="103"/>
      <c r="U746" s="103"/>
      <c r="V746" s="103"/>
      <c r="W746" s="103"/>
      <c r="X746" s="103"/>
      <c r="Y746" s="103"/>
      <c r="Z746" s="103"/>
      <c r="AA746" s="103"/>
      <c r="AB746" s="103"/>
      <c r="AC746" s="103"/>
      <c r="AD746" s="103"/>
      <c r="AE746" s="103"/>
      <c r="AG746" s="103"/>
      <c r="AI746" s="103"/>
    </row>
    <row r="747" spans="2:37" ht="12.75" customHeight="1" outlineLevel="1" x14ac:dyDescent="0.25">
      <c r="D747" s="292" t="s">
        <v>581</v>
      </c>
      <c r="E747" s="308"/>
      <c r="F747" s="309" t="str">
        <f>F745</f>
        <v>000 Miles</v>
      </c>
      <c r="G747" s="310">
        <f t="shared" ref="G747:AB747" si="89">SUM(G726:G745)</f>
        <v>0</v>
      </c>
      <c r="H747" s="310">
        <f t="shared" si="89"/>
        <v>0</v>
      </c>
      <c r="I747" s="310">
        <f t="shared" si="89"/>
        <v>0</v>
      </c>
      <c r="J747" s="310">
        <f t="shared" si="89"/>
        <v>0</v>
      </c>
      <c r="K747" s="310">
        <f t="shared" si="89"/>
        <v>0</v>
      </c>
      <c r="L747" s="310">
        <f t="shared" si="89"/>
        <v>0</v>
      </c>
      <c r="M747" s="310">
        <f t="shared" si="89"/>
        <v>0</v>
      </c>
      <c r="N747" s="310">
        <f t="shared" si="89"/>
        <v>0</v>
      </c>
      <c r="O747" s="310">
        <f t="shared" si="89"/>
        <v>0</v>
      </c>
      <c r="P747" s="310">
        <f t="shared" si="89"/>
        <v>0</v>
      </c>
      <c r="Q747" s="310">
        <f t="shared" si="89"/>
        <v>0</v>
      </c>
      <c r="R747" s="310">
        <f t="shared" si="89"/>
        <v>0</v>
      </c>
      <c r="S747" s="310">
        <f t="shared" si="89"/>
        <v>0</v>
      </c>
      <c r="T747" s="310">
        <f t="shared" si="89"/>
        <v>0</v>
      </c>
      <c r="U747" s="310">
        <f t="shared" si="89"/>
        <v>0</v>
      </c>
      <c r="V747" s="310">
        <f t="shared" si="89"/>
        <v>0</v>
      </c>
      <c r="W747" s="310">
        <f t="shared" si="89"/>
        <v>0</v>
      </c>
      <c r="X747" s="310">
        <f t="shared" si="89"/>
        <v>0</v>
      </c>
      <c r="Y747" s="310">
        <f t="shared" si="89"/>
        <v>0</v>
      </c>
      <c r="Z747" s="310">
        <f t="shared" si="89"/>
        <v>0</v>
      </c>
      <c r="AA747" s="310">
        <f t="shared" si="89"/>
        <v>0</v>
      </c>
      <c r="AB747" s="310">
        <f t="shared" si="89"/>
        <v>0</v>
      </c>
      <c r="AC747" s="298">
        <f>SUM(AC726:AC745)</f>
        <v>0</v>
      </c>
      <c r="AE747" s="299">
        <f>SUM(AE726:AE745)</f>
        <v>0</v>
      </c>
      <c r="AG747" s="299">
        <f>SUM(AG726:AG745)</f>
        <v>0</v>
      </c>
      <c r="AI747" s="299">
        <f>SUM(AI726:AI745)</f>
        <v>0</v>
      </c>
      <c r="AK747" s="296"/>
    </row>
    <row r="749" spans="2:37" ht="16.8" x14ac:dyDescent="0.3">
      <c r="B749" s="7" t="s">
        <v>137</v>
      </c>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1" spans="2:37" ht="14.4" x14ac:dyDescent="0.25">
      <c r="B751" s="62" t="str">
        <f>'Line Items'!B72</f>
        <v>FRM Revenue: for FRT</v>
      </c>
      <c r="C751" s="62"/>
      <c r="D751" s="277"/>
      <c r="E751" s="277"/>
      <c r="F751" s="62"/>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62"/>
      <c r="AE751" s="306"/>
      <c r="AF751" s="62"/>
      <c r="AG751" s="306"/>
      <c r="AH751" s="62"/>
      <c r="AI751" s="306"/>
      <c r="AJ751" s="62"/>
      <c r="AK751" s="62"/>
    </row>
    <row r="752" spans="2:37" ht="12.75" customHeight="1" x14ac:dyDescent="0.25">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G752" s="103"/>
      <c r="AI752" s="103"/>
    </row>
    <row r="753" spans="1:37" s="199" customFormat="1" ht="12.75" customHeight="1" outlineLevel="1" x14ac:dyDescent="0.3">
      <c r="A753" s="311"/>
      <c r="D753" s="316" t="str">
        <f>'Line Items'!D74</f>
        <v>FRM Revenue</v>
      </c>
      <c r="E753" s="317"/>
      <c r="F753" s="318" t="s">
        <v>556</v>
      </c>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20"/>
      <c r="AE753" s="321"/>
      <c r="AG753" s="321"/>
      <c r="AI753" s="321"/>
      <c r="AK753" s="322"/>
    </row>
    <row r="754" spans="1:37" outlineLevel="1" x14ac:dyDescent="0.25">
      <c r="D754" s="2" t="s">
        <v>582</v>
      </c>
      <c r="G754" s="103"/>
      <c r="H754" s="103"/>
      <c r="I754" s="103"/>
      <c r="J754" s="103"/>
      <c r="K754" s="103"/>
      <c r="L754" s="103"/>
      <c r="M754" s="103"/>
      <c r="N754" s="103"/>
      <c r="O754" s="103"/>
      <c r="P754" s="103"/>
      <c r="Q754" s="103"/>
      <c r="R754" s="103"/>
      <c r="S754" s="103"/>
      <c r="T754" s="103"/>
      <c r="U754" s="103"/>
      <c r="V754" s="103"/>
      <c r="W754" s="103"/>
      <c r="X754" s="103"/>
      <c r="Y754" s="103"/>
      <c r="Z754" s="103"/>
      <c r="AA754" s="103"/>
      <c r="AB754" s="103"/>
      <c r="AC754" s="103"/>
      <c r="AD754" s="103"/>
      <c r="AE754" s="103"/>
      <c r="AG754" s="103"/>
      <c r="AI754" s="103"/>
    </row>
    <row r="755" spans="1:37" outlineLevel="1" x14ac:dyDescent="0.25">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G755" s="103"/>
      <c r="AI755" s="103"/>
    </row>
    <row r="756" spans="1:37" ht="16.8" x14ac:dyDescent="0.3">
      <c r="B756" s="7" t="s">
        <v>21</v>
      </c>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7" fitToHeight="99" orientation="landscape" r:id="rId1"/>
  <rowBreaks count="7" manualBreakCount="7">
    <brk id="116" max="36" man="1"/>
    <brk id="216" max="36" man="1"/>
    <brk id="319" max="36" man="1"/>
    <brk id="419" max="36" man="1"/>
    <brk id="520" max="36" man="1"/>
    <brk id="624" max="36" man="1"/>
    <brk id="723" max="3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K603"/>
  <sheetViews>
    <sheetView showGridLines="0" zoomScale="75" zoomScaleNormal="75" zoomScaleSheetLayoutView="70" workbookViewId="0">
      <pane xSplit="6" ySplit="12" topLeftCell="G13" activePane="bottomRight" state="frozen"/>
      <selection pane="topRight"/>
      <selection pane="bottomLeft"/>
      <selection pane="bottomRight"/>
    </sheetView>
  </sheetViews>
  <sheetFormatPr defaultColWidth="9.125" defaultRowHeight="13.2" outlineLevelRow="2" x14ac:dyDescent="0.25"/>
  <cols>
    <col min="1" max="1" width="2.875" style="2" customWidth="1"/>
    <col min="2" max="3" width="3" style="2" customWidth="1"/>
    <col min="4" max="4" width="33.25" style="2" customWidth="1"/>
    <col min="5" max="5" width="19.875" style="2" customWidth="1"/>
    <col min="6" max="6" width="12" style="2" customWidth="1"/>
    <col min="7" max="29" width="11.375" style="2" customWidth="1"/>
    <col min="30" max="30" width="4" style="2" customWidth="1"/>
    <col min="31" max="31" width="11.375" style="2" customWidth="1"/>
    <col min="32" max="32" width="4" style="2" customWidth="1"/>
    <col min="33" max="33" width="11.375" style="2" customWidth="1"/>
    <col min="34" max="34" width="4" style="2" customWidth="1"/>
    <col min="35" max="35" width="11.375" style="2" customWidth="1"/>
    <col min="36" max="36" width="4" style="2" customWidth="1"/>
    <col min="37" max="37" width="89" style="2" customWidth="1"/>
    <col min="38" max="16384" width="9.125" style="2"/>
  </cols>
  <sheetData>
    <row r="1" spans="1:37" x14ac:dyDescent="0.25">
      <c r="AB1" s="2" t="s">
        <v>583</v>
      </c>
    </row>
    <row r="2" spans="1:37"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1:37"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1:37" x14ac:dyDescent="0.25">
      <c r="B4" s="5" t="str">
        <f>'Template Cover'!B4</f>
        <v>Sheet:</v>
      </c>
      <c r="C4" s="3"/>
      <c r="D4" s="3"/>
      <c r="E4" s="3"/>
      <c r="F4" s="3"/>
      <c r="G4" s="3" t="str">
        <f ca="1">MID(CELL("filename",$A$1),FIND("]",CELL("filename",$A$1))+1,99)</f>
        <v>Other Revenue</v>
      </c>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1:37"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1:37"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9" spans="1:37" ht="26.4" x14ac:dyDescent="0.25">
      <c r="D9" s="1298" t="str">
        <f>RN_Switch</f>
        <v>Nominal</v>
      </c>
      <c r="E9" s="1299"/>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c r="AK9" s="1306" t="s">
        <v>553</v>
      </c>
    </row>
    <row r="10" spans="1:37" ht="39.6" x14ac:dyDescent="0.25">
      <c r="D10" s="1307" t="str">
        <f>Option_Switch</f>
        <v>Base Model</v>
      </c>
      <c r="E10" s="1308"/>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c r="AK10" s="1300"/>
    </row>
    <row r="11" spans="1:37" x14ac:dyDescent="0.25">
      <c r="D11" s="1309"/>
      <c r="E11" s="1305"/>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c r="AK11" s="1301"/>
    </row>
    <row r="13" spans="1:37" ht="16.8" x14ac:dyDescent="0.3">
      <c r="B13" s="7" t="s">
        <v>138</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row>
    <row r="15" spans="1:37" ht="14.4" x14ac:dyDescent="0.25">
      <c r="B15" s="62" t="str">
        <f>'Line Items'!B79</f>
        <v>Other Revenue from Core Business</v>
      </c>
      <c r="C15" s="62"/>
      <c r="D15" s="277"/>
      <c r="E15" s="277"/>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row>
    <row r="16" spans="1:37" ht="12.75" customHeight="1" outlineLevel="1" x14ac:dyDescent="0.25">
      <c r="A16" s="71"/>
    </row>
    <row r="17" spans="4:37" ht="12.75" customHeight="1" outlineLevel="1" x14ac:dyDescent="0.25">
      <c r="D17" s="345" t="str">
        <f>'Line Items'!D81</f>
        <v>Passenger Charter Rebate</v>
      </c>
      <c r="E17" s="346"/>
      <c r="F17" s="347" t="s">
        <v>556</v>
      </c>
      <c r="G17" s="348"/>
      <c r="H17" s="348"/>
      <c r="I17" s="348"/>
      <c r="J17" s="348"/>
      <c r="K17" s="348"/>
      <c r="L17" s="348"/>
      <c r="M17" s="348"/>
      <c r="N17" s="348"/>
      <c r="O17" s="348"/>
      <c r="P17" s="348"/>
      <c r="Q17" s="348"/>
      <c r="R17" s="348"/>
      <c r="S17" s="348"/>
      <c r="T17" s="348"/>
      <c r="U17" s="348"/>
      <c r="V17" s="348"/>
      <c r="W17" s="348"/>
      <c r="X17" s="348"/>
      <c r="Y17" s="348"/>
      <c r="Z17" s="348"/>
      <c r="AA17" s="348"/>
      <c r="AB17" s="348"/>
      <c r="AC17" s="358"/>
      <c r="AE17" s="359"/>
      <c r="AG17" s="359"/>
      <c r="AI17" s="359"/>
      <c r="AK17" s="352"/>
    </row>
    <row r="18" spans="4:37" ht="12.75" customHeight="1" outlineLevel="1" x14ac:dyDescent="0.25">
      <c r="D18" s="139" t="str">
        <f>'Line Items'!D82</f>
        <v>LENNON Car Park Revenue</v>
      </c>
      <c r="E18" s="102"/>
      <c r="F18" s="140" t="str">
        <f t="shared" ref="F18:F41" si="0">F17</f>
        <v>£000</v>
      </c>
      <c r="G18" s="283"/>
      <c r="H18" s="283"/>
      <c r="I18" s="283"/>
      <c r="J18" s="283"/>
      <c r="K18" s="283"/>
      <c r="L18" s="283"/>
      <c r="M18" s="283"/>
      <c r="N18" s="283"/>
      <c r="O18" s="283"/>
      <c r="P18" s="283"/>
      <c r="Q18" s="283"/>
      <c r="R18" s="283"/>
      <c r="S18" s="283"/>
      <c r="T18" s="283"/>
      <c r="U18" s="283"/>
      <c r="V18" s="283"/>
      <c r="W18" s="283"/>
      <c r="X18" s="283"/>
      <c r="Y18" s="283"/>
      <c r="Z18" s="283"/>
      <c r="AA18" s="283"/>
      <c r="AB18" s="283"/>
      <c r="AC18" s="284"/>
      <c r="AE18" s="285"/>
      <c r="AG18" s="285"/>
      <c r="AI18" s="285"/>
      <c r="AK18" s="286"/>
    </row>
    <row r="19" spans="4:37" ht="12.75" customHeight="1" outlineLevel="1" x14ac:dyDescent="0.25">
      <c r="D19" s="139" t="str">
        <f>'Line Items'!D83</f>
        <v>Non-LENNON Car Park Revenue</v>
      </c>
      <c r="E19" s="102"/>
      <c r="F19" s="140" t="str">
        <f t="shared" si="0"/>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285"/>
      <c r="AG19" s="285"/>
      <c r="AI19" s="285"/>
      <c r="AK19" s="286"/>
    </row>
    <row r="20" spans="4:37" ht="12.75" customHeight="1" outlineLevel="1" x14ac:dyDescent="0.25">
      <c r="D20" s="139" t="str">
        <f>'Line Items'!D84</f>
        <v>Commission Receivable</v>
      </c>
      <c r="E20" s="102"/>
      <c r="F20" s="140" t="str">
        <f t="shared" si="0"/>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285"/>
      <c r="AG20" s="285"/>
      <c r="AI20" s="285"/>
      <c r="AK20" s="286"/>
    </row>
    <row r="21" spans="4:37" ht="12.75" customHeight="1" outlineLevel="1" x14ac:dyDescent="0.25">
      <c r="D21" s="139" t="str">
        <f>'Line Items'!D85</f>
        <v>Property Income</v>
      </c>
      <c r="E21" s="102"/>
      <c r="F21" s="140"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285"/>
      <c r="AG21" s="285"/>
      <c r="AI21" s="285"/>
      <c r="AK21" s="286"/>
    </row>
    <row r="22" spans="4:37" ht="12.75" customHeight="1" outlineLevel="1" x14ac:dyDescent="0.25">
      <c r="D22" s="139" t="str">
        <f>'Line Items'!D86</f>
        <v>Advertising Income</v>
      </c>
      <c r="E22" s="102"/>
      <c r="F22" s="140"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285"/>
      <c r="AG22" s="285"/>
      <c r="AI22" s="285"/>
      <c r="AK22" s="286"/>
    </row>
    <row r="23" spans="4:37" ht="12.75" customHeight="1" outlineLevel="1" x14ac:dyDescent="0.25">
      <c r="D23" s="139" t="str">
        <f>'Line Items'!D87</f>
        <v>Taxi Income</v>
      </c>
      <c r="E23" s="102"/>
      <c r="F23" s="140"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285"/>
      <c r="AG23" s="285"/>
      <c r="AI23" s="285"/>
      <c r="AK23" s="286"/>
    </row>
    <row r="24" spans="4:37" ht="12.75" customHeight="1" outlineLevel="1" x14ac:dyDescent="0.25">
      <c r="D24" s="139" t="str">
        <f>'Line Items'!D88</f>
        <v>Metro Income</v>
      </c>
      <c r="E24" s="102"/>
      <c r="F24" s="140" t="str">
        <f t="shared" si="0"/>
        <v>£000</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285"/>
      <c r="AG24" s="285"/>
      <c r="AI24" s="285"/>
      <c r="AK24" s="286"/>
    </row>
    <row r="25" spans="4:37" ht="12.75" customHeight="1" outlineLevel="1" x14ac:dyDescent="0.25">
      <c r="D25" s="139" t="str">
        <f>'Line Items'!D89</f>
        <v>Catering Revenue</v>
      </c>
      <c r="E25" s="102"/>
      <c r="F25" s="140" t="str">
        <f t="shared" si="0"/>
        <v>£000</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285"/>
      <c r="AG25" s="285"/>
      <c r="AI25" s="285"/>
      <c r="AK25" s="286"/>
    </row>
    <row r="26" spans="4:37" ht="12.75" customHeight="1" outlineLevel="1" x14ac:dyDescent="0.25">
      <c r="D26" s="139" t="str">
        <f>'Line Items'!D90</f>
        <v>Wi-fi Revenue</v>
      </c>
      <c r="E26" s="102"/>
      <c r="F26" s="140" t="str">
        <f t="shared" si="0"/>
        <v>£000</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285"/>
      <c r="AG26" s="285"/>
      <c r="AI26" s="285"/>
      <c r="AK26" s="286"/>
    </row>
    <row r="27" spans="4:37" ht="12.75" customHeight="1" outlineLevel="1" x14ac:dyDescent="0.25">
      <c r="D27" s="139" t="str">
        <f>'Line Items'!D91</f>
        <v>Sales - Other</v>
      </c>
      <c r="E27" s="102"/>
      <c r="F27" s="140" t="str">
        <f t="shared" si="0"/>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285"/>
      <c r="AG27" s="285"/>
      <c r="AI27" s="285"/>
      <c r="AK27" s="286"/>
    </row>
    <row r="28" spans="4:37" ht="12.75" customHeight="1" outlineLevel="1" x14ac:dyDescent="0.25">
      <c r="D28" s="139" t="str">
        <f>'Line Items'!D92</f>
        <v>[Other Revenue from Core Business Line 12]</v>
      </c>
      <c r="E28" s="102"/>
      <c r="F28" s="140" t="str">
        <f t="shared" si="0"/>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285"/>
      <c r="AG28" s="285"/>
      <c r="AI28" s="285"/>
      <c r="AK28" s="286"/>
    </row>
    <row r="29" spans="4:37" ht="12.75" customHeight="1" outlineLevel="1" x14ac:dyDescent="0.25">
      <c r="D29" s="139" t="str">
        <f>'Line Items'!D93</f>
        <v>[Other Revenue from Core Business Line 13]</v>
      </c>
      <c r="E29" s="102"/>
      <c r="F29" s="140" t="str">
        <f t="shared" si="0"/>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285"/>
      <c r="AG29" s="285"/>
      <c r="AI29" s="285"/>
      <c r="AK29" s="286"/>
    </row>
    <row r="30" spans="4:37" ht="12.75" customHeight="1" outlineLevel="1" x14ac:dyDescent="0.25">
      <c r="D30" s="139" t="str">
        <f>'Line Items'!D94</f>
        <v>[Other Revenue from Core Business Line 14]</v>
      </c>
      <c r="E30" s="102"/>
      <c r="F30" s="140" t="str">
        <f t="shared" si="0"/>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285"/>
      <c r="AG30" s="285"/>
      <c r="AI30" s="285"/>
      <c r="AK30" s="286"/>
    </row>
    <row r="31" spans="4:37" ht="12.75" customHeight="1" outlineLevel="1" x14ac:dyDescent="0.25">
      <c r="D31" s="139" t="str">
        <f>'Line Items'!D95</f>
        <v>[Other Revenue from Core Business Line 15]</v>
      </c>
      <c r="E31" s="102"/>
      <c r="F31" s="140" t="str">
        <f t="shared" si="0"/>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285"/>
      <c r="AG31" s="285"/>
      <c r="AI31" s="285"/>
      <c r="AK31" s="286"/>
    </row>
    <row r="32" spans="4:37" ht="12.75" customHeight="1" outlineLevel="1" x14ac:dyDescent="0.25">
      <c r="D32" s="139" t="str">
        <f>'Line Items'!D96</f>
        <v>[Other Revenue from Core Business Line 16]</v>
      </c>
      <c r="E32" s="102"/>
      <c r="F32" s="140" t="str">
        <f t="shared" si="0"/>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285"/>
      <c r="AG32" s="285"/>
      <c r="AI32" s="285"/>
      <c r="AK32" s="286"/>
    </row>
    <row r="33" spans="1:37" ht="12.75" customHeight="1" outlineLevel="1" x14ac:dyDescent="0.25">
      <c r="D33" s="139" t="str">
        <f>'Line Items'!D97</f>
        <v>[Other Revenue from Core Business Line 17]</v>
      </c>
      <c r="E33" s="102"/>
      <c r="F33" s="140" t="str">
        <f t="shared" si="0"/>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285"/>
      <c r="AG33" s="285"/>
      <c r="AI33" s="285"/>
      <c r="AK33" s="286"/>
    </row>
    <row r="34" spans="1:37" ht="12.75" customHeight="1" outlineLevel="1" x14ac:dyDescent="0.25">
      <c r="D34" s="139" t="str">
        <f>'Line Items'!D98</f>
        <v>[Other Revenue from Core Business Line 18]</v>
      </c>
      <c r="E34" s="102"/>
      <c r="F34" s="140" t="str">
        <f t="shared" si="0"/>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285"/>
      <c r="AG34" s="285"/>
      <c r="AI34" s="285"/>
      <c r="AK34" s="286"/>
    </row>
    <row r="35" spans="1:37" ht="12.75" customHeight="1" outlineLevel="1" x14ac:dyDescent="0.25">
      <c r="D35" s="139" t="str">
        <f>'Line Items'!D99</f>
        <v>[Other Revenue from Core Business Line 19]</v>
      </c>
      <c r="E35" s="102"/>
      <c r="F35" s="140" t="str">
        <f t="shared" si="0"/>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285"/>
      <c r="AG35" s="285"/>
      <c r="AI35" s="285"/>
      <c r="AK35" s="286"/>
    </row>
    <row r="36" spans="1:37" ht="12.75" customHeight="1" outlineLevel="1" x14ac:dyDescent="0.25">
      <c r="D36" s="139" t="str">
        <f>'Line Items'!D100</f>
        <v>[Other Revenue from Core Business Line 20]</v>
      </c>
      <c r="E36" s="102"/>
      <c r="F36" s="140" t="str">
        <f t="shared" si="0"/>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285"/>
      <c r="AG36" s="285"/>
      <c r="AI36" s="285"/>
      <c r="AK36" s="286"/>
    </row>
    <row r="37" spans="1:37" ht="12.75" customHeight="1" outlineLevel="1" x14ac:dyDescent="0.25">
      <c r="D37" s="139" t="str">
        <f>'Line Items'!D101</f>
        <v>[Other Revenue from Core Business Line 21]</v>
      </c>
      <c r="E37" s="102"/>
      <c r="F37" s="140" t="str">
        <f t="shared" si="0"/>
        <v>£000</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285"/>
      <c r="AG37" s="285"/>
      <c r="AI37" s="285"/>
      <c r="AK37" s="286"/>
    </row>
    <row r="38" spans="1:37" ht="12.75" customHeight="1" outlineLevel="1" x14ac:dyDescent="0.25">
      <c r="D38" s="139" t="str">
        <f>'Line Items'!D102</f>
        <v>[Other Revenue from Core Business Line 22]</v>
      </c>
      <c r="E38" s="102"/>
      <c r="F38" s="140" t="str">
        <f t="shared" si="0"/>
        <v>£000</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285"/>
      <c r="AG38" s="285"/>
      <c r="AI38" s="285"/>
      <c r="AK38" s="286"/>
    </row>
    <row r="39" spans="1:37" ht="12.75" customHeight="1" outlineLevel="1" x14ac:dyDescent="0.25">
      <c r="D39" s="139" t="str">
        <f>'Line Items'!D103</f>
        <v>[Other Revenue from Core Business Line 23]</v>
      </c>
      <c r="E39" s="102"/>
      <c r="F39" s="140" t="str">
        <f t="shared" si="0"/>
        <v>£000</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285"/>
      <c r="AG39" s="285"/>
      <c r="AI39" s="285"/>
      <c r="AK39" s="286"/>
    </row>
    <row r="40" spans="1:37" ht="12.75" customHeight="1" outlineLevel="1" x14ac:dyDescent="0.25">
      <c r="D40" s="139" t="str">
        <f>'Line Items'!D104</f>
        <v>[Other Revenue from Core Business Line 24]</v>
      </c>
      <c r="E40" s="102"/>
      <c r="F40" s="140" t="str">
        <f t="shared" si="0"/>
        <v>£000</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285"/>
      <c r="AG40" s="285"/>
      <c r="AI40" s="285"/>
      <c r="AK40" s="286"/>
    </row>
    <row r="41" spans="1:37" ht="12.75" customHeight="1" outlineLevel="1" x14ac:dyDescent="0.25">
      <c r="D41" s="111" t="str">
        <f>'Line Items'!D105</f>
        <v>[Other Revenue from Core Business Line 25]</v>
      </c>
      <c r="E41" s="287"/>
      <c r="F41" s="150" t="str">
        <f t="shared" si="0"/>
        <v>£000</v>
      </c>
      <c r="G41" s="288"/>
      <c r="H41" s="288"/>
      <c r="I41" s="288"/>
      <c r="J41" s="288"/>
      <c r="K41" s="288"/>
      <c r="L41" s="288"/>
      <c r="M41" s="288"/>
      <c r="N41" s="288"/>
      <c r="O41" s="288"/>
      <c r="P41" s="288"/>
      <c r="Q41" s="288"/>
      <c r="R41" s="288"/>
      <c r="S41" s="288"/>
      <c r="T41" s="288"/>
      <c r="U41" s="288"/>
      <c r="V41" s="288"/>
      <c r="W41" s="288"/>
      <c r="X41" s="288"/>
      <c r="Y41" s="288"/>
      <c r="Z41" s="288"/>
      <c r="AA41" s="288"/>
      <c r="AB41" s="288"/>
      <c r="AC41" s="289"/>
      <c r="AE41" s="290"/>
      <c r="AG41" s="290"/>
      <c r="AI41" s="290"/>
      <c r="AK41" s="291"/>
    </row>
    <row r="42" spans="1:37" ht="12.75" customHeight="1" outlineLevel="1" x14ac:dyDescent="0.25">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E42" s="103"/>
      <c r="AG42" s="103"/>
      <c r="AI42" s="103"/>
    </row>
    <row r="43" spans="1:37" ht="12.75" customHeight="1" outlineLevel="1" x14ac:dyDescent="0.25">
      <c r="D43" s="292" t="str">
        <f>B15</f>
        <v>Other Revenue from Core Business</v>
      </c>
      <c r="E43" s="308"/>
      <c r="F43" s="309" t="str">
        <f>F41</f>
        <v>£000</v>
      </c>
      <c r="G43" s="310">
        <f t="shared" ref="G43:AC43" si="1">SUM(G17:G41)</f>
        <v>0</v>
      </c>
      <c r="H43" s="310">
        <f t="shared" si="1"/>
        <v>0</v>
      </c>
      <c r="I43" s="310">
        <f t="shared" si="1"/>
        <v>0</v>
      </c>
      <c r="J43" s="310">
        <f t="shared" si="1"/>
        <v>0</v>
      </c>
      <c r="K43" s="310">
        <f t="shared" si="1"/>
        <v>0</v>
      </c>
      <c r="L43" s="310">
        <f t="shared" si="1"/>
        <v>0</v>
      </c>
      <c r="M43" s="310">
        <f t="shared" si="1"/>
        <v>0</v>
      </c>
      <c r="N43" s="310">
        <f t="shared" si="1"/>
        <v>0</v>
      </c>
      <c r="O43" s="310">
        <f t="shared" si="1"/>
        <v>0</v>
      </c>
      <c r="P43" s="310">
        <f t="shared" si="1"/>
        <v>0</v>
      </c>
      <c r="Q43" s="310">
        <f t="shared" si="1"/>
        <v>0</v>
      </c>
      <c r="R43" s="310">
        <f t="shared" si="1"/>
        <v>0</v>
      </c>
      <c r="S43" s="310">
        <f t="shared" si="1"/>
        <v>0</v>
      </c>
      <c r="T43" s="310">
        <f t="shared" si="1"/>
        <v>0</v>
      </c>
      <c r="U43" s="310">
        <f t="shared" si="1"/>
        <v>0</v>
      </c>
      <c r="V43" s="310">
        <f t="shared" si="1"/>
        <v>0</v>
      </c>
      <c r="W43" s="310">
        <f t="shared" si="1"/>
        <v>0</v>
      </c>
      <c r="X43" s="310">
        <f t="shared" si="1"/>
        <v>0</v>
      </c>
      <c r="Y43" s="310">
        <f t="shared" si="1"/>
        <v>0</v>
      </c>
      <c r="Z43" s="310">
        <f t="shared" si="1"/>
        <v>0</v>
      </c>
      <c r="AA43" s="310">
        <f t="shared" si="1"/>
        <v>0</v>
      </c>
      <c r="AB43" s="310">
        <f t="shared" si="1"/>
        <v>0</v>
      </c>
      <c r="AC43" s="298">
        <f t="shared" si="1"/>
        <v>0</v>
      </c>
      <c r="AE43" s="299">
        <f>SUM(AE17:AE41)</f>
        <v>0</v>
      </c>
      <c r="AG43" s="299">
        <f>SUM(AG17:AG41)</f>
        <v>0</v>
      </c>
      <c r="AI43" s="299">
        <f>SUM(AI17:AI41)</f>
        <v>0</v>
      </c>
      <c r="AK43" s="296"/>
    </row>
    <row r="44" spans="1:37" x14ac:dyDescent="0.25">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E44" s="103"/>
      <c r="AG44" s="103"/>
      <c r="AI44" s="103"/>
    </row>
    <row r="45" spans="1:37" ht="14.4" x14ac:dyDescent="0.25">
      <c r="B45" s="62" t="str">
        <f>'Line Items'!B107</f>
        <v>Revenue from Station Access Offcharged</v>
      </c>
      <c r="C45" s="62"/>
      <c r="D45" s="277"/>
      <c r="E45" s="277"/>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row>
    <row r="46" spans="1:37" ht="12.75" customHeight="1" x14ac:dyDescent="0.25">
      <c r="A46" s="71"/>
    </row>
    <row r="47" spans="1:37" ht="12.75" customHeight="1" x14ac:dyDescent="0.25">
      <c r="A47" s="71"/>
      <c r="C47" s="72" t="s">
        <v>584</v>
      </c>
    </row>
    <row r="48" spans="1:37" ht="12.75" customHeight="1" outlineLevel="1" x14ac:dyDescent="0.25">
      <c r="D48" s="345" t="str">
        <f>'Line Items'!D110</f>
        <v>Alfreton</v>
      </c>
      <c r="E48" s="346"/>
      <c r="F48" s="347" t="s">
        <v>556</v>
      </c>
      <c r="G48" s="348"/>
      <c r="H48" s="348"/>
      <c r="I48" s="348"/>
      <c r="J48" s="348"/>
      <c r="K48" s="348"/>
      <c r="L48" s="348"/>
      <c r="M48" s="348"/>
      <c r="N48" s="348"/>
      <c r="O48" s="348"/>
      <c r="P48" s="348"/>
      <c r="Q48" s="348"/>
      <c r="R48" s="348"/>
      <c r="S48" s="348"/>
      <c r="T48" s="348"/>
      <c r="U48" s="348"/>
      <c r="V48" s="348"/>
      <c r="W48" s="348"/>
      <c r="X48" s="348"/>
      <c r="Y48" s="348"/>
      <c r="Z48" s="348"/>
      <c r="AA48" s="348"/>
      <c r="AB48" s="348"/>
      <c r="AC48" s="358"/>
      <c r="AE48" s="359"/>
      <c r="AG48" s="359"/>
      <c r="AI48" s="359"/>
      <c r="AK48" s="352"/>
    </row>
    <row r="49" spans="4:37" ht="12.75" customHeight="1" outlineLevel="1" x14ac:dyDescent="0.25">
      <c r="D49" s="139" t="str">
        <f>'Line Items'!D111</f>
        <v>Alsager</v>
      </c>
      <c r="E49" s="102"/>
      <c r="F49" s="140" t="str">
        <f t="shared" ref="F49:F112" si="2">F48</f>
        <v>£000</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285"/>
      <c r="AG49" s="285"/>
      <c r="AI49" s="285"/>
      <c r="AK49" s="286"/>
    </row>
    <row r="50" spans="4:37" ht="12.75" customHeight="1" outlineLevel="1" x14ac:dyDescent="0.25">
      <c r="D50" s="139" t="str">
        <f>'Line Items'!D112</f>
        <v>Attenborough</v>
      </c>
      <c r="E50" s="102"/>
      <c r="F50" s="140" t="str">
        <f t="shared" si="2"/>
        <v>£000</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285"/>
      <c r="AG50" s="285"/>
      <c r="AI50" s="285"/>
      <c r="AK50" s="286"/>
    </row>
    <row r="51" spans="4:37" ht="12.75" customHeight="1" outlineLevel="1" x14ac:dyDescent="0.25">
      <c r="D51" s="139" t="str">
        <f>'Line Items'!D113</f>
        <v>Beeston</v>
      </c>
      <c r="E51" s="102"/>
      <c r="F51" s="140" t="str">
        <f t="shared" si="2"/>
        <v>£000</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285"/>
      <c r="AG51" s="285"/>
      <c r="AI51" s="285"/>
      <c r="AK51" s="286"/>
    </row>
    <row r="52" spans="4:37" ht="12.75" customHeight="1" outlineLevel="1" x14ac:dyDescent="0.25">
      <c r="D52" s="139" t="str">
        <f>'Line Items'!D114</f>
        <v>Burton-on-Trent</v>
      </c>
      <c r="E52" s="102"/>
      <c r="F52" s="140" t="str">
        <f t="shared" si="2"/>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285"/>
      <c r="AG52" s="285"/>
      <c r="AI52" s="285"/>
      <c r="AK52" s="286"/>
    </row>
    <row r="53" spans="4:37" ht="12.75" customHeight="1" outlineLevel="1" x14ac:dyDescent="0.25">
      <c r="D53" s="139" t="str">
        <f>'Line Items'!D115</f>
        <v>Chesterfield</v>
      </c>
      <c r="E53" s="102"/>
      <c r="F53" s="140" t="str">
        <f t="shared" si="2"/>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285"/>
      <c r="AG53" s="285"/>
      <c r="AI53" s="285"/>
      <c r="AK53" s="286"/>
    </row>
    <row r="54" spans="4:37" ht="12.75" customHeight="1" outlineLevel="1" x14ac:dyDescent="0.25">
      <c r="D54" s="139" t="str">
        <f>'Line Items'!D116</f>
        <v>Derby</v>
      </c>
      <c r="E54" s="102"/>
      <c r="F54" s="140" t="str">
        <f t="shared" si="2"/>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285"/>
      <c r="AG54" s="285"/>
      <c r="AI54" s="285"/>
      <c r="AK54" s="286"/>
    </row>
    <row r="55" spans="4:37" ht="12.75" customHeight="1" outlineLevel="1" x14ac:dyDescent="0.25">
      <c r="D55" s="139" t="str">
        <f>'Line Items'!D117</f>
        <v>Gainsborough Lea Road</v>
      </c>
      <c r="E55" s="102"/>
      <c r="F55" s="140" t="str">
        <f t="shared" si="2"/>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285"/>
      <c r="AG55" s="285"/>
      <c r="AI55" s="285"/>
      <c r="AK55" s="286"/>
    </row>
    <row r="56" spans="4:37" ht="12.75" customHeight="1" outlineLevel="1" x14ac:dyDescent="0.25">
      <c r="D56" s="139" t="str">
        <f>'Line Items'!D118</f>
        <v>Habrough</v>
      </c>
      <c r="E56" s="102"/>
      <c r="F56" s="140" t="str">
        <f t="shared" si="2"/>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285"/>
      <c r="AG56" s="285"/>
      <c r="AI56" s="285"/>
      <c r="AK56" s="286"/>
    </row>
    <row r="57" spans="4:37" ht="12.75" customHeight="1" outlineLevel="1" x14ac:dyDescent="0.25">
      <c r="D57" s="139" t="str">
        <f>'Line Items'!D119</f>
        <v>Hinckley</v>
      </c>
      <c r="E57" s="102"/>
      <c r="F57" s="140" t="str">
        <f t="shared" si="2"/>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285"/>
      <c r="AG57" s="285"/>
      <c r="AI57" s="285"/>
      <c r="AK57" s="286"/>
    </row>
    <row r="58" spans="4:37" ht="12.75" customHeight="1" outlineLevel="1" x14ac:dyDescent="0.25">
      <c r="D58" s="139" t="str">
        <f>'Line Items'!D120</f>
        <v>Ilkeston</v>
      </c>
      <c r="E58" s="102"/>
      <c r="F58" s="140" t="str">
        <f t="shared" si="2"/>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285"/>
      <c r="AG58" s="285"/>
      <c r="AI58" s="285"/>
      <c r="AK58" s="286"/>
    </row>
    <row r="59" spans="4:37" ht="12.75" customHeight="1" outlineLevel="1" x14ac:dyDescent="0.25">
      <c r="D59" s="139" t="str">
        <f>'Line Items'!D121</f>
        <v>Kidsgrove</v>
      </c>
      <c r="E59" s="102"/>
      <c r="F59" s="140" t="str">
        <f t="shared" si="2"/>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285"/>
      <c r="AG59" s="285"/>
      <c r="AI59" s="285"/>
      <c r="AK59" s="286"/>
    </row>
    <row r="60" spans="4:37" ht="12.75" customHeight="1" outlineLevel="1" x14ac:dyDescent="0.25">
      <c r="D60" s="139" t="str">
        <f>'Line Items'!D122</f>
        <v>Langley Mill</v>
      </c>
      <c r="E60" s="102"/>
      <c r="F60" s="140" t="str">
        <f t="shared" si="2"/>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285"/>
      <c r="AG60" s="285"/>
      <c r="AI60" s="285"/>
      <c r="AK60" s="286"/>
    </row>
    <row r="61" spans="4:37" ht="12.75" customHeight="1" outlineLevel="1" x14ac:dyDescent="0.25">
      <c r="D61" s="139" t="str">
        <f>'Line Items'!D123</f>
        <v>Leicester</v>
      </c>
      <c r="E61" s="102"/>
      <c r="F61" s="140" t="str">
        <f t="shared" si="2"/>
        <v>£000</v>
      </c>
      <c r="G61" s="283"/>
      <c r="H61" s="283"/>
      <c r="I61" s="283"/>
      <c r="J61" s="283"/>
      <c r="K61" s="283"/>
      <c r="L61" s="283"/>
      <c r="M61" s="283"/>
      <c r="N61" s="283"/>
      <c r="O61" s="283"/>
      <c r="P61" s="283"/>
      <c r="Q61" s="283"/>
      <c r="R61" s="283"/>
      <c r="S61" s="283"/>
      <c r="T61" s="283"/>
      <c r="U61" s="283"/>
      <c r="V61" s="283"/>
      <c r="W61" s="283"/>
      <c r="X61" s="283"/>
      <c r="Y61" s="283"/>
      <c r="Z61" s="283"/>
      <c r="AA61" s="283"/>
      <c r="AB61" s="283"/>
      <c r="AC61" s="284"/>
      <c r="AE61" s="285"/>
      <c r="AG61" s="285"/>
      <c r="AI61" s="285"/>
      <c r="AK61" s="286"/>
    </row>
    <row r="62" spans="4:37" ht="12.75" customHeight="1" outlineLevel="1" x14ac:dyDescent="0.25">
      <c r="D62" s="139" t="str">
        <f>'Line Items'!D124</f>
        <v>Lincoln</v>
      </c>
      <c r="E62" s="102"/>
      <c r="F62" s="140" t="str">
        <f t="shared" si="2"/>
        <v>£000</v>
      </c>
      <c r="G62" s="283"/>
      <c r="H62" s="283"/>
      <c r="I62" s="283"/>
      <c r="J62" s="283"/>
      <c r="K62" s="283"/>
      <c r="L62" s="283"/>
      <c r="M62" s="283"/>
      <c r="N62" s="283"/>
      <c r="O62" s="283"/>
      <c r="P62" s="283"/>
      <c r="Q62" s="283"/>
      <c r="R62" s="283"/>
      <c r="S62" s="283"/>
      <c r="T62" s="283"/>
      <c r="U62" s="283"/>
      <c r="V62" s="283"/>
      <c r="W62" s="283"/>
      <c r="X62" s="283"/>
      <c r="Y62" s="283"/>
      <c r="Z62" s="283"/>
      <c r="AA62" s="283"/>
      <c r="AB62" s="283"/>
      <c r="AC62" s="284"/>
      <c r="AE62" s="285"/>
      <c r="AG62" s="285"/>
      <c r="AI62" s="285"/>
      <c r="AK62" s="286"/>
    </row>
    <row r="63" spans="4:37" ht="12.75" customHeight="1" outlineLevel="1" x14ac:dyDescent="0.25">
      <c r="D63" s="139" t="str">
        <f>'Line Items'!D125</f>
        <v>Long Eaton</v>
      </c>
      <c r="E63" s="102"/>
      <c r="F63" s="140" t="str">
        <f t="shared" si="2"/>
        <v>£000</v>
      </c>
      <c r="G63" s="283"/>
      <c r="H63" s="283"/>
      <c r="I63" s="283"/>
      <c r="J63" s="283"/>
      <c r="K63" s="283"/>
      <c r="L63" s="283"/>
      <c r="M63" s="283"/>
      <c r="N63" s="283"/>
      <c r="O63" s="283"/>
      <c r="P63" s="283"/>
      <c r="Q63" s="283"/>
      <c r="R63" s="283"/>
      <c r="S63" s="283"/>
      <c r="T63" s="283"/>
      <c r="U63" s="283"/>
      <c r="V63" s="283"/>
      <c r="W63" s="283"/>
      <c r="X63" s="283"/>
      <c r="Y63" s="283"/>
      <c r="Z63" s="283"/>
      <c r="AA63" s="283"/>
      <c r="AB63" s="283"/>
      <c r="AC63" s="284"/>
      <c r="AE63" s="285"/>
      <c r="AG63" s="285"/>
      <c r="AI63" s="285"/>
      <c r="AK63" s="286"/>
    </row>
    <row r="64" spans="4:37" ht="12.75" customHeight="1" outlineLevel="1" x14ac:dyDescent="0.25">
      <c r="D64" s="139" t="str">
        <f>'Line Items'!D126</f>
        <v>Longport</v>
      </c>
      <c r="E64" s="102"/>
      <c r="F64" s="140" t="str">
        <f t="shared" si="2"/>
        <v>£000</v>
      </c>
      <c r="G64" s="283"/>
      <c r="H64" s="283"/>
      <c r="I64" s="283"/>
      <c r="J64" s="283"/>
      <c r="K64" s="283"/>
      <c r="L64" s="283"/>
      <c r="M64" s="283"/>
      <c r="N64" s="283"/>
      <c r="O64" s="283"/>
      <c r="P64" s="283"/>
      <c r="Q64" s="283"/>
      <c r="R64" s="283"/>
      <c r="S64" s="283"/>
      <c r="T64" s="283"/>
      <c r="U64" s="283"/>
      <c r="V64" s="283"/>
      <c r="W64" s="283"/>
      <c r="X64" s="283"/>
      <c r="Y64" s="283"/>
      <c r="Z64" s="283"/>
      <c r="AA64" s="283"/>
      <c r="AB64" s="283"/>
      <c r="AC64" s="284"/>
      <c r="AE64" s="285"/>
      <c r="AG64" s="285"/>
      <c r="AI64" s="285"/>
      <c r="AK64" s="286"/>
    </row>
    <row r="65" spans="4:37" ht="12.75" customHeight="1" outlineLevel="1" x14ac:dyDescent="0.25">
      <c r="D65" s="139" t="str">
        <f>'Line Items'!D127</f>
        <v>Melton Mowbray</v>
      </c>
      <c r="E65" s="102"/>
      <c r="F65" s="140" t="str">
        <f t="shared" si="2"/>
        <v>£000</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285"/>
      <c r="AG65" s="285"/>
      <c r="AI65" s="285"/>
      <c r="AK65" s="286"/>
    </row>
    <row r="66" spans="4:37" ht="12.75" customHeight="1" outlineLevel="1" x14ac:dyDescent="0.25">
      <c r="D66" s="139" t="str">
        <f>'Line Items'!D128</f>
        <v>Narborough</v>
      </c>
      <c r="E66" s="102"/>
      <c r="F66" s="140" t="str">
        <f t="shared" si="2"/>
        <v>£000</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285"/>
      <c r="AG66" s="285"/>
      <c r="AI66" s="285"/>
      <c r="AK66" s="286"/>
    </row>
    <row r="67" spans="4:37" ht="12.75" customHeight="1" outlineLevel="1" x14ac:dyDescent="0.25">
      <c r="D67" s="139" t="str">
        <f>'Line Items'!D129</f>
        <v>Nottingham</v>
      </c>
      <c r="E67" s="102"/>
      <c r="F67" s="140" t="str">
        <f t="shared" si="2"/>
        <v>£000</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285"/>
      <c r="AG67" s="285"/>
      <c r="AI67" s="285"/>
      <c r="AK67" s="286"/>
    </row>
    <row r="68" spans="4:37" ht="12.75" customHeight="1" outlineLevel="1" x14ac:dyDescent="0.25">
      <c r="D68" s="139" t="str">
        <f>'Line Items'!D130</f>
        <v>Oakham</v>
      </c>
      <c r="E68" s="102"/>
      <c r="F68" s="140" t="str">
        <f t="shared" si="2"/>
        <v>£000</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285"/>
      <c r="AG68" s="285"/>
      <c r="AI68" s="285"/>
      <c r="AK68" s="286"/>
    </row>
    <row r="69" spans="4:37" ht="12.75" customHeight="1" outlineLevel="1" x14ac:dyDescent="0.25">
      <c r="D69" s="139" t="str">
        <f>'Line Items'!D131</f>
        <v>Saxilby</v>
      </c>
      <c r="E69" s="102"/>
      <c r="F69" s="140" t="str">
        <f t="shared" si="2"/>
        <v>£000</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285"/>
      <c r="AG69" s="285"/>
      <c r="AI69" s="285"/>
      <c r="AK69" s="286"/>
    </row>
    <row r="70" spans="4:37" ht="12.75" customHeight="1" outlineLevel="1" x14ac:dyDescent="0.25">
      <c r="D70" s="139" t="str">
        <f>'Line Items'!D132</f>
        <v>Sheffield</v>
      </c>
      <c r="E70" s="102"/>
      <c r="F70" s="140" t="str">
        <f t="shared" si="2"/>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285"/>
      <c r="AG70" s="285"/>
      <c r="AI70" s="285"/>
      <c r="AK70" s="286"/>
    </row>
    <row r="71" spans="4:37" ht="12.75" customHeight="1" outlineLevel="1" x14ac:dyDescent="0.25">
      <c r="D71" s="139" t="str">
        <f>'Line Items'!D133</f>
        <v>South Wigston</v>
      </c>
      <c r="E71" s="102"/>
      <c r="F71" s="140" t="str">
        <f t="shared" si="2"/>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285"/>
      <c r="AG71" s="285"/>
      <c r="AI71" s="285"/>
      <c r="AK71" s="286"/>
    </row>
    <row r="72" spans="4:37" ht="12.75" customHeight="1" outlineLevel="1" x14ac:dyDescent="0.25">
      <c r="D72" s="139" t="str">
        <f>'Line Items'!D134</f>
        <v>Spondon</v>
      </c>
      <c r="E72" s="102"/>
      <c r="F72" s="140" t="str">
        <f t="shared" si="2"/>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285"/>
      <c r="AG72" s="285"/>
      <c r="AI72" s="285"/>
      <c r="AK72" s="286"/>
    </row>
    <row r="73" spans="4:37" ht="12.75" customHeight="1" outlineLevel="1" x14ac:dyDescent="0.25">
      <c r="D73" s="139" t="str">
        <f>'Line Items'!D135</f>
        <v>Stamford</v>
      </c>
      <c r="E73" s="102"/>
      <c r="F73" s="140" t="str">
        <f t="shared" si="2"/>
        <v>£000</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285"/>
      <c r="AG73" s="285"/>
      <c r="AI73" s="285"/>
      <c r="AK73" s="286"/>
    </row>
    <row r="74" spans="4:37" ht="12.75" customHeight="1" outlineLevel="1" x14ac:dyDescent="0.25">
      <c r="D74" s="139" t="str">
        <f>'Line Items'!D136</f>
        <v>Willington</v>
      </c>
      <c r="E74" s="102"/>
      <c r="F74" s="140" t="str">
        <f t="shared" si="2"/>
        <v>£000</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285"/>
      <c r="AG74" s="285"/>
      <c r="AI74" s="285"/>
      <c r="AK74" s="286"/>
    </row>
    <row r="75" spans="4:37" ht="12.75" customHeight="1" outlineLevel="1" x14ac:dyDescent="0.25">
      <c r="D75" s="139" t="str">
        <f>'Line Items'!D137</f>
        <v>[Station Access Income LTC: SFO stations - Line 28]</v>
      </c>
      <c r="E75" s="102"/>
      <c r="F75" s="140" t="str">
        <f t="shared" si="2"/>
        <v>£000</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285"/>
      <c r="AG75" s="285"/>
      <c r="AI75" s="285"/>
      <c r="AK75" s="286"/>
    </row>
    <row r="76" spans="4:37" ht="12.75" customHeight="1" outlineLevel="1" x14ac:dyDescent="0.25">
      <c r="D76" s="139" t="str">
        <f>'Line Items'!D138</f>
        <v>[Station Access Income LTC: SFO stations - Line 29]</v>
      </c>
      <c r="E76" s="102"/>
      <c r="F76" s="140" t="str">
        <f t="shared" si="2"/>
        <v>£000</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285"/>
      <c r="AG76" s="285"/>
      <c r="AI76" s="285"/>
      <c r="AK76" s="286"/>
    </row>
    <row r="77" spans="4:37" ht="12.75" customHeight="1" outlineLevel="1" x14ac:dyDescent="0.25">
      <c r="D77" s="139" t="str">
        <f>'Line Items'!D139</f>
        <v>[Station Access Income LTC: SFO stations - Line 30]</v>
      </c>
      <c r="E77" s="102"/>
      <c r="F77" s="140" t="str">
        <f t="shared" si="2"/>
        <v>£000</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285"/>
      <c r="AG77" s="285"/>
      <c r="AI77" s="285"/>
      <c r="AK77" s="286"/>
    </row>
    <row r="78" spans="4:37" ht="12.75" customHeight="1" outlineLevel="1" x14ac:dyDescent="0.25">
      <c r="D78" s="139" t="str">
        <f>'Line Items'!D140</f>
        <v>[Station Access Income LTC: SFO stations - Line 31]</v>
      </c>
      <c r="E78" s="102"/>
      <c r="F78" s="140" t="str">
        <f t="shared" si="2"/>
        <v>£000</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285"/>
      <c r="AG78" s="285"/>
      <c r="AI78" s="285"/>
      <c r="AK78" s="286"/>
    </row>
    <row r="79" spans="4:37" ht="12.75" customHeight="1" outlineLevel="1" x14ac:dyDescent="0.25">
      <c r="D79" s="139" t="str">
        <f>'Line Items'!D141</f>
        <v>[Station Access Income LTC: SFO stations - Line 32]</v>
      </c>
      <c r="E79" s="102"/>
      <c r="F79" s="140" t="str">
        <f t="shared" si="2"/>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285"/>
      <c r="AG79" s="285"/>
      <c r="AI79" s="285"/>
      <c r="AK79" s="286"/>
    </row>
    <row r="80" spans="4:37" ht="12.75" customHeight="1" outlineLevel="1" x14ac:dyDescent="0.25">
      <c r="D80" s="139" t="str">
        <f>'Line Items'!D142</f>
        <v>[Station Access Income LTC: SFO stations - Line 33]</v>
      </c>
      <c r="E80" s="102"/>
      <c r="F80" s="140" t="str">
        <f t="shared" si="2"/>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285"/>
      <c r="AG80" s="285"/>
      <c r="AI80" s="285"/>
      <c r="AK80" s="286"/>
    </row>
    <row r="81" spans="4:37" ht="12.75" customHeight="1" outlineLevel="1" x14ac:dyDescent="0.25">
      <c r="D81" s="139" t="str">
        <f>'Line Items'!D143</f>
        <v>[Station Access Income LTC: SFO stations - Line 34]</v>
      </c>
      <c r="E81" s="102"/>
      <c r="F81" s="140" t="str">
        <f t="shared" si="2"/>
        <v>£000</v>
      </c>
      <c r="G81" s="283"/>
      <c r="H81" s="283"/>
      <c r="I81" s="283"/>
      <c r="J81" s="283"/>
      <c r="K81" s="283"/>
      <c r="L81" s="283"/>
      <c r="M81" s="283"/>
      <c r="N81" s="283"/>
      <c r="O81" s="283"/>
      <c r="P81" s="283"/>
      <c r="Q81" s="283"/>
      <c r="R81" s="283"/>
      <c r="S81" s="283"/>
      <c r="T81" s="283"/>
      <c r="U81" s="283"/>
      <c r="V81" s="283"/>
      <c r="W81" s="283"/>
      <c r="X81" s="283"/>
      <c r="Y81" s="283"/>
      <c r="Z81" s="283"/>
      <c r="AA81" s="283"/>
      <c r="AB81" s="283"/>
      <c r="AC81" s="284"/>
      <c r="AE81" s="285"/>
      <c r="AG81" s="285"/>
      <c r="AI81" s="285"/>
      <c r="AK81" s="286"/>
    </row>
    <row r="82" spans="4:37" ht="12.75" customHeight="1" outlineLevel="1" x14ac:dyDescent="0.25">
      <c r="D82" s="139" t="str">
        <f>'Line Items'!D144</f>
        <v>[Station Access Income LTC: SFO stations - Line 35]</v>
      </c>
      <c r="E82" s="102"/>
      <c r="F82" s="140" t="str">
        <f t="shared" si="2"/>
        <v>£000</v>
      </c>
      <c r="G82" s="283"/>
      <c r="H82" s="283"/>
      <c r="I82" s="283"/>
      <c r="J82" s="283"/>
      <c r="K82" s="283"/>
      <c r="L82" s="283"/>
      <c r="M82" s="283"/>
      <c r="N82" s="283"/>
      <c r="O82" s="283"/>
      <c r="P82" s="283"/>
      <c r="Q82" s="283"/>
      <c r="R82" s="283"/>
      <c r="S82" s="283"/>
      <c r="T82" s="283"/>
      <c r="U82" s="283"/>
      <c r="V82" s="283"/>
      <c r="W82" s="283"/>
      <c r="X82" s="283"/>
      <c r="Y82" s="283"/>
      <c r="Z82" s="283"/>
      <c r="AA82" s="283"/>
      <c r="AB82" s="283"/>
      <c r="AC82" s="284"/>
      <c r="AE82" s="285"/>
      <c r="AG82" s="285"/>
      <c r="AI82" s="285"/>
      <c r="AK82" s="286"/>
    </row>
    <row r="83" spans="4:37" ht="12.75" customHeight="1" outlineLevel="1" x14ac:dyDescent="0.25">
      <c r="D83" s="139" t="str">
        <f>'Line Items'!D145</f>
        <v>[Station Access Income LTC: SFO stations - Line 36]</v>
      </c>
      <c r="E83" s="102"/>
      <c r="F83" s="140" t="str">
        <f t="shared" si="2"/>
        <v>£000</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285"/>
      <c r="AG83" s="285"/>
      <c r="AI83" s="285"/>
      <c r="AK83" s="286"/>
    </row>
    <row r="84" spans="4:37" ht="12.75" customHeight="1" outlineLevel="1" x14ac:dyDescent="0.25">
      <c r="D84" s="139" t="str">
        <f>'Line Items'!D146</f>
        <v>[Station Access Income LTC: SFO stations - Line 37]</v>
      </c>
      <c r="E84" s="102"/>
      <c r="F84" s="140" t="str">
        <f t="shared" si="2"/>
        <v>£000</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285"/>
      <c r="AG84" s="285"/>
      <c r="AI84" s="285"/>
      <c r="AK84" s="286"/>
    </row>
    <row r="85" spans="4:37" ht="12.75" customHeight="1" outlineLevel="1" x14ac:dyDescent="0.25">
      <c r="D85" s="139" t="str">
        <f>'Line Items'!D147</f>
        <v>[Station Access Income LTC: SFO stations - Line 38]</v>
      </c>
      <c r="E85" s="102"/>
      <c r="F85" s="140" t="str">
        <f t="shared" si="2"/>
        <v>£000</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285"/>
      <c r="AG85" s="285"/>
      <c r="AI85" s="285"/>
      <c r="AK85" s="286"/>
    </row>
    <row r="86" spans="4:37" ht="12.75" customHeight="1" outlineLevel="1" x14ac:dyDescent="0.25">
      <c r="D86" s="139" t="str">
        <f>'Line Items'!D148</f>
        <v>[Station Access Income LTC: SFO stations - Line 39]</v>
      </c>
      <c r="E86" s="102"/>
      <c r="F86" s="140" t="str">
        <f t="shared" si="2"/>
        <v>£000</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285"/>
      <c r="AG86" s="285"/>
      <c r="AI86" s="285"/>
      <c r="AK86" s="286"/>
    </row>
    <row r="87" spans="4:37" ht="12.75" customHeight="1" outlineLevel="1" x14ac:dyDescent="0.25">
      <c r="D87" s="139" t="str">
        <f>'Line Items'!D149</f>
        <v>[Station Access Income LTC: SFO stations - Line 40]</v>
      </c>
      <c r="E87" s="102"/>
      <c r="F87" s="140" t="str">
        <f t="shared" si="2"/>
        <v>£000</v>
      </c>
      <c r="G87" s="283"/>
      <c r="H87" s="283"/>
      <c r="I87" s="283"/>
      <c r="J87" s="283"/>
      <c r="K87" s="283"/>
      <c r="L87" s="283"/>
      <c r="M87" s="283"/>
      <c r="N87" s="283"/>
      <c r="O87" s="283"/>
      <c r="P87" s="283"/>
      <c r="Q87" s="283"/>
      <c r="R87" s="283"/>
      <c r="S87" s="283"/>
      <c r="T87" s="283"/>
      <c r="U87" s="283"/>
      <c r="V87" s="283"/>
      <c r="W87" s="283"/>
      <c r="X87" s="283"/>
      <c r="Y87" s="283"/>
      <c r="Z87" s="283"/>
      <c r="AA87" s="283"/>
      <c r="AB87" s="283"/>
      <c r="AC87" s="284"/>
      <c r="AE87" s="285"/>
      <c r="AG87" s="285"/>
      <c r="AI87" s="285"/>
      <c r="AK87" s="286"/>
    </row>
    <row r="88" spans="4:37" ht="12.75" customHeight="1" outlineLevel="1" x14ac:dyDescent="0.25">
      <c r="D88" s="139" t="str">
        <f>'Line Items'!D150</f>
        <v>[Station Access Income LTC: SFO stations - Line 41]</v>
      </c>
      <c r="E88" s="102"/>
      <c r="F88" s="140" t="str">
        <f t="shared" si="2"/>
        <v>£000</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285"/>
      <c r="AG88" s="285"/>
      <c r="AI88" s="285"/>
      <c r="AK88" s="286"/>
    </row>
    <row r="89" spans="4:37" ht="12.75" customHeight="1" outlineLevel="1" x14ac:dyDescent="0.25">
      <c r="D89" s="139" t="str">
        <f>'Line Items'!D151</f>
        <v>[Station Access Income LTC: SFO stations - Line 42]</v>
      </c>
      <c r="E89" s="102"/>
      <c r="F89" s="140" t="str">
        <f t="shared" si="2"/>
        <v>£000</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285"/>
      <c r="AG89" s="285"/>
      <c r="AI89" s="285"/>
      <c r="AK89" s="286"/>
    </row>
    <row r="90" spans="4:37" ht="12.75" customHeight="1" outlineLevel="1" x14ac:dyDescent="0.25">
      <c r="D90" s="139" t="str">
        <f>'Line Items'!D152</f>
        <v>[Station Access Income LTC: SFO stations - Line 43]</v>
      </c>
      <c r="E90" s="102"/>
      <c r="F90" s="140" t="str">
        <f t="shared" si="2"/>
        <v>£000</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285"/>
      <c r="AG90" s="285"/>
      <c r="AI90" s="285"/>
      <c r="AK90" s="286"/>
    </row>
    <row r="91" spans="4:37" ht="12.75" customHeight="1" outlineLevel="1" x14ac:dyDescent="0.25">
      <c r="D91" s="139" t="str">
        <f>'Line Items'!D153</f>
        <v>[Station Access Income LTC: SFO stations - Line 44]</v>
      </c>
      <c r="E91" s="102"/>
      <c r="F91" s="140" t="str">
        <f t="shared" si="2"/>
        <v>£000</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285"/>
      <c r="AG91" s="285"/>
      <c r="AI91" s="285"/>
      <c r="AK91" s="286"/>
    </row>
    <row r="92" spans="4:37" ht="12.75" customHeight="1" outlineLevel="1" x14ac:dyDescent="0.25">
      <c r="D92" s="139" t="str">
        <f>'Line Items'!D154</f>
        <v>[Station Access Income LTC: SFO stations - Line 45]</v>
      </c>
      <c r="E92" s="102"/>
      <c r="F92" s="140" t="str">
        <f t="shared" si="2"/>
        <v>£000</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285"/>
      <c r="AG92" s="285"/>
      <c r="AI92" s="285"/>
      <c r="AK92" s="286"/>
    </row>
    <row r="93" spans="4:37" ht="12.75" customHeight="1" outlineLevel="1" x14ac:dyDescent="0.25">
      <c r="D93" s="139" t="str">
        <f>'Line Items'!D155</f>
        <v>[Station Access Income LTC: SFO stations - Line 46]</v>
      </c>
      <c r="E93" s="102"/>
      <c r="F93" s="140" t="str">
        <f t="shared" si="2"/>
        <v>£000</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285"/>
      <c r="AG93" s="285"/>
      <c r="AI93" s="285"/>
      <c r="AK93" s="286"/>
    </row>
    <row r="94" spans="4:37" ht="12.75" customHeight="1" outlineLevel="1" x14ac:dyDescent="0.25">
      <c r="D94" s="139" t="str">
        <f>'Line Items'!D156</f>
        <v>[Station Access Income LTC: SFO stations - Line 47]</v>
      </c>
      <c r="E94" s="102"/>
      <c r="F94" s="140" t="str">
        <f t="shared" si="2"/>
        <v>£000</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285"/>
      <c r="AG94" s="285"/>
      <c r="AI94" s="285"/>
      <c r="AK94" s="286"/>
    </row>
    <row r="95" spans="4:37" ht="12.75" customHeight="1" outlineLevel="1" x14ac:dyDescent="0.25">
      <c r="D95" s="139" t="str">
        <f>'Line Items'!D157</f>
        <v>[Station Access Income LTC: SFO stations - Line 48]</v>
      </c>
      <c r="E95" s="102"/>
      <c r="F95" s="140" t="str">
        <f t="shared" si="2"/>
        <v>£000</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285"/>
      <c r="AG95" s="285"/>
      <c r="AI95" s="285"/>
      <c r="AK95" s="286"/>
    </row>
    <row r="96" spans="4:37" ht="12.75" customHeight="1" outlineLevel="1" x14ac:dyDescent="0.25">
      <c r="D96" s="139" t="str">
        <f>'Line Items'!D158</f>
        <v>[Station Access Income LTC: SFO stations - Line 49]</v>
      </c>
      <c r="E96" s="102"/>
      <c r="F96" s="140" t="str">
        <f t="shared" si="2"/>
        <v>£000</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285"/>
      <c r="AG96" s="285"/>
      <c r="AI96" s="285"/>
      <c r="AK96" s="286"/>
    </row>
    <row r="97" spans="4:37" ht="12.75" customHeight="1" outlineLevel="1" x14ac:dyDescent="0.25">
      <c r="D97" s="139" t="str">
        <f>'Line Items'!D159</f>
        <v>[Station Access Income LTC: SFO stations - Line 50]</v>
      </c>
      <c r="E97" s="102"/>
      <c r="F97" s="140" t="str">
        <f t="shared" si="2"/>
        <v>£000</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285"/>
      <c r="AG97" s="285"/>
      <c r="AI97" s="285"/>
      <c r="AK97" s="286"/>
    </row>
    <row r="98" spans="4:37" ht="12.75" customHeight="1" outlineLevel="1" x14ac:dyDescent="0.25">
      <c r="D98" s="139" t="str">
        <f>'Line Items'!D160</f>
        <v>[Station Access Income LTC: SFO stations - Line 51]</v>
      </c>
      <c r="E98" s="102"/>
      <c r="F98" s="140" t="str">
        <f t="shared" si="2"/>
        <v>£000</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285"/>
      <c r="AG98" s="285"/>
      <c r="AI98" s="285"/>
      <c r="AK98" s="286"/>
    </row>
    <row r="99" spans="4:37" ht="12.75" customHeight="1" outlineLevel="1" x14ac:dyDescent="0.25">
      <c r="D99" s="139" t="str">
        <f>'Line Items'!D161</f>
        <v>[Station Access Income LTC: SFO stations - Line 52]</v>
      </c>
      <c r="E99" s="102"/>
      <c r="F99" s="140" t="str">
        <f t="shared" si="2"/>
        <v>£000</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285"/>
      <c r="AG99" s="285"/>
      <c r="AI99" s="285"/>
      <c r="AK99" s="286"/>
    </row>
    <row r="100" spans="4:37" ht="12.75" customHeight="1" outlineLevel="1" x14ac:dyDescent="0.25">
      <c r="D100" s="139" t="str">
        <f>'Line Items'!D162</f>
        <v>[Station Access Income LTC: SFO stations - Line 53]</v>
      </c>
      <c r="E100" s="102"/>
      <c r="F100" s="140" t="str">
        <f t="shared" si="2"/>
        <v>£000</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285"/>
      <c r="AG100" s="285"/>
      <c r="AI100" s="285"/>
      <c r="AK100" s="286"/>
    </row>
    <row r="101" spans="4:37" ht="12.75" customHeight="1" outlineLevel="1" x14ac:dyDescent="0.25">
      <c r="D101" s="139" t="str">
        <f>'Line Items'!D163</f>
        <v>[Station Access Income LTC: SFO stations - Line 54]</v>
      </c>
      <c r="E101" s="102"/>
      <c r="F101" s="140" t="str">
        <f t="shared" si="2"/>
        <v>£000</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285"/>
      <c r="AG101" s="285"/>
      <c r="AI101" s="285"/>
      <c r="AK101" s="286"/>
    </row>
    <row r="102" spans="4:37" ht="12.75" customHeight="1" outlineLevel="1" x14ac:dyDescent="0.25">
      <c r="D102" s="139" t="str">
        <f>'Line Items'!D164</f>
        <v>[Station Access Income LTC: SFO stations - Line 55]</v>
      </c>
      <c r="E102" s="102"/>
      <c r="F102" s="140" t="str">
        <f t="shared" si="2"/>
        <v>£000</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285"/>
      <c r="AG102" s="285"/>
      <c r="AI102" s="285"/>
      <c r="AK102" s="286"/>
    </row>
    <row r="103" spans="4:37" ht="12.75" customHeight="1" outlineLevel="1" x14ac:dyDescent="0.25">
      <c r="D103" s="139" t="str">
        <f>'Line Items'!D165</f>
        <v>[Station Access Income LTC: SFO stations - Line 56]</v>
      </c>
      <c r="E103" s="102"/>
      <c r="F103" s="140" t="str">
        <f t="shared" si="2"/>
        <v>£000</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285"/>
      <c r="AG103" s="285"/>
      <c r="AI103" s="285"/>
      <c r="AK103" s="286"/>
    </row>
    <row r="104" spans="4:37" ht="12.75" customHeight="1" outlineLevel="1" x14ac:dyDescent="0.25">
      <c r="D104" s="139" t="str">
        <f>'Line Items'!D166</f>
        <v>[Station Access Income LTC: SFO stations - Line 57]</v>
      </c>
      <c r="E104" s="102"/>
      <c r="F104" s="140" t="str">
        <f t="shared" si="2"/>
        <v>£000</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285"/>
      <c r="AG104" s="285"/>
      <c r="AI104" s="285"/>
      <c r="AK104" s="286"/>
    </row>
    <row r="105" spans="4:37" ht="12.75" customHeight="1" outlineLevel="1" x14ac:dyDescent="0.25">
      <c r="D105" s="139" t="str">
        <f>'Line Items'!D167</f>
        <v>[Station Access Income LTC: SFO stations - Line 58]</v>
      </c>
      <c r="E105" s="102"/>
      <c r="F105" s="140" t="str">
        <f t="shared" si="2"/>
        <v>£000</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285"/>
      <c r="AG105" s="285"/>
      <c r="AI105" s="285"/>
      <c r="AK105" s="286"/>
    </row>
    <row r="106" spans="4:37" ht="12.75" customHeight="1" outlineLevel="1" x14ac:dyDescent="0.25">
      <c r="D106" s="139" t="str">
        <f>'Line Items'!D168</f>
        <v>[Station Access Income LTC: SFO stations - Line 59]</v>
      </c>
      <c r="E106" s="102"/>
      <c r="F106" s="140" t="str">
        <f t="shared" si="2"/>
        <v>£000</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285"/>
      <c r="AG106" s="285"/>
      <c r="AI106" s="285"/>
      <c r="AK106" s="286"/>
    </row>
    <row r="107" spans="4:37" ht="12.75" customHeight="1" outlineLevel="1" x14ac:dyDescent="0.25">
      <c r="D107" s="139" t="str">
        <f>'Line Items'!D169</f>
        <v>[Station Access Income LTC: SFO stations - Line 60]</v>
      </c>
      <c r="E107" s="102"/>
      <c r="F107" s="140" t="str">
        <f t="shared" si="2"/>
        <v>£000</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285"/>
      <c r="AG107" s="285"/>
      <c r="AI107" s="285"/>
      <c r="AK107" s="286"/>
    </row>
    <row r="108" spans="4:37" ht="12.75" customHeight="1" outlineLevel="1" x14ac:dyDescent="0.25">
      <c r="D108" s="139" t="str">
        <f>'Line Items'!D170</f>
        <v>[Station Access Income LTC: SFO stations - Line 61]</v>
      </c>
      <c r="E108" s="102"/>
      <c r="F108" s="140" t="str">
        <f t="shared" si="2"/>
        <v>£000</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285"/>
      <c r="AG108" s="285"/>
      <c r="AI108" s="285"/>
      <c r="AK108" s="286"/>
    </row>
    <row r="109" spans="4:37" ht="12.75" customHeight="1" outlineLevel="1" x14ac:dyDescent="0.25">
      <c r="D109" s="139" t="str">
        <f>'Line Items'!D171</f>
        <v>[Station Access Income LTC: SFO stations - Line 62]</v>
      </c>
      <c r="E109" s="102"/>
      <c r="F109" s="140" t="str">
        <f t="shared" si="2"/>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285"/>
      <c r="AG109" s="285"/>
      <c r="AI109" s="285"/>
      <c r="AK109" s="286"/>
    </row>
    <row r="110" spans="4:37" ht="12.75" customHeight="1" outlineLevel="1" x14ac:dyDescent="0.25">
      <c r="D110" s="139" t="str">
        <f>'Line Items'!D172</f>
        <v>[Station Access Income LTC: SFO stations - Line 63]</v>
      </c>
      <c r="E110" s="102"/>
      <c r="F110" s="140" t="str">
        <f t="shared" si="2"/>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285"/>
      <c r="AG110" s="285"/>
      <c r="AI110" s="285"/>
      <c r="AK110" s="286"/>
    </row>
    <row r="111" spans="4:37" ht="12.75" customHeight="1" outlineLevel="1" x14ac:dyDescent="0.25">
      <c r="D111" s="139" t="str">
        <f>'Line Items'!D173</f>
        <v>[Station Access Income LTC: SFO stations - Line 64]</v>
      </c>
      <c r="E111" s="102"/>
      <c r="F111" s="140" t="str">
        <f t="shared" si="2"/>
        <v>£000</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285"/>
      <c r="AG111" s="285"/>
      <c r="AI111" s="285"/>
      <c r="AK111" s="286"/>
    </row>
    <row r="112" spans="4:37" ht="12.75" customHeight="1" outlineLevel="1" x14ac:dyDescent="0.25">
      <c r="D112" s="139" t="str">
        <f>'Line Items'!D174</f>
        <v>[Station Access Income LTC: SFO stations - Line 65]</v>
      </c>
      <c r="E112" s="102"/>
      <c r="F112" s="140" t="str">
        <f t="shared" si="2"/>
        <v>£000</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285"/>
      <c r="AG112" s="285"/>
      <c r="AI112" s="285"/>
      <c r="AK112" s="286"/>
    </row>
    <row r="113" spans="4:37" ht="12.75" customHeight="1" outlineLevel="1" x14ac:dyDescent="0.25">
      <c r="D113" s="139" t="str">
        <f>'Line Items'!D175</f>
        <v>[Station Access Income LTC: SFO stations - Line 66]</v>
      </c>
      <c r="E113" s="102"/>
      <c r="F113" s="140" t="str">
        <f t="shared" ref="F113:F176" si="3">F112</f>
        <v>£000</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285"/>
      <c r="AG113" s="285"/>
      <c r="AI113" s="285"/>
      <c r="AK113" s="286"/>
    </row>
    <row r="114" spans="4:37" ht="12.75" customHeight="1" outlineLevel="1" x14ac:dyDescent="0.25">
      <c r="D114" s="139" t="str">
        <f>'Line Items'!D176</f>
        <v>[Station Access Income LTC: SFO stations - Line 67]</v>
      </c>
      <c r="E114" s="102"/>
      <c r="F114" s="140" t="str">
        <f t="shared" si="3"/>
        <v>£000</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285"/>
      <c r="AG114" s="285"/>
      <c r="AI114" s="285"/>
      <c r="AK114" s="286"/>
    </row>
    <row r="115" spans="4:37" ht="12.75" customHeight="1" outlineLevel="1" x14ac:dyDescent="0.25">
      <c r="D115" s="139" t="str">
        <f>'Line Items'!D177</f>
        <v>[Station Access Income LTC: SFO stations - Line 68]</v>
      </c>
      <c r="E115" s="102"/>
      <c r="F115" s="140" t="str">
        <f t="shared" si="3"/>
        <v>£000</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285"/>
      <c r="AG115" s="285"/>
      <c r="AI115" s="285"/>
      <c r="AK115" s="286"/>
    </row>
    <row r="116" spans="4:37" ht="12.75" customHeight="1" outlineLevel="1" x14ac:dyDescent="0.25">
      <c r="D116" s="139" t="str">
        <f>'Line Items'!D178</f>
        <v>[Station Access Income LTC: SFO stations - Line 69]</v>
      </c>
      <c r="E116" s="102"/>
      <c r="F116" s="140" t="str">
        <f t="shared" si="3"/>
        <v>£000</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285"/>
      <c r="AG116" s="285"/>
      <c r="AI116" s="285"/>
      <c r="AK116" s="286"/>
    </row>
    <row r="117" spans="4:37" ht="12.75" customHeight="1" outlineLevel="1" x14ac:dyDescent="0.25">
      <c r="D117" s="139" t="str">
        <f>'Line Items'!D179</f>
        <v>[Station Access Income LTC: SFO stations - Line 70]</v>
      </c>
      <c r="E117" s="102"/>
      <c r="F117" s="140" t="str">
        <f t="shared" si="3"/>
        <v>£000</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285"/>
      <c r="AG117" s="285"/>
      <c r="AI117" s="285"/>
      <c r="AK117" s="286"/>
    </row>
    <row r="118" spans="4:37" ht="12.75" customHeight="1" outlineLevel="1" x14ac:dyDescent="0.25">
      <c r="D118" s="139" t="str">
        <f>'Line Items'!D180</f>
        <v>[Station Access Income LTC: SFO stations - Line 71]</v>
      </c>
      <c r="E118" s="102"/>
      <c r="F118" s="140" t="str">
        <f t="shared" si="3"/>
        <v>£000</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285"/>
      <c r="AG118" s="285"/>
      <c r="AI118" s="285"/>
      <c r="AK118" s="286"/>
    </row>
    <row r="119" spans="4:37" ht="12.75" customHeight="1" outlineLevel="1" x14ac:dyDescent="0.25">
      <c r="D119" s="139" t="str">
        <f>'Line Items'!D181</f>
        <v>[Station Access Income LTC: SFO stations - Line 72]</v>
      </c>
      <c r="E119" s="102"/>
      <c r="F119" s="140" t="str">
        <f t="shared" si="3"/>
        <v>£000</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285"/>
      <c r="AG119" s="285"/>
      <c r="AI119" s="285"/>
      <c r="AK119" s="286"/>
    </row>
    <row r="120" spans="4:37" ht="12.75" customHeight="1" outlineLevel="1" x14ac:dyDescent="0.25">
      <c r="D120" s="139" t="str">
        <f>'Line Items'!D182</f>
        <v>[Station Access Income LTC: SFO stations - Line 73]</v>
      </c>
      <c r="E120" s="102"/>
      <c r="F120" s="140" t="str">
        <f t="shared" si="3"/>
        <v>£000</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285"/>
      <c r="AG120" s="285"/>
      <c r="AI120" s="285"/>
      <c r="AK120" s="286"/>
    </row>
    <row r="121" spans="4:37" ht="12.75" customHeight="1" outlineLevel="1" x14ac:dyDescent="0.25">
      <c r="D121" s="139" t="str">
        <f>'Line Items'!D183</f>
        <v>[Station Access Income LTC: SFO stations - Line 74]</v>
      </c>
      <c r="E121" s="102"/>
      <c r="F121" s="140" t="str">
        <f t="shared" si="3"/>
        <v>£000</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285"/>
      <c r="AG121" s="285"/>
      <c r="AI121" s="285"/>
      <c r="AK121" s="286"/>
    </row>
    <row r="122" spans="4:37" ht="12.75" customHeight="1" outlineLevel="1" x14ac:dyDescent="0.25">
      <c r="D122" s="139" t="str">
        <f>'Line Items'!D184</f>
        <v>[Station Access Income LTC: SFO stations - Line 75]</v>
      </c>
      <c r="E122" s="102"/>
      <c r="F122" s="140" t="str">
        <f t="shared" si="3"/>
        <v>£000</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285"/>
      <c r="AG122" s="285"/>
      <c r="AI122" s="285"/>
      <c r="AK122" s="286"/>
    </row>
    <row r="123" spans="4:37" ht="12.75" customHeight="1" outlineLevel="1" x14ac:dyDescent="0.25">
      <c r="D123" s="139" t="str">
        <f>'Line Items'!D185</f>
        <v>[Station Access Income LTC: SFO stations - Line 76]</v>
      </c>
      <c r="E123" s="102"/>
      <c r="F123" s="140" t="str">
        <f t="shared" si="3"/>
        <v>£000</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285"/>
      <c r="AG123" s="285"/>
      <c r="AI123" s="285"/>
      <c r="AK123" s="286"/>
    </row>
    <row r="124" spans="4:37" ht="12.75" customHeight="1" outlineLevel="1" x14ac:dyDescent="0.25">
      <c r="D124" s="139" t="str">
        <f>'Line Items'!D186</f>
        <v>[Station Access Income LTC: SFO stations - Line 77]</v>
      </c>
      <c r="E124" s="102"/>
      <c r="F124" s="140" t="str">
        <f t="shared" si="3"/>
        <v>£000</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285"/>
      <c r="AG124" s="285"/>
      <c r="AI124" s="285"/>
      <c r="AK124" s="286"/>
    </row>
    <row r="125" spans="4:37" ht="12.75" customHeight="1" outlineLevel="1" x14ac:dyDescent="0.25">
      <c r="D125" s="139" t="str">
        <f>'Line Items'!D187</f>
        <v>[Station Access Income LTC: SFO stations - Line 78]</v>
      </c>
      <c r="E125" s="102"/>
      <c r="F125" s="140" t="str">
        <f t="shared" si="3"/>
        <v>£000</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285"/>
      <c r="AG125" s="285"/>
      <c r="AI125" s="285"/>
      <c r="AK125" s="286"/>
    </row>
    <row r="126" spans="4:37" ht="12.75" customHeight="1" outlineLevel="1" x14ac:dyDescent="0.25">
      <c r="D126" s="139" t="str">
        <f>'Line Items'!D188</f>
        <v>[Station Access Income LTC: SFO stations - Line 79]</v>
      </c>
      <c r="E126" s="102"/>
      <c r="F126" s="140" t="str">
        <f t="shared" si="3"/>
        <v>£000</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285"/>
      <c r="AG126" s="285"/>
      <c r="AI126" s="285"/>
      <c r="AK126" s="286"/>
    </row>
    <row r="127" spans="4:37" ht="12.75" customHeight="1" outlineLevel="1" x14ac:dyDescent="0.25">
      <c r="D127" s="139" t="str">
        <f>'Line Items'!D189</f>
        <v>[Station Access Income LTC: SFO stations - Line 80]</v>
      </c>
      <c r="E127" s="102"/>
      <c r="F127" s="140" t="str">
        <f t="shared" si="3"/>
        <v>£000</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285"/>
      <c r="AG127" s="285"/>
      <c r="AI127" s="285"/>
      <c r="AK127" s="286"/>
    </row>
    <row r="128" spans="4:37" ht="12.75" customHeight="1" outlineLevel="1" x14ac:dyDescent="0.25">
      <c r="D128" s="139" t="str">
        <f>'Line Items'!D190</f>
        <v>[Station Access Income LTC: SFO stations - Line 81]</v>
      </c>
      <c r="E128" s="102"/>
      <c r="F128" s="140" t="str">
        <f t="shared" si="3"/>
        <v>£000</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285"/>
      <c r="AG128" s="285"/>
      <c r="AI128" s="285"/>
      <c r="AK128" s="286"/>
    </row>
    <row r="129" spans="4:37" ht="12.75" customHeight="1" outlineLevel="1" x14ac:dyDescent="0.25">
      <c r="D129" s="139" t="str">
        <f>'Line Items'!D191</f>
        <v>[Station Access Income LTC: SFO stations - Line 82]</v>
      </c>
      <c r="E129" s="102"/>
      <c r="F129" s="140" t="str">
        <f t="shared" si="3"/>
        <v>£000</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285"/>
      <c r="AG129" s="285"/>
      <c r="AI129" s="285"/>
      <c r="AK129" s="286"/>
    </row>
    <row r="130" spans="4:37" ht="12.75" customHeight="1" outlineLevel="1" x14ac:dyDescent="0.25">
      <c r="D130" s="139" t="str">
        <f>'Line Items'!D192</f>
        <v>[Station Access Income LTC: SFO stations - Line 83]</v>
      </c>
      <c r="E130" s="102"/>
      <c r="F130" s="140" t="str">
        <f t="shared" si="3"/>
        <v>£000</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285"/>
      <c r="AG130" s="285"/>
      <c r="AI130" s="285"/>
      <c r="AK130" s="286"/>
    </row>
    <row r="131" spans="4:37" ht="12.75" customHeight="1" outlineLevel="1" x14ac:dyDescent="0.25">
      <c r="D131" s="139" t="str">
        <f>'Line Items'!D193</f>
        <v>[Station Access Income LTC: SFO stations - Line 84]</v>
      </c>
      <c r="E131" s="102"/>
      <c r="F131" s="140" t="str">
        <f t="shared" si="3"/>
        <v>£000</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285"/>
      <c r="AG131" s="285"/>
      <c r="AI131" s="285"/>
      <c r="AK131" s="286"/>
    </row>
    <row r="132" spans="4:37" ht="12.75" customHeight="1" outlineLevel="1" x14ac:dyDescent="0.25">
      <c r="D132" s="139" t="str">
        <f>'Line Items'!D194</f>
        <v>[Station Access Income LTC: SFO stations - Line 85]</v>
      </c>
      <c r="E132" s="102"/>
      <c r="F132" s="140" t="str">
        <f t="shared" si="3"/>
        <v>£000</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285"/>
      <c r="AG132" s="285"/>
      <c r="AI132" s="285"/>
      <c r="AK132" s="286"/>
    </row>
    <row r="133" spans="4:37" ht="12.75" customHeight="1" outlineLevel="1" x14ac:dyDescent="0.25">
      <c r="D133" s="139" t="str">
        <f>'Line Items'!D195</f>
        <v>[Station Access Income LTC: SFO stations - Line 86]</v>
      </c>
      <c r="E133" s="102"/>
      <c r="F133" s="140" t="str">
        <f t="shared" si="3"/>
        <v>£000</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285"/>
      <c r="AG133" s="285"/>
      <c r="AI133" s="285"/>
      <c r="AK133" s="286"/>
    </row>
    <row r="134" spans="4:37" ht="12.75" customHeight="1" outlineLevel="1" x14ac:dyDescent="0.25">
      <c r="D134" s="139" t="str">
        <f>'Line Items'!D196</f>
        <v>[Station Access Income LTC: SFO stations - Line 87]</v>
      </c>
      <c r="E134" s="102"/>
      <c r="F134" s="140" t="str">
        <f t="shared" si="3"/>
        <v>£000</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285"/>
      <c r="AG134" s="285"/>
      <c r="AI134" s="285"/>
      <c r="AK134" s="286"/>
    </row>
    <row r="135" spans="4:37" ht="12.75" customHeight="1" outlineLevel="1" x14ac:dyDescent="0.25">
      <c r="D135" s="139" t="str">
        <f>'Line Items'!D197</f>
        <v>[Station Access Income LTC: SFO stations - Line 88]</v>
      </c>
      <c r="E135" s="102"/>
      <c r="F135" s="140" t="str">
        <f t="shared" si="3"/>
        <v>£000</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285"/>
      <c r="AG135" s="285"/>
      <c r="AI135" s="285"/>
      <c r="AK135" s="286"/>
    </row>
    <row r="136" spans="4:37" ht="12.75" customHeight="1" outlineLevel="1" x14ac:dyDescent="0.25">
      <c r="D136" s="139" t="str">
        <f>'Line Items'!D198</f>
        <v>[Station Access Income LTC: SFO stations - Line 89]</v>
      </c>
      <c r="E136" s="102"/>
      <c r="F136" s="140" t="str">
        <f t="shared" si="3"/>
        <v>£000</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285"/>
      <c r="AG136" s="285"/>
      <c r="AI136" s="285"/>
      <c r="AK136" s="286"/>
    </row>
    <row r="137" spans="4:37" ht="12.75" customHeight="1" outlineLevel="1" x14ac:dyDescent="0.25">
      <c r="D137" s="139" t="str">
        <f>'Line Items'!D199</f>
        <v>[Station Access Income LTC: SFO stations - Line 90]</v>
      </c>
      <c r="E137" s="102"/>
      <c r="F137" s="140" t="str">
        <f t="shared" si="3"/>
        <v>£000</v>
      </c>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4"/>
      <c r="AE137" s="285"/>
      <c r="AG137" s="285"/>
      <c r="AI137" s="285"/>
      <c r="AK137" s="286"/>
    </row>
    <row r="138" spans="4:37" ht="12.75" customHeight="1" outlineLevel="1" x14ac:dyDescent="0.25">
      <c r="D138" s="139" t="str">
        <f>'Line Items'!D200</f>
        <v>[Station Access Income LTC: SFO stations - Line 91]</v>
      </c>
      <c r="E138" s="102"/>
      <c r="F138" s="140" t="str">
        <f t="shared" si="3"/>
        <v>£000</v>
      </c>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4"/>
      <c r="AE138" s="285"/>
      <c r="AG138" s="285"/>
      <c r="AI138" s="285"/>
      <c r="AK138" s="286"/>
    </row>
    <row r="139" spans="4:37" ht="12.75" customHeight="1" outlineLevel="1" x14ac:dyDescent="0.25">
      <c r="D139" s="139" t="str">
        <f>'Line Items'!D201</f>
        <v>[Station Access Income LTC: SFO stations - Line 92]</v>
      </c>
      <c r="E139" s="102"/>
      <c r="F139" s="140" t="str">
        <f t="shared" si="3"/>
        <v>£000</v>
      </c>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4"/>
      <c r="AE139" s="285"/>
      <c r="AG139" s="285"/>
      <c r="AI139" s="285"/>
      <c r="AK139" s="286"/>
    </row>
    <row r="140" spans="4:37" ht="12.75" customHeight="1" outlineLevel="1" x14ac:dyDescent="0.25">
      <c r="D140" s="139" t="str">
        <f>'Line Items'!D202</f>
        <v>[Station Access Income LTC: SFO stations - Line 93]</v>
      </c>
      <c r="E140" s="102"/>
      <c r="F140" s="140" t="str">
        <f t="shared" si="3"/>
        <v>£000</v>
      </c>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4"/>
      <c r="AE140" s="285"/>
      <c r="AG140" s="285"/>
      <c r="AI140" s="285"/>
      <c r="AK140" s="286"/>
    </row>
    <row r="141" spans="4:37" ht="12.75" customHeight="1" outlineLevel="1" x14ac:dyDescent="0.25">
      <c r="D141" s="139" t="str">
        <f>'Line Items'!D203</f>
        <v>[Station Access Income LTC: SFO stations - Line 94]</v>
      </c>
      <c r="E141" s="102"/>
      <c r="F141" s="140" t="str">
        <f t="shared" si="3"/>
        <v>£000</v>
      </c>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4"/>
      <c r="AE141" s="285"/>
      <c r="AG141" s="285"/>
      <c r="AI141" s="285"/>
      <c r="AK141" s="286"/>
    </row>
    <row r="142" spans="4:37" ht="12.75" customHeight="1" outlineLevel="1" x14ac:dyDescent="0.25">
      <c r="D142" s="139" t="str">
        <f>'Line Items'!D204</f>
        <v>[Station Access Income LTC: SFO stations - Line 95]</v>
      </c>
      <c r="E142" s="102"/>
      <c r="F142" s="140" t="str">
        <f t="shared" si="3"/>
        <v>£000</v>
      </c>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4"/>
      <c r="AE142" s="285"/>
      <c r="AG142" s="285"/>
      <c r="AI142" s="285"/>
      <c r="AK142" s="286"/>
    </row>
    <row r="143" spans="4:37" ht="12.75" customHeight="1" outlineLevel="1" x14ac:dyDescent="0.25">
      <c r="D143" s="139" t="str">
        <f>'Line Items'!D205</f>
        <v>[Station Access Income LTC: SFO stations - Line 96]</v>
      </c>
      <c r="E143" s="102"/>
      <c r="F143" s="140" t="str">
        <f t="shared" si="3"/>
        <v>£000</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4"/>
      <c r="AE143" s="285"/>
      <c r="AG143" s="285"/>
      <c r="AI143" s="285"/>
      <c r="AK143" s="286"/>
    </row>
    <row r="144" spans="4:37" ht="12.75" customHeight="1" outlineLevel="1" x14ac:dyDescent="0.25">
      <c r="D144" s="139" t="str">
        <f>'Line Items'!D206</f>
        <v>[Station Access Income LTC: SFO stations - Line 97]</v>
      </c>
      <c r="E144" s="102"/>
      <c r="F144" s="140" t="str">
        <f t="shared" si="3"/>
        <v>£000</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285"/>
      <c r="AG144" s="285"/>
      <c r="AI144" s="285"/>
      <c r="AK144" s="286"/>
    </row>
    <row r="145" spans="4:37" ht="12.75" customHeight="1" outlineLevel="1" x14ac:dyDescent="0.25">
      <c r="D145" s="139" t="str">
        <f>'Line Items'!D207</f>
        <v>[Station Access Income LTC: SFO stations - Line 98]</v>
      </c>
      <c r="E145" s="102"/>
      <c r="F145" s="140" t="str">
        <f t="shared" si="3"/>
        <v>£000</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285"/>
      <c r="AG145" s="285"/>
      <c r="AI145" s="285"/>
      <c r="AK145" s="286"/>
    </row>
    <row r="146" spans="4:37" ht="12.75" customHeight="1" outlineLevel="1" x14ac:dyDescent="0.25">
      <c r="D146" s="139" t="str">
        <f>'Line Items'!D208</f>
        <v>[Station Access Income LTC: SFO stations - Line 99]</v>
      </c>
      <c r="E146" s="102"/>
      <c r="F146" s="140" t="str">
        <f t="shared" si="3"/>
        <v>£000</v>
      </c>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4"/>
      <c r="AE146" s="285"/>
      <c r="AG146" s="285"/>
      <c r="AI146" s="285"/>
      <c r="AK146" s="286"/>
    </row>
    <row r="147" spans="4:37" ht="12.75" customHeight="1" outlineLevel="1" x14ac:dyDescent="0.25">
      <c r="D147" s="139" t="str">
        <f>'Line Items'!D209</f>
        <v>[Station Access Income LTC: SFO stations - Line 100]</v>
      </c>
      <c r="E147" s="102"/>
      <c r="F147" s="140" t="str">
        <f t="shared" si="3"/>
        <v>£000</v>
      </c>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4"/>
      <c r="AE147" s="285"/>
      <c r="AG147" s="285"/>
      <c r="AI147" s="285"/>
      <c r="AK147" s="286"/>
    </row>
    <row r="148" spans="4:37" ht="12.75" customHeight="1" outlineLevel="1" x14ac:dyDescent="0.25">
      <c r="D148" s="139" t="str">
        <f>'Line Items'!D210</f>
        <v>[Station Access Income LTC: SFO stations - Line 101]</v>
      </c>
      <c r="E148" s="102"/>
      <c r="F148" s="140" t="str">
        <f t="shared" si="3"/>
        <v>£000</v>
      </c>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4"/>
      <c r="AE148" s="285"/>
      <c r="AG148" s="285"/>
      <c r="AI148" s="285"/>
      <c r="AK148" s="286"/>
    </row>
    <row r="149" spans="4:37" ht="12.75" customHeight="1" outlineLevel="1" x14ac:dyDescent="0.25">
      <c r="D149" s="139" t="str">
        <f>'Line Items'!D211</f>
        <v>[Station Access Income LTC: SFO stations - Line 102]</v>
      </c>
      <c r="E149" s="102"/>
      <c r="F149" s="140" t="str">
        <f t="shared" si="3"/>
        <v>£000</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285"/>
      <c r="AG149" s="285"/>
      <c r="AI149" s="285"/>
      <c r="AK149" s="286"/>
    </row>
    <row r="150" spans="4:37" ht="12.75" customHeight="1" outlineLevel="1" x14ac:dyDescent="0.25">
      <c r="D150" s="139" t="str">
        <f>'Line Items'!D212</f>
        <v>[Station Access Income LTC: SFO stations - Line 103]</v>
      </c>
      <c r="E150" s="102"/>
      <c r="F150" s="140" t="str">
        <f t="shared" si="3"/>
        <v>£000</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285"/>
      <c r="AG150" s="285"/>
      <c r="AI150" s="285"/>
      <c r="AK150" s="286"/>
    </row>
    <row r="151" spans="4:37" ht="12.75" customHeight="1" outlineLevel="1" x14ac:dyDescent="0.25">
      <c r="D151" s="139" t="str">
        <f>'Line Items'!D213</f>
        <v>[Station Access Income LTC: SFO stations - Line 104]</v>
      </c>
      <c r="E151" s="102"/>
      <c r="F151" s="140" t="str">
        <f t="shared" si="3"/>
        <v>£000</v>
      </c>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4"/>
      <c r="AE151" s="285"/>
      <c r="AG151" s="285"/>
      <c r="AI151" s="285"/>
      <c r="AK151" s="286"/>
    </row>
    <row r="152" spans="4:37" ht="12.75" customHeight="1" outlineLevel="1" x14ac:dyDescent="0.25">
      <c r="D152" s="139" t="str">
        <f>'Line Items'!D214</f>
        <v>[Station Access Income LTC: SFO stations - Line 105]</v>
      </c>
      <c r="E152" s="102"/>
      <c r="F152" s="140" t="str">
        <f t="shared" si="3"/>
        <v>£000</v>
      </c>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4"/>
      <c r="AE152" s="285"/>
      <c r="AG152" s="285"/>
      <c r="AI152" s="285"/>
      <c r="AK152" s="286"/>
    </row>
    <row r="153" spans="4:37" ht="12.75" customHeight="1" outlineLevel="1" x14ac:dyDescent="0.25">
      <c r="D153" s="139" t="str">
        <f>'Line Items'!D215</f>
        <v>[Station Access Income LTC: SFO stations - Line 106]</v>
      </c>
      <c r="E153" s="102"/>
      <c r="F153" s="140" t="str">
        <f t="shared" si="3"/>
        <v>£000</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285"/>
      <c r="AG153" s="285"/>
      <c r="AI153" s="285"/>
      <c r="AK153" s="286"/>
    </row>
    <row r="154" spans="4:37" ht="12.75" customHeight="1" outlineLevel="1" x14ac:dyDescent="0.25">
      <c r="D154" s="139" t="str">
        <f>'Line Items'!D216</f>
        <v>[Station Access Income LTC: SFO stations - Line 107]</v>
      </c>
      <c r="E154" s="102"/>
      <c r="F154" s="140" t="str">
        <f t="shared" si="3"/>
        <v>£000</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285"/>
      <c r="AG154" s="285"/>
      <c r="AI154" s="285"/>
      <c r="AK154" s="286"/>
    </row>
    <row r="155" spans="4:37" ht="12.75" customHeight="1" outlineLevel="1" x14ac:dyDescent="0.25">
      <c r="D155" s="139" t="str">
        <f>'Line Items'!D217</f>
        <v>[Station Access Income LTC: SFO stations - Line 108]</v>
      </c>
      <c r="E155" s="102"/>
      <c r="F155" s="140" t="str">
        <f t="shared" si="3"/>
        <v>£000</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285"/>
      <c r="AG155" s="285"/>
      <c r="AI155" s="285"/>
      <c r="AK155" s="286"/>
    </row>
    <row r="156" spans="4:37" ht="12.75" customHeight="1" outlineLevel="1" x14ac:dyDescent="0.25">
      <c r="D156" s="139" t="str">
        <f>'Line Items'!D218</f>
        <v>[Station Access Income LTC: SFO stations - Line 109]</v>
      </c>
      <c r="E156" s="102"/>
      <c r="F156" s="140" t="str">
        <f t="shared" si="3"/>
        <v>£000</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285"/>
      <c r="AG156" s="285"/>
      <c r="AI156" s="285"/>
      <c r="AK156" s="286"/>
    </row>
    <row r="157" spans="4:37" ht="12.75" customHeight="1" outlineLevel="1" x14ac:dyDescent="0.25">
      <c r="D157" s="139" t="str">
        <f>'Line Items'!D219</f>
        <v>[Station Access Income LTC: SFO stations - Line 110]</v>
      </c>
      <c r="E157" s="102"/>
      <c r="F157" s="140" t="str">
        <f t="shared" si="3"/>
        <v>£000</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285"/>
      <c r="AG157" s="285"/>
      <c r="AI157" s="285"/>
      <c r="AK157" s="286"/>
    </row>
    <row r="158" spans="4:37" ht="12.75" customHeight="1" outlineLevel="1" x14ac:dyDescent="0.25">
      <c r="D158" s="139" t="str">
        <f>'Line Items'!D220</f>
        <v>[Station Access Income LTC: SFO stations - Line 111]</v>
      </c>
      <c r="E158" s="102"/>
      <c r="F158" s="140" t="str">
        <f t="shared" si="3"/>
        <v>£000</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285"/>
      <c r="AG158" s="285"/>
      <c r="AI158" s="285"/>
      <c r="AK158" s="286"/>
    </row>
    <row r="159" spans="4:37" ht="12.75" customHeight="1" outlineLevel="1" x14ac:dyDescent="0.25">
      <c r="D159" s="139" t="str">
        <f>'Line Items'!D221</f>
        <v>[Station Access Income LTC: SFO stations - Line 112]</v>
      </c>
      <c r="E159" s="102"/>
      <c r="F159" s="140" t="str">
        <f t="shared" si="3"/>
        <v>£000</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285"/>
      <c r="AG159" s="285"/>
      <c r="AI159" s="285"/>
      <c r="AK159" s="286"/>
    </row>
    <row r="160" spans="4:37" ht="12.75" customHeight="1" outlineLevel="1" x14ac:dyDescent="0.25">
      <c r="D160" s="139" t="str">
        <f>'Line Items'!D222</f>
        <v>[Station Access Income LTC: SFO stations - Line 113]</v>
      </c>
      <c r="E160" s="102"/>
      <c r="F160" s="140" t="str">
        <f t="shared" si="3"/>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285"/>
      <c r="AG160" s="285"/>
      <c r="AI160" s="285"/>
      <c r="AK160" s="286"/>
    </row>
    <row r="161" spans="4:37" ht="12.75" customHeight="1" outlineLevel="1" x14ac:dyDescent="0.25">
      <c r="D161" s="139" t="str">
        <f>'Line Items'!D223</f>
        <v>[Station Access Income LTC: SFO stations - Line 114]</v>
      </c>
      <c r="E161" s="102"/>
      <c r="F161" s="140" t="str">
        <f t="shared" si="3"/>
        <v>£000</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285"/>
      <c r="AG161" s="285"/>
      <c r="AI161" s="285"/>
      <c r="AK161" s="286"/>
    </row>
    <row r="162" spans="4:37" ht="12.75" customHeight="1" outlineLevel="1" x14ac:dyDescent="0.25">
      <c r="D162" s="139" t="str">
        <f>'Line Items'!D224</f>
        <v>[Station Access Income LTC: SFO stations - Line 115]</v>
      </c>
      <c r="E162" s="102"/>
      <c r="F162" s="140" t="str">
        <f t="shared" si="3"/>
        <v>£000</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285"/>
      <c r="AG162" s="285"/>
      <c r="AI162" s="285"/>
      <c r="AK162" s="286"/>
    </row>
    <row r="163" spans="4:37" ht="12.75" customHeight="1" outlineLevel="1" x14ac:dyDescent="0.25">
      <c r="D163" s="139" t="str">
        <f>'Line Items'!D225</f>
        <v>[Station Access Income LTC: SFO stations - Line 116]</v>
      </c>
      <c r="E163" s="102"/>
      <c r="F163" s="140" t="str">
        <f t="shared" si="3"/>
        <v>£000</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285"/>
      <c r="AG163" s="285"/>
      <c r="AI163" s="285"/>
      <c r="AK163" s="286"/>
    </row>
    <row r="164" spans="4:37" ht="12.75" customHeight="1" outlineLevel="1" x14ac:dyDescent="0.25">
      <c r="D164" s="139" t="str">
        <f>'Line Items'!D226</f>
        <v>[Station Access Income LTC: SFO stations - Line 117]</v>
      </c>
      <c r="E164" s="102"/>
      <c r="F164" s="140" t="str">
        <f t="shared" si="3"/>
        <v>£000</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285"/>
      <c r="AG164" s="285"/>
      <c r="AI164" s="285"/>
      <c r="AK164" s="286"/>
    </row>
    <row r="165" spans="4:37" ht="12.75" customHeight="1" outlineLevel="1" x14ac:dyDescent="0.25">
      <c r="D165" s="139" t="str">
        <f>'Line Items'!D227</f>
        <v>[Station Access Income LTC: SFO stations - Line 118]</v>
      </c>
      <c r="E165" s="102"/>
      <c r="F165" s="140" t="str">
        <f t="shared" si="3"/>
        <v>£000</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285"/>
      <c r="AG165" s="285"/>
      <c r="AI165" s="285"/>
      <c r="AK165" s="286"/>
    </row>
    <row r="166" spans="4:37" ht="12.75" customHeight="1" outlineLevel="1" x14ac:dyDescent="0.25">
      <c r="D166" s="139" t="str">
        <f>'Line Items'!D228</f>
        <v>[Station Access Income LTC: SFO stations - Line 119]</v>
      </c>
      <c r="E166" s="102"/>
      <c r="F166" s="140" t="str">
        <f t="shared" si="3"/>
        <v>£000</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285"/>
      <c r="AG166" s="285"/>
      <c r="AI166" s="285"/>
      <c r="AK166" s="286"/>
    </row>
    <row r="167" spans="4:37" ht="12.75" customHeight="1" outlineLevel="1" x14ac:dyDescent="0.25">
      <c r="D167" s="139" t="str">
        <f>'Line Items'!D229</f>
        <v>[Station Access Income LTC: SFO stations - Line 120]</v>
      </c>
      <c r="E167" s="102"/>
      <c r="F167" s="140" t="str">
        <f t="shared" si="3"/>
        <v>£000</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4"/>
      <c r="AE167" s="285"/>
      <c r="AG167" s="285"/>
      <c r="AI167" s="285"/>
      <c r="AK167" s="286"/>
    </row>
    <row r="168" spans="4:37" ht="12.75" customHeight="1" outlineLevel="1" x14ac:dyDescent="0.25">
      <c r="D168" s="139" t="str">
        <f>'Line Items'!D230</f>
        <v>[Station Access Income LTC: SFO stations - Line 121]</v>
      </c>
      <c r="E168" s="102"/>
      <c r="F168" s="140" t="str">
        <f t="shared" si="3"/>
        <v>£000</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4"/>
      <c r="AE168" s="285"/>
      <c r="AG168" s="285"/>
      <c r="AI168" s="285"/>
      <c r="AK168" s="286"/>
    </row>
    <row r="169" spans="4:37" ht="12.75" customHeight="1" outlineLevel="1" x14ac:dyDescent="0.25">
      <c r="D169" s="139" t="str">
        <f>'Line Items'!D231</f>
        <v>[Station Access Income LTC: SFO stations - Line 122]</v>
      </c>
      <c r="E169" s="102"/>
      <c r="F169" s="140" t="str">
        <f t="shared" si="3"/>
        <v>£000</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285"/>
      <c r="AG169" s="285"/>
      <c r="AI169" s="285"/>
      <c r="AK169" s="286"/>
    </row>
    <row r="170" spans="4:37" ht="12.75" customHeight="1" outlineLevel="1" x14ac:dyDescent="0.25">
      <c r="D170" s="139" t="str">
        <f>'Line Items'!D232</f>
        <v>[Station Access Income LTC: SFO stations - Line 123]</v>
      </c>
      <c r="E170" s="102"/>
      <c r="F170" s="140" t="str">
        <f t="shared" si="3"/>
        <v>£000</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285"/>
      <c r="AG170" s="285"/>
      <c r="AI170" s="285"/>
      <c r="AK170" s="286"/>
    </row>
    <row r="171" spans="4:37" ht="12.75" customHeight="1" outlineLevel="1" x14ac:dyDescent="0.25">
      <c r="D171" s="139" t="str">
        <f>'Line Items'!D233</f>
        <v>[Station Access Income LTC: SFO stations - Line 124]</v>
      </c>
      <c r="E171" s="102"/>
      <c r="F171" s="140" t="str">
        <f t="shared" si="3"/>
        <v>£000</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285"/>
      <c r="AG171" s="285"/>
      <c r="AI171" s="285"/>
      <c r="AK171" s="286"/>
    </row>
    <row r="172" spans="4:37" ht="12.75" customHeight="1" outlineLevel="1" x14ac:dyDescent="0.25">
      <c r="D172" s="139" t="str">
        <f>'Line Items'!D234</f>
        <v>[Station Access Income LTC: SFO stations - Line 125]</v>
      </c>
      <c r="E172" s="102"/>
      <c r="F172" s="140" t="str">
        <f t="shared" si="3"/>
        <v>£000</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285"/>
      <c r="AG172" s="285"/>
      <c r="AI172" s="285"/>
      <c r="AK172" s="286"/>
    </row>
    <row r="173" spans="4:37" ht="12.75" customHeight="1" outlineLevel="1" x14ac:dyDescent="0.25">
      <c r="D173" s="139" t="str">
        <f>'Line Items'!D235</f>
        <v>[Station Access Income LTC: SFO stations - Line 126]</v>
      </c>
      <c r="E173" s="102"/>
      <c r="F173" s="140" t="str">
        <f t="shared" si="3"/>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285"/>
      <c r="AG173" s="285"/>
      <c r="AI173" s="285"/>
      <c r="AK173" s="286"/>
    </row>
    <row r="174" spans="4:37" ht="12.75" customHeight="1" outlineLevel="1" x14ac:dyDescent="0.25">
      <c r="D174" s="139" t="str">
        <f>'Line Items'!D236</f>
        <v>[Station Access Income LTC: SFO stations - Line 127]</v>
      </c>
      <c r="E174" s="102"/>
      <c r="F174" s="140" t="str">
        <f t="shared" si="3"/>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285"/>
      <c r="AG174" s="285"/>
      <c r="AI174" s="285"/>
      <c r="AK174" s="286"/>
    </row>
    <row r="175" spans="4:37" ht="12.75" customHeight="1" outlineLevel="1" x14ac:dyDescent="0.25">
      <c r="D175" s="139" t="str">
        <f>'Line Items'!D237</f>
        <v>[Station Access Income LTC: SFO stations - Line 128]</v>
      </c>
      <c r="E175" s="102"/>
      <c r="F175" s="140" t="str">
        <f t="shared" si="3"/>
        <v>£000</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285"/>
      <c r="AG175" s="285"/>
      <c r="AI175" s="285"/>
      <c r="AK175" s="286"/>
    </row>
    <row r="176" spans="4:37" ht="12.75" customHeight="1" outlineLevel="1" x14ac:dyDescent="0.25">
      <c r="D176" s="139" t="str">
        <f>'Line Items'!D238</f>
        <v>[Station Access Income LTC: SFO stations - Line 129]</v>
      </c>
      <c r="E176" s="102"/>
      <c r="F176" s="140" t="str">
        <f t="shared" si="3"/>
        <v>£000</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285"/>
      <c r="AG176" s="285"/>
      <c r="AI176" s="285"/>
      <c r="AK176" s="286"/>
    </row>
    <row r="177" spans="4:37" ht="12.75" customHeight="1" outlineLevel="1" x14ac:dyDescent="0.25">
      <c r="D177" s="139" t="str">
        <f>'Line Items'!D239</f>
        <v>[Station Access Income LTC: SFO stations - Line 130]</v>
      </c>
      <c r="E177" s="102"/>
      <c r="F177" s="140" t="str">
        <f t="shared" ref="F177:F240" si="4">F176</f>
        <v>£000</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285"/>
      <c r="AG177" s="285"/>
      <c r="AI177" s="285"/>
      <c r="AK177" s="286"/>
    </row>
    <row r="178" spans="4:37" ht="12.75" customHeight="1" outlineLevel="1" x14ac:dyDescent="0.25">
      <c r="D178" s="139" t="str">
        <f>'Line Items'!D240</f>
        <v>[Station Access Income LTC: SFO stations - Line 131]</v>
      </c>
      <c r="E178" s="102"/>
      <c r="F178" s="140" t="str">
        <f t="shared" si="4"/>
        <v>£000</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285"/>
      <c r="AG178" s="285"/>
      <c r="AI178" s="285"/>
      <c r="AK178" s="286"/>
    </row>
    <row r="179" spans="4:37" ht="12.75" customHeight="1" outlineLevel="1" x14ac:dyDescent="0.25">
      <c r="D179" s="139" t="str">
        <f>'Line Items'!D241</f>
        <v>[Station Access Income LTC: SFO stations - Line 132]</v>
      </c>
      <c r="E179" s="102"/>
      <c r="F179" s="140" t="str">
        <f t="shared" si="4"/>
        <v>£000</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285"/>
      <c r="AG179" s="285"/>
      <c r="AI179" s="285"/>
      <c r="AK179" s="286"/>
    </row>
    <row r="180" spans="4:37" ht="12.75" customHeight="1" outlineLevel="1" x14ac:dyDescent="0.25">
      <c r="D180" s="139" t="str">
        <f>'Line Items'!D242</f>
        <v>[Station Access Income LTC: SFO stations - Line 133]</v>
      </c>
      <c r="E180" s="102"/>
      <c r="F180" s="140" t="str">
        <f t="shared" si="4"/>
        <v>£000</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285"/>
      <c r="AG180" s="285"/>
      <c r="AI180" s="285"/>
      <c r="AK180" s="286"/>
    </row>
    <row r="181" spans="4:37" ht="12.75" customHeight="1" outlineLevel="1" x14ac:dyDescent="0.25">
      <c r="D181" s="139" t="str">
        <f>'Line Items'!D243</f>
        <v>[Station Access Income LTC: SFO stations - Line 134]</v>
      </c>
      <c r="E181" s="102"/>
      <c r="F181" s="140" t="str">
        <f t="shared" si="4"/>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285"/>
      <c r="AG181" s="285"/>
      <c r="AI181" s="285"/>
      <c r="AK181" s="286"/>
    </row>
    <row r="182" spans="4:37" ht="12.75" customHeight="1" outlineLevel="1" x14ac:dyDescent="0.25">
      <c r="D182" s="139" t="str">
        <f>'Line Items'!D244</f>
        <v>[Station Access Income LTC: SFO stations - Line 135]</v>
      </c>
      <c r="E182" s="102"/>
      <c r="F182" s="140" t="str">
        <f t="shared" si="4"/>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285"/>
      <c r="AG182" s="285"/>
      <c r="AI182" s="285"/>
      <c r="AK182" s="286"/>
    </row>
    <row r="183" spans="4:37" ht="12.75" customHeight="1" outlineLevel="1" x14ac:dyDescent="0.25">
      <c r="D183" s="139" t="str">
        <f>'Line Items'!D245</f>
        <v>[Station Access Income LTC: SFO stations - Line 136]</v>
      </c>
      <c r="E183" s="102"/>
      <c r="F183" s="140" t="str">
        <f t="shared" si="4"/>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285"/>
      <c r="AG183" s="285"/>
      <c r="AI183" s="285"/>
      <c r="AK183" s="286"/>
    </row>
    <row r="184" spans="4:37" ht="12.75" customHeight="1" outlineLevel="1" x14ac:dyDescent="0.25">
      <c r="D184" s="139" t="str">
        <f>'Line Items'!D246</f>
        <v>[Station Access Income LTC: SFO stations - Line 137]</v>
      </c>
      <c r="E184" s="102"/>
      <c r="F184" s="140" t="str">
        <f t="shared" si="4"/>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285"/>
      <c r="AG184" s="285"/>
      <c r="AI184" s="285"/>
      <c r="AK184" s="286"/>
    </row>
    <row r="185" spans="4:37" ht="12.75" customHeight="1" outlineLevel="1" x14ac:dyDescent="0.25">
      <c r="D185" s="139" t="str">
        <f>'Line Items'!D247</f>
        <v>[Station Access Income LTC: SFO stations - Line 138]</v>
      </c>
      <c r="E185" s="102"/>
      <c r="F185" s="140" t="str">
        <f t="shared" si="4"/>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285"/>
      <c r="AG185" s="285"/>
      <c r="AI185" s="285"/>
      <c r="AK185" s="286"/>
    </row>
    <row r="186" spans="4:37" ht="12.75" customHeight="1" outlineLevel="1" x14ac:dyDescent="0.25">
      <c r="D186" s="139" t="str">
        <f>'Line Items'!D248</f>
        <v>[Station Access Income LTC: SFO stations - Line 139]</v>
      </c>
      <c r="E186" s="102"/>
      <c r="F186" s="140" t="str">
        <f t="shared" si="4"/>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285"/>
      <c r="AG186" s="285"/>
      <c r="AI186" s="285"/>
      <c r="AK186" s="286"/>
    </row>
    <row r="187" spans="4:37" ht="12.75" customHeight="1" outlineLevel="1" x14ac:dyDescent="0.25">
      <c r="D187" s="139" t="str">
        <f>'Line Items'!D249</f>
        <v>[Station Access Income LTC: SFO stations - Line 140]</v>
      </c>
      <c r="E187" s="102"/>
      <c r="F187" s="140" t="str">
        <f t="shared" si="4"/>
        <v>£000</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285"/>
      <c r="AG187" s="285"/>
      <c r="AI187" s="285"/>
      <c r="AK187" s="286"/>
    </row>
    <row r="188" spans="4:37" ht="12.75" customHeight="1" outlineLevel="1" x14ac:dyDescent="0.25">
      <c r="D188" s="139" t="str">
        <f>'Line Items'!D250</f>
        <v>[Station Access Income LTC: SFO stations - Line 141]</v>
      </c>
      <c r="E188" s="102"/>
      <c r="F188" s="140" t="str">
        <f t="shared" si="4"/>
        <v>£000</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285"/>
      <c r="AG188" s="285"/>
      <c r="AI188" s="285"/>
      <c r="AK188" s="286"/>
    </row>
    <row r="189" spans="4:37" ht="12.75" customHeight="1" outlineLevel="1" x14ac:dyDescent="0.25">
      <c r="D189" s="139" t="str">
        <f>'Line Items'!D251</f>
        <v>[Station Access Income LTC: SFO stations - Line 142]</v>
      </c>
      <c r="E189" s="102"/>
      <c r="F189" s="140" t="str">
        <f t="shared" si="4"/>
        <v>£000</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285"/>
      <c r="AG189" s="285"/>
      <c r="AI189" s="285"/>
      <c r="AK189" s="286"/>
    </row>
    <row r="190" spans="4:37" ht="12.75" customHeight="1" outlineLevel="1" x14ac:dyDescent="0.25">
      <c r="D190" s="139" t="str">
        <f>'Line Items'!D252</f>
        <v>[Station Access Income LTC: SFO stations - Line 143]</v>
      </c>
      <c r="E190" s="102"/>
      <c r="F190" s="140" t="str">
        <f t="shared" si="4"/>
        <v>£000</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285"/>
      <c r="AG190" s="285"/>
      <c r="AI190" s="285"/>
      <c r="AK190" s="286"/>
    </row>
    <row r="191" spans="4:37" ht="12.75" customHeight="1" outlineLevel="1" x14ac:dyDescent="0.25">
      <c r="D191" s="139" t="str">
        <f>'Line Items'!D253</f>
        <v>[Station Access Income LTC: SFO stations - Line 144]</v>
      </c>
      <c r="E191" s="102"/>
      <c r="F191" s="140" t="str">
        <f t="shared" si="4"/>
        <v>£000</v>
      </c>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4"/>
      <c r="AE191" s="285"/>
      <c r="AG191" s="285"/>
      <c r="AI191" s="285"/>
      <c r="AK191" s="286"/>
    </row>
    <row r="192" spans="4:37" ht="12.75" customHeight="1" outlineLevel="1" x14ac:dyDescent="0.25">
      <c r="D192" s="139" t="str">
        <f>'Line Items'!D254</f>
        <v>[Station Access Income LTC: SFO stations - Line 145]</v>
      </c>
      <c r="E192" s="102"/>
      <c r="F192" s="140" t="str">
        <f t="shared" si="4"/>
        <v>£000</v>
      </c>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4"/>
      <c r="AE192" s="285"/>
      <c r="AG192" s="285"/>
      <c r="AI192" s="285"/>
      <c r="AK192" s="286"/>
    </row>
    <row r="193" spans="4:37" ht="12.75" customHeight="1" outlineLevel="1" x14ac:dyDescent="0.25">
      <c r="D193" s="139" t="str">
        <f>'Line Items'!D255</f>
        <v>[Station Access Income LTC: SFO stations - Line 146]</v>
      </c>
      <c r="E193" s="102"/>
      <c r="F193" s="140" t="str">
        <f t="shared" si="4"/>
        <v>£000</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285"/>
      <c r="AG193" s="285"/>
      <c r="AI193" s="285"/>
      <c r="AK193" s="286"/>
    </row>
    <row r="194" spans="4:37" ht="12.75" customHeight="1" outlineLevel="1" x14ac:dyDescent="0.25">
      <c r="D194" s="139" t="str">
        <f>'Line Items'!D256</f>
        <v>[Station Access Income LTC: SFO stations - Line 147]</v>
      </c>
      <c r="E194" s="102"/>
      <c r="F194" s="140" t="str">
        <f t="shared" si="4"/>
        <v>£000</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285"/>
      <c r="AG194" s="285"/>
      <c r="AI194" s="285"/>
      <c r="AK194" s="286"/>
    </row>
    <row r="195" spans="4:37" ht="12.75" customHeight="1" outlineLevel="1" x14ac:dyDescent="0.25">
      <c r="D195" s="139" t="str">
        <f>'Line Items'!D257</f>
        <v>[Station Access Income LTC: SFO stations - Line 148]</v>
      </c>
      <c r="E195" s="102"/>
      <c r="F195" s="140" t="str">
        <f t="shared" si="4"/>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285"/>
      <c r="AG195" s="285"/>
      <c r="AI195" s="285"/>
      <c r="AK195" s="286"/>
    </row>
    <row r="196" spans="4:37" ht="12.75" customHeight="1" outlineLevel="1" x14ac:dyDescent="0.25">
      <c r="D196" s="139" t="str">
        <f>'Line Items'!D258</f>
        <v>[Station Access Income LTC: SFO stations - Line 149]</v>
      </c>
      <c r="E196" s="102"/>
      <c r="F196" s="140" t="str">
        <f t="shared" si="4"/>
        <v>£000</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285"/>
      <c r="AG196" s="285"/>
      <c r="AI196" s="285"/>
      <c r="AK196" s="286"/>
    </row>
    <row r="197" spans="4:37" ht="12.75" customHeight="1" outlineLevel="1" x14ac:dyDescent="0.25">
      <c r="D197" s="139" t="str">
        <f>'Line Items'!D259</f>
        <v>[Station Access Income LTC: SFO stations - Line 150]</v>
      </c>
      <c r="E197" s="102"/>
      <c r="F197" s="140" t="str">
        <f t="shared" si="4"/>
        <v>£000</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285"/>
      <c r="AG197" s="285"/>
      <c r="AI197" s="285"/>
      <c r="AK197" s="286"/>
    </row>
    <row r="198" spans="4:37" ht="12.75" customHeight="1" outlineLevel="1" x14ac:dyDescent="0.25">
      <c r="D198" s="139" t="str">
        <f>'Line Items'!D260</f>
        <v>[Station Access Income LTC: SFO stations - Line 151]</v>
      </c>
      <c r="E198" s="102"/>
      <c r="F198" s="140" t="str">
        <f t="shared" si="4"/>
        <v>£000</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285"/>
      <c r="AG198" s="285"/>
      <c r="AI198" s="285"/>
      <c r="AK198" s="286"/>
    </row>
    <row r="199" spans="4:37" ht="12.75" customHeight="1" outlineLevel="1" x14ac:dyDescent="0.25">
      <c r="D199" s="139" t="str">
        <f>'Line Items'!D261</f>
        <v>[Station Access Income LTC: SFO stations - Line 152]</v>
      </c>
      <c r="E199" s="102"/>
      <c r="F199" s="140" t="str">
        <f t="shared" si="4"/>
        <v>£000</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285"/>
      <c r="AG199" s="285"/>
      <c r="AI199" s="285"/>
      <c r="AK199" s="286"/>
    </row>
    <row r="200" spans="4:37" ht="12.75" customHeight="1" outlineLevel="2" x14ac:dyDescent="0.25">
      <c r="D200" s="139" t="str">
        <f>'Line Items'!D262</f>
        <v>[Station Access Income LTC: SFO stations - Line 153]</v>
      </c>
      <c r="E200" s="102"/>
      <c r="F200" s="140" t="str">
        <f t="shared" si="4"/>
        <v>£000</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285"/>
      <c r="AG200" s="285"/>
      <c r="AI200" s="285"/>
      <c r="AK200" s="286"/>
    </row>
    <row r="201" spans="4:37" ht="12.75" customHeight="1" outlineLevel="2" x14ac:dyDescent="0.25">
      <c r="D201" s="139" t="str">
        <f>'Line Items'!D263</f>
        <v>[Station Access Income LTC: SFO stations - Line 154]</v>
      </c>
      <c r="E201" s="102"/>
      <c r="F201" s="140" t="str">
        <f t="shared" si="4"/>
        <v>£000</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285"/>
      <c r="AG201" s="285"/>
      <c r="AI201" s="285"/>
      <c r="AK201" s="286"/>
    </row>
    <row r="202" spans="4:37" ht="12.75" customHeight="1" outlineLevel="2" x14ac:dyDescent="0.25">
      <c r="D202" s="139" t="str">
        <f>'Line Items'!D264</f>
        <v>[Station Access Income LTC: SFO stations - Line 155]</v>
      </c>
      <c r="E202" s="102"/>
      <c r="F202" s="140" t="str">
        <f t="shared" si="4"/>
        <v>£000</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285"/>
      <c r="AG202" s="285"/>
      <c r="AI202" s="285"/>
      <c r="AK202" s="286"/>
    </row>
    <row r="203" spans="4:37" ht="12.75" customHeight="1" outlineLevel="2" x14ac:dyDescent="0.25">
      <c r="D203" s="139" t="str">
        <f>'Line Items'!D265</f>
        <v>[Station Access Income LTC: SFO stations - Line 156]</v>
      </c>
      <c r="E203" s="102"/>
      <c r="F203" s="140" t="str">
        <f t="shared" si="4"/>
        <v>£000</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285"/>
      <c r="AG203" s="285"/>
      <c r="AI203" s="285"/>
      <c r="AK203" s="286"/>
    </row>
    <row r="204" spans="4:37" ht="12.75" customHeight="1" outlineLevel="2" x14ac:dyDescent="0.25">
      <c r="D204" s="139" t="str">
        <f>'Line Items'!D266</f>
        <v>[Station Access Income LTC: SFO stations - Line 157]</v>
      </c>
      <c r="E204" s="102"/>
      <c r="F204" s="140" t="str">
        <f t="shared" si="4"/>
        <v>£000</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285"/>
      <c r="AG204" s="285"/>
      <c r="AI204" s="285"/>
      <c r="AK204" s="286"/>
    </row>
    <row r="205" spans="4:37" ht="12.75" customHeight="1" outlineLevel="2" x14ac:dyDescent="0.25">
      <c r="D205" s="139" t="str">
        <f>'Line Items'!D267</f>
        <v>[Station Access Income LTC: SFO stations - Line 158]</v>
      </c>
      <c r="E205" s="102"/>
      <c r="F205" s="140" t="str">
        <f t="shared" si="4"/>
        <v>£000</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285"/>
      <c r="AG205" s="285"/>
      <c r="AI205" s="285"/>
      <c r="AK205" s="286"/>
    </row>
    <row r="206" spans="4:37" ht="12.75" customHeight="1" outlineLevel="2" x14ac:dyDescent="0.25">
      <c r="D206" s="139" t="str">
        <f>'Line Items'!D268</f>
        <v>[Station Access Income LTC: SFO stations - Line 159]</v>
      </c>
      <c r="E206" s="102"/>
      <c r="F206" s="140" t="str">
        <f t="shared" si="4"/>
        <v>£000</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285"/>
      <c r="AG206" s="285"/>
      <c r="AI206" s="285"/>
      <c r="AK206" s="286"/>
    </row>
    <row r="207" spans="4:37" ht="12.75" customHeight="1" outlineLevel="2" x14ac:dyDescent="0.25">
      <c r="D207" s="139" t="str">
        <f>'Line Items'!D269</f>
        <v>[Station Access Income LTC: SFO stations - Line 160]</v>
      </c>
      <c r="E207" s="102"/>
      <c r="F207" s="140" t="str">
        <f t="shared" si="4"/>
        <v>£000</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285"/>
      <c r="AG207" s="285"/>
      <c r="AI207" s="285"/>
      <c r="AK207" s="286"/>
    </row>
    <row r="208" spans="4:37" ht="12.75" customHeight="1" outlineLevel="2" x14ac:dyDescent="0.25">
      <c r="D208" s="139" t="str">
        <f>'Line Items'!D270</f>
        <v>[Station Access Income LTC: SFO stations - Line 161]</v>
      </c>
      <c r="E208" s="102"/>
      <c r="F208" s="140" t="str">
        <f t="shared" si="4"/>
        <v>£000</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285"/>
      <c r="AG208" s="285"/>
      <c r="AI208" s="285"/>
      <c r="AK208" s="286"/>
    </row>
    <row r="209" spans="4:37" ht="12.75" customHeight="1" outlineLevel="2" x14ac:dyDescent="0.25">
      <c r="D209" s="139" t="str">
        <f>'Line Items'!D271</f>
        <v>[Station Access Income LTC: SFO stations - Line 162]</v>
      </c>
      <c r="E209" s="102"/>
      <c r="F209" s="140" t="str">
        <f t="shared" si="4"/>
        <v>£000</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285"/>
      <c r="AG209" s="285"/>
      <c r="AI209" s="285"/>
      <c r="AK209" s="286"/>
    </row>
    <row r="210" spans="4:37" ht="12.75" customHeight="1" outlineLevel="2" x14ac:dyDescent="0.25">
      <c r="D210" s="139" t="str">
        <f>'Line Items'!D272</f>
        <v>[Station Access Income LTC: SFO stations - Line 163]</v>
      </c>
      <c r="E210" s="102"/>
      <c r="F210" s="140" t="str">
        <f t="shared" si="4"/>
        <v>£000</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285"/>
      <c r="AG210" s="285"/>
      <c r="AI210" s="285"/>
      <c r="AK210" s="286"/>
    </row>
    <row r="211" spans="4:37" ht="12.75" customHeight="1" outlineLevel="2" x14ac:dyDescent="0.25">
      <c r="D211" s="139" t="str">
        <f>'Line Items'!D273</f>
        <v>[Station Access Income LTC: SFO stations - Line 164]</v>
      </c>
      <c r="E211" s="102"/>
      <c r="F211" s="140" t="str">
        <f t="shared" si="4"/>
        <v>£000</v>
      </c>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4"/>
      <c r="AE211" s="285"/>
      <c r="AG211" s="285"/>
      <c r="AI211" s="285"/>
      <c r="AK211" s="286"/>
    </row>
    <row r="212" spans="4:37" ht="12.75" customHeight="1" outlineLevel="2" x14ac:dyDescent="0.25">
      <c r="D212" s="139" t="str">
        <f>'Line Items'!D274</f>
        <v>[Station Access Income LTC: SFO stations - Line 165]</v>
      </c>
      <c r="E212" s="102"/>
      <c r="F212" s="140" t="str">
        <f t="shared" si="4"/>
        <v>£000</v>
      </c>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4"/>
      <c r="AE212" s="285"/>
      <c r="AG212" s="285"/>
      <c r="AI212" s="285"/>
      <c r="AK212" s="286"/>
    </row>
    <row r="213" spans="4:37" ht="12.75" customHeight="1" outlineLevel="2" x14ac:dyDescent="0.25">
      <c r="D213" s="139" t="str">
        <f>'Line Items'!D275</f>
        <v>[Station Access Income LTC: SFO stations - Line 166]</v>
      </c>
      <c r="E213" s="102"/>
      <c r="F213" s="140" t="str">
        <f t="shared" si="4"/>
        <v>£000</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285"/>
      <c r="AG213" s="285"/>
      <c r="AI213" s="285"/>
      <c r="AK213" s="286"/>
    </row>
    <row r="214" spans="4:37" ht="12.75" customHeight="1" outlineLevel="2" x14ac:dyDescent="0.25">
      <c r="D214" s="139" t="str">
        <f>'Line Items'!D276</f>
        <v>[Station Access Income LTC: SFO stations - Line 167]</v>
      </c>
      <c r="E214" s="102"/>
      <c r="F214" s="140" t="str">
        <f t="shared" si="4"/>
        <v>£000</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285"/>
      <c r="AG214" s="285"/>
      <c r="AI214" s="285"/>
      <c r="AK214" s="286"/>
    </row>
    <row r="215" spans="4:37" ht="12.75" customHeight="1" outlineLevel="2" x14ac:dyDescent="0.25">
      <c r="D215" s="139" t="str">
        <f>'Line Items'!D277</f>
        <v>[Station Access Income LTC: SFO stations - Line 168]</v>
      </c>
      <c r="E215" s="102"/>
      <c r="F215" s="140" t="str">
        <f t="shared" si="4"/>
        <v>£000</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285"/>
      <c r="AG215" s="285"/>
      <c r="AI215" s="285"/>
      <c r="AK215" s="286"/>
    </row>
    <row r="216" spans="4:37" ht="12.75" customHeight="1" outlineLevel="2" x14ac:dyDescent="0.25">
      <c r="D216" s="139" t="str">
        <f>'Line Items'!D278</f>
        <v>[Station Access Income LTC: SFO stations - Line 169]</v>
      </c>
      <c r="E216" s="102"/>
      <c r="F216" s="140" t="str">
        <f t="shared" si="4"/>
        <v>£000</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285"/>
      <c r="AG216" s="285"/>
      <c r="AI216" s="285"/>
      <c r="AK216" s="286"/>
    </row>
    <row r="217" spans="4:37" ht="12.75" customHeight="1" outlineLevel="2" x14ac:dyDescent="0.25">
      <c r="D217" s="139" t="str">
        <f>'Line Items'!D279</f>
        <v>[Station Access Income LTC: SFO stations - Line 170]</v>
      </c>
      <c r="E217" s="102"/>
      <c r="F217" s="140" t="str">
        <f t="shared" si="4"/>
        <v>£000</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285"/>
      <c r="AG217" s="285"/>
      <c r="AI217" s="285"/>
      <c r="AK217" s="286"/>
    </row>
    <row r="218" spans="4:37" ht="12.75" customHeight="1" outlineLevel="2" x14ac:dyDescent="0.25">
      <c r="D218" s="139" t="str">
        <f>'Line Items'!D280</f>
        <v>[Station Access Income LTC: SFO stations - Line 171]</v>
      </c>
      <c r="E218" s="102"/>
      <c r="F218" s="140" t="str">
        <f t="shared" si="4"/>
        <v>£000</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285"/>
      <c r="AG218" s="285"/>
      <c r="AI218" s="285"/>
      <c r="AK218" s="286"/>
    </row>
    <row r="219" spans="4:37" ht="12.75" customHeight="1" outlineLevel="2" x14ac:dyDescent="0.25">
      <c r="D219" s="139" t="str">
        <f>'Line Items'!D281</f>
        <v>[Station Access Income LTC: SFO stations - Line 172]</v>
      </c>
      <c r="E219" s="102"/>
      <c r="F219" s="140" t="str">
        <f t="shared" si="4"/>
        <v>£000</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285"/>
      <c r="AG219" s="285"/>
      <c r="AI219" s="285"/>
      <c r="AK219" s="286"/>
    </row>
    <row r="220" spans="4:37" ht="12.75" customHeight="1" outlineLevel="2" x14ac:dyDescent="0.25">
      <c r="D220" s="139" t="str">
        <f>'Line Items'!D282</f>
        <v>[Station Access Income LTC: SFO stations - Line 173]</v>
      </c>
      <c r="E220" s="102"/>
      <c r="F220" s="140" t="str">
        <f t="shared" si="4"/>
        <v>£000</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285"/>
      <c r="AG220" s="285"/>
      <c r="AI220" s="285"/>
      <c r="AK220" s="286"/>
    </row>
    <row r="221" spans="4:37" ht="12.75" customHeight="1" outlineLevel="2" x14ac:dyDescent="0.25">
      <c r="D221" s="139" t="str">
        <f>'Line Items'!D283</f>
        <v>[Station Access Income LTC: SFO stations - Line 174]</v>
      </c>
      <c r="E221" s="102"/>
      <c r="F221" s="140" t="str">
        <f t="shared" si="4"/>
        <v>£000</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285"/>
      <c r="AG221" s="285"/>
      <c r="AI221" s="285"/>
      <c r="AK221" s="286"/>
    </row>
    <row r="222" spans="4:37" ht="12.75" customHeight="1" outlineLevel="2" x14ac:dyDescent="0.25">
      <c r="D222" s="139" t="str">
        <f>'Line Items'!D284</f>
        <v>[Station Access Income LTC: SFO stations - Line 175]</v>
      </c>
      <c r="E222" s="102"/>
      <c r="F222" s="140" t="str">
        <f t="shared" si="4"/>
        <v>£000</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285"/>
      <c r="AG222" s="285"/>
      <c r="AI222" s="285"/>
      <c r="AK222" s="286"/>
    </row>
    <row r="223" spans="4:37" ht="12.75" customHeight="1" outlineLevel="2" x14ac:dyDescent="0.25">
      <c r="D223" s="139" t="str">
        <f>'Line Items'!D285</f>
        <v>[Station Access Income LTC: SFO stations - Line 176]</v>
      </c>
      <c r="E223" s="102"/>
      <c r="F223" s="140" t="str">
        <f t="shared" si="4"/>
        <v>£000</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285"/>
      <c r="AG223" s="285"/>
      <c r="AI223" s="285"/>
      <c r="AK223" s="286"/>
    </row>
    <row r="224" spans="4:37" ht="12.75" customHeight="1" outlineLevel="2" x14ac:dyDescent="0.25">
      <c r="D224" s="139" t="str">
        <f>'Line Items'!D286</f>
        <v>[Station Access Income LTC: SFO stations - Line 177]</v>
      </c>
      <c r="E224" s="102"/>
      <c r="F224" s="140" t="str">
        <f t="shared" si="4"/>
        <v>£000</v>
      </c>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4"/>
      <c r="AE224" s="285"/>
      <c r="AG224" s="285"/>
      <c r="AI224" s="285"/>
      <c r="AK224" s="286"/>
    </row>
    <row r="225" spans="4:37" ht="12.75" customHeight="1" outlineLevel="2" x14ac:dyDescent="0.25">
      <c r="D225" s="139" t="str">
        <f>'Line Items'!D287</f>
        <v>[Station Access Income LTC: SFO stations - Line 178]</v>
      </c>
      <c r="E225" s="102"/>
      <c r="F225" s="140" t="str">
        <f t="shared" si="4"/>
        <v>£000</v>
      </c>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4"/>
      <c r="AE225" s="285"/>
      <c r="AG225" s="285"/>
      <c r="AI225" s="285"/>
      <c r="AK225" s="286"/>
    </row>
    <row r="226" spans="4:37" ht="12.75" customHeight="1" outlineLevel="2" x14ac:dyDescent="0.25">
      <c r="D226" s="139" t="str">
        <f>'Line Items'!D288</f>
        <v>[Station Access Income LTC: SFO stations - Line 179]</v>
      </c>
      <c r="E226" s="102"/>
      <c r="F226" s="140" t="str">
        <f t="shared" si="4"/>
        <v>£000</v>
      </c>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4"/>
      <c r="AE226" s="285"/>
      <c r="AG226" s="285"/>
      <c r="AI226" s="285"/>
      <c r="AK226" s="286"/>
    </row>
    <row r="227" spans="4:37" ht="12.75" customHeight="1" outlineLevel="2" x14ac:dyDescent="0.25">
      <c r="D227" s="139" t="str">
        <f>'Line Items'!D289</f>
        <v>[Station Access Income LTC: SFO stations - Line 180]</v>
      </c>
      <c r="E227" s="102"/>
      <c r="F227" s="140" t="str">
        <f t="shared" si="4"/>
        <v>£000</v>
      </c>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4"/>
      <c r="AE227" s="285"/>
      <c r="AG227" s="285"/>
      <c r="AI227" s="285"/>
      <c r="AK227" s="286"/>
    </row>
    <row r="228" spans="4:37" ht="12.75" customHeight="1" outlineLevel="2" x14ac:dyDescent="0.25">
      <c r="D228" s="139" t="str">
        <f>'Line Items'!D290</f>
        <v>[Station Access Income LTC: SFO stations - Line 181]</v>
      </c>
      <c r="E228" s="102"/>
      <c r="F228" s="140" t="str">
        <f t="shared" si="4"/>
        <v>£000</v>
      </c>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4"/>
      <c r="AE228" s="285"/>
      <c r="AG228" s="285"/>
      <c r="AI228" s="285"/>
      <c r="AK228" s="286"/>
    </row>
    <row r="229" spans="4:37" ht="12.75" customHeight="1" outlineLevel="2" x14ac:dyDescent="0.25">
      <c r="D229" s="139" t="str">
        <f>'Line Items'!D291</f>
        <v>[Station Access Income LTC: SFO stations - Line 182]</v>
      </c>
      <c r="E229" s="102"/>
      <c r="F229" s="140" t="str">
        <f t="shared" si="4"/>
        <v>£000</v>
      </c>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4"/>
      <c r="AE229" s="285"/>
      <c r="AG229" s="285"/>
      <c r="AI229" s="285"/>
      <c r="AK229" s="286"/>
    </row>
    <row r="230" spans="4:37" ht="12.75" customHeight="1" outlineLevel="2" x14ac:dyDescent="0.25">
      <c r="D230" s="139" t="str">
        <f>'Line Items'!D292</f>
        <v>[Station Access Income LTC: SFO stations - Line 183]</v>
      </c>
      <c r="E230" s="102"/>
      <c r="F230" s="140" t="str">
        <f t="shared" si="4"/>
        <v>£000</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285"/>
      <c r="AG230" s="285"/>
      <c r="AI230" s="285"/>
      <c r="AK230" s="286"/>
    </row>
    <row r="231" spans="4:37" ht="12.75" customHeight="1" outlineLevel="2" x14ac:dyDescent="0.25">
      <c r="D231" s="139" t="str">
        <f>'Line Items'!D293</f>
        <v>[Station Access Income LTC: SFO stations - Line 184]</v>
      </c>
      <c r="E231" s="102"/>
      <c r="F231" s="140" t="str">
        <f t="shared" si="4"/>
        <v>£000</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285"/>
      <c r="AG231" s="285"/>
      <c r="AI231" s="285"/>
      <c r="AK231" s="286"/>
    </row>
    <row r="232" spans="4:37" ht="12.75" customHeight="1" outlineLevel="2" x14ac:dyDescent="0.25">
      <c r="D232" s="139" t="str">
        <f>'Line Items'!D294</f>
        <v>[Station Access Income LTC: SFO stations - Line 185]</v>
      </c>
      <c r="E232" s="102"/>
      <c r="F232" s="140" t="str">
        <f t="shared" si="4"/>
        <v>£000</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285"/>
      <c r="AG232" s="285"/>
      <c r="AI232" s="285"/>
      <c r="AK232" s="286"/>
    </row>
    <row r="233" spans="4:37" ht="12.75" customHeight="1" outlineLevel="2" x14ac:dyDescent="0.25">
      <c r="D233" s="139" t="str">
        <f>'Line Items'!D295</f>
        <v>[Station Access Income LTC: SFO stations - Line 186]</v>
      </c>
      <c r="E233" s="102"/>
      <c r="F233" s="140" t="str">
        <f t="shared" si="4"/>
        <v>£000</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285"/>
      <c r="AG233" s="285"/>
      <c r="AI233" s="285"/>
      <c r="AK233" s="286"/>
    </row>
    <row r="234" spans="4:37" ht="12.75" customHeight="1" outlineLevel="2" x14ac:dyDescent="0.25">
      <c r="D234" s="139" t="str">
        <f>'Line Items'!D296</f>
        <v>[Station Access Income LTC: SFO stations - Line 187]</v>
      </c>
      <c r="E234" s="102"/>
      <c r="F234" s="140" t="str">
        <f t="shared" si="4"/>
        <v>£000</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4"/>
      <c r="AE234" s="285"/>
      <c r="AG234" s="285"/>
      <c r="AI234" s="285"/>
      <c r="AK234" s="286"/>
    </row>
    <row r="235" spans="4:37" ht="12.75" customHeight="1" outlineLevel="2" x14ac:dyDescent="0.25">
      <c r="D235" s="139" t="str">
        <f>'Line Items'!D297</f>
        <v>[Station Access Income LTC: SFO stations - Line 188]</v>
      </c>
      <c r="E235" s="102"/>
      <c r="F235" s="140" t="str">
        <f t="shared" si="4"/>
        <v>£000</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4"/>
      <c r="AE235" s="285"/>
      <c r="AG235" s="285"/>
      <c r="AI235" s="285"/>
      <c r="AK235" s="286"/>
    </row>
    <row r="236" spans="4:37" ht="12.75" customHeight="1" outlineLevel="2" x14ac:dyDescent="0.25">
      <c r="D236" s="139" t="str">
        <f>'Line Items'!D298</f>
        <v>[Station Access Income LTC: SFO stations - Line 189]</v>
      </c>
      <c r="E236" s="102"/>
      <c r="F236" s="140" t="str">
        <f t="shared" si="4"/>
        <v>£000</v>
      </c>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4"/>
      <c r="AE236" s="285"/>
      <c r="AG236" s="285"/>
      <c r="AI236" s="285"/>
      <c r="AK236" s="286"/>
    </row>
    <row r="237" spans="4:37" ht="12.75" customHeight="1" outlineLevel="2" x14ac:dyDescent="0.25">
      <c r="D237" s="139" t="str">
        <f>'Line Items'!D299</f>
        <v>[Station Access Income LTC: SFO stations - Line 190]</v>
      </c>
      <c r="E237" s="102"/>
      <c r="F237" s="140" t="str">
        <f t="shared" si="4"/>
        <v>£000</v>
      </c>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4"/>
      <c r="AE237" s="285"/>
      <c r="AG237" s="285"/>
      <c r="AI237" s="285"/>
      <c r="AK237" s="286"/>
    </row>
    <row r="238" spans="4:37" ht="12.75" customHeight="1" outlineLevel="2" x14ac:dyDescent="0.25">
      <c r="D238" s="139" t="str">
        <f>'Line Items'!D300</f>
        <v>[Station Access Income LTC: SFO stations - Line 191]</v>
      </c>
      <c r="E238" s="102"/>
      <c r="F238" s="140" t="str">
        <f t="shared" si="4"/>
        <v>£000</v>
      </c>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4"/>
      <c r="AE238" s="285"/>
      <c r="AG238" s="285"/>
      <c r="AI238" s="285"/>
      <c r="AK238" s="286"/>
    </row>
    <row r="239" spans="4:37" ht="12.75" customHeight="1" outlineLevel="2" x14ac:dyDescent="0.25">
      <c r="D239" s="139" t="str">
        <f>'Line Items'!D301</f>
        <v>[Station Access Income LTC: SFO stations - Line 192]</v>
      </c>
      <c r="E239" s="102"/>
      <c r="F239" s="140" t="str">
        <f t="shared" si="4"/>
        <v>£000</v>
      </c>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4"/>
      <c r="AE239" s="285"/>
      <c r="AG239" s="285"/>
      <c r="AI239" s="285"/>
      <c r="AK239" s="286"/>
    </row>
    <row r="240" spans="4:37" ht="12.75" customHeight="1" outlineLevel="2" x14ac:dyDescent="0.25">
      <c r="D240" s="139" t="str">
        <f>'Line Items'!D302</f>
        <v>[Station Access Income LTC: SFO stations - Line 193]</v>
      </c>
      <c r="E240" s="102"/>
      <c r="F240" s="140" t="str">
        <f t="shared" si="4"/>
        <v>£000</v>
      </c>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4"/>
      <c r="AE240" s="285"/>
      <c r="AG240" s="285"/>
      <c r="AI240" s="285"/>
      <c r="AK240" s="286"/>
    </row>
    <row r="241" spans="4:37" ht="12.75" customHeight="1" outlineLevel="2" x14ac:dyDescent="0.25">
      <c r="D241" s="139" t="str">
        <f>'Line Items'!D303</f>
        <v>[Station Access Income LTC: SFO stations - Line 194]</v>
      </c>
      <c r="E241" s="102"/>
      <c r="F241" s="140" t="str">
        <f t="shared" ref="F241:F297" si="5">F240</f>
        <v>£000</v>
      </c>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4"/>
      <c r="AE241" s="285"/>
      <c r="AG241" s="285"/>
      <c r="AI241" s="285"/>
      <c r="AK241" s="286"/>
    </row>
    <row r="242" spans="4:37" ht="12.75" customHeight="1" outlineLevel="2" x14ac:dyDescent="0.25">
      <c r="D242" s="139" t="str">
        <f>'Line Items'!D304</f>
        <v>[Station Access Income LTC: SFO stations - Line 195]</v>
      </c>
      <c r="E242" s="102"/>
      <c r="F242" s="140" t="str">
        <f t="shared" si="5"/>
        <v>£000</v>
      </c>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4"/>
      <c r="AE242" s="285"/>
      <c r="AG242" s="285"/>
      <c r="AI242" s="285"/>
      <c r="AK242" s="286"/>
    </row>
    <row r="243" spans="4:37" ht="12.75" customHeight="1" outlineLevel="2" x14ac:dyDescent="0.25">
      <c r="D243" s="139" t="str">
        <f>'Line Items'!D305</f>
        <v>[Station Access Income LTC: SFO stations - Line 196]</v>
      </c>
      <c r="E243" s="102"/>
      <c r="F243" s="140" t="str">
        <f t="shared" si="5"/>
        <v>£000</v>
      </c>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4"/>
      <c r="AE243" s="285"/>
      <c r="AG243" s="285"/>
      <c r="AI243" s="285"/>
      <c r="AK243" s="286"/>
    </row>
    <row r="244" spans="4:37" ht="12.75" customHeight="1" outlineLevel="2" x14ac:dyDescent="0.25">
      <c r="D244" s="139" t="str">
        <f>'Line Items'!D306</f>
        <v>[Station Access Income LTC: SFO stations - Line 197]</v>
      </c>
      <c r="E244" s="102"/>
      <c r="F244" s="140" t="str">
        <f t="shared" si="5"/>
        <v>£000</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285"/>
      <c r="AG244" s="285"/>
      <c r="AI244" s="285"/>
      <c r="AK244" s="286"/>
    </row>
    <row r="245" spans="4:37" ht="12.75" customHeight="1" outlineLevel="2" x14ac:dyDescent="0.25">
      <c r="D245" s="139" t="str">
        <f>'Line Items'!D307</f>
        <v>[Station Access Income LTC: SFO stations - Line 198]</v>
      </c>
      <c r="E245" s="102"/>
      <c r="F245" s="140" t="str">
        <f t="shared" si="5"/>
        <v>£000</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285"/>
      <c r="AG245" s="285"/>
      <c r="AI245" s="285"/>
      <c r="AK245" s="286"/>
    </row>
    <row r="246" spans="4:37" ht="12.75" customHeight="1" outlineLevel="2" x14ac:dyDescent="0.25">
      <c r="D246" s="139" t="str">
        <f>'Line Items'!D308</f>
        <v>[Station Access Income LTC: SFO stations - Line 199]</v>
      </c>
      <c r="E246" s="102"/>
      <c r="F246" s="140" t="str">
        <f t="shared" si="5"/>
        <v>£000</v>
      </c>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4"/>
      <c r="AE246" s="285"/>
      <c r="AG246" s="285"/>
      <c r="AI246" s="285"/>
      <c r="AK246" s="286"/>
    </row>
    <row r="247" spans="4:37" ht="12.75" customHeight="1" outlineLevel="2" x14ac:dyDescent="0.25">
      <c r="D247" s="139" t="str">
        <f>'Line Items'!D309</f>
        <v>[Station Access Income LTC: SFO stations - Line 200]</v>
      </c>
      <c r="E247" s="102"/>
      <c r="F247" s="140" t="str">
        <f t="shared" si="5"/>
        <v>£000</v>
      </c>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4"/>
      <c r="AE247" s="285"/>
      <c r="AG247" s="285"/>
      <c r="AI247" s="285"/>
      <c r="AK247" s="286"/>
    </row>
    <row r="248" spans="4:37" ht="12.75" customHeight="1" outlineLevel="2" x14ac:dyDescent="0.25">
      <c r="D248" s="139" t="str">
        <f>'Line Items'!D310</f>
        <v>[Station Access Income LTC: SFO stations - Line 201]</v>
      </c>
      <c r="E248" s="102"/>
      <c r="F248" s="140" t="str">
        <f t="shared" si="5"/>
        <v>£000</v>
      </c>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4"/>
      <c r="AE248" s="285"/>
      <c r="AG248" s="285"/>
      <c r="AI248" s="285"/>
      <c r="AK248" s="286"/>
    </row>
    <row r="249" spans="4:37" ht="12.75" customHeight="1" outlineLevel="2" x14ac:dyDescent="0.25">
      <c r="D249" s="139" t="str">
        <f>'Line Items'!D311</f>
        <v>[Station Access Income LTC: SFO stations - Line 202]</v>
      </c>
      <c r="E249" s="102"/>
      <c r="F249" s="140" t="str">
        <f t="shared" si="5"/>
        <v>£000</v>
      </c>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4"/>
      <c r="AE249" s="285"/>
      <c r="AG249" s="285"/>
      <c r="AI249" s="285"/>
      <c r="AK249" s="286"/>
    </row>
    <row r="250" spans="4:37" ht="12.75" customHeight="1" outlineLevel="2" x14ac:dyDescent="0.25">
      <c r="D250" s="139" t="str">
        <f>'Line Items'!D312</f>
        <v>[Station Access Income LTC: SFO stations - Line 203]</v>
      </c>
      <c r="E250" s="102"/>
      <c r="F250" s="140" t="str">
        <f t="shared" si="5"/>
        <v>£000</v>
      </c>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4"/>
      <c r="AE250" s="285"/>
      <c r="AG250" s="285"/>
      <c r="AI250" s="285"/>
      <c r="AK250" s="286"/>
    </row>
    <row r="251" spans="4:37" ht="12.75" customHeight="1" outlineLevel="2" x14ac:dyDescent="0.25">
      <c r="D251" s="139" t="str">
        <f>'Line Items'!D313</f>
        <v>[Station Access Income LTC: SFO stations - Line 204]</v>
      </c>
      <c r="E251" s="102"/>
      <c r="F251" s="140" t="str">
        <f t="shared" si="5"/>
        <v>£000</v>
      </c>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4"/>
      <c r="AE251" s="285"/>
      <c r="AG251" s="285"/>
      <c r="AI251" s="285"/>
      <c r="AK251" s="286"/>
    </row>
    <row r="252" spans="4:37" ht="12.75" customHeight="1" outlineLevel="2" x14ac:dyDescent="0.25">
      <c r="D252" s="139" t="str">
        <f>'Line Items'!D314</f>
        <v>[Station Access Income LTC: SFO stations - Line 205]</v>
      </c>
      <c r="E252" s="102"/>
      <c r="F252" s="140" t="str">
        <f t="shared" si="5"/>
        <v>£000</v>
      </c>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4"/>
      <c r="AE252" s="285"/>
      <c r="AG252" s="285"/>
      <c r="AI252" s="285"/>
      <c r="AK252" s="286"/>
    </row>
    <row r="253" spans="4:37" ht="12.75" customHeight="1" outlineLevel="2" x14ac:dyDescent="0.25">
      <c r="D253" s="139" t="str">
        <f>'Line Items'!D315</f>
        <v>[Station Access Income LTC: SFO stations - Line 206]</v>
      </c>
      <c r="E253" s="102"/>
      <c r="F253" s="140" t="str">
        <f t="shared" si="5"/>
        <v>£000</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4"/>
      <c r="AE253" s="285"/>
      <c r="AG253" s="285"/>
      <c r="AI253" s="285"/>
      <c r="AK253" s="286"/>
    </row>
    <row r="254" spans="4:37" ht="12.75" customHeight="1" outlineLevel="2" x14ac:dyDescent="0.25">
      <c r="D254" s="139" t="str">
        <f>'Line Items'!D316</f>
        <v>[Station Access Income LTC: SFO stations - Line 207]</v>
      </c>
      <c r="E254" s="102"/>
      <c r="F254" s="140" t="str">
        <f t="shared" si="5"/>
        <v>£000</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4"/>
      <c r="AE254" s="285"/>
      <c r="AG254" s="285"/>
      <c r="AI254" s="285"/>
      <c r="AK254" s="286"/>
    </row>
    <row r="255" spans="4:37" ht="12.75" customHeight="1" outlineLevel="2" x14ac:dyDescent="0.25">
      <c r="D255" s="139" t="str">
        <f>'Line Items'!D317</f>
        <v>[Station Access Income LTC: SFO stations - Line 208]</v>
      </c>
      <c r="E255" s="102"/>
      <c r="F255" s="140" t="str">
        <f t="shared" si="5"/>
        <v>£000</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4"/>
      <c r="AE255" s="285"/>
      <c r="AG255" s="285"/>
      <c r="AI255" s="285"/>
      <c r="AK255" s="286"/>
    </row>
    <row r="256" spans="4:37" ht="12.75" customHeight="1" outlineLevel="2" x14ac:dyDescent="0.25">
      <c r="D256" s="139" t="str">
        <f>'Line Items'!D318</f>
        <v>[Station Access Income LTC: SFO stations - Line 209]</v>
      </c>
      <c r="E256" s="102"/>
      <c r="F256" s="140" t="str">
        <f t="shared" si="5"/>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285"/>
      <c r="AG256" s="285"/>
      <c r="AI256" s="285"/>
      <c r="AK256" s="286"/>
    </row>
    <row r="257" spans="4:37" ht="12.75" customHeight="1" outlineLevel="2" x14ac:dyDescent="0.25">
      <c r="D257" s="139" t="str">
        <f>'Line Items'!D319</f>
        <v>[Station Access Income LTC: SFO stations - Line 210]</v>
      </c>
      <c r="E257" s="102"/>
      <c r="F257" s="140" t="str">
        <f t="shared" si="5"/>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285"/>
      <c r="AG257" s="285"/>
      <c r="AI257" s="285"/>
      <c r="AK257" s="286"/>
    </row>
    <row r="258" spans="4:37" ht="12.75" customHeight="1" outlineLevel="2" x14ac:dyDescent="0.25">
      <c r="D258" s="139" t="str">
        <f>'Line Items'!D320</f>
        <v>[Station Access Income LTC: SFO stations - Line 211]</v>
      </c>
      <c r="E258" s="102"/>
      <c r="F258" s="140" t="str">
        <f t="shared" si="5"/>
        <v>£000</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285"/>
      <c r="AG258" s="285"/>
      <c r="AI258" s="285"/>
      <c r="AK258" s="286"/>
    </row>
    <row r="259" spans="4:37" ht="12.75" customHeight="1" outlineLevel="2" x14ac:dyDescent="0.25">
      <c r="D259" s="139" t="str">
        <f>'Line Items'!D321</f>
        <v>[Station Access Income LTC: SFO stations - Line 212]</v>
      </c>
      <c r="E259" s="102"/>
      <c r="F259" s="140" t="str">
        <f t="shared" si="5"/>
        <v>£000</v>
      </c>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4"/>
      <c r="AE259" s="285"/>
      <c r="AG259" s="285"/>
      <c r="AI259" s="285"/>
      <c r="AK259" s="286"/>
    </row>
    <row r="260" spans="4:37" ht="12.75" customHeight="1" outlineLevel="2" x14ac:dyDescent="0.25">
      <c r="D260" s="139" t="str">
        <f>'Line Items'!D322</f>
        <v>[Station Access Income LTC: SFO stations - Line 213]</v>
      </c>
      <c r="E260" s="102"/>
      <c r="F260" s="140" t="str">
        <f t="shared" si="5"/>
        <v>£000</v>
      </c>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4"/>
      <c r="AE260" s="285"/>
      <c r="AG260" s="285"/>
      <c r="AI260" s="285"/>
      <c r="AK260" s="286"/>
    </row>
    <row r="261" spans="4:37" ht="12.75" customHeight="1" outlineLevel="2" x14ac:dyDescent="0.25">
      <c r="D261" s="139" t="str">
        <f>'Line Items'!D323</f>
        <v>[Station Access Income LTC: SFO stations - Line 214]</v>
      </c>
      <c r="E261" s="102"/>
      <c r="F261" s="140" t="str">
        <f t="shared" si="5"/>
        <v>£000</v>
      </c>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4"/>
      <c r="AE261" s="285"/>
      <c r="AG261" s="285"/>
      <c r="AI261" s="285"/>
      <c r="AK261" s="286"/>
    </row>
    <row r="262" spans="4:37" ht="12.75" customHeight="1" outlineLevel="2" x14ac:dyDescent="0.25">
      <c r="D262" s="139" t="str">
        <f>'Line Items'!D324</f>
        <v>[Station Access Income LTC: SFO stations - Line 215]</v>
      </c>
      <c r="E262" s="102"/>
      <c r="F262" s="140" t="str">
        <f t="shared" si="5"/>
        <v>£000</v>
      </c>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4"/>
      <c r="AE262" s="285"/>
      <c r="AG262" s="285"/>
      <c r="AI262" s="285"/>
      <c r="AK262" s="286"/>
    </row>
    <row r="263" spans="4:37" ht="12.75" customHeight="1" outlineLevel="2" x14ac:dyDescent="0.25">
      <c r="D263" s="139" t="str">
        <f>'Line Items'!D325</f>
        <v>[Station Access Income LTC: SFO stations - Line 216]</v>
      </c>
      <c r="E263" s="102"/>
      <c r="F263" s="140" t="str">
        <f t="shared" si="5"/>
        <v>£000</v>
      </c>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4"/>
      <c r="AE263" s="285"/>
      <c r="AG263" s="285"/>
      <c r="AI263" s="285"/>
      <c r="AK263" s="286"/>
    </row>
    <row r="264" spans="4:37" ht="12.75" customHeight="1" outlineLevel="2" x14ac:dyDescent="0.25">
      <c r="D264" s="139" t="str">
        <f>'Line Items'!D326</f>
        <v>[Station Access Income LTC: SFO stations - Line 217]</v>
      </c>
      <c r="E264" s="102"/>
      <c r="F264" s="140" t="str">
        <f t="shared" si="5"/>
        <v>£000</v>
      </c>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4"/>
      <c r="AE264" s="285"/>
      <c r="AG264" s="285"/>
      <c r="AI264" s="285"/>
      <c r="AK264" s="286"/>
    </row>
    <row r="265" spans="4:37" ht="12.75" customHeight="1" outlineLevel="2" x14ac:dyDescent="0.25">
      <c r="D265" s="139" t="str">
        <f>'Line Items'!D327</f>
        <v>[Station Access Income LTC: SFO stations - Line 218]</v>
      </c>
      <c r="E265" s="102"/>
      <c r="F265" s="140" t="str">
        <f t="shared" si="5"/>
        <v>£000</v>
      </c>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4"/>
      <c r="AE265" s="285"/>
      <c r="AG265" s="285"/>
      <c r="AI265" s="285"/>
      <c r="AK265" s="286"/>
    </row>
    <row r="266" spans="4:37" ht="12.75" customHeight="1" outlineLevel="2" x14ac:dyDescent="0.25">
      <c r="D266" s="139" t="str">
        <f>'Line Items'!D328</f>
        <v>[Station Access Income LTC: SFO stations - Line 219]</v>
      </c>
      <c r="E266" s="102"/>
      <c r="F266" s="140" t="str">
        <f t="shared" si="5"/>
        <v>£000</v>
      </c>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4"/>
      <c r="AE266" s="285"/>
      <c r="AG266" s="285"/>
      <c r="AI266" s="285"/>
      <c r="AK266" s="286"/>
    </row>
    <row r="267" spans="4:37" ht="12.75" customHeight="1" outlineLevel="2" x14ac:dyDescent="0.25">
      <c r="D267" s="139" t="str">
        <f>'Line Items'!D329</f>
        <v>[Station Access Income LTC: SFO stations - Line 220]</v>
      </c>
      <c r="E267" s="102"/>
      <c r="F267" s="140" t="str">
        <f t="shared" si="5"/>
        <v>£000</v>
      </c>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4"/>
      <c r="AE267" s="285"/>
      <c r="AG267" s="285"/>
      <c r="AI267" s="285"/>
      <c r="AK267" s="286"/>
    </row>
    <row r="268" spans="4:37" ht="12.75" customHeight="1" outlineLevel="2" x14ac:dyDescent="0.25">
      <c r="D268" s="139" t="str">
        <f>'Line Items'!D330</f>
        <v>[Station Access Income LTC: SFO stations - Line 221]</v>
      </c>
      <c r="E268" s="102"/>
      <c r="F268" s="140" t="str">
        <f t="shared" si="5"/>
        <v>£000</v>
      </c>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4"/>
      <c r="AE268" s="285"/>
      <c r="AG268" s="285"/>
      <c r="AI268" s="285"/>
      <c r="AK268" s="286"/>
    </row>
    <row r="269" spans="4:37" ht="12.75" customHeight="1" outlineLevel="2" x14ac:dyDescent="0.25">
      <c r="D269" s="139" t="str">
        <f>'Line Items'!D331</f>
        <v>[Station Access Income LTC: SFO stations - Line 222]</v>
      </c>
      <c r="E269" s="102"/>
      <c r="F269" s="140" t="str">
        <f t="shared" si="5"/>
        <v>£000</v>
      </c>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4"/>
      <c r="AE269" s="285"/>
      <c r="AG269" s="285"/>
      <c r="AI269" s="285"/>
      <c r="AK269" s="286"/>
    </row>
    <row r="270" spans="4:37" ht="12.75" customHeight="1" outlineLevel="2" x14ac:dyDescent="0.25">
      <c r="D270" s="139" t="str">
        <f>'Line Items'!D332</f>
        <v>[Station Access Income LTC: SFO stations - Line 223]</v>
      </c>
      <c r="E270" s="102"/>
      <c r="F270" s="140" t="str">
        <f t="shared" si="5"/>
        <v>£000</v>
      </c>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4"/>
      <c r="AE270" s="285"/>
      <c r="AG270" s="285"/>
      <c r="AI270" s="285"/>
      <c r="AK270" s="286"/>
    </row>
    <row r="271" spans="4:37" ht="12.75" customHeight="1" outlineLevel="2" x14ac:dyDescent="0.25">
      <c r="D271" s="139" t="str">
        <f>'Line Items'!D333</f>
        <v>[Station Access Income LTC: SFO stations - Line 224]</v>
      </c>
      <c r="E271" s="102"/>
      <c r="F271" s="140" t="str">
        <f t="shared" si="5"/>
        <v>£000</v>
      </c>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4"/>
      <c r="AE271" s="285"/>
      <c r="AG271" s="285"/>
      <c r="AI271" s="285"/>
      <c r="AK271" s="286"/>
    </row>
    <row r="272" spans="4:37" ht="12.75" customHeight="1" outlineLevel="2" x14ac:dyDescent="0.25">
      <c r="D272" s="139" t="str">
        <f>'Line Items'!D334</f>
        <v>[Station Access Income LTC: SFO stations - Line 225]</v>
      </c>
      <c r="E272" s="102"/>
      <c r="F272" s="140" t="str">
        <f t="shared" si="5"/>
        <v>£000</v>
      </c>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4"/>
      <c r="AE272" s="285"/>
      <c r="AG272" s="285"/>
      <c r="AI272" s="285"/>
      <c r="AK272" s="286"/>
    </row>
    <row r="273" spans="4:37" ht="12.75" customHeight="1" outlineLevel="2" x14ac:dyDescent="0.25">
      <c r="D273" s="139" t="str">
        <f>'Line Items'!D335</f>
        <v>[Station Access Income LTC: SFO stations - Line 226]</v>
      </c>
      <c r="E273" s="102"/>
      <c r="F273" s="140" t="str">
        <f t="shared" si="5"/>
        <v>£000</v>
      </c>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4"/>
      <c r="AE273" s="285"/>
      <c r="AG273" s="285"/>
      <c r="AI273" s="285"/>
      <c r="AK273" s="286"/>
    </row>
    <row r="274" spans="4:37" ht="12.75" customHeight="1" outlineLevel="2" x14ac:dyDescent="0.25">
      <c r="D274" s="139" t="str">
        <f>'Line Items'!D336</f>
        <v>[Station Access Income LTC: SFO stations - Line 227]</v>
      </c>
      <c r="E274" s="102"/>
      <c r="F274" s="140" t="str">
        <f t="shared" si="5"/>
        <v>£000</v>
      </c>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4"/>
      <c r="AE274" s="285"/>
      <c r="AG274" s="285"/>
      <c r="AI274" s="285"/>
      <c r="AK274" s="286"/>
    </row>
    <row r="275" spans="4:37" ht="12.75" customHeight="1" outlineLevel="2" x14ac:dyDescent="0.25">
      <c r="D275" s="139" t="str">
        <f>'Line Items'!D337</f>
        <v>[Station Access Income LTC: SFO stations - Line 228]</v>
      </c>
      <c r="E275" s="102"/>
      <c r="F275" s="140" t="str">
        <f t="shared" si="5"/>
        <v>£000</v>
      </c>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4"/>
      <c r="AE275" s="285"/>
      <c r="AG275" s="285"/>
      <c r="AI275" s="285"/>
      <c r="AK275" s="286"/>
    </row>
    <row r="276" spans="4:37" ht="12.75" customHeight="1" outlineLevel="2" x14ac:dyDescent="0.25">
      <c r="D276" s="139" t="str">
        <f>'Line Items'!D338</f>
        <v>[Station Access Income LTC: SFO stations - Line 229]</v>
      </c>
      <c r="E276" s="102"/>
      <c r="F276" s="140" t="str">
        <f t="shared" si="5"/>
        <v>£000</v>
      </c>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4"/>
      <c r="AE276" s="285"/>
      <c r="AG276" s="285"/>
      <c r="AI276" s="285"/>
      <c r="AK276" s="286"/>
    </row>
    <row r="277" spans="4:37" ht="12.75" customHeight="1" outlineLevel="2" x14ac:dyDescent="0.25">
      <c r="D277" s="139" t="str">
        <f>'Line Items'!D339</f>
        <v>[Station Access Income LTC: SFO stations - Line 230]</v>
      </c>
      <c r="E277" s="102"/>
      <c r="F277" s="140" t="str">
        <f t="shared" si="5"/>
        <v>£000</v>
      </c>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4"/>
      <c r="AE277" s="285"/>
      <c r="AG277" s="285"/>
      <c r="AI277" s="285"/>
      <c r="AK277" s="286"/>
    </row>
    <row r="278" spans="4:37" ht="12.75" customHeight="1" outlineLevel="2" x14ac:dyDescent="0.25">
      <c r="D278" s="139" t="str">
        <f>'Line Items'!D340</f>
        <v>[Station Access Income LTC: SFO stations - Line 231]</v>
      </c>
      <c r="E278" s="102"/>
      <c r="F278" s="140" t="str">
        <f t="shared" si="5"/>
        <v>£000</v>
      </c>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4"/>
      <c r="AE278" s="285"/>
      <c r="AG278" s="285"/>
      <c r="AI278" s="285"/>
      <c r="AK278" s="286"/>
    </row>
    <row r="279" spans="4:37" ht="12.75" customHeight="1" outlineLevel="2" x14ac:dyDescent="0.25">
      <c r="D279" s="139" t="str">
        <f>'Line Items'!D341</f>
        <v>[Station Access Income LTC: SFO stations - Line 232]</v>
      </c>
      <c r="E279" s="102"/>
      <c r="F279" s="140" t="str">
        <f t="shared" si="5"/>
        <v>£000</v>
      </c>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4"/>
      <c r="AE279" s="285"/>
      <c r="AG279" s="285"/>
      <c r="AI279" s="285"/>
      <c r="AK279" s="286"/>
    </row>
    <row r="280" spans="4:37" ht="12.75" customHeight="1" outlineLevel="2" x14ac:dyDescent="0.25">
      <c r="D280" s="139" t="str">
        <f>'Line Items'!D342</f>
        <v>[Station Access Income LTC: SFO stations - Line 233]</v>
      </c>
      <c r="E280" s="102"/>
      <c r="F280" s="140" t="str">
        <f t="shared" si="5"/>
        <v>£000</v>
      </c>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4"/>
      <c r="AE280" s="285"/>
      <c r="AG280" s="285"/>
      <c r="AI280" s="285"/>
      <c r="AK280" s="286"/>
    </row>
    <row r="281" spans="4:37" ht="12.75" customHeight="1" outlineLevel="2" x14ac:dyDescent="0.25">
      <c r="D281" s="139" t="str">
        <f>'Line Items'!D343</f>
        <v>[Station Access Income LTC: SFO stations - Line 234]</v>
      </c>
      <c r="E281" s="102"/>
      <c r="F281" s="140" t="str">
        <f t="shared" si="5"/>
        <v>£000</v>
      </c>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4"/>
      <c r="AE281" s="285"/>
      <c r="AG281" s="285"/>
      <c r="AI281" s="285"/>
      <c r="AK281" s="286"/>
    </row>
    <row r="282" spans="4:37" ht="12.75" customHeight="1" outlineLevel="2" x14ac:dyDescent="0.25">
      <c r="D282" s="139" t="str">
        <f>'Line Items'!D344</f>
        <v>[Station Access Income LTC: SFO stations - Line 235]</v>
      </c>
      <c r="E282" s="102"/>
      <c r="F282" s="140" t="str">
        <f t="shared" si="5"/>
        <v>£000</v>
      </c>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4"/>
      <c r="AE282" s="285"/>
      <c r="AG282" s="285"/>
      <c r="AI282" s="285"/>
      <c r="AK282" s="286"/>
    </row>
    <row r="283" spans="4:37" ht="12.75" customHeight="1" outlineLevel="2" x14ac:dyDescent="0.25">
      <c r="D283" s="139" t="str">
        <f>'Line Items'!D345</f>
        <v>[Station Access Income LTC: SFO stations - Line 236]</v>
      </c>
      <c r="E283" s="102"/>
      <c r="F283" s="140" t="str">
        <f t="shared" si="5"/>
        <v>£000</v>
      </c>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4"/>
      <c r="AE283" s="285"/>
      <c r="AG283" s="285"/>
      <c r="AI283" s="285"/>
      <c r="AK283" s="286"/>
    </row>
    <row r="284" spans="4:37" ht="12.75" customHeight="1" outlineLevel="2" x14ac:dyDescent="0.25">
      <c r="D284" s="139" t="str">
        <f>'Line Items'!D346</f>
        <v>[Station Access Income LTC: SFO stations - Line 237]</v>
      </c>
      <c r="E284" s="102"/>
      <c r="F284" s="140" t="str">
        <f t="shared" si="5"/>
        <v>£000</v>
      </c>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4"/>
      <c r="AE284" s="285"/>
      <c r="AG284" s="285"/>
      <c r="AI284" s="285"/>
      <c r="AK284" s="286"/>
    </row>
    <row r="285" spans="4:37" ht="12.75" customHeight="1" outlineLevel="2" x14ac:dyDescent="0.25">
      <c r="D285" s="139" t="str">
        <f>'Line Items'!D347</f>
        <v>[Station Access Income LTC: SFO stations - Line 238]</v>
      </c>
      <c r="E285" s="102"/>
      <c r="F285" s="140" t="str">
        <f t="shared" si="5"/>
        <v>£000</v>
      </c>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4"/>
      <c r="AE285" s="285"/>
      <c r="AG285" s="285"/>
      <c r="AI285" s="285"/>
      <c r="AK285" s="286"/>
    </row>
    <row r="286" spans="4:37" ht="12.75" customHeight="1" outlineLevel="2" x14ac:dyDescent="0.25">
      <c r="D286" s="139" t="str">
        <f>'Line Items'!D348</f>
        <v>[Station Access Income LTC: SFO stations - Line 239]</v>
      </c>
      <c r="E286" s="102"/>
      <c r="F286" s="140" t="str">
        <f t="shared" si="5"/>
        <v>£000</v>
      </c>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4"/>
      <c r="AE286" s="285"/>
      <c r="AG286" s="285"/>
      <c r="AI286" s="285"/>
      <c r="AK286" s="286"/>
    </row>
    <row r="287" spans="4:37" ht="12.75" customHeight="1" outlineLevel="2" x14ac:dyDescent="0.25">
      <c r="D287" s="139" t="str">
        <f>'Line Items'!D349</f>
        <v>[Station Access Income LTC: SFO stations - Line 240]</v>
      </c>
      <c r="E287" s="102"/>
      <c r="F287" s="140" t="str">
        <f t="shared" si="5"/>
        <v>£000</v>
      </c>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4"/>
      <c r="AE287" s="285"/>
      <c r="AG287" s="285"/>
      <c r="AI287" s="285"/>
      <c r="AK287" s="286"/>
    </row>
    <row r="288" spans="4:37" ht="12.75" customHeight="1" outlineLevel="2" x14ac:dyDescent="0.25">
      <c r="D288" s="139" t="str">
        <f>'Line Items'!D350</f>
        <v>[Station Access Income LTC: SFO stations - Line 241]</v>
      </c>
      <c r="E288" s="102"/>
      <c r="F288" s="140" t="str">
        <f t="shared" si="5"/>
        <v>£000</v>
      </c>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4"/>
      <c r="AE288" s="285"/>
      <c r="AG288" s="285"/>
      <c r="AI288" s="285"/>
      <c r="AK288" s="286"/>
    </row>
    <row r="289" spans="1:37" ht="12.75" customHeight="1" outlineLevel="2" x14ac:dyDescent="0.25">
      <c r="D289" s="139" t="str">
        <f>'Line Items'!D351</f>
        <v>[Station Access Income LTC: SFO stations - Line 242]</v>
      </c>
      <c r="E289" s="102"/>
      <c r="F289" s="140" t="str">
        <f t="shared" si="5"/>
        <v>£000</v>
      </c>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4"/>
      <c r="AE289" s="285"/>
      <c r="AG289" s="285"/>
      <c r="AI289" s="285"/>
      <c r="AK289" s="286"/>
    </row>
    <row r="290" spans="1:37" ht="12.75" customHeight="1" outlineLevel="2" x14ac:dyDescent="0.25">
      <c r="D290" s="139" t="str">
        <f>'Line Items'!D352</f>
        <v>[Station Access Income LTC: SFO stations - Line 243]</v>
      </c>
      <c r="E290" s="102"/>
      <c r="F290" s="140" t="str">
        <f t="shared" si="5"/>
        <v>£000</v>
      </c>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4"/>
      <c r="AE290" s="285"/>
      <c r="AG290" s="285"/>
      <c r="AI290" s="285"/>
      <c r="AK290" s="286"/>
    </row>
    <row r="291" spans="1:37" ht="12.75" customHeight="1" outlineLevel="2" x14ac:dyDescent="0.25">
      <c r="D291" s="139" t="str">
        <f>'Line Items'!D353</f>
        <v>[Station Access Income LTC: SFO stations - Line 244]</v>
      </c>
      <c r="E291" s="102"/>
      <c r="F291" s="140" t="str">
        <f t="shared" si="5"/>
        <v>£000</v>
      </c>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4"/>
      <c r="AE291" s="285"/>
      <c r="AG291" s="285"/>
      <c r="AI291" s="285"/>
      <c r="AK291" s="286"/>
    </row>
    <row r="292" spans="1:37" ht="12.75" customHeight="1" outlineLevel="2" x14ac:dyDescent="0.25">
      <c r="D292" s="139" t="str">
        <f>'Line Items'!D354</f>
        <v>[Station Access Income LTC: SFO stations - Line 245]</v>
      </c>
      <c r="E292" s="102"/>
      <c r="F292" s="140" t="str">
        <f t="shared" si="5"/>
        <v>£000</v>
      </c>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4"/>
      <c r="AE292" s="285"/>
      <c r="AG292" s="285"/>
      <c r="AI292" s="285"/>
      <c r="AK292" s="286"/>
    </row>
    <row r="293" spans="1:37" ht="12.75" customHeight="1" outlineLevel="2" x14ac:dyDescent="0.25">
      <c r="D293" s="139" t="str">
        <f>'Line Items'!D355</f>
        <v>[Station Access Income LTC: SFO stations - Line 246]</v>
      </c>
      <c r="E293" s="102"/>
      <c r="F293" s="140" t="str">
        <f t="shared" si="5"/>
        <v>£000</v>
      </c>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4"/>
      <c r="AE293" s="285"/>
      <c r="AG293" s="285"/>
      <c r="AI293" s="285"/>
      <c r="AK293" s="286"/>
    </row>
    <row r="294" spans="1:37" ht="12.75" customHeight="1" outlineLevel="2" x14ac:dyDescent="0.25">
      <c r="D294" s="139" t="str">
        <f>'Line Items'!D356</f>
        <v>[Station Access Income LTC: SFO stations - Line 247]</v>
      </c>
      <c r="E294" s="102"/>
      <c r="F294" s="140" t="str">
        <f t="shared" si="5"/>
        <v>£000</v>
      </c>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4"/>
      <c r="AE294" s="285"/>
      <c r="AG294" s="285"/>
      <c r="AI294" s="285"/>
      <c r="AK294" s="286"/>
    </row>
    <row r="295" spans="1:37" ht="12.75" customHeight="1" outlineLevel="2" x14ac:dyDescent="0.25">
      <c r="D295" s="139" t="str">
        <f>'Line Items'!D357</f>
        <v>[Station Access Income LTC: SFO stations - Line 248]</v>
      </c>
      <c r="E295" s="102"/>
      <c r="F295" s="140" t="str">
        <f t="shared" si="5"/>
        <v>£000</v>
      </c>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4"/>
      <c r="AE295" s="285"/>
      <c r="AG295" s="285"/>
      <c r="AI295" s="285"/>
      <c r="AK295" s="286"/>
    </row>
    <row r="296" spans="1:37" ht="12.75" customHeight="1" outlineLevel="2" x14ac:dyDescent="0.25">
      <c r="D296" s="139" t="str">
        <f>'Line Items'!D358</f>
        <v>[Station Access Income LTC: SFO stations - Line 249]</v>
      </c>
      <c r="E296" s="102"/>
      <c r="F296" s="140" t="str">
        <f t="shared" si="5"/>
        <v>£000</v>
      </c>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4"/>
      <c r="AE296" s="285"/>
      <c r="AG296" s="285"/>
      <c r="AI296" s="285"/>
      <c r="AK296" s="286"/>
    </row>
    <row r="297" spans="1:37" ht="12.75" customHeight="1" outlineLevel="2" x14ac:dyDescent="0.25">
      <c r="D297" s="111" t="str">
        <f>'Line Items'!D359</f>
        <v>[Station Access Income LTC: SFO stations - Line 250]</v>
      </c>
      <c r="E297" s="287"/>
      <c r="F297" s="150" t="str">
        <f t="shared" si="5"/>
        <v>£000</v>
      </c>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9"/>
      <c r="AE297" s="290"/>
      <c r="AG297" s="290"/>
      <c r="AI297" s="290"/>
      <c r="AK297" s="291"/>
    </row>
    <row r="298" spans="1:37" ht="12.75" customHeight="1" outlineLevel="1" x14ac:dyDescent="0.25">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E298" s="103"/>
      <c r="AG298" s="103"/>
      <c r="AI298" s="103"/>
    </row>
    <row r="299" spans="1:37" ht="12.75" customHeight="1" outlineLevel="1" x14ac:dyDescent="0.25">
      <c r="D299" s="292" t="str">
        <f>C47</f>
        <v>Station Access Income Long Term Charges</v>
      </c>
      <c r="E299" s="308"/>
      <c r="F299" s="309" t="str">
        <f>F297</f>
        <v>£000</v>
      </c>
      <c r="G299" s="310">
        <f t="shared" ref="G299:AC299" si="6">SUM(G48:G297)</f>
        <v>0</v>
      </c>
      <c r="H299" s="310">
        <f t="shared" si="6"/>
        <v>0</v>
      </c>
      <c r="I299" s="310">
        <f t="shared" si="6"/>
        <v>0</v>
      </c>
      <c r="J299" s="310">
        <f t="shared" si="6"/>
        <v>0</v>
      </c>
      <c r="K299" s="310">
        <f t="shared" si="6"/>
        <v>0</v>
      </c>
      <c r="L299" s="310">
        <f t="shared" si="6"/>
        <v>0</v>
      </c>
      <c r="M299" s="310">
        <f t="shared" si="6"/>
        <v>0</v>
      </c>
      <c r="N299" s="310">
        <f t="shared" si="6"/>
        <v>0</v>
      </c>
      <c r="O299" s="310">
        <f t="shared" si="6"/>
        <v>0</v>
      </c>
      <c r="P299" s="310">
        <f t="shared" si="6"/>
        <v>0</v>
      </c>
      <c r="Q299" s="310">
        <f t="shared" si="6"/>
        <v>0</v>
      </c>
      <c r="R299" s="310">
        <f t="shared" si="6"/>
        <v>0</v>
      </c>
      <c r="S299" s="310">
        <f t="shared" si="6"/>
        <v>0</v>
      </c>
      <c r="T299" s="310">
        <f t="shared" si="6"/>
        <v>0</v>
      </c>
      <c r="U299" s="310">
        <f t="shared" si="6"/>
        <v>0</v>
      </c>
      <c r="V299" s="310">
        <f t="shared" si="6"/>
        <v>0</v>
      </c>
      <c r="W299" s="310">
        <f t="shared" si="6"/>
        <v>0</v>
      </c>
      <c r="X299" s="310">
        <f t="shared" si="6"/>
        <v>0</v>
      </c>
      <c r="Y299" s="310">
        <f t="shared" si="6"/>
        <v>0</v>
      </c>
      <c r="Z299" s="310">
        <f t="shared" si="6"/>
        <v>0</v>
      </c>
      <c r="AA299" s="310">
        <f t="shared" si="6"/>
        <v>0</v>
      </c>
      <c r="AB299" s="310">
        <f t="shared" si="6"/>
        <v>0</v>
      </c>
      <c r="AC299" s="298">
        <f t="shared" si="6"/>
        <v>0</v>
      </c>
      <c r="AE299" s="299">
        <f>SUM(AE48:AE297)</f>
        <v>0</v>
      </c>
      <c r="AG299" s="299">
        <f>SUM(AG48:AG297)</f>
        <v>0</v>
      </c>
      <c r="AI299" s="299">
        <f>SUM(AI48:AI297)</f>
        <v>0</v>
      </c>
      <c r="AK299" s="296"/>
    </row>
    <row r="300" spans="1:37" ht="12.75" customHeight="1" x14ac:dyDescent="0.25">
      <c r="A300" s="71"/>
    </row>
    <row r="301" spans="1:37" ht="12.75" customHeight="1" x14ac:dyDescent="0.25">
      <c r="A301" s="71"/>
      <c r="C301" s="72" t="s">
        <v>585</v>
      </c>
    </row>
    <row r="302" spans="1:37" ht="12.75" customHeight="1" outlineLevel="1" x14ac:dyDescent="0.25">
      <c r="D302" s="345" t="str">
        <f>'Line Items'!D362</f>
        <v>Alfreton</v>
      </c>
      <c r="E302" s="346"/>
      <c r="F302" s="347" t="s">
        <v>556</v>
      </c>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58"/>
      <c r="AE302" s="359"/>
      <c r="AG302" s="359"/>
      <c r="AI302" s="359"/>
      <c r="AK302" s="352"/>
    </row>
    <row r="303" spans="1:37" ht="12.75" customHeight="1" outlineLevel="1" x14ac:dyDescent="0.25">
      <c r="D303" s="139" t="str">
        <f>'Line Items'!D363</f>
        <v>Alsager</v>
      </c>
      <c r="E303" s="102"/>
      <c r="F303" s="140" t="str">
        <f t="shared" ref="F303:F366" si="7">F302</f>
        <v>£000</v>
      </c>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4"/>
      <c r="AE303" s="285"/>
      <c r="AG303" s="285"/>
      <c r="AI303" s="285"/>
      <c r="AK303" s="286"/>
    </row>
    <row r="304" spans="1:37" ht="12.75" customHeight="1" outlineLevel="1" x14ac:dyDescent="0.25">
      <c r="D304" s="139" t="str">
        <f>'Line Items'!D364</f>
        <v>Attenborough</v>
      </c>
      <c r="E304" s="102"/>
      <c r="F304" s="140" t="str">
        <f t="shared" si="7"/>
        <v>£000</v>
      </c>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4"/>
      <c r="AE304" s="285"/>
      <c r="AG304" s="285"/>
      <c r="AI304" s="285"/>
      <c r="AK304" s="286"/>
    </row>
    <row r="305" spans="4:37" ht="12.75" customHeight="1" outlineLevel="1" x14ac:dyDescent="0.25">
      <c r="D305" s="139" t="str">
        <f>'Line Items'!D365</f>
        <v>Beeston</v>
      </c>
      <c r="E305" s="102"/>
      <c r="F305" s="140" t="str">
        <f t="shared" si="7"/>
        <v>£000</v>
      </c>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4"/>
      <c r="AE305" s="285"/>
      <c r="AG305" s="285"/>
      <c r="AI305" s="285"/>
      <c r="AK305" s="286"/>
    </row>
    <row r="306" spans="4:37" ht="12.75" customHeight="1" outlineLevel="1" x14ac:dyDescent="0.25">
      <c r="D306" s="139" t="str">
        <f>'Line Items'!D366</f>
        <v>Burton-on-Trent</v>
      </c>
      <c r="E306" s="102"/>
      <c r="F306" s="140" t="str">
        <f t="shared" si="7"/>
        <v>£000</v>
      </c>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4"/>
      <c r="AE306" s="285"/>
      <c r="AG306" s="285"/>
      <c r="AI306" s="285"/>
      <c r="AK306" s="286"/>
    </row>
    <row r="307" spans="4:37" ht="12.75" customHeight="1" outlineLevel="1" x14ac:dyDescent="0.25">
      <c r="D307" s="139" t="str">
        <f>'Line Items'!D367</f>
        <v>Chesterfield</v>
      </c>
      <c r="E307" s="102"/>
      <c r="F307" s="140" t="str">
        <f t="shared" si="7"/>
        <v>£000</v>
      </c>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4"/>
      <c r="AE307" s="285"/>
      <c r="AG307" s="285"/>
      <c r="AI307" s="285"/>
      <c r="AK307" s="286"/>
    </row>
    <row r="308" spans="4:37" ht="12.75" customHeight="1" outlineLevel="1" x14ac:dyDescent="0.25">
      <c r="D308" s="139" t="str">
        <f>'Line Items'!D368</f>
        <v>Derby</v>
      </c>
      <c r="E308" s="102"/>
      <c r="F308" s="140" t="str">
        <f t="shared" si="7"/>
        <v>£000</v>
      </c>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4"/>
      <c r="AE308" s="285"/>
      <c r="AG308" s="285"/>
      <c r="AI308" s="285"/>
      <c r="AK308" s="286"/>
    </row>
    <row r="309" spans="4:37" ht="12.75" customHeight="1" outlineLevel="1" x14ac:dyDescent="0.25">
      <c r="D309" s="139" t="str">
        <f>'Line Items'!D369</f>
        <v>Gainsborough Lea Road</v>
      </c>
      <c r="E309" s="102"/>
      <c r="F309" s="140" t="str">
        <f t="shared" si="7"/>
        <v>£000</v>
      </c>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4"/>
      <c r="AE309" s="285"/>
      <c r="AG309" s="285"/>
      <c r="AI309" s="285"/>
      <c r="AK309" s="286"/>
    </row>
    <row r="310" spans="4:37" ht="12.75" customHeight="1" outlineLevel="1" x14ac:dyDescent="0.25">
      <c r="D310" s="139" t="str">
        <f>'Line Items'!D370</f>
        <v>Habrough</v>
      </c>
      <c r="E310" s="102"/>
      <c r="F310" s="140" t="str">
        <f t="shared" si="7"/>
        <v>£000</v>
      </c>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4"/>
      <c r="AE310" s="285"/>
      <c r="AG310" s="285"/>
      <c r="AI310" s="285"/>
      <c r="AK310" s="286"/>
    </row>
    <row r="311" spans="4:37" ht="12.75" customHeight="1" outlineLevel="1" x14ac:dyDescent="0.25">
      <c r="D311" s="139" t="str">
        <f>'Line Items'!D371</f>
        <v>Hinckley</v>
      </c>
      <c r="E311" s="102"/>
      <c r="F311" s="140" t="str">
        <f t="shared" si="7"/>
        <v>£000</v>
      </c>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4"/>
      <c r="AE311" s="285"/>
      <c r="AG311" s="285"/>
      <c r="AI311" s="285"/>
      <c r="AK311" s="286"/>
    </row>
    <row r="312" spans="4:37" ht="12.75" customHeight="1" outlineLevel="1" x14ac:dyDescent="0.25">
      <c r="D312" s="139" t="str">
        <f>'Line Items'!D372</f>
        <v>Ilkeston</v>
      </c>
      <c r="E312" s="102"/>
      <c r="F312" s="140" t="str">
        <f t="shared" si="7"/>
        <v>£000</v>
      </c>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4"/>
      <c r="AE312" s="285"/>
      <c r="AG312" s="285"/>
      <c r="AI312" s="285"/>
      <c r="AK312" s="286"/>
    </row>
    <row r="313" spans="4:37" ht="12.75" customHeight="1" outlineLevel="1" x14ac:dyDescent="0.25">
      <c r="D313" s="139" t="str">
        <f>'Line Items'!D373</f>
        <v>Kidsgrove</v>
      </c>
      <c r="E313" s="102"/>
      <c r="F313" s="140" t="str">
        <f t="shared" si="7"/>
        <v>£000</v>
      </c>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4"/>
      <c r="AE313" s="285"/>
      <c r="AG313" s="285"/>
      <c r="AI313" s="285"/>
      <c r="AK313" s="286"/>
    </row>
    <row r="314" spans="4:37" ht="12.75" customHeight="1" outlineLevel="1" x14ac:dyDescent="0.25">
      <c r="D314" s="139" t="str">
        <f>'Line Items'!D374</f>
        <v>Langley Mill</v>
      </c>
      <c r="E314" s="102"/>
      <c r="F314" s="140" t="str">
        <f t="shared" si="7"/>
        <v>£000</v>
      </c>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4"/>
      <c r="AE314" s="285"/>
      <c r="AG314" s="285"/>
      <c r="AI314" s="285"/>
      <c r="AK314" s="286"/>
    </row>
    <row r="315" spans="4:37" ht="12.75" customHeight="1" outlineLevel="1" x14ac:dyDescent="0.25">
      <c r="D315" s="139" t="str">
        <f>'Line Items'!D375</f>
        <v>Leicester</v>
      </c>
      <c r="E315" s="102"/>
      <c r="F315" s="140" t="str">
        <f t="shared" si="7"/>
        <v>£000</v>
      </c>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4"/>
      <c r="AE315" s="285"/>
      <c r="AG315" s="285"/>
      <c r="AI315" s="285"/>
      <c r="AK315" s="286"/>
    </row>
    <row r="316" spans="4:37" ht="12.75" customHeight="1" outlineLevel="1" x14ac:dyDescent="0.25">
      <c r="D316" s="139" t="str">
        <f>'Line Items'!D376</f>
        <v>Lincoln</v>
      </c>
      <c r="E316" s="102"/>
      <c r="F316" s="140" t="str">
        <f t="shared" si="7"/>
        <v>£000</v>
      </c>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4"/>
      <c r="AE316" s="285"/>
      <c r="AG316" s="285"/>
      <c r="AI316" s="285"/>
      <c r="AK316" s="286"/>
    </row>
    <row r="317" spans="4:37" ht="12.75" customHeight="1" outlineLevel="1" x14ac:dyDescent="0.25">
      <c r="D317" s="139" t="str">
        <f>'Line Items'!D377</f>
        <v>Long Eaton</v>
      </c>
      <c r="E317" s="102"/>
      <c r="F317" s="140" t="str">
        <f t="shared" si="7"/>
        <v>£000</v>
      </c>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4"/>
      <c r="AE317" s="285"/>
      <c r="AG317" s="285"/>
      <c r="AI317" s="285"/>
      <c r="AK317" s="286"/>
    </row>
    <row r="318" spans="4:37" ht="12.75" customHeight="1" outlineLevel="1" x14ac:dyDescent="0.25">
      <c r="D318" s="139" t="str">
        <f>'Line Items'!D378</f>
        <v>Longport</v>
      </c>
      <c r="E318" s="102"/>
      <c r="F318" s="140" t="str">
        <f t="shared" si="7"/>
        <v>£000</v>
      </c>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4"/>
      <c r="AE318" s="285"/>
      <c r="AG318" s="285"/>
      <c r="AI318" s="285"/>
      <c r="AK318" s="286"/>
    </row>
    <row r="319" spans="4:37" ht="12.75" customHeight="1" outlineLevel="1" x14ac:dyDescent="0.25">
      <c r="D319" s="139" t="str">
        <f>'Line Items'!D379</f>
        <v>Melton Mowbray</v>
      </c>
      <c r="E319" s="102"/>
      <c r="F319" s="140" t="str">
        <f t="shared" si="7"/>
        <v>£000</v>
      </c>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4"/>
      <c r="AE319" s="285"/>
      <c r="AG319" s="285"/>
      <c r="AI319" s="285"/>
      <c r="AK319" s="286"/>
    </row>
    <row r="320" spans="4:37" ht="12.75" customHeight="1" outlineLevel="1" x14ac:dyDescent="0.25">
      <c r="D320" s="139" t="str">
        <f>'Line Items'!D380</f>
        <v>Narborough</v>
      </c>
      <c r="E320" s="102"/>
      <c r="F320" s="140" t="str">
        <f t="shared" si="7"/>
        <v>£000</v>
      </c>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4"/>
      <c r="AE320" s="285"/>
      <c r="AG320" s="285"/>
      <c r="AI320" s="285"/>
      <c r="AK320" s="286"/>
    </row>
    <row r="321" spans="4:37" ht="12.75" customHeight="1" outlineLevel="1" x14ac:dyDescent="0.25">
      <c r="D321" s="139" t="str">
        <f>'Line Items'!D381</f>
        <v>Nottingham</v>
      </c>
      <c r="E321" s="102"/>
      <c r="F321" s="140" t="str">
        <f t="shared" si="7"/>
        <v>£000</v>
      </c>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4"/>
      <c r="AE321" s="285"/>
      <c r="AG321" s="285"/>
      <c r="AI321" s="285"/>
      <c r="AK321" s="286"/>
    </row>
    <row r="322" spans="4:37" ht="12.75" customHeight="1" outlineLevel="1" x14ac:dyDescent="0.25">
      <c r="D322" s="139" t="str">
        <f>'Line Items'!D382</f>
        <v>Oakham</v>
      </c>
      <c r="E322" s="102"/>
      <c r="F322" s="140" t="str">
        <f t="shared" si="7"/>
        <v>£000</v>
      </c>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4"/>
      <c r="AE322" s="285"/>
      <c r="AG322" s="285"/>
      <c r="AI322" s="285"/>
      <c r="AK322" s="286"/>
    </row>
    <row r="323" spans="4:37" ht="12.75" customHeight="1" outlineLevel="1" x14ac:dyDescent="0.25">
      <c r="D323" s="139" t="str">
        <f>'Line Items'!D383</f>
        <v>Saxilby</v>
      </c>
      <c r="E323" s="102"/>
      <c r="F323" s="140" t="str">
        <f t="shared" si="7"/>
        <v>£000</v>
      </c>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4"/>
      <c r="AE323" s="285"/>
      <c r="AG323" s="285"/>
      <c r="AI323" s="285"/>
      <c r="AK323" s="286"/>
    </row>
    <row r="324" spans="4:37" ht="12.75" customHeight="1" outlineLevel="1" x14ac:dyDescent="0.25">
      <c r="D324" s="139" t="str">
        <f>'Line Items'!D384</f>
        <v>Sheffield</v>
      </c>
      <c r="E324" s="102"/>
      <c r="F324" s="140" t="str">
        <f t="shared" si="7"/>
        <v>£000</v>
      </c>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4"/>
      <c r="AE324" s="285"/>
      <c r="AG324" s="285"/>
      <c r="AI324" s="285"/>
      <c r="AK324" s="286"/>
    </row>
    <row r="325" spans="4:37" ht="12.75" customHeight="1" outlineLevel="1" x14ac:dyDescent="0.25">
      <c r="D325" s="139" t="str">
        <f>'Line Items'!D385</f>
        <v>South Wigston</v>
      </c>
      <c r="E325" s="102"/>
      <c r="F325" s="140" t="str">
        <f t="shared" si="7"/>
        <v>£000</v>
      </c>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4"/>
      <c r="AE325" s="285"/>
      <c r="AG325" s="285"/>
      <c r="AI325" s="285"/>
      <c r="AK325" s="286"/>
    </row>
    <row r="326" spans="4:37" ht="12.75" customHeight="1" outlineLevel="1" x14ac:dyDescent="0.25">
      <c r="D326" s="139" t="str">
        <f>'Line Items'!D386</f>
        <v>Spondon</v>
      </c>
      <c r="E326" s="102"/>
      <c r="F326" s="140" t="str">
        <f t="shared" si="7"/>
        <v>£000</v>
      </c>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4"/>
      <c r="AE326" s="285"/>
      <c r="AG326" s="285"/>
      <c r="AI326" s="285"/>
      <c r="AK326" s="286"/>
    </row>
    <row r="327" spans="4:37" ht="12.75" customHeight="1" outlineLevel="1" x14ac:dyDescent="0.25">
      <c r="D327" s="139" t="str">
        <f>'Line Items'!D387</f>
        <v>Stamford</v>
      </c>
      <c r="E327" s="102"/>
      <c r="F327" s="140" t="str">
        <f t="shared" si="7"/>
        <v>£000</v>
      </c>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4"/>
      <c r="AE327" s="285"/>
      <c r="AG327" s="285"/>
      <c r="AI327" s="285"/>
      <c r="AK327" s="286"/>
    </row>
    <row r="328" spans="4:37" ht="12.75" customHeight="1" outlineLevel="1" x14ac:dyDescent="0.25">
      <c r="D328" s="139" t="str">
        <f>'Line Items'!D388</f>
        <v>Willington</v>
      </c>
      <c r="E328" s="102"/>
      <c r="F328" s="140" t="str">
        <f t="shared" si="7"/>
        <v>£000</v>
      </c>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4"/>
      <c r="AE328" s="285"/>
      <c r="AG328" s="285"/>
      <c r="AI328" s="285"/>
      <c r="AK328" s="286"/>
    </row>
    <row r="329" spans="4:37" ht="12.75" customHeight="1" outlineLevel="1" x14ac:dyDescent="0.25">
      <c r="D329" s="139" t="str">
        <f>'Line Items'!D389</f>
        <v>[Station Access Income QX: SFO stations - Line 28]</v>
      </c>
      <c r="E329" s="102"/>
      <c r="F329" s="140" t="str">
        <f t="shared" si="7"/>
        <v>£000</v>
      </c>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4"/>
      <c r="AE329" s="285"/>
      <c r="AG329" s="285"/>
      <c r="AI329" s="285"/>
      <c r="AK329" s="286"/>
    </row>
    <row r="330" spans="4:37" ht="12.75" customHeight="1" outlineLevel="1" x14ac:dyDescent="0.25">
      <c r="D330" s="139" t="str">
        <f>'Line Items'!D390</f>
        <v>[Station Access Income QX: SFO stations - Line 29]</v>
      </c>
      <c r="E330" s="102"/>
      <c r="F330" s="140" t="str">
        <f t="shared" si="7"/>
        <v>£000</v>
      </c>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4"/>
      <c r="AE330" s="285"/>
      <c r="AG330" s="285"/>
      <c r="AI330" s="285"/>
      <c r="AK330" s="286"/>
    </row>
    <row r="331" spans="4:37" ht="12.75" customHeight="1" outlineLevel="1" x14ac:dyDescent="0.25">
      <c r="D331" s="139" t="str">
        <f>'Line Items'!D391</f>
        <v>[Station Access Income QX: SFO stations - Line 30]</v>
      </c>
      <c r="E331" s="102"/>
      <c r="F331" s="140" t="str">
        <f t="shared" si="7"/>
        <v>£000</v>
      </c>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4"/>
      <c r="AE331" s="285"/>
      <c r="AG331" s="285"/>
      <c r="AI331" s="285"/>
      <c r="AK331" s="286"/>
    </row>
    <row r="332" spans="4:37" ht="12.75" customHeight="1" outlineLevel="1" x14ac:dyDescent="0.25">
      <c r="D332" s="139" t="str">
        <f>'Line Items'!D392</f>
        <v>[Station Access Income QX: SFO stations - Line 31]</v>
      </c>
      <c r="E332" s="102"/>
      <c r="F332" s="140" t="str">
        <f t="shared" si="7"/>
        <v>£000</v>
      </c>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4"/>
      <c r="AE332" s="285"/>
      <c r="AG332" s="285"/>
      <c r="AI332" s="285"/>
      <c r="AK332" s="286"/>
    </row>
    <row r="333" spans="4:37" ht="12.75" customHeight="1" outlineLevel="1" x14ac:dyDescent="0.25">
      <c r="D333" s="139" t="str">
        <f>'Line Items'!D393</f>
        <v>[Station Access Income QX: SFO stations - Line 32]</v>
      </c>
      <c r="E333" s="102"/>
      <c r="F333" s="140" t="str">
        <f t="shared" si="7"/>
        <v>£000</v>
      </c>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4"/>
      <c r="AE333" s="285"/>
      <c r="AG333" s="285"/>
      <c r="AI333" s="285"/>
      <c r="AK333" s="286"/>
    </row>
    <row r="334" spans="4:37" ht="12.75" customHeight="1" outlineLevel="1" x14ac:dyDescent="0.25">
      <c r="D334" s="139" t="str">
        <f>'Line Items'!D394</f>
        <v>[Station Access Income QX: SFO stations - Line 33]</v>
      </c>
      <c r="E334" s="102"/>
      <c r="F334" s="140" t="str">
        <f t="shared" si="7"/>
        <v>£000</v>
      </c>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4"/>
      <c r="AE334" s="285"/>
      <c r="AG334" s="285"/>
      <c r="AI334" s="285"/>
      <c r="AK334" s="286"/>
    </row>
    <row r="335" spans="4:37" ht="12.75" customHeight="1" outlineLevel="1" x14ac:dyDescent="0.25">
      <c r="D335" s="139" t="str">
        <f>'Line Items'!D395</f>
        <v>[Station Access Income QX: SFO stations - Line 34]</v>
      </c>
      <c r="E335" s="102"/>
      <c r="F335" s="140" t="str">
        <f t="shared" si="7"/>
        <v>£000</v>
      </c>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4"/>
      <c r="AE335" s="285"/>
      <c r="AG335" s="285"/>
      <c r="AI335" s="285"/>
      <c r="AK335" s="286"/>
    </row>
    <row r="336" spans="4:37" ht="12.75" customHeight="1" outlineLevel="1" x14ac:dyDescent="0.25">
      <c r="D336" s="139" t="str">
        <f>'Line Items'!D396</f>
        <v>[Station Access Income QX: SFO stations - Line 35]</v>
      </c>
      <c r="E336" s="102"/>
      <c r="F336" s="140" t="str">
        <f t="shared" si="7"/>
        <v>£000</v>
      </c>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4"/>
      <c r="AE336" s="285"/>
      <c r="AG336" s="285"/>
      <c r="AI336" s="285"/>
      <c r="AK336" s="286"/>
    </row>
    <row r="337" spans="4:37" ht="12.75" customHeight="1" outlineLevel="1" x14ac:dyDescent="0.25">
      <c r="D337" s="139" t="str">
        <f>'Line Items'!D397</f>
        <v>[Station Access Income QX: SFO stations - Line 36]</v>
      </c>
      <c r="E337" s="102"/>
      <c r="F337" s="140" t="str">
        <f t="shared" si="7"/>
        <v>£000</v>
      </c>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4"/>
      <c r="AE337" s="285"/>
      <c r="AG337" s="285"/>
      <c r="AI337" s="285"/>
      <c r="AK337" s="286"/>
    </row>
    <row r="338" spans="4:37" ht="12.75" customHeight="1" outlineLevel="1" x14ac:dyDescent="0.25">
      <c r="D338" s="139" t="str">
        <f>'Line Items'!D398</f>
        <v>[Station Access Income QX: SFO stations - Line 37]</v>
      </c>
      <c r="E338" s="102"/>
      <c r="F338" s="140" t="str">
        <f t="shared" si="7"/>
        <v>£000</v>
      </c>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4"/>
      <c r="AE338" s="285"/>
      <c r="AG338" s="285"/>
      <c r="AI338" s="285"/>
      <c r="AK338" s="286"/>
    </row>
    <row r="339" spans="4:37" ht="12.75" customHeight="1" outlineLevel="1" x14ac:dyDescent="0.25">
      <c r="D339" s="139" t="str">
        <f>'Line Items'!D399</f>
        <v>[Station Access Income QX: SFO stations - Line 38]</v>
      </c>
      <c r="E339" s="102"/>
      <c r="F339" s="140" t="str">
        <f t="shared" si="7"/>
        <v>£000</v>
      </c>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4"/>
      <c r="AE339" s="285"/>
      <c r="AG339" s="285"/>
      <c r="AI339" s="285"/>
      <c r="AK339" s="286"/>
    </row>
    <row r="340" spans="4:37" ht="12.75" customHeight="1" outlineLevel="1" x14ac:dyDescent="0.25">
      <c r="D340" s="139" t="str">
        <f>'Line Items'!D400</f>
        <v>[Station Access Income QX: SFO stations - Line 39]</v>
      </c>
      <c r="E340" s="102"/>
      <c r="F340" s="140" t="str">
        <f t="shared" si="7"/>
        <v>£000</v>
      </c>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4"/>
      <c r="AE340" s="285"/>
      <c r="AG340" s="285"/>
      <c r="AI340" s="285"/>
      <c r="AK340" s="286"/>
    </row>
    <row r="341" spans="4:37" ht="12.75" customHeight="1" outlineLevel="1" x14ac:dyDescent="0.25">
      <c r="D341" s="139" t="str">
        <f>'Line Items'!D401</f>
        <v>[Station Access Income QX: SFO stations - Line 40]</v>
      </c>
      <c r="E341" s="102"/>
      <c r="F341" s="140" t="str">
        <f t="shared" si="7"/>
        <v>£000</v>
      </c>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4"/>
      <c r="AE341" s="285"/>
      <c r="AG341" s="285"/>
      <c r="AI341" s="285"/>
      <c r="AK341" s="286"/>
    </row>
    <row r="342" spans="4:37" ht="12.75" customHeight="1" outlineLevel="1" x14ac:dyDescent="0.25">
      <c r="D342" s="139" t="str">
        <f>'Line Items'!D402</f>
        <v>[Station Access Income QX: SFO stations - Line 41]</v>
      </c>
      <c r="E342" s="102"/>
      <c r="F342" s="140" t="str">
        <f t="shared" si="7"/>
        <v>£000</v>
      </c>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4"/>
      <c r="AE342" s="285"/>
      <c r="AG342" s="285"/>
      <c r="AI342" s="285"/>
      <c r="AK342" s="286"/>
    </row>
    <row r="343" spans="4:37" ht="12.75" customHeight="1" outlineLevel="1" x14ac:dyDescent="0.25">
      <c r="D343" s="139" t="str">
        <f>'Line Items'!D403</f>
        <v>[Station Access Income QX: SFO stations - Line 42]</v>
      </c>
      <c r="E343" s="102"/>
      <c r="F343" s="140" t="str">
        <f t="shared" si="7"/>
        <v>£000</v>
      </c>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4"/>
      <c r="AE343" s="285"/>
      <c r="AG343" s="285"/>
      <c r="AI343" s="285"/>
      <c r="AK343" s="286"/>
    </row>
    <row r="344" spans="4:37" ht="12.75" customHeight="1" outlineLevel="1" x14ac:dyDescent="0.25">
      <c r="D344" s="139" t="str">
        <f>'Line Items'!D404</f>
        <v>[Station Access Income QX: SFO stations - Line 43]</v>
      </c>
      <c r="E344" s="102"/>
      <c r="F344" s="140" t="str">
        <f t="shared" si="7"/>
        <v>£000</v>
      </c>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4"/>
      <c r="AE344" s="285"/>
      <c r="AG344" s="285"/>
      <c r="AI344" s="285"/>
      <c r="AK344" s="286"/>
    </row>
    <row r="345" spans="4:37" ht="12.75" customHeight="1" outlineLevel="1" x14ac:dyDescent="0.25">
      <c r="D345" s="139" t="str">
        <f>'Line Items'!D405</f>
        <v>[Station Access Income QX: SFO stations - Line 44]</v>
      </c>
      <c r="E345" s="102"/>
      <c r="F345" s="140" t="str">
        <f t="shared" si="7"/>
        <v>£000</v>
      </c>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4"/>
      <c r="AE345" s="285"/>
      <c r="AG345" s="285"/>
      <c r="AI345" s="285"/>
      <c r="AK345" s="286"/>
    </row>
    <row r="346" spans="4:37" ht="12.75" customHeight="1" outlineLevel="1" x14ac:dyDescent="0.25">
      <c r="D346" s="139" t="str">
        <f>'Line Items'!D406</f>
        <v>[Station Access Income QX: SFO stations - Line 45]</v>
      </c>
      <c r="E346" s="102"/>
      <c r="F346" s="140" t="str">
        <f t="shared" si="7"/>
        <v>£000</v>
      </c>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4"/>
      <c r="AE346" s="285"/>
      <c r="AG346" s="285"/>
      <c r="AI346" s="285"/>
      <c r="AK346" s="286"/>
    </row>
    <row r="347" spans="4:37" ht="12.75" customHeight="1" outlineLevel="1" x14ac:dyDescent="0.25">
      <c r="D347" s="139" t="str">
        <f>'Line Items'!D407</f>
        <v>[Station Access Income QX: SFO stations - Line 46]</v>
      </c>
      <c r="E347" s="102"/>
      <c r="F347" s="140" t="str">
        <f t="shared" si="7"/>
        <v>£000</v>
      </c>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4"/>
      <c r="AE347" s="285"/>
      <c r="AG347" s="285"/>
      <c r="AI347" s="285"/>
      <c r="AK347" s="286"/>
    </row>
    <row r="348" spans="4:37" ht="12.75" customHeight="1" outlineLevel="1" x14ac:dyDescent="0.25">
      <c r="D348" s="139" t="str">
        <f>'Line Items'!D408</f>
        <v>[Station Access Income QX: SFO stations - Line 47]</v>
      </c>
      <c r="E348" s="102"/>
      <c r="F348" s="140" t="str">
        <f t="shared" si="7"/>
        <v>£000</v>
      </c>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4"/>
      <c r="AE348" s="285"/>
      <c r="AG348" s="285"/>
      <c r="AI348" s="285"/>
      <c r="AK348" s="286"/>
    </row>
    <row r="349" spans="4:37" ht="12.75" customHeight="1" outlineLevel="1" x14ac:dyDescent="0.25">
      <c r="D349" s="139" t="str">
        <f>'Line Items'!D409</f>
        <v>[Station Access Income QX: SFO stations - Line 48]</v>
      </c>
      <c r="E349" s="102"/>
      <c r="F349" s="140" t="str">
        <f t="shared" si="7"/>
        <v>£000</v>
      </c>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4"/>
      <c r="AE349" s="285"/>
      <c r="AG349" s="285"/>
      <c r="AI349" s="285"/>
      <c r="AK349" s="286"/>
    </row>
    <row r="350" spans="4:37" ht="12.75" customHeight="1" outlineLevel="1" x14ac:dyDescent="0.25">
      <c r="D350" s="139" t="str">
        <f>'Line Items'!D410</f>
        <v>[Station Access Income QX: SFO stations - Line 49]</v>
      </c>
      <c r="E350" s="102"/>
      <c r="F350" s="140" t="str">
        <f t="shared" si="7"/>
        <v>£000</v>
      </c>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4"/>
      <c r="AE350" s="285"/>
      <c r="AG350" s="285"/>
      <c r="AI350" s="285"/>
      <c r="AK350" s="286"/>
    </row>
    <row r="351" spans="4:37" ht="12.75" customHeight="1" outlineLevel="1" x14ac:dyDescent="0.25">
      <c r="D351" s="139" t="str">
        <f>'Line Items'!D411</f>
        <v>[Station Access Income QX: SFO stations - Line 50]</v>
      </c>
      <c r="E351" s="102"/>
      <c r="F351" s="140" t="str">
        <f t="shared" si="7"/>
        <v>£000</v>
      </c>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4"/>
      <c r="AE351" s="285"/>
      <c r="AG351" s="285"/>
      <c r="AI351" s="285"/>
      <c r="AK351" s="286"/>
    </row>
    <row r="352" spans="4:37" ht="12.75" customHeight="1" outlineLevel="1" x14ac:dyDescent="0.25">
      <c r="D352" s="139" t="str">
        <f>'Line Items'!D412</f>
        <v>[Station Access Income QX: SFO stations - Line 51]</v>
      </c>
      <c r="E352" s="102"/>
      <c r="F352" s="140" t="str">
        <f t="shared" si="7"/>
        <v>£000</v>
      </c>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4"/>
      <c r="AE352" s="285"/>
      <c r="AG352" s="285"/>
      <c r="AI352" s="285"/>
      <c r="AK352" s="286"/>
    </row>
    <row r="353" spans="4:37" ht="12.75" customHeight="1" outlineLevel="1" x14ac:dyDescent="0.25">
      <c r="D353" s="139" t="str">
        <f>'Line Items'!D413</f>
        <v>[Station Access Income QX: SFO stations - Line 52]</v>
      </c>
      <c r="E353" s="102"/>
      <c r="F353" s="140" t="str">
        <f t="shared" si="7"/>
        <v>£000</v>
      </c>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4"/>
      <c r="AE353" s="285"/>
      <c r="AG353" s="285"/>
      <c r="AI353" s="285"/>
      <c r="AK353" s="286"/>
    </row>
    <row r="354" spans="4:37" ht="12.75" customHeight="1" outlineLevel="1" x14ac:dyDescent="0.25">
      <c r="D354" s="139" t="str">
        <f>'Line Items'!D414</f>
        <v>[Station Access Income QX: SFO stations - Line 53]</v>
      </c>
      <c r="E354" s="102"/>
      <c r="F354" s="140" t="str">
        <f t="shared" si="7"/>
        <v>£000</v>
      </c>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4"/>
      <c r="AE354" s="285"/>
      <c r="AG354" s="285"/>
      <c r="AI354" s="285"/>
      <c r="AK354" s="286"/>
    </row>
    <row r="355" spans="4:37" ht="12.75" customHeight="1" outlineLevel="1" x14ac:dyDescent="0.25">
      <c r="D355" s="139" t="str">
        <f>'Line Items'!D415</f>
        <v>[Station Access Income QX: SFO stations - Line 54]</v>
      </c>
      <c r="E355" s="102"/>
      <c r="F355" s="140" t="str">
        <f t="shared" si="7"/>
        <v>£000</v>
      </c>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4"/>
      <c r="AE355" s="285"/>
      <c r="AG355" s="285"/>
      <c r="AI355" s="285"/>
      <c r="AK355" s="286"/>
    </row>
    <row r="356" spans="4:37" ht="12.75" customHeight="1" outlineLevel="1" x14ac:dyDescent="0.25">
      <c r="D356" s="139" t="str">
        <f>'Line Items'!D416</f>
        <v>[Station Access Income QX: SFO stations - Line 55]</v>
      </c>
      <c r="E356" s="102"/>
      <c r="F356" s="140" t="str">
        <f t="shared" si="7"/>
        <v>£000</v>
      </c>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4"/>
      <c r="AE356" s="285"/>
      <c r="AG356" s="285"/>
      <c r="AI356" s="285"/>
      <c r="AK356" s="286"/>
    </row>
    <row r="357" spans="4:37" ht="12.75" customHeight="1" outlineLevel="1" x14ac:dyDescent="0.25">
      <c r="D357" s="139" t="str">
        <f>'Line Items'!D417</f>
        <v>[Station Access Income QX: SFO stations - Line 56]</v>
      </c>
      <c r="E357" s="102"/>
      <c r="F357" s="140" t="str">
        <f t="shared" si="7"/>
        <v>£000</v>
      </c>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4"/>
      <c r="AE357" s="285"/>
      <c r="AG357" s="285"/>
      <c r="AI357" s="285"/>
      <c r="AK357" s="286"/>
    </row>
    <row r="358" spans="4:37" ht="12.75" customHeight="1" outlineLevel="1" x14ac:dyDescent="0.25">
      <c r="D358" s="139" t="str">
        <f>'Line Items'!D418</f>
        <v>[Station Access Income QX: SFO stations - Line 57]</v>
      </c>
      <c r="E358" s="102"/>
      <c r="F358" s="140" t="str">
        <f t="shared" si="7"/>
        <v>£000</v>
      </c>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4"/>
      <c r="AE358" s="285"/>
      <c r="AG358" s="285"/>
      <c r="AI358" s="285"/>
      <c r="AK358" s="286"/>
    </row>
    <row r="359" spans="4:37" ht="12.75" customHeight="1" outlineLevel="1" x14ac:dyDescent="0.25">
      <c r="D359" s="139" t="str">
        <f>'Line Items'!D419</f>
        <v>[Station Access Income QX: SFO stations - Line 58]</v>
      </c>
      <c r="E359" s="102"/>
      <c r="F359" s="140" t="str">
        <f t="shared" si="7"/>
        <v>£000</v>
      </c>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4"/>
      <c r="AE359" s="285"/>
      <c r="AG359" s="285"/>
      <c r="AI359" s="285"/>
      <c r="AK359" s="286"/>
    </row>
    <row r="360" spans="4:37" ht="12.75" customHeight="1" outlineLevel="1" x14ac:dyDescent="0.25">
      <c r="D360" s="139" t="str">
        <f>'Line Items'!D420</f>
        <v>[Station Access Income QX: SFO stations - Line 59]</v>
      </c>
      <c r="E360" s="102"/>
      <c r="F360" s="140" t="str">
        <f t="shared" si="7"/>
        <v>£000</v>
      </c>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4"/>
      <c r="AE360" s="285"/>
      <c r="AG360" s="285"/>
      <c r="AI360" s="285"/>
      <c r="AK360" s="286"/>
    </row>
    <row r="361" spans="4:37" ht="12.75" customHeight="1" outlineLevel="1" x14ac:dyDescent="0.25">
      <c r="D361" s="139" t="str">
        <f>'Line Items'!D421</f>
        <v>[Station Access Income QX: SFO stations - Line 60]</v>
      </c>
      <c r="E361" s="102"/>
      <c r="F361" s="140" t="str">
        <f t="shared" si="7"/>
        <v>£000</v>
      </c>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4"/>
      <c r="AE361" s="285"/>
      <c r="AG361" s="285"/>
      <c r="AI361" s="285"/>
      <c r="AK361" s="286"/>
    </row>
    <row r="362" spans="4:37" ht="12.75" customHeight="1" outlineLevel="1" x14ac:dyDescent="0.25">
      <c r="D362" s="139" t="str">
        <f>'Line Items'!D422</f>
        <v>[Station Access Income QX: SFO stations - Line 61]</v>
      </c>
      <c r="E362" s="102"/>
      <c r="F362" s="140" t="str">
        <f t="shared" si="7"/>
        <v>£000</v>
      </c>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4"/>
      <c r="AE362" s="285"/>
      <c r="AG362" s="285"/>
      <c r="AI362" s="285"/>
      <c r="AK362" s="286"/>
    </row>
    <row r="363" spans="4:37" ht="12.75" customHeight="1" outlineLevel="1" x14ac:dyDescent="0.25">
      <c r="D363" s="139" t="str">
        <f>'Line Items'!D423</f>
        <v>[Station Access Income QX: SFO stations - Line 62]</v>
      </c>
      <c r="E363" s="102"/>
      <c r="F363" s="140" t="str">
        <f t="shared" si="7"/>
        <v>£000</v>
      </c>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4"/>
      <c r="AE363" s="285"/>
      <c r="AG363" s="285"/>
      <c r="AI363" s="285"/>
      <c r="AK363" s="286"/>
    </row>
    <row r="364" spans="4:37" ht="12.75" customHeight="1" outlineLevel="1" x14ac:dyDescent="0.25">
      <c r="D364" s="139" t="str">
        <f>'Line Items'!D424</f>
        <v>[Station Access Income QX: SFO stations - Line 63]</v>
      </c>
      <c r="E364" s="102"/>
      <c r="F364" s="140" t="str">
        <f t="shared" si="7"/>
        <v>£000</v>
      </c>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4"/>
      <c r="AE364" s="285"/>
      <c r="AG364" s="285"/>
      <c r="AI364" s="285"/>
      <c r="AK364" s="286"/>
    </row>
    <row r="365" spans="4:37" ht="12.75" customHeight="1" outlineLevel="1" x14ac:dyDescent="0.25">
      <c r="D365" s="139" t="str">
        <f>'Line Items'!D425</f>
        <v>[Station Access Income QX: SFO stations - Line 64]</v>
      </c>
      <c r="E365" s="102"/>
      <c r="F365" s="140" t="str">
        <f t="shared" si="7"/>
        <v>£000</v>
      </c>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4"/>
      <c r="AE365" s="285"/>
      <c r="AG365" s="285"/>
      <c r="AI365" s="285"/>
      <c r="AK365" s="286"/>
    </row>
    <row r="366" spans="4:37" ht="12.75" customHeight="1" outlineLevel="1" x14ac:dyDescent="0.25">
      <c r="D366" s="139" t="str">
        <f>'Line Items'!D426</f>
        <v>[Station Access Income QX: SFO stations - Line 65]</v>
      </c>
      <c r="E366" s="102"/>
      <c r="F366" s="140" t="str">
        <f t="shared" si="7"/>
        <v>£000</v>
      </c>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4"/>
      <c r="AE366" s="285"/>
      <c r="AG366" s="285"/>
      <c r="AI366" s="285"/>
      <c r="AK366" s="286"/>
    </row>
    <row r="367" spans="4:37" ht="12.75" customHeight="1" outlineLevel="1" x14ac:dyDescent="0.25">
      <c r="D367" s="139" t="str">
        <f>'Line Items'!D427</f>
        <v>[Station Access Income QX: SFO stations - Line 66]</v>
      </c>
      <c r="E367" s="102"/>
      <c r="F367" s="140" t="str">
        <f t="shared" ref="F367:F430" si="8">F366</f>
        <v>£000</v>
      </c>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4"/>
      <c r="AE367" s="285"/>
      <c r="AG367" s="285"/>
      <c r="AI367" s="285"/>
      <c r="AK367" s="286"/>
    </row>
    <row r="368" spans="4:37" ht="12.75" customHeight="1" outlineLevel="1" x14ac:dyDescent="0.25">
      <c r="D368" s="139" t="str">
        <f>'Line Items'!D428</f>
        <v>[Station Access Income QX: SFO stations - Line 67]</v>
      </c>
      <c r="E368" s="102"/>
      <c r="F368" s="140" t="str">
        <f t="shared" si="8"/>
        <v>£000</v>
      </c>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4"/>
      <c r="AE368" s="285"/>
      <c r="AG368" s="285"/>
      <c r="AI368" s="285"/>
      <c r="AK368" s="286"/>
    </row>
    <row r="369" spans="4:37" ht="12.75" customHeight="1" outlineLevel="1" x14ac:dyDescent="0.25">
      <c r="D369" s="139" t="str">
        <f>'Line Items'!D429</f>
        <v>[Station Access Income QX: SFO stations - Line 68]</v>
      </c>
      <c r="E369" s="102"/>
      <c r="F369" s="140" t="str">
        <f t="shared" si="8"/>
        <v>£000</v>
      </c>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4"/>
      <c r="AE369" s="285"/>
      <c r="AG369" s="285"/>
      <c r="AI369" s="285"/>
      <c r="AK369" s="286"/>
    </row>
    <row r="370" spans="4:37" ht="12.75" customHeight="1" outlineLevel="1" x14ac:dyDescent="0.25">
      <c r="D370" s="139" t="str">
        <f>'Line Items'!D430</f>
        <v>[Station Access Income QX: SFO stations - Line 69]</v>
      </c>
      <c r="E370" s="102"/>
      <c r="F370" s="140" t="str">
        <f t="shared" si="8"/>
        <v>£000</v>
      </c>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4"/>
      <c r="AE370" s="285"/>
      <c r="AG370" s="285"/>
      <c r="AI370" s="285"/>
      <c r="AK370" s="286"/>
    </row>
    <row r="371" spans="4:37" ht="12.75" customHeight="1" outlineLevel="1" x14ac:dyDescent="0.25">
      <c r="D371" s="139" t="str">
        <f>'Line Items'!D431</f>
        <v>[Station Access Income QX: SFO stations - Line 70]</v>
      </c>
      <c r="E371" s="102"/>
      <c r="F371" s="140" t="str">
        <f t="shared" si="8"/>
        <v>£000</v>
      </c>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4"/>
      <c r="AE371" s="285"/>
      <c r="AG371" s="285"/>
      <c r="AI371" s="285"/>
      <c r="AK371" s="286"/>
    </row>
    <row r="372" spans="4:37" ht="12.75" customHeight="1" outlineLevel="1" x14ac:dyDescent="0.25">
      <c r="D372" s="139" t="str">
        <f>'Line Items'!D432</f>
        <v>[Station Access Income QX: SFO stations - Line 71]</v>
      </c>
      <c r="E372" s="102"/>
      <c r="F372" s="140" t="str">
        <f t="shared" si="8"/>
        <v>£000</v>
      </c>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4"/>
      <c r="AE372" s="285"/>
      <c r="AG372" s="285"/>
      <c r="AI372" s="285"/>
      <c r="AK372" s="286"/>
    </row>
    <row r="373" spans="4:37" ht="12.75" customHeight="1" outlineLevel="1" x14ac:dyDescent="0.25">
      <c r="D373" s="139" t="str">
        <f>'Line Items'!D433</f>
        <v>[Station Access Income QX: SFO stations - Line 72]</v>
      </c>
      <c r="E373" s="102"/>
      <c r="F373" s="140" t="str">
        <f t="shared" si="8"/>
        <v>£000</v>
      </c>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4"/>
      <c r="AE373" s="285"/>
      <c r="AG373" s="285"/>
      <c r="AI373" s="285"/>
      <c r="AK373" s="286"/>
    </row>
    <row r="374" spans="4:37" ht="12.75" customHeight="1" outlineLevel="1" x14ac:dyDescent="0.25">
      <c r="D374" s="139" t="str">
        <f>'Line Items'!D434</f>
        <v>[Station Access Income QX: SFO stations - Line 73]</v>
      </c>
      <c r="E374" s="102"/>
      <c r="F374" s="140" t="str">
        <f t="shared" si="8"/>
        <v>£000</v>
      </c>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4"/>
      <c r="AE374" s="285"/>
      <c r="AG374" s="285"/>
      <c r="AI374" s="285"/>
      <c r="AK374" s="286"/>
    </row>
    <row r="375" spans="4:37" ht="12.75" customHeight="1" outlineLevel="1" x14ac:dyDescent="0.25">
      <c r="D375" s="139" t="str">
        <f>'Line Items'!D435</f>
        <v>[Station Access Income QX: SFO stations - Line 74]</v>
      </c>
      <c r="E375" s="102"/>
      <c r="F375" s="140" t="str">
        <f t="shared" si="8"/>
        <v>£000</v>
      </c>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4"/>
      <c r="AE375" s="285"/>
      <c r="AG375" s="285"/>
      <c r="AI375" s="285"/>
      <c r="AK375" s="286"/>
    </row>
    <row r="376" spans="4:37" ht="12.75" customHeight="1" outlineLevel="1" x14ac:dyDescent="0.25">
      <c r="D376" s="139" t="str">
        <f>'Line Items'!D436</f>
        <v>[Station Access Income QX: SFO stations - Line 75]</v>
      </c>
      <c r="E376" s="102"/>
      <c r="F376" s="140" t="str">
        <f t="shared" si="8"/>
        <v>£000</v>
      </c>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4"/>
      <c r="AE376" s="285"/>
      <c r="AG376" s="285"/>
      <c r="AI376" s="285"/>
      <c r="AK376" s="286"/>
    </row>
    <row r="377" spans="4:37" ht="12.75" customHeight="1" outlineLevel="1" x14ac:dyDescent="0.25">
      <c r="D377" s="139" t="str">
        <f>'Line Items'!D437</f>
        <v>[Station Access Income QX: SFO stations - Line 76]</v>
      </c>
      <c r="E377" s="102"/>
      <c r="F377" s="140" t="str">
        <f t="shared" si="8"/>
        <v>£000</v>
      </c>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4"/>
      <c r="AE377" s="285"/>
      <c r="AG377" s="285"/>
      <c r="AI377" s="285"/>
      <c r="AK377" s="286"/>
    </row>
    <row r="378" spans="4:37" ht="12.75" customHeight="1" outlineLevel="1" x14ac:dyDescent="0.25">
      <c r="D378" s="139" t="str">
        <f>'Line Items'!D438</f>
        <v>[Station Access Income QX: SFO stations - Line 77]</v>
      </c>
      <c r="E378" s="102"/>
      <c r="F378" s="140" t="str">
        <f t="shared" si="8"/>
        <v>£000</v>
      </c>
      <c r="G378" s="283"/>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4"/>
      <c r="AE378" s="285"/>
      <c r="AG378" s="285"/>
      <c r="AI378" s="285"/>
      <c r="AK378" s="286"/>
    </row>
    <row r="379" spans="4:37" ht="12.75" customHeight="1" outlineLevel="1" x14ac:dyDescent="0.25">
      <c r="D379" s="139" t="str">
        <f>'Line Items'!D439</f>
        <v>[Station Access Income QX: SFO stations - Line 78]</v>
      </c>
      <c r="E379" s="102"/>
      <c r="F379" s="140" t="str">
        <f t="shared" si="8"/>
        <v>£000</v>
      </c>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4"/>
      <c r="AE379" s="285"/>
      <c r="AG379" s="285"/>
      <c r="AI379" s="285"/>
      <c r="AK379" s="286"/>
    </row>
    <row r="380" spans="4:37" ht="12.75" customHeight="1" outlineLevel="1" x14ac:dyDescent="0.25">
      <c r="D380" s="139" t="str">
        <f>'Line Items'!D440</f>
        <v>[Station Access Income QX: SFO stations - Line 79]</v>
      </c>
      <c r="E380" s="102"/>
      <c r="F380" s="140" t="str">
        <f t="shared" si="8"/>
        <v>£000</v>
      </c>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4"/>
      <c r="AE380" s="285"/>
      <c r="AG380" s="285"/>
      <c r="AI380" s="285"/>
      <c r="AK380" s="286"/>
    </row>
    <row r="381" spans="4:37" ht="12.75" customHeight="1" outlineLevel="1" x14ac:dyDescent="0.25">
      <c r="D381" s="139" t="str">
        <f>'Line Items'!D441</f>
        <v>[Station Access Income QX: SFO stations - Line 80]</v>
      </c>
      <c r="E381" s="102"/>
      <c r="F381" s="140" t="str">
        <f t="shared" si="8"/>
        <v>£000</v>
      </c>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4"/>
      <c r="AE381" s="285"/>
      <c r="AG381" s="285"/>
      <c r="AI381" s="285"/>
      <c r="AK381" s="286"/>
    </row>
    <row r="382" spans="4:37" ht="12.75" customHeight="1" outlineLevel="1" x14ac:dyDescent="0.25">
      <c r="D382" s="139" t="str">
        <f>'Line Items'!D442</f>
        <v>[Station Access Income QX: SFO stations - Line 81]</v>
      </c>
      <c r="E382" s="102"/>
      <c r="F382" s="140" t="str">
        <f t="shared" si="8"/>
        <v>£000</v>
      </c>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4"/>
      <c r="AE382" s="285"/>
      <c r="AG382" s="285"/>
      <c r="AI382" s="285"/>
      <c r="AK382" s="286"/>
    </row>
    <row r="383" spans="4:37" ht="12.75" customHeight="1" outlineLevel="1" x14ac:dyDescent="0.25">
      <c r="D383" s="139" t="str">
        <f>'Line Items'!D443</f>
        <v>[Station Access Income QX: SFO stations - Line 82]</v>
      </c>
      <c r="E383" s="102"/>
      <c r="F383" s="140" t="str">
        <f t="shared" si="8"/>
        <v>£000</v>
      </c>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4"/>
      <c r="AE383" s="285"/>
      <c r="AG383" s="285"/>
      <c r="AI383" s="285"/>
      <c r="AK383" s="286"/>
    </row>
    <row r="384" spans="4:37" ht="12.75" customHeight="1" outlineLevel="1" x14ac:dyDescent="0.25">
      <c r="D384" s="139" t="str">
        <f>'Line Items'!D444</f>
        <v>[Station Access Income QX: SFO stations - Line 83]</v>
      </c>
      <c r="E384" s="102"/>
      <c r="F384" s="140" t="str">
        <f t="shared" si="8"/>
        <v>£000</v>
      </c>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4"/>
      <c r="AE384" s="285"/>
      <c r="AG384" s="285"/>
      <c r="AI384" s="285"/>
      <c r="AK384" s="286"/>
    </row>
    <row r="385" spans="4:37" ht="12.75" customHeight="1" outlineLevel="1" x14ac:dyDescent="0.25">
      <c r="D385" s="139" t="str">
        <f>'Line Items'!D445</f>
        <v>[Station Access Income QX: SFO stations - Line 84]</v>
      </c>
      <c r="E385" s="102"/>
      <c r="F385" s="140" t="str">
        <f t="shared" si="8"/>
        <v>£000</v>
      </c>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4"/>
      <c r="AE385" s="285"/>
      <c r="AG385" s="285"/>
      <c r="AI385" s="285"/>
      <c r="AK385" s="286"/>
    </row>
    <row r="386" spans="4:37" ht="12.75" customHeight="1" outlineLevel="1" x14ac:dyDescent="0.25">
      <c r="D386" s="139" t="str">
        <f>'Line Items'!D446</f>
        <v>[Station Access Income QX: SFO stations - Line 85]</v>
      </c>
      <c r="E386" s="102"/>
      <c r="F386" s="140" t="str">
        <f t="shared" si="8"/>
        <v>£000</v>
      </c>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4"/>
      <c r="AE386" s="285"/>
      <c r="AG386" s="285"/>
      <c r="AI386" s="285"/>
      <c r="AK386" s="286"/>
    </row>
    <row r="387" spans="4:37" ht="12.75" customHeight="1" outlineLevel="1" x14ac:dyDescent="0.25">
      <c r="D387" s="139" t="str">
        <f>'Line Items'!D447</f>
        <v>[Station Access Income QX: SFO stations - Line 86]</v>
      </c>
      <c r="E387" s="102"/>
      <c r="F387" s="140" t="str">
        <f t="shared" si="8"/>
        <v>£000</v>
      </c>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4"/>
      <c r="AE387" s="285"/>
      <c r="AG387" s="285"/>
      <c r="AI387" s="285"/>
      <c r="AK387" s="286"/>
    </row>
    <row r="388" spans="4:37" ht="12.75" customHeight="1" outlineLevel="1" x14ac:dyDescent="0.25">
      <c r="D388" s="139" t="str">
        <f>'Line Items'!D448</f>
        <v>[Station Access Income QX: SFO stations - Line 87]</v>
      </c>
      <c r="E388" s="102"/>
      <c r="F388" s="140" t="str">
        <f t="shared" si="8"/>
        <v>£000</v>
      </c>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4"/>
      <c r="AE388" s="285"/>
      <c r="AG388" s="285"/>
      <c r="AI388" s="285"/>
      <c r="AK388" s="286"/>
    </row>
    <row r="389" spans="4:37" ht="12.75" customHeight="1" outlineLevel="1" x14ac:dyDescent="0.25">
      <c r="D389" s="139" t="str">
        <f>'Line Items'!D449</f>
        <v>[Station Access Income QX: SFO stations - Line 88]</v>
      </c>
      <c r="E389" s="102"/>
      <c r="F389" s="140" t="str">
        <f t="shared" si="8"/>
        <v>£000</v>
      </c>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4"/>
      <c r="AE389" s="285"/>
      <c r="AG389" s="285"/>
      <c r="AI389" s="285"/>
      <c r="AK389" s="286"/>
    </row>
    <row r="390" spans="4:37" ht="12.75" customHeight="1" outlineLevel="1" x14ac:dyDescent="0.25">
      <c r="D390" s="139" t="str">
        <f>'Line Items'!D450</f>
        <v>[Station Access Income QX: SFO stations - Line 89]</v>
      </c>
      <c r="E390" s="102"/>
      <c r="F390" s="140" t="str">
        <f t="shared" si="8"/>
        <v>£000</v>
      </c>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4"/>
      <c r="AE390" s="285"/>
      <c r="AG390" s="285"/>
      <c r="AI390" s="285"/>
      <c r="AK390" s="286"/>
    </row>
    <row r="391" spans="4:37" ht="12.75" customHeight="1" outlineLevel="1" x14ac:dyDescent="0.25">
      <c r="D391" s="139" t="str">
        <f>'Line Items'!D451</f>
        <v>[Station Access Income QX: SFO stations - Line 90]</v>
      </c>
      <c r="E391" s="102"/>
      <c r="F391" s="140" t="str">
        <f t="shared" si="8"/>
        <v>£000</v>
      </c>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4"/>
      <c r="AE391" s="285"/>
      <c r="AG391" s="285"/>
      <c r="AI391" s="285"/>
      <c r="AK391" s="286"/>
    </row>
    <row r="392" spans="4:37" ht="12.75" customHeight="1" outlineLevel="1" x14ac:dyDescent="0.25">
      <c r="D392" s="139" t="str">
        <f>'Line Items'!D452</f>
        <v>[Station Access Income QX: SFO stations - Line 91]</v>
      </c>
      <c r="E392" s="102"/>
      <c r="F392" s="140" t="str">
        <f t="shared" si="8"/>
        <v>£000</v>
      </c>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4"/>
      <c r="AE392" s="285"/>
      <c r="AG392" s="285"/>
      <c r="AI392" s="285"/>
      <c r="AK392" s="286"/>
    </row>
    <row r="393" spans="4:37" ht="12.75" customHeight="1" outlineLevel="1" x14ac:dyDescent="0.25">
      <c r="D393" s="139" t="str">
        <f>'Line Items'!D453</f>
        <v>[Station Access Income QX: SFO stations - Line 92]</v>
      </c>
      <c r="E393" s="102"/>
      <c r="F393" s="140" t="str">
        <f t="shared" si="8"/>
        <v>£000</v>
      </c>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4"/>
      <c r="AE393" s="285"/>
      <c r="AG393" s="285"/>
      <c r="AI393" s="285"/>
      <c r="AK393" s="286"/>
    </row>
    <row r="394" spans="4:37" ht="12.75" customHeight="1" outlineLevel="1" x14ac:dyDescent="0.25">
      <c r="D394" s="139" t="str">
        <f>'Line Items'!D454</f>
        <v>[Station Access Income QX: SFO stations - Line 93]</v>
      </c>
      <c r="E394" s="102"/>
      <c r="F394" s="140" t="str">
        <f t="shared" si="8"/>
        <v>£000</v>
      </c>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4"/>
      <c r="AE394" s="285"/>
      <c r="AG394" s="285"/>
      <c r="AI394" s="285"/>
      <c r="AK394" s="286"/>
    </row>
    <row r="395" spans="4:37" ht="12.75" customHeight="1" outlineLevel="1" x14ac:dyDescent="0.25">
      <c r="D395" s="139" t="str">
        <f>'Line Items'!D455</f>
        <v>[Station Access Income QX: SFO stations - Line 94]</v>
      </c>
      <c r="E395" s="102"/>
      <c r="F395" s="140" t="str">
        <f t="shared" si="8"/>
        <v>£000</v>
      </c>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4"/>
      <c r="AE395" s="285"/>
      <c r="AG395" s="285"/>
      <c r="AI395" s="285"/>
      <c r="AK395" s="286"/>
    </row>
    <row r="396" spans="4:37" ht="12.75" customHeight="1" outlineLevel="1" x14ac:dyDescent="0.25">
      <c r="D396" s="139" t="str">
        <f>'Line Items'!D456</f>
        <v>[Station Access Income QX: SFO stations - Line 95]</v>
      </c>
      <c r="E396" s="102"/>
      <c r="F396" s="140" t="str">
        <f t="shared" si="8"/>
        <v>£000</v>
      </c>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4"/>
      <c r="AE396" s="285"/>
      <c r="AG396" s="285"/>
      <c r="AI396" s="285"/>
      <c r="AK396" s="286"/>
    </row>
    <row r="397" spans="4:37" ht="12.75" customHeight="1" outlineLevel="1" x14ac:dyDescent="0.25">
      <c r="D397" s="139" t="str">
        <f>'Line Items'!D457</f>
        <v>[Station Access Income QX: SFO stations - Line 96]</v>
      </c>
      <c r="E397" s="102"/>
      <c r="F397" s="140" t="str">
        <f t="shared" si="8"/>
        <v>£000</v>
      </c>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4"/>
      <c r="AE397" s="285"/>
      <c r="AG397" s="285"/>
      <c r="AI397" s="285"/>
      <c r="AK397" s="286"/>
    </row>
    <row r="398" spans="4:37" ht="12.75" customHeight="1" outlineLevel="1" x14ac:dyDescent="0.25">
      <c r="D398" s="139" t="str">
        <f>'Line Items'!D458</f>
        <v>[Station Access Income QX: SFO stations - Line 97]</v>
      </c>
      <c r="E398" s="102"/>
      <c r="F398" s="140" t="str">
        <f t="shared" si="8"/>
        <v>£000</v>
      </c>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4"/>
      <c r="AE398" s="285"/>
      <c r="AG398" s="285"/>
      <c r="AI398" s="285"/>
      <c r="AK398" s="286"/>
    </row>
    <row r="399" spans="4:37" ht="12.75" customHeight="1" outlineLevel="1" x14ac:dyDescent="0.25">
      <c r="D399" s="139" t="str">
        <f>'Line Items'!D459</f>
        <v>[Station Access Income QX: SFO stations - Line 98]</v>
      </c>
      <c r="E399" s="102"/>
      <c r="F399" s="140" t="str">
        <f t="shared" si="8"/>
        <v>£000</v>
      </c>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4"/>
      <c r="AE399" s="285"/>
      <c r="AG399" s="285"/>
      <c r="AI399" s="285"/>
      <c r="AK399" s="286"/>
    </row>
    <row r="400" spans="4:37" ht="12.75" customHeight="1" outlineLevel="1" x14ac:dyDescent="0.25">
      <c r="D400" s="139" t="str">
        <f>'Line Items'!D460</f>
        <v>[Station Access Income QX: SFO stations - Line 99]</v>
      </c>
      <c r="E400" s="102"/>
      <c r="F400" s="140" t="str">
        <f t="shared" si="8"/>
        <v>£000</v>
      </c>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4"/>
      <c r="AE400" s="285"/>
      <c r="AG400" s="285"/>
      <c r="AI400" s="285"/>
      <c r="AK400" s="286"/>
    </row>
    <row r="401" spans="4:37" ht="12.75" customHeight="1" outlineLevel="1" x14ac:dyDescent="0.25">
      <c r="D401" s="139" t="str">
        <f>'Line Items'!D461</f>
        <v>[Station Access Income QX: SFO stations - Line 100]</v>
      </c>
      <c r="E401" s="102"/>
      <c r="F401" s="140" t="str">
        <f t="shared" si="8"/>
        <v>£000</v>
      </c>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4"/>
      <c r="AE401" s="285"/>
      <c r="AG401" s="285"/>
      <c r="AI401" s="285"/>
      <c r="AK401" s="286"/>
    </row>
    <row r="402" spans="4:37" ht="12.75" customHeight="1" outlineLevel="1" x14ac:dyDescent="0.25">
      <c r="D402" s="139" t="str">
        <f>'Line Items'!D462</f>
        <v>[Station Access Income QX: SFO stations - Line 101]</v>
      </c>
      <c r="E402" s="102"/>
      <c r="F402" s="140" t="str">
        <f t="shared" si="8"/>
        <v>£000</v>
      </c>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4"/>
      <c r="AE402" s="285"/>
      <c r="AG402" s="285"/>
      <c r="AI402" s="285"/>
      <c r="AK402" s="286"/>
    </row>
    <row r="403" spans="4:37" ht="12.75" customHeight="1" outlineLevel="1" x14ac:dyDescent="0.25">
      <c r="D403" s="139" t="str">
        <f>'Line Items'!D463</f>
        <v>[Station Access Income QX: SFO stations - Line 102]</v>
      </c>
      <c r="E403" s="102"/>
      <c r="F403" s="140" t="str">
        <f t="shared" si="8"/>
        <v>£000</v>
      </c>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4"/>
      <c r="AE403" s="285"/>
      <c r="AG403" s="285"/>
      <c r="AI403" s="285"/>
      <c r="AK403" s="286"/>
    </row>
    <row r="404" spans="4:37" ht="12.75" customHeight="1" outlineLevel="1" x14ac:dyDescent="0.25">
      <c r="D404" s="139" t="str">
        <f>'Line Items'!D464</f>
        <v>[Station Access Income QX: SFO stations - Line 103]</v>
      </c>
      <c r="E404" s="102"/>
      <c r="F404" s="140" t="str">
        <f t="shared" si="8"/>
        <v>£000</v>
      </c>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4"/>
      <c r="AE404" s="285"/>
      <c r="AG404" s="285"/>
      <c r="AI404" s="285"/>
      <c r="AK404" s="286"/>
    </row>
    <row r="405" spans="4:37" ht="12.75" customHeight="1" outlineLevel="1" x14ac:dyDescent="0.25">
      <c r="D405" s="139" t="str">
        <f>'Line Items'!D465</f>
        <v>[Station Access Income QX: SFO stations - Line 104]</v>
      </c>
      <c r="E405" s="102"/>
      <c r="F405" s="140" t="str">
        <f t="shared" si="8"/>
        <v>£000</v>
      </c>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4"/>
      <c r="AE405" s="285"/>
      <c r="AG405" s="285"/>
      <c r="AI405" s="285"/>
      <c r="AK405" s="286"/>
    </row>
    <row r="406" spans="4:37" ht="12.75" customHeight="1" outlineLevel="1" x14ac:dyDescent="0.25">
      <c r="D406" s="139" t="str">
        <f>'Line Items'!D466</f>
        <v>[Station Access Income QX: SFO stations - Line 105]</v>
      </c>
      <c r="E406" s="102"/>
      <c r="F406" s="140" t="str">
        <f t="shared" si="8"/>
        <v>£000</v>
      </c>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4"/>
      <c r="AE406" s="285"/>
      <c r="AG406" s="285"/>
      <c r="AI406" s="285"/>
      <c r="AK406" s="286"/>
    </row>
    <row r="407" spans="4:37" ht="12.75" customHeight="1" outlineLevel="1" x14ac:dyDescent="0.25">
      <c r="D407" s="139" t="str">
        <f>'Line Items'!D467</f>
        <v>[Station Access Income QX: SFO stations - Line 106]</v>
      </c>
      <c r="E407" s="102"/>
      <c r="F407" s="140" t="str">
        <f t="shared" si="8"/>
        <v>£000</v>
      </c>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4"/>
      <c r="AE407" s="285"/>
      <c r="AG407" s="285"/>
      <c r="AI407" s="285"/>
      <c r="AK407" s="286"/>
    </row>
    <row r="408" spans="4:37" ht="12.75" customHeight="1" outlineLevel="1" x14ac:dyDescent="0.25">
      <c r="D408" s="139" t="str">
        <f>'Line Items'!D468</f>
        <v>[Station Access Income QX: SFO stations - Line 107]</v>
      </c>
      <c r="E408" s="102"/>
      <c r="F408" s="140" t="str">
        <f t="shared" si="8"/>
        <v>£000</v>
      </c>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4"/>
      <c r="AE408" s="285"/>
      <c r="AG408" s="285"/>
      <c r="AI408" s="285"/>
      <c r="AK408" s="286"/>
    </row>
    <row r="409" spans="4:37" ht="12.75" customHeight="1" outlineLevel="1" x14ac:dyDescent="0.25">
      <c r="D409" s="139" t="str">
        <f>'Line Items'!D469</f>
        <v>[Station Access Income QX: SFO stations - Line 108]</v>
      </c>
      <c r="E409" s="102"/>
      <c r="F409" s="140" t="str">
        <f t="shared" si="8"/>
        <v>£000</v>
      </c>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4"/>
      <c r="AE409" s="285"/>
      <c r="AG409" s="285"/>
      <c r="AI409" s="285"/>
      <c r="AK409" s="286"/>
    </row>
    <row r="410" spans="4:37" ht="12.75" customHeight="1" outlineLevel="1" x14ac:dyDescent="0.25">
      <c r="D410" s="139" t="str">
        <f>'Line Items'!D470</f>
        <v>[Station Access Income QX: SFO stations - Line 109]</v>
      </c>
      <c r="E410" s="102"/>
      <c r="F410" s="140" t="str">
        <f t="shared" si="8"/>
        <v>£000</v>
      </c>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4"/>
      <c r="AE410" s="285"/>
      <c r="AG410" s="285"/>
      <c r="AI410" s="285"/>
      <c r="AK410" s="286"/>
    </row>
    <row r="411" spans="4:37" ht="12.75" customHeight="1" outlineLevel="1" x14ac:dyDescent="0.25">
      <c r="D411" s="139" t="str">
        <f>'Line Items'!D471</f>
        <v>[Station Access Income QX: SFO stations - Line 110]</v>
      </c>
      <c r="E411" s="102"/>
      <c r="F411" s="140" t="str">
        <f t="shared" si="8"/>
        <v>£000</v>
      </c>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4"/>
      <c r="AE411" s="285"/>
      <c r="AG411" s="285"/>
      <c r="AI411" s="285"/>
      <c r="AK411" s="286"/>
    </row>
    <row r="412" spans="4:37" ht="12.75" customHeight="1" outlineLevel="1" x14ac:dyDescent="0.25">
      <c r="D412" s="139" t="str">
        <f>'Line Items'!D472</f>
        <v>[Station Access Income QX: SFO stations - Line 111]</v>
      </c>
      <c r="E412" s="102"/>
      <c r="F412" s="140" t="str">
        <f t="shared" si="8"/>
        <v>£000</v>
      </c>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4"/>
      <c r="AE412" s="285"/>
      <c r="AG412" s="285"/>
      <c r="AI412" s="285"/>
      <c r="AK412" s="286"/>
    </row>
    <row r="413" spans="4:37" ht="12.75" customHeight="1" outlineLevel="1" x14ac:dyDescent="0.25">
      <c r="D413" s="139" t="str">
        <f>'Line Items'!D473</f>
        <v>[Station Access Income QX: SFO stations - Line 112]</v>
      </c>
      <c r="E413" s="102"/>
      <c r="F413" s="140" t="str">
        <f t="shared" si="8"/>
        <v>£000</v>
      </c>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4"/>
      <c r="AE413" s="285"/>
      <c r="AG413" s="285"/>
      <c r="AI413" s="285"/>
      <c r="AK413" s="286"/>
    </row>
    <row r="414" spans="4:37" ht="12.75" customHeight="1" outlineLevel="1" x14ac:dyDescent="0.25">
      <c r="D414" s="139" t="str">
        <f>'Line Items'!D474</f>
        <v>[Station Access Income QX: SFO stations - Line 113]</v>
      </c>
      <c r="E414" s="102"/>
      <c r="F414" s="140" t="str">
        <f t="shared" si="8"/>
        <v>£000</v>
      </c>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4"/>
      <c r="AE414" s="285"/>
      <c r="AG414" s="285"/>
      <c r="AI414" s="285"/>
      <c r="AK414" s="286"/>
    </row>
    <row r="415" spans="4:37" ht="12.75" customHeight="1" outlineLevel="1" x14ac:dyDescent="0.25">
      <c r="D415" s="139" t="str">
        <f>'Line Items'!D475</f>
        <v>[Station Access Income QX: SFO stations - Line 114]</v>
      </c>
      <c r="E415" s="102"/>
      <c r="F415" s="140" t="str">
        <f t="shared" si="8"/>
        <v>£000</v>
      </c>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4"/>
      <c r="AE415" s="285"/>
      <c r="AG415" s="285"/>
      <c r="AI415" s="285"/>
      <c r="AK415" s="286"/>
    </row>
    <row r="416" spans="4:37" ht="12.75" customHeight="1" outlineLevel="1" x14ac:dyDescent="0.25">
      <c r="D416" s="139" t="str">
        <f>'Line Items'!D476</f>
        <v>[Station Access Income QX: SFO stations - Line 115]</v>
      </c>
      <c r="E416" s="102"/>
      <c r="F416" s="140" t="str">
        <f t="shared" si="8"/>
        <v>£000</v>
      </c>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4"/>
      <c r="AE416" s="285"/>
      <c r="AG416" s="285"/>
      <c r="AI416" s="285"/>
      <c r="AK416" s="286"/>
    </row>
    <row r="417" spans="4:37" ht="12.75" customHeight="1" outlineLevel="1" x14ac:dyDescent="0.25">
      <c r="D417" s="139" t="str">
        <f>'Line Items'!D477</f>
        <v>[Station Access Income QX: SFO stations - Line 116]</v>
      </c>
      <c r="E417" s="102"/>
      <c r="F417" s="140" t="str">
        <f t="shared" si="8"/>
        <v>£000</v>
      </c>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4"/>
      <c r="AE417" s="285"/>
      <c r="AG417" s="285"/>
      <c r="AI417" s="285"/>
      <c r="AK417" s="286"/>
    </row>
    <row r="418" spans="4:37" ht="12.75" customHeight="1" outlineLevel="1" x14ac:dyDescent="0.25">
      <c r="D418" s="139" t="str">
        <f>'Line Items'!D478</f>
        <v>[Station Access Income QX: SFO stations - Line 117]</v>
      </c>
      <c r="E418" s="102"/>
      <c r="F418" s="140" t="str">
        <f t="shared" si="8"/>
        <v>£000</v>
      </c>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4"/>
      <c r="AE418" s="285"/>
      <c r="AG418" s="285"/>
      <c r="AI418" s="285"/>
      <c r="AK418" s="286"/>
    </row>
    <row r="419" spans="4:37" ht="12.75" customHeight="1" outlineLevel="1" x14ac:dyDescent="0.25">
      <c r="D419" s="139" t="str">
        <f>'Line Items'!D479</f>
        <v>[Station Access Income QX: SFO stations - Line 118]</v>
      </c>
      <c r="E419" s="102"/>
      <c r="F419" s="140" t="str">
        <f t="shared" si="8"/>
        <v>£000</v>
      </c>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4"/>
      <c r="AE419" s="285"/>
      <c r="AG419" s="285"/>
      <c r="AI419" s="285"/>
      <c r="AK419" s="286"/>
    </row>
    <row r="420" spans="4:37" ht="12.75" customHeight="1" outlineLevel="1" x14ac:dyDescent="0.25">
      <c r="D420" s="139" t="str">
        <f>'Line Items'!D480</f>
        <v>[Station Access Income QX: SFO stations - Line 119]</v>
      </c>
      <c r="E420" s="102"/>
      <c r="F420" s="140" t="str">
        <f t="shared" si="8"/>
        <v>£000</v>
      </c>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4"/>
      <c r="AE420" s="285"/>
      <c r="AG420" s="285"/>
      <c r="AI420" s="285"/>
      <c r="AK420" s="286"/>
    </row>
    <row r="421" spans="4:37" ht="12.75" customHeight="1" outlineLevel="1" x14ac:dyDescent="0.25">
      <c r="D421" s="139" t="str">
        <f>'Line Items'!D481</f>
        <v>[Station Access Income QX: SFO stations - Line 120]</v>
      </c>
      <c r="E421" s="102"/>
      <c r="F421" s="140" t="str">
        <f t="shared" si="8"/>
        <v>£000</v>
      </c>
      <c r="G421" s="283"/>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4"/>
      <c r="AE421" s="285"/>
      <c r="AG421" s="285"/>
      <c r="AI421" s="285"/>
      <c r="AK421" s="286"/>
    </row>
    <row r="422" spans="4:37" ht="12.75" customHeight="1" outlineLevel="1" x14ac:dyDescent="0.25">
      <c r="D422" s="139" t="str">
        <f>'Line Items'!D482</f>
        <v>[Station Access Income QX: SFO stations - Line 121]</v>
      </c>
      <c r="E422" s="102"/>
      <c r="F422" s="140" t="str">
        <f t="shared" si="8"/>
        <v>£000</v>
      </c>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4"/>
      <c r="AE422" s="285"/>
      <c r="AG422" s="285"/>
      <c r="AI422" s="285"/>
      <c r="AK422" s="286"/>
    </row>
    <row r="423" spans="4:37" ht="12.75" customHeight="1" outlineLevel="1" x14ac:dyDescent="0.25">
      <c r="D423" s="139" t="str">
        <f>'Line Items'!D483</f>
        <v>[Station Access Income QX: SFO stations - Line 122]</v>
      </c>
      <c r="E423" s="102"/>
      <c r="F423" s="140" t="str">
        <f t="shared" si="8"/>
        <v>£000</v>
      </c>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4"/>
      <c r="AE423" s="285"/>
      <c r="AG423" s="285"/>
      <c r="AI423" s="285"/>
      <c r="AK423" s="286"/>
    </row>
    <row r="424" spans="4:37" ht="12.75" customHeight="1" outlineLevel="1" x14ac:dyDescent="0.25">
      <c r="D424" s="139" t="str">
        <f>'Line Items'!D484</f>
        <v>[Station Access Income QX: SFO stations - Line 123]</v>
      </c>
      <c r="E424" s="102"/>
      <c r="F424" s="140" t="str">
        <f t="shared" si="8"/>
        <v>£000</v>
      </c>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4"/>
      <c r="AE424" s="285"/>
      <c r="AG424" s="285"/>
      <c r="AI424" s="285"/>
      <c r="AK424" s="286"/>
    </row>
    <row r="425" spans="4:37" ht="12.75" customHeight="1" outlineLevel="1" x14ac:dyDescent="0.25">
      <c r="D425" s="139" t="str">
        <f>'Line Items'!D485</f>
        <v>[Station Access Income QX: SFO stations - Line 124]</v>
      </c>
      <c r="E425" s="102"/>
      <c r="F425" s="140" t="str">
        <f t="shared" si="8"/>
        <v>£000</v>
      </c>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4"/>
      <c r="AE425" s="285"/>
      <c r="AG425" s="285"/>
      <c r="AI425" s="285"/>
      <c r="AK425" s="286"/>
    </row>
    <row r="426" spans="4:37" ht="12.75" customHeight="1" outlineLevel="1" x14ac:dyDescent="0.25">
      <c r="D426" s="139" t="str">
        <f>'Line Items'!D486</f>
        <v>[Station Access Income QX: SFO stations - Line 125]</v>
      </c>
      <c r="E426" s="102"/>
      <c r="F426" s="140" t="str">
        <f t="shared" si="8"/>
        <v>£000</v>
      </c>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4"/>
      <c r="AE426" s="285"/>
      <c r="AG426" s="285"/>
      <c r="AI426" s="285"/>
      <c r="AK426" s="286"/>
    </row>
    <row r="427" spans="4:37" ht="12.75" customHeight="1" outlineLevel="1" x14ac:dyDescent="0.25">
      <c r="D427" s="139" t="str">
        <f>'Line Items'!D487</f>
        <v>[Station Access Income QX: SFO stations - Line 126]</v>
      </c>
      <c r="E427" s="102"/>
      <c r="F427" s="140" t="str">
        <f t="shared" si="8"/>
        <v>£000</v>
      </c>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4"/>
      <c r="AE427" s="285"/>
      <c r="AG427" s="285"/>
      <c r="AI427" s="285"/>
      <c r="AK427" s="286"/>
    </row>
    <row r="428" spans="4:37" ht="12.75" customHeight="1" outlineLevel="1" x14ac:dyDescent="0.25">
      <c r="D428" s="139" t="str">
        <f>'Line Items'!D488</f>
        <v>[Station Access Income QX: SFO stations - Line 127]</v>
      </c>
      <c r="E428" s="102"/>
      <c r="F428" s="140" t="str">
        <f t="shared" si="8"/>
        <v>£000</v>
      </c>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4"/>
      <c r="AE428" s="285"/>
      <c r="AG428" s="285"/>
      <c r="AI428" s="285"/>
      <c r="AK428" s="286"/>
    </row>
    <row r="429" spans="4:37" ht="12.75" customHeight="1" outlineLevel="1" x14ac:dyDescent="0.25">
      <c r="D429" s="139" t="str">
        <f>'Line Items'!D489</f>
        <v>[Station Access Income QX: SFO stations - Line 128]</v>
      </c>
      <c r="E429" s="102"/>
      <c r="F429" s="140" t="str">
        <f t="shared" si="8"/>
        <v>£000</v>
      </c>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4"/>
      <c r="AE429" s="285"/>
      <c r="AG429" s="285"/>
      <c r="AI429" s="285"/>
      <c r="AK429" s="286"/>
    </row>
    <row r="430" spans="4:37" ht="12.75" customHeight="1" outlineLevel="1" x14ac:dyDescent="0.25">
      <c r="D430" s="139" t="str">
        <f>'Line Items'!D490</f>
        <v>[Station Access Income QX: SFO stations - Line 129]</v>
      </c>
      <c r="E430" s="102"/>
      <c r="F430" s="140" t="str">
        <f t="shared" si="8"/>
        <v>£000</v>
      </c>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4"/>
      <c r="AE430" s="285"/>
      <c r="AG430" s="285"/>
      <c r="AI430" s="285"/>
      <c r="AK430" s="286"/>
    </row>
    <row r="431" spans="4:37" ht="12.75" customHeight="1" outlineLevel="1" x14ac:dyDescent="0.25">
      <c r="D431" s="139" t="str">
        <f>'Line Items'!D491</f>
        <v>[Station Access Income QX: SFO stations - Line 130]</v>
      </c>
      <c r="E431" s="102"/>
      <c r="F431" s="140" t="str">
        <f t="shared" ref="F431:F494" si="9">F430</f>
        <v>£000</v>
      </c>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4"/>
      <c r="AE431" s="285"/>
      <c r="AG431" s="285"/>
      <c r="AI431" s="285"/>
      <c r="AK431" s="286"/>
    </row>
    <row r="432" spans="4:37" ht="12.75" customHeight="1" outlineLevel="1" x14ac:dyDescent="0.25">
      <c r="D432" s="139" t="str">
        <f>'Line Items'!D492</f>
        <v>[Station Access Income QX: SFO stations - Line 131]</v>
      </c>
      <c r="E432" s="102"/>
      <c r="F432" s="140" t="str">
        <f t="shared" si="9"/>
        <v>£000</v>
      </c>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4"/>
      <c r="AE432" s="285"/>
      <c r="AG432" s="285"/>
      <c r="AI432" s="285"/>
      <c r="AK432" s="286"/>
    </row>
    <row r="433" spans="4:37" ht="12.75" customHeight="1" outlineLevel="1" x14ac:dyDescent="0.25">
      <c r="D433" s="139" t="str">
        <f>'Line Items'!D493</f>
        <v>[Station Access Income QX: SFO stations - Line 132]</v>
      </c>
      <c r="E433" s="102"/>
      <c r="F433" s="140" t="str">
        <f t="shared" si="9"/>
        <v>£000</v>
      </c>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4"/>
      <c r="AE433" s="285"/>
      <c r="AG433" s="285"/>
      <c r="AI433" s="285"/>
      <c r="AK433" s="286"/>
    </row>
    <row r="434" spans="4:37" ht="12.75" customHeight="1" outlineLevel="1" x14ac:dyDescent="0.25">
      <c r="D434" s="139" t="str">
        <f>'Line Items'!D494</f>
        <v>[Station Access Income QX: SFO stations - Line 133]</v>
      </c>
      <c r="E434" s="102"/>
      <c r="F434" s="140" t="str">
        <f t="shared" si="9"/>
        <v>£000</v>
      </c>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4"/>
      <c r="AE434" s="285"/>
      <c r="AG434" s="285"/>
      <c r="AI434" s="285"/>
      <c r="AK434" s="286"/>
    </row>
    <row r="435" spans="4:37" ht="12.75" customHeight="1" outlineLevel="1" x14ac:dyDescent="0.25">
      <c r="D435" s="139" t="str">
        <f>'Line Items'!D495</f>
        <v>[Station Access Income QX: SFO stations - Line 134]</v>
      </c>
      <c r="E435" s="102"/>
      <c r="F435" s="140" t="str">
        <f t="shared" si="9"/>
        <v>£000</v>
      </c>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4"/>
      <c r="AE435" s="285"/>
      <c r="AG435" s="285"/>
      <c r="AI435" s="285"/>
      <c r="AK435" s="286"/>
    </row>
    <row r="436" spans="4:37" ht="12.75" customHeight="1" outlineLevel="1" x14ac:dyDescent="0.25">
      <c r="D436" s="139" t="str">
        <f>'Line Items'!D496</f>
        <v>[Station Access Income QX: SFO stations - Line 135]</v>
      </c>
      <c r="E436" s="102"/>
      <c r="F436" s="140" t="str">
        <f t="shared" si="9"/>
        <v>£000</v>
      </c>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4"/>
      <c r="AE436" s="285"/>
      <c r="AG436" s="285"/>
      <c r="AI436" s="285"/>
      <c r="AK436" s="286"/>
    </row>
    <row r="437" spans="4:37" ht="12.75" customHeight="1" outlineLevel="1" x14ac:dyDescent="0.25">
      <c r="D437" s="139" t="str">
        <f>'Line Items'!D497</f>
        <v>[Station Access Income QX: SFO stations - Line 136]</v>
      </c>
      <c r="E437" s="102"/>
      <c r="F437" s="140" t="str">
        <f t="shared" si="9"/>
        <v>£000</v>
      </c>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4"/>
      <c r="AE437" s="285"/>
      <c r="AG437" s="285"/>
      <c r="AI437" s="285"/>
      <c r="AK437" s="286"/>
    </row>
    <row r="438" spans="4:37" ht="12.75" customHeight="1" outlineLevel="1" x14ac:dyDescent="0.25">
      <c r="D438" s="139" t="str">
        <f>'Line Items'!D498</f>
        <v>[Station Access Income QX: SFO stations - Line 137]</v>
      </c>
      <c r="E438" s="102"/>
      <c r="F438" s="140" t="str">
        <f t="shared" si="9"/>
        <v>£000</v>
      </c>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4"/>
      <c r="AE438" s="285"/>
      <c r="AG438" s="285"/>
      <c r="AI438" s="285"/>
      <c r="AK438" s="286"/>
    </row>
    <row r="439" spans="4:37" ht="12.75" customHeight="1" outlineLevel="1" x14ac:dyDescent="0.25">
      <c r="D439" s="139" t="str">
        <f>'Line Items'!D499</f>
        <v>[Station Access Income QX: SFO stations - Line 138]</v>
      </c>
      <c r="E439" s="102"/>
      <c r="F439" s="140" t="str">
        <f t="shared" si="9"/>
        <v>£000</v>
      </c>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4"/>
      <c r="AE439" s="285"/>
      <c r="AG439" s="285"/>
      <c r="AI439" s="285"/>
      <c r="AK439" s="286"/>
    </row>
    <row r="440" spans="4:37" ht="12.75" customHeight="1" outlineLevel="1" x14ac:dyDescent="0.25">
      <c r="D440" s="139" t="str">
        <f>'Line Items'!D500</f>
        <v>[Station Access Income QX: SFO stations - Line 139]</v>
      </c>
      <c r="E440" s="102"/>
      <c r="F440" s="140" t="str">
        <f t="shared" si="9"/>
        <v>£000</v>
      </c>
      <c r="G440" s="283"/>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4"/>
      <c r="AE440" s="285"/>
      <c r="AG440" s="285"/>
      <c r="AI440" s="285"/>
      <c r="AK440" s="286"/>
    </row>
    <row r="441" spans="4:37" ht="12.75" customHeight="1" outlineLevel="1" x14ac:dyDescent="0.25">
      <c r="D441" s="139" t="str">
        <f>'Line Items'!D501</f>
        <v>[Station Access Income QX: SFO stations - Line 140]</v>
      </c>
      <c r="E441" s="102"/>
      <c r="F441" s="140" t="str">
        <f t="shared" si="9"/>
        <v>£000</v>
      </c>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4"/>
      <c r="AE441" s="285"/>
      <c r="AG441" s="285"/>
      <c r="AI441" s="285"/>
      <c r="AK441" s="286"/>
    </row>
    <row r="442" spans="4:37" ht="12.75" customHeight="1" outlineLevel="1" x14ac:dyDescent="0.25">
      <c r="D442" s="139" t="str">
        <f>'Line Items'!D502</f>
        <v>[Station Access Income QX: SFO stations - Line 141]</v>
      </c>
      <c r="E442" s="102"/>
      <c r="F442" s="140" t="str">
        <f t="shared" si="9"/>
        <v>£000</v>
      </c>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4"/>
      <c r="AE442" s="285"/>
      <c r="AG442" s="285"/>
      <c r="AI442" s="285"/>
      <c r="AK442" s="286"/>
    </row>
    <row r="443" spans="4:37" ht="12.75" customHeight="1" outlineLevel="1" x14ac:dyDescent="0.25">
      <c r="D443" s="139" t="str">
        <f>'Line Items'!D503</f>
        <v>[Station Access Income QX: SFO stations - Line 142]</v>
      </c>
      <c r="E443" s="102"/>
      <c r="F443" s="140" t="str">
        <f t="shared" si="9"/>
        <v>£000</v>
      </c>
      <c r="G443" s="283"/>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4"/>
      <c r="AE443" s="285"/>
      <c r="AG443" s="285"/>
      <c r="AI443" s="285"/>
      <c r="AK443" s="286"/>
    </row>
    <row r="444" spans="4:37" ht="12.75" customHeight="1" outlineLevel="1" x14ac:dyDescent="0.25">
      <c r="D444" s="139" t="str">
        <f>'Line Items'!D504</f>
        <v>[Station Access Income QX: SFO stations - Line 143]</v>
      </c>
      <c r="E444" s="102"/>
      <c r="F444" s="140" t="str">
        <f t="shared" si="9"/>
        <v>£000</v>
      </c>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4"/>
      <c r="AE444" s="285"/>
      <c r="AG444" s="285"/>
      <c r="AI444" s="285"/>
      <c r="AK444" s="286"/>
    </row>
    <row r="445" spans="4:37" ht="12.75" customHeight="1" outlineLevel="1" x14ac:dyDescent="0.25">
      <c r="D445" s="139" t="str">
        <f>'Line Items'!D505</f>
        <v>[Station Access Income QX: SFO stations - Line 144]</v>
      </c>
      <c r="E445" s="102"/>
      <c r="F445" s="140" t="str">
        <f t="shared" si="9"/>
        <v>£000</v>
      </c>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4"/>
      <c r="AE445" s="285"/>
      <c r="AG445" s="285"/>
      <c r="AI445" s="285"/>
      <c r="AK445" s="286"/>
    </row>
    <row r="446" spans="4:37" ht="12.75" customHeight="1" outlineLevel="1" x14ac:dyDescent="0.25">
      <c r="D446" s="139" t="str">
        <f>'Line Items'!D506</f>
        <v>[Station Access Income QX: SFO stations - Line 145]</v>
      </c>
      <c r="E446" s="102"/>
      <c r="F446" s="140" t="str">
        <f t="shared" si="9"/>
        <v>£000</v>
      </c>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4"/>
      <c r="AE446" s="285"/>
      <c r="AG446" s="285"/>
      <c r="AI446" s="285"/>
      <c r="AK446" s="286"/>
    </row>
    <row r="447" spans="4:37" ht="12.75" customHeight="1" outlineLevel="1" x14ac:dyDescent="0.25">
      <c r="D447" s="139" t="str">
        <f>'Line Items'!D507</f>
        <v>[Station Access Income QX: SFO stations - Line 146]</v>
      </c>
      <c r="E447" s="102"/>
      <c r="F447" s="140" t="str">
        <f t="shared" si="9"/>
        <v>£000</v>
      </c>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4"/>
      <c r="AE447" s="285"/>
      <c r="AG447" s="285"/>
      <c r="AI447" s="285"/>
      <c r="AK447" s="286"/>
    </row>
    <row r="448" spans="4:37" ht="12.75" customHeight="1" outlineLevel="1" x14ac:dyDescent="0.25">
      <c r="D448" s="139" t="str">
        <f>'Line Items'!D508</f>
        <v>[Station Access Income QX: SFO stations - Line 147]</v>
      </c>
      <c r="E448" s="102"/>
      <c r="F448" s="140" t="str">
        <f t="shared" si="9"/>
        <v>£000</v>
      </c>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4"/>
      <c r="AE448" s="285"/>
      <c r="AG448" s="285"/>
      <c r="AI448" s="285"/>
      <c r="AK448" s="286"/>
    </row>
    <row r="449" spans="4:37" ht="12.75" customHeight="1" outlineLevel="1" x14ac:dyDescent="0.25">
      <c r="D449" s="139" t="str">
        <f>'Line Items'!D509</f>
        <v>[Station Access Income QX: SFO stations - Line 148]</v>
      </c>
      <c r="E449" s="102"/>
      <c r="F449" s="140" t="str">
        <f t="shared" si="9"/>
        <v>£000</v>
      </c>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4"/>
      <c r="AE449" s="285"/>
      <c r="AG449" s="285"/>
      <c r="AI449" s="285"/>
      <c r="AK449" s="286"/>
    </row>
    <row r="450" spans="4:37" ht="12.75" customHeight="1" outlineLevel="1" x14ac:dyDescent="0.25">
      <c r="D450" s="139" t="str">
        <f>'Line Items'!D510</f>
        <v>[Station Access Income QX: SFO stations - Line 149]</v>
      </c>
      <c r="E450" s="102"/>
      <c r="F450" s="140" t="str">
        <f t="shared" si="9"/>
        <v>£000</v>
      </c>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4"/>
      <c r="AE450" s="285"/>
      <c r="AG450" s="285"/>
      <c r="AI450" s="285"/>
      <c r="AK450" s="286"/>
    </row>
    <row r="451" spans="4:37" ht="12.75" customHeight="1" outlineLevel="1" x14ac:dyDescent="0.25">
      <c r="D451" s="139" t="str">
        <f>'Line Items'!D511</f>
        <v>[Station Access Income QX: SFO stations - Line 150]</v>
      </c>
      <c r="E451" s="102"/>
      <c r="F451" s="140" t="str">
        <f t="shared" si="9"/>
        <v>£000</v>
      </c>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4"/>
      <c r="AE451" s="285"/>
      <c r="AG451" s="285"/>
      <c r="AI451" s="285"/>
      <c r="AK451" s="286"/>
    </row>
    <row r="452" spans="4:37" ht="12.6" customHeight="1" outlineLevel="1" x14ac:dyDescent="0.25">
      <c r="D452" s="139" t="str">
        <f>'Line Items'!D512</f>
        <v>[Station Access Income QX: SFO stations - Line 151]</v>
      </c>
      <c r="E452" s="102"/>
      <c r="F452" s="140" t="str">
        <f t="shared" si="9"/>
        <v>£000</v>
      </c>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4"/>
      <c r="AE452" s="285"/>
      <c r="AG452" s="285"/>
      <c r="AI452" s="285"/>
      <c r="AK452" s="286"/>
    </row>
    <row r="453" spans="4:37" ht="12.75" customHeight="1" outlineLevel="1" x14ac:dyDescent="0.25">
      <c r="D453" s="139" t="str">
        <f>'Line Items'!D513</f>
        <v>[Station Access Income QX: SFO stations - Line 152]</v>
      </c>
      <c r="E453" s="102"/>
      <c r="F453" s="140" t="str">
        <f t="shared" si="9"/>
        <v>£000</v>
      </c>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4"/>
      <c r="AE453" s="285"/>
      <c r="AG453" s="285"/>
      <c r="AI453" s="285"/>
      <c r="AK453" s="286"/>
    </row>
    <row r="454" spans="4:37" ht="12.75" customHeight="1" outlineLevel="2" x14ac:dyDescent="0.25">
      <c r="D454" s="139" t="str">
        <f>'Line Items'!D514</f>
        <v>[Station Access Income QX: SFO stations - Line 153]</v>
      </c>
      <c r="E454" s="102"/>
      <c r="F454" s="140" t="str">
        <f t="shared" si="9"/>
        <v>£000</v>
      </c>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4"/>
      <c r="AE454" s="285"/>
      <c r="AG454" s="285"/>
      <c r="AI454" s="285"/>
      <c r="AK454" s="286"/>
    </row>
    <row r="455" spans="4:37" ht="12.75" customHeight="1" outlineLevel="2" x14ac:dyDescent="0.25">
      <c r="D455" s="139" t="str">
        <f>'Line Items'!D515</f>
        <v>[Station Access Income QX: SFO stations - Line 154]</v>
      </c>
      <c r="E455" s="102"/>
      <c r="F455" s="140" t="str">
        <f t="shared" si="9"/>
        <v>£000</v>
      </c>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84"/>
      <c r="AE455" s="285"/>
      <c r="AG455" s="285"/>
      <c r="AI455" s="285"/>
      <c r="AK455" s="286"/>
    </row>
    <row r="456" spans="4:37" ht="12.75" customHeight="1" outlineLevel="2" x14ac:dyDescent="0.25">
      <c r="D456" s="139" t="str">
        <f>'Line Items'!D516</f>
        <v>[Station Access Income QX: SFO stations - Line 155]</v>
      </c>
      <c r="E456" s="102"/>
      <c r="F456" s="140" t="str">
        <f t="shared" si="9"/>
        <v>£000</v>
      </c>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4"/>
      <c r="AE456" s="285"/>
      <c r="AG456" s="285"/>
      <c r="AI456" s="285"/>
      <c r="AK456" s="286"/>
    </row>
    <row r="457" spans="4:37" ht="12.75" customHeight="1" outlineLevel="2" x14ac:dyDescent="0.25">
      <c r="D457" s="139" t="str">
        <f>'Line Items'!D517</f>
        <v>[Station Access Income QX: SFO stations - Line 156]</v>
      </c>
      <c r="E457" s="102"/>
      <c r="F457" s="140" t="str">
        <f t="shared" si="9"/>
        <v>£000</v>
      </c>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4"/>
      <c r="AE457" s="285"/>
      <c r="AG457" s="285"/>
      <c r="AI457" s="285"/>
      <c r="AK457" s="286"/>
    </row>
    <row r="458" spans="4:37" ht="12.75" customHeight="1" outlineLevel="2" x14ac:dyDescent="0.25">
      <c r="D458" s="139" t="str">
        <f>'Line Items'!D518</f>
        <v>[Station Access Income QX: SFO stations - Line 157]</v>
      </c>
      <c r="E458" s="102"/>
      <c r="F458" s="140" t="str">
        <f t="shared" si="9"/>
        <v>£000</v>
      </c>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4"/>
      <c r="AE458" s="285"/>
      <c r="AG458" s="285"/>
      <c r="AI458" s="285"/>
      <c r="AK458" s="286"/>
    </row>
    <row r="459" spans="4:37" ht="12.75" customHeight="1" outlineLevel="2" x14ac:dyDescent="0.25">
      <c r="D459" s="139" t="str">
        <f>'Line Items'!D519</f>
        <v>[Station Access Income QX: SFO stations - Line 158]</v>
      </c>
      <c r="E459" s="102"/>
      <c r="F459" s="140" t="str">
        <f t="shared" si="9"/>
        <v>£000</v>
      </c>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4"/>
      <c r="AE459" s="285"/>
      <c r="AG459" s="285"/>
      <c r="AI459" s="285"/>
      <c r="AK459" s="286"/>
    </row>
    <row r="460" spans="4:37" ht="12.75" customHeight="1" outlineLevel="2" x14ac:dyDescent="0.25">
      <c r="D460" s="139" t="str">
        <f>'Line Items'!D520</f>
        <v>[Station Access Income QX: SFO stations - Line 159]</v>
      </c>
      <c r="E460" s="102"/>
      <c r="F460" s="140" t="str">
        <f t="shared" si="9"/>
        <v>£000</v>
      </c>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4"/>
      <c r="AE460" s="285"/>
      <c r="AG460" s="285"/>
      <c r="AI460" s="285"/>
      <c r="AK460" s="286"/>
    </row>
    <row r="461" spans="4:37" ht="12.75" customHeight="1" outlineLevel="2" x14ac:dyDescent="0.25">
      <c r="D461" s="139" t="str">
        <f>'Line Items'!D521</f>
        <v>[Station Access Income QX: SFO stations - Line 160]</v>
      </c>
      <c r="E461" s="102"/>
      <c r="F461" s="140" t="str">
        <f t="shared" si="9"/>
        <v>£000</v>
      </c>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4"/>
      <c r="AE461" s="285"/>
      <c r="AG461" s="285"/>
      <c r="AI461" s="285"/>
      <c r="AK461" s="286"/>
    </row>
    <row r="462" spans="4:37" ht="12.75" customHeight="1" outlineLevel="2" x14ac:dyDescent="0.25">
      <c r="D462" s="139" t="str">
        <f>'Line Items'!D522</f>
        <v>[Station Access Income QX: SFO stations - Line 161]</v>
      </c>
      <c r="E462" s="102"/>
      <c r="F462" s="140" t="str">
        <f t="shared" si="9"/>
        <v>£000</v>
      </c>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4"/>
      <c r="AE462" s="285"/>
      <c r="AG462" s="285"/>
      <c r="AI462" s="285"/>
      <c r="AK462" s="286"/>
    </row>
    <row r="463" spans="4:37" ht="12.75" customHeight="1" outlineLevel="2" x14ac:dyDescent="0.25">
      <c r="D463" s="139" t="str">
        <f>'Line Items'!D523</f>
        <v>[Station Access Income QX: SFO stations - Line 162]</v>
      </c>
      <c r="E463" s="102"/>
      <c r="F463" s="140" t="str">
        <f t="shared" si="9"/>
        <v>£000</v>
      </c>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4"/>
      <c r="AE463" s="285"/>
      <c r="AG463" s="285"/>
      <c r="AI463" s="285"/>
      <c r="AK463" s="286"/>
    </row>
    <row r="464" spans="4:37" ht="12.75" customHeight="1" outlineLevel="2" x14ac:dyDescent="0.25">
      <c r="D464" s="139" t="str">
        <f>'Line Items'!D524</f>
        <v>[Station Access Income QX: SFO stations - Line 163]</v>
      </c>
      <c r="E464" s="102"/>
      <c r="F464" s="140" t="str">
        <f t="shared" si="9"/>
        <v>£000</v>
      </c>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4"/>
      <c r="AE464" s="285"/>
      <c r="AG464" s="285"/>
      <c r="AI464" s="285"/>
      <c r="AK464" s="286"/>
    </row>
    <row r="465" spans="4:37" ht="12.75" customHeight="1" outlineLevel="2" x14ac:dyDescent="0.25">
      <c r="D465" s="139" t="str">
        <f>'Line Items'!D525</f>
        <v>[Station Access Income QX: SFO stations - Line 164]</v>
      </c>
      <c r="E465" s="102"/>
      <c r="F465" s="140" t="str">
        <f t="shared" si="9"/>
        <v>£000</v>
      </c>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4"/>
      <c r="AE465" s="285"/>
      <c r="AG465" s="285"/>
      <c r="AI465" s="285"/>
      <c r="AK465" s="286"/>
    </row>
    <row r="466" spans="4:37" ht="12.75" customHeight="1" outlineLevel="2" x14ac:dyDescent="0.25">
      <c r="D466" s="139" t="str">
        <f>'Line Items'!D526</f>
        <v>[Station Access Income QX: SFO stations - Line 165]</v>
      </c>
      <c r="E466" s="102"/>
      <c r="F466" s="140" t="str">
        <f t="shared" si="9"/>
        <v>£000</v>
      </c>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4"/>
      <c r="AE466" s="285"/>
      <c r="AG466" s="285"/>
      <c r="AI466" s="285"/>
      <c r="AK466" s="286"/>
    </row>
    <row r="467" spans="4:37" ht="12.75" customHeight="1" outlineLevel="2" x14ac:dyDescent="0.25">
      <c r="D467" s="139" t="str">
        <f>'Line Items'!D527</f>
        <v>[Station Access Income QX: SFO stations - Line 166]</v>
      </c>
      <c r="E467" s="102"/>
      <c r="F467" s="140" t="str">
        <f t="shared" si="9"/>
        <v>£000</v>
      </c>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4"/>
      <c r="AE467" s="285"/>
      <c r="AG467" s="285"/>
      <c r="AI467" s="285"/>
      <c r="AK467" s="286"/>
    </row>
    <row r="468" spans="4:37" ht="12.75" customHeight="1" outlineLevel="2" x14ac:dyDescent="0.25">
      <c r="D468" s="139" t="str">
        <f>'Line Items'!D528</f>
        <v>[Station Access Income QX: SFO stations - Line 167]</v>
      </c>
      <c r="E468" s="102"/>
      <c r="F468" s="140" t="str">
        <f t="shared" si="9"/>
        <v>£000</v>
      </c>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4"/>
      <c r="AE468" s="285"/>
      <c r="AG468" s="285"/>
      <c r="AI468" s="285"/>
      <c r="AK468" s="286"/>
    </row>
    <row r="469" spans="4:37" ht="12.75" customHeight="1" outlineLevel="2" x14ac:dyDescent="0.25">
      <c r="D469" s="139" t="str">
        <f>'Line Items'!D529</f>
        <v>[Station Access Income QX: SFO stations - Line 168]</v>
      </c>
      <c r="E469" s="102"/>
      <c r="F469" s="140" t="str">
        <f t="shared" si="9"/>
        <v>£000</v>
      </c>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4"/>
      <c r="AE469" s="285"/>
      <c r="AG469" s="285"/>
      <c r="AI469" s="285"/>
      <c r="AK469" s="286"/>
    </row>
    <row r="470" spans="4:37" ht="12.75" customHeight="1" outlineLevel="2" x14ac:dyDescent="0.25">
      <c r="D470" s="139" t="str">
        <f>'Line Items'!D530</f>
        <v>[Station Access Income QX: SFO stations - Line 169]</v>
      </c>
      <c r="E470" s="102"/>
      <c r="F470" s="140" t="str">
        <f t="shared" si="9"/>
        <v>£000</v>
      </c>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4"/>
      <c r="AE470" s="285"/>
      <c r="AG470" s="285"/>
      <c r="AI470" s="285"/>
      <c r="AK470" s="286"/>
    </row>
    <row r="471" spans="4:37" ht="12.75" customHeight="1" outlineLevel="2" x14ac:dyDescent="0.25">
      <c r="D471" s="139" t="str">
        <f>'Line Items'!D531</f>
        <v>[Station Access Income QX: SFO stations - Line 170]</v>
      </c>
      <c r="E471" s="102"/>
      <c r="F471" s="140" t="str">
        <f t="shared" si="9"/>
        <v>£000</v>
      </c>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4"/>
      <c r="AE471" s="285"/>
      <c r="AG471" s="285"/>
      <c r="AI471" s="285"/>
      <c r="AK471" s="286"/>
    </row>
    <row r="472" spans="4:37" ht="12.75" customHeight="1" outlineLevel="2" x14ac:dyDescent="0.25">
      <c r="D472" s="139" t="str">
        <f>'Line Items'!D532</f>
        <v>[Station Access Income QX: SFO stations - Line 171]</v>
      </c>
      <c r="E472" s="102"/>
      <c r="F472" s="140" t="str">
        <f t="shared" si="9"/>
        <v>£000</v>
      </c>
      <c r="G472" s="283"/>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284"/>
      <c r="AE472" s="285"/>
      <c r="AG472" s="285"/>
      <c r="AI472" s="285"/>
      <c r="AK472" s="286"/>
    </row>
    <row r="473" spans="4:37" ht="12.75" customHeight="1" outlineLevel="2" x14ac:dyDescent="0.25">
      <c r="D473" s="139" t="str">
        <f>'Line Items'!D533</f>
        <v>[Station Access Income QX: SFO stations - Line 172]</v>
      </c>
      <c r="E473" s="102"/>
      <c r="F473" s="140" t="str">
        <f t="shared" si="9"/>
        <v>£000</v>
      </c>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4"/>
      <c r="AE473" s="285"/>
      <c r="AG473" s="285"/>
      <c r="AI473" s="285"/>
      <c r="AK473" s="286"/>
    </row>
    <row r="474" spans="4:37" ht="12.75" customHeight="1" outlineLevel="2" x14ac:dyDescent="0.25">
      <c r="D474" s="139" t="str">
        <f>'Line Items'!D534</f>
        <v>[Station Access Income QX: SFO stations - Line 173]</v>
      </c>
      <c r="E474" s="102"/>
      <c r="F474" s="140" t="str">
        <f t="shared" si="9"/>
        <v>£000</v>
      </c>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4"/>
      <c r="AE474" s="285"/>
      <c r="AG474" s="285"/>
      <c r="AI474" s="285"/>
      <c r="AK474" s="286"/>
    </row>
    <row r="475" spans="4:37" ht="12.75" customHeight="1" outlineLevel="2" x14ac:dyDescent="0.25">
      <c r="D475" s="139" t="str">
        <f>'Line Items'!D535</f>
        <v>[Station Access Income QX: SFO stations - Line 174]</v>
      </c>
      <c r="E475" s="102"/>
      <c r="F475" s="140" t="str">
        <f t="shared" si="9"/>
        <v>£000</v>
      </c>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4"/>
      <c r="AE475" s="285"/>
      <c r="AG475" s="285"/>
      <c r="AI475" s="285"/>
      <c r="AK475" s="286"/>
    </row>
    <row r="476" spans="4:37" ht="12.75" customHeight="1" outlineLevel="2" x14ac:dyDescent="0.25">
      <c r="D476" s="139" t="str">
        <f>'Line Items'!D536</f>
        <v>[Station Access Income QX: SFO stations - Line 175]</v>
      </c>
      <c r="E476" s="102"/>
      <c r="F476" s="140" t="str">
        <f t="shared" si="9"/>
        <v>£000</v>
      </c>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4"/>
      <c r="AE476" s="285"/>
      <c r="AG476" s="285"/>
      <c r="AI476" s="285"/>
      <c r="AK476" s="286"/>
    </row>
    <row r="477" spans="4:37" ht="12.75" customHeight="1" outlineLevel="2" x14ac:dyDescent="0.25">
      <c r="D477" s="139" t="str">
        <f>'Line Items'!D537</f>
        <v>[Station Access Income QX: SFO stations - Line 176]</v>
      </c>
      <c r="E477" s="102"/>
      <c r="F477" s="140" t="str">
        <f t="shared" si="9"/>
        <v>£000</v>
      </c>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4"/>
      <c r="AE477" s="285"/>
      <c r="AG477" s="285"/>
      <c r="AI477" s="285"/>
      <c r="AK477" s="286"/>
    </row>
    <row r="478" spans="4:37" ht="12.75" customHeight="1" outlineLevel="2" x14ac:dyDescent="0.25">
      <c r="D478" s="139" t="str">
        <f>'Line Items'!D538</f>
        <v>[Station Access Income QX: SFO stations - Line 177]</v>
      </c>
      <c r="E478" s="102"/>
      <c r="F478" s="140" t="str">
        <f t="shared" si="9"/>
        <v>£000</v>
      </c>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4"/>
      <c r="AE478" s="285"/>
      <c r="AG478" s="285"/>
      <c r="AI478" s="285"/>
      <c r="AK478" s="286"/>
    </row>
    <row r="479" spans="4:37" ht="12.75" customHeight="1" outlineLevel="2" x14ac:dyDescent="0.25">
      <c r="D479" s="139" t="str">
        <f>'Line Items'!D539</f>
        <v>[Station Access Income QX: SFO stations - Line 178]</v>
      </c>
      <c r="E479" s="102"/>
      <c r="F479" s="140" t="str">
        <f t="shared" si="9"/>
        <v>£000</v>
      </c>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4"/>
      <c r="AE479" s="285"/>
      <c r="AG479" s="285"/>
      <c r="AI479" s="285"/>
      <c r="AK479" s="286"/>
    </row>
    <row r="480" spans="4:37" ht="12.75" customHeight="1" outlineLevel="2" x14ac:dyDescent="0.25">
      <c r="D480" s="139" t="str">
        <f>'Line Items'!D540</f>
        <v>[Station Access Income QX: SFO stations - Line 179]</v>
      </c>
      <c r="E480" s="102"/>
      <c r="F480" s="140" t="str">
        <f t="shared" si="9"/>
        <v>£000</v>
      </c>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4"/>
      <c r="AE480" s="285"/>
      <c r="AG480" s="285"/>
      <c r="AI480" s="285"/>
      <c r="AK480" s="286"/>
    </row>
    <row r="481" spans="4:37" ht="12.75" customHeight="1" outlineLevel="2" x14ac:dyDescent="0.25">
      <c r="D481" s="139" t="str">
        <f>'Line Items'!D541</f>
        <v>[Station Access Income QX: SFO stations - Line 180]</v>
      </c>
      <c r="E481" s="102"/>
      <c r="F481" s="140" t="str">
        <f t="shared" si="9"/>
        <v>£000</v>
      </c>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4"/>
      <c r="AE481" s="285"/>
      <c r="AG481" s="285"/>
      <c r="AI481" s="285"/>
      <c r="AK481" s="286"/>
    </row>
    <row r="482" spans="4:37" ht="12.75" customHeight="1" outlineLevel="2" x14ac:dyDescent="0.25">
      <c r="D482" s="139" t="str">
        <f>'Line Items'!D542</f>
        <v>[Station Access Income QX: SFO stations - Line 181]</v>
      </c>
      <c r="E482" s="102"/>
      <c r="F482" s="140" t="str">
        <f t="shared" si="9"/>
        <v>£000</v>
      </c>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4"/>
      <c r="AE482" s="285"/>
      <c r="AG482" s="285"/>
      <c r="AI482" s="285"/>
      <c r="AK482" s="286"/>
    </row>
    <row r="483" spans="4:37" ht="12.75" customHeight="1" outlineLevel="2" x14ac:dyDescent="0.25">
      <c r="D483" s="139" t="str">
        <f>'Line Items'!D543</f>
        <v>[Station Access Income QX: SFO stations - Line 182]</v>
      </c>
      <c r="E483" s="102"/>
      <c r="F483" s="140" t="str">
        <f t="shared" si="9"/>
        <v>£000</v>
      </c>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4"/>
      <c r="AE483" s="285"/>
      <c r="AG483" s="285"/>
      <c r="AI483" s="285"/>
      <c r="AK483" s="286"/>
    </row>
    <row r="484" spans="4:37" ht="12.75" customHeight="1" outlineLevel="2" x14ac:dyDescent="0.25">
      <c r="D484" s="139" t="str">
        <f>'Line Items'!D544</f>
        <v>[Station Access Income QX: SFO stations - Line 183]</v>
      </c>
      <c r="E484" s="102"/>
      <c r="F484" s="140" t="str">
        <f t="shared" si="9"/>
        <v>£000</v>
      </c>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4"/>
      <c r="AE484" s="285"/>
      <c r="AG484" s="285"/>
      <c r="AI484" s="285"/>
      <c r="AK484" s="286"/>
    </row>
    <row r="485" spans="4:37" ht="12.75" customHeight="1" outlineLevel="2" x14ac:dyDescent="0.25">
      <c r="D485" s="139" t="str">
        <f>'Line Items'!D545</f>
        <v>[Station Access Income QX: SFO stations - Line 184]</v>
      </c>
      <c r="E485" s="102"/>
      <c r="F485" s="140" t="str">
        <f t="shared" si="9"/>
        <v>£000</v>
      </c>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4"/>
      <c r="AE485" s="285"/>
      <c r="AG485" s="285"/>
      <c r="AI485" s="285"/>
      <c r="AK485" s="286"/>
    </row>
    <row r="486" spans="4:37" ht="12.75" customHeight="1" outlineLevel="2" x14ac:dyDescent="0.25">
      <c r="D486" s="139" t="str">
        <f>'Line Items'!D546</f>
        <v>[Station Access Income QX: SFO stations - Line 185]</v>
      </c>
      <c r="E486" s="102"/>
      <c r="F486" s="140" t="str">
        <f t="shared" si="9"/>
        <v>£000</v>
      </c>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4"/>
      <c r="AE486" s="285"/>
      <c r="AG486" s="285"/>
      <c r="AI486" s="285"/>
      <c r="AK486" s="286"/>
    </row>
    <row r="487" spans="4:37" ht="12.75" customHeight="1" outlineLevel="2" x14ac:dyDescent="0.25">
      <c r="D487" s="139" t="str">
        <f>'Line Items'!D547</f>
        <v>[Station Access Income QX: SFO stations - Line 186]</v>
      </c>
      <c r="E487" s="102"/>
      <c r="F487" s="140" t="str">
        <f t="shared" si="9"/>
        <v>£000</v>
      </c>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4"/>
      <c r="AE487" s="285"/>
      <c r="AG487" s="285"/>
      <c r="AI487" s="285"/>
      <c r="AK487" s="286"/>
    </row>
    <row r="488" spans="4:37" ht="12.75" customHeight="1" outlineLevel="2" x14ac:dyDescent="0.25">
      <c r="D488" s="139" t="str">
        <f>'Line Items'!D548</f>
        <v>[Station Access Income QX: SFO stations - Line 187]</v>
      </c>
      <c r="E488" s="102"/>
      <c r="F488" s="140" t="str">
        <f t="shared" si="9"/>
        <v>£000</v>
      </c>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4"/>
      <c r="AE488" s="285"/>
      <c r="AG488" s="285"/>
      <c r="AI488" s="285"/>
      <c r="AK488" s="286"/>
    </row>
    <row r="489" spans="4:37" ht="12.75" customHeight="1" outlineLevel="2" x14ac:dyDescent="0.25">
      <c r="D489" s="139" t="str">
        <f>'Line Items'!D549</f>
        <v>[Station Access Income QX: SFO stations - Line 188]</v>
      </c>
      <c r="E489" s="102"/>
      <c r="F489" s="140" t="str">
        <f t="shared" si="9"/>
        <v>£000</v>
      </c>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4"/>
      <c r="AE489" s="285"/>
      <c r="AG489" s="285"/>
      <c r="AI489" s="285"/>
      <c r="AK489" s="286"/>
    </row>
    <row r="490" spans="4:37" ht="12.75" customHeight="1" outlineLevel="2" x14ac:dyDescent="0.25">
      <c r="D490" s="139" t="str">
        <f>'Line Items'!D550</f>
        <v>[Station Access Income QX: SFO stations - Line 189]</v>
      </c>
      <c r="E490" s="102"/>
      <c r="F490" s="140" t="str">
        <f t="shared" si="9"/>
        <v>£000</v>
      </c>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4"/>
      <c r="AE490" s="285"/>
      <c r="AG490" s="285"/>
      <c r="AI490" s="285"/>
      <c r="AK490" s="286"/>
    </row>
    <row r="491" spans="4:37" ht="12.75" customHeight="1" outlineLevel="2" x14ac:dyDescent="0.25">
      <c r="D491" s="139" t="str">
        <f>'Line Items'!D551</f>
        <v>[Station Access Income QX: SFO stations - Line 190]</v>
      </c>
      <c r="E491" s="102"/>
      <c r="F491" s="140" t="str">
        <f t="shared" si="9"/>
        <v>£000</v>
      </c>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4"/>
      <c r="AE491" s="285"/>
      <c r="AG491" s="285"/>
      <c r="AI491" s="285"/>
      <c r="AK491" s="286"/>
    </row>
    <row r="492" spans="4:37" ht="12.75" customHeight="1" outlineLevel="2" x14ac:dyDescent="0.25">
      <c r="D492" s="139" t="str">
        <f>'Line Items'!D552</f>
        <v>[Station Access Income QX: SFO stations - Line 191]</v>
      </c>
      <c r="E492" s="102"/>
      <c r="F492" s="140" t="str">
        <f t="shared" si="9"/>
        <v>£000</v>
      </c>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4"/>
      <c r="AE492" s="285"/>
      <c r="AG492" s="285"/>
      <c r="AI492" s="285"/>
      <c r="AK492" s="286"/>
    </row>
    <row r="493" spans="4:37" ht="12.75" customHeight="1" outlineLevel="2" x14ac:dyDescent="0.25">
      <c r="D493" s="139" t="str">
        <f>'Line Items'!D553</f>
        <v>[Station Access Income QX: SFO stations - Line 192]</v>
      </c>
      <c r="E493" s="102"/>
      <c r="F493" s="140" t="str">
        <f t="shared" si="9"/>
        <v>£000</v>
      </c>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4"/>
      <c r="AE493" s="285"/>
      <c r="AG493" s="285"/>
      <c r="AI493" s="285"/>
      <c r="AK493" s="286"/>
    </row>
    <row r="494" spans="4:37" ht="12.75" customHeight="1" outlineLevel="2" x14ac:dyDescent="0.25">
      <c r="D494" s="139" t="str">
        <f>'Line Items'!D554</f>
        <v>[Station Access Income QX: SFO stations - Line 193]</v>
      </c>
      <c r="E494" s="102"/>
      <c r="F494" s="140" t="str">
        <f t="shared" si="9"/>
        <v>£000</v>
      </c>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4"/>
      <c r="AE494" s="285"/>
      <c r="AG494" s="285"/>
      <c r="AI494" s="285"/>
      <c r="AK494" s="286"/>
    </row>
    <row r="495" spans="4:37" ht="12.75" customHeight="1" outlineLevel="2" x14ac:dyDescent="0.25">
      <c r="D495" s="139" t="str">
        <f>'Line Items'!D555</f>
        <v>[Station Access Income QX: SFO stations - Line 194]</v>
      </c>
      <c r="E495" s="102"/>
      <c r="F495" s="140" t="str">
        <f t="shared" ref="F495:F551" si="10">F494</f>
        <v>£000</v>
      </c>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4"/>
      <c r="AE495" s="285"/>
      <c r="AG495" s="285"/>
      <c r="AI495" s="285"/>
      <c r="AK495" s="286"/>
    </row>
    <row r="496" spans="4:37" ht="12.75" customHeight="1" outlineLevel="2" x14ac:dyDescent="0.25">
      <c r="D496" s="139" t="str">
        <f>'Line Items'!D556</f>
        <v>[Station Access Income QX: SFO stations - Line 195]</v>
      </c>
      <c r="E496" s="102"/>
      <c r="F496" s="140" t="str">
        <f t="shared" si="10"/>
        <v>£000</v>
      </c>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4"/>
      <c r="AE496" s="285"/>
      <c r="AG496" s="285"/>
      <c r="AI496" s="285"/>
      <c r="AK496" s="286"/>
    </row>
    <row r="497" spans="4:37" ht="12.75" customHeight="1" outlineLevel="2" x14ac:dyDescent="0.25">
      <c r="D497" s="139" t="str">
        <f>'Line Items'!D557</f>
        <v>[Station Access Income QX: SFO stations - Line 196]</v>
      </c>
      <c r="E497" s="102"/>
      <c r="F497" s="140" t="str">
        <f t="shared" si="10"/>
        <v>£000</v>
      </c>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4"/>
      <c r="AE497" s="285"/>
      <c r="AG497" s="285"/>
      <c r="AI497" s="285"/>
      <c r="AK497" s="286"/>
    </row>
    <row r="498" spans="4:37" ht="12.75" customHeight="1" outlineLevel="2" x14ac:dyDescent="0.25">
      <c r="D498" s="139" t="str">
        <f>'Line Items'!D558</f>
        <v>[Station Access Income QX: SFO stations - Line 197]</v>
      </c>
      <c r="E498" s="102"/>
      <c r="F498" s="140" t="str">
        <f t="shared" si="10"/>
        <v>£000</v>
      </c>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4"/>
      <c r="AE498" s="285"/>
      <c r="AG498" s="285"/>
      <c r="AI498" s="285"/>
      <c r="AK498" s="286"/>
    </row>
    <row r="499" spans="4:37" ht="12.75" customHeight="1" outlineLevel="2" x14ac:dyDescent="0.25">
      <c r="D499" s="139" t="str">
        <f>'Line Items'!D559</f>
        <v>[Station Access Income QX: SFO stations - Line 198]</v>
      </c>
      <c r="E499" s="102"/>
      <c r="F499" s="140" t="str">
        <f t="shared" si="10"/>
        <v>£000</v>
      </c>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4"/>
      <c r="AE499" s="285"/>
      <c r="AG499" s="285"/>
      <c r="AI499" s="285"/>
      <c r="AK499" s="286"/>
    </row>
    <row r="500" spans="4:37" ht="12.75" customHeight="1" outlineLevel="2" x14ac:dyDescent="0.25">
      <c r="D500" s="139" t="str">
        <f>'Line Items'!D560</f>
        <v>[Station Access Income QX: SFO stations - Line 199]</v>
      </c>
      <c r="E500" s="102"/>
      <c r="F500" s="140" t="str">
        <f t="shared" si="10"/>
        <v>£000</v>
      </c>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4"/>
      <c r="AE500" s="285"/>
      <c r="AG500" s="285"/>
      <c r="AI500" s="285"/>
      <c r="AK500" s="286"/>
    </row>
    <row r="501" spans="4:37" ht="12.75" customHeight="1" outlineLevel="2" x14ac:dyDescent="0.25">
      <c r="D501" s="139" t="str">
        <f>'Line Items'!D561</f>
        <v>[Station Access Income QX: SFO stations - Line 200]</v>
      </c>
      <c r="E501" s="102"/>
      <c r="F501" s="140" t="str">
        <f t="shared" si="10"/>
        <v>£000</v>
      </c>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4"/>
      <c r="AE501" s="285"/>
      <c r="AG501" s="285"/>
      <c r="AI501" s="285"/>
      <c r="AK501" s="286"/>
    </row>
    <row r="502" spans="4:37" ht="12.75" customHeight="1" outlineLevel="2" x14ac:dyDescent="0.25">
      <c r="D502" s="139" t="str">
        <f>'Line Items'!D562</f>
        <v>[Station Access Income QX: SFO stations - Line 201]</v>
      </c>
      <c r="E502" s="102"/>
      <c r="F502" s="140" t="str">
        <f t="shared" si="10"/>
        <v>£000</v>
      </c>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4"/>
      <c r="AE502" s="285"/>
      <c r="AG502" s="285"/>
      <c r="AI502" s="285"/>
      <c r="AK502" s="286"/>
    </row>
    <row r="503" spans="4:37" ht="12.75" customHeight="1" outlineLevel="2" x14ac:dyDescent="0.25">
      <c r="D503" s="139" t="str">
        <f>'Line Items'!D563</f>
        <v>[Station Access Income QX: SFO stations - Line 202]</v>
      </c>
      <c r="E503" s="102"/>
      <c r="F503" s="140" t="str">
        <f t="shared" si="10"/>
        <v>£000</v>
      </c>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4"/>
      <c r="AE503" s="285"/>
      <c r="AG503" s="285"/>
      <c r="AI503" s="285"/>
      <c r="AK503" s="286"/>
    </row>
    <row r="504" spans="4:37" ht="12.75" customHeight="1" outlineLevel="2" x14ac:dyDescent="0.25">
      <c r="D504" s="139" t="str">
        <f>'Line Items'!D564</f>
        <v>[Station Access Income QX: SFO stations - Line 203]</v>
      </c>
      <c r="E504" s="102"/>
      <c r="F504" s="140" t="str">
        <f t="shared" si="10"/>
        <v>£000</v>
      </c>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4"/>
      <c r="AE504" s="285"/>
      <c r="AG504" s="285"/>
      <c r="AI504" s="285"/>
      <c r="AK504" s="286"/>
    </row>
    <row r="505" spans="4:37" ht="12.75" customHeight="1" outlineLevel="2" x14ac:dyDescent="0.25">
      <c r="D505" s="139" t="str">
        <f>'Line Items'!D565</f>
        <v>[Station Access Income QX: SFO stations - Line 204]</v>
      </c>
      <c r="E505" s="102"/>
      <c r="F505" s="140" t="str">
        <f t="shared" si="10"/>
        <v>£000</v>
      </c>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4"/>
      <c r="AE505" s="285"/>
      <c r="AG505" s="285"/>
      <c r="AI505" s="285"/>
      <c r="AK505" s="286"/>
    </row>
    <row r="506" spans="4:37" ht="12.75" customHeight="1" outlineLevel="2" x14ac:dyDescent="0.25">
      <c r="D506" s="139" t="str">
        <f>'Line Items'!D566</f>
        <v>[Station Access Income QX: SFO stations - Line 205]</v>
      </c>
      <c r="E506" s="102"/>
      <c r="F506" s="140" t="str">
        <f t="shared" si="10"/>
        <v>£000</v>
      </c>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4"/>
      <c r="AE506" s="285"/>
      <c r="AG506" s="285"/>
      <c r="AI506" s="285"/>
      <c r="AK506" s="286"/>
    </row>
    <row r="507" spans="4:37" ht="12.75" customHeight="1" outlineLevel="2" x14ac:dyDescent="0.25">
      <c r="D507" s="139" t="str">
        <f>'Line Items'!D567</f>
        <v>[Station Access Income QX: SFO stations - Line 206]</v>
      </c>
      <c r="E507" s="102"/>
      <c r="F507" s="140" t="str">
        <f t="shared" si="10"/>
        <v>£000</v>
      </c>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4"/>
      <c r="AE507" s="285"/>
      <c r="AG507" s="285"/>
      <c r="AI507" s="285"/>
      <c r="AK507" s="286"/>
    </row>
    <row r="508" spans="4:37" ht="12.75" customHeight="1" outlineLevel="2" x14ac:dyDescent="0.25">
      <c r="D508" s="139" t="str">
        <f>'Line Items'!D568</f>
        <v>[Station Access Income QX: SFO stations - Line 207]</v>
      </c>
      <c r="E508" s="102"/>
      <c r="F508" s="140" t="str">
        <f t="shared" si="10"/>
        <v>£000</v>
      </c>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4"/>
      <c r="AE508" s="285"/>
      <c r="AG508" s="285"/>
      <c r="AI508" s="285"/>
      <c r="AK508" s="286"/>
    </row>
    <row r="509" spans="4:37" ht="12.75" customHeight="1" outlineLevel="2" x14ac:dyDescent="0.25">
      <c r="D509" s="139" t="str">
        <f>'Line Items'!D569</f>
        <v>[Station Access Income QX: SFO stations - Line 208]</v>
      </c>
      <c r="E509" s="102"/>
      <c r="F509" s="140" t="str">
        <f t="shared" si="10"/>
        <v>£000</v>
      </c>
      <c r="G509" s="283"/>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284"/>
      <c r="AE509" s="285"/>
      <c r="AG509" s="285"/>
      <c r="AI509" s="285"/>
      <c r="AK509" s="286"/>
    </row>
    <row r="510" spans="4:37" ht="12.75" customHeight="1" outlineLevel="2" x14ac:dyDescent="0.25">
      <c r="D510" s="139" t="str">
        <f>'Line Items'!D570</f>
        <v>[Station Access Income QX: SFO stations - Line 209]</v>
      </c>
      <c r="E510" s="102"/>
      <c r="F510" s="140" t="str">
        <f t="shared" si="10"/>
        <v>£000</v>
      </c>
      <c r="G510" s="283"/>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284"/>
      <c r="AE510" s="285"/>
      <c r="AG510" s="285"/>
      <c r="AI510" s="285"/>
      <c r="AK510" s="286"/>
    </row>
    <row r="511" spans="4:37" ht="12.75" customHeight="1" outlineLevel="2" x14ac:dyDescent="0.25">
      <c r="D511" s="139" t="str">
        <f>'Line Items'!D571</f>
        <v>[Station Access Income QX: SFO stations - Line 210]</v>
      </c>
      <c r="E511" s="102"/>
      <c r="F511" s="140" t="str">
        <f t="shared" si="10"/>
        <v>£000</v>
      </c>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4"/>
      <c r="AE511" s="285"/>
      <c r="AG511" s="285"/>
      <c r="AI511" s="285"/>
      <c r="AK511" s="286"/>
    </row>
    <row r="512" spans="4:37" ht="12.75" customHeight="1" outlineLevel="2" x14ac:dyDescent="0.25">
      <c r="D512" s="139" t="str">
        <f>'Line Items'!D572</f>
        <v>[Station Access Income QX: SFO stations - Line 211]</v>
      </c>
      <c r="E512" s="102"/>
      <c r="F512" s="140" t="str">
        <f t="shared" si="10"/>
        <v>£000</v>
      </c>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4"/>
      <c r="AE512" s="285"/>
      <c r="AG512" s="285"/>
      <c r="AI512" s="285"/>
      <c r="AK512" s="286"/>
    </row>
    <row r="513" spans="4:37" ht="12.75" customHeight="1" outlineLevel="2" x14ac:dyDescent="0.25">
      <c r="D513" s="139" t="str">
        <f>'Line Items'!D573</f>
        <v>[Station Access Income QX: SFO stations - Line 212]</v>
      </c>
      <c r="E513" s="102"/>
      <c r="F513" s="140" t="str">
        <f t="shared" si="10"/>
        <v>£000</v>
      </c>
      <c r="G513" s="283"/>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284"/>
      <c r="AE513" s="285"/>
      <c r="AG513" s="285"/>
      <c r="AI513" s="285"/>
      <c r="AK513" s="286"/>
    </row>
    <row r="514" spans="4:37" ht="12.75" customHeight="1" outlineLevel="2" x14ac:dyDescent="0.25">
      <c r="D514" s="139" t="str">
        <f>'Line Items'!D574</f>
        <v>[Station Access Income QX: SFO stations - Line 213]</v>
      </c>
      <c r="E514" s="102"/>
      <c r="F514" s="140" t="str">
        <f t="shared" si="10"/>
        <v>£000</v>
      </c>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4"/>
      <c r="AE514" s="285"/>
      <c r="AG514" s="285"/>
      <c r="AI514" s="285"/>
      <c r="AK514" s="286"/>
    </row>
    <row r="515" spans="4:37" ht="12.75" customHeight="1" outlineLevel="2" x14ac:dyDescent="0.25">
      <c r="D515" s="139" t="str">
        <f>'Line Items'!D575</f>
        <v>[Station Access Income QX: SFO stations - Line 214]</v>
      </c>
      <c r="E515" s="102"/>
      <c r="F515" s="140" t="str">
        <f t="shared" si="10"/>
        <v>£000</v>
      </c>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4"/>
      <c r="AE515" s="285"/>
      <c r="AG515" s="285"/>
      <c r="AI515" s="285"/>
      <c r="AK515" s="286"/>
    </row>
    <row r="516" spans="4:37" ht="12.75" customHeight="1" outlineLevel="2" x14ac:dyDescent="0.25">
      <c r="D516" s="139" t="str">
        <f>'Line Items'!D576</f>
        <v>[Station Access Income QX: SFO stations - Line 215]</v>
      </c>
      <c r="E516" s="102"/>
      <c r="F516" s="140" t="str">
        <f t="shared" si="10"/>
        <v>£000</v>
      </c>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4"/>
      <c r="AE516" s="285"/>
      <c r="AG516" s="285"/>
      <c r="AI516" s="285"/>
      <c r="AK516" s="286"/>
    </row>
    <row r="517" spans="4:37" ht="12.75" customHeight="1" outlineLevel="2" x14ac:dyDescent="0.25">
      <c r="D517" s="139" t="str">
        <f>'Line Items'!D577</f>
        <v>[Station Access Income QX: SFO stations - Line 216]</v>
      </c>
      <c r="E517" s="102"/>
      <c r="F517" s="140" t="str">
        <f t="shared" si="10"/>
        <v>£000</v>
      </c>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4"/>
      <c r="AE517" s="285"/>
      <c r="AG517" s="285"/>
      <c r="AI517" s="285"/>
      <c r="AK517" s="286"/>
    </row>
    <row r="518" spans="4:37" ht="12.75" customHeight="1" outlineLevel="2" x14ac:dyDescent="0.25">
      <c r="D518" s="139" t="str">
        <f>'Line Items'!D578</f>
        <v>[Station Access Income QX: SFO stations - Line 217]</v>
      </c>
      <c r="E518" s="102"/>
      <c r="F518" s="140" t="str">
        <f t="shared" si="10"/>
        <v>£000</v>
      </c>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4"/>
      <c r="AE518" s="285"/>
      <c r="AG518" s="285"/>
      <c r="AI518" s="285"/>
      <c r="AK518" s="286"/>
    </row>
    <row r="519" spans="4:37" ht="12.75" customHeight="1" outlineLevel="2" x14ac:dyDescent="0.25">
      <c r="D519" s="139" t="str">
        <f>'Line Items'!D579</f>
        <v>[Station Access Income QX: SFO stations - Line 218]</v>
      </c>
      <c r="E519" s="102"/>
      <c r="F519" s="140" t="str">
        <f t="shared" si="10"/>
        <v>£000</v>
      </c>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4"/>
      <c r="AE519" s="285"/>
      <c r="AG519" s="285"/>
      <c r="AI519" s="285"/>
      <c r="AK519" s="286"/>
    </row>
    <row r="520" spans="4:37" ht="12.75" customHeight="1" outlineLevel="2" x14ac:dyDescent="0.25">
      <c r="D520" s="139" t="str">
        <f>'Line Items'!D580</f>
        <v>[Station Access Income QX: SFO stations - Line 219]</v>
      </c>
      <c r="E520" s="102"/>
      <c r="F520" s="140" t="str">
        <f t="shared" si="10"/>
        <v>£000</v>
      </c>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4"/>
      <c r="AE520" s="285"/>
      <c r="AG520" s="285"/>
      <c r="AI520" s="285"/>
      <c r="AK520" s="286"/>
    </row>
    <row r="521" spans="4:37" ht="12.75" customHeight="1" outlineLevel="2" x14ac:dyDescent="0.25">
      <c r="D521" s="139" t="str">
        <f>'Line Items'!D581</f>
        <v>[Station Access Income QX: SFO stations - Line 220]</v>
      </c>
      <c r="E521" s="102"/>
      <c r="F521" s="140" t="str">
        <f t="shared" si="10"/>
        <v>£000</v>
      </c>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4"/>
      <c r="AE521" s="285"/>
      <c r="AG521" s="285"/>
      <c r="AI521" s="285"/>
      <c r="AK521" s="286"/>
    </row>
    <row r="522" spans="4:37" ht="12.75" customHeight="1" outlineLevel="2" x14ac:dyDescent="0.25">
      <c r="D522" s="139" t="str">
        <f>'Line Items'!D582</f>
        <v>[Station Access Income QX: SFO stations - Line 221]</v>
      </c>
      <c r="E522" s="102"/>
      <c r="F522" s="140" t="str">
        <f t="shared" si="10"/>
        <v>£000</v>
      </c>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4"/>
      <c r="AE522" s="285"/>
      <c r="AG522" s="285"/>
      <c r="AI522" s="285"/>
      <c r="AK522" s="286"/>
    </row>
    <row r="523" spans="4:37" ht="12.75" customHeight="1" outlineLevel="2" x14ac:dyDescent="0.25">
      <c r="D523" s="139" t="str">
        <f>'Line Items'!D583</f>
        <v>[Station Access Income QX: SFO stations - Line 222]</v>
      </c>
      <c r="E523" s="102"/>
      <c r="F523" s="140" t="str">
        <f t="shared" si="10"/>
        <v>£000</v>
      </c>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4"/>
      <c r="AE523" s="285"/>
      <c r="AG523" s="285"/>
      <c r="AI523" s="285"/>
      <c r="AK523" s="286"/>
    </row>
    <row r="524" spans="4:37" ht="12.75" customHeight="1" outlineLevel="2" x14ac:dyDescent="0.25">
      <c r="D524" s="139" t="str">
        <f>'Line Items'!D584</f>
        <v>[Station Access Income QX: SFO stations - Line 223]</v>
      </c>
      <c r="E524" s="102"/>
      <c r="F524" s="140" t="str">
        <f t="shared" si="10"/>
        <v>£000</v>
      </c>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4"/>
      <c r="AE524" s="285"/>
      <c r="AG524" s="285"/>
      <c r="AI524" s="285"/>
      <c r="AK524" s="286"/>
    </row>
    <row r="525" spans="4:37" ht="12.75" customHeight="1" outlineLevel="2" x14ac:dyDescent="0.25">
      <c r="D525" s="139" t="str">
        <f>'Line Items'!D585</f>
        <v>[Station Access Income QX: SFO stations - Line 224]</v>
      </c>
      <c r="E525" s="102"/>
      <c r="F525" s="140" t="str">
        <f t="shared" si="10"/>
        <v>£000</v>
      </c>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4"/>
      <c r="AE525" s="285"/>
      <c r="AG525" s="285"/>
      <c r="AI525" s="285"/>
      <c r="AK525" s="286"/>
    </row>
    <row r="526" spans="4:37" ht="12.75" customHeight="1" outlineLevel="2" x14ac:dyDescent="0.25">
      <c r="D526" s="139" t="str">
        <f>'Line Items'!D586</f>
        <v>[Station Access Income QX: SFO stations - Line 225]</v>
      </c>
      <c r="E526" s="102"/>
      <c r="F526" s="140" t="str">
        <f t="shared" si="10"/>
        <v>£000</v>
      </c>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4"/>
      <c r="AE526" s="285"/>
      <c r="AG526" s="285"/>
      <c r="AI526" s="285"/>
      <c r="AK526" s="286"/>
    </row>
    <row r="527" spans="4:37" ht="12.75" customHeight="1" outlineLevel="2" x14ac:dyDescent="0.25">
      <c r="D527" s="139" t="str">
        <f>'Line Items'!D587</f>
        <v>[Station Access Income QX: SFO stations - Line 226]</v>
      </c>
      <c r="E527" s="102"/>
      <c r="F527" s="140" t="str">
        <f t="shared" si="10"/>
        <v>£000</v>
      </c>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4"/>
      <c r="AE527" s="285"/>
      <c r="AG527" s="285"/>
      <c r="AI527" s="285"/>
      <c r="AK527" s="286"/>
    </row>
    <row r="528" spans="4:37" ht="12.75" customHeight="1" outlineLevel="2" x14ac:dyDescent="0.25">
      <c r="D528" s="139" t="str">
        <f>'Line Items'!D588</f>
        <v>[Station Access Income QX: SFO stations - Line 227]</v>
      </c>
      <c r="E528" s="102"/>
      <c r="F528" s="140" t="str">
        <f t="shared" si="10"/>
        <v>£000</v>
      </c>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4"/>
      <c r="AE528" s="285"/>
      <c r="AG528" s="285"/>
      <c r="AI528" s="285"/>
      <c r="AK528" s="286"/>
    </row>
    <row r="529" spans="4:37" ht="12.75" customHeight="1" outlineLevel="2" x14ac:dyDescent="0.25">
      <c r="D529" s="139" t="str">
        <f>'Line Items'!D589</f>
        <v>[Station Access Income QX: SFO stations - Line 228]</v>
      </c>
      <c r="E529" s="102"/>
      <c r="F529" s="140" t="str">
        <f t="shared" si="10"/>
        <v>£000</v>
      </c>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4"/>
      <c r="AE529" s="285"/>
      <c r="AG529" s="285"/>
      <c r="AI529" s="285"/>
      <c r="AK529" s="286"/>
    </row>
    <row r="530" spans="4:37" ht="12.75" customHeight="1" outlineLevel="2" x14ac:dyDescent="0.25">
      <c r="D530" s="139" t="str">
        <f>'Line Items'!D590</f>
        <v>[Station Access Income QX: SFO stations - Line 229]</v>
      </c>
      <c r="E530" s="102"/>
      <c r="F530" s="140" t="str">
        <f t="shared" si="10"/>
        <v>£000</v>
      </c>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4"/>
      <c r="AE530" s="285"/>
      <c r="AG530" s="285"/>
      <c r="AI530" s="285"/>
      <c r="AK530" s="286"/>
    </row>
    <row r="531" spans="4:37" ht="12.75" customHeight="1" outlineLevel="2" x14ac:dyDescent="0.25">
      <c r="D531" s="139" t="str">
        <f>'Line Items'!D591</f>
        <v>[Station Access Income QX: SFO stations - Line 230]</v>
      </c>
      <c r="E531" s="102"/>
      <c r="F531" s="140" t="str">
        <f t="shared" si="10"/>
        <v>£000</v>
      </c>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4"/>
      <c r="AE531" s="285"/>
      <c r="AG531" s="285"/>
      <c r="AI531" s="285"/>
      <c r="AK531" s="286"/>
    </row>
    <row r="532" spans="4:37" ht="12.75" customHeight="1" outlineLevel="2" x14ac:dyDescent="0.25">
      <c r="D532" s="139" t="str">
        <f>'Line Items'!D592</f>
        <v>[Station Access Income QX: SFO stations - Line 231]</v>
      </c>
      <c r="E532" s="102"/>
      <c r="F532" s="140" t="str">
        <f t="shared" si="10"/>
        <v>£000</v>
      </c>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4"/>
      <c r="AE532" s="285"/>
      <c r="AG532" s="285"/>
      <c r="AI532" s="285"/>
      <c r="AK532" s="286"/>
    </row>
    <row r="533" spans="4:37" ht="12.75" customHeight="1" outlineLevel="2" x14ac:dyDescent="0.25">
      <c r="D533" s="139" t="str">
        <f>'Line Items'!D593</f>
        <v>[Station Access Income QX: SFO stations - Line 232]</v>
      </c>
      <c r="E533" s="102"/>
      <c r="F533" s="140" t="str">
        <f t="shared" si="10"/>
        <v>£000</v>
      </c>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4"/>
      <c r="AE533" s="285"/>
      <c r="AG533" s="285"/>
      <c r="AI533" s="285"/>
      <c r="AK533" s="286"/>
    </row>
    <row r="534" spans="4:37" ht="12.75" customHeight="1" outlineLevel="2" x14ac:dyDescent="0.25">
      <c r="D534" s="139" t="str">
        <f>'Line Items'!D594</f>
        <v>[Station Access Income QX: SFO stations - Line 233]</v>
      </c>
      <c r="E534" s="102"/>
      <c r="F534" s="140" t="str">
        <f t="shared" si="10"/>
        <v>£000</v>
      </c>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4"/>
      <c r="AE534" s="285"/>
      <c r="AG534" s="285"/>
      <c r="AI534" s="285"/>
      <c r="AK534" s="286"/>
    </row>
    <row r="535" spans="4:37" ht="12.75" customHeight="1" outlineLevel="2" x14ac:dyDescent="0.25">
      <c r="D535" s="139" t="str">
        <f>'Line Items'!D595</f>
        <v>[Station Access Income QX: SFO stations - Line 234]</v>
      </c>
      <c r="E535" s="102"/>
      <c r="F535" s="140" t="str">
        <f t="shared" si="10"/>
        <v>£000</v>
      </c>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4"/>
      <c r="AE535" s="285"/>
      <c r="AG535" s="285"/>
      <c r="AI535" s="285"/>
      <c r="AK535" s="286"/>
    </row>
    <row r="536" spans="4:37" ht="12.75" customHeight="1" outlineLevel="2" x14ac:dyDescent="0.25">
      <c r="D536" s="139" t="str">
        <f>'Line Items'!D596</f>
        <v>[Station Access Income QX: SFO stations - Line 235]</v>
      </c>
      <c r="E536" s="102"/>
      <c r="F536" s="140" t="str">
        <f t="shared" si="10"/>
        <v>£000</v>
      </c>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4"/>
      <c r="AE536" s="285"/>
      <c r="AG536" s="285"/>
      <c r="AI536" s="285"/>
      <c r="AK536" s="286"/>
    </row>
    <row r="537" spans="4:37" ht="12.75" customHeight="1" outlineLevel="2" x14ac:dyDescent="0.25">
      <c r="D537" s="139" t="str">
        <f>'Line Items'!D597</f>
        <v>[Station Access Income QX: SFO stations - Line 236]</v>
      </c>
      <c r="E537" s="102"/>
      <c r="F537" s="140" t="str">
        <f t="shared" si="10"/>
        <v>£000</v>
      </c>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4"/>
      <c r="AE537" s="285"/>
      <c r="AG537" s="285"/>
      <c r="AI537" s="285"/>
      <c r="AK537" s="286"/>
    </row>
    <row r="538" spans="4:37" ht="12.75" customHeight="1" outlineLevel="2" x14ac:dyDescent="0.25">
      <c r="D538" s="139" t="str">
        <f>'Line Items'!D598</f>
        <v>[Station Access Income QX: SFO stations - Line 237]</v>
      </c>
      <c r="E538" s="102"/>
      <c r="F538" s="140" t="str">
        <f t="shared" si="10"/>
        <v>£000</v>
      </c>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4"/>
      <c r="AE538" s="285"/>
      <c r="AG538" s="285"/>
      <c r="AI538" s="285"/>
      <c r="AK538" s="286"/>
    </row>
    <row r="539" spans="4:37" ht="12.75" customHeight="1" outlineLevel="2" x14ac:dyDescent="0.25">
      <c r="D539" s="139" t="str">
        <f>'Line Items'!D599</f>
        <v>[Station Access Income QX: SFO stations - Line 238]</v>
      </c>
      <c r="E539" s="102"/>
      <c r="F539" s="140" t="str">
        <f t="shared" si="10"/>
        <v>£000</v>
      </c>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4"/>
      <c r="AE539" s="285"/>
      <c r="AG539" s="285"/>
      <c r="AI539" s="285"/>
      <c r="AK539" s="286"/>
    </row>
    <row r="540" spans="4:37" ht="12.75" customHeight="1" outlineLevel="2" x14ac:dyDescent="0.25">
      <c r="D540" s="139" t="str">
        <f>'Line Items'!D600</f>
        <v>[Station Access Income QX: SFO stations - Line 239]</v>
      </c>
      <c r="E540" s="102"/>
      <c r="F540" s="140" t="str">
        <f t="shared" si="10"/>
        <v>£000</v>
      </c>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4"/>
      <c r="AE540" s="285"/>
      <c r="AG540" s="285"/>
      <c r="AI540" s="285"/>
      <c r="AK540" s="286"/>
    </row>
    <row r="541" spans="4:37" ht="12.75" customHeight="1" outlineLevel="2" x14ac:dyDescent="0.25">
      <c r="D541" s="139" t="str">
        <f>'Line Items'!D601</f>
        <v>[Station Access Income QX: SFO stations - Line 240]</v>
      </c>
      <c r="E541" s="102"/>
      <c r="F541" s="140" t="str">
        <f t="shared" si="10"/>
        <v>£000</v>
      </c>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4"/>
      <c r="AE541" s="285"/>
      <c r="AG541" s="285"/>
      <c r="AI541" s="285"/>
      <c r="AK541" s="286"/>
    </row>
    <row r="542" spans="4:37" ht="12.75" customHeight="1" outlineLevel="2" x14ac:dyDescent="0.25">
      <c r="D542" s="139" t="str">
        <f>'Line Items'!D602</f>
        <v>[Station Access Income QX: SFO stations - Line 241]</v>
      </c>
      <c r="E542" s="102"/>
      <c r="F542" s="140" t="str">
        <f t="shared" si="10"/>
        <v>£000</v>
      </c>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4"/>
      <c r="AE542" s="285"/>
      <c r="AG542" s="285"/>
      <c r="AI542" s="285"/>
      <c r="AK542" s="286"/>
    </row>
    <row r="543" spans="4:37" ht="12.75" customHeight="1" outlineLevel="2" x14ac:dyDescent="0.25">
      <c r="D543" s="139" t="str">
        <f>'Line Items'!D603</f>
        <v>[Station Access Income QX: SFO stations - Line 242]</v>
      </c>
      <c r="E543" s="102"/>
      <c r="F543" s="140" t="str">
        <f t="shared" si="10"/>
        <v>£000</v>
      </c>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4"/>
      <c r="AE543" s="285"/>
      <c r="AG543" s="285"/>
      <c r="AI543" s="285"/>
      <c r="AK543" s="286"/>
    </row>
    <row r="544" spans="4:37" ht="12.75" customHeight="1" outlineLevel="2" x14ac:dyDescent="0.25">
      <c r="D544" s="139" t="str">
        <f>'Line Items'!D604</f>
        <v>[Station Access Income QX: SFO stations - Line 243]</v>
      </c>
      <c r="E544" s="102"/>
      <c r="F544" s="140" t="str">
        <f t="shared" si="10"/>
        <v>£000</v>
      </c>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4"/>
      <c r="AE544" s="285"/>
      <c r="AG544" s="285"/>
      <c r="AI544" s="285"/>
      <c r="AK544" s="286"/>
    </row>
    <row r="545" spans="1:37" ht="12.75" customHeight="1" outlineLevel="2" x14ac:dyDescent="0.25">
      <c r="D545" s="139" t="str">
        <f>'Line Items'!D605</f>
        <v>[Station Access Income QX: SFO stations - Line 244]</v>
      </c>
      <c r="E545" s="102"/>
      <c r="F545" s="140" t="str">
        <f t="shared" si="10"/>
        <v>£000</v>
      </c>
      <c r="G545" s="283"/>
      <c r="H545" s="283"/>
      <c r="I545" s="283"/>
      <c r="J545" s="283"/>
      <c r="K545" s="283"/>
      <c r="L545" s="283"/>
      <c r="M545" s="283"/>
      <c r="N545" s="283"/>
      <c r="O545" s="283"/>
      <c r="P545" s="283"/>
      <c r="Q545" s="283"/>
      <c r="R545" s="283"/>
      <c r="S545" s="283"/>
      <c r="T545" s="283"/>
      <c r="U545" s="283"/>
      <c r="V545" s="283"/>
      <c r="W545" s="283"/>
      <c r="X545" s="283"/>
      <c r="Y545" s="283"/>
      <c r="Z545" s="283"/>
      <c r="AA545" s="283"/>
      <c r="AB545" s="283"/>
      <c r="AC545" s="284"/>
      <c r="AE545" s="285"/>
      <c r="AG545" s="285"/>
      <c r="AI545" s="285"/>
      <c r="AK545" s="286"/>
    </row>
    <row r="546" spans="1:37" ht="12.75" customHeight="1" outlineLevel="2" x14ac:dyDescent="0.25">
      <c r="D546" s="139" t="str">
        <f>'Line Items'!D606</f>
        <v>[Station Access Income QX: SFO stations - Line 245]</v>
      </c>
      <c r="E546" s="102"/>
      <c r="F546" s="140" t="str">
        <f t="shared" si="10"/>
        <v>£000</v>
      </c>
      <c r="G546" s="283"/>
      <c r="H546" s="283"/>
      <c r="I546" s="283"/>
      <c r="J546" s="283"/>
      <c r="K546" s="283"/>
      <c r="L546" s="283"/>
      <c r="M546" s="283"/>
      <c r="N546" s="283"/>
      <c r="O546" s="283"/>
      <c r="P546" s="283"/>
      <c r="Q546" s="283"/>
      <c r="R546" s="283"/>
      <c r="S546" s="283"/>
      <c r="T546" s="283"/>
      <c r="U546" s="283"/>
      <c r="V546" s="283"/>
      <c r="W546" s="283"/>
      <c r="X546" s="283"/>
      <c r="Y546" s="283"/>
      <c r="Z546" s="283"/>
      <c r="AA546" s="283"/>
      <c r="AB546" s="283"/>
      <c r="AC546" s="284"/>
      <c r="AE546" s="285"/>
      <c r="AG546" s="285"/>
      <c r="AI546" s="285"/>
      <c r="AK546" s="286"/>
    </row>
    <row r="547" spans="1:37" ht="12.75" customHeight="1" outlineLevel="2" x14ac:dyDescent="0.25">
      <c r="D547" s="139" t="str">
        <f>'Line Items'!D607</f>
        <v>[Station Access Income QX: SFO stations - Line 246]</v>
      </c>
      <c r="E547" s="102"/>
      <c r="F547" s="140" t="str">
        <f t="shared" si="10"/>
        <v>£000</v>
      </c>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4"/>
      <c r="AE547" s="285"/>
      <c r="AG547" s="285"/>
      <c r="AI547" s="285"/>
      <c r="AK547" s="286"/>
    </row>
    <row r="548" spans="1:37" ht="12.75" customHeight="1" outlineLevel="2" x14ac:dyDescent="0.25">
      <c r="D548" s="139" t="str">
        <f>'Line Items'!D608</f>
        <v>[Station Access Income QX: SFO stations - Line 247]</v>
      </c>
      <c r="E548" s="102"/>
      <c r="F548" s="140" t="str">
        <f t="shared" si="10"/>
        <v>£000</v>
      </c>
      <c r="G548" s="283"/>
      <c r="H548" s="283"/>
      <c r="I548" s="283"/>
      <c r="J548" s="283"/>
      <c r="K548" s="283"/>
      <c r="L548" s="283"/>
      <c r="M548" s="283"/>
      <c r="N548" s="283"/>
      <c r="O548" s="283"/>
      <c r="P548" s="283"/>
      <c r="Q548" s="283"/>
      <c r="R548" s="283"/>
      <c r="S548" s="283"/>
      <c r="T548" s="283"/>
      <c r="U548" s="283"/>
      <c r="V548" s="283"/>
      <c r="W548" s="283"/>
      <c r="X548" s="283"/>
      <c r="Y548" s="283"/>
      <c r="Z548" s="283"/>
      <c r="AA548" s="283"/>
      <c r="AB548" s="283"/>
      <c r="AC548" s="284"/>
      <c r="AE548" s="285"/>
      <c r="AG548" s="285"/>
      <c r="AI548" s="285"/>
      <c r="AK548" s="286"/>
    </row>
    <row r="549" spans="1:37" ht="12.75" customHeight="1" outlineLevel="2" x14ac:dyDescent="0.25">
      <c r="D549" s="139" t="str">
        <f>'Line Items'!D609</f>
        <v>[Station Access Income QX: SFO stations - Line 248]</v>
      </c>
      <c r="E549" s="102"/>
      <c r="F549" s="140" t="str">
        <f t="shared" si="10"/>
        <v>£000</v>
      </c>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4"/>
      <c r="AE549" s="285"/>
      <c r="AG549" s="285"/>
      <c r="AI549" s="285"/>
      <c r="AK549" s="286"/>
    </row>
    <row r="550" spans="1:37" ht="12.75" customHeight="1" outlineLevel="2" x14ac:dyDescent="0.25">
      <c r="D550" s="139" t="str">
        <f>'Line Items'!D610</f>
        <v>[Station Access Income QX: SFO stations - Line 249]</v>
      </c>
      <c r="E550" s="102"/>
      <c r="F550" s="140" t="str">
        <f t="shared" si="10"/>
        <v>£000</v>
      </c>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4"/>
      <c r="AE550" s="285"/>
      <c r="AG550" s="285"/>
      <c r="AI550" s="285"/>
      <c r="AK550" s="286"/>
    </row>
    <row r="551" spans="1:37" ht="12.75" customHeight="1" outlineLevel="2" x14ac:dyDescent="0.25">
      <c r="D551" s="111" t="str">
        <f>'Line Items'!D611</f>
        <v>[Station Access Income QX: SFO stations - Line 250]</v>
      </c>
      <c r="E551" s="287"/>
      <c r="F551" s="150" t="str">
        <f t="shared" si="10"/>
        <v>£000</v>
      </c>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9"/>
      <c r="AE551" s="290"/>
      <c r="AG551" s="290"/>
      <c r="AI551" s="290"/>
      <c r="AK551" s="291"/>
    </row>
    <row r="552" spans="1:37" ht="12.75" customHeight="1" outlineLevel="1" x14ac:dyDescent="0.25">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E552" s="103"/>
      <c r="AG552" s="103"/>
      <c r="AI552" s="103"/>
    </row>
    <row r="553" spans="1:37" ht="12.75" customHeight="1" outlineLevel="1" x14ac:dyDescent="0.25">
      <c r="D553" s="292" t="str">
        <f>C301</f>
        <v>Station Access Income Qualifying Expenditure</v>
      </c>
      <c r="E553" s="308"/>
      <c r="F553" s="309" t="str">
        <f>F551</f>
        <v>£000</v>
      </c>
      <c r="G553" s="310">
        <f t="shared" ref="G553:AC553" si="11">SUM(G302:G551)</f>
        <v>0</v>
      </c>
      <c r="H553" s="310">
        <f t="shared" si="11"/>
        <v>0</v>
      </c>
      <c r="I553" s="310">
        <f t="shared" si="11"/>
        <v>0</v>
      </c>
      <c r="J553" s="310">
        <f t="shared" si="11"/>
        <v>0</v>
      </c>
      <c r="K553" s="310">
        <f t="shared" si="11"/>
        <v>0</v>
      </c>
      <c r="L553" s="310">
        <f t="shared" si="11"/>
        <v>0</v>
      </c>
      <c r="M553" s="310">
        <f t="shared" si="11"/>
        <v>0</v>
      </c>
      <c r="N553" s="310">
        <f t="shared" si="11"/>
        <v>0</v>
      </c>
      <c r="O553" s="310">
        <f t="shared" si="11"/>
        <v>0</v>
      </c>
      <c r="P553" s="310">
        <f t="shared" si="11"/>
        <v>0</v>
      </c>
      <c r="Q553" s="310">
        <f t="shared" si="11"/>
        <v>0</v>
      </c>
      <c r="R553" s="310">
        <f t="shared" si="11"/>
        <v>0</v>
      </c>
      <c r="S553" s="310">
        <f t="shared" si="11"/>
        <v>0</v>
      </c>
      <c r="T553" s="310">
        <f t="shared" si="11"/>
        <v>0</v>
      </c>
      <c r="U553" s="310">
        <f t="shared" si="11"/>
        <v>0</v>
      </c>
      <c r="V553" s="310">
        <f t="shared" si="11"/>
        <v>0</v>
      </c>
      <c r="W553" s="310">
        <f t="shared" si="11"/>
        <v>0</v>
      </c>
      <c r="X553" s="310">
        <f t="shared" si="11"/>
        <v>0</v>
      </c>
      <c r="Y553" s="310">
        <f t="shared" si="11"/>
        <v>0</v>
      </c>
      <c r="Z553" s="310">
        <f t="shared" si="11"/>
        <v>0</v>
      </c>
      <c r="AA553" s="310">
        <f t="shared" si="11"/>
        <v>0</v>
      </c>
      <c r="AB553" s="310">
        <f t="shared" si="11"/>
        <v>0</v>
      </c>
      <c r="AC553" s="298">
        <f t="shared" si="11"/>
        <v>0</v>
      </c>
      <c r="AE553" s="299">
        <f>SUM(AE302:AE551)</f>
        <v>0</v>
      </c>
      <c r="AG553" s="299">
        <f>SUM(AG302:AG551)</f>
        <v>0</v>
      </c>
      <c r="AI553" s="299">
        <f>SUM(AI302:AI551)</f>
        <v>0</v>
      </c>
      <c r="AK553" s="296"/>
    </row>
    <row r="554" spans="1:37" ht="12.75" customHeight="1" outlineLevel="1" x14ac:dyDescent="0.25">
      <c r="G554" s="103"/>
      <c r="H554" s="103"/>
      <c r="I554" s="103"/>
      <c r="J554" s="103"/>
      <c r="K554" s="103"/>
      <c r="L554" s="103"/>
      <c r="M554" s="103"/>
      <c r="N554" s="103"/>
      <c r="O554" s="103"/>
      <c r="P554" s="103"/>
      <c r="Q554" s="103"/>
      <c r="R554" s="103"/>
      <c r="S554" s="103"/>
      <c r="T554" s="103"/>
      <c r="U554" s="103"/>
      <c r="V554" s="103"/>
      <c r="W554" s="103"/>
      <c r="X554" s="103"/>
      <c r="Y554" s="103"/>
      <c r="Z554" s="103"/>
      <c r="AA554" s="103"/>
      <c r="AB554" s="103"/>
      <c r="AC554" s="103"/>
      <c r="AE554" s="103"/>
      <c r="AG554" s="103"/>
      <c r="AI554" s="103"/>
    </row>
    <row r="555" spans="1:37" ht="12.75" customHeight="1" outlineLevel="1" x14ac:dyDescent="0.25">
      <c r="D555" s="292" t="str">
        <f>"Total "&amp;B45</f>
        <v>Total Revenue from Station Access Offcharged</v>
      </c>
      <c r="E555" s="308"/>
      <c r="F555" s="309" t="str">
        <f>F553</f>
        <v>£000</v>
      </c>
      <c r="G555" s="310">
        <f>SUM(G299,G553)</f>
        <v>0</v>
      </c>
      <c r="H555" s="310">
        <f t="shared" ref="H555:AI555" si="12">SUM(H299,H553)</f>
        <v>0</v>
      </c>
      <c r="I555" s="310">
        <f t="shared" si="12"/>
        <v>0</v>
      </c>
      <c r="J555" s="310">
        <f t="shared" si="12"/>
        <v>0</v>
      </c>
      <c r="K555" s="310">
        <f t="shared" si="12"/>
        <v>0</v>
      </c>
      <c r="L555" s="310">
        <f t="shared" si="12"/>
        <v>0</v>
      </c>
      <c r="M555" s="310">
        <f t="shared" si="12"/>
        <v>0</v>
      </c>
      <c r="N555" s="310">
        <f t="shared" si="12"/>
        <v>0</v>
      </c>
      <c r="O555" s="310">
        <f t="shared" si="12"/>
        <v>0</v>
      </c>
      <c r="P555" s="310">
        <f t="shared" si="12"/>
        <v>0</v>
      </c>
      <c r="Q555" s="310">
        <f t="shared" si="12"/>
        <v>0</v>
      </c>
      <c r="R555" s="310">
        <f t="shared" si="12"/>
        <v>0</v>
      </c>
      <c r="S555" s="310">
        <f t="shared" si="12"/>
        <v>0</v>
      </c>
      <c r="T555" s="310">
        <f t="shared" si="12"/>
        <v>0</v>
      </c>
      <c r="U555" s="310">
        <f t="shared" si="12"/>
        <v>0</v>
      </c>
      <c r="V555" s="310">
        <f t="shared" si="12"/>
        <v>0</v>
      </c>
      <c r="W555" s="310">
        <f t="shared" si="12"/>
        <v>0</v>
      </c>
      <c r="X555" s="310">
        <f t="shared" si="12"/>
        <v>0</v>
      </c>
      <c r="Y555" s="310">
        <f t="shared" si="12"/>
        <v>0</v>
      </c>
      <c r="Z555" s="310">
        <f t="shared" si="12"/>
        <v>0</v>
      </c>
      <c r="AA555" s="310">
        <f t="shared" si="12"/>
        <v>0</v>
      </c>
      <c r="AB555" s="310">
        <f t="shared" si="12"/>
        <v>0</v>
      </c>
      <c r="AC555" s="298">
        <f t="shared" si="12"/>
        <v>0</v>
      </c>
      <c r="AE555" s="299">
        <f t="shared" si="12"/>
        <v>0</v>
      </c>
      <c r="AG555" s="299">
        <f t="shared" si="12"/>
        <v>0</v>
      </c>
      <c r="AI555" s="299">
        <f t="shared" si="12"/>
        <v>0</v>
      </c>
      <c r="AK555" s="296"/>
    </row>
    <row r="556" spans="1:37" x14ac:dyDescent="0.25">
      <c r="G556" s="103"/>
      <c r="H556" s="103"/>
      <c r="I556" s="103"/>
      <c r="J556" s="103"/>
      <c r="K556" s="103"/>
      <c r="L556" s="103"/>
      <c r="M556" s="103"/>
      <c r="N556" s="103"/>
      <c r="O556" s="103"/>
      <c r="P556" s="103"/>
      <c r="Q556" s="103"/>
      <c r="R556" s="103"/>
      <c r="S556" s="103"/>
      <c r="T556" s="103"/>
      <c r="U556" s="103"/>
      <c r="V556" s="103"/>
      <c r="W556" s="103"/>
      <c r="X556" s="103"/>
      <c r="Y556" s="103"/>
      <c r="Z556" s="103"/>
      <c r="AA556" s="103"/>
      <c r="AB556" s="103"/>
      <c r="AC556" s="103"/>
      <c r="AE556" s="103"/>
      <c r="AG556" s="103"/>
      <c r="AI556" s="103"/>
    </row>
    <row r="557" spans="1:37" ht="14.4" x14ac:dyDescent="0.25">
      <c r="B557" s="62" t="str">
        <f>'Line Items'!B614</f>
        <v>Revenue from Other Costs Offcharged</v>
      </c>
      <c r="C557" s="62"/>
      <c r="D557" s="277"/>
      <c r="E557" s="277"/>
      <c r="F557" s="62"/>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62"/>
      <c r="AE557" s="344"/>
      <c r="AF557" s="62"/>
      <c r="AG557" s="344"/>
      <c r="AH557" s="62"/>
      <c r="AI557" s="344"/>
      <c r="AJ557" s="62"/>
      <c r="AK557" s="62"/>
    </row>
    <row r="558" spans="1:37" ht="12.75" customHeight="1" outlineLevel="1" x14ac:dyDescent="0.25">
      <c r="A558" s="71"/>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E558" s="103"/>
      <c r="AG558" s="103"/>
      <c r="AI558" s="103"/>
    </row>
    <row r="559" spans="1:37" ht="12.75" customHeight="1" outlineLevel="1" x14ac:dyDescent="0.25">
      <c r="D559" s="345" t="str">
        <f>'Line Items'!D616</f>
        <v>Station Services</v>
      </c>
      <c r="E559" s="346"/>
      <c r="F559" s="347" t="s">
        <v>556</v>
      </c>
      <c r="G559" s="348"/>
      <c r="H559" s="348"/>
      <c r="I559" s="348"/>
      <c r="J559" s="348"/>
      <c r="K559" s="348"/>
      <c r="L559" s="348"/>
      <c r="M559" s="348"/>
      <c r="N559" s="348"/>
      <c r="O559" s="348"/>
      <c r="P559" s="348"/>
      <c r="Q559" s="348"/>
      <c r="R559" s="348"/>
      <c r="S559" s="348"/>
      <c r="T559" s="348"/>
      <c r="U559" s="348"/>
      <c r="V559" s="348"/>
      <c r="W559" s="348"/>
      <c r="X559" s="348"/>
      <c r="Y559" s="348"/>
      <c r="Z559" s="348"/>
      <c r="AA559" s="348"/>
      <c r="AB559" s="348"/>
      <c r="AC559" s="360"/>
      <c r="AE559" s="359"/>
      <c r="AG559" s="359"/>
      <c r="AI559" s="359"/>
      <c r="AK559" s="352"/>
    </row>
    <row r="560" spans="1:37" ht="12.75" customHeight="1" outlineLevel="1" x14ac:dyDescent="0.25">
      <c r="D560" s="139" t="str">
        <f>'Line Items'!D617</f>
        <v>Train cleaning: Other TOCs</v>
      </c>
      <c r="E560" s="102"/>
      <c r="F560" s="140" t="str">
        <f t="shared" ref="F560:F587" si="13">F559</f>
        <v>£000</v>
      </c>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4"/>
      <c r="AE560" s="285"/>
      <c r="AG560" s="285"/>
      <c r="AI560" s="285"/>
      <c r="AK560" s="286"/>
    </row>
    <row r="561" spans="4:37" ht="12.75" customHeight="1" outlineLevel="1" x14ac:dyDescent="0.25">
      <c r="D561" s="139" t="str">
        <f>'Line Items'!D618</f>
        <v>Stabling: Other TOCs</v>
      </c>
      <c r="E561" s="102"/>
      <c r="F561" s="140" t="str">
        <f t="shared" si="13"/>
        <v>£000</v>
      </c>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4"/>
      <c r="AE561" s="285"/>
      <c r="AG561" s="285"/>
      <c r="AI561" s="285"/>
      <c r="AK561" s="286"/>
    </row>
    <row r="562" spans="4:37" ht="12.75" customHeight="1" outlineLevel="1" x14ac:dyDescent="0.25">
      <c r="D562" s="139" t="str">
        <f>'Line Items'!D619</f>
        <v>Light Maintenance: Other TOCs</v>
      </c>
      <c r="E562" s="102"/>
      <c r="F562" s="140" t="str">
        <f t="shared" si="13"/>
        <v>£000</v>
      </c>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4"/>
      <c r="AE562" s="285"/>
      <c r="AG562" s="285"/>
      <c r="AI562" s="285"/>
      <c r="AK562" s="286"/>
    </row>
    <row r="563" spans="4:37" ht="12.75" customHeight="1" outlineLevel="1" x14ac:dyDescent="0.25">
      <c r="D563" s="139" t="str">
        <f>'Line Items'!D620</f>
        <v>Heavy Maintenance: Other TOCs</v>
      </c>
      <c r="E563" s="102"/>
      <c r="F563" s="140" t="str">
        <f t="shared" si="13"/>
        <v>£000</v>
      </c>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4"/>
      <c r="AE563" s="285"/>
      <c r="AG563" s="285"/>
      <c r="AI563" s="285"/>
      <c r="AK563" s="286"/>
    </row>
    <row r="564" spans="4:37" ht="12.75" customHeight="1" outlineLevel="1" x14ac:dyDescent="0.25">
      <c r="D564" s="139" t="str">
        <f>'Line Items'!D621</f>
        <v>Train Fuel: Other TOCs</v>
      </c>
      <c r="E564" s="102"/>
      <c r="F564" s="140" t="str">
        <f t="shared" si="13"/>
        <v>£000</v>
      </c>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4"/>
      <c r="AE564" s="285"/>
      <c r="AG564" s="285"/>
      <c r="AI564" s="285"/>
      <c r="AK564" s="286"/>
    </row>
    <row r="565" spans="4:37" ht="12.75" customHeight="1" outlineLevel="1" x14ac:dyDescent="0.25">
      <c r="D565" s="139" t="str">
        <f>'Line Items'!D622</f>
        <v>Depot Access: Other TOCs</v>
      </c>
      <c r="E565" s="102"/>
      <c r="F565" s="140" t="str">
        <f t="shared" si="13"/>
        <v>£000</v>
      </c>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4"/>
      <c r="AE565" s="285"/>
      <c r="AG565" s="285"/>
      <c r="AI565" s="285"/>
      <c r="AK565" s="286"/>
    </row>
    <row r="566" spans="4:37" ht="12.75" customHeight="1" outlineLevel="1" x14ac:dyDescent="0.25">
      <c r="D566" s="139" t="str">
        <f>'Line Items'!D623</f>
        <v>Other Depot Income</v>
      </c>
      <c r="E566" s="102"/>
      <c r="F566" s="140" t="str">
        <f t="shared" si="13"/>
        <v>£000</v>
      </c>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4"/>
      <c r="AE566" s="285"/>
      <c r="AG566" s="285"/>
      <c r="AI566" s="285"/>
      <c r="AK566" s="286"/>
    </row>
    <row r="567" spans="4:37" ht="12.75" customHeight="1" outlineLevel="1" x14ac:dyDescent="0.25">
      <c r="D567" s="139" t="str">
        <f>'Line Items'!D624</f>
        <v>Training &amp; Assessment</v>
      </c>
      <c r="E567" s="102"/>
      <c r="F567" s="140" t="str">
        <f t="shared" si="13"/>
        <v>£000</v>
      </c>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4"/>
      <c r="AE567" s="285"/>
      <c r="AG567" s="285"/>
      <c r="AI567" s="285"/>
      <c r="AK567" s="286"/>
    </row>
    <row r="568" spans="4:37" ht="12.75" customHeight="1" outlineLevel="1" x14ac:dyDescent="0.25">
      <c r="D568" s="139" t="str">
        <f>'Line Items'!D625</f>
        <v>Traincrew Income</v>
      </c>
      <c r="E568" s="102"/>
      <c r="F568" s="140" t="str">
        <f t="shared" si="13"/>
        <v>£000</v>
      </c>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4"/>
      <c r="AE568" s="285"/>
      <c r="AG568" s="285"/>
      <c r="AI568" s="285"/>
      <c r="AK568" s="286"/>
    </row>
    <row r="569" spans="4:37" ht="12.75" customHeight="1" outlineLevel="1" x14ac:dyDescent="0.25">
      <c r="D569" s="139" t="str">
        <f>'Line Items'!D626</f>
        <v>Rolling Stock Hire</v>
      </c>
      <c r="E569" s="102"/>
      <c r="F569" s="140" t="str">
        <f t="shared" si="13"/>
        <v>£000</v>
      </c>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4"/>
      <c r="AE569" s="285"/>
      <c r="AG569" s="285"/>
      <c r="AI569" s="285"/>
      <c r="AK569" s="286"/>
    </row>
    <row r="570" spans="4:37" ht="12.75" customHeight="1" outlineLevel="1" x14ac:dyDescent="0.25">
      <c r="D570" s="139" t="str">
        <f>'Line Items'!D627</f>
        <v>ROSCO compensation</v>
      </c>
      <c r="E570" s="102"/>
      <c r="F570" s="140" t="str">
        <f t="shared" si="13"/>
        <v>£000</v>
      </c>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4"/>
      <c r="AE570" s="285"/>
      <c r="AG570" s="285"/>
      <c r="AI570" s="285"/>
      <c r="AK570" s="286"/>
    </row>
    <row r="571" spans="4:37" ht="12.75" customHeight="1" outlineLevel="1" x14ac:dyDescent="0.25">
      <c r="D571" s="139" t="str">
        <f>'Line Items'!D628</f>
        <v>Court income/Fines</v>
      </c>
      <c r="E571" s="102"/>
      <c r="F571" s="140" t="str">
        <f t="shared" si="13"/>
        <v>£000</v>
      </c>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4"/>
      <c r="AE571" s="285"/>
      <c r="AG571" s="285"/>
      <c r="AI571" s="285"/>
      <c r="AK571" s="286"/>
    </row>
    <row r="572" spans="4:37" ht="12.75" customHeight="1" outlineLevel="1" x14ac:dyDescent="0.25">
      <c r="D572" s="139" t="str">
        <f>'Line Items'!D629</f>
        <v>Other income - external</v>
      </c>
      <c r="E572" s="102"/>
      <c r="F572" s="140" t="str">
        <f t="shared" si="13"/>
        <v>£000</v>
      </c>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4"/>
      <c r="AE572" s="285"/>
      <c r="AG572" s="285"/>
      <c r="AI572" s="285"/>
      <c r="AK572" s="286"/>
    </row>
    <row r="573" spans="4:37" ht="12.75" customHeight="1" outlineLevel="1" x14ac:dyDescent="0.25">
      <c r="D573" s="139" t="str">
        <f>'Line Items'!D630</f>
        <v>Other income - internal</v>
      </c>
      <c r="E573" s="102"/>
      <c r="F573" s="140" t="str">
        <f t="shared" si="13"/>
        <v>£000</v>
      </c>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4"/>
      <c r="AE573" s="285"/>
      <c r="AG573" s="285"/>
      <c r="AI573" s="285"/>
      <c r="AK573" s="286"/>
    </row>
    <row r="574" spans="4:37" ht="12.75" customHeight="1" outlineLevel="1" x14ac:dyDescent="0.25">
      <c r="D574" s="139" t="str">
        <f>'Line Items'!D631</f>
        <v>Bus Compensation</v>
      </c>
      <c r="E574" s="102"/>
      <c r="F574" s="140" t="str">
        <f t="shared" si="13"/>
        <v>£000</v>
      </c>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4"/>
      <c r="AE574" s="285"/>
      <c r="AG574" s="285"/>
      <c r="AI574" s="285"/>
      <c r="AK574" s="286"/>
    </row>
    <row r="575" spans="4:37" ht="12.75" customHeight="1" outlineLevel="1" x14ac:dyDescent="0.25">
      <c r="D575" s="139" t="str">
        <f>'Line Items'!D632</f>
        <v>Network Rail non-Schedule 4 income</v>
      </c>
      <c r="E575" s="102"/>
      <c r="F575" s="140" t="str">
        <f t="shared" si="13"/>
        <v>£000</v>
      </c>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4"/>
      <c r="AE575" s="285"/>
      <c r="AG575" s="285"/>
      <c r="AI575" s="285"/>
      <c r="AK575" s="286"/>
    </row>
    <row r="576" spans="4:37" ht="12.75" customHeight="1" outlineLevel="1" x14ac:dyDescent="0.25">
      <c r="D576" s="139" t="str">
        <f>'Line Items'!D633</f>
        <v>Site Usage Fees</v>
      </c>
      <c r="E576" s="102"/>
      <c r="F576" s="140" t="str">
        <f t="shared" si="13"/>
        <v>£000</v>
      </c>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4"/>
      <c r="AE576" s="285"/>
      <c r="AG576" s="285"/>
      <c r="AI576" s="285"/>
      <c r="AK576" s="286"/>
    </row>
    <row r="577" spans="4:37" ht="12.75" customHeight="1" outlineLevel="1" x14ac:dyDescent="0.25">
      <c r="D577" s="139" t="str">
        <f>'Line Items'!D634</f>
        <v>Apprenticeship Levy Rebate</v>
      </c>
      <c r="E577" s="102"/>
      <c r="F577" s="140" t="str">
        <f t="shared" si="13"/>
        <v>£000</v>
      </c>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4"/>
      <c r="AE577" s="285"/>
      <c r="AG577" s="285"/>
      <c r="AI577" s="285"/>
      <c r="AK577" s="286"/>
    </row>
    <row r="578" spans="4:37" ht="12.75" customHeight="1" outlineLevel="1" x14ac:dyDescent="0.25">
      <c r="D578" s="139" t="str">
        <f>'Line Items'!D635</f>
        <v>[Revenue from Other Costs Offcharged Line 20]</v>
      </c>
      <c r="E578" s="102"/>
      <c r="F578" s="140" t="str">
        <f t="shared" si="13"/>
        <v>£000</v>
      </c>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4"/>
      <c r="AE578" s="285"/>
      <c r="AG578" s="285"/>
      <c r="AI578" s="285"/>
      <c r="AK578" s="286"/>
    </row>
    <row r="579" spans="4:37" ht="12.75" customHeight="1" outlineLevel="1" x14ac:dyDescent="0.25">
      <c r="D579" s="139" t="str">
        <f>'Line Items'!D636</f>
        <v>[Revenue from Other Costs Offcharged Line 21]</v>
      </c>
      <c r="E579" s="102"/>
      <c r="F579" s="140" t="str">
        <f t="shared" si="13"/>
        <v>£000</v>
      </c>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4"/>
      <c r="AE579" s="285"/>
      <c r="AG579" s="285"/>
      <c r="AI579" s="285"/>
      <c r="AK579" s="286"/>
    </row>
    <row r="580" spans="4:37" ht="12.75" customHeight="1" outlineLevel="1" x14ac:dyDescent="0.25">
      <c r="D580" s="139" t="str">
        <f>'Line Items'!D637</f>
        <v>[Revenue from Other Costs Offcharged Line 22]</v>
      </c>
      <c r="E580" s="102"/>
      <c r="F580" s="140" t="str">
        <f t="shared" si="13"/>
        <v>£000</v>
      </c>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4"/>
      <c r="AE580" s="285"/>
      <c r="AG580" s="285"/>
      <c r="AI580" s="285"/>
      <c r="AK580" s="286"/>
    </row>
    <row r="581" spans="4:37" ht="12.75" customHeight="1" outlineLevel="1" x14ac:dyDescent="0.25">
      <c r="D581" s="139" t="str">
        <f>'Line Items'!D638</f>
        <v>[Revenue from Other Costs Offcharged Line 23]</v>
      </c>
      <c r="E581" s="102"/>
      <c r="F581" s="140" t="str">
        <f t="shared" si="13"/>
        <v>£000</v>
      </c>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4"/>
      <c r="AE581" s="285"/>
      <c r="AG581" s="285"/>
      <c r="AI581" s="285"/>
      <c r="AK581" s="286"/>
    </row>
    <row r="582" spans="4:37" ht="12.75" customHeight="1" outlineLevel="1" x14ac:dyDescent="0.25">
      <c r="D582" s="139" t="str">
        <f>'Line Items'!D639</f>
        <v>[Revenue from Other Costs Offcharged Line 24]</v>
      </c>
      <c r="E582" s="102"/>
      <c r="F582" s="140" t="str">
        <f t="shared" si="13"/>
        <v>£000</v>
      </c>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4"/>
      <c r="AE582" s="285"/>
      <c r="AG582" s="285"/>
      <c r="AI582" s="285"/>
      <c r="AK582" s="286"/>
    </row>
    <row r="583" spans="4:37" ht="12.75" customHeight="1" outlineLevel="1" x14ac:dyDescent="0.25">
      <c r="D583" s="139" t="str">
        <f>'Line Items'!D640</f>
        <v>[Revenue from Other Costs Offcharged Line 25]</v>
      </c>
      <c r="E583" s="102"/>
      <c r="F583" s="140" t="str">
        <f t="shared" si="13"/>
        <v>£000</v>
      </c>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4"/>
      <c r="AE583" s="285"/>
      <c r="AG583" s="285"/>
      <c r="AI583" s="285"/>
      <c r="AK583" s="286"/>
    </row>
    <row r="584" spans="4:37" ht="12.75" customHeight="1" outlineLevel="1" x14ac:dyDescent="0.25">
      <c r="D584" s="139" t="str">
        <f>'Line Items'!D641</f>
        <v>[Revenue from Other Costs Offcharged Line 26]</v>
      </c>
      <c r="E584" s="102"/>
      <c r="F584" s="140" t="str">
        <f t="shared" si="13"/>
        <v>£000</v>
      </c>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4"/>
      <c r="AE584" s="285"/>
      <c r="AG584" s="285"/>
      <c r="AI584" s="285"/>
      <c r="AK584" s="286"/>
    </row>
    <row r="585" spans="4:37" ht="12.75" customHeight="1" outlineLevel="1" x14ac:dyDescent="0.25">
      <c r="D585" s="139" t="str">
        <f>'Line Items'!D642</f>
        <v>[Revenue from Other Costs Offcharged Line 27]</v>
      </c>
      <c r="E585" s="102"/>
      <c r="F585" s="140" t="str">
        <f t="shared" si="13"/>
        <v>£000</v>
      </c>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4"/>
      <c r="AE585" s="285"/>
      <c r="AG585" s="285"/>
      <c r="AI585" s="285"/>
      <c r="AK585" s="286"/>
    </row>
    <row r="586" spans="4:37" ht="12.75" customHeight="1" outlineLevel="1" x14ac:dyDescent="0.25">
      <c r="D586" s="139" t="str">
        <f>'Line Items'!D643</f>
        <v>[Revenue from Other Costs Offcharged Line 28]</v>
      </c>
      <c r="E586" s="102"/>
      <c r="F586" s="140" t="str">
        <f t="shared" si="13"/>
        <v>£000</v>
      </c>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4"/>
      <c r="AE586" s="285"/>
      <c r="AG586" s="285"/>
      <c r="AI586" s="285"/>
      <c r="AK586" s="286"/>
    </row>
    <row r="587" spans="4:37" ht="12.75" customHeight="1" outlineLevel="1" x14ac:dyDescent="0.25">
      <c r="D587" s="139" t="str">
        <f>'Line Items'!D644</f>
        <v>[Revenue from Other Costs Offcharged Line 29]</v>
      </c>
      <c r="E587" s="102"/>
      <c r="F587" s="140" t="str">
        <f t="shared" si="13"/>
        <v>£000</v>
      </c>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4"/>
      <c r="AE587" s="285"/>
      <c r="AG587" s="285"/>
      <c r="AI587" s="285"/>
      <c r="AK587" s="286"/>
    </row>
    <row r="588" spans="4:37" ht="12.75" customHeight="1" outlineLevel="1" x14ac:dyDescent="0.25">
      <c r="D588" s="111" t="str">
        <f>'Line Items'!D645</f>
        <v>[Revenue from Other Costs Offcharged Line 30]</v>
      </c>
      <c r="E588" s="287"/>
      <c r="F588" s="150" t="str">
        <f>F587</f>
        <v>£000</v>
      </c>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9"/>
      <c r="AE588" s="290"/>
      <c r="AG588" s="290"/>
      <c r="AI588" s="290"/>
      <c r="AK588" s="291"/>
    </row>
    <row r="589" spans="4:37" ht="12.75" customHeight="1" outlineLevel="1" x14ac:dyDescent="0.25">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E589" s="103"/>
      <c r="AG589" s="103"/>
      <c r="AI589" s="103"/>
    </row>
    <row r="590" spans="4:37" ht="12.75" customHeight="1" outlineLevel="1" x14ac:dyDescent="0.25">
      <c r="D590" s="292" t="str">
        <f>"Total "&amp;B557</f>
        <v>Total Revenue from Other Costs Offcharged</v>
      </c>
      <c r="E590" s="308"/>
      <c r="F590" s="309" t="str">
        <f>F588</f>
        <v>£000</v>
      </c>
      <c r="G590" s="310">
        <f t="shared" ref="G590:AB590" si="14">SUM(G559:G588)</f>
        <v>0</v>
      </c>
      <c r="H590" s="310">
        <f t="shared" si="14"/>
        <v>0</v>
      </c>
      <c r="I590" s="310">
        <f t="shared" si="14"/>
        <v>0</v>
      </c>
      <c r="J590" s="310">
        <f t="shared" si="14"/>
        <v>0</v>
      </c>
      <c r="K590" s="310">
        <f t="shared" si="14"/>
        <v>0</v>
      </c>
      <c r="L590" s="310">
        <f t="shared" si="14"/>
        <v>0</v>
      </c>
      <c r="M590" s="310">
        <f t="shared" si="14"/>
        <v>0</v>
      </c>
      <c r="N590" s="310">
        <f t="shared" si="14"/>
        <v>0</v>
      </c>
      <c r="O590" s="310">
        <f t="shared" si="14"/>
        <v>0</v>
      </c>
      <c r="P590" s="310">
        <f t="shared" si="14"/>
        <v>0</v>
      </c>
      <c r="Q590" s="310">
        <f t="shared" si="14"/>
        <v>0</v>
      </c>
      <c r="R590" s="310">
        <f t="shared" si="14"/>
        <v>0</v>
      </c>
      <c r="S590" s="310">
        <f t="shared" si="14"/>
        <v>0</v>
      </c>
      <c r="T590" s="310">
        <f t="shared" si="14"/>
        <v>0</v>
      </c>
      <c r="U590" s="310">
        <f t="shared" si="14"/>
        <v>0</v>
      </c>
      <c r="V590" s="310">
        <f t="shared" si="14"/>
        <v>0</v>
      </c>
      <c r="W590" s="310">
        <f t="shared" si="14"/>
        <v>0</v>
      </c>
      <c r="X590" s="310">
        <f t="shared" si="14"/>
        <v>0</v>
      </c>
      <c r="Y590" s="310">
        <f t="shared" si="14"/>
        <v>0</v>
      </c>
      <c r="Z590" s="310">
        <f t="shared" si="14"/>
        <v>0</v>
      </c>
      <c r="AA590" s="310">
        <f t="shared" si="14"/>
        <v>0</v>
      </c>
      <c r="AB590" s="310">
        <f t="shared" si="14"/>
        <v>0</v>
      </c>
      <c r="AC590" s="298">
        <f>SUM(AC559:AC588)</f>
        <v>0</v>
      </c>
      <c r="AE590" s="299">
        <f>SUM(AE559:AE588)</f>
        <v>0</v>
      </c>
      <c r="AG590" s="299">
        <f>SUM(AG559:AG588)</f>
        <v>0</v>
      </c>
      <c r="AI590" s="299">
        <f>SUM(AI559:AI588)</f>
        <v>0</v>
      </c>
      <c r="AK590" s="296"/>
    </row>
    <row r="591" spans="4:37" outlineLevel="1" collapsed="1" x14ac:dyDescent="0.25">
      <c r="G591" s="103"/>
      <c r="H591" s="103"/>
      <c r="I591" s="103"/>
      <c r="J591" s="103"/>
      <c r="K591" s="103"/>
      <c r="L591" s="103"/>
      <c r="M591" s="103"/>
      <c r="N591" s="103"/>
      <c r="O591" s="103"/>
      <c r="P591" s="103"/>
      <c r="Q591" s="103"/>
      <c r="R591" s="103"/>
      <c r="S591" s="103"/>
      <c r="T591" s="103"/>
      <c r="U591" s="103"/>
      <c r="V591" s="103"/>
      <c r="W591" s="103"/>
      <c r="X591" s="103"/>
      <c r="Y591" s="103"/>
      <c r="Z591" s="103"/>
      <c r="AA591" s="103"/>
      <c r="AB591" s="103"/>
      <c r="AC591" s="103"/>
      <c r="AE591" s="103"/>
      <c r="AG591" s="103"/>
      <c r="AI591" s="103"/>
    </row>
    <row r="592" spans="4:37" x14ac:dyDescent="0.25">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E592" s="103"/>
      <c r="AG592" s="103"/>
      <c r="AI592" s="103"/>
    </row>
    <row r="593" spans="2:37" ht="16.8" x14ac:dyDescent="0.3">
      <c r="B593" s="7" t="str">
        <f>"Total "&amp;B13</f>
        <v>Total Other Revenue</v>
      </c>
      <c r="C593" s="7"/>
      <c r="D593" s="7"/>
      <c r="E593" s="7"/>
      <c r="F593" s="7"/>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7"/>
      <c r="AE593" s="323"/>
      <c r="AF593" s="7"/>
      <c r="AG593" s="323"/>
      <c r="AH593" s="7"/>
      <c r="AI593" s="323"/>
      <c r="AJ593" s="7"/>
      <c r="AK593" s="7"/>
    </row>
    <row r="594" spans="2:37" ht="12.75" customHeight="1" outlineLevel="1" x14ac:dyDescent="0.25">
      <c r="G594" s="103"/>
      <c r="H594" s="103"/>
      <c r="I594" s="103"/>
      <c r="J594" s="103"/>
      <c r="K594" s="103"/>
      <c r="L594" s="103"/>
      <c r="M594" s="103"/>
      <c r="N594" s="103"/>
      <c r="O594" s="103"/>
      <c r="P594" s="103"/>
      <c r="Q594" s="103"/>
      <c r="R594" s="103"/>
      <c r="S594" s="103"/>
      <c r="T594" s="103"/>
      <c r="U594" s="103"/>
      <c r="V594" s="103"/>
      <c r="W594" s="103"/>
      <c r="X594" s="103"/>
      <c r="Y594" s="103"/>
      <c r="Z594" s="103"/>
      <c r="AA594" s="103"/>
      <c r="AB594" s="103"/>
      <c r="AC594" s="103"/>
      <c r="AE594" s="103"/>
      <c r="AG594" s="103"/>
      <c r="AI594" s="103"/>
    </row>
    <row r="595" spans="2:37" ht="12.75" customHeight="1" outlineLevel="1" x14ac:dyDescent="0.25">
      <c r="D595" s="345" t="str">
        <f>D43</f>
        <v>Other Revenue from Core Business</v>
      </c>
      <c r="E595" s="346"/>
      <c r="F595" s="353" t="str">
        <f t="shared" ref="F595:AC595" si="15">F43</f>
        <v>£000</v>
      </c>
      <c r="G595" s="354">
        <f t="shared" si="15"/>
        <v>0</v>
      </c>
      <c r="H595" s="354">
        <f t="shared" si="15"/>
        <v>0</v>
      </c>
      <c r="I595" s="354">
        <f t="shared" si="15"/>
        <v>0</v>
      </c>
      <c r="J595" s="354">
        <f t="shared" si="15"/>
        <v>0</v>
      </c>
      <c r="K595" s="354">
        <f t="shared" si="15"/>
        <v>0</v>
      </c>
      <c r="L595" s="354">
        <f t="shared" si="15"/>
        <v>0</v>
      </c>
      <c r="M595" s="354">
        <f t="shared" si="15"/>
        <v>0</v>
      </c>
      <c r="N595" s="354">
        <f t="shared" si="15"/>
        <v>0</v>
      </c>
      <c r="O595" s="354">
        <f t="shared" si="15"/>
        <v>0</v>
      </c>
      <c r="P595" s="354">
        <f t="shared" si="15"/>
        <v>0</v>
      </c>
      <c r="Q595" s="354">
        <f t="shared" si="15"/>
        <v>0</v>
      </c>
      <c r="R595" s="354">
        <f t="shared" si="15"/>
        <v>0</v>
      </c>
      <c r="S595" s="354">
        <f t="shared" si="15"/>
        <v>0</v>
      </c>
      <c r="T595" s="354">
        <f t="shared" si="15"/>
        <v>0</v>
      </c>
      <c r="U595" s="354">
        <f t="shared" si="15"/>
        <v>0</v>
      </c>
      <c r="V595" s="354">
        <f t="shared" si="15"/>
        <v>0</v>
      </c>
      <c r="W595" s="354">
        <f t="shared" si="15"/>
        <v>0</v>
      </c>
      <c r="X595" s="354">
        <f t="shared" si="15"/>
        <v>0</v>
      </c>
      <c r="Y595" s="354">
        <f t="shared" si="15"/>
        <v>0</v>
      </c>
      <c r="Z595" s="354">
        <f t="shared" si="15"/>
        <v>0</v>
      </c>
      <c r="AA595" s="354">
        <f t="shared" si="15"/>
        <v>0</v>
      </c>
      <c r="AB595" s="354">
        <f t="shared" si="15"/>
        <v>0</v>
      </c>
      <c r="AC595" s="355">
        <f t="shared" si="15"/>
        <v>0</v>
      </c>
      <c r="AE595" s="357">
        <f>AE43</f>
        <v>0</v>
      </c>
      <c r="AG595" s="357">
        <f>AG43</f>
        <v>0</v>
      </c>
      <c r="AI595" s="357">
        <f>AI43</f>
        <v>0</v>
      </c>
      <c r="AK595" s="356"/>
    </row>
    <row r="596" spans="2:37" ht="12.75" customHeight="1" outlineLevel="1" x14ac:dyDescent="0.25">
      <c r="D596" s="139" t="str">
        <f>D299</f>
        <v>Station Access Income Long Term Charges</v>
      </c>
      <c r="E596" s="102"/>
      <c r="F596" s="140" t="str">
        <f>F299</f>
        <v>£000</v>
      </c>
      <c r="G596" s="103">
        <f>G299</f>
        <v>0</v>
      </c>
      <c r="H596" s="103">
        <f t="shared" ref="H596:AI596" si="16">H299</f>
        <v>0</v>
      </c>
      <c r="I596" s="103">
        <f t="shared" si="16"/>
        <v>0</v>
      </c>
      <c r="J596" s="103">
        <f t="shared" si="16"/>
        <v>0</v>
      </c>
      <c r="K596" s="103">
        <f t="shared" si="16"/>
        <v>0</v>
      </c>
      <c r="L596" s="103">
        <f t="shared" si="16"/>
        <v>0</v>
      </c>
      <c r="M596" s="103">
        <f t="shared" si="16"/>
        <v>0</v>
      </c>
      <c r="N596" s="103">
        <f t="shared" si="16"/>
        <v>0</v>
      </c>
      <c r="O596" s="103">
        <f t="shared" si="16"/>
        <v>0</v>
      </c>
      <c r="P596" s="103">
        <f t="shared" si="16"/>
        <v>0</v>
      </c>
      <c r="Q596" s="103">
        <f t="shared" si="16"/>
        <v>0</v>
      </c>
      <c r="R596" s="103">
        <f t="shared" si="16"/>
        <v>0</v>
      </c>
      <c r="S596" s="103">
        <f t="shared" si="16"/>
        <v>0</v>
      </c>
      <c r="T596" s="103">
        <f t="shared" si="16"/>
        <v>0</v>
      </c>
      <c r="U596" s="103">
        <f t="shared" si="16"/>
        <v>0</v>
      </c>
      <c r="V596" s="103">
        <f t="shared" si="16"/>
        <v>0</v>
      </c>
      <c r="W596" s="103">
        <f t="shared" si="16"/>
        <v>0</v>
      </c>
      <c r="X596" s="103">
        <f t="shared" si="16"/>
        <v>0</v>
      </c>
      <c r="Y596" s="103">
        <f t="shared" si="16"/>
        <v>0</v>
      </c>
      <c r="Z596" s="103">
        <f t="shared" si="16"/>
        <v>0</v>
      </c>
      <c r="AA596" s="103">
        <f t="shared" si="16"/>
        <v>0</v>
      </c>
      <c r="AB596" s="103">
        <f t="shared" si="16"/>
        <v>0</v>
      </c>
      <c r="AC596" s="104">
        <f t="shared" si="16"/>
        <v>0</v>
      </c>
      <c r="AE596" s="105">
        <f t="shared" si="16"/>
        <v>0</v>
      </c>
      <c r="AG596" s="105">
        <f t="shared" si="16"/>
        <v>0</v>
      </c>
      <c r="AI596" s="105">
        <f t="shared" si="16"/>
        <v>0</v>
      </c>
      <c r="AK596" s="301"/>
    </row>
    <row r="597" spans="2:37" ht="12.75" customHeight="1" outlineLevel="1" x14ac:dyDescent="0.25">
      <c r="D597" s="139" t="str">
        <f>D553</f>
        <v>Station Access Income Qualifying Expenditure</v>
      </c>
      <c r="E597" s="102"/>
      <c r="F597" s="140" t="str">
        <f>F553</f>
        <v>£000</v>
      </c>
      <c r="G597" s="103">
        <f>G553</f>
        <v>0</v>
      </c>
      <c r="H597" s="103">
        <f t="shared" ref="H597:AI597" si="17">H553</f>
        <v>0</v>
      </c>
      <c r="I597" s="103">
        <f t="shared" si="17"/>
        <v>0</v>
      </c>
      <c r="J597" s="103">
        <f t="shared" si="17"/>
        <v>0</v>
      </c>
      <c r="K597" s="103">
        <f t="shared" si="17"/>
        <v>0</v>
      </c>
      <c r="L597" s="103">
        <f t="shared" si="17"/>
        <v>0</v>
      </c>
      <c r="M597" s="103">
        <f t="shared" si="17"/>
        <v>0</v>
      </c>
      <c r="N597" s="103">
        <f t="shared" si="17"/>
        <v>0</v>
      </c>
      <c r="O597" s="103">
        <f t="shared" si="17"/>
        <v>0</v>
      </c>
      <c r="P597" s="103">
        <f t="shared" si="17"/>
        <v>0</v>
      </c>
      <c r="Q597" s="103">
        <f t="shared" si="17"/>
        <v>0</v>
      </c>
      <c r="R597" s="103">
        <f t="shared" si="17"/>
        <v>0</v>
      </c>
      <c r="S597" s="103">
        <f t="shared" si="17"/>
        <v>0</v>
      </c>
      <c r="T597" s="103">
        <f t="shared" si="17"/>
        <v>0</v>
      </c>
      <c r="U597" s="103">
        <f t="shared" si="17"/>
        <v>0</v>
      </c>
      <c r="V597" s="103">
        <f t="shared" si="17"/>
        <v>0</v>
      </c>
      <c r="W597" s="103">
        <f t="shared" si="17"/>
        <v>0</v>
      </c>
      <c r="X597" s="103">
        <f t="shared" si="17"/>
        <v>0</v>
      </c>
      <c r="Y597" s="103">
        <f t="shared" si="17"/>
        <v>0</v>
      </c>
      <c r="Z597" s="103">
        <f t="shared" si="17"/>
        <v>0</v>
      </c>
      <c r="AA597" s="103">
        <f t="shared" si="17"/>
        <v>0</v>
      </c>
      <c r="AB597" s="103">
        <f t="shared" si="17"/>
        <v>0</v>
      </c>
      <c r="AC597" s="104">
        <f t="shared" si="17"/>
        <v>0</v>
      </c>
      <c r="AE597" s="105">
        <f t="shared" si="17"/>
        <v>0</v>
      </c>
      <c r="AG597" s="105">
        <f t="shared" si="17"/>
        <v>0</v>
      </c>
      <c r="AI597" s="105">
        <f t="shared" si="17"/>
        <v>0</v>
      </c>
      <c r="AK597" s="301"/>
    </row>
    <row r="598" spans="2:37" ht="12.75" customHeight="1" outlineLevel="1" x14ac:dyDescent="0.25">
      <c r="D598" s="111" t="str">
        <f>D590</f>
        <v>Total Revenue from Other Costs Offcharged</v>
      </c>
      <c r="E598" s="287"/>
      <c r="F598" s="150" t="str">
        <f t="shared" ref="F598:AC598" si="18">F590</f>
        <v>£000</v>
      </c>
      <c r="G598" s="113">
        <f t="shared" si="18"/>
        <v>0</v>
      </c>
      <c r="H598" s="113">
        <f t="shared" si="18"/>
        <v>0</v>
      </c>
      <c r="I598" s="113">
        <f t="shared" si="18"/>
        <v>0</v>
      </c>
      <c r="J598" s="113">
        <f t="shared" si="18"/>
        <v>0</v>
      </c>
      <c r="K598" s="113">
        <f t="shared" si="18"/>
        <v>0</v>
      </c>
      <c r="L598" s="113">
        <f t="shared" si="18"/>
        <v>0</v>
      </c>
      <c r="M598" s="113">
        <f t="shared" si="18"/>
        <v>0</v>
      </c>
      <c r="N598" s="113">
        <f t="shared" si="18"/>
        <v>0</v>
      </c>
      <c r="O598" s="113">
        <f t="shared" si="18"/>
        <v>0</v>
      </c>
      <c r="P598" s="113">
        <f t="shared" si="18"/>
        <v>0</v>
      </c>
      <c r="Q598" s="113">
        <f t="shared" si="18"/>
        <v>0</v>
      </c>
      <c r="R598" s="113">
        <f t="shared" si="18"/>
        <v>0</v>
      </c>
      <c r="S598" s="113">
        <f t="shared" si="18"/>
        <v>0</v>
      </c>
      <c r="T598" s="113">
        <f t="shared" si="18"/>
        <v>0</v>
      </c>
      <c r="U598" s="113">
        <f t="shared" si="18"/>
        <v>0</v>
      </c>
      <c r="V598" s="113">
        <f t="shared" si="18"/>
        <v>0</v>
      </c>
      <c r="W598" s="113">
        <f t="shared" si="18"/>
        <v>0</v>
      </c>
      <c r="X598" s="113">
        <f t="shared" si="18"/>
        <v>0</v>
      </c>
      <c r="Y598" s="113">
        <f t="shared" si="18"/>
        <v>0</v>
      </c>
      <c r="Z598" s="113">
        <f t="shared" si="18"/>
        <v>0</v>
      </c>
      <c r="AA598" s="113">
        <f t="shared" si="18"/>
        <v>0</v>
      </c>
      <c r="AB598" s="113">
        <f t="shared" si="18"/>
        <v>0</v>
      </c>
      <c r="AC598" s="114">
        <f t="shared" si="18"/>
        <v>0</v>
      </c>
      <c r="AE598" s="115">
        <f>AE590</f>
        <v>0</v>
      </c>
      <c r="AG598" s="115">
        <f>AG590</f>
        <v>0</v>
      </c>
      <c r="AI598" s="115">
        <f>AI590</f>
        <v>0</v>
      </c>
      <c r="AK598" s="302"/>
    </row>
    <row r="599" spans="2:37" ht="12.75" customHeight="1" outlineLevel="1" x14ac:dyDescent="0.25">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E599" s="103"/>
      <c r="AG599" s="103"/>
      <c r="AI599" s="103"/>
    </row>
    <row r="600" spans="2:37" ht="12.75" customHeight="1" outlineLevel="1" x14ac:dyDescent="0.25">
      <c r="D600" s="292" t="str">
        <f>B593</f>
        <v>Total Other Revenue</v>
      </c>
      <c r="E600" s="308"/>
      <c r="F600" s="309" t="str">
        <f>F598</f>
        <v>£000</v>
      </c>
      <c r="G600" s="310">
        <f t="shared" ref="G600:AB600" si="19">SUM(G595:G598)</f>
        <v>0</v>
      </c>
      <c r="H600" s="310">
        <f t="shared" si="19"/>
        <v>0</v>
      </c>
      <c r="I600" s="310">
        <f t="shared" si="19"/>
        <v>0</v>
      </c>
      <c r="J600" s="310">
        <f t="shared" si="19"/>
        <v>0</v>
      </c>
      <c r="K600" s="310">
        <f t="shared" si="19"/>
        <v>0</v>
      </c>
      <c r="L600" s="310">
        <f t="shared" si="19"/>
        <v>0</v>
      </c>
      <c r="M600" s="310">
        <f t="shared" si="19"/>
        <v>0</v>
      </c>
      <c r="N600" s="310">
        <f t="shared" si="19"/>
        <v>0</v>
      </c>
      <c r="O600" s="310">
        <f t="shared" si="19"/>
        <v>0</v>
      </c>
      <c r="P600" s="310">
        <f t="shared" si="19"/>
        <v>0</v>
      </c>
      <c r="Q600" s="310">
        <f t="shared" si="19"/>
        <v>0</v>
      </c>
      <c r="R600" s="310">
        <f t="shared" si="19"/>
        <v>0</v>
      </c>
      <c r="S600" s="310">
        <f t="shared" si="19"/>
        <v>0</v>
      </c>
      <c r="T600" s="310">
        <f t="shared" si="19"/>
        <v>0</v>
      </c>
      <c r="U600" s="310">
        <f t="shared" si="19"/>
        <v>0</v>
      </c>
      <c r="V600" s="310">
        <f t="shared" si="19"/>
        <v>0</v>
      </c>
      <c r="W600" s="310">
        <f t="shared" si="19"/>
        <v>0</v>
      </c>
      <c r="X600" s="310">
        <f t="shared" si="19"/>
        <v>0</v>
      </c>
      <c r="Y600" s="310">
        <f t="shared" si="19"/>
        <v>0</v>
      </c>
      <c r="Z600" s="310">
        <f t="shared" si="19"/>
        <v>0</v>
      </c>
      <c r="AA600" s="310">
        <f t="shared" si="19"/>
        <v>0</v>
      </c>
      <c r="AB600" s="310">
        <f t="shared" si="19"/>
        <v>0</v>
      </c>
      <c r="AC600" s="298">
        <f>SUM(AC595:AC598)</f>
        <v>0</v>
      </c>
      <c r="AE600" s="299">
        <f>SUM(AE595:AE598)</f>
        <v>0</v>
      </c>
      <c r="AG600" s="299">
        <f>SUM(AG595:AG598)</f>
        <v>0</v>
      </c>
      <c r="AI600" s="299">
        <f>SUM(AI595:AI598)</f>
        <v>0</v>
      </c>
      <c r="AK600" s="296"/>
    </row>
    <row r="603" spans="2:37" ht="16.8" x14ac:dyDescent="0.3">
      <c r="B603" s="7" t="s">
        <v>21</v>
      </c>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2" fitToHeight="99" orientation="landscape" r:id="rId1"/>
  <rowBreaks count="1" manualBreakCount="1">
    <brk id="55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AL477"/>
  <sheetViews>
    <sheetView showGridLines="0" zoomScale="75" zoomScaleNormal="75" zoomScaleSheetLayoutView="70" workbookViewId="0">
      <pane xSplit="6" ySplit="12" topLeftCell="G13" activePane="bottomRight" state="frozen"/>
      <selection pane="topRight"/>
      <selection pane="bottomLeft"/>
      <selection pane="bottomRight"/>
    </sheetView>
  </sheetViews>
  <sheetFormatPr defaultColWidth="9" defaultRowHeight="13.2" outlineLevelRow="1" outlineLevelCol="1" x14ac:dyDescent="0.25"/>
  <cols>
    <col min="1" max="1" width="2.875" customWidth="1"/>
    <col min="2" max="3" width="2.875" style="2" customWidth="1"/>
    <col min="4" max="5" width="21" style="2" customWidth="1"/>
    <col min="6" max="6" width="10.75" style="2" customWidth="1"/>
    <col min="7" max="22" width="11.375" style="2" customWidth="1"/>
    <col min="23" max="29" width="11.375" style="2" customWidth="1" outlineLevel="1"/>
    <col min="30" max="30" width="3.375" style="2" customWidth="1"/>
    <col min="31" max="31" width="11.375" style="2" customWidth="1"/>
    <col min="32" max="32" width="3.375" style="2" customWidth="1" outlineLevel="1"/>
    <col min="33" max="33" width="11.375" style="2" customWidth="1" outlineLevel="1"/>
    <col min="34" max="34" width="3.375" style="2" customWidth="1" outlineLevel="1"/>
    <col min="35" max="35" width="11.375" style="2" customWidth="1" outlineLevel="1"/>
    <col min="36" max="36" width="3.375" style="2" customWidth="1"/>
    <col min="37" max="37" width="108.875" style="2" customWidth="1"/>
    <col min="39" max="16384" width="9" style="2"/>
  </cols>
  <sheetData>
    <row r="2" spans="2:37" ht="12.6" customHeight="1"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7" ht="12.6" customHeight="1"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2:37" ht="12.6" customHeight="1" x14ac:dyDescent="0.25">
      <c r="B4" s="5" t="str">
        <f>'Template Cover'!B4</f>
        <v>Sheet:</v>
      </c>
      <c r="C4" s="3"/>
      <c r="D4" s="3"/>
      <c r="E4" s="3"/>
      <c r="F4" s="3"/>
      <c r="G4" s="3" t="str">
        <f ca="1">MID(CELL("filename",$A$1),FIND("]",CELL("filename",$A$1))+1,99)</f>
        <v>Staff</v>
      </c>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2:37" ht="12.6" customHeight="1"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2:37" ht="12.6" customHeight="1"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2:37" ht="12" customHeight="1"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8" spans="2:37" ht="13.95" customHeight="1" x14ac:dyDescent="0.25"/>
    <row r="9" spans="2:37" ht="14.4" customHeight="1" x14ac:dyDescent="0.25">
      <c r="D9" s="1298" t="str">
        <f>RN_Switch</f>
        <v>Nominal</v>
      </c>
      <c r="E9" s="1299"/>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c r="AK9" s="1306" t="s">
        <v>553</v>
      </c>
    </row>
    <row r="10" spans="2:37" ht="39.6" x14ac:dyDescent="0.25">
      <c r="D10" s="1307" t="str">
        <f>Option_Switch</f>
        <v>Base Model</v>
      </c>
      <c r="E10" s="1308"/>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c r="AK10" s="1300"/>
    </row>
    <row r="11" spans="2:37" x14ac:dyDescent="0.25">
      <c r="D11" s="1309"/>
      <c r="E11" s="1305"/>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c r="AK11" s="1301"/>
    </row>
    <row r="13" spans="2:37" ht="16.8" x14ac:dyDescent="0.3">
      <c r="B13" s="7" t="s">
        <v>146</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row>
    <row r="15" spans="2:37" ht="14.4" x14ac:dyDescent="0.25">
      <c r="B15" s="62" t="s">
        <v>586</v>
      </c>
      <c r="C15" s="62"/>
      <c r="D15" s="277"/>
      <c r="E15" s="277"/>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row>
    <row r="16" spans="2:37" ht="12.75" customHeight="1" outlineLevel="1" x14ac:dyDescent="0.25"/>
    <row r="17" spans="4:37" ht="12.75" customHeight="1" outlineLevel="1" x14ac:dyDescent="0.25">
      <c r="D17" s="345" t="str">
        <f>'Line Items'!D653</f>
        <v>Drivers</v>
      </c>
      <c r="E17" s="346"/>
      <c r="F17" s="347" t="s">
        <v>587</v>
      </c>
      <c r="G17" s="348"/>
      <c r="H17" s="348"/>
      <c r="I17" s="348"/>
      <c r="J17" s="348"/>
      <c r="K17" s="348"/>
      <c r="L17" s="348"/>
      <c r="M17" s="348"/>
      <c r="N17" s="348"/>
      <c r="O17" s="348"/>
      <c r="P17" s="348"/>
      <c r="Q17" s="348"/>
      <c r="R17" s="348"/>
      <c r="S17" s="348"/>
      <c r="T17" s="348"/>
      <c r="U17" s="348"/>
      <c r="V17" s="348"/>
      <c r="W17" s="348"/>
      <c r="X17" s="348"/>
      <c r="Y17" s="348"/>
      <c r="Z17" s="348"/>
      <c r="AA17" s="348"/>
      <c r="AB17" s="348"/>
      <c r="AC17" s="360"/>
      <c r="AE17" s="359"/>
      <c r="AG17" s="359"/>
      <c r="AI17" s="359"/>
      <c r="AK17" s="361"/>
    </row>
    <row r="18" spans="4:37" ht="12.75" customHeight="1" outlineLevel="1" x14ac:dyDescent="0.25">
      <c r="D18" s="139" t="str">
        <f>'Line Items'!D654</f>
        <v>Trainee Drivers</v>
      </c>
      <c r="E18" s="102"/>
      <c r="F18" s="140" t="str">
        <f t="shared" ref="F18:F55" si="0">F17</f>
        <v>FTE</v>
      </c>
      <c r="G18" s="283"/>
      <c r="H18" s="283"/>
      <c r="I18" s="283"/>
      <c r="J18" s="283"/>
      <c r="K18" s="283"/>
      <c r="L18" s="283"/>
      <c r="M18" s="283"/>
      <c r="N18" s="283"/>
      <c r="O18" s="283"/>
      <c r="P18" s="283"/>
      <c r="Q18" s="283"/>
      <c r="R18" s="283"/>
      <c r="S18" s="283"/>
      <c r="T18" s="283"/>
      <c r="U18" s="283"/>
      <c r="V18" s="283"/>
      <c r="W18" s="283"/>
      <c r="X18" s="283"/>
      <c r="Y18" s="283"/>
      <c r="Z18" s="283"/>
      <c r="AA18" s="283"/>
      <c r="AB18" s="283"/>
      <c r="AC18" s="284"/>
      <c r="AE18" s="285"/>
      <c r="AG18" s="285"/>
      <c r="AI18" s="285"/>
      <c r="AK18" s="362"/>
    </row>
    <row r="19" spans="4:37" ht="12.75" customHeight="1" outlineLevel="1" x14ac:dyDescent="0.25">
      <c r="D19" s="139" t="str">
        <f>'Line Items'!D655</f>
        <v>Depot Drivers</v>
      </c>
      <c r="E19" s="102"/>
      <c r="F19" s="140" t="str">
        <f t="shared" si="0"/>
        <v>FTE</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285"/>
      <c r="AG19" s="285"/>
      <c r="AI19" s="285"/>
      <c r="AK19" s="362"/>
    </row>
    <row r="20" spans="4:37" ht="12.75" customHeight="1" outlineLevel="1" x14ac:dyDescent="0.25">
      <c r="D20" s="139" t="str">
        <f>'Line Items'!D656</f>
        <v>Senior Conductors</v>
      </c>
      <c r="E20" s="102"/>
      <c r="F20" s="140" t="str">
        <f t="shared" si="0"/>
        <v>FTE</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285"/>
      <c r="AG20" s="285"/>
      <c r="AI20" s="285"/>
      <c r="AK20" s="362"/>
    </row>
    <row r="21" spans="4:37" ht="12.75" customHeight="1" outlineLevel="1" x14ac:dyDescent="0.25">
      <c r="D21" s="139" t="str">
        <f>'Line Items'!D657</f>
        <v>Train Managers</v>
      </c>
      <c r="E21" s="102"/>
      <c r="F21" s="140" t="str">
        <f t="shared" si="0"/>
        <v>FTE</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285"/>
      <c r="AG21" s="285"/>
      <c r="AI21" s="285"/>
      <c r="AK21" s="362"/>
    </row>
    <row r="22" spans="4:37" ht="12.75" customHeight="1" outlineLevel="1" x14ac:dyDescent="0.25">
      <c r="D22" s="139" t="str">
        <f>'Line Items'!D658</f>
        <v>Driver Support</v>
      </c>
      <c r="E22" s="102"/>
      <c r="F22" s="140" t="str">
        <f t="shared" si="0"/>
        <v>FTE</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285"/>
      <c r="AG22" s="285"/>
      <c r="AI22" s="285"/>
      <c r="AK22" s="362"/>
    </row>
    <row r="23" spans="4:37" ht="12.75" customHeight="1" outlineLevel="1" x14ac:dyDescent="0.25">
      <c r="D23" s="139" t="str">
        <f>'Line Items'!D659</f>
        <v>Customer Hosts and Crew Leaders</v>
      </c>
      <c r="E23" s="102"/>
      <c r="F23" s="140" t="str">
        <f t="shared" si="0"/>
        <v>FTE</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285"/>
      <c r="AG23" s="285"/>
      <c r="AI23" s="285"/>
      <c r="AK23" s="362"/>
    </row>
    <row r="24" spans="4:37" ht="12.75" customHeight="1" outlineLevel="1" x14ac:dyDescent="0.25">
      <c r="D24" s="139" t="str">
        <f>'Line Items'!D660</f>
        <v>On-Train Catering</v>
      </c>
      <c r="E24" s="102"/>
      <c r="F24" s="140" t="str">
        <f t="shared" si="0"/>
        <v>FTE</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285"/>
      <c r="AG24" s="285"/>
      <c r="AI24" s="285"/>
      <c r="AK24" s="362"/>
    </row>
    <row r="25" spans="4:37" ht="12.75" customHeight="1" outlineLevel="1" x14ac:dyDescent="0.25">
      <c r="D25" s="139" t="str">
        <f>'Line Items'!D661</f>
        <v>On-Train Cleaning</v>
      </c>
      <c r="E25" s="102"/>
      <c r="F25" s="140" t="str">
        <f t="shared" si="0"/>
        <v>FTE</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285"/>
      <c r="AG25" s="285"/>
      <c r="AI25" s="285"/>
      <c r="AK25" s="362"/>
    </row>
    <row r="26" spans="4:37" ht="12.75" customHeight="1" outlineLevel="1" x14ac:dyDescent="0.25">
      <c r="D26" s="139" t="str">
        <f>'Line Items'!D662</f>
        <v>Revenue Protection</v>
      </c>
      <c r="E26" s="102"/>
      <c r="F26" s="140" t="str">
        <f t="shared" si="0"/>
        <v>FTE</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285"/>
      <c r="AG26" s="285"/>
      <c r="AI26" s="285"/>
      <c r="AK26" s="362"/>
    </row>
    <row r="27" spans="4:37" ht="12.75" customHeight="1" outlineLevel="1" x14ac:dyDescent="0.25">
      <c r="D27" s="139" t="str">
        <f>'Line Items'!D663</f>
        <v>Station - Sales</v>
      </c>
      <c r="E27" s="102"/>
      <c r="F27" s="140" t="str">
        <f t="shared" si="0"/>
        <v>FTE</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285"/>
      <c r="AG27" s="285"/>
      <c r="AI27" s="285"/>
      <c r="AK27" s="362"/>
    </row>
    <row r="28" spans="4:37" ht="12.75" customHeight="1" outlineLevel="1" x14ac:dyDescent="0.25">
      <c r="D28" s="139" t="str">
        <f>'Line Items'!D664</f>
        <v>Station - Platform</v>
      </c>
      <c r="E28" s="102"/>
      <c r="F28" s="140" t="str">
        <f t="shared" si="0"/>
        <v>FTE</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285"/>
      <c r="AG28" s="285"/>
      <c r="AI28" s="285"/>
      <c r="AK28" s="362"/>
    </row>
    <row r="29" spans="4:37" ht="12.75" customHeight="1" outlineLevel="1" x14ac:dyDescent="0.25">
      <c r="D29" s="139" t="str">
        <f>'Line Items'!D665</f>
        <v>Station - Gating</v>
      </c>
      <c r="E29" s="102"/>
      <c r="F29" s="140" t="str">
        <f t="shared" si="0"/>
        <v>FTE</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285"/>
      <c r="AG29" s="285"/>
      <c r="AI29" s="285"/>
      <c r="AK29" s="362"/>
    </row>
    <row r="30" spans="4:37" ht="12.75" customHeight="1" outlineLevel="1" x14ac:dyDescent="0.25">
      <c r="D30" s="139" t="str">
        <f>'Line Items'!D666</f>
        <v>Station - Cleaning</v>
      </c>
      <c r="E30" s="102"/>
      <c r="F30" s="140" t="str">
        <f t="shared" si="0"/>
        <v>FTE</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285"/>
      <c r="AG30" s="285"/>
      <c r="AI30" s="285"/>
      <c r="AK30" s="362"/>
    </row>
    <row r="31" spans="4:37" ht="12.75" customHeight="1" outlineLevel="1" x14ac:dyDescent="0.25">
      <c r="D31" s="139" t="str">
        <f>'Line Items'!D667</f>
        <v>Commercial &amp; Customer Relations</v>
      </c>
      <c r="E31" s="102"/>
      <c r="F31" s="140" t="str">
        <f t="shared" si="0"/>
        <v>FTE</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285"/>
      <c r="AG31" s="285"/>
      <c r="AI31" s="285"/>
      <c r="AK31" s="362"/>
    </row>
    <row r="32" spans="4:37" ht="12.75" customHeight="1" outlineLevel="1" x14ac:dyDescent="0.25">
      <c r="D32" s="139" t="str">
        <f>'Line Items'!D668</f>
        <v>Finance &amp; Procurement</v>
      </c>
      <c r="E32" s="102"/>
      <c r="F32" s="140" t="str">
        <f t="shared" si="0"/>
        <v>FTE</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285"/>
      <c r="AG32" s="285"/>
      <c r="AI32" s="285"/>
      <c r="AK32" s="362"/>
    </row>
    <row r="33" spans="4:37" ht="12.75" customHeight="1" outlineLevel="1" x14ac:dyDescent="0.25">
      <c r="D33" s="139" t="str">
        <f>'Line Items'!D669</f>
        <v>IT</v>
      </c>
      <c r="E33" s="102"/>
      <c r="F33" s="140" t="str">
        <f t="shared" si="0"/>
        <v>FTE</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285"/>
      <c r="AG33" s="285"/>
      <c r="AI33" s="285"/>
      <c r="AK33" s="362"/>
    </row>
    <row r="34" spans="4:37" ht="12.75" customHeight="1" outlineLevel="1" x14ac:dyDescent="0.25">
      <c r="D34" s="139" t="str">
        <f>'Line Items'!D670</f>
        <v>Human Resources</v>
      </c>
      <c r="E34" s="102"/>
      <c r="F34" s="140" t="str">
        <f t="shared" si="0"/>
        <v>FTE</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285"/>
      <c r="AG34" s="285"/>
      <c r="AI34" s="285"/>
      <c r="AK34" s="362"/>
    </row>
    <row r="35" spans="4:37" ht="12.75" customHeight="1" outlineLevel="1" x14ac:dyDescent="0.25">
      <c r="D35" s="139" t="str">
        <f>'Line Items'!D671</f>
        <v>Directors</v>
      </c>
      <c r="E35" s="102"/>
      <c r="F35" s="140" t="str">
        <f t="shared" si="0"/>
        <v>FTE</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285"/>
      <c r="AG35" s="285"/>
      <c r="AI35" s="285"/>
      <c r="AK35" s="362"/>
    </row>
    <row r="36" spans="4:37" ht="12.75" customHeight="1" outlineLevel="1" x14ac:dyDescent="0.25">
      <c r="D36" s="139" t="str">
        <f>'Line Items'!D672</f>
        <v>Business Development</v>
      </c>
      <c r="E36" s="102"/>
      <c r="F36" s="140" t="str">
        <f t="shared" si="0"/>
        <v>FTE</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285"/>
      <c r="AG36" s="285"/>
      <c r="AI36" s="285"/>
      <c r="AK36" s="362"/>
    </row>
    <row r="37" spans="4:37" ht="12.75" customHeight="1" outlineLevel="1" x14ac:dyDescent="0.25">
      <c r="D37" s="139" t="str">
        <f>'Line Items'!D673</f>
        <v>Engineering Head Office &amp; TRIs</v>
      </c>
      <c r="E37" s="102"/>
      <c r="F37" s="140" t="str">
        <f t="shared" si="0"/>
        <v>FTE</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285"/>
      <c r="AG37" s="285"/>
      <c r="AI37" s="285"/>
      <c r="AK37" s="362"/>
    </row>
    <row r="38" spans="4:37" ht="12.75" customHeight="1" outlineLevel="1" x14ac:dyDescent="0.25">
      <c r="D38" s="139" t="str">
        <f>'Line Items'!D674</f>
        <v>Etches Park Depot</v>
      </c>
      <c r="E38" s="102"/>
      <c r="F38" s="140" t="str">
        <f t="shared" si="0"/>
        <v>FTE</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285"/>
      <c r="AG38" s="285"/>
      <c r="AI38" s="285"/>
      <c r="AK38" s="362"/>
    </row>
    <row r="39" spans="4:37" ht="12.75" customHeight="1" outlineLevel="1" x14ac:dyDescent="0.25">
      <c r="D39" s="139" t="str">
        <f>'Line Items'!D675</f>
        <v>Eastcroft Depot</v>
      </c>
      <c r="E39" s="102"/>
      <c r="F39" s="140" t="str">
        <f t="shared" si="0"/>
        <v>FTE</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285"/>
      <c r="AG39" s="285"/>
      <c r="AI39" s="285"/>
      <c r="AK39" s="362"/>
    </row>
    <row r="40" spans="4:37" ht="12.75" customHeight="1" outlineLevel="1" x14ac:dyDescent="0.25">
      <c r="D40" s="139" t="str">
        <f>'Line Items'!D676</f>
        <v>Neville Hill Depot</v>
      </c>
      <c r="E40" s="102"/>
      <c r="F40" s="140" t="str">
        <f t="shared" si="0"/>
        <v>FTE</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285"/>
      <c r="AG40" s="285"/>
      <c r="AI40" s="285"/>
      <c r="AK40" s="362"/>
    </row>
    <row r="41" spans="4:37" ht="12.75" customHeight="1" outlineLevel="1" x14ac:dyDescent="0.25">
      <c r="D41" s="139" t="str">
        <f>'Line Items'!D677</f>
        <v>Marketing Staff</v>
      </c>
      <c r="E41" s="102"/>
      <c r="F41" s="140" t="str">
        <f t="shared" si="0"/>
        <v>FTE</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285"/>
      <c r="AG41" s="285"/>
      <c r="AI41" s="285"/>
      <c r="AK41" s="362"/>
    </row>
    <row r="42" spans="4:37" ht="12.75" customHeight="1" outlineLevel="1" x14ac:dyDescent="0.25">
      <c r="D42" s="139" t="str">
        <f>'Line Items'!D678</f>
        <v>[Staff Functions Line 26]</v>
      </c>
      <c r="E42" s="102"/>
      <c r="F42" s="140" t="str">
        <f t="shared" si="0"/>
        <v>FTE</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285"/>
      <c r="AG42" s="285"/>
      <c r="AI42" s="285"/>
      <c r="AK42" s="362"/>
    </row>
    <row r="43" spans="4:37" ht="12.75" customHeight="1" outlineLevel="1" x14ac:dyDescent="0.25">
      <c r="D43" s="139" t="str">
        <f>'Line Items'!D679</f>
        <v>[Staff Functions Line 27]</v>
      </c>
      <c r="E43" s="102"/>
      <c r="F43" s="140" t="str">
        <f t="shared" si="0"/>
        <v>FTE</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285"/>
      <c r="AG43" s="285"/>
      <c r="AI43" s="285"/>
      <c r="AK43" s="362"/>
    </row>
    <row r="44" spans="4:37" ht="12.75" customHeight="1" outlineLevel="1" x14ac:dyDescent="0.25">
      <c r="D44" s="139" t="str">
        <f>'Line Items'!D680</f>
        <v>[Staff Functions Line 28]</v>
      </c>
      <c r="E44" s="102"/>
      <c r="F44" s="140" t="str">
        <f t="shared" si="0"/>
        <v>FTE</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285"/>
      <c r="AG44" s="285"/>
      <c r="AI44" s="285"/>
      <c r="AK44" s="362"/>
    </row>
    <row r="45" spans="4:37" ht="12.75" customHeight="1" outlineLevel="1" x14ac:dyDescent="0.25">
      <c r="D45" s="139" t="str">
        <f>'Line Items'!D681</f>
        <v>[Staff Functions Line 29]</v>
      </c>
      <c r="E45" s="102"/>
      <c r="F45" s="140" t="str">
        <f t="shared" si="0"/>
        <v>FTE</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285"/>
      <c r="AG45" s="285"/>
      <c r="AI45" s="285"/>
      <c r="AK45" s="362"/>
    </row>
    <row r="46" spans="4:37" ht="12.75" customHeight="1" outlineLevel="1" x14ac:dyDescent="0.25">
      <c r="D46" s="139" t="str">
        <f>'Line Items'!D682</f>
        <v>[Staff Functions Line 30]</v>
      </c>
      <c r="E46" s="102"/>
      <c r="F46" s="140" t="str">
        <f t="shared" si="0"/>
        <v>FTE</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285"/>
      <c r="AG46" s="285"/>
      <c r="AI46" s="285"/>
      <c r="AK46" s="362"/>
    </row>
    <row r="47" spans="4:37" ht="12.75" customHeight="1" outlineLevel="1" x14ac:dyDescent="0.25">
      <c r="D47" s="139" t="str">
        <f>'Line Items'!D683</f>
        <v>[Staff Functions Line 31]</v>
      </c>
      <c r="E47" s="102"/>
      <c r="F47" s="140" t="str">
        <f t="shared" si="0"/>
        <v>FTE</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285"/>
      <c r="AG47" s="285"/>
      <c r="AI47" s="285"/>
      <c r="AK47" s="362"/>
    </row>
    <row r="48" spans="4:37" ht="12.75" customHeight="1" outlineLevel="1" x14ac:dyDescent="0.25">
      <c r="D48" s="139" t="str">
        <f>'Line Items'!D684</f>
        <v>[Staff Functions Line 32]</v>
      </c>
      <c r="E48" s="102"/>
      <c r="F48" s="140" t="str">
        <f t="shared" si="0"/>
        <v>FTE</v>
      </c>
      <c r="G48" s="283"/>
      <c r="H48" s="283"/>
      <c r="I48" s="283"/>
      <c r="J48" s="283"/>
      <c r="K48" s="283"/>
      <c r="L48" s="283"/>
      <c r="M48" s="283"/>
      <c r="N48" s="283"/>
      <c r="O48" s="283"/>
      <c r="P48" s="283"/>
      <c r="Q48" s="283"/>
      <c r="R48" s="283"/>
      <c r="S48" s="283"/>
      <c r="T48" s="283"/>
      <c r="U48" s="283"/>
      <c r="V48" s="283"/>
      <c r="W48" s="283"/>
      <c r="X48" s="283"/>
      <c r="Y48" s="283"/>
      <c r="Z48" s="283"/>
      <c r="AA48" s="283"/>
      <c r="AB48" s="283"/>
      <c r="AC48" s="284"/>
      <c r="AE48" s="285"/>
      <c r="AG48" s="285"/>
      <c r="AI48" s="285"/>
      <c r="AK48" s="362"/>
    </row>
    <row r="49" spans="2:37" ht="12.75" customHeight="1" outlineLevel="1" x14ac:dyDescent="0.25">
      <c r="D49" s="139" t="str">
        <f>'Line Items'!D685</f>
        <v>[Staff Functions Line 33]</v>
      </c>
      <c r="E49" s="102"/>
      <c r="F49" s="140" t="str">
        <f t="shared" si="0"/>
        <v>FTE</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285"/>
      <c r="AG49" s="285"/>
      <c r="AI49" s="285"/>
      <c r="AK49" s="362"/>
    </row>
    <row r="50" spans="2:37" ht="12.75" customHeight="1" outlineLevel="1" x14ac:dyDescent="0.25">
      <c r="D50" s="139" t="str">
        <f>'Line Items'!D686</f>
        <v>[Staff Functions Line 34]</v>
      </c>
      <c r="E50" s="102"/>
      <c r="F50" s="140" t="str">
        <f t="shared" si="0"/>
        <v>FTE</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285"/>
      <c r="AG50" s="285"/>
      <c r="AI50" s="285"/>
      <c r="AK50" s="362"/>
    </row>
    <row r="51" spans="2:37" ht="12.75" customHeight="1" outlineLevel="1" x14ac:dyDescent="0.25">
      <c r="D51" s="139" t="str">
        <f>'Line Items'!D687</f>
        <v>[Staff Functions Line 35]</v>
      </c>
      <c r="E51" s="102"/>
      <c r="F51" s="140" t="str">
        <f t="shared" si="0"/>
        <v>FTE</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285"/>
      <c r="AG51" s="285"/>
      <c r="AI51" s="285"/>
      <c r="AK51" s="362"/>
    </row>
    <row r="52" spans="2:37" ht="12.75" customHeight="1" outlineLevel="1" x14ac:dyDescent="0.25">
      <c r="D52" s="139" t="str">
        <f>'Line Items'!D688</f>
        <v>[Staff Functions Line 36]</v>
      </c>
      <c r="E52" s="102"/>
      <c r="F52" s="140" t="str">
        <f t="shared" si="0"/>
        <v>FTE</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285"/>
      <c r="AG52" s="285"/>
      <c r="AI52" s="285"/>
      <c r="AK52" s="362"/>
    </row>
    <row r="53" spans="2:37" ht="12.75" customHeight="1" outlineLevel="1" x14ac:dyDescent="0.25">
      <c r="D53" s="139" t="str">
        <f>'Line Items'!D689</f>
        <v>[Staff Functions Line 37]</v>
      </c>
      <c r="E53" s="102"/>
      <c r="F53" s="140" t="str">
        <f t="shared" si="0"/>
        <v>FTE</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285"/>
      <c r="AG53" s="285"/>
      <c r="AI53" s="285"/>
      <c r="AK53" s="362"/>
    </row>
    <row r="54" spans="2:37" ht="12.75" customHeight="1" outlineLevel="1" x14ac:dyDescent="0.25">
      <c r="D54" s="139" t="str">
        <f>'Line Items'!D690</f>
        <v>[Staff Functions Line 38]</v>
      </c>
      <c r="E54" s="102"/>
      <c r="F54" s="140" t="str">
        <f t="shared" si="0"/>
        <v>FTE</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285"/>
      <c r="AG54" s="285"/>
      <c r="AI54" s="285"/>
      <c r="AK54" s="362"/>
    </row>
    <row r="55" spans="2:37" ht="12.75" customHeight="1" outlineLevel="1" x14ac:dyDescent="0.25">
      <c r="D55" s="139" t="str">
        <f>'Line Items'!D691</f>
        <v>[Staff Functions Line 39]</v>
      </c>
      <c r="E55" s="102"/>
      <c r="F55" s="140" t="str">
        <f t="shared" si="0"/>
        <v>FTE</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285"/>
      <c r="AG55" s="285"/>
      <c r="AI55" s="285"/>
      <c r="AK55" s="362"/>
    </row>
    <row r="56" spans="2:37" ht="12.75" customHeight="1" outlineLevel="1" x14ac:dyDescent="0.25">
      <c r="D56" s="111" t="str">
        <f>'Line Items'!D692</f>
        <v>[Staff Functions Line 40]</v>
      </c>
      <c r="E56" s="287"/>
      <c r="F56" s="150" t="str">
        <f>F55</f>
        <v>FTE</v>
      </c>
      <c r="G56" s="288"/>
      <c r="H56" s="288"/>
      <c r="I56" s="288"/>
      <c r="J56" s="288"/>
      <c r="K56" s="288"/>
      <c r="L56" s="288"/>
      <c r="M56" s="288"/>
      <c r="N56" s="288"/>
      <c r="O56" s="288"/>
      <c r="P56" s="288"/>
      <c r="Q56" s="288"/>
      <c r="R56" s="288"/>
      <c r="S56" s="288"/>
      <c r="T56" s="288"/>
      <c r="U56" s="288"/>
      <c r="V56" s="288"/>
      <c r="W56" s="288"/>
      <c r="X56" s="288"/>
      <c r="Y56" s="288"/>
      <c r="Z56" s="288"/>
      <c r="AA56" s="288"/>
      <c r="AB56" s="288"/>
      <c r="AC56" s="289"/>
      <c r="AE56" s="290"/>
      <c r="AG56" s="290"/>
      <c r="AI56" s="290"/>
      <c r="AK56" s="363"/>
    </row>
    <row r="57" spans="2:37" ht="12.75" customHeight="1" outlineLevel="1" x14ac:dyDescent="0.25">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E57" s="103"/>
      <c r="AG57" s="103"/>
      <c r="AI57" s="103"/>
    </row>
    <row r="58" spans="2:37" ht="12.75" customHeight="1" outlineLevel="1" x14ac:dyDescent="0.25">
      <c r="D58" s="292" t="str">
        <f>"Total "&amp;B15</f>
        <v>Total Staff Actual: Average FTE</v>
      </c>
      <c r="E58" s="308"/>
      <c r="F58" s="309" t="str">
        <f>F56</f>
        <v>FTE</v>
      </c>
      <c r="G58" s="310">
        <f t="shared" ref="G58:AC58" si="1">SUM(G17:G56)</f>
        <v>0</v>
      </c>
      <c r="H58" s="310">
        <f t="shared" si="1"/>
        <v>0</v>
      </c>
      <c r="I58" s="310">
        <f t="shared" si="1"/>
        <v>0</v>
      </c>
      <c r="J58" s="310">
        <f t="shared" si="1"/>
        <v>0</v>
      </c>
      <c r="K58" s="310">
        <f t="shared" si="1"/>
        <v>0</v>
      </c>
      <c r="L58" s="310">
        <f t="shared" si="1"/>
        <v>0</v>
      </c>
      <c r="M58" s="310">
        <f t="shared" si="1"/>
        <v>0</v>
      </c>
      <c r="N58" s="310">
        <f t="shared" si="1"/>
        <v>0</v>
      </c>
      <c r="O58" s="310">
        <f t="shared" si="1"/>
        <v>0</v>
      </c>
      <c r="P58" s="310">
        <f t="shared" si="1"/>
        <v>0</v>
      </c>
      <c r="Q58" s="310">
        <f t="shared" si="1"/>
        <v>0</v>
      </c>
      <c r="R58" s="310">
        <f t="shared" si="1"/>
        <v>0</v>
      </c>
      <c r="S58" s="310">
        <f t="shared" si="1"/>
        <v>0</v>
      </c>
      <c r="T58" s="310">
        <f t="shared" si="1"/>
        <v>0</v>
      </c>
      <c r="U58" s="310">
        <f t="shared" si="1"/>
        <v>0</v>
      </c>
      <c r="V58" s="310">
        <f t="shared" si="1"/>
        <v>0</v>
      </c>
      <c r="W58" s="310">
        <f t="shared" si="1"/>
        <v>0</v>
      </c>
      <c r="X58" s="310">
        <f t="shared" si="1"/>
        <v>0</v>
      </c>
      <c r="Y58" s="310">
        <f t="shared" si="1"/>
        <v>0</v>
      </c>
      <c r="Z58" s="310">
        <f t="shared" si="1"/>
        <v>0</v>
      </c>
      <c r="AA58" s="310">
        <f t="shared" si="1"/>
        <v>0</v>
      </c>
      <c r="AB58" s="310">
        <f t="shared" si="1"/>
        <v>0</v>
      </c>
      <c r="AC58" s="298">
        <f t="shared" si="1"/>
        <v>0</v>
      </c>
      <c r="AE58" s="299">
        <f>SUM(AE17:AE56)</f>
        <v>0</v>
      </c>
      <c r="AG58" s="299">
        <f>SUM(AG17:AG56)</f>
        <v>0</v>
      </c>
      <c r="AI58" s="299">
        <f>SUM(AI17:AI56)</f>
        <v>0</v>
      </c>
      <c r="AK58" s="296"/>
    </row>
    <row r="60" spans="2:37" ht="14.4" x14ac:dyDescent="0.25">
      <c r="B60" s="62" t="s">
        <v>588</v>
      </c>
      <c r="C60" s="62"/>
      <c r="D60" s="277"/>
      <c r="E60" s="277"/>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2:37" ht="12.75" customHeight="1" outlineLevel="1" x14ac:dyDescent="0.25"/>
    <row r="62" spans="2:37" ht="12.75" customHeight="1" outlineLevel="1" x14ac:dyDescent="0.25">
      <c r="D62" s="345" t="str">
        <f t="shared" ref="D62:D101" si="2">D17</f>
        <v>Drivers</v>
      </c>
      <c r="E62" s="346"/>
      <c r="F62" s="347" t="s">
        <v>589</v>
      </c>
      <c r="G62" s="348"/>
      <c r="H62" s="348"/>
      <c r="I62" s="348"/>
      <c r="J62" s="348"/>
      <c r="K62" s="348"/>
      <c r="L62" s="348"/>
      <c r="M62" s="348"/>
      <c r="N62" s="348"/>
      <c r="O62" s="348"/>
      <c r="P62" s="348"/>
      <c r="Q62" s="348"/>
      <c r="R62" s="348"/>
      <c r="S62" s="348"/>
      <c r="T62" s="348"/>
      <c r="U62" s="348"/>
      <c r="V62" s="348"/>
      <c r="W62" s="348"/>
      <c r="X62" s="348"/>
      <c r="Y62" s="348"/>
      <c r="Z62" s="348"/>
      <c r="AA62" s="348"/>
      <c r="AB62" s="348"/>
      <c r="AC62" s="360"/>
      <c r="AE62" s="359"/>
      <c r="AG62" s="359"/>
      <c r="AI62" s="359"/>
      <c r="AK62" s="364"/>
    </row>
    <row r="63" spans="2:37" ht="12.75" customHeight="1" outlineLevel="1" x14ac:dyDescent="0.25">
      <c r="D63" s="139" t="str">
        <f t="shared" si="2"/>
        <v>Trainee Drivers</v>
      </c>
      <c r="E63" s="102"/>
      <c r="F63" s="140" t="str">
        <f t="shared" ref="F63:F101" si="3">F62</f>
        <v>£000/ FTE</v>
      </c>
      <c r="G63" s="283"/>
      <c r="H63" s="283"/>
      <c r="I63" s="283"/>
      <c r="J63" s="283"/>
      <c r="K63" s="283"/>
      <c r="L63" s="283"/>
      <c r="M63" s="283"/>
      <c r="N63" s="283"/>
      <c r="O63" s="283"/>
      <c r="P63" s="283"/>
      <c r="Q63" s="283"/>
      <c r="R63" s="283"/>
      <c r="S63" s="283"/>
      <c r="T63" s="283"/>
      <c r="U63" s="283"/>
      <c r="V63" s="283"/>
      <c r="W63" s="283"/>
      <c r="X63" s="283"/>
      <c r="Y63" s="283"/>
      <c r="Z63" s="283"/>
      <c r="AA63" s="283"/>
      <c r="AB63" s="283"/>
      <c r="AC63" s="284"/>
      <c r="AE63" s="285"/>
      <c r="AG63" s="285"/>
      <c r="AI63" s="285"/>
      <c r="AK63" s="362"/>
    </row>
    <row r="64" spans="2:37" ht="12.75" customHeight="1" outlineLevel="1" x14ac:dyDescent="0.25">
      <c r="D64" s="139" t="str">
        <f t="shared" si="2"/>
        <v>Depot Drivers</v>
      </c>
      <c r="E64" s="102"/>
      <c r="F64" s="140" t="str">
        <f t="shared" si="3"/>
        <v>£000/ FTE</v>
      </c>
      <c r="G64" s="283"/>
      <c r="H64" s="283"/>
      <c r="I64" s="283"/>
      <c r="J64" s="283"/>
      <c r="K64" s="283"/>
      <c r="L64" s="283"/>
      <c r="M64" s="283"/>
      <c r="N64" s="283"/>
      <c r="O64" s="283"/>
      <c r="P64" s="283"/>
      <c r="Q64" s="283"/>
      <c r="R64" s="283"/>
      <c r="S64" s="283"/>
      <c r="T64" s="283"/>
      <c r="U64" s="283"/>
      <c r="V64" s="283"/>
      <c r="W64" s="283"/>
      <c r="X64" s="283"/>
      <c r="Y64" s="283"/>
      <c r="Z64" s="283"/>
      <c r="AA64" s="283"/>
      <c r="AB64" s="283"/>
      <c r="AC64" s="284"/>
      <c r="AE64" s="285"/>
      <c r="AG64" s="285"/>
      <c r="AI64" s="285"/>
      <c r="AK64" s="362"/>
    </row>
    <row r="65" spans="4:37" ht="12.75" customHeight="1" outlineLevel="1" x14ac:dyDescent="0.25">
      <c r="D65" s="139" t="str">
        <f t="shared" si="2"/>
        <v>Senior Conductors</v>
      </c>
      <c r="E65" s="102"/>
      <c r="F65" s="140" t="str">
        <f t="shared" si="3"/>
        <v>£000/ FTE</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285"/>
      <c r="AG65" s="285"/>
      <c r="AI65" s="285"/>
      <c r="AK65" s="362"/>
    </row>
    <row r="66" spans="4:37" ht="12.75" customHeight="1" outlineLevel="1" x14ac:dyDescent="0.25">
      <c r="D66" s="139" t="str">
        <f t="shared" si="2"/>
        <v>Train Managers</v>
      </c>
      <c r="E66" s="102"/>
      <c r="F66" s="140" t="str">
        <f t="shared" si="3"/>
        <v>£000/ FTE</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285"/>
      <c r="AG66" s="285"/>
      <c r="AI66" s="285"/>
      <c r="AK66" s="362"/>
    </row>
    <row r="67" spans="4:37" ht="12.75" customHeight="1" outlineLevel="1" x14ac:dyDescent="0.25">
      <c r="D67" s="139" t="str">
        <f t="shared" si="2"/>
        <v>Driver Support</v>
      </c>
      <c r="E67" s="102"/>
      <c r="F67" s="140" t="str">
        <f t="shared" si="3"/>
        <v>£000/ FTE</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285"/>
      <c r="AG67" s="285"/>
      <c r="AI67" s="285"/>
      <c r="AK67" s="362"/>
    </row>
    <row r="68" spans="4:37" ht="12.75" customHeight="1" outlineLevel="1" x14ac:dyDescent="0.25">
      <c r="D68" s="139" t="str">
        <f t="shared" si="2"/>
        <v>Customer Hosts and Crew Leaders</v>
      </c>
      <c r="E68" s="102"/>
      <c r="F68" s="140" t="str">
        <f t="shared" si="3"/>
        <v>£000/ FTE</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285"/>
      <c r="AG68" s="285"/>
      <c r="AI68" s="285"/>
      <c r="AK68" s="362"/>
    </row>
    <row r="69" spans="4:37" ht="12.75" customHeight="1" outlineLevel="1" x14ac:dyDescent="0.25">
      <c r="D69" s="139" t="str">
        <f t="shared" si="2"/>
        <v>On-Train Catering</v>
      </c>
      <c r="E69" s="102"/>
      <c r="F69" s="140" t="str">
        <f t="shared" si="3"/>
        <v>£000/ FTE</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285"/>
      <c r="AG69" s="285"/>
      <c r="AI69" s="285"/>
      <c r="AK69" s="362"/>
    </row>
    <row r="70" spans="4:37" ht="12.75" customHeight="1" outlineLevel="1" x14ac:dyDescent="0.25">
      <c r="D70" s="139" t="str">
        <f t="shared" si="2"/>
        <v>On-Train Cleaning</v>
      </c>
      <c r="E70" s="102"/>
      <c r="F70" s="140" t="str">
        <f t="shared" si="3"/>
        <v>£000/ FTE</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285"/>
      <c r="AG70" s="285"/>
      <c r="AI70" s="285"/>
      <c r="AK70" s="362"/>
    </row>
    <row r="71" spans="4:37" ht="12.75" customHeight="1" outlineLevel="1" x14ac:dyDescent="0.25">
      <c r="D71" s="139" t="str">
        <f t="shared" si="2"/>
        <v>Revenue Protection</v>
      </c>
      <c r="E71" s="102"/>
      <c r="F71" s="140" t="str">
        <f t="shared" si="3"/>
        <v>£000/ FTE</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285"/>
      <c r="AG71" s="285"/>
      <c r="AI71" s="285"/>
      <c r="AK71" s="362"/>
    </row>
    <row r="72" spans="4:37" ht="12.75" customHeight="1" outlineLevel="1" x14ac:dyDescent="0.25">
      <c r="D72" s="139" t="str">
        <f t="shared" si="2"/>
        <v>Station - Sales</v>
      </c>
      <c r="E72" s="102"/>
      <c r="F72" s="140" t="str">
        <f t="shared" si="3"/>
        <v>£000/ FTE</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285"/>
      <c r="AG72" s="285"/>
      <c r="AI72" s="285"/>
      <c r="AK72" s="362"/>
    </row>
    <row r="73" spans="4:37" ht="12.75" customHeight="1" outlineLevel="1" x14ac:dyDescent="0.25">
      <c r="D73" s="139" t="str">
        <f t="shared" si="2"/>
        <v>Station - Platform</v>
      </c>
      <c r="E73" s="102"/>
      <c r="F73" s="140" t="str">
        <f t="shared" si="3"/>
        <v>£000/ FTE</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285"/>
      <c r="AG73" s="285"/>
      <c r="AI73" s="285"/>
      <c r="AK73" s="362"/>
    </row>
    <row r="74" spans="4:37" ht="12.75" customHeight="1" outlineLevel="1" x14ac:dyDescent="0.25">
      <c r="D74" s="139" t="str">
        <f t="shared" si="2"/>
        <v>Station - Gating</v>
      </c>
      <c r="E74" s="102"/>
      <c r="F74" s="140" t="str">
        <f t="shared" si="3"/>
        <v>£000/ FTE</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285"/>
      <c r="AG74" s="285"/>
      <c r="AI74" s="285"/>
      <c r="AK74" s="362"/>
    </row>
    <row r="75" spans="4:37" ht="12.75" customHeight="1" outlineLevel="1" x14ac:dyDescent="0.25">
      <c r="D75" s="139" t="str">
        <f t="shared" si="2"/>
        <v>Station - Cleaning</v>
      </c>
      <c r="E75" s="102"/>
      <c r="F75" s="140" t="str">
        <f t="shared" si="3"/>
        <v>£000/ FTE</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285"/>
      <c r="AG75" s="285"/>
      <c r="AI75" s="285"/>
      <c r="AK75" s="362"/>
    </row>
    <row r="76" spans="4:37" ht="12.75" customHeight="1" outlineLevel="1" x14ac:dyDescent="0.25">
      <c r="D76" s="139" t="str">
        <f t="shared" si="2"/>
        <v>Commercial &amp; Customer Relations</v>
      </c>
      <c r="E76" s="102"/>
      <c r="F76" s="140" t="str">
        <f t="shared" si="3"/>
        <v>£000/ FTE</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285"/>
      <c r="AG76" s="285"/>
      <c r="AI76" s="285"/>
      <c r="AK76" s="362"/>
    </row>
    <row r="77" spans="4:37" ht="12.75" customHeight="1" outlineLevel="1" x14ac:dyDescent="0.25">
      <c r="D77" s="139" t="str">
        <f t="shared" si="2"/>
        <v>Finance &amp; Procurement</v>
      </c>
      <c r="E77" s="102"/>
      <c r="F77" s="140" t="str">
        <f t="shared" si="3"/>
        <v>£000/ FTE</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285"/>
      <c r="AG77" s="285"/>
      <c r="AI77" s="285"/>
      <c r="AK77" s="362"/>
    </row>
    <row r="78" spans="4:37" ht="12.75" customHeight="1" outlineLevel="1" x14ac:dyDescent="0.25">
      <c r="D78" s="139" t="str">
        <f t="shared" si="2"/>
        <v>IT</v>
      </c>
      <c r="E78" s="102"/>
      <c r="F78" s="140" t="str">
        <f t="shared" si="3"/>
        <v>£000/ FTE</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285"/>
      <c r="AG78" s="285"/>
      <c r="AI78" s="285"/>
      <c r="AK78" s="362"/>
    </row>
    <row r="79" spans="4:37" ht="12.75" customHeight="1" outlineLevel="1" x14ac:dyDescent="0.25">
      <c r="D79" s="139" t="str">
        <f t="shared" si="2"/>
        <v>Human Resources</v>
      </c>
      <c r="E79" s="102"/>
      <c r="F79" s="140" t="str">
        <f t="shared" si="3"/>
        <v>£000/ FTE</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285"/>
      <c r="AG79" s="285"/>
      <c r="AI79" s="285"/>
      <c r="AK79" s="362"/>
    </row>
    <row r="80" spans="4:37" ht="12.75" customHeight="1" outlineLevel="1" x14ac:dyDescent="0.25">
      <c r="D80" s="139" t="str">
        <f t="shared" si="2"/>
        <v>Directors</v>
      </c>
      <c r="E80" s="102"/>
      <c r="F80" s="140" t="str">
        <f t="shared" si="3"/>
        <v>£000/ FTE</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285"/>
      <c r="AG80" s="285"/>
      <c r="AI80" s="285"/>
      <c r="AK80" s="362"/>
    </row>
    <row r="81" spans="4:37" ht="12.75" customHeight="1" outlineLevel="1" x14ac:dyDescent="0.25">
      <c r="D81" s="139" t="str">
        <f t="shared" si="2"/>
        <v>Business Development</v>
      </c>
      <c r="E81" s="102"/>
      <c r="F81" s="140" t="str">
        <f t="shared" si="3"/>
        <v>£000/ FTE</v>
      </c>
      <c r="G81" s="283"/>
      <c r="H81" s="283"/>
      <c r="I81" s="283"/>
      <c r="J81" s="283"/>
      <c r="K81" s="283"/>
      <c r="L81" s="283"/>
      <c r="M81" s="283"/>
      <c r="N81" s="283"/>
      <c r="O81" s="283"/>
      <c r="P81" s="283"/>
      <c r="Q81" s="283"/>
      <c r="R81" s="283"/>
      <c r="S81" s="283"/>
      <c r="T81" s="283"/>
      <c r="U81" s="283"/>
      <c r="V81" s="283"/>
      <c r="W81" s="283"/>
      <c r="X81" s="283"/>
      <c r="Y81" s="283"/>
      <c r="Z81" s="283"/>
      <c r="AA81" s="283"/>
      <c r="AB81" s="283"/>
      <c r="AC81" s="284"/>
      <c r="AE81" s="285"/>
      <c r="AG81" s="285"/>
      <c r="AI81" s="285"/>
      <c r="AK81" s="362"/>
    </row>
    <row r="82" spans="4:37" ht="12.75" customHeight="1" outlineLevel="1" x14ac:dyDescent="0.25">
      <c r="D82" s="139" t="str">
        <f t="shared" si="2"/>
        <v>Engineering Head Office &amp; TRIs</v>
      </c>
      <c r="E82" s="102"/>
      <c r="F82" s="140" t="str">
        <f t="shared" si="3"/>
        <v>£000/ FTE</v>
      </c>
      <c r="G82" s="283"/>
      <c r="H82" s="283"/>
      <c r="I82" s="283"/>
      <c r="J82" s="283"/>
      <c r="K82" s="283"/>
      <c r="L82" s="283"/>
      <c r="M82" s="283"/>
      <c r="N82" s="283"/>
      <c r="O82" s="283"/>
      <c r="P82" s="283"/>
      <c r="Q82" s="283"/>
      <c r="R82" s="283"/>
      <c r="S82" s="283"/>
      <c r="T82" s="283"/>
      <c r="U82" s="283"/>
      <c r="V82" s="283"/>
      <c r="W82" s="283"/>
      <c r="X82" s="283"/>
      <c r="Y82" s="283"/>
      <c r="Z82" s="283"/>
      <c r="AA82" s="283"/>
      <c r="AB82" s="283"/>
      <c r="AC82" s="284"/>
      <c r="AE82" s="285"/>
      <c r="AG82" s="285"/>
      <c r="AI82" s="285"/>
      <c r="AK82" s="362"/>
    </row>
    <row r="83" spans="4:37" ht="12.75" customHeight="1" outlineLevel="1" x14ac:dyDescent="0.25">
      <c r="D83" s="139" t="str">
        <f t="shared" si="2"/>
        <v>Etches Park Depot</v>
      </c>
      <c r="E83" s="102"/>
      <c r="F83" s="140" t="str">
        <f t="shared" si="3"/>
        <v>£000/ FTE</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285"/>
      <c r="AG83" s="285"/>
      <c r="AI83" s="285"/>
      <c r="AK83" s="362"/>
    </row>
    <row r="84" spans="4:37" ht="12.75" customHeight="1" outlineLevel="1" x14ac:dyDescent="0.25">
      <c r="D84" s="139" t="str">
        <f t="shared" si="2"/>
        <v>Eastcroft Depot</v>
      </c>
      <c r="E84" s="102"/>
      <c r="F84" s="140" t="str">
        <f t="shared" si="3"/>
        <v>£000/ FTE</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285"/>
      <c r="AG84" s="285"/>
      <c r="AI84" s="285"/>
      <c r="AK84" s="362"/>
    </row>
    <row r="85" spans="4:37" ht="12.75" customHeight="1" outlineLevel="1" x14ac:dyDescent="0.25">
      <c r="D85" s="139" t="str">
        <f t="shared" si="2"/>
        <v>Neville Hill Depot</v>
      </c>
      <c r="E85" s="102"/>
      <c r="F85" s="140" t="str">
        <f t="shared" si="3"/>
        <v>£000/ FTE</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285"/>
      <c r="AG85" s="285"/>
      <c r="AI85" s="285"/>
      <c r="AK85" s="362"/>
    </row>
    <row r="86" spans="4:37" ht="12.75" customHeight="1" outlineLevel="1" x14ac:dyDescent="0.25">
      <c r="D86" s="139" t="str">
        <f t="shared" si="2"/>
        <v>Marketing Staff</v>
      </c>
      <c r="E86" s="102"/>
      <c r="F86" s="140" t="str">
        <f t="shared" si="3"/>
        <v>£000/ FTE</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285"/>
      <c r="AG86" s="285"/>
      <c r="AI86" s="285"/>
      <c r="AK86" s="362"/>
    </row>
    <row r="87" spans="4:37" ht="12.75" customHeight="1" outlineLevel="1" x14ac:dyDescent="0.25">
      <c r="D87" s="139" t="str">
        <f t="shared" si="2"/>
        <v>[Staff Functions Line 26]</v>
      </c>
      <c r="E87" s="102"/>
      <c r="F87" s="140" t="str">
        <f t="shared" si="3"/>
        <v>£000/ FTE</v>
      </c>
      <c r="G87" s="283"/>
      <c r="H87" s="283"/>
      <c r="I87" s="283"/>
      <c r="J87" s="283"/>
      <c r="K87" s="283"/>
      <c r="L87" s="283"/>
      <c r="M87" s="283"/>
      <c r="N87" s="283"/>
      <c r="O87" s="283"/>
      <c r="P87" s="283"/>
      <c r="Q87" s="283"/>
      <c r="R87" s="283"/>
      <c r="S87" s="283"/>
      <c r="T87" s="283"/>
      <c r="U87" s="283"/>
      <c r="V87" s="283"/>
      <c r="W87" s="283"/>
      <c r="X87" s="283"/>
      <c r="Y87" s="283"/>
      <c r="Z87" s="283"/>
      <c r="AA87" s="283"/>
      <c r="AB87" s="283"/>
      <c r="AC87" s="284"/>
      <c r="AE87" s="285"/>
      <c r="AG87" s="285"/>
      <c r="AI87" s="285"/>
      <c r="AK87" s="362"/>
    </row>
    <row r="88" spans="4:37" ht="12.75" customHeight="1" outlineLevel="1" x14ac:dyDescent="0.25">
      <c r="D88" s="139" t="str">
        <f t="shared" si="2"/>
        <v>[Staff Functions Line 27]</v>
      </c>
      <c r="E88" s="102"/>
      <c r="F88" s="140" t="str">
        <f t="shared" si="3"/>
        <v>£000/ FTE</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285"/>
      <c r="AG88" s="285"/>
      <c r="AI88" s="285"/>
      <c r="AK88" s="362"/>
    </row>
    <row r="89" spans="4:37" ht="12.75" customHeight="1" outlineLevel="1" x14ac:dyDescent="0.25">
      <c r="D89" s="139" t="str">
        <f t="shared" si="2"/>
        <v>[Staff Functions Line 28]</v>
      </c>
      <c r="E89" s="102"/>
      <c r="F89" s="140" t="str">
        <f t="shared" si="3"/>
        <v>£000/ FTE</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285"/>
      <c r="AG89" s="285"/>
      <c r="AI89" s="285"/>
      <c r="AK89" s="362"/>
    </row>
    <row r="90" spans="4:37" ht="12.75" customHeight="1" outlineLevel="1" x14ac:dyDescent="0.25">
      <c r="D90" s="139" t="str">
        <f t="shared" si="2"/>
        <v>[Staff Functions Line 29]</v>
      </c>
      <c r="E90" s="102"/>
      <c r="F90" s="140" t="str">
        <f t="shared" si="3"/>
        <v>£000/ FTE</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285"/>
      <c r="AG90" s="285"/>
      <c r="AI90" s="285"/>
      <c r="AK90" s="362"/>
    </row>
    <row r="91" spans="4:37" ht="12.75" customHeight="1" outlineLevel="1" x14ac:dyDescent="0.25">
      <c r="D91" s="139" t="str">
        <f t="shared" si="2"/>
        <v>[Staff Functions Line 30]</v>
      </c>
      <c r="E91" s="102"/>
      <c r="F91" s="140" t="str">
        <f t="shared" si="3"/>
        <v>£000/ FTE</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285"/>
      <c r="AG91" s="285"/>
      <c r="AI91" s="285"/>
      <c r="AK91" s="362"/>
    </row>
    <row r="92" spans="4:37" ht="12.75" customHeight="1" outlineLevel="1" x14ac:dyDescent="0.25">
      <c r="D92" s="139" t="str">
        <f t="shared" si="2"/>
        <v>[Staff Functions Line 31]</v>
      </c>
      <c r="E92" s="102"/>
      <c r="F92" s="140" t="str">
        <f t="shared" si="3"/>
        <v>£000/ FTE</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285"/>
      <c r="AG92" s="285"/>
      <c r="AI92" s="285"/>
      <c r="AK92" s="362"/>
    </row>
    <row r="93" spans="4:37" ht="12.75" customHeight="1" outlineLevel="1" x14ac:dyDescent="0.25">
      <c r="D93" s="139" t="str">
        <f t="shared" si="2"/>
        <v>[Staff Functions Line 32]</v>
      </c>
      <c r="E93" s="102"/>
      <c r="F93" s="140" t="str">
        <f t="shared" si="3"/>
        <v>£000/ FTE</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285"/>
      <c r="AG93" s="285"/>
      <c r="AI93" s="285"/>
      <c r="AK93" s="362"/>
    </row>
    <row r="94" spans="4:37" ht="12.75" customHeight="1" outlineLevel="1" x14ac:dyDescent="0.25">
      <c r="D94" s="139" t="str">
        <f t="shared" si="2"/>
        <v>[Staff Functions Line 33]</v>
      </c>
      <c r="E94" s="102"/>
      <c r="F94" s="140" t="str">
        <f t="shared" si="3"/>
        <v>£000/ FTE</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285"/>
      <c r="AG94" s="285"/>
      <c r="AI94" s="285"/>
      <c r="AK94" s="362"/>
    </row>
    <row r="95" spans="4:37" ht="12.75" customHeight="1" outlineLevel="1" x14ac:dyDescent="0.25">
      <c r="D95" s="139" t="str">
        <f t="shared" si="2"/>
        <v>[Staff Functions Line 34]</v>
      </c>
      <c r="E95" s="102"/>
      <c r="F95" s="140" t="str">
        <f t="shared" si="3"/>
        <v>£000/ FTE</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285"/>
      <c r="AG95" s="285"/>
      <c r="AI95" s="285"/>
      <c r="AK95" s="362"/>
    </row>
    <row r="96" spans="4:37" ht="12.75" customHeight="1" outlineLevel="1" x14ac:dyDescent="0.25">
      <c r="D96" s="139" t="str">
        <f t="shared" si="2"/>
        <v>[Staff Functions Line 35]</v>
      </c>
      <c r="E96" s="102"/>
      <c r="F96" s="140" t="str">
        <f t="shared" si="3"/>
        <v>£000/ FTE</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285"/>
      <c r="AG96" s="285"/>
      <c r="AI96" s="285"/>
      <c r="AK96" s="362"/>
    </row>
    <row r="97" spans="2:37" ht="12.75" customHeight="1" outlineLevel="1" x14ac:dyDescent="0.25">
      <c r="D97" s="139" t="str">
        <f t="shared" si="2"/>
        <v>[Staff Functions Line 36]</v>
      </c>
      <c r="E97" s="102"/>
      <c r="F97" s="140" t="str">
        <f t="shared" si="3"/>
        <v>£000/ FTE</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285"/>
      <c r="AG97" s="285"/>
      <c r="AI97" s="285"/>
      <c r="AK97" s="362"/>
    </row>
    <row r="98" spans="2:37" ht="12.75" customHeight="1" outlineLevel="1" x14ac:dyDescent="0.25">
      <c r="D98" s="139" t="str">
        <f t="shared" si="2"/>
        <v>[Staff Functions Line 37]</v>
      </c>
      <c r="E98" s="102"/>
      <c r="F98" s="140" t="str">
        <f t="shared" si="3"/>
        <v>£000/ FTE</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285"/>
      <c r="AG98" s="285"/>
      <c r="AI98" s="285"/>
      <c r="AK98" s="362"/>
    </row>
    <row r="99" spans="2:37" ht="12.75" customHeight="1" outlineLevel="1" x14ac:dyDescent="0.25">
      <c r="D99" s="139" t="str">
        <f t="shared" si="2"/>
        <v>[Staff Functions Line 38]</v>
      </c>
      <c r="E99" s="102"/>
      <c r="F99" s="140" t="str">
        <f t="shared" si="3"/>
        <v>£000/ FTE</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285"/>
      <c r="AG99" s="285"/>
      <c r="AI99" s="285"/>
      <c r="AK99" s="362"/>
    </row>
    <row r="100" spans="2:37" ht="12.75" customHeight="1" outlineLevel="1" x14ac:dyDescent="0.25">
      <c r="D100" s="139" t="str">
        <f t="shared" si="2"/>
        <v>[Staff Functions Line 39]</v>
      </c>
      <c r="E100" s="102"/>
      <c r="F100" s="140" t="str">
        <f t="shared" si="3"/>
        <v>£000/ FTE</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285"/>
      <c r="AG100" s="285"/>
      <c r="AI100" s="285"/>
      <c r="AK100" s="362"/>
    </row>
    <row r="101" spans="2:37" ht="12.75" customHeight="1" outlineLevel="1" x14ac:dyDescent="0.25">
      <c r="D101" s="111" t="str">
        <f t="shared" si="2"/>
        <v>[Staff Functions Line 40]</v>
      </c>
      <c r="E101" s="287"/>
      <c r="F101" s="365" t="str">
        <f t="shared" si="3"/>
        <v>£000/ FTE</v>
      </c>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9"/>
      <c r="AE101" s="290"/>
      <c r="AG101" s="290"/>
      <c r="AI101" s="290"/>
      <c r="AK101" s="363"/>
    </row>
    <row r="102" spans="2:37" ht="12.75" customHeight="1" outlineLevel="1" x14ac:dyDescent="0.25">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E102" s="103"/>
      <c r="AG102" s="103"/>
      <c r="AI102" s="103"/>
    </row>
    <row r="103" spans="2:37" ht="12.75" customHeight="1" outlineLevel="1" x14ac:dyDescent="0.25">
      <c r="D103" s="292" t="str">
        <f>"Average "&amp;B60</f>
        <v>Average Basic Salary per FTE</v>
      </c>
      <c r="E103" s="308"/>
      <c r="F103" s="309" t="str">
        <f>F100</f>
        <v>£000/ FTE</v>
      </c>
      <c r="G103" s="366">
        <f>IF(G$58=0,0,SUMPRODUCT(G62:G101,G$17:G$56)/G$58)</f>
        <v>0</v>
      </c>
      <c r="H103" s="310">
        <f t="shared" ref="H103:AC103" si="4">IF(H$58=0,0,SUMPRODUCT(H62:H101,H$17:H$56)/H$58)</f>
        <v>0</v>
      </c>
      <c r="I103" s="310">
        <f t="shared" si="4"/>
        <v>0</v>
      </c>
      <c r="J103" s="310">
        <f t="shared" si="4"/>
        <v>0</v>
      </c>
      <c r="K103" s="310">
        <f t="shared" si="4"/>
        <v>0</v>
      </c>
      <c r="L103" s="310">
        <f t="shared" si="4"/>
        <v>0</v>
      </c>
      <c r="M103" s="310">
        <f t="shared" si="4"/>
        <v>0</v>
      </c>
      <c r="N103" s="310">
        <f t="shared" si="4"/>
        <v>0</v>
      </c>
      <c r="O103" s="310">
        <f t="shared" si="4"/>
        <v>0</v>
      </c>
      <c r="P103" s="310">
        <f t="shared" si="4"/>
        <v>0</v>
      </c>
      <c r="Q103" s="310">
        <f t="shared" si="4"/>
        <v>0</v>
      </c>
      <c r="R103" s="310">
        <f t="shared" si="4"/>
        <v>0</v>
      </c>
      <c r="S103" s="310">
        <f t="shared" si="4"/>
        <v>0</v>
      </c>
      <c r="T103" s="310">
        <f t="shared" si="4"/>
        <v>0</v>
      </c>
      <c r="U103" s="310">
        <f t="shared" si="4"/>
        <v>0</v>
      </c>
      <c r="V103" s="310">
        <f t="shared" si="4"/>
        <v>0</v>
      </c>
      <c r="W103" s="310">
        <f t="shared" si="4"/>
        <v>0</v>
      </c>
      <c r="X103" s="310">
        <f t="shared" si="4"/>
        <v>0</v>
      </c>
      <c r="Y103" s="310">
        <f t="shared" si="4"/>
        <v>0</v>
      </c>
      <c r="Z103" s="310">
        <f t="shared" si="4"/>
        <v>0</v>
      </c>
      <c r="AA103" s="310">
        <f t="shared" si="4"/>
        <v>0</v>
      </c>
      <c r="AB103" s="310">
        <f t="shared" si="4"/>
        <v>0</v>
      </c>
      <c r="AC103" s="298">
        <f t="shared" si="4"/>
        <v>0</v>
      </c>
      <c r="AE103" s="299">
        <f>IF(AE$58=0,0,SUMPRODUCT(AE62:AE101,AE$17:AE$56)/AE$58)</f>
        <v>0</v>
      </c>
      <c r="AG103" s="299">
        <f>IF(AG$58=0,0,SUMPRODUCT(AG62:AG101,AG$17:AG$56)/AG$58)</f>
        <v>0</v>
      </c>
      <c r="AI103" s="299">
        <f>IF(AI$58=0,0,SUMPRODUCT(AI62:AI101,AI$17:AI$56)/AI$58)</f>
        <v>0</v>
      </c>
      <c r="AK103" s="296"/>
    </row>
    <row r="105" spans="2:37" ht="14.4" x14ac:dyDescent="0.25">
      <c r="B105" s="62" t="s">
        <v>590</v>
      </c>
      <c r="C105" s="62"/>
      <c r="D105" s="277"/>
      <c r="E105" s="277"/>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2:37" ht="12.75" customHeight="1" outlineLevel="1" x14ac:dyDescent="0.25"/>
    <row r="107" spans="2:37" ht="12.75" customHeight="1" outlineLevel="1" x14ac:dyDescent="0.25">
      <c r="D107" s="345" t="str">
        <f t="shared" ref="D107:D146" si="5">D62</f>
        <v>Drivers</v>
      </c>
      <c r="E107" s="346"/>
      <c r="F107" s="353" t="str">
        <f t="shared" ref="F107:F146" si="6">F62</f>
        <v>£000/ FTE</v>
      </c>
      <c r="G107" s="348"/>
      <c r="H107" s="348"/>
      <c r="I107" s="348"/>
      <c r="J107" s="348"/>
      <c r="K107" s="348"/>
      <c r="L107" s="348"/>
      <c r="M107" s="348"/>
      <c r="N107" s="348"/>
      <c r="O107" s="348"/>
      <c r="P107" s="348"/>
      <c r="Q107" s="348"/>
      <c r="R107" s="348"/>
      <c r="S107" s="348"/>
      <c r="T107" s="348"/>
      <c r="U107" s="348"/>
      <c r="V107" s="348"/>
      <c r="W107" s="348"/>
      <c r="X107" s="348"/>
      <c r="Y107" s="348"/>
      <c r="Z107" s="348"/>
      <c r="AA107" s="348"/>
      <c r="AB107" s="348"/>
      <c r="AC107" s="360"/>
      <c r="AE107" s="359"/>
      <c r="AG107" s="359"/>
      <c r="AI107" s="359"/>
      <c r="AK107" s="364"/>
    </row>
    <row r="108" spans="2:37" ht="12.75" customHeight="1" outlineLevel="1" x14ac:dyDescent="0.25">
      <c r="D108" s="139" t="str">
        <f t="shared" si="5"/>
        <v>Trainee Drivers</v>
      </c>
      <c r="E108" s="102"/>
      <c r="F108" s="140" t="str">
        <f t="shared" si="6"/>
        <v>£000/ FTE</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285"/>
      <c r="AG108" s="285"/>
      <c r="AI108" s="285"/>
      <c r="AK108" s="362"/>
    </row>
    <row r="109" spans="2:37" ht="12.75" customHeight="1" outlineLevel="1" x14ac:dyDescent="0.25">
      <c r="D109" s="139" t="str">
        <f t="shared" si="5"/>
        <v>Depot Drivers</v>
      </c>
      <c r="E109" s="102"/>
      <c r="F109" s="140" t="str">
        <f t="shared" si="6"/>
        <v>£000/ FTE</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285"/>
      <c r="AG109" s="285"/>
      <c r="AI109" s="285"/>
      <c r="AK109" s="362"/>
    </row>
    <row r="110" spans="2:37" ht="12.75" customHeight="1" outlineLevel="1" x14ac:dyDescent="0.25">
      <c r="D110" s="139" t="str">
        <f t="shared" si="5"/>
        <v>Senior Conductors</v>
      </c>
      <c r="E110" s="102"/>
      <c r="F110" s="140" t="str">
        <f t="shared" si="6"/>
        <v>£000/ FTE</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285"/>
      <c r="AG110" s="285"/>
      <c r="AI110" s="285"/>
      <c r="AK110" s="362"/>
    </row>
    <row r="111" spans="2:37" ht="12.75" customHeight="1" outlineLevel="1" x14ac:dyDescent="0.25">
      <c r="D111" s="139" t="str">
        <f t="shared" si="5"/>
        <v>Train Managers</v>
      </c>
      <c r="E111" s="102"/>
      <c r="F111" s="140" t="str">
        <f t="shared" si="6"/>
        <v>£000/ FTE</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285"/>
      <c r="AG111" s="285"/>
      <c r="AI111" s="285"/>
      <c r="AK111" s="362"/>
    </row>
    <row r="112" spans="2:37" ht="12.75" customHeight="1" outlineLevel="1" x14ac:dyDescent="0.25">
      <c r="D112" s="139" t="str">
        <f t="shared" si="5"/>
        <v>Driver Support</v>
      </c>
      <c r="E112" s="102"/>
      <c r="F112" s="140" t="str">
        <f t="shared" si="6"/>
        <v>£000/ FTE</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285"/>
      <c r="AG112" s="285"/>
      <c r="AI112" s="285"/>
      <c r="AK112" s="362"/>
    </row>
    <row r="113" spans="4:37" ht="12.75" customHeight="1" outlineLevel="1" x14ac:dyDescent="0.25">
      <c r="D113" s="139" t="str">
        <f t="shared" si="5"/>
        <v>Customer Hosts and Crew Leaders</v>
      </c>
      <c r="E113" s="102"/>
      <c r="F113" s="140" t="str">
        <f t="shared" si="6"/>
        <v>£000/ FTE</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285"/>
      <c r="AG113" s="285"/>
      <c r="AI113" s="285"/>
      <c r="AK113" s="362"/>
    </row>
    <row r="114" spans="4:37" ht="12.75" customHeight="1" outlineLevel="1" x14ac:dyDescent="0.25">
      <c r="D114" s="139" t="str">
        <f t="shared" si="5"/>
        <v>On-Train Catering</v>
      </c>
      <c r="E114" s="102"/>
      <c r="F114" s="140" t="str">
        <f t="shared" si="6"/>
        <v>£000/ FTE</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285"/>
      <c r="AG114" s="285"/>
      <c r="AI114" s="285"/>
      <c r="AK114" s="362"/>
    </row>
    <row r="115" spans="4:37" ht="12.75" customHeight="1" outlineLevel="1" x14ac:dyDescent="0.25">
      <c r="D115" s="139" t="str">
        <f t="shared" si="5"/>
        <v>On-Train Cleaning</v>
      </c>
      <c r="E115" s="102"/>
      <c r="F115" s="140" t="str">
        <f t="shared" si="6"/>
        <v>£000/ FTE</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285"/>
      <c r="AG115" s="285"/>
      <c r="AI115" s="285"/>
      <c r="AK115" s="362"/>
    </row>
    <row r="116" spans="4:37" ht="12.75" customHeight="1" outlineLevel="1" x14ac:dyDescent="0.25">
      <c r="D116" s="139" t="str">
        <f t="shared" si="5"/>
        <v>Revenue Protection</v>
      </c>
      <c r="E116" s="102"/>
      <c r="F116" s="140" t="str">
        <f t="shared" si="6"/>
        <v>£000/ FTE</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285"/>
      <c r="AG116" s="285"/>
      <c r="AI116" s="285"/>
      <c r="AK116" s="362"/>
    </row>
    <row r="117" spans="4:37" ht="12.75" customHeight="1" outlineLevel="1" x14ac:dyDescent="0.25">
      <c r="D117" s="139" t="str">
        <f t="shared" si="5"/>
        <v>Station - Sales</v>
      </c>
      <c r="E117" s="102"/>
      <c r="F117" s="140" t="str">
        <f t="shared" si="6"/>
        <v>£000/ FTE</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285"/>
      <c r="AG117" s="285"/>
      <c r="AI117" s="285"/>
      <c r="AK117" s="362"/>
    </row>
    <row r="118" spans="4:37" ht="12.75" customHeight="1" outlineLevel="1" x14ac:dyDescent="0.25">
      <c r="D118" s="139" t="str">
        <f t="shared" si="5"/>
        <v>Station - Platform</v>
      </c>
      <c r="E118" s="102"/>
      <c r="F118" s="140" t="str">
        <f t="shared" si="6"/>
        <v>£000/ FTE</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285"/>
      <c r="AG118" s="285"/>
      <c r="AI118" s="285"/>
      <c r="AK118" s="362"/>
    </row>
    <row r="119" spans="4:37" ht="12.75" customHeight="1" outlineLevel="1" x14ac:dyDescent="0.25">
      <c r="D119" s="139" t="str">
        <f t="shared" si="5"/>
        <v>Station - Gating</v>
      </c>
      <c r="E119" s="102"/>
      <c r="F119" s="140" t="str">
        <f t="shared" si="6"/>
        <v>£000/ FTE</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285"/>
      <c r="AG119" s="285"/>
      <c r="AI119" s="285"/>
      <c r="AK119" s="362"/>
    </row>
    <row r="120" spans="4:37" ht="12.75" customHeight="1" outlineLevel="1" x14ac:dyDescent="0.25">
      <c r="D120" s="139" t="str">
        <f t="shared" si="5"/>
        <v>Station - Cleaning</v>
      </c>
      <c r="E120" s="102"/>
      <c r="F120" s="140" t="str">
        <f t="shared" si="6"/>
        <v>£000/ FTE</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285"/>
      <c r="AG120" s="285"/>
      <c r="AI120" s="285"/>
      <c r="AK120" s="362"/>
    </row>
    <row r="121" spans="4:37" ht="12.75" customHeight="1" outlineLevel="1" x14ac:dyDescent="0.25">
      <c r="D121" s="139" t="str">
        <f t="shared" si="5"/>
        <v>Commercial &amp; Customer Relations</v>
      </c>
      <c r="E121" s="102"/>
      <c r="F121" s="140" t="str">
        <f t="shared" si="6"/>
        <v>£000/ FTE</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285"/>
      <c r="AG121" s="285"/>
      <c r="AI121" s="285"/>
      <c r="AK121" s="362"/>
    </row>
    <row r="122" spans="4:37" ht="12.75" customHeight="1" outlineLevel="1" x14ac:dyDescent="0.25">
      <c r="D122" s="139" t="str">
        <f t="shared" si="5"/>
        <v>Finance &amp; Procurement</v>
      </c>
      <c r="E122" s="102"/>
      <c r="F122" s="140" t="str">
        <f t="shared" si="6"/>
        <v>£000/ FTE</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285"/>
      <c r="AG122" s="285"/>
      <c r="AI122" s="285"/>
      <c r="AK122" s="362"/>
    </row>
    <row r="123" spans="4:37" ht="12.75" customHeight="1" outlineLevel="1" x14ac:dyDescent="0.25">
      <c r="D123" s="139" t="str">
        <f t="shared" si="5"/>
        <v>IT</v>
      </c>
      <c r="E123" s="102"/>
      <c r="F123" s="140" t="str">
        <f t="shared" si="6"/>
        <v>£000/ FTE</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285"/>
      <c r="AG123" s="285"/>
      <c r="AI123" s="285"/>
      <c r="AK123" s="362"/>
    </row>
    <row r="124" spans="4:37" ht="12.75" customHeight="1" outlineLevel="1" x14ac:dyDescent="0.25">
      <c r="D124" s="139" t="str">
        <f t="shared" si="5"/>
        <v>Human Resources</v>
      </c>
      <c r="E124" s="102"/>
      <c r="F124" s="140" t="str">
        <f t="shared" si="6"/>
        <v>£000/ FTE</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285"/>
      <c r="AG124" s="285"/>
      <c r="AI124" s="285"/>
      <c r="AK124" s="362"/>
    </row>
    <row r="125" spans="4:37" ht="12.75" customHeight="1" outlineLevel="1" x14ac:dyDescent="0.25">
      <c r="D125" s="139" t="str">
        <f t="shared" si="5"/>
        <v>Directors</v>
      </c>
      <c r="E125" s="102"/>
      <c r="F125" s="140" t="str">
        <f t="shared" si="6"/>
        <v>£000/ FTE</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285"/>
      <c r="AG125" s="285"/>
      <c r="AI125" s="285"/>
      <c r="AK125" s="362"/>
    </row>
    <row r="126" spans="4:37" ht="12.75" customHeight="1" outlineLevel="1" x14ac:dyDescent="0.25">
      <c r="D126" s="139" t="str">
        <f t="shared" si="5"/>
        <v>Business Development</v>
      </c>
      <c r="E126" s="102"/>
      <c r="F126" s="140" t="str">
        <f t="shared" si="6"/>
        <v>£000/ FTE</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285"/>
      <c r="AG126" s="285"/>
      <c r="AI126" s="285"/>
      <c r="AK126" s="362"/>
    </row>
    <row r="127" spans="4:37" ht="12.75" customHeight="1" outlineLevel="1" x14ac:dyDescent="0.25">
      <c r="D127" s="139" t="str">
        <f t="shared" si="5"/>
        <v>Engineering Head Office &amp; TRIs</v>
      </c>
      <c r="E127" s="102"/>
      <c r="F127" s="140" t="str">
        <f t="shared" si="6"/>
        <v>£000/ FTE</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285"/>
      <c r="AG127" s="285"/>
      <c r="AI127" s="285"/>
      <c r="AK127" s="362"/>
    </row>
    <row r="128" spans="4:37" ht="12.75" customHeight="1" outlineLevel="1" x14ac:dyDescent="0.25">
      <c r="D128" s="139" t="str">
        <f t="shared" si="5"/>
        <v>Etches Park Depot</v>
      </c>
      <c r="E128" s="102"/>
      <c r="F128" s="140" t="str">
        <f t="shared" si="6"/>
        <v>£000/ FTE</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285"/>
      <c r="AG128" s="285"/>
      <c r="AI128" s="285"/>
      <c r="AK128" s="362"/>
    </row>
    <row r="129" spans="4:37" ht="12.75" customHeight="1" outlineLevel="1" x14ac:dyDescent="0.25">
      <c r="D129" s="139" t="str">
        <f t="shared" si="5"/>
        <v>Eastcroft Depot</v>
      </c>
      <c r="E129" s="102"/>
      <c r="F129" s="140" t="str">
        <f t="shared" si="6"/>
        <v>£000/ FTE</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285"/>
      <c r="AG129" s="285"/>
      <c r="AI129" s="285"/>
      <c r="AK129" s="362"/>
    </row>
    <row r="130" spans="4:37" ht="12.75" customHeight="1" outlineLevel="1" x14ac:dyDescent="0.25">
      <c r="D130" s="139" t="str">
        <f t="shared" si="5"/>
        <v>Neville Hill Depot</v>
      </c>
      <c r="E130" s="102"/>
      <c r="F130" s="140" t="str">
        <f t="shared" si="6"/>
        <v>£000/ FTE</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285"/>
      <c r="AG130" s="285"/>
      <c r="AI130" s="285"/>
      <c r="AK130" s="362"/>
    </row>
    <row r="131" spans="4:37" ht="12.75" customHeight="1" outlineLevel="1" x14ac:dyDescent="0.25">
      <c r="D131" s="139" t="str">
        <f t="shared" si="5"/>
        <v>Marketing Staff</v>
      </c>
      <c r="E131" s="102"/>
      <c r="F131" s="140" t="str">
        <f t="shared" si="6"/>
        <v>£000/ FTE</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285"/>
      <c r="AG131" s="285"/>
      <c r="AI131" s="285"/>
      <c r="AK131" s="362"/>
    </row>
    <row r="132" spans="4:37" ht="12.75" customHeight="1" outlineLevel="1" x14ac:dyDescent="0.25">
      <c r="D132" s="139" t="str">
        <f t="shared" si="5"/>
        <v>[Staff Functions Line 26]</v>
      </c>
      <c r="E132" s="102"/>
      <c r="F132" s="140" t="str">
        <f t="shared" si="6"/>
        <v>£000/ FTE</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285"/>
      <c r="AG132" s="285"/>
      <c r="AI132" s="285"/>
      <c r="AK132" s="362"/>
    </row>
    <row r="133" spans="4:37" ht="12.75" customHeight="1" outlineLevel="1" x14ac:dyDescent="0.25">
      <c r="D133" s="139" t="str">
        <f t="shared" si="5"/>
        <v>[Staff Functions Line 27]</v>
      </c>
      <c r="E133" s="102"/>
      <c r="F133" s="140" t="str">
        <f t="shared" si="6"/>
        <v>£000/ FTE</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285"/>
      <c r="AG133" s="285"/>
      <c r="AI133" s="285"/>
      <c r="AK133" s="362"/>
    </row>
    <row r="134" spans="4:37" ht="12.75" customHeight="1" outlineLevel="1" x14ac:dyDescent="0.25">
      <c r="D134" s="139" t="str">
        <f t="shared" si="5"/>
        <v>[Staff Functions Line 28]</v>
      </c>
      <c r="E134" s="102"/>
      <c r="F134" s="140" t="str">
        <f t="shared" si="6"/>
        <v>£000/ FTE</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285"/>
      <c r="AG134" s="285"/>
      <c r="AI134" s="285"/>
      <c r="AK134" s="362"/>
    </row>
    <row r="135" spans="4:37" ht="12.75" customHeight="1" outlineLevel="1" x14ac:dyDescent="0.25">
      <c r="D135" s="139" t="str">
        <f t="shared" si="5"/>
        <v>[Staff Functions Line 29]</v>
      </c>
      <c r="E135" s="102"/>
      <c r="F135" s="140" t="str">
        <f t="shared" si="6"/>
        <v>£000/ FTE</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285"/>
      <c r="AG135" s="285"/>
      <c r="AI135" s="285"/>
      <c r="AK135" s="362"/>
    </row>
    <row r="136" spans="4:37" ht="12.75" customHeight="1" outlineLevel="1" x14ac:dyDescent="0.25">
      <c r="D136" s="139" t="str">
        <f t="shared" si="5"/>
        <v>[Staff Functions Line 30]</v>
      </c>
      <c r="E136" s="102"/>
      <c r="F136" s="140" t="str">
        <f t="shared" si="6"/>
        <v>£000/ FTE</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285"/>
      <c r="AG136" s="285"/>
      <c r="AI136" s="285"/>
      <c r="AK136" s="362"/>
    </row>
    <row r="137" spans="4:37" ht="12.75" customHeight="1" outlineLevel="1" x14ac:dyDescent="0.25">
      <c r="D137" s="139" t="str">
        <f t="shared" si="5"/>
        <v>[Staff Functions Line 31]</v>
      </c>
      <c r="E137" s="102"/>
      <c r="F137" s="140" t="str">
        <f t="shared" si="6"/>
        <v>£000/ FTE</v>
      </c>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4"/>
      <c r="AE137" s="285"/>
      <c r="AG137" s="285"/>
      <c r="AI137" s="285"/>
      <c r="AK137" s="362"/>
    </row>
    <row r="138" spans="4:37" ht="12.75" customHeight="1" outlineLevel="1" x14ac:dyDescent="0.25">
      <c r="D138" s="139" t="str">
        <f t="shared" si="5"/>
        <v>[Staff Functions Line 32]</v>
      </c>
      <c r="E138" s="102"/>
      <c r="F138" s="140" t="str">
        <f t="shared" si="6"/>
        <v>£000/ FTE</v>
      </c>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4"/>
      <c r="AE138" s="285"/>
      <c r="AG138" s="285"/>
      <c r="AI138" s="285"/>
      <c r="AK138" s="362"/>
    </row>
    <row r="139" spans="4:37" ht="12.75" customHeight="1" outlineLevel="1" x14ac:dyDescent="0.25">
      <c r="D139" s="139" t="str">
        <f t="shared" si="5"/>
        <v>[Staff Functions Line 33]</v>
      </c>
      <c r="E139" s="102"/>
      <c r="F139" s="140" t="str">
        <f t="shared" si="6"/>
        <v>£000/ FTE</v>
      </c>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4"/>
      <c r="AE139" s="285"/>
      <c r="AG139" s="285"/>
      <c r="AI139" s="285"/>
      <c r="AK139" s="362"/>
    </row>
    <row r="140" spans="4:37" ht="12.75" customHeight="1" outlineLevel="1" x14ac:dyDescent="0.25">
      <c r="D140" s="139" t="str">
        <f t="shared" si="5"/>
        <v>[Staff Functions Line 34]</v>
      </c>
      <c r="E140" s="102"/>
      <c r="F140" s="140" t="str">
        <f t="shared" si="6"/>
        <v>£000/ FTE</v>
      </c>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4"/>
      <c r="AE140" s="285"/>
      <c r="AG140" s="285"/>
      <c r="AI140" s="285"/>
      <c r="AK140" s="362"/>
    </row>
    <row r="141" spans="4:37" ht="12.75" customHeight="1" outlineLevel="1" x14ac:dyDescent="0.25">
      <c r="D141" s="139" t="str">
        <f t="shared" si="5"/>
        <v>[Staff Functions Line 35]</v>
      </c>
      <c r="E141" s="102"/>
      <c r="F141" s="140" t="str">
        <f t="shared" si="6"/>
        <v>£000/ FTE</v>
      </c>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4"/>
      <c r="AE141" s="285"/>
      <c r="AG141" s="285"/>
      <c r="AI141" s="285"/>
      <c r="AK141" s="362"/>
    </row>
    <row r="142" spans="4:37" ht="12.75" customHeight="1" outlineLevel="1" x14ac:dyDescent="0.25">
      <c r="D142" s="139" t="str">
        <f t="shared" si="5"/>
        <v>[Staff Functions Line 36]</v>
      </c>
      <c r="E142" s="102"/>
      <c r="F142" s="140" t="str">
        <f t="shared" si="6"/>
        <v>£000/ FTE</v>
      </c>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4"/>
      <c r="AE142" s="285"/>
      <c r="AG142" s="285"/>
      <c r="AI142" s="285"/>
      <c r="AK142" s="362"/>
    </row>
    <row r="143" spans="4:37" ht="12.75" customHeight="1" outlineLevel="1" x14ac:dyDescent="0.25">
      <c r="D143" s="139" t="str">
        <f t="shared" si="5"/>
        <v>[Staff Functions Line 37]</v>
      </c>
      <c r="E143" s="102"/>
      <c r="F143" s="140" t="str">
        <f t="shared" si="6"/>
        <v>£000/ FTE</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4"/>
      <c r="AE143" s="285"/>
      <c r="AG143" s="285"/>
      <c r="AI143" s="285"/>
      <c r="AK143" s="362"/>
    </row>
    <row r="144" spans="4:37" ht="12.75" customHeight="1" outlineLevel="1" x14ac:dyDescent="0.25">
      <c r="D144" s="139" t="str">
        <f t="shared" si="5"/>
        <v>[Staff Functions Line 38]</v>
      </c>
      <c r="E144" s="102"/>
      <c r="F144" s="140" t="str">
        <f t="shared" si="6"/>
        <v>£000/ FTE</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285"/>
      <c r="AG144" s="285"/>
      <c r="AI144" s="285"/>
      <c r="AK144" s="362"/>
    </row>
    <row r="145" spans="2:37" ht="12.75" customHeight="1" outlineLevel="1" x14ac:dyDescent="0.25">
      <c r="D145" s="139" t="str">
        <f t="shared" si="5"/>
        <v>[Staff Functions Line 39]</v>
      </c>
      <c r="E145" s="102"/>
      <c r="F145" s="140" t="str">
        <f t="shared" si="6"/>
        <v>£000/ FTE</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285"/>
      <c r="AG145" s="285"/>
      <c r="AI145" s="285"/>
      <c r="AK145" s="362"/>
    </row>
    <row r="146" spans="2:37" ht="12.75" customHeight="1" outlineLevel="1" x14ac:dyDescent="0.25">
      <c r="D146" s="111" t="str">
        <f t="shared" si="5"/>
        <v>[Staff Functions Line 40]</v>
      </c>
      <c r="E146" s="287"/>
      <c r="F146" s="365" t="str">
        <f t="shared" si="6"/>
        <v>£000/ FTE</v>
      </c>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9"/>
      <c r="AE146" s="290"/>
      <c r="AG146" s="290"/>
      <c r="AI146" s="290"/>
      <c r="AK146" s="363"/>
    </row>
    <row r="147" spans="2:37" ht="12.75" customHeight="1" outlineLevel="1" x14ac:dyDescent="0.25">
      <c r="G147" s="103"/>
      <c r="H147" s="103"/>
      <c r="I147" s="103"/>
      <c r="J147" s="103"/>
      <c r="K147" s="103"/>
      <c r="L147" s="103"/>
      <c r="M147" s="103"/>
      <c r="N147" s="103"/>
      <c r="O147" s="103"/>
      <c r="P147" s="103"/>
      <c r="Q147" s="103"/>
      <c r="R147" s="103"/>
      <c r="S147" s="103"/>
      <c r="T147" s="103"/>
      <c r="U147" s="103"/>
      <c r="V147" s="103"/>
      <c r="W147" s="103"/>
      <c r="X147" s="103"/>
      <c r="Y147" s="103"/>
      <c r="Z147" s="103"/>
      <c r="AA147" s="103"/>
      <c r="AB147" s="103"/>
      <c r="AC147" s="103"/>
      <c r="AE147" s="103"/>
      <c r="AG147" s="103"/>
      <c r="AI147" s="103"/>
    </row>
    <row r="148" spans="2:37" ht="12.75" customHeight="1" outlineLevel="1" x14ac:dyDescent="0.25">
      <c r="D148" s="292" t="str">
        <f>"Average "&amp;B105</f>
        <v>Average Overtime and Other Pay per FTE</v>
      </c>
      <c r="E148" s="308"/>
      <c r="F148" s="309" t="str">
        <f>F145</f>
        <v>£000/ FTE</v>
      </c>
      <c r="G148" s="310">
        <f>IF(G$58=0,0,SUMPRODUCT(G107:G146,G$17:G$56)/G$58)</f>
        <v>0</v>
      </c>
      <c r="H148" s="310">
        <f t="shared" ref="H148:AC148" si="7">IF(H$58=0,0,SUMPRODUCT(H107:H146,H$17:H$56)/H$58)</f>
        <v>0</v>
      </c>
      <c r="I148" s="310">
        <f t="shared" si="7"/>
        <v>0</v>
      </c>
      <c r="J148" s="310">
        <f>IF(J$58=0,0,SUMPRODUCT(J107:J146,J$17:J$56)/J$58)</f>
        <v>0</v>
      </c>
      <c r="K148" s="310">
        <f t="shared" si="7"/>
        <v>0</v>
      </c>
      <c r="L148" s="310">
        <f t="shared" si="7"/>
        <v>0</v>
      </c>
      <c r="M148" s="310">
        <f t="shared" si="7"/>
        <v>0</v>
      </c>
      <c r="N148" s="310">
        <f t="shared" si="7"/>
        <v>0</v>
      </c>
      <c r="O148" s="310">
        <f t="shared" si="7"/>
        <v>0</v>
      </c>
      <c r="P148" s="310">
        <f t="shared" si="7"/>
        <v>0</v>
      </c>
      <c r="Q148" s="310">
        <f t="shared" si="7"/>
        <v>0</v>
      </c>
      <c r="R148" s="310">
        <f t="shared" si="7"/>
        <v>0</v>
      </c>
      <c r="S148" s="310">
        <f t="shared" si="7"/>
        <v>0</v>
      </c>
      <c r="T148" s="310">
        <f t="shared" si="7"/>
        <v>0</v>
      </c>
      <c r="U148" s="310">
        <f t="shared" si="7"/>
        <v>0</v>
      </c>
      <c r="V148" s="310">
        <f t="shared" si="7"/>
        <v>0</v>
      </c>
      <c r="W148" s="310">
        <f t="shared" si="7"/>
        <v>0</v>
      </c>
      <c r="X148" s="310">
        <f t="shared" si="7"/>
        <v>0</v>
      </c>
      <c r="Y148" s="310">
        <f t="shared" si="7"/>
        <v>0</v>
      </c>
      <c r="Z148" s="310">
        <f t="shared" si="7"/>
        <v>0</v>
      </c>
      <c r="AA148" s="310">
        <f t="shared" si="7"/>
        <v>0</v>
      </c>
      <c r="AB148" s="310">
        <f t="shared" si="7"/>
        <v>0</v>
      </c>
      <c r="AC148" s="298">
        <f t="shared" si="7"/>
        <v>0</v>
      </c>
      <c r="AE148" s="299">
        <f>IF(AE$58=0,0,SUMPRODUCT(AE107:AE146,AE$17:AE$56)/AE$58)</f>
        <v>0</v>
      </c>
      <c r="AG148" s="299">
        <f>IF(AG$58=0,0,SUMPRODUCT(AG107:AG146,AG$17:AG$56)/AG$58)</f>
        <v>0</v>
      </c>
      <c r="AI148" s="299">
        <f>IF(AI$58=0,0,SUMPRODUCT(AI107:AI146,AI$17:AI$56)/AI$58)</f>
        <v>0</v>
      </c>
      <c r="AK148" s="296"/>
    </row>
    <row r="150" spans="2:37" ht="14.4" x14ac:dyDescent="0.25">
      <c r="B150" s="62" t="s">
        <v>591</v>
      </c>
      <c r="C150" s="62"/>
      <c r="D150" s="277"/>
      <c r="E150" s="277"/>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2:37" ht="12.75" customHeight="1" outlineLevel="1" x14ac:dyDescent="0.25"/>
    <row r="152" spans="2:37" ht="12.75" customHeight="1" outlineLevel="1" x14ac:dyDescent="0.25">
      <c r="D152" s="345" t="str">
        <f t="shared" ref="D152:D191" si="8">D107</f>
        <v>Drivers</v>
      </c>
      <c r="E152" s="346"/>
      <c r="F152" s="353" t="str">
        <f t="shared" ref="F152:F191" si="9">F107</f>
        <v>£000/ FTE</v>
      </c>
      <c r="G152" s="348"/>
      <c r="H152" s="348"/>
      <c r="I152" s="348"/>
      <c r="J152" s="348"/>
      <c r="K152" s="348"/>
      <c r="L152" s="348"/>
      <c r="M152" s="348"/>
      <c r="N152" s="348"/>
      <c r="O152" s="348"/>
      <c r="P152" s="348"/>
      <c r="Q152" s="348"/>
      <c r="R152" s="348"/>
      <c r="S152" s="348"/>
      <c r="T152" s="348"/>
      <c r="U152" s="348"/>
      <c r="V152" s="348"/>
      <c r="W152" s="348"/>
      <c r="X152" s="348"/>
      <c r="Y152" s="348"/>
      <c r="Z152" s="348"/>
      <c r="AA152" s="348"/>
      <c r="AB152" s="348"/>
      <c r="AC152" s="360"/>
      <c r="AE152" s="359"/>
      <c r="AG152" s="359"/>
      <c r="AI152" s="359"/>
      <c r="AK152" s="361"/>
    </row>
    <row r="153" spans="2:37" ht="12.75" customHeight="1" outlineLevel="1" x14ac:dyDescent="0.25">
      <c r="D153" s="139" t="str">
        <f t="shared" si="8"/>
        <v>Trainee Drivers</v>
      </c>
      <c r="E153" s="102"/>
      <c r="F153" s="140" t="str">
        <f t="shared" si="9"/>
        <v>£000/ FTE</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285"/>
      <c r="AG153" s="285"/>
      <c r="AI153" s="285"/>
      <c r="AK153" s="362"/>
    </row>
    <row r="154" spans="2:37" ht="12.75" customHeight="1" outlineLevel="1" x14ac:dyDescent="0.25">
      <c r="D154" s="139" t="str">
        <f t="shared" si="8"/>
        <v>Depot Drivers</v>
      </c>
      <c r="E154" s="102"/>
      <c r="F154" s="140" t="str">
        <f t="shared" si="9"/>
        <v>£000/ FTE</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285"/>
      <c r="AG154" s="285"/>
      <c r="AI154" s="285"/>
      <c r="AK154" s="362"/>
    </row>
    <row r="155" spans="2:37" ht="12.75" customHeight="1" outlineLevel="1" x14ac:dyDescent="0.25">
      <c r="D155" s="139" t="str">
        <f t="shared" si="8"/>
        <v>Senior Conductors</v>
      </c>
      <c r="E155" s="102"/>
      <c r="F155" s="140" t="str">
        <f t="shared" si="9"/>
        <v>£000/ FTE</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285"/>
      <c r="AG155" s="285"/>
      <c r="AI155" s="285"/>
      <c r="AK155" s="362"/>
    </row>
    <row r="156" spans="2:37" ht="12.75" customHeight="1" outlineLevel="1" x14ac:dyDescent="0.25">
      <c r="D156" s="139" t="str">
        <f t="shared" si="8"/>
        <v>Train Managers</v>
      </c>
      <c r="E156" s="102"/>
      <c r="F156" s="140" t="str">
        <f t="shared" si="9"/>
        <v>£000/ FTE</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285"/>
      <c r="AG156" s="285"/>
      <c r="AI156" s="285"/>
      <c r="AK156" s="362"/>
    </row>
    <row r="157" spans="2:37" ht="12.75" customHeight="1" outlineLevel="1" x14ac:dyDescent="0.25">
      <c r="D157" s="139" t="str">
        <f t="shared" si="8"/>
        <v>Driver Support</v>
      </c>
      <c r="E157" s="102"/>
      <c r="F157" s="140" t="str">
        <f t="shared" si="9"/>
        <v>£000/ FTE</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285"/>
      <c r="AG157" s="285"/>
      <c r="AI157" s="285"/>
      <c r="AK157" s="362"/>
    </row>
    <row r="158" spans="2:37" ht="12.75" customHeight="1" outlineLevel="1" x14ac:dyDescent="0.25">
      <c r="D158" s="139" t="str">
        <f t="shared" si="8"/>
        <v>Customer Hosts and Crew Leaders</v>
      </c>
      <c r="E158" s="102"/>
      <c r="F158" s="140" t="str">
        <f t="shared" si="9"/>
        <v>£000/ FTE</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285"/>
      <c r="AG158" s="285"/>
      <c r="AI158" s="285"/>
      <c r="AK158" s="362"/>
    </row>
    <row r="159" spans="2:37" ht="12.75" customHeight="1" outlineLevel="1" x14ac:dyDescent="0.25">
      <c r="D159" s="139" t="str">
        <f t="shared" si="8"/>
        <v>On-Train Catering</v>
      </c>
      <c r="E159" s="102"/>
      <c r="F159" s="140" t="str">
        <f t="shared" si="9"/>
        <v>£000/ FTE</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285"/>
      <c r="AG159" s="285"/>
      <c r="AI159" s="285"/>
      <c r="AK159" s="362"/>
    </row>
    <row r="160" spans="2:37" ht="12.75" customHeight="1" outlineLevel="1" x14ac:dyDescent="0.25">
      <c r="D160" s="139" t="str">
        <f t="shared" si="8"/>
        <v>On-Train Cleaning</v>
      </c>
      <c r="E160" s="102"/>
      <c r="F160" s="140" t="str">
        <f t="shared" si="9"/>
        <v>£000/ FTE</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285"/>
      <c r="AG160" s="285"/>
      <c r="AI160" s="285"/>
      <c r="AK160" s="362"/>
    </row>
    <row r="161" spans="4:37" ht="12.75" customHeight="1" outlineLevel="1" x14ac:dyDescent="0.25">
      <c r="D161" s="139" t="str">
        <f t="shared" si="8"/>
        <v>Revenue Protection</v>
      </c>
      <c r="E161" s="102"/>
      <c r="F161" s="140" t="str">
        <f t="shared" si="9"/>
        <v>£000/ FTE</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285"/>
      <c r="AG161" s="285"/>
      <c r="AI161" s="285"/>
      <c r="AK161" s="362"/>
    </row>
    <row r="162" spans="4:37" ht="12.75" customHeight="1" outlineLevel="1" x14ac:dyDescent="0.25">
      <c r="D162" s="139" t="str">
        <f t="shared" si="8"/>
        <v>Station - Sales</v>
      </c>
      <c r="E162" s="102"/>
      <c r="F162" s="140" t="str">
        <f t="shared" si="9"/>
        <v>£000/ FTE</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285"/>
      <c r="AG162" s="285"/>
      <c r="AI162" s="285"/>
      <c r="AK162" s="362"/>
    </row>
    <row r="163" spans="4:37" ht="12.75" customHeight="1" outlineLevel="1" x14ac:dyDescent="0.25">
      <c r="D163" s="139" t="str">
        <f t="shared" si="8"/>
        <v>Station - Platform</v>
      </c>
      <c r="E163" s="102"/>
      <c r="F163" s="140" t="str">
        <f t="shared" si="9"/>
        <v>£000/ FTE</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285"/>
      <c r="AG163" s="285"/>
      <c r="AI163" s="285"/>
      <c r="AK163" s="362"/>
    </row>
    <row r="164" spans="4:37" ht="12.75" customHeight="1" outlineLevel="1" x14ac:dyDescent="0.25">
      <c r="D164" s="139" t="str">
        <f t="shared" si="8"/>
        <v>Station - Gating</v>
      </c>
      <c r="E164" s="102"/>
      <c r="F164" s="140" t="str">
        <f t="shared" si="9"/>
        <v>£000/ FTE</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285"/>
      <c r="AG164" s="285"/>
      <c r="AI164" s="285"/>
      <c r="AK164" s="362"/>
    </row>
    <row r="165" spans="4:37" ht="12.75" customHeight="1" outlineLevel="1" x14ac:dyDescent="0.25">
      <c r="D165" s="139" t="str">
        <f t="shared" si="8"/>
        <v>Station - Cleaning</v>
      </c>
      <c r="E165" s="102"/>
      <c r="F165" s="140" t="str">
        <f t="shared" si="9"/>
        <v>£000/ FTE</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285"/>
      <c r="AG165" s="285"/>
      <c r="AI165" s="285"/>
      <c r="AK165" s="362"/>
    </row>
    <row r="166" spans="4:37" ht="12.75" customHeight="1" outlineLevel="1" x14ac:dyDescent="0.25">
      <c r="D166" s="139" t="str">
        <f t="shared" si="8"/>
        <v>Commercial &amp; Customer Relations</v>
      </c>
      <c r="E166" s="102"/>
      <c r="F166" s="140" t="str">
        <f t="shared" si="9"/>
        <v>£000/ FTE</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285"/>
      <c r="AG166" s="285"/>
      <c r="AI166" s="285"/>
      <c r="AK166" s="362"/>
    </row>
    <row r="167" spans="4:37" ht="12.75" customHeight="1" outlineLevel="1" x14ac:dyDescent="0.25">
      <c r="D167" s="139" t="str">
        <f t="shared" si="8"/>
        <v>Finance &amp; Procurement</v>
      </c>
      <c r="E167" s="102"/>
      <c r="F167" s="140" t="str">
        <f t="shared" si="9"/>
        <v>£000/ FTE</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4"/>
      <c r="AE167" s="285"/>
      <c r="AG167" s="285"/>
      <c r="AI167" s="285"/>
      <c r="AK167" s="362"/>
    </row>
    <row r="168" spans="4:37" ht="12.75" customHeight="1" outlineLevel="1" x14ac:dyDescent="0.25">
      <c r="D168" s="139" t="str">
        <f t="shared" si="8"/>
        <v>IT</v>
      </c>
      <c r="E168" s="102"/>
      <c r="F168" s="140" t="str">
        <f t="shared" si="9"/>
        <v>£000/ FTE</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4"/>
      <c r="AE168" s="285"/>
      <c r="AG168" s="285"/>
      <c r="AI168" s="285"/>
      <c r="AK168" s="362"/>
    </row>
    <row r="169" spans="4:37" ht="12.75" customHeight="1" outlineLevel="1" x14ac:dyDescent="0.25">
      <c r="D169" s="139" t="str">
        <f t="shared" si="8"/>
        <v>Human Resources</v>
      </c>
      <c r="E169" s="102"/>
      <c r="F169" s="140" t="str">
        <f t="shared" si="9"/>
        <v>£000/ FTE</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285"/>
      <c r="AG169" s="285"/>
      <c r="AI169" s="285"/>
      <c r="AK169" s="362"/>
    </row>
    <row r="170" spans="4:37" ht="12.75" customHeight="1" outlineLevel="1" x14ac:dyDescent="0.25">
      <c r="D170" s="139" t="str">
        <f t="shared" si="8"/>
        <v>Directors</v>
      </c>
      <c r="E170" s="102"/>
      <c r="F170" s="140" t="str">
        <f t="shared" si="9"/>
        <v>£000/ FTE</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285"/>
      <c r="AG170" s="285"/>
      <c r="AI170" s="285"/>
      <c r="AK170" s="362"/>
    </row>
    <row r="171" spans="4:37" ht="12.75" customHeight="1" outlineLevel="1" x14ac:dyDescent="0.25">
      <c r="D171" s="139" t="str">
        <f t="shared" si="8"/>
        <v>Business Development</v>
      </c>
      <c r="E171" s="102"/>
      <c r="F171" s="140" t="str">
        <f t="shared" si="9"/>
        <v>£000/ FTE</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285"/>
      <c r="AG171" s="285"/>
      <c r="AI171" s="285"/>
      <c r="AK171" s="362"/>
    </row>
    <row r="172" spans="4:37" ht="12.75" customHeight="1" outlineLevel="1" x14ac:dyDescent="0.25">
      <c r="D172" s="139" t="str">
        <f t="shared" si="8"/>
        <v>Engineering Head Office &amp; TRIs</v>
      </c>
      <c r="E172" s="102"/>
      <c r="F172" s="140" t="str">
        <f t="shared" si="9"/>
        <v>£000/ FTE</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285"/>
      <c r="AG172" s="285"/>
      <c r="AI172" s="285"/>
      <c r="AK172" s="362"/>
    </row>
    <row r="173" spans="4:37" ht="12.75" customHeight="1" outlineLevel="1" x14ac:dyDescent="0.25">
      <c r="D173" s="139" t="str">
        <f t="shared" si="8"/>
        <v>Etches Park Depot</v>
      </c>
      <c r="E173" s="102"/>
      <c r="F173" s="140" t="str">
        <f t="shared" si="9"/>
        <v>£000/ FTE</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285"/>
      <c r="AG173" s="285"/>
      <c r="AI173" s="285"/>
      <c r="AK173" s="362"/>
    </row>
    <row r="174" spans="4:37" ht="12.75" customHeight="1" outlineLevel="1" x14ac:dyDescent="0.25">
      <c r="D174" s="139" t="str">
        <f t="shared" si="8"/>
        <v>Eastcroft Depot</v>
      </c>
      <c r="E174" s="102"/>
      <c r="F174" s="140" t="str">
        <f t="shared" si="9"/>
        <v>£000/ FTE</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285"/>
      <c r="AG174" s="285"/>
      <c r="AI174" s="285"/>
      <c r="AK174" s="362"/>
    </row>
    <row r="175" spans="4:37" ht="12.75" customHeight="1" outlineLevel="1" x14ac:dyDescent="0.25">
      <c r="D175" s="139" t="str">
        <f t="shared" si="8"/>
        <v>Neville Hill Depot</v>
      </c>
      <c r="E175" s="102"/>
      <c r="F175" s="140" t="str">
        <f t="shared" si="9"/>
        <v>£000/ FTE</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285"/>
      <c r="AG175" s="285"/>
      <c r="AI175" s="285"/>
      <c r="AK175" s="362"/>
    </row>
    <row r="176" spans="4:37" ht="12.75" customHeight="1" outlineLevel="1" x14ac:dyDescent="0.25">
      <c r="D176" s="139" t="str">
        <f t="shared" si="8"/>
        <v>Marketing Staff</v>
      </c>
      <c r="E176" s="102"/>
      <c r="F176" s="140" t="str">
        <f t="shared" si="9"/>
        <v>£000/ FTE</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285"/>
      <c r="AG176" s="285"/>
      <c r="AI176" s="285"/>
      <c r="AK176" s="362"/>
    </row>
    <row r="177" spans="4:37" ht="12.75" customHeight="1" outlineLevel="1" x14ac:dyDescent="0.25">
      <c r="D177" s="139" t="str">
        <f t="shared" si="8"/>
        <v>[Staff Functions Line 26]</v>
      </c>
      <c r="E177" s="102"/>
      <c r="F177" s="140" t="str">
        <f t="shared" si="9"/>
        <v>£000/ FTE</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285"/>
      <c r="AG177" s="285"/>
      <c r="AI177" s="285"/>
      <c r="AK177" s="362"/>
    </row>
    <row r="178" spans="4:37" ht="12.75" customHeight="1" outlineLevel="1" x14ac:dyDescent="0.25">
      <c r="D178" s="139" t="str">
        <f t="shared" si="8"/>
        <v>[Staff Functions Line 27]</v>
      </c>
      <c r="E178" s="102"/>
      <c r="F178" s="140" t="str">
        <f t="shared" si="9"/>
        <v>£000/ FTE</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285"/>
      <c r="AG178" s="285"/>
      <c r="AI178" s="285"/>
      <c r="AK178" s="362"/>
    </row>
    <row r="179" spans="4:37" ht="12.75" customHeight="1" outlineLevel="1" x14ac:dyDescent="0.25">
      <c r="D179" s="139" t="str">
        <f t="shared" si="8"/>
        <v>[Staff Functions Line 28]</v>
      </c>
      <c r="E179" s="102"/>
      <c r="F179" s="140" t="str">
        <f t="shared" si="9"/>
        <v>£000/ FTE</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285"/>
      <c r="AG179" s="285"/>
      <c r="AI179" s="285"/>
      <c r="AK179" s="362"/>
    </row>
    <row r="180" spans="4:37" ht="12.75" customHeight="1" outlineLevel="1" x14ac:dyDescent="0.25">
      <c r="D180" s="139" t="str">
        <f t="shared" si="8"/>
        <v>[Staff Functions Line 29]</v>
      </c>
      <c r="E180" s="102"/>
      <c r="F180" s="140" t="str">
        <f t="shared" si="9"/>
        <v>£000/ FTE</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285"/>
      <c r="AG180" s="285"/>
      <c r="AI180" s="285"/>
      <c r="AK180" s="362"/>
    </row>
    <row r="181" spans="4:37" ht="12.75" customHeight="1" outlineLevel="1" x14ac:dyDescent="0.25">
      <c r="D181" s="139" t="str">
        <f t="shared" si="8"/>
        <v>[Staff Functions Line 30]</v>
      </c>
      <c r="E181" s="102"/>
      <c r="F181" s="140" t="str">
        <f t="shared" si="9"/>
        <v>£000/ FTE</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285"/>
      <c r="AG181" s="285"/>
      <c r="AI181" s="285"/>
      <c r="AK181" s="362"/>
    </row>
    <row r="182" spans="4:37" ht="12.75" customHeight="1" outlineLevel="1" x14ac:dyDescent="0.25">
      <c r="D182" s="139" t="str">
        <f t="shared" si="8"/>
        <v>[Staff Functions Line 31]</v>
      </c>
      <c r="E182" s="102"/>
      <c r="F182" s="140" t="str">
        <f t="shared" si="9"/>
        <v>£000/ FTE</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285"/>
      <c r="AG182" s="285"/>
      <c r="AI182" s="285"/>
      <c r="AK182" s="362"/>
    </row>
    <row r="183" spans="4:37" ht="12.75" customHeight="1" outlineLevel="1" x14ac:dyDescent="0.25">
      <c r="D183" s="139" t="str">
        <f t="shared" si="8"/>
        <v>[Staff Functions Line 32]</v>
      </c>
      <c r="E183" s="102"/>
      <c r="F183" s="140" t="str">
        <f t="shared" si="9"/>
        <v>£000/ FTE</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285"/>
      <c r="AG183" s="285"/>
      <c r="AI183" s="285"/>
      <c r="AK183" s="362"/>
    </row>
    <row r="184" spans="4:37" ht="12.75" customHeight="1" outlineLevel="1" x14ac:dyDescent="0.25">
      <c r="D184" s="139" t="str">
        <f t="shared" si="8"/>
        <v>[Staff Functions Line 33]</v>
      </c>
      <c r="E184" s="102"/>
      <c r="F184" s="140" t="str">
        <f t="shared" si="9"/>
        <v>£000/ FTE</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285"/>
      <c r="AG184" s="285"/>
      <c r="AI184" s="285"/>
      <c r="AK184" s="362"/>
    </row>
    <row r="185" spans="4:37" ht="12.75" customHeight="1" outlineLevel="1" x14ac:dyDescent="0.25">
      <c r="D185" s="139" t="str">
        <f t="shared" si="8"/>
        <v>[Staff Functions Line 34]</v>
      </c>
      <c r="E185" s="102"/>
      <c r="F185" s="140" t="str">
        <f t="shared" si="9"/>
        <v>£000/ FTE</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285"/>
      <c r="AG185" s="285"/>
      <c r="AI185" s="285"/>
      <c r="AK185" s="362"/>
    </row>
    <row r="186" spans="4:37" ht="12.75" customHeight="1" outlineLevel="1" x14ac:dyDescent="0.25">
      <c r="D186" s="139" t="str">
        <f t="shared" si="8"/>
        <v>[Staff Functions Line 35]</v>
      </c>
      <c r="E186" s="102"/>
      <c r="F186" s="140" t="str">
        <f t="shared" si="9"/>
        <v>£000/ FTE</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285"/>
      <c r="AG186" s="285"/>
      <c r="AI186" s="285"/>
      <c r="AK186" s="362"/>
    </row>
    <row r="187" spans="4:37" ht="12.75" customHeight="1" outlineLevel="1" x14ac:dyDescent="0.25">
      <c r="D187" s="139" t="str">
        <f t="shared" si="8"/>
        <v>[Staff Functions Line 36]</v>
      </c>
      <c r="E187" s="102"/>
      <c r="F187" s="140" t="str">
        <f t="shared" si="9"/>
        <v>£000/ FTE</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285"/>
      <c r="AG187" s="285"/>
      <c r="AI187" s="285"/>
      <c r="AK187" s="362"/>
    </row>
    <row r="188" spans="4:37" ht="12.75" customHeight="1" outlineLevel="1" x14ac:dyDescent="0.25">
      <c r="D188" s="139" t="str">
        <f t="shared" si="8"/>
        <v>[Staff Functions Line 37]</v>
      </c>
      <c r="E188" s="102"/>
      <c r="F188" s="140" t="str">
        <f t="shared" si="9"/>
        <v>£000/ FTE</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285"/>
      <c r="AG188" s="285"/>
      <c r="AI188" s="285"/>
      <c r="AK188" s="362"/>
    </row>
    <row r="189" spans="4:37" ht="12.75" customHeight="1" outlineLevel="1" x14ac:dyDescent="0.25">
      <c r="D189" s="139" t="str">
        <f t="shared" si="8"/>
        <v>[Staff Functions Line 38]</v>
      </c>
      <c r="E189" s="102"/>
      <c r="F189" s="140" t="str">
        <f t="shared" si="9"/>
        <v>£000/ FTE</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285"/>
      <c r="AG189" s="285"/>
      <c r="AI189" s="285"/>
      <c r="AK189" s="362"/>
    </row>
    <row r="190" spans="4:37" ht="12.75" customHeight="1" outlineLevel="1" x14ac:dyDescent="0.25">
      <c r="D190" s="139" t="str">
        <f t="shared" si="8"/>
        <v>[Staff Functions Line 39]</v>
      </c>
      <c r="E190" s="102"/>
      <c r="F190" s="140" t="str">
        <f t="shared" si="9"/>
        <v>£000/ FTE</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285"/>
      <c r="AG190" s="285"/>
      <c r="AI190" s="285"/>
      <c r="AK190" s="362"/>
    </row>
    <row r="191" spans="4:37" ht="12.75" customHeight="1" outlineLevel="1" x14ac:dyDescent="0.25">
      <c r="D191" s="111" t="str">
        <f t="shared" si="8"/>
        <v>[Staff Functions Line 40]</v>
      </c>
      <c r="E191" s="287"/>
      <c r="F191" s="365" t="str">
        <f t="shared" si="9"/>
        <v>£000/ FTE</v>
      </c>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9"/>
      <c r="AE191" s="290"/>
      <c r="AG191" s="290"/>
      <c r="AI191" s="290"/>
      <c r="AK191" s="363"/>
    </row>
    <row r="192" spans="4:37" ht="12.75" customHeight="1" outlineLevel="1" x14ac:dyDescent="0.25">
      <c r="G192" s="103"/>
      <c r="H192" s="103"/>
      <c r="I192" s="103"/>
      <c r="J192" s="103"/>
      <c r="K192" s="103"/>
      <c r="L192" s="103"/>
      <c r="M192" s="103"/>
      <c r="N192" s="103"/>
      <c r="O192" s="103"/>
      <c r="P192" s="103"/>
      <c r="Q192" s="103"/>
      <c r="R192" s="103"/>
      <c r="S192" s="103"/>
      <c r="T192" s="103"/>
      <c r="U192" s="103"/>
      <c r="V192" s="103"/>
      <c r="W192" s="103"/>
      <c r="X192" s="103"/>
      <c r="Y192" s="103"/>
      <c r="Z192" s="103"/>
      <c r="AA192" s="103"/>
      <c r="AB192" s="103"/>
      <c r="AC192" s="103"/>
      <c r="AE192" s="103"/>
      <c r="AG192" s="103"/>
      <c r="AI192" s="103"/>
    </row>
    <row r="193" spans="2:37" ht="12.75" customHeight="1" outlineLevel="1" x14ac:dyDescent="0.25">
      <c r="D193" s="292" t="str">
        <f>"Average "&amp;B150</f>
        <v>Average Pension Cost per FTE</v>
      </c>
      <c r="E193" s="308"/>
      <c r="F193" s="309" t="str">
        <f>F190</f>
        <v>£000/ FTE</v>
      </c>
      <c r="G193" s="310">
        <f t="shared" ref="G193:AC193" si="10">IF(G$58=0,0,SUMPRODUCT(G152:G191,G$17:G$56)/G$58)</f>
        <v>0</v>
      </c>
      <c r="H193" s="310">
        <f t="shared" si="10"/>
        <v>0</v>
      </c>
      <c r="I193" s="310">
        <f>IF(I$58=0,0,SUMPRODUCT(I152:I191,I$17:I$56)/I$58)</f>
        <v>0</v>
      </c>
      <c r="J193" s="310">
        <f t="shared" si="10"/>
        <v>0</v>
      </c>
      <c r="K193" s="310">
        <f t="shared" si="10"/>
        <v>0</v>
      </c>
      <c r="L193" s="310">
        <f t="shared" si="10"/>
        <v>0</v>
      </c>
      <c r="M193" s="310">
        <f t="shared" si="10"/>
        <v>0</v>
      </c>
      <c r="N193" s="310">
        <f t="shared" si="10"/>
        <v>0</v>
      </c>
      <c r="O193" s="310">
        <f t="shared" si="10"/>
        <v>0</v>
      </c>
      <c r="P193" s="310">
        <f t="shared" si="10"/>
        <v>0</v>
      </c>
      <c r="Q193" s="310">
        <f t="shared" si="10"/>
        <v>0</v>
      </c>
      <c r="R193" s="310">
        <f t="shared" si="10"/>
        <v>0</v>
      </c>
      <c r="S193" s="310">
        <f t="shared" si="10"/>
        <v>0</v>
      </c>
      <c r="T193" s="310">
        <f t="shared" si="10"/>
        <v>0</v>
      </c>
      <c r="U193" s="310">
        <f t="shared" si="10"/>
        <v>0</v>
      </c>
      <c r="V193" s="310">
        <f t="shared" si="10"/>
        <v>0</v>
      </c>
      <c r="W193" s="310">
        <f t="shared" si="10"/>
        <v>0</v>
      </c>
      <c r="X193" s="310">
        <f t="shared" si="10"/>
        <v>0</v>
      </c>
      <c r="Y193" s="310">
        <f t="shared" si="10"/>
        <v>0</v>
      </c>
      <c r="Z193" s="310">
        <f t="shared" si="10"/>
        <v>0</v>
      </c>
      <c r="AA193" s="310">
        <f t="shared" si="10"/>
        <v>0</v>
      </c>
      <c r="AB193" s="310">
        <f t="shared" si="10"/>
        <v>0</v>
      </c>
      <c r="AC193" s="298">
        <f t="shared" si="10"/>
        <v>0</v>
      </c>
      <c r="AE193" s="299">
        <f>IF(AE$58=0,0,SUMPRODUCT(AE152:AE191,AE$17:AE$56)/AE$58)</f>
        <v>0</v>
      </c>
      <c r="AG193" s="299">
        <f>IF(AG$58=0,0,SUMPRODUCT(AG152:AG191,AG$17:AG$56)/AG$58)</f>
        <v>0</v>
      </c>
      <c r="AI193" s="299">
        <f>IF(AI$58=0,0,SUMPRODUCT(AI152:AI191,AI$17:AI$56)/AI$58)</f>
        <v>0</v>
      </c>
      <c r="AK193" s="296"/>
    </row>
    <row r="195" spans="2:37" ht="14.4" x14ac:dyDescent="0.25">
      <c r="B195" s="62" t="s">
        <v>592</v>
      </c>
      <c r="C195" s="62"/>
      <c r="D195" s="277"/>
      <c r="E195" s="277"/>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2:37" ht="12.75" customHeight="1" outlineLevel="1" x14ac:dyDescent="0.25"/>
    <row r="197" spans="2:37" ht="12.75" customHeight="1" outlineLevel="1" x14ac:dyDescent="0.25">
      <c r="D197" s="345" t="str">
        <f t="shared" ref="D197:D236" si="11">D152</f>
        <v>Drivers</v>
      </c>
      <c r="E197" s="346"/>
      <c r="F197" s="353" t="str">
        <f t="shared" ref="F197:F236" si="12">F152</f>
        <v>£000/ FTE</v>
      </c>
      <c r="G197" s="348"/>
      <c r="H197" s="348"/>
      <c r="I197" s="348"/>
      <c r="J197" s="348"/>
      <c r="K197" s="348"/>
      <c r="L197" s="348"/>
      <c r="M197" s="348"/>
      <c r="N197" s="348"/>
      <c r="O197" s="348"/>
      <c r="P197" s="348"/>
      <c r="Q197" s="348"/>
      <c r="R197" s="348"/>
      <c r="S197" s="348"/>
      <c r="T197" s="348"/>
      <c r="U197" s="348"/>
      <c r="V197" s="348"/>
      <c r="W197" s="348"/>
      <c r="X197" s="348"/>
      <c r="Y197" s="348"/>
      <c r="Z197" s="348"/>
      <c r="AA197" s="348"/>
      <c r="AB197" s="348"/>
      <c r="AC197" s="360"/>
      <c r="AE197" s="359"/>
      <c r="AG197" s="359"/>
      <c r="AI197" s="359"/>
      <c r="AK197" s="361"/>
    </row>
    <row r="198" spans="2:37" ht="12.75" customHeight="1" outlineLevel="1" x14ac:dyDescent="0.25">
      <c r="D198" s="139" t="str">
        <f t="shared" si="11"/>
        <v>Trainee Drivers</v>
      </c>
      <c r="E198" s="102"/>
      <c r="F198" s="140" t="str">
        <f t="shared" si="12"/>
        <v>£000/ FTE</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285"/>
      <c r="AG198" s="285"/>
      <c r="AI198" s="285"/>
      <c r="AK198" s="362"/>
    </row>
    <row r="199" spans="2:37" ht="12.75" customHeight="1" outlineLevel="1" x14ac:dyDescent="0.25">
      <c r="D199" s="139" t="str">
        <f t="shared" si="11"/>
        <v>Depot Drivers</v>
      </c>
      <c r="E199" s="102"/>
      <c r="F199" s="140" t="str">
        <f t="shared" si="12"/>
        <v>£000/ FTE</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285"/>
      <c r="AG199" s="285"/>
      <c r="AI199" s="285"/>
      <c r="AK199" s="362"/>
    </row>
    <row r="200" spans="2:37" ht="12.75" customHeight="1" outlineLevel="1" x14ac:dyDescent="0.25">
      <c r="D200" s="139" t="str">
        <f t="shared" si="11"/>
        <v>Senior Conductors</v>
      </c>
      <c r="E200" s="102"/>
      <c r="F200" s="140" t="str">
        <f t="shared" si="12"/>
        <v>£000/ FTE</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285"/>
      <c r="AG200" s="285"/>
      <c r="AI200" s="285"/>
      <c r="AK200" s="362"/>
    </row>
    <row r="201" spans="2:37" ht="12.75" customHeight="1" outlineLevel="1" x14ac:dyDescent="0.25">
      <c r="D201" s="139" t="str">
        <f t="shared" si="11"/>
        <v>Train Managers</v>
      </c>
      <c r="E201" s="102"/>
      <c r="F201" s="140" t="str">
        <f t="shared" si="12"/>
        <v>£000/ FTE</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285"/>
      <c r="AG201" s="285"/>
      <c r="AI201" s="285"/>
      <c r="AK201" s="362"/>
    </row>
    <row r="202" spans="2:37" ht="12.75" customHeight="1" outlineLevel="1" x14ac:dyDescent="0.25">
      <c r="D202" s="139" t="str">
        <f t="shared" si="11"/>
        <v>Driver Support</v>
      </c>
      <c r="E202" s="102"/>
      <c r="F202" s="140" t="str">
        <f t="shared" si="12"/>
        <v>£000/ FTE</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285"/>
      <c r="AG202" s="285"/>
      <c r="AI202" s="285"/>
      <c r="AK202" s="362"/>
    </row>
    <row r="203" spans="2:37" ht="12.75" customHeight="1" outlineLevel="1" x14ac:dyDescent="0.25">
      <c r="D203" s="139" t="str">
        <f t="shared" si="11"/>
        <v>Customer Hosts and Crew Leaders</v>
      </c>
      <c r="E203" s="102"/>
      <c r="F203" s="140" t="str">
        <f t="shared" si="12"/>
        <v>£000/ FTE</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285"/>
      <c r="AG203" s="285"/>
      <c r="AI203" s="285"/>
      <c r="AK203" s="362"/>
    </row>
    <row r="204" spans="2:37" ht="12.75" customHeight="1" outlineLevel="1" x14ac:dyDescent="0.25">
      <c r="D204" s="139" t="str">
        <f t="shared" si="11"/>
        <v>On-Train Catering</v>
      </c>
      <c r="E204" s="102"/>
      <c r="F204" s="140" t="str">
        <f t="shared" si="12"/>
        <v>£000/ FTE</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285"/>
      <c r="AG204" s="285"/>
      <c r="AI204" s="285"/>
      <c r="AK204" s="362"/>
    </row>
    <row r="205" spans="2:37" ht="12.75" customHeight="1" outlineLevel="1" x14ac:dyDescent="0.25">
      <c r="D205" s="139" t="str">
        <f t="shared" si="11"/>
        <v>On-Train Cleaning</v>
      </c>
      <c r="E205" s="102"/>
      <c r="F205" s="140" t="str">
        <f t="shared" si="12"/>
        <v>£000/ FTE</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285"/>
      <c r="AG205" s="285"/>
      <c r="AI205" s="285"/>
      <c r="AK205" s="362"/>
    </row>
    <row r="206" spans="2:37" ht="12.75" customHeight="1" outlineLevel="1" x14ac:dyDescent="0.25">
      <c r="D206" s="139" t="str">
        <f t="shared" si="11"/>
        <v>Revenue Protection</v>
      </c>
      <c r="E206" s="102"/>
      <c r="F206" s="140" t="str">
        <f t="shared" si="12"/>
        <v>£000/ FTE</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285"/>
      <c r="AG206" s="285"/>
      <c r="AI206" s="285"/>
      <c r="AK206" s="362"/>
    </row>
    <row r="207" spans="2:37" ht="12.75" customHeight="1" outlineLevel="1" x14ac:dyDescent="0.25">
      <c r="D207" s="139" t="str">
        <f t="shared" si="11"/>
        <v>Station - Sales</v>
      </c>
      <c r="E207" s="102"/>
      <c r="F207" s="140" t="str">
        <f t="shared" si="12"/>
        <v>£000/ FTE</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285"/>
      <c r="AG207" s="285"/>
      <c r="AI207" s="285"/>
      <c r="AK207" s="362"/>
    </row>
    <row r="208" spans="2:37" ht="12.75" customHeight="1" outlineLevel="1" x14ac:dyDescent="0.25">
      <c r="D208" s="139" t="str">
        <f t="shared" si="11"/>
        <v>Station - Platform</v>
      </c>
      <c r="E208" s="102"/>
      <c r="F208" s="140" t="str">
        <f t="shared" si="12"/>
        <v>£000/ FTE</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285"/>
      <c r="AG208" s="285"/>
      <c r="AI208" s="285"/>
      <c r="AK208" s="362"/>
    </row>
    <row r="209" spans="4:37" ht="12.75" customHeight="1" outlineLevel="1" x14ac:dyDescent="0.25">
      <c r="D209" s="139" t="str">
        <f t="shared" si="11"/>
        <v>Station - Gating</v>
      </c>
      <c r="E209" s="102"/>
      <c r="F209" s="140" t="str">
        <f t="shared" si="12"/>
        <v>£000/ FTE</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285"/>
      <c r="AG209" s="285"/>
      <c r="AI209" s="285"/>
      <c r="AK209" s="362"/>
    </row>
    <row r="210" spans="4:37" ht="12.75" customHeight="1" outlineLevel="1" x14ac:dyDescent="0.25">
      <c r="D210" s="139" t="str">
        <f t="shared" si="11"/>
        <v>Station - Cleaning</v>
      </c>
      <c r="E210" s="102"/>
      <c r="F210" s="140" t="str">
        <f t="shared" si="12"/>
        <v>£000/ FTE</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285"/>
      <c r="AG210" s="285"/>
      <c r="AI210" s="285"/>
      <c r="AK210" s="362"/>
    </row>
    <row r="211" spans="4:37" ht="12.75" customHeight="1" outlineLevel="1" x14ac:dyDescent="0.25">
      <c r="D211" s="139" t="str">
        <f t="shared" si="11"/>
        <v>Commercial &amp; Customer Relations</v>
      </c>
      <c r="E211" s="102"/>
      <c r="F211" s="140" t="str">
        <f t="shared" si="12"/>
        <v>£000/ FTE</v>
      </c>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4"/>
      <c r="AE211" s="285"/>
      <c r="AG211" s="285"/>
      <c r="AI211" s="285"/>
      <c r="AK211" s="362"/>
    </row>
    <row r="212" spans="4:37" ht="12.75" customHeight="1" outlineLevel="1" x14ac:dyDescent="0.25">
      <c r="D212" s="139" t="str">
        <f t="shared" si="11"/>
        <v>Finance &amp; Procurement</v>
      </c>
      <c r="E212" s="102"/>
      <c r="F212" s="140" t="str">
        <f t="shared" si="12"/>
        <v>£000/ FTE</v>
      </c>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4"/>
      <c r="AE212" s="285"/>
      <c r="AG212" s="285"/>
      <c r="AI212" s="285"/>
      <c r="AK212" s="362"/>
    </row>
    <row r="213" spans="4:37" ht="12.75" customHeight="1" outlineLevel="1" x14ac:dyDescent="0.25">
      <c r="D213" s="139" t="str">
        <f t="shared" si="11"/>
        <v>IT</v>
      </c>
      <c r="E213" s="102"/>
      <c r="F213" s="140" t="str">
        <f t="shared" si="12"/>
        <v>£000/ FTE</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285"/>
      <c r="AG213" s="285"/>
      <c r="AI213" s="285"/>
      <c r="AK213" s="362"/>
    </row>
    <row r="214" spans="4:37" ht="12.75" customHeight="1" outlineLevel="1" x14ac:dyDescent="0.25">
      <c r="D214" s="139" t="str">
        <f t="shared" si="11"/>
        <v>Human Resources</v>
      </c>
      <c r="E214" s="102"/>
      <c r="F214" s="140" t="str">
        <f t="shared" si="12"/>
        <v>£000/ FTE</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285"/>
      <c r="AG214" s="285"/>
      <c r="AI214" s="285"/>
      <c r="AK214" s="362"/>
    </row>
    <row r="215" spans="4:37" ht="12.75" customHeight="1" outlineLevel="1" x14ac:dyDescent="0.25">
      <c r="D215" s="139" t="str">
        <f t="shared" si="11"/>
        <v>Directors</v>
      </c>
      <c r="E215" s="102"/>
      <c r="F215" s="140" t="str">
        <f t="shared" si="12"/>
        <v>£000/ FTE</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285"/>
      <c r="AG215" s="285"/>
      <c r="AI215" s="285"/>
      <c r="AK215" s="362"/>
    </row>
    <row r="216" spans="4:37" ht="12.75" customHeight="1" outlineLevel="1" x14ac:dyDescent="0.25">
      <c r="D216" s="139" t="str">
        <f t="shared" si="11"/>
        <v>Business Development</v>
      </c>
      <c r="E216" s="102"/>
      <c r="F216" s="140" t="str">
        <f t="shared" si="12"/>
        <v>£000/ FTE</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285"/>
      <c r="AG216" s="285"/>
      <c r="AI216" s="285"/>
      <c r="AK216" s="362"/>
    </row>
    <row r="217" spans="4:37" ht="12.75" customHeight="1" outlineLevel="1" x14ac:dyDescent="0.25">
      <c r="D217" s="139" t="str">
        <f t="shared" si="11"/>
        <v>Engineering Head Office &amp; TRIs</v>
      </c>
      <c r="E217" s="102"/>
      <c r="F217" s="140" t="str">
        <f t="shared" si="12"/>
        <v>£000/ FTE</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285"/>
      <c r="AG217" s="285"/>
      <c r="AI217" s="285"/>
      <c r="AK217" s="362"/>
    </row>
    <row r="218" spans="4:37" ht="12.75" customHeight="1" outlineLevel="1" x14ac:dyDescent="0.25">
      <c r="D218" s="139" t="str">
        <f t="shared" si="11"/>
        <v>Etches Park Depot</v>
      </c>
      <c r="E218" s="102"/>
      <c r="F218" s="140" t="str">
        <f t="shared" si="12"/>
        <v>£000/ FTE</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285"/>
      <c r="AG218" s="285"/>
      <c r="AI218" s="285"/>
      <c r="AK218" s="362"/>
    </row>
    <row r="219" spans="4:37" ht="12.75" customHeight="1" outlineLevel="1" x14ac:dyDescent="0.25">
      <c r="D219" s="139" t="str">
        <f t="shared" si="11"/>
        <v>Eastcroft Depot</v>
      </c>
      <c r="E219" s="102"/>
      <c r="F219" s="140" t="str">
        <f t="shared" si="12"/>
        <v>£000/ FTE</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285"/>
      <c r="AG219" s="285"/>
      <c r="AI219" s="285"/>
      <c r="AK219" s="362"/>
    </row>
    <row r="220" spans="4:37" ht="12.75" customHeight="1" outlineLevel="1" x14ac:dyDescent="0.25">
      <c r="D220" s="139" t="str">
        <f t="shared" si="11"/>
        <v>Neville Hill Depot</v>
      </c>
      <c r="E220" s="102"/>
      <c r="F220" s="140" t="str">
        <f t="shared" si="12"/>
        <v>£000/ FTE</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285"/>
      <c r="AG220" s="285"/>
      <c r="AI220" s="285"/>
      <c r="AK220" s="362"/>
    </row>
    <row r="221" spans="4:37" ht="12.75" customHeight="1" outlineLevel="1" x14ac:dyDescent="0.25">
      <c r="D221" s="139" t="str">
        <f t="shared" si="11"/>
        <v>Marketing Staff</v>
      </c>
      <c r="E221" s="102"/>
      <c r="F221" s="140" t="str">
        <f t="shared" si="12"/>
        <v>£000/ FTE</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285"/>
      <c r="AG221" s="285"/>
      <c r="AI221" s="285"/>
      <c r="AK221" s="362"/>
    </row>
    <row r="222" spans="4:37" ht="12.75" customHeight="1" outlineLevel="1" x14ac:dyDescent="0.25">
      <c r="D222" s="139" t="str">
        <f t="shared" si="11"/>
        <v>[Staff Functions Line 26]</v>
      </c>
      <c r="E222" s="102"/>
      <c r="F222" s="140" t="str">
        <f t="shared" si="12"/>
        <v>£000/ FTE</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285"/>
      <c r="AG222" s="285"/>
      <c r="AI222" s="285"/>
      <c r="AK222" s="362"/>
    </row>
    <row r="223" spans="4:37" ht="12.75" customHeight="1" outlineLevel="1" x14ac:dyDescent="0.25">
      <c r="D223" s="139" t="str">
        <f t="shared" si="11"/>
        <v>[Staff Functions Line 27]</v>
      </c>
      <c r="E223" s="102"/>
      <c r="F223" s="140" t="str">
        <f t="shared" si="12"/>
        <v>£000/ FTE</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285"/>
      <c r="AG223" s="285"/>
      <c r="AI223" s="285"/>
      <c r="AK223" s="362"/>
    </row>
    <row r="224" spans="4:37" ht="12.75" customHeight="1" outlineLevel="1" x14ac:dyDescent="0.25">
      <c r="D224" s="139" t="str">
        <f t="shared" si="11"/>
        <v>[Staff Functions Line 28]</v>
      </c>
      <c r="E224" s="102"/>
      <c r="F224" s="140" t="str">
        <f t="shared" si="12"/>
        <v>£000/ FTE</v>
      </c>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4"/>
      <c r="AE224" s="285"/>
      <c r="AG224" s="285"/>
      <c r="AI224" s="285"/>
      <c r="AK224" s="362"/>
    </row>
    <row r="225" spans="2:37" ht="12.75" customHeight="1" outlineLevel="1" x14ac:dyDescent="0.25">
      <c r="D225" s="139" t="str">
        <f t="shared" si="11"/>
        <v>[Staff Functions Line 29]</v>
      </c>
      <c r="E225" s="102"/>
      <c r="F225" s="140" t="str">
        <f t="shared" si="12"/>
        <v>£000/ FTE</v>
      </c>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4"/>
      <c r="AE225" s="285"/>
      <c r="AG225" s="285"/>
      <c r="AI225" s="285"/>
      <c r="AK225" s="362"/>
    </row>
    <row r="226" spans="2:37" ht="12.75" customHeight="1" outlineLevel="1" x14ac:dyDescent="0.25">
      <c r="D226" s="139" t="str">
        <f t="shared" si="11"/>
        <v>[Staff Functions Line 30]</v>
      </c>
      <c r="E226" s="102"/>
      <c r="F226" s="140" t="str">
        <f t="shared" si="12"/>
        <v>£000/ FTE</v>
      </c>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4"/>
      <c r="AE226" s="285"/>
      <c r="AG226" s="285"/>
      <c r="AI226" s="285"/>
      <c r="AK226" s="362"/>
    </row>
    <row r="227" spans="2:37" ht="12.75" customHeight="1" outlineLevel="1" x14ac:dyDescent="0.25">
      <c r="D227" s="139" t="str">
        <f t="shared" si="11"/>
        <v>[Staff Functions Line 31]</v>
      </c>
      <c r="E227" s="102"/>
      <c r="F227" s="140" t="str">
        <f t="shared" si="12"/>
        <v>£000/ FTE</v>
      </c>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4"/>
      <c r="AE227" s="285"/>
      <c r="AG227" s="285"/>
      <c r="AI227" s="285"/>
      <c r="AK227" s="362"/>
    </row>
    <row r="228" spans="2:37" ht="12.75" customHeight="1" outlineLevel="1" x14ac:dyDescent="0.25">
      <c r="D228" s="139" t="str">
        <f t="shared" si="11"/>
        <v>[Staff Functions Line 32]</v>
      </c>
      <c r="E228" s="102"/>
      <c r="F228" s="140" t="str">
        <f t="shared" si="12"/>
        <v>£000/ FTE</v>
      </c>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4"/>
      <c r="AE228" s="285"/>
      <c r="AG228" s="285"/>
      <c r="AI228" s="285"/>
      <c r="AK228" s="362"/>
    </row>
    <row r="229" spans="2:37" ht="12.75" customHeight="1" outlineLevel="1" x14ac:dyDescent="0.25">
      <c r="D229" s="139" t="str">
        <f t="shared" si="11"/>
        <v>[Staff Functions Line 33]</v>
      </c>
      <c r="E229" s="102"/>
      <c r="F229" s="140" t="str">
        <f t="shared" si="12"/>
        <v>£000/ FTE</v>
      </c>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4"/>
      <c r="AE229" s="285"/>
      <c r="AG229" s="285"/>
      <c r="AI229" s="285"/>
      <c r="AK229" s="362"/>
    </row>
    <row r="230" spans="2:37" ht="12.75" customHeight="1" outlineLevel="1" x14ac:dyDescent="0.25">
      <c r="D230" s="139" t="str">
        <f t="shared" si="11"/>
        <v>[Staff Functions Line 34]</v>
      </c>
      <c r="E230" s="102"/>
      <c r="F230" s="140" t="str">
        <f t="shared" si="12"/>
        <v>£000/ FTE</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285"/>
      <c r="AG230" s="285"/>
      <c r="AI230" s="285"/>
      <c r="AK230" s="362"/>
    </row>
    <row r="231" spans="2:37" ht="12.75" customHeight="1" outlineLevel="1" x14ac:dyDescent="0.25">
      <c r="D231" s="139" t="str">
        <f t="shared" si="11"/>
        <v>[Staff Functions Line 35]</v>
      </c>
      <c r="E231" s="102"/>
      <c r="F231" s="140" t="str">
        <f t="shared" si="12"/>
        <v>£000/ FTE</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285"/>
      <c r="AG231" s="285"/>
      <c r="AI231" s="285"/>
      <c r="AK231" s="362"/>
    </row>
    <row r="232" spans="2:37" ht="12.75" customHeight="1" outlineLevel="1" x14ac:dyDescent="0.25">
      <c r="D232" s="139" t="str">
        <f t="shared" si="11"/>
        <v>[Staff Functions Line 36]</v>
      </c>
      <c r="E232" s="102"/>
      <c r="F232" s="140" t="str">
        <f t="shared" si="12"/>
        <v>£000/ FTE</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285"/>
      <c r="AG232" s="285"/>
      <c r="AI232" s="285"/>
      <c r="AK232" s="362"/>
    </row>
    <row r="233" spans="2:37" ht="12.75" customHeight="1" outlineLevel="1" x14ac:dyDescent="0.25">
      <c r="D233" s="139" t="str">
        <f t="shared" si="11"/>
        <v>[Staff Functions Line 37]</v>
      </c>
      <c r="E233" s="102"/>
      <c r="F233" s="140" t="str">
        <f t="shared" si="12"/>
        <v>£000/ FTE</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285"/>
      <c r="AG233" s="285"/>
      <c r="AI233" s="285"/>
      <c r="AK233" s="362"/>
    </row>
    <row r="234" spans="2:37" ht="12.75" customHeight="1" outlineLevel="1" x14ac:dyDescent="0.25">
      <c r="D234" s="139" t="str">
        <f t="shared" si="11"/>
        <v>[Staff Functions Line 38]</v>
      </c>
      <c r="E234" s="102"/>
      <c r="F234" s="140" t="str">
        <f t="shared" si="12"/>
        <v>£000/ FTE</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4"/>
      <c r="AE234" s="285"/>
      <c r="AG234" s="285"/>
      <c r="AI234" s="285"/>
      <c r="AK234" s="362"/>
    </row>
    <row r="235" spans="2:37" ht="12.75" customHeight="1" outlineLevel="1" x14ac:dyDescent="0.25">
      <c r="D235" s="139" t="str">
        <f t="shared" si="11"/>
        <v>[Staff Functions Line 39]</v>
      </c>
      <c r="E235" s="102"/>
      <c r="F235" s="140" t="str">
        <f t="shared" si="12"/>
        <v>£000/ FTE</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4"/>
      <c r="AE235" s="285"/>
      <c r="AG235" s="285"/>
      <c r="AI235" s="285"/>
      <c r="AK235" s="362"/>
    </row>
    <row r="236" spans="2:37" ht="12.75" customHeight="1" outlineLevel="1" x14ac:dyDescent="0.25">
      <c r="D236" s="111" t="str">
        <f t="shared" si="11"/>
        <v>[Staff Functions Line 40]</v>
      </c>
      <c r="E236" s="287"/>
      <c r="F236" s="367" t="str">
        <f t="shared" si="12"/>
        <v>£000/ FTE</v>
      </c>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9"/>
      <c r="AE236" s="290"/>
      <c r="AG236" s="290"/>
      <c r="AI236" s="290"/>
      <c r="AK236" s="363"/>
    </row>
    <row r="237" spans="2:37" ht="12.75" customHeight="1" outlineLevel="1" x14ac:dyDescent="0.25">
      <c r="G237" s="103"/>
      <c r="H237" s="103"/>
      <c r="I237" s="103"/>
      <c r="J237" s="103"/>
      <c r="K237" s="103"/>
      <c r="L237" s="103"/>
      <c r="M237" s="103"/>
      <c r="N237" s="103"/>
      <c r="O237" s="103"/>
      <c r="P237" s="103"/>
      <c r="Q237" s="103"/>
      <c r="R237" s="103"/>
      <c r="S237" s="103"/>
      <c r="T237" s="103"/>
      <c r="U237" s="103"/>
      <c r="V237" s="103"/>
      <c r="W237" s="103"/>
      <c r="X237" s="103"/>
      <c r="Y237" s="103"/>
      <c r="Z237" s="103"/>
      <c r="AA237" s="103"/>
      <c r="AB237" s="103"/>
      <c r="AC237" s="103"/>
      <c r="AE237" s="103"/>
      <c r="AG237" s="103"/>
      <c r="AI237" s="103"/>
    </row>
    <row r="238" spans="2:37" ht="12.75" customHeight="1" outlineLevel="1" x14ac:dyDescent="0.25">
      <c r="D238" s="292" t="str">
        <f>"Average "&amp;B195</f>
        <v>Average National Insurance Cost per FTE</v>
      </c>
      <c r="E238" s="308"/>
      <c r="F238" s="309" t="str">
        <f>F235</f>
        <v>£000/ FTE</v>
      </c>
      <c r="G238" s="310">
        <f t="shared" ref="G238:AC238" si="13">IF(G$58=0,0,SUMPRODUCT(G197:G236,G$17:G$56)/G$58)</f>
        <v>0</v>
      </c>
      <c r="H238" s="310">
        <f t="shared" si="13"/>
        <v>0</v>
      </c>
      <c r="I238" s="310">
        <f t="shared" si="13"/>
        <v>0</v>
      </c>
      <c r="J238" s="310">
        <f t="shared" si="13"/>
        <v>0</v>
      </c>
      <c r="K238" s="310">
        <f t="shared" si="13"/>
        <v>0</v>
      </c>
      <c r="L238" s="310">
        <f t="shared" si="13"/>
        <v>0</v>
      </c>
      <c r="M238" s="310">
        <f t="shared" si="13"/>
        <v>0</v>
      </c>
      <c r="N238" s="310">
        <f t="shared" si="13"/>
        <v>0</v>
      </c>
      <c r="O238" s="310">
        <f t="shared" si="13"/>
        <v>0</v>
      </c>
      <c r="P238" s="310">
        <f t="shared" si="13"/>
        <v>0</v>
      </c>
      <c r="Q238" s="310">
        <f t="shared" si="13"/>
        <v>0</v>
      </c>
      <c r="R238" s="310">
        <f t="shared" si="13"/>
        <v>0</v>
      </c>
      <c r="S238" s="310">
        <f t="shared" si="13"/>
        <v>0</v>
      </c>
      <c r="T238" s="310">
        <f t="shared" si="13"/>
        <v>0</v>
      </c>
      <c r="U238" s="310">
        <f t="shared" si="13"/>
        <v>0</v>
      </c>
      <c r="V238" s="310">
        <f t="shared" si="13"/>
        <v>0</v>
      </c>
      <c r="W238" s="310">
        <f t="shared" si="13"/>
        <v>0</v>
      </c>
      <c r="X238" s="310">
        <f t="shared" si="13"/>
        <v>0</v>
      </c>
      <c r="Y238" s="310">
        <f t="shared" si="13"/>
        <v>0</v>
      </c>
      <c r="Z238" s="310">
        <f t="shared" si="13"/>
        <v>0</v>
      </c>
      <c r="AA238" s="310">
        <f t="shared" si="13"/>
        <v>0</v>
      </c>
      <c r="AB238" s="310">
        <f t="shared" si="13"/>
        <v>0</v>
      </c>
      <c r="AC238" s="298">
        <f t="shared" si="13"/>
        <v>0</v>
      </c>
      <c r="AE238" s="299">
        <f>IF(AE$58=0,0,SUMPRODUCT(AE197:AE236,AE$17:AE$56)/AE$58)</f>
        <v>0</v>
      </c>
      <c r="AG238" s="299">
        <f>IF(AG$58=0,0,SUMPRODUCT(AG197:AG236,AG$17:AG$56)/AG$58)</f>
        <v>0</v>
      </c>
      <c r="AI238" s="299">
        <f>IF(AI$58=0,0,SUMPRODUCT(AI197:AI236,AI$17:AI$56)/AI$58)</f>
        <v>0</v>
      </c>
      <c r="AK238" s="296"/>
    </row>
    <row r="240" spans="2:37" ht="14.4" x14ac:dyDescent="0.25">
      <c r="B240" s="62" t="s">
        <v>593</v>
      </c>
      <c r="C240" s="62"/>
      <c r="D240" s="277"/>
      <c r="E240" s="277"/>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row>
    <row r="241" spans="4:37" ht="12.75" customHeight="1" outlineLevel="1" x14ac:dyDescent="0.25"/>
    <row r="242" spans="4:37" ht="12.75" customHeight="1" outlineLevel="1" x14ac:dyDescent="0.25">
      <c r="D242" s="345" t="str">
        <f t="shared" ref="D242:D281" si="14">D197</f>
        <v>Drivers</v>
      </c>
      <c r="E242" s="346"/>
      <c r="F242" s="353" t="str">
        <f t="shared" ref="F242:F281" si="15">F197</f>
        <v>£000/ FTE</v>
      </c>
      <c r="G242" s="368">
        <f t="shared" ref="G242:AC253" si="16">SUM(G62,G107,G152,G197)</f>
        <v>0</v>
      </c>
      <c r="H242" s="368">
        <f t="shared" si="16"/>
        <v>0</v>
      </c>
      <c r="I242" s="368">
        <f>SUM(I62,I107,I152,I197)</f>
        <v>0</v>
      </c>
      <c r="J242" s="368">
        <f t="shared" si="16"/>
        <v>0</v>
      </c>
      <c r="K242" s="368">
        <f t="shared" si="16"/>
        <v>0</v>
      </c>
      <c r="L242" s="368">
        <f t="shared" si="16"/>
        <v>0</v>
      </c>
      <c r="M242" s="368">
        <f t="shared" si="16"/>
        <v>0</v>
      </c>
      <c r="N242" s="368">
        <f t="shared" si="16"/>
        <v>0</v>
      </c>
      <c r="O242" s="368">
        <f t="shared" si="16"/>
        <v>0</v>
      </c>
      <c r="P242" s="368">
        <f t="shared" si="16"/>
        <v>0</v>
      </c>
      <c r="Q242" s="368">
        <f t="shared" si="16"/>
        <v>0</v>
      </c>
      <c r="R242" s="368">
        <f t="shared" si="16"/>
        <v>0</v>
      </c>
      <c r="S242" s="368">
        <f t="shared" si="16"/>
        <v>0</v>
      </c>
      <c r="T242" s="368">
        <f t="shared" si="16"/>
        <v>0</v>
      </c>
      <c r="U242" s="368">
        <f t="shared" si="16"/>
        <v>0</v>
      </c>
      <c r="V242" s="368">
        <f t="shared" si="16"/>
        <v>0</v>
      </c>
      <c r="W242" s="368">
        <f t="shared" si="16"/>
        <v>0</v>
      </c>
      <c r="X242" s="368">
        <f t="shared" si="16"/>
        <v>0</v>
      </c>
      <c r="Y242" s="368">
        <f t="shared" si="16"/>
        <v>0</v>
      </c>
      <c r="Z242" s="368">
        <f t="shared" si="16"/>
        <v>0</v>
      </c>
      <c r="AA242" s="368">
        <f t="shared" si="16"/>
        <v>0</v>
      </c>
      <c r="AB242" s="368">
        <f t="shared" si="16"/>
        <v>0</v>
      </c>
      <c r="AC242" s="369">
        <f t="shared" si="16"/>
        <v>0</v>
      </c>
      <c r="AE242" s="370">
        <f t="shared" ref="AE242:AE281" si="17">SUM(AE62,AE107,AE152,AE197)</f>
        <v>0</v>
      </c>
      <c r="AG242" s="370">
        <f t="shared" ref="AG242:AG281" si="18">SUM(AG62,AG107,AG152,AG197)</f>
        <v>0</v>
      </c>
      <c r="AI242" s="370">
        <f t="shared" ref="AI242:AI281" si="19">SUM(AI62,AI107,AI152,AI197)</f>
        <v>0</v>
      </c>
      <c r="AK242" s="371"/>
    </row>
    <row r="243" spans="4:37" ht="12.75" customHeight="1" outlineLevel="1" x14ac:dyDescent="0.25">
      <c r="D243" s="139" t="str">
        <f t="shared" si="14"/>
        <v>Trainee Drivers</v>
      </c>
      <c r="E243" s="102"/>
      <c r="F243" s="140" t="str">
        <f t="shared" si="15"/>
        <v>£000/ FTE</v>
      </c>
      <c r="G243" s="103">
        <f t="shared" si="16"/>
        <v>0</v>
      </c>
      <c r="H243" s="103">
        <f t="shared" si="16"/>
        <v>0</v>
      </c>
      <c r="I243" s="103">
        <f t="shared" si="16"/>
        <v>0</v>
      </c>
      <c r="J243" s="103">
        <f t="shared" si="16"/>
        <v>0</v>
      </c>
      <c r="K243" s="103">
        <f t="shared" si="16"/>
        <v>0</v>
      </c>
      <c r="L243" s="103">
        <f t="shared" si="16"/>
        <v>0</v>
      </c>
      <c r="M243" s="103">
        <f t="shared" si="16"/>
        <v>0</v>
      </c>
      <c r="N243" s="103">
        <f t="shared" si="16"/>
        <v>0</v>
      </c>
      <c r="O243" s="103">
        <f t="shared" si="16"/>
        <v>0</v>
      </c>
      <c r="P243" s="103">
        <f t="shared" si="16"/>
        <v>0</v>
      </c>
      <c r="Q243" s="103">
        <f t="shared" si="16"/>
        <v>0</v>
      </c>
      <c r="R243" s="103">
        <f t="shared" si="16"/>
        <v>0</v>
      </c>
      <c r="S243" s="103">
        <f t="shared" si="16"/>
        <v>0</v>
      </c>
      <c r="T243" s="103">
        <f t="shared" si="16"/>
        <v>0</v>
      </c>
      <c r="U243" s="103">
        <f t="shared" si="16"/>
        <v>0</v>
      </c>
      <c r="V243" s="103">
        <f t="shared" si="16"/>
        <v>0</v>
      </c>
      <c r="W243" s="103">
        <f t="shared" si="16"/>
        <v>0</v>
      </c>
      <c r="X243" s="103">
        <f t="shared" si="16"/>
        <v>0</v>
      </c>
      <c r="Y243" s="103">
        <f t="shared" si="16"/>
        <v>0</v>
      </c>
      <c r="Z243" s="103">
        <f t="shared" si="16"/>
        <v>0</v>
      </c>
      <c r="AA243" s="103">
        <f t="shared" si="16"/>
        <v>0</v>
      </c>
      <c r="AB243" s="103">
        <f t="shared" si="16"/>
        <v>0</v>
      </c>
      <c r="AC243" s="104">
        <f t="shared" si="16"/>
        <v>0</v>
      </c>
      <c r="AE243" s="105">
        <f t="shared" si="17"/>
        <v>0</v>
      </c>
      <c r="AG243" s="105">
        <f t="shared" si="18"/>
        <v>0</v>
      </c>
      <c r="AI243" s="105">
        <f t="shared" si="19"/>
        <v>0</v>
      </c>
      <c r="AK243" s="362"/>
    </row>
    <row r="244" spans="4:37" ht="12.75" customHeight="1" outlineLevel="1" x14ac:dyDescent="0.25">
      <c r="D244" s="139" t="str">
        <f t="shared" si="14"/>
        <v>Depot Drivers</v>
      </c>
      <c r="E244" s="102"/>
      <c r="F244" s="140" t="str">
        <f t="shared" si="15"/>
        <v>£000/ FTE</v>
      </c>
      <c r="G244" s="103">
        <f t="shared" si="16"/>
        <v>0</v>
      </c>
      <c r="H244" s="103">
        <f t="shared" si="16"/>
        <v>0</v>
      </c>
      <c r="I244" s="103">
        <f t="shared" si="16"/>
        <v>0</v>
      </c>
      <c r="J244" s="103">
        <f t="shared" si="16"/>
        <v>0</v>
      </c>
      <c r="K244" s="103">
        <f t="shared" si="16"/>
        <v>0</v>
      </c>
      <c r="L244" s="103">
        <f t="shared" si="16"/>
        <v>0</v>
      </c>
      <c r="M244" s="103">
        <f t="shared" si="16"/>
        <v>0</v>
      </c>
      <c r="N244" s="103">
        <f t="shared" si="16"/>
        <v>0</v>
      </c>
      <c r="O244" s="103">
        <f t="shared" si="16"/>
        <v>0</v>
      </c>
      <c r="P244" s="103">
        <f t="shared" si="16"/>
        <v>0</v>
      </c>
      <c r="Q244" s="103">
        <f t="shared" si="16"/>
        <v>0</v>
      </c>
      <c r="R244" s="103">
        <f t="shared" si="16"/>
        <v>0</v>
      </c>
      <c r="S244" s="103">
        <f t="shared" si="16"/>
        <v>0</v>
      </c>
      <c r="T244" s="103">
        <f t="shared" si="16"/>
        <v>0</v>
      </c>
      <c r="U244" s="103">
        <f t="shared" si="16"/>
        <v>0</v>
      </c>
      <c r="V244" s="103">
        <f t="shared" si="16"/>
        <v>0</v>
      </c>
      <c r="W244" s="103">
        <f t="shared" si="16"/>
        <v>0</v>
      </c>
      <c r="X244" s="103">
        <f t="shared" si="16"/>
        <v>0</v>
      </c>
      <c r="Y244" s="103">
        <f t="shared" si="16"/>
        <v>0</v>
      </c>
      <c r="Z244" s="103">
        <f t="shared" si="16"/>
        <v>0</v>
      </c>
      <c r="AA244" s="103">
        <f t="shared" si="16"/>
        <v>0</v>
      </c>
      <c r="AB244" s="103">
        <f t="shared" si="16"/>
        <v>0</v>
      </c>
      <c r="AC244" s="104">
        <f t="shared" si="16"/>
        <v>0</v>
      </c>
      <c r="AE244" s="105">
        <f t="shared" si="17"/>
        <v>0</v>
      </c>
      <c r="AG244" s="105">
        <f t="shared" si="18"/>
        <v>0</v>
      </c>
      <c r="AI244" s="105">
        <f t="shared" si="19"/>
        <v>0</v>
      </c>
      <c r="AK244" s="362"/>
    </row>
    <row r="245" spans="4:37" ht="12.75" customHeight="1" outlineLevel="1" x14ac:dyDescent="0.25">
      <c r="D245" s="139" t="str">
        <f t="shared" si="14"/>
        <v>Senior Conductors</v>
      </c>
      <c r="E245" s="102"/>
      <c r="F245" s="140" t="str">
        <f t="shared" si="15"/>
        <v>£000/ FTE</v>
      </c>
      <c r="G245" s="103">
        <f t="shared" si="16"/>
        <v>0</v>
      </c>
      <c r="H245" s="103">
        <f t="shared" si="16"/>
        <v>0</v>
      </c>
      <c r="I245" s="103">
        <f t="shared" si="16"/>
        <v>0</v>
      </c>
      <c r="J245" s="103">
        <f t="shared" si="16"/>
        <v>0</v>
      </c>
      <c r="K245" s="103">
        <f t="shared" si="16"/>
        <v>0</v>
      </c>
      <c r="L245" s="103">
        <f t="shared" si="16"/>
        <v>0</v>
      </c>
      <c r="M245" s="103">
        <f t="shared" si="16"/>
        <v>0</v>
      </c>
      <c r="N245" s="103">
        <f t="shared" si="16"/>
        <v>0</v>
      </c>
      <c r="O245" s="103">
        <f t="shared" si="16"/>
        <v>0</v>
      </c>
      <c r="P245" s="103">
        <f t="shared" si="16"/>
        <v>0</v>
      </c>
      <c r="Q245" s="103">
        <f t="shared" si="16"/>
        <v>0</v>
      </c>
      <c r="R245" s="103">
        <f t="shared" si="16"/>
        <v>0</v>
      </c>
      <c r="S245" s="103">
        <f t="shared" si="16"/>
        <v>0</v>
      </c>
      <c r="T245" s="103">
        <f t="shared" si="16"/>
        <v>0</v>
      </c>
      <c r="U245" s="103">
        <f t="shared" si="16"/>
        <v>0</v>
      </c>
      <c r="V245" s="103">
        <f t="shared" si="16"/>
        <v>0</v>
      </c>
      <c r="W245" s="103">
        <f t="shared" si="16"/>
        <v>0</v>
      </c>
      <c r="X245" s="103">
        <f t="shared" si="16"/>
        <v>0</v>
      </c>
      <c r="Y245" s="103">
        <f t="shared" si="16"/>
        <v>0</v>
      </c>
      <c r="Z245" s="103">
        <f t="shared" si="16"/>
        <v>0</v>
      </c>
      <c r="AA245" s="103">
        <f t="shared" si="16"/>
        <v>0</v>
      </c>
      <c r="AB245" s="103">
        <f t="shared" si="16"/>
        <v>0</v>
      </c>
      <c r="AC245" s="104">
        <f t="shared" si="16"/>
        <v>0</v>
      </c>
      <c r="AE245" s="105">
        <f t="shared" si="17"/>
        <v>0</v>
      </c>
      <c r="AG245" s="105">
        <f t="shared" si="18"/>
        <v>0</v>
      </c>
      <c r="AI245" s="105">
        <f t="shared" si="19"/>
        <v>0</v>
      </c>
      <c r="AK245" s="362"/>
    </row>
    <row r="246" spans="4:37" ht="12.75" customHeight="1" outlineLevel="1" x14ac:dyDescent="0.25">
      <c r="D246" s="139" t="str">
        <f t="shared" si="14"/>
        <v>Train Managers</v>
      </c>
      <c r="E246" s="102"/>
      <c r="F246" s="140" t="str">
        <f t="shared" si="15"/>
        <v>£000/ FTE</v>
      </c>
      <c r="G246" s="103">
        <f t="shared" si="16"/>
        <v>0</v>
      </c>
      <c r="H246" s="103">
        <f t="shared" si="16"/>
        <v>0</v>
      </c>
      <c r="I246" s="103">
        <f t="shared" si="16"/>
        <v>0</v>
      </c>
      <c r="J246" s="103">
        <f t="shared" si="16"/>
        <v>0</v>
      </c>
      <c r="K246" s="103">
        <f t="shared" si="16"/>
        <v>0</v>
      </c>
      <c r="L246" s="103">
        <f t="shared" si="16"/>
        <v>0</v>
      </c>
      <c r="M246" s="103">
        <f t="shared" si="16"/>
        <v>0</v>
      </c>
      <c r="N246" s="103">
        <f t="shared" si="16"/>
        <v>0</v>
      </c>
      <c r="O246" s="103">
        <f t="shared" si="16"/>
        <v>0</v>
      </c>
      <c r="P246" s="103">
        <f t="shared" si="16"/>
        <v>0</v>
      </c>
      <c r="Q246" s="103">
        <f t="shared" si="16"/>
        <v>0</v>
      </c>
      <c r="R246" s="103">
        <f t="shared" si="16"/>
        <v>0</v>
      </c>
      <c r="S246" s="103">
        <f t="shared" si="16"/>
        <v>0</v>
      </c>
      <c r="T246" s="103">
        <f t="shared" si="16"/>
        <v>0</v>
      </c>
      <c r="U246" s="103">
        <f t="shared" si="16"/>
        <v>0</v>
      </c>
      <c r="V246" s="103">
        <f t="shared" si="16"/>
        <v>0</v>
      </c>
      <c r="W246" s="103">
        <f t="shared" si="16"/>
        <v>0</v>
      </c>
      <c r="X246" s="103">
        <f t="shared" si="16"/>
        <v>0</v>
      </c>
      <c r="Y246" s="103">
        <f t="shared" si="16"/>
        <v>0</v>
      </c>
      <c r="Z246" s="103">
        <f t="shared" si="16"/>
        <v>0</v>
      </c>
      <c r="AA246" s="103">
        <f t="shared" si="16"/>
        <v>0</v>
      </c>
      <c r="AB246" s="103">
        <f t="shared" si="16"/>
        <v>0</v>
      </c>
      <c r="AC246" s="104">
        <f t="shared" si="16"/>
        <v>0</v>
      </c>
      <c r="AE246" s="105">
        <f t="shared" si="17"/>
        <v>0</v>
      </c>
      <c r="AG246" s="105">
        <f t="shared" si="18"/>
        <v>0</v>
      </c>
      <c r="AI246" s="105">
        <f t="shared" si="19"/>
        <v>0</v>
      </c>
      <c r="AK246" s="362"/>
    </row>
    <row r="247" spans="4:37" ht="12.75" customHeight="1" outlineLevel="1" x14ac:dyDescent="0.25">
      <c r="D247" s="139" t="str">
        <f t="shared" si="14"/>
        <v>Driver Support</v>
      </c>
      <c r="E247" s="102"/>
      <c r="F247" s="140" t="str">
        <f t="shared" si="15"/>
        <v>£000/ FTE</v>
      </c>
      <c r="G247" s="103">
        <f t="shared" si="16"/>
        <v>0</v>
      </c>
      <c r="H247" s="103">
        <f t="shared" si="16"/>
        <v>0</v>
      </c>
      <c r="I247" s="103">
        <f t="shared" si="16"/>
        <v>0</v>
      </c>
      <c r="J247" s="103">
        <f t="shared" si="16"/>
        <v>0</v>
      </c>
      <c r="K247" s="103">
        <f t="shared" si="16"/>
        <v>0</v>
      </c>
      <c r="L247" s="103">
        <f t="shared" si="16"/>
        <v>0</v>
      </c>
      <c r="M247" s="103">
        <f t="shared" si="16"/>
        <v>0</v>
      </c>
      <c r="N247" s="103">
        <f t="shared" si="16"/>
        <v>0</v>
      </c>
      <c r="O247" s="103">
        <f t="shared" si="16"/>
        <v>0</v>
      </c>
      <c r="P247" s="103">
        <f t="shared" si="16"/>
        <v>0</v>
      </c>
      <c r="Q247" s="103">
        <f t="shared" si="16"/>
        <v>0</v>
      </c>
      <c r="R247" s="103">
        <f t="shared" si="16"/>
        <v>0</v>
      </c>
      <c r="S247" s="103">
        <f t="shared" si="16"/>
        <v>0</v>
      </c>
      <c r="T247" s="103">
        <f t="shared" si="16"/>
        <v>0</v>
      </c>
      <c r="U247" s="103">
        <f t="shared" si="16"/>
        <v>0</v>
      </c>
      <c r="V247" s="103">
        <f t="shared" si="16"/>
        <v>0</v>
      </c>
      <c r="W247" s="103">
        <f t="shared" si="16"/>
        <v>0</v>
      </c>
      <c r="X247" s="103">
        <f t="shared" si="16"/>
        <v>0</v>
      </c>
      <c r="Y247" s="103">
        <f t="shared" si="16"/>
        <v>0</v>
      </c>
      <c r="Z247" s="103">
        <f t="shared" si="16"/>
        <v>0</v>
      </c>
      <c r="AA247" s="103">
        <f t="shared" si="16"/>
        <v>0</v>
      </c>
      <c r="AB247" s="103">
        <f t="shared" si="16"/>
        <v>0</v>
      </c>
      <c r="AC247" s="104">
        <f t="shared" si="16"/>
        <v>0</v>
      </c>
      <c r="AE247" s="105">
        <f t="shared" si="17"/>
        <v>0</v>
      </c>
      <c r="AG247" s="105">
        <f t="shared" si="18"/>
        <v>0</v>
      </c>
      <c r="AI247" s="105">
        <f t="shared" si="19"/>
        <v>0</v>
      </c>
      <c r="AK247" s="362"/>
    </row>
    <row r="248" spans="4:37" ht="12.75" customHeight="1" outlineLevel="1" x14ac:dyDescent="0.25">
      <c r="D248" s="139" t="str">
        <f t="shared" si="14"/>
        <v>Customer Hosts and Crew Leaders</v>
      </c>
      <c r="E248" s="102"/>
      <c r="F248" s="140" t="str">
        <f t="shared" si="15"/>
        <v>£000/ FTE</v>
      </c>
      <c r="G248" s="103">
        <f t="shared" si="16"/>
        <v>0</v>
      </c>
      <c r="H248" s="103">
        <f t="shared" si="16"/>
        <v>0</v>
      </c>
      <c r="I248" s="103">
        <f t="shared" si="16"/>
        <v>0</v>
      </c>
      <c r="J248" s="103">
        <f t="shared" si="16"/>
        <v>0</v>
      </c>
      <c r="K248" s="103">
        <f t="shared" si="16"/>
        <v>0</v>
      </c>
      <c r="L248" s="103">
        <f t="shared" si="16"/>
        <v>0</v>
      </c>
      <c r="M248" s="103">
        <f t="shared" si="16"/>
        <v>0</v>
      </c>
      <c r="N248" s="103">
        <f t="shared" si="16"/>
        <v>0</v>
      </c>
      <c r="O248" s="103">
        <f t="shared" si="16"/>
        <v>0</v>
      </c>
      <c r="P248" s="103">
        <f t="shared" si="16"/>
        <v>0</v>
      </c>
      <c r="Q248" s="103">
        <f t="shared" si="16"/>
        <v>0</v>
      </c>
      <c r="R248" s="103">
        <f t="shared" si="16"/>
        <v>0</v>
      </c>
      <c r="S248" s="103">
        <f t="shared" si="16"/>
        <v>0</v>
      </c>
      <c r="T248" s="103">
        <f t="shared" si="16"/>
        <v>0</v>
      </c>
      <c r="U248" s="103">
        <f t="shared" si="16"/>
        <v>0</v>
      </c>
      <c r="V248" s="103">
        <f t="shared" si="16"/>
        <v>0</v>
      </c>
      <c r="W248" s="103">
        <f t="shared" si="16"/>
        <v>0</v>
      </c>
      <c r="X248" s="103">
        <f t="shared" si="16"/>
        <v>0</v>
      </c>
      <c r="Y248" s="103">
        <f t="shared" si="16"/>
        <v>0</v>
      </c>
      <c r="Z248" s="103">
        <f t="shared" si="16"/>
        <v>0</v>
      </c>
      <c r="AA248" s="103">
        <f t="shared" si="16"/>
        <v>0</v>
      </c>
      <c r="AB248" s="103">
        <f t="shared" si="16"/>
        <v>0</v>
      </c>
      <c r="AC248" s="104">
        <f t="shared" si="16"/>
        <v>0</v>
      </c>
      <c r="AE248" s="105">
        <f t="shared" si="17"/>
        <v>0</v>
      </c>
      <c r="AG248" s="105">
        <f t="shared" si="18"/>
        <v>0</v>
      </c>
      <c r="AI248" s="105">
        <f t="shared" si="19"/>
        <v>0</v>
      </c>
      <c r="AK248" s="362"/>
    </row>
    <row r="249" spans="4:37" ht="12.75" customHeight="1" outlineLevel="1" x14ac:dyDescent="0.25">
      <c r="D249" s="139" t="str">
        <f t="shared" si="14"/>
        <v>On-Train Catering</v>
      </c>
      <c r="E249" s="102"/>
      <c r="F249" s="140" t="str">
        <f t="shared" si="15"/>
        <v>£000/ FTE</v>
      </c>
      <c r="G249" s="103">
        <f t="shared" si="16"/>
        <v>0</v>
      </c>
      <c r="H249" s="103">
        <f t="shared" si="16"/>
        <v>0</v>
      </c>
      <c r="I249" s="103">
        <f t="shared" si="16"/>
        <v>0</v>
      </c>
      <c r="J249" s="103">
        <f t="shared" si="16"/>
        <v>0</v>
      </c>
      <c r="K249" s="103">
        <f t="shared" si="16"/>
        <v>0</v>
      </c>
      <c r="L249" s="103">
        <f t="shared" si="16"/>
        <v>0</v>
      </c>
      <c r="M249" s="103">
        <f t="shared" si="16"/>
        <v>0</v>
      </c>
      <c r="N249" s="103">
        <f t="shared" si="16"/>
        <v>0</v>
      </c>
      <c r="O249" s="103">
        <f t="shared" si="16"/>
        <v>0</v>
      </c>
      <c r="P249" s="103">
        <f t="shared" si="16"/>
        <v>0</v>
      </c>
      <c r="Q249" s="103">
        <f t="shared" si="16"/>
        <v>0</v>
      </c>
      <c r="R249" s="103">
        <f t="shared" si="16"/>
        <v>0</v>
      </c>
      <c r="S249" s="103">
        <f t="shared" si="16"/>
        <v>0</v>
      </c>
      <c r="T249" s="103">
        <f t="shared" si="16"/>
        <v>0</v>
      </c>
      <c r="U249" s="103">
        <f t="shared" si="16"/>
        <v>0</v>
      </c>
      <c r="V249" s="103">
        <f t="shared" si="16"/>
        <v>0</v>
      </c>
      <c r="W249" s="103">
        <f t="shared" si="16"/>
        <v>0</v>
      </c>
      <c r="X249" s="103">
        <f t="shared" si="16"/>
        <v>0</v>
      </c>
      <c r="Y249" s="103">
        <f t="shared" si="16"/>
        <v>0</v>
      </c>
      <c r="Z249" s="103">
        <f t="shared" si="16"/>
        <v>0</v>
      </c>
      <c r="AA249" s="103">
        <f t="shared" si="16"/>
        <v>0</v>
      </c>
      <c r="AB249" s="103">
        <f t="shared" si="16"/>
        <v>0</v>
      </c>
      <c r="AC249" s="104">
        <f t="shared" si="16"/>
        <v>0</v>
      </c>
      <c r="AE249" s="105">
        <f t="shared" si="17"/>
        <v>0</v>
      </c>
      <c r="AG249" s="105">
        <f t="shared" si="18"/>
        <v>0</v>
      </c>
      <c r="AI249" s="105">
        <f t="shared" si="19"/>
        <v>0</v>
      </c>
      <c r="AK249" s="362"/>
    </row>
    <row r="250" spans="4:37" ht="12.75" customHeight="1" outlineLevel="1" x14ac:dyDescent="0.25">
      <c r="D250" s="139" t="str">
        <f t="shared" si="14"/>
        <v>On-Train Cleaning</v>
      </c>
      <c r="E250" s="102"/>
      <c r="F250" s="140" t="str">
        <f t="shared" si="15"/>
        <v>£000/ FTE</v>
      </c>
      <c r="G250" s="103">
        <f t="shared" si="16"/>
        <v>0</v>
      </c>
      <c r="H250" s="103">
        <f t="shared" si="16"/>
        <v>0</v>
      </c>
      <c r="I250" s="103">
        <f t="shared" si="16"/>
        <v>0</v>
      </c>
      <c r="J250" s="103">
        <f t="shared" si="16"/>
        <v>0</v>
      </c>
      <c r="K250" s="103">
        <f t="shared" si="16"/>
        <v>0</v>
      </c>
      <c r="L250" s="103">
        <f t="shared" si="16"/>
        <v>0</v>
      </c>
      <c r="M250" s="103">
        <f t="shared" si="16"/>
        <v>0</v>
      </c>
      <c r="N250" s="103">
        <f t="shared" si="16"/>
        <v>0</v>
      </c>
      <c r="O250" s="103">
        <f t="shared" si="16"/>
        <v>0</v>
      </c>
      <c r="P250" s="103">
        <f t="shared" si="16"/>
        <v>0</v>
      </c>
      <c r="Q250" s="103">
        <f t="shared" si="16"/>
        <v>0</v>
      </c>
      <c r="R250" s="103">
        <f t="shared" si="16"/>
        <v>0</v>
      </c>
      <c r="S250" s="103">
        <f t="shared" si="16"/>
        <v>0</v>
      </c>
      <c r="T250" s="103">
        <f t="shared" si="16"/>
        <v>0</v>
      </c>
      <c r="U250" s="103">
        <f t="shared" si="16"/>
        <v>0</v>
      </c>
      <c r="V250" s="103">
        <f t="shared" si="16"/>
        <v>0</v>
      </c>
      <c r="W250" s="103">
        <f t="shared" si="16"/>
        <v>0</v>
      </c>
      <c r="X250" s="103">
        <f t="shared" si="16"/>
        <v>0</v>
      </c>
      <c r="Y250" s="103">
        <f t="shared" si="16"/>
        <v>0</v>
      </c>
      <c r="Z250" s="103">
        <f t="shared" si="16"/>
        <v>0</v>
      </c>
      <c r="AA250" s="103">
        <f t="shared" si="16"/>
        <v>0</v>
      </c>
      <c r="AB250" s="103">
        <f t="shared" si="16"/>
        <v>0</v>
      </c>
      <c r="AC250" s="104">
        <f t="shared" si="16"/>
        <v>0</v>
      </c>
      <c r="AE250" s="105">
        <f t="shared" si="17"/>
        <v>0</v>
      </c>
      <c r="AG250" s="105">
        <f t="shared" si="18"/>
        <v>0</v>
      </c>
      <c r="AI250" s="105">
        <f t="shared" si="19"/>
        <v>0</v>
      </c>
      <c r="AK250" s="362"/>
    </row>
    <row r="251" spans="4:37" ht="12.75" customHeight="1" outlineLevel="1" x14ac:dyDescent="0.25">
      <c r="D251" s="139" t="str">
        <f t="shared" si="14"/>
        <v>Revenue Protection</v>
      </c>
      <c r="E251" s="102"/>
      <c r="F251" s="140" t="str">
        <f t="shared" si="15"/>
        <v>£000/ FTE</v>
      </c>
      <c r="G251" s="103">
        <f t="shared" si="16"/>
        <v>0</v>
      </c>
      <c r="H251" s="103">
        <f t="shared" si="16"/>
        <v>0</v>
      </c>
      <c r="I251" s="103">
        <f t="shared" si="16"/>
        <v>0</v>
      </c>
      <c r="J251" s="103">
        <f t="shared" si="16"/>
        <v>0</v>
      </c>
      <c r="K251" s="103">
        <f t="shared" si="16"/>
        <v>0</v>
      </c>
      <c r="L251" s="103">
        <f t="shared" si="16"/>
        <v>0</v>
      </c>
      <c r="M251" s="103">
        <f t="shared" si="16"/>
        <v>0</v>
      </c>
      <c r="N251" s="103">
        <f t="shared" si="16"/>
        <v>0</v>
      </c>
      <c r="O251" s="103">
        <f t="shared" si="16"/>
        <v>0</v>
      </c>
      <c r="P251" s="103">
        <f t="shared" si="16"/>
        <v>0</v>
      </c>
      <c r="Q251" s="103">
        <f t="shared" si="16"/>
        <v>0</v>
      </c>
      <c r="R251" s="103">
        <f t="shared" si="16"/>
        <v>0</v>
      </c>
      <c r="S251" s="103">
        <f t="shared" si="16"/>
        <v>0</v>
      </c>
      <c r="T251" s="103">
        <f t="shared" si="16"/>
        <v>0</v>
      </c>
      <c r="U251" s="103">
        <f t="shared" si="16"/>
        <v>0</v>
      </c>
      <c r="V251" s="103">
        <f t="shared" si="16"/>
        <v>0</v>
      </c>
      <c r="W251" s="103">
        <f t="shared" si="16"/>
        <v>0</v>
      </c>
      <c r="X251" s="103">
        <f t="shared" si="16"/>
        <v>0</v>
      </c>
      <c r="Y251" s="103">
        <f t="shared" si="16"/>
        <v>0</v>
      </c>
      <c r="Z251" s="103">
        <f t="shared" si="16"/>
        <v>0</v>
      </c>
      <c r="AA251" s="103">
        <f t="shared" si="16"/>
        <v>0</v>
      </c>
      <c r="AB251" s="103">
        <f t="shared" si="16"/>
        <v>0</v>
      </c>
      <c r="AC251" s="104">
        <f t="shared" si="16"/>
        <v>0</v>
      </c>
      <c r="AE251" s="105">
        <f t="shared" si="17"/>
        <v>0</v>
      </c>
      <c r="AG251" s="105">
        <f t="shared" si="18"/>
        <v>0</v>
      </c>
      <c r="AI251" s="105">
        <f t="shared" si="19"/>
        <v>0</v>
      </c>
      <c r="AK251" s="362"/>
    </row>
    <row r="252" spans="4:37" ht="12.75" customHeight="1" outlineLevel="1" x14ac:dyDescent="0.25">
      <c r="D252" s="139" t="str">
        <f t="shared" si="14"/>
        <v>Station - Sales</v>
      </c>
      <c r="E252" s="102"/>
      <c r="F252" s="140" t="str">
        <f t="shared" si="15"/>
        <v>£000/ FTE</v>
      </c>
      <c r="G252" s="103">
        <f t="shared" si="16"/>
        <v>0</v>
      </c>
      <c r="H252" s="103">
        <f t="shared" si="16"/>
        <v>0</v>
      </c>
      <c r="I252" s="103">
        <f t="shared" si="16"/>
        <v>0</v>
      </c>
      <c r="J252" s="103">
        <f t="shared" si="16"/>
        <v>0</v>
      </c>
      <c r="K252" s="103">
        <f t="shared" si="16"/>
        <v>0</v>
      </c>
      <c r="L252" s="103">
        <f t="shared" si="16"/>
        <v>0</v>
      </c>
      <c r="M252" s="103">
        <f t="shared" si="16"/>
        <v>0</v>
      </c>
      <c r="N252" s="103">
        <f t="shared" si="16"/>
        <v>0</v>
      </c>
      <c r="O252" s="103">
        <f t="shared" si="16"/>
        <v>0</v>
      </c>
      <c r="P252" s="103">
        <f t="shared" si="16"/>
        <v>0</v>
      </c>
      <c r="Q252" s="103">
        <f t="shared" si="16"/>
        <v>0</v>
      </c>
      <c r="R252" s="103">
        <f t="shared" si="16"/>
        <v>0</v>
      </c>
      <c r="S252" s="103">
        <f t="shared" si="16"/>
        <v>0</v>
      </c>
      <c r="T252" s="103">
        <f t="shared" si="16"/>
        <v>0</v>
      </c>
      <c r="U252" s="103">
        <f t="shared" si="16"/>
        <v>0</v>
      </c>
      <c r="V252" s="103">
        <f t="shared" si="16"/>
        <v>0</v>
      </c>
      <c r="W252" s="103">
        <f t="shared" si="16"/>
        <v>0</v>
      </c>
      <c r="X252" s="103">
        <f t="shared" si="16"/>
        <v>0</v>
      </c>
      <c r="Y252" s="103">
        <f t="shared" si="16"/>
        <v>0</v>
      </c>
      <c r="Z252" s="103">
        <f t="shared" si="16"/>
        <v>0</v>
      </c>
      <c r="AA252" s="103">
        <f t="shared" si="16"/>
        <v>0</v>
      </c>
      <c r="AB252" s="103">
        <f t="shared" si="16"/>
        <v>0</v>
      </c>
      <c r="AC252" s="104">
        <f t="shared" si="16"/>
        <v>0</v>
      </c>
      <c r="AE252" s="105">
        <f t="shared" si="17"/>
        <v>0</v>
      </c>
      <c r="AG252" s="105">
        <f t="shared" si="18"/>
        <v>0</v>
      </c>
      <c r="AI252" s="105">
        <f t="shared" si="19"/>
        <v>0</v>
      </c>
      <c r="AK252" s="362"/>
    </row>
    <row r="253" spans="4:37" ht="12.75" customHeight="1" outlineLevel="1" x14ac:dyDescent="0.25">
      <c r="D253" s="139" t="str">
        <f t="shared" si="14"/>
        <v>Station - Platform</v>
      </c>
      <c r="E253" s="102"/>
      <c r="F253" s="140" t="str">
        <f t="shared" si="15"/>
        <v>£000/ FTE</v>
      </c>
      <c r="G253" s="103">
        <f t="shared" si="16"/>
        <v>0</v>
      </c>
      <c r="H253" s="103">
        <f t="shared" si="16"/>
        <v>0</v>
      </c>
      <c r="I253" s="103">
        <f t="shared" si="16"/>
        <v>0</v>
      </c>
      <c r="J253" s="103">
        <f t="shared" ref="J253:AC268" si="20">SUM(J73,J118,J163,J208)</f>
        <v>0</v>
      </c>
      <c r="K253" s="103">
        <f t="shared" si="20"/>
        <v>0</v>
      </c>
      <c r="L253" s="103">
        <f t="shared" si="20"/>
        <v>0</v>
      </c>
      <c r="M253" s="103">
        <f t="shared" si="20"/>
        <v>0</v>
      </c>
      <c r="N253" s="103">
        <f t="shared" si="20"/>
        <v>0</v>
      </c>
      <c r="O253" s="103">
        <f t="shared" si="20"/>
        <v>0</v>
      </c>
      <c r="P253" s="103">
        <f t="shared" si="20"/>
        <v>0</v>
      </c>
      <c r="Q253" s="103">
        <f t="shared" si="20"/>
        <v>0</v>
      </c>
      <c r="R253" s="103">
        <f t="shared" si="20"/>
        <v>0</v>
      </c>
      <c r="S253" s="103">
        <f t="shared" si="20"/>
        <v>0</v>
      </c>
      <c r="T253" s="103">
        <f t="shared" si="20"/>
        <v>0</v>
      </c>
      <c r="U253" s="103">
        <f t="shared" si="20"/>
        <v>0</v>
      </c>
      <c r="V253" s="103">
        <f t="shared" si="20"/>
        <v>0</v>
      </c>
      <c r="W253" s="103">
        <f t="shared" si="20"/>
        <v>0</v>
      </c>
      <c r="X253" s="103">
        <f t="shared" si="20"/>
        <v>0</v>
      </c>
      <c r="Y253" s="103">
        <f t="shared" si="20"/>
        <v>0</v>
      </c>
      <c r="Z253" s="103">
        <f t="shared" si="20"/>
        <v>0</v>
      </c>
      <c r="AA253" s="103">
        <f t="shared" si="20"/>
        <v>0</v>
      </c>
      <c r="AB253" s="103">
        <f t="shared" si="20"/>
        <v>0</v>
      </c>
      <c r="AC253" s="104">
        <f t="shared" si="20"/>
        <v>0</v>
      </c>
      <c r="AE253" s="105">
        <f t="shared" si="17"/>
        <v>0</v>
      </c>
      <c r="AG253" s="105">
        <f t="shared" si="18"/>
        <v>0</v>
      </c>
      <c r="AI253" s="105">
        <f t="shared" si="19"/>
        <v>0</v>
      </c>
      <c r="AK253" s="362"/>
    </row>
    <row r="254" spans="4:37" ht="12.75" customHeight="1" outlineLevel="1" x14ac:dyDescent="0.25">
      <c r="D254" s="139" t="str">
        <f t="shared" si="14"/>
        <v>Station - Gating</v>
      </c>
      <c r="E254" s="102"/>
      <c r="F254" s="140" t="str">
        <f t="shared" si="15"/>
        <v>£000/ FTE</v>
      </c>
      <c r="G254" s="103">
        <f t="shared" ref="G254:V269" si="21">SUM(G74,G119,G164,G209)</f>
        <v>0</v>
      </c>
      <c r="H254" s="103">
        <f t="shared" si="21"/>
        <v>0</v>
      </c>
      <c r="I254" s="103">
        <f t="shared" si="21"/>
        <v>0</v>
      </c>
      <c r="J254" s="103">
        <f t="shared" si="21"/>
        <v>0</v>
      </c>
      <c r="K254" s="103">
        <f t="shared" si="21"/>
        <v>0</v>
      </c>
      <c r="L254" s="103">
        <f t="shared" si="21"/>
        <v>0</v>
      </c>
      <c r="M254" s="103">
        <f t="shared" si="21"/>
        <v>0</v>
      </c>
      <c r="N254" s="103">
        <f t="shared" si="21"/>
        <v>0</v>
      </c>
      <c r="O254" s="103">
        <f t="shared" si="21"/>
        <v>0</v>
      </c>
      <c r="P254" s="103">
        <f t="shared" si="21"/>
        <v>0</v>
      </c>
      <c r="Q254" s="103">
        <f t="shared" si="21"/>
        <v>0</v>
      </c>
      <c r="R254" s="103">
        <f t="shared" si="21"/>
        <v>0</v>
      </c>
      <c r="S254" s="103">
        <f t="shared" si="21"/>
        <v>0</v>
      </c>
      <c r="T254" s="103">
        <f t="shared" si="20"/>
        <v>0</v>
      </c>
      <c r="U254" s="103">
        <f t="shared" si="20"/>
        <v>0</v>
      </c>
      <c r="V254" s="103">
        <f t="shared" si="20"/>
        <v>0</v>
      </c>
      <c r="W254" s="103">
        <f t="shared" si="20"/>
        <v>0</v>
      </c>
      <c r="X254" s="103">
        <f t="shared" si="20"/>
        <v>0</v>
      </c>
      <c r="Y254" s="103">
        <f t="shared" si="20"/>
        <v>0</v>
      </c>
      <c r="Z254" s="103">
        <f t="shared" si="20"/>
        <v>0</v>
      </c>
      <c r="AA254" s="103">
        <f t="shared" si="20"/>
        <v>0</v>
      </c>
      <c r="AB254" s="103">
        <f t="shared" si="20"/>
        <v>0</v>
      </c>
      <c r="AC254" s="104">
        <f t="shared" si="20"/>
        <v>0</v>
      </c>
      <c r="AE254" s="105">
        <f t="shared" si="17"/>
        <v>0</v>
      </c>
      <c r="AG254" s="105">
        <f t="shared" si="18"/>
        <v>0</v>
      </c>
      <c r="AI254" s="105">
        <f t="shared" si="19"/>
        <v>0</v>
      </c>
      <c r="AK254" s="362"/>
    </row>
    <row r="255" spans="4:37" ht="12.75" customHeight="1" outlineLevel="1" x14ac:dyDescent="0.25">
      <c r="D255" s="139" t="str">
        <f t="shared" si="14"/>
        <v>Station - Cleaning</v>
      </c>
      <c r="E255" s="102"/>
      <c r="F255" s="140" t="str">
        <f t="shared" si="15"/>
        <v>£000/ FTE</v>
      </c>
      <c r="G255" s="103">
        <f t="shared" si="21"/>
        <v>0</v>
      </c>
      <c r="H255" s="103">
        <f t="shared" si="21"/>
        <v>0</v>
      </c>
      <c r="I255" s="103">
        <f t="shared" si="21"/>
        <v>0</v>
      </c>
      <c r="J255" s="103">
        <f t="shared" si="21"/>
        <v>0</v>
      </c>
      <c r="K255" s="103">
        <f t="shared" si="21"/>
        <v>0</v>
      </c>
      <c r="L255" s="103">
        <f t="shared" si="21"/>
        <v>0</v>
      </c>
      <c r="M255" s="103">
        <f t="shared" si="21"/>
        <v>0</v>
      </c>
      <c r="N255" s="103">
        <f t="shared" si="21"/>
        <v>0</v>
      </c>
      <c r="O255" s="103">
        <f t="shared" si="21"/>
        <v>0</v>
      </c>
      <c r="P255" s="103">
        <f t="shared" si="21"/>
        <v>0</v>
      </c>
      <c r="Q255" s="103">
        <f t="shared" si="21"/>
        <v>0</v>
      </c>
      <c r="R255" s="103">
        <f t="shared" si="21"/>
        <v>0</v>
      </c>
      <c r="S255" s="103">
        <f t="shared" si="21"/>
        <v>0</v>
      </c>
      <c r="T255" s="103">
        <f t="shared" si="20"/>
        <v>0</v>
      </c>
      <c r="U255" s="103">
        <f t="shared" si="20"/>
        <v>0</v>
      </c>
      <c r="V255" s="103">
        <f t="shared" si="20"/>
        <v>0</v>
      </c>
      <c r="W255" s="103">
        <f t="shared" si="20"/>
        <v>0</v>
      </c>
      <c r="X255" s="103">
        <f t="shared" si="20"/>
        <v>0</v>
      </c>
      <c r="Y255" s="103">
        <f t="shared" si="20"/>
        <v>0</v>
      </c>
      <c r="Z255" s="103">
        <f t="shared" si="20"/>
        <v>0</v>
      </c>
      <c r="AA255" s="103">
        <f t="shared" si="20"/>
        <v>0</v>
      </c>
      <c r="AB255" s="103">
        <f t="shared" si="20"/>
        <v>0</v>
      </c>
      <c r="AC255" s="104">
        <f t="shared" si="20"/>
        <v>0</v>
      </c>
      <c r="AE255" s="105">
        <f t="shared" si="17"/>
        <v>0</v>
      </c>
      <c r="AG255" s="105">
        <f t="shared" si="18"/>
        <v>0</v>
      </c>
      <c r="AI255" s="105">
        <f t="shared" si="19"/>
        <v>0</v>
      </c>
      <c r="AK255" s="362"/>
    </row>
    <row r="256" spans="4:37" ht="12.75" customHeight="1" outlineLevel="1" x14ac:dyDescent="0.25">
      <c r="D256" s="139" t="str">
        <f t="shared" si="14"/>
        <v>Commercial &amp; Customer Relations</v>
      </c>
      <c r="E256" s="102"/>
      <c r="F256" s="140" t="str">
        <f t="shared" si="15"/>
        <v>£000/ FTE</v>
      </c>
      <c r="G256" s="103">
        <f t="shared" si="21"/>
        <v>0</v>
      </c>
      <c r="H256" s="103">
        <f t="shared" si="21"/>
        <v>0</v>
      </c>
      <c r="I256" s="103">
        <f t="shared" si="21"/>
        <v>0</v>
      </c>
      <c r="J256" s="103">
        <f t="shared" si="21"/>
        <v>0</v>
      </c>
      <c r="K256" s="103">
        <f t="shared" si="21"/>
        <v>0</v>
      </c>
      <c r="L256" s="103">
        <f t="shared" si="21"/>
        <v>0</v>
      </c>
      <c r="M256" s="103">
        <f t="shared" si="21"/>
        <v>0</v>
      </c>
      <c r="N256" s="103">
        <f t="shared" si="21"/>
        <v>0</v>
      </c>
      <c r="O256" s="103">
        <f t="shared" si="21"/>
        <v>0</v>
      </c>
      <c r="P256" s="103">
        <f t="shared" si="21"/>
        <v>0</v>
      </c>
      <c r="Q256" s="103">
        <f t="shared" si="21"/>
        <v>0</v>
      </c>
      <c r="R256" s="103">
        <f t="shared" si="21"/>
        <v>0</v>
      </c>
      <c r="S256" s="103">
        <f t="shared" si="21"/>
        <v>0</v>
      </c>
      <c r="T256" s="103">
        <f t="shared" si="20"/>
        <v>0</v>
      </c>
      <c r="U256" s="103">
        <f t="shared" si="20"/>
        <v>0</v>
      </c>
      <c r="V256" s="103">
        <f t="shared" si="20"/>
        <v>0</v>
      </c>
      <c r="W256" s="103">
        <f t="shared" si="20"/>
        <v>0</v>
      </c>
      <c r="X256" s="103">
        <f t="shared" si="20"/>
        <v>0</v>
      </c>
      <c r="Y256" s="103">
        <f t="shared" si="20"/>
        <v>0</v>
      </c>
      <c r="Z256" s="103">
        <f t="shared" si="20"/>
        <v>0</v>
      </c>
      <c r="AA256" s="103">
        <f t="shared" si="20"/>
        <v>0</v>
      </c>
      <c r="AB256" s="103">
        <f t="shared" si="20"/>
        <v>0</v>
      </c>
      <c r="AC256" s="104">
        <f t="shared" si="20"/>
        <v>0</v>
      </c>
      <c r="AE256" s="105">
        <f t="shared" si="17"/>
        <v>0</v>
      </c>
      <c r="AG256" s="105">
        <f t="shared" si="18"/>
        <v>0</v>
      </c>
      <c r="AI256" s="105">
        <f t="shared" si="19"/>
        <v>0</v>
      </c>
      <c r="AK256" s="362"/>
    </row>
    <row r="257" spans="4:37" ht="12.75" customHeight="1" outlineLevel="1" x14ac:dyDescent="0.25">
      <c r="D257" s="139" t="str">
        <f t="shared" si="14"/>
        <v>Finance &amp; Procurement</v>
      </c>
      <c r="E257" s="102"/>
      <c r="F257" s="140" t="str">
        <f t="shared" si="15"/>
        <v>£000/ FTE</v>
      </c>
      <c r="G257" s="103">
        <f t="shared" si="21"/>
        <v>0</v>
      </c>
      <c r="H257" s="103">
        <f t="shared" si="21"/>
        <v>0</v>
      </c>
      <c r="I257" s="103">
        <f t="shared" si="21"/>
        <v>0</v>
      </c>
      <c r="J257" s="103">
        <f t="shared" si="21"/>
        <v>0</v>
      </c>
      <c r="K257" s="103">
        <f t="shared" si="21"/>
        <v>0</v>
      </c>
      <c r="L257" s="103">
        <f t="shared" si="21"/>
        <v>0</v>
      </c>
      <c r="M257" s="103">
        <f t="shared" si="21"/>
        <v>0</v>
      </c>
      <c r="N257" s="103">
        <f t="shared" si="21"/>
        <v>0</v>
      </c>
      <c r="O257" s="103">
        <f t="shared" si="21"/>
        <v>0</v>
      </c>
      <c r="P257" s="103">
        <f t="shared" si="21"/>
        <v>0</v>
      </c>
      <c r="Q257" s="103">
        <f t="shared" si="21"/>
        <v>0</v>
      </c>
      <c r="R257" s="103">
        <f t="shared" si="21"/>
        <v>0</v>
      </c>
      <c r="S257" s="103">
        <f t="shared" si="21"/>
        <v>0</v>
      </c>
      <c r="T257" s="103">
        <f t="shared" si="20"/>
        <v>0</v>
      </c>
      <c r="U257" s="103">
        <f t="shared" si="20"/>
        <v>0</v>
      </c>
      <c r="V257" s="103">
        <f t="shared" si="20"/>
        <v>0</v>
      </c>
      <c r="W257" s="103">
        <f t="shared" si="20"/>
        <v>0</v>
      </c>
      <c r="X257" s="103">
        <f t="shared" si="20"/>
        <v>0</v>
      </c>
      <c r="Y257" s="103">
        <f t="shared" si="20"/>
        <v>0</v>
      </c>
      <c r="Z257" s="103">
        <f t="shared" si="20"/>
        <v>0</v>
      </c>
      <c r="AA257" s="103">
        <f t="shared" si="20"/>
        <v>0</v>
      </c>
      <c r="AB257" s="103">
        <f t="shared" si="20"/>
        <v>0</v>
      </c>
      <c r="AC257" s="104">
        <f t="shared" si="20"/>
        <v>0</v>
      </c>
      <c r="AE257" s="105">
        <f t="shared" si="17"/>
        <v>0</v>
      </c>
      <c r="AG257" s="105">
        <f t="shared" si="18"/>
        <v>0</v>
      </c>
      <c r="AI257" s="105">
        <f t="shared" si="19"/>
        <v>0</v>
      </c>
      <c r="AK257" s="362"/>
    </row>
    <row r="258" spans="4:37" ht="12.75" customHeight="1" outlineLevel="1" x14ac:dyDescent="0.25">
      <c r="D258" s="139" t="str">
        <f t="shared" si="14"/>
        <v>IT</v>
      </c>
      <c r="E258" s="102"/>
      <c r="F258" s="140" t="str">
        <f t="shared" si="15"/>
        <v>£000/ FTE</v>
      </c>
      <c r="G258" s="103">
        <f t="shared" si="21"/>
        <v>0</v>
      </c>
      <c r="H258" s="103">
        <f t="shared" si="21"/>
        <v>0</v>
      </c>
      <c r="I258" s="103">
        <f t="shared" si="21"/>
        <v>0</v>
      </c>
      <c r="J258" s="103">
        <f t="shared" si="21"/>
        <v>0</v>
      </c>
      <c r="K258" s="103">
        <f t="shared" si="21"/>
        <v>0</v>
      </c>
      <c r="L258" s="103">
        <f t="shared" si="21"/>
        <v>0</v>
      </c>
      <c r="M258" s="103">
        <f t="shared" si="21"/>
        <v>0</v>
      </c>
      <c r="N258" s="103">
        <f t="shared" si="21"/>
        <v>0</v>
      </c>
      <c r="O258" s="103">
        <f t="shared" si="21"/>
        <v>0</v>
      </c>
      <c r="P258" s="103">
        <f t="shared" si="21"/>
        <v>0</v>
      </c>
      <c r="Q258" s="103">
        <f t="shared" si="21"/>
        <v>0</v>
      </c>
      <c r="R258" s="103">
        <f t="shared" si="21"/>
        <v>0</v>
      </c>
      <c r="S258" s="103">
        <f t="shared" si="21"/>
        <v>0</v>
      </c>
      <c r="T258" s="103">
        <f t="shared" si="20"/>
        <v>0</v>
      </c>
      <c r="U258" s="103">
        <f t="shared" si="20"/>
        <v>0</v>
      </c>
      <c r="V258" s="103">
        <f t="shared" si="20"/>
        <v>0</v>
      </c>
      <c r="W258" s="103">
        <f t="shared" si="20"/>
        <v>0</v>
      </c>
      <c r="X258" s="103">
        <f t="shared" si="20"/>
        <v>0</v>
      </c>
      <c r="Y258" s="103">
        <f t="shared" si="20"/>
        <v>0</v>
      </c>
      <c r="Z258" s="103">
        <f t="shared" si="20"/>
        <v>0</v>
      </c>
      <c r="AA258" s="103">
        <f t="shared" si="20"/>
        <v>0</v>
      </c>
      <c r="AB258" s="103">
        <f t="shared" si="20"/>
        <v>0</v>
      </c>
      <c r="AC258" s="104">
        <f t="shared" si="20"/>
        <v>0</v>
      </c>
      <c r="AE258" s="105">
        <f t="shared" si="17"/>
        <v>0</v>
      </c>
      <c r="AG258" s="105">
        <f t="shared" si="18"/>
        <v>0</v>
      </c>
      <c r="AI258" s="105">
        <f t="shared" si="19"/>
        <v>0</v>
      </c>
      <c r="AK258" s="362"/>
    </row>
    <row r="259" spans="4:37" ht="12.75" customHeight="1" outlineLevel="1" x14ac:dyDescent="0.25">
      <c r="D259" s="139" t="str">
        <f t="shared" si="14"/>
        <v>Human Resources</v>
      </c>
      <c r="E259" s="102"/>
      <c r="F259" s="140" t="str">
        <f t="shared" si="15"/>
        <v>£000/ FTE</v>
      </c>
      <c r="G259" s="103">
        <f t="shared" si="21"/>
        <v>0</v>
      </c>
      <c r="H259" s="103">
        <f t="shared" si="21"/>
        <v>0</v>
      </c>
      <c r="I259" s="103">
        <f t="shared" si="21"/>
        <v>0</v>
      </c>
      <c r="J259" s="103">
        <f t="shared" si="21"/>
        <v>0</v>
      </c>
      <c r="K259" s="103">
        <f t="shared" si="21"/>
        <v>0</v>
      </c>
      <c r="L259" s="103">
        <f t="shared" si="21"/>
        <v>0</v>
      </c>
      <c r="M259" s="103">
        <f t="shared" si="21"/>
        <v>0</v>
      </c>
      <c r="N259" s="103">
        <f t="shared" si="21"/>
        <v>0</v>
      </c>
      <c r="O259" s="103">
        <f t="shared" si="21"/>
        <v>0</v>
      </c>
      <c r="P259" s="103">
        <f t="shared" si="21"/>
        <v>0</v>
      </c>
      <c r="Q259" s="103">
        <f t="shared" si="21"/>
        <v>0</v>
      </c>
      <c r="R259" s="103">
        <f t="shared" si="21"/>
        <v>0</v>
      </c>
      <c r="S259" s="103">
        <f t="shared" si="21"/>
        <v>0</v>
      </c>
      <c r="T259" s="103">
        <f t="shared" si="20"/>
        <v>0</v>
      </c>
      <c r="U259" s="103">
        <f t="shared" si="20"/>
        <v>0</v>
      </c>
      <c r="V259" s="103">
        <f t="shared" si="20"/>
        <v>0</v>
      </c>
      <c r="W259" s="103">
        <f t="shared" si="20"/>
        <v>0</v>
      </c>
      <c r="X259" s="103">
        <f t="shared" si="20"/>
        <v>0</v>
      </c>
      <c r="Y259" s="103">
        <f t="shared" si="20"/>
        <v>0</v>
      </c>
      <c r="Z259" s="103">
        <f t="shared" si="20"/>
        <v>0</v>
      </c>
      <c r="AA259" s="103">
        <f t="shared" si="20"/>
        <v>0</v>
      </c>
      <c r="AB259" s="103">
        <f t="shared" si="20"/>
        <v>0</v>
      </c>
      <c r="AC259" s="104">
        <f t="shared" si="20"/>
        <v>0</v>
      </c>
      <c r="AE259" s="105">
        <f t="shared" si="17"/>
        <v>0</v>
      </c>
      <c r="AG259" s="105">
        <f t="shared" si="18"/>
        <v>0</v>
      </c>
      <c r="AI259" s="105">
        <f t="shared" si="19"/>
        <v>0</v>
      </c>
      <c r="AK259" s="362"/>
    </row>
    <row r="260" spans="4:37" ht="12.75" customHeight="1" outlineLevel="1" x14ac:dyDescent="0.25">
      <c r="D260" s="139" t="str">
        <f t="shared" si="14"/>
        <v>Directors</v>
      </c>
      <c r="E260" s="102"/>
      <c r="F260" s="140" t="str">
        <f t="shared" si="15"/>
        <v>£000/ FTE</v>
      </c>
      <c r="G260" s="103">
        <f t="shared" si="21"/>
        <v>0</v>
      </c>
      <c r="H260" s="103">
        <f t="shared" si="21"/>
        <v>0</v>
      </c>
      <c r="I260" s="103">
        <f t="shared" si="21"/>
        <v>0</v>
      </c>
      <c r="J260" s="103">
        <f t="shared" si="21"/>
        <v>0</v>
      </c>
      <c r="K260" s="103">
        <f t="shared" si="21"/>
        <v>0</v>
      </c>
      <c r="L260" s="103">
        <f t="shared" si="21"/>
        <v>0</v>
      </c>
      <c r="M260" s="103">
        <f t="shared" si="21"/>
        <v>0</v>
      </c>
      <c r="N260" s="103">
        <f t="shared" si="21"/>
        <v>0</v>
      </c>
      <c r="O260" s="103">
        <f t="shared" si="21"/>
        <v>0</v>
      </c>
      <c r="P260" s="103">
        <f t="shared" si="21"/>
        <v>0</v>
      </c>
      <c r="Q260" s="103">
        <f t="shared" si="21"/>
        <v>0</v>
      </c>
      <c r="R260" s="103">
        <f t="shared" si="21"/>
        <v>0</v>
      </c>
      <c r="S260" s="103">
        <f t="shared" si="21"/>
        <v>0</v>
      </c>
      <c r="T260" s="103">
        <f t="shared" si="20"/>
        <v>0</v>
      </c>
      <c r="U260" s="103">
        <f t="shared" si="20"/>
        <v>0</v>
      </c>
      <c r="V260" s="103">
        <f t="shared" si="20"/>
        <v>0</v>
      </c>
      <c r="W260" s="103">
        <f t="shared" si="20"/>
        <v>0</v>
      </c>
      <c r="X260" s="103">
        <f t="shared" si="20"/>
        <v>0</v>
      </c>
      <c r="Y260" s="103">
        <f t="shared" si="20"/>
        <v>0</v>
      </c>
      <c r="Z260" s="103">
        <f t="shared" si="20"/>
        <v>0</v>
      </c>
      <c r="AA260" s="103">
        <f t="shared" si="20"/>
        <v>0</v>
      </c>
      <c r="AB260" s="103">
        <f t="shared" si="20"/>
        <v>0</v>
      </c>
      <c r="AC260" s="104">
        <f t="shared" si="20"/>
        <v>0</v>
      </c>
      <c r="AE260" s="105">
        <f t="shared" si="17"/>
        <v>0</v>
      </c>
      <c r="AG260" s="105">
        <f t="shared" si="18"/>
        <v>0</v>
      </c>
      <c r="AI260" s="105">
        <f t="shared" si="19"/>
        <v>0</v>
      </c>
      <c r="AK260" s="362"/>
    </row>
    <row r="261" spans="4:37" ht="12.75" customHeight="1" outlineLevel="1" x14ac:dyDescent="0.25">
      <c r="D261" s="139" t="str">
        <f t="shared" si="14"/>
        <v>Business Development</v>
      </c>
      <c r="E261" s="102"/>
      <c r="F261" s="140" t="str">
        <f t="shared" si="15"/>
        <v>£000/ FTE</v>
      </c>
      <c r="G261" s="103">
        <f t="shared" si="21"/>
        <v>0</v>
      </c>
      <c r="H261" s="103">
        <f t="shared" si="21"/>
        <v>0</v>
      </c>
      <c r="I261" s="103">
        <f t="shared" si="21"/>
        <v>0</v>
      </c>
      <c r="J261" s="103">
        <f t="shared" si="21"/>
        <v>0</v>
      </c>
      <c r="K261" s="103">
        <f t="shared" si="21"/>
        <v>0</v>
      </c>
      <c r="L261" s="103">
        <f t="shared" si="21"/>
        <v>0</v>
      </c>
      <c r="M261" s="103">
        <f t="shared" si="21"/>
        <v>0</v>
      </c>
      <c r="N261" s="103">
        <f t="shared" si="21"/>
        <v>0</v>
      </c>
      <c r="O261" s="103">
        <f t="shared" si="21"/>
        <v>0</v>
      </c>
      <c r="P261" s="103">
        <f t="shared" si="21"/>
        <v>0</v>
      </c>
      <c r="Q261" s="103">
        <f t="shared" si="21"/>
        <v>0</v>
      </c>
      <c r="R261" s="103">
        <f t="shared" si="21"/>
        <v>0</v>
      </c>
      <c r="S261" s="103">
        <f t="shared" si="21"/>
        <v>0</v>
      </c>
      <c r="T261" s="103">
        <f t="shared" si="20"/>
        <v>0</v>
      </c>
      <c r="U261" s="103">
        <f t="shared" si="20"/>
        <v>0</v>
      </c>
      <c r="V261" s="103">
        <f t="shared" si="20"/>
        <v>0</v>
      </c>
      <c r="W261" s="103">
        <f t="shared" si="20"/>
        <v>0</v>
      </c>
      <c r="X261" s="103">
        <f t="shared" si="20"/>
        <v>0</v>
      </c>
      <c r="Y261" s="103">
        <f t="shared" si="20"/>
        <v>0</v>
      </c>
      <c r="Z261" s="103">
        <f t="shared" si="20"/>
        <v>0</v>
      </c>
      <c r="AA261" s="103">
        <f t="shared" si="20"/>
        <v>0</v>
      </c>
      <c r="AB261" s="103">
        <f t="shared" si="20"/>
        <v>0</v>
      </c>
      <c r="AC261" s="104">
        <f t="shared" si="20"/>
        <v>0</v>
      </c>
      <c r="AE261" s="105">
        <f t="shared" si="17"/>
        <v>0</v>
      </c>
      <c r="AG261" s="105">
        <f t="shared" si="18"/>
        <v>0</v>
      </c>
      <c r="AI261" s="105">
        <f t="shared" si="19"/>
        <v>0</v>
      </c>
      <c r="AK261" s="362"/>
    </row>
    <row r="262" spans="4:37" ht="12.75" customHeight="1" outlineLevel="1" x14ac:dyDescent="0.25">
      <c r="D262" s="139" t="str">
        <f t="shared" si="14"/>
        <v>Engineering Head Office &amp; TRIs</v>
      </c>
      <c r="E262" s="102"/>
      <c r="F262" s="140" t="str">
        <f t="shared" si="15"/>
        <v>£000/ FTE</v>
      </c>
      <c r="G262" s="103">
        <f t="shared" si="21"/>
        <v>0</v>
      </c>
      <c r="H262" s="103">
        <f t="shared" si="21"/>
        <v>0</v>
      </c>
      <c r="I262" s="103">
        <f t="shared" si="21"/>
        <v>0</v>
      </c>
      <c r="J262" s="103">
        <f t="shared" si="21"/>
        <v>0</v>
      </c>
      <c r="K262" s="103">
        <f t="shared" si="21"/>
        <v>0</v>
      </c>
      <c r="L262" s="103">
        <f t="shared" si="21"/>
        <v>0</v>
      </c>
      <c r="M262" s="103">
        <f t="shared" si="21"/>
        <v>0</v>
      </c>
      <c r="N262" s="103">
        <f t="shared" si="21"/>
        <v>0</v>
      </c>
      <c r="O262" s="103">
        <f t="shared" si="21"/>
        <v>0</v>
      </c>
      <c r="P262" s="103">
        <f t="shared" si="21"/>
        <v>0</v>
      </c>
      <c r="Q262" s="103">
        <f t="shared" si="21"/>
        <v>0</v>
      </c>
      <c r="R262" s="103">
        <f t="shared" si="21"/>
        <v>0</v>
      </c>
      <c r="S262" s="103">
        <f t="shared" si="21"/>
        <v>0</v>
      </c>
      <c r="T262" s="103">
        <f t="shared" si="20"/>
        <v>0</v>
      </c>
      <c r="U262" s="103">
        <f t="shared" si="20"/>
        <v>0</v>
      </c>
      <c r="V262" s="103">
        <f t="shared" si="20"/>
        <v>0</v>
      </c>
      <c r="W262" s="103">
        <f t="shared" si="20"/>
        <v>0</v>
      </c>
      <c r="X262" s="103">
        <f t="shared" si="20"/>
        <v>0</v>
      </c>
      <c r="Y262" s="103">
        <f t="shared" si="20"/>
        <v>0</v>
      </c>
      <c r="Z262" s="103">
        <f t="shared" si="20"/>
        <v>0</v>
      </c>
      <c r="AA262" s="103">
        <f t="shared" si="20"/>
        <v>0</v>
      </c>
      <c r="AB262" s="103">
        <f t="shared" si="20"/>
        <v>0</v>
      </c>
      <c r="AC262" s="104">
        <f t="shared" si="20"/>
        <v>0</v>
      </c>
      <c r="AE262" s="105">
        <f t="shared" si="17"/>
        <v>0</v>
      </c>
      <c r="AG262" s="105">
        <f t="shared" si="18"/>
        <v>0</v>
      </c>
      <c r="AI262" s="105">
        <f t="shared" si="19"/>
        <v>0</v>
      </c>
      <c r="AK262" s="362"/>
    </row>
    <row r="263" spans="4:37" ht="12.75" customHeight="1" outlineLevel="1" x14ac:dyDescent="0.25">
      <c r="D263" s="139" t="str">
        <f t="shared" si="14"/>
        <v>Etches Park Depot</v>
      </c>
      <c r="E263" s="102"/>
      <c r="F263" s="140" t="str">
        <f t="shared" si="15"/>
        <v>£000/ FTE</v>
      </c>
      <c r="G263" s="103">
        <f t="shared" si="21"/>
        <v>0</v>
      </c>
      <c r="H263" s="103">
        <f t="shared" si="21"/>
        <v>0</v>
      </c>
      <c r="I263" s="103">
        <f t="shared" si="21"/>
        <v>0</v>
      </c>
      <c r="J263" s="103">
        <f t="shared" si="21"/>
        <v>0</v>
      </c>
      <c r="K263" s="103">
        <f t="shared" si="21"/>
        <v>0</v>
      </c>
      <c r="L263" s="103">
        <f t="shared" si="21"/>
        <v>0</v>
      </c>
      <c r="M263" s="103">
        <f t="shared" si="21"/>
        <v>0</v>
      </c>
      <c r="N263" s="103">
        <f t="shared" si="21"/>
        <v>0</v>
      </c>
      <c r="O263" s="103">
        <f t="shared" si="21"/>
        <v>0</v>
      </c>
      <c r="P263" s="103">
        <f t="shared" si="21"/>
        <v>0</v>
      </c>
      <c r="Q263" s="103">
        <f t="shared" si="21"/>
        <v>0</v>
      </c>
      <c r="R263" s="103">
        <f t="shared" si="21"/>
        <v>0</v>
      </c>
      <c r="S263" s="103">
        <f t="shared" si="21"/>
        <v>0</v>
      </c>
      <c r="T263" s="103">
        <f t="shared" si="20"/>
        <v>0</v>
      </c>
      <c r="U263" s="103">
        <f t="shared" si="20"/>
        <v>0</v>
      </c>
      <c r="V263" s="103">
        <f t="shared" si="20"/>
        <v>0</v>
      </c>
      <c r="W263" s="103">
        <f t="shared" si="20"/>
        <v>0</v>
      </c>
      <c r="X263" s="103">
        <f t="shared" si="20"/>
        <v>0</v>
      </c>
      <c r="Y263" s="103">
        <f t="shared" si="20"/>
        <v>0</v>
      </c>
      <c r="Z263" s="103">
        <f t="shared" si="20"/>
        <v>0</v>
      </c>
      <c r="AA263" s="103">
        <f t="shared" si="20"/>
        <v>0</v>
      </c>
      <c r="AB263" s="103">
        <f t="shared" si="20"/>
        <v>0</v>
      </c>
      <c r="AC263" s="104">
        <f t="shared" si="20"/>
        <v>0</v>
      </c>
      <c r="AE263" s="105">
        <f t="shared" si="17"/>
        <v>0</v>
      </c>
      <c r="AG263" s="105">
        <f t="shared" si="18"/>
        <v>0</v>
      </c>
      <c r="AI263" s="105">
        <f t="shared" si="19"/>
        <v>0</v>
      </c>
      <c r="AK263" s="362"/>
    </row>
    <row r="264" spans="4:37" ht="12.75" customHeight="1" outlineLevel="1" x14ac:dyDescent="0.25">
      <c r="D264" s="139" t="str">
        <f t="shared" si="14"/>
        <v>Eastcroft Depot</v>
      </c>
      <c r="E264" s="102"/>
      <c r="F264" s="140" t="str">
        <f t="shared" si="15"/>
        <v>£000/ FTE</v>
      </c>
      <c r="G264" s="103">
        <f t="shared" si="21"/>
        <v>0</v>
      </c>
      <c r="H264" s="103">
        <f t="shared" si="21"/>
        <v>0</v>
      </c>
      <c r="I264" s="103">
        <f t="shared" si="21"/>
        <v>0</v>
      </c>
      <c r="J264" s="103">
        <f t="shared" si="21"/>
        <v>0</v>
      </c>
      <c r="K264" s="103">
        <f t="shared" si="21"/>
        <v>0</v>
      </c>
      <c r="L264" s="103">
        <f t="shared" si="21"/>
        <v>0</v>
      </c>
      <c r="M264" s="103">
        <f t="shared" si="21"/>
        <v>0</v>
      </c>
      <c r="N264" s="103">
        <f t="shared" si="21"/>
        <v>0</v>
      </c>
      <c r="O264" s="103">
        <f t="shared" si="21"/>
        <v>0</v>
      </c>
      <c r="P264" s="103">
        <f t="shared" si="21"/>
        <v>0</v>
      </c>
      <c r="Q264" s="103">
        <f t="shared" si="21"/>
        <v>0</v>
      </c>
      <c r="R264" s="103">
        <f t="shared" si="21"/>
        <v>0</v>
      </c>
      <c r="S264" s="103">
        <f t="shared" si="21"/>
        <v>0</v>
      </c>
      <c r="T264" s="103">
        <f t="shared" si="20"/>
        <v>0</v>
      </c>
      <c r="U264" s="103">
        <f t="shared" si="20"/>
        <v>0</v>
      </c>
      <c r="V264" s="103">
        <f t="shared" si="20"/>
        <v>0</v>
      </c>
      <c r="W264" s="103">
        <f t="shared" si="20"/>
        <v>0</v>
      </c>
      <c r="X264" s="103">
        <f t="shared" si="20"/>
        <v>0</v>
      </c>
      <c r="Y264" s="103">
        <f t="shared" si="20"/>
        <v>0</v>
      </c>
      <c r="Z264" s="103">
        <f t="shared" si="20"/>
        <v>0</v>
      </c>
      <c r="AA264" s="103">
        <f t="shared" si="20"/>
        <v>0</v>
      </c>
      <c r="AB264" s="103">
        <f t="shared" si="20"/>
        <v>0</v>
      </c>
      <c r="AC264" s="104">
        <f t="shared" si="20"/>
        <v>0</v>
      </c>
      <c r="AE264" s="105">
        <f t="shared" si="17"/>
        <v>0</v>
      </c>
      <c r="AG264" s="105">
        <f t="shared" si="18"/>
        <v>0</v>
      </c>
      <c r="AI264" s="105">
        <f t="shared" si="19"/>
        <v>0</v>
      </c>
      <c r="AK264" s="362"/>
    </row>
    <row r="265" spans="4:37" ht="12.75" customHeight="1" outlineLevel="1" x14ac:dyDescent="0.25">
      <c r="D265" s="139" t="str">
        <f t="shared" si="14"/>
        <v>Neville Hill Depot</v>
      </c>
      <c r="E265" s="102"/>
      <c r="F265" s="140" t="str">
        <f t="shared" si="15"/>
        <v>£000/ FTE</v>
      </c>
      <c r="G265" s="103">
        <f t="shared" si="21"/>
        <v>0</v>
      </c>
      <c r="H265" s="103">
        <f t="shared" si="21"/>
        <v>0</v>
      </c>
      <c r="I265" s="103">
        <f t="shared" si="21"/>
        <v>0</v>
      </c>
      <c r="J265" s="103">
        <f t="shared" si="21"/>
        <v>0</v>
      </c>
      <c r="K265" s="103">
        <f t="shared" si="21"/>
        <v>0</v>
      </c>
      <c r="L265" s="103">
        <f t="shared" si="21"/>
        <v>0</v>
      </c>
      <c r="M265" s="103">
        <f t="shared" si="21"/>
        <v>0</v>
      </c>
      <c r="N265" s="103">
        <f t="shared" si="21"/>
        <v>0</v>
      </c>
      <c r="O265" s="103">
        <f t="shared" si="21"/>
        <v>0</v>
      </c>
      <c r="P265" s="103">
        <f t="shared" si="21"/>
        <v>0</v>
      </c>
      <c r="Q265" s="103">
        <f t="shared" si="21"/>
        <v>0</v>
      </c>
      <c r="R265" s="103">
        <f t="shared" si="21"/>
        <v>0</v>
      </c>
      <c r="S265" s="103">
        <f t="shared" si="21"/>
        <v>0</v>
      </c>
      <c r="T265" s="103">
        <f t="shared" si="20"/>
        <v>0</v>
      </c>
      <c r="U265" s="103">
        <f t="shared" si="20"/>
        <v>0</v>
      </c>
      <c r="V265" s="103">
        <f t="shared" si="20"/>
        <v>0</v>
      </c>
      <c r="W265" s="103">
        <f t="shared" si="20"/>
        <v>0</v>
      </c>
      <c r="X265" s="103">
        <f t="shared" si="20"/>
        <v>0</v>
      </c>
      <c r="Y265" s="103">
        <f t="shared" si="20"/>
        <v>0</v>
      </c>
      <c r="Z265" s="103">
        <f t="shared" si="20"/>
        <v>0</v>
      </c>
      <c r="AA265" s="103">
        <f t="shared" si="20"/>
        <v>0</v>
      </c>
      <c r="AB265" s="103">
        <f t="shared" si="20"/>
        <v>0</v>
      </c>
      <c r="AC265" s="104">
        <f t="shared" si="20"/>
        <v>0</v>
      </c>
      <c r="AE265" s="105">
        <f t="shared" si="17"/>
        <v>0</v>
      </c>
      <c r="AG265" s="105">
        <f t="shared" si="18"/>
        <v>0</v>
      </c>
      <c r="AI265" s="105">
        <f t="shared" si="19"/>
        <v>0</v>
      </c>
      <c r="AK265" s="362"/>
    </row>
    <row r="266" spans="4:37" ht="12.75" customHeight="1" outlineLevel="1" x14ac:dyDescent="0.25">
      <c r="D266" s="139" t="str">
        <f t="shared" si="14"/>
        <v>Marketing Staff</v>
      </c>
      <c r="E266" s="102"/>
      <c r="F266" s="140" t="str">
        <f t="shared" si="15"/>
        <v>£000/ FTE</v>
      </c>
      <c r="G266" s="103">
        <f t="shared" si="21"/>
        <v>0</v>
      </c>
      <c r="H266" s="103">
        <f t="shared" si="21"/>
        <v>0</v>
      </c>
      <c r="I266" s="103">
        <f t="shared" si="21"/>
        <v>0</v>
      </c>
      <c r="J266" s="103">
        <f t="shared" si="21"/>
        <v>0</v>
      </c>
      <c r="K266" s="103">
        <f t="shared" si="21"/>
        <v>0</v>
      </c>
      <c r="L266" s="103">
        <f t="shared" si="21"/>
        <v>0</v>
      </c>
      <c r="M266" s="103">
        <f t="shared" si="21"/>
        <v>0</v>
      </c>
      <c r="N266" s="103">
        <f t="shared" si="21"/>
        <v>0</v>
      </c>
      <c r="O266" s="103">
        <f t="shared" si="21"/>
        <v>0</v>
      </c>
      <c r="P266" s="103">
        <f t="shared" si="21"/>
        <v>0</v>
      </c>
      <c r="Q266" s="103">
        <f t="shared" si="21"/>
        <v>0</v>
      </c>
      <c r="R266" s="103">
        <f t="shared" si="21"/>
        <v>0</v>
      </c>
      <c r="S266" s="103">
        <f t="shared" si="21"/>
        <v>0</v>
      </c>
      <c r="T266" s="103">
        <f t="shared" si="20"/>
        <v>0</v>
      </c>
      <c r="U266" s="103">
        <f t="shared" si="20"/>
        <v>0</v>
      </c>
      <c r="V266" s="103">
        <f t="shared" si="20"/>
        <v>0</v>
      </c>
      <c r="W266" s="103">
        <f t="shared" si="20"/>
        <v>0</v>
      </c>
      <c r="X266" s="103">
        <f t="shared" si="20"/>
        <v>0</v>
      </c>
      <c r="Y266" s="103">
        <f t="shared" si="20"/>
        <v>0</v>
      </c>
      <c r="Z266" s="103">
        <f t="shared" si="20"/>
        <v>0</v>
      </c>
      <c r="AA266" s="103">
        <f t="shared" si="20"/>
        <v>0</v>
      </c>
      <c r="AB266" s="103">
        <f t="shared" si="20"/>
        <v>0</v>
      </c>
      <c r="AC266" s="104">
        <f t="shared" si="20"/>
        <v>0</v>
      </c>
      <c r="AE266" s="105">
        <f t="shared" si="17"/>
        <v>0</v>
      </c>
      <c r="AG266" s="105">
        <f t="shared" si="18"/>
        <v>0</v>
      </c>
      <c r="AI266" s="105">
        <f t="shared" si="19"/>
        <v>0</v>
      </c>
      <c r="AK266" s="362"/>
    </row>
    <row r="267" spans="4:37" ht="12.75" customHeight="1" outlineLevel="1" x14ac:dyDescent="0.25">
      <c r="D267" s="139" t="str">
        <f t="shared" si="14"/>
        <v>[Staff Functions Line 26]</v>
      </c>
      <c r="E267" s="102"/>
      <c r="F267" s="140" t="str">
        <f t="shared" si="15"/>
        <v>£000/ FTE</v>
      </c>
      <c r="G267" s="103">
        <f t="shared" si="21"/>
        <v>0</v>
      </c>
      <c r="H267" s="103">
        <f t="shared" si="21"/>
        <v>0</v>
      </c>
      <c r="I267" s="103">
        <f t="shared" si="21"/>
        <v>0</v>
      </c>
      <c r="J267" s="103">
        <f t="shared" si="21"/>
        <v>0</v>
      </c>
      <c r="K267" s="103">
        <f t="shared" si="21"/>
        <v>0</v>
      </c>
      <c r="L267" s="103">
        <f t="shared" si="21"/>
        <v>0</v>
      </c>
      <c r="M267" s="103">
        <f t="shared" si="21"/>
        <v>0</v>
      </c>
      <c r="N267" s="103">
        <f t="shared" si="21"/>
        <v>0</v>
      </c>
      <c r="O267" s="103">
        <f t="shared" si="21"/>
        <v>0</v>
      </c>
      <c r="P267" s="103">
        <f t="shared" si="21"/>
        <v>0</v>
      </c>
      <c r="Q267" s="103">
        <f t="shared" si="21"/>
        <v>0</v>
      </c>
      <c r="R267" s="103">
        <f t="shared" si="21"/>
        <v>0</v>
      </c>
      <c r="S267" s="103">
        <f t="shared" si="21"/>
        <v>0</v>
      </c>
      <c r="T267" s="103">
        <f t="shared" si="20"/>
        <v>0</v>
      </c>
      <c r="U267" s="103">
        <f t="shared" si="20"/>
        <v>0</v>
      </c>
      <c r="V267" s="103">
        <f t="shared" si="20"/>
        <v>0</v>
      </c>
      <c r="W267" s="103">
        <f t="shared" si="20"/>
        <v>0</v>
      </c>
      <c r="X267" s="103">
        <f t="shared" si="20"/>
        <v>0</v>
      </c>
      <c r="Y267" s="103">
        <f t="shared" si="20"/>
        <v>0</v>
      </c>
      <c r="Z267" s="103">
        <f t="shared" si="20"/>
        <v>0</v>
      </c>
      <c r="AA267" s="103">
        <f t="shared" si="20"/>
        <v>0</v>
      </c>
      <c r="AB267" s="103">
        <f t="shared" si="20"/>
        <v>0</v>
      </c>
      <c r="AC267" s="104">
        <f t="shared" si="20"/>
        <v>0</v>
      </c>
      <c r="AE267" s="105">
        <f t="shared" si="17"/>
        <v>0</v>
      </c>
      <c r="AG267" s="105">
        <f t="shared" si="18"/>
        <v>0</v>
      </c>
      <c r="AI267" s="105">
        <f t="shared" si="19"/>
        <v>0</v>
      </c>
      <c r="AK267" s="362"/>
    </row>
    <row r="268" spans="4:37" ht="12.75" customHeight="1" outlineLevel="1" x14ac:dyDescent="0.25">
      <c r="D268" s="139" t="str">
        <f t="shared" si="14"/>
        <v>[Staff Functions Line 27]</v>
      </c>
      <c r="E268" s="102"/>
      <c r="F268" s="140" t="str">
        <f t="shared" si="15"/>
        <v>£000/ FTE</v>
      </c>
      <c r="G268" s="103">
        <f t="shared" si="21"/>
        <v>0</v>
      </c>
      <c r="H268" s="103">
        <f t="shared" si="21"/>
        <v>0</v>
      </c>
      <c r="I268" s="103">
        <f t="shared" si="21"/>
        <v>0</v>
      </c>
      <c r="J268" s="103">
        <f t="shared" si="21"/>
        <v>0</v>
      </c>
      <c r="K268" s="103">
        <f t="shared" si="21"/>
        <v>0</v>
      </c>
      <c r="L268" s="103">
        <f t="shared" si="21"/>
        <v>0</v>
      </c>
      <c r="M268" s="103">
        <f t="shared" si="21"/>
        <v>0</v>
      </c>
      <c r="N268" s="103">
        <f t="shared" si="21"/>
        <v>0</v>
      </c>
      <c r="O268" s="103">
        <f t="shared" si="21"/>
        <v>0</v>
      </c>
      <c r="P268" s="103">
        <f t="shared" si="21"/>
        <v>0</v>
      </c>
      <c r="Q268" s="103">
        <f t="shared" si="21"/>
        <v>0</v>
      </c>
      <c r="R268" s="103">
        <f t="shared" si="21"/>
        <v>0</v>
      </c>
      <c r="S268" s="103">
        <f t="shared" si="21"/>
        <v>0</v>
      </c>
      <c r="T268" s="103">
        <f t="shared" si="20"/>
        <v>0</v>
      </c>
      <c r="U268" s="103">
        <f t="shared" si="20"/>
        <v>0</v>
      </c>
      <c r="V268" s="103">
        <f t="shared" si="20"/>
        <v>0</v>
      </c>
      <c r="W268" s="103">
        <f t="shared" si="20"/>
        <v>0</v>
      </c>
      <c r="X268" s="103">
        <f t="shared" si="20"/>
        <v>0</v>
      </c>
      <c r="Y268" s="103">
        <f t="shared" si="20"/>
        <v>0</v>
      </c>
      <c r="Z268" s="103">
        <f t="shared" si="20"/>
        <v>0</v>
      </c>
      <c r="AA268" s="103">
        <f t="shared" si="20"/>
        <v>0</v>
      </c>
      <c r="AB268" s="103">
        <f t="shared" si="20"/>
        <v>0</v>
      </c>
      <c r="AC268" s="104">
        <f t="shared" si="20"/>
        <v>0</v>
      </c>
      <c r="AE268" s="105">
        <f t="shared" si="17"/>
        <v>0</v>
      </c>
      <c r="AG268" s="105">
        <f t="shared" si="18"/>
        <v>0</v>
      </c>
      <c r="AI268" s="105">
        <f t="shared" si="19"/>
        <v>0</v>
      </c>
      <c r="AK268" s="362"/>
    </row>
    <row r="269" spans="4:37" ht="12.75" customHeight="1" outlineLevel="1" x14ac:dyDescent="0.25">
      <c r="D269" s="139" t="str">
        <f t="shared" si="14"/>
        <v>[Staff Functions Line 28]</v>
      </c>
      <c r="E269" s="102"/>
      <c r="F269" s="140" t="str">
        <f t="shared" si="15"/>
        <v>£000/ FTE</v>
      </c>
      <c r="G269" s="103">
        <f t="shared" si="21"/>
        <v>0</v>
      </c>
      <c r="H269" s="103">
        <f t="shared" si="21"/>
        <v>0</v>
      </c>
      <c r="I269" s="103">
        <f t="shared" si="21"/>
        <v>0</v>
      </c>
      <c r="J269" s="103">
        <f t="shared" si="21"/>
        <v>0</v>
      </c>
      <c r="K269" s="103">
        <f t="shared" si="21"/>
        <v>0</v>
      </c>
      <c r="L269" s="103">
        <f t="shared" si="21"/>
        <v>0</v>
      </c>
      <c r="M269" s="103">
        <f t="shared" si="21"/>
        <v>0</v>
      </c>
      <c r="N269" s="103">
        <f t="shared" si="21"/>
        <v>0</v>
      </c>
      <c r="O269" s="103">
        <f t="shared" si="21"/>
        <v>0</v>
      </c>
      <c r="P269" s="103">
        <f t="shared" si="21"/>
        <v>0</v>
      </c>
      <c r="Q269" s="103">
        <f t="shared" si="21"/>
        <v>0</v>
      </c>
      <c r="R269" s="103">
        <f t="shared" si="21"/>
        <v>0</v>
      </c>
      <c r="S269" s="103">
        <f t="shared" si="21"/>
        <v>0</v>
      </c>
      <c r="T269" s="103">
        <f t="shared" si="21"/>
        <v>0</v>
      </c>
      <c r="U269" s="103">
        <f t="shared" si="21"/>
        <v>0</v>
      </c>
      <c r="V269" s="103">
        <f t="shared" si="21"/>
        <v>0</v>
      </c>
      <c r="W269" s="103">
        <f t="shared" ref="W269:AC269" si="22">SUM(W89,W134,W179,W224)</f>
        <v>0</v>
      </c>
      <c r="X269" s="103">
        <f t="shared" si="22"/>
        <v>0</v>
      </c>
      <c r="Y269" s="103">
        <f t="shared" si="22"/>
        <v>0</v>
      </c>
      <c r="Z269" s="103">
        <f t="shared" si="22"/>
        <v>0</v>
      </c>
      <c r="AA269" s="103">
        <f t="shared" si="22"/>
        <v>0</v>
      </c>
      <c r="AB269" s="103">
        <f t="shared" si="22"/>
        <v>0</v>
      </c>
      <c r="AC269" s="104">
        <f t="shared" si="22"/>
        <v>0</v>
      </c>
      <c r="AE269" s="105">
        <f t="shared" si="17"/>
        <v>0</v>
      </c>
      <c r="AG269" s="105">
        <f t="shared" si="18"/>
        <v>0</v>
      </c>
      <c r="AI269" s="105">
        <f t="shared" si="19"/>
        <v>0</v>
      </c>
      <c r="AK269" s="362"/>
    </row>
    <row r="270" spans="4:37" ht="12.75" customHeight="1" outlineLevel="1" x14ac:dyDescent="0.25">
      <c r="D270" s="139" t="str">
        <f t="shared" si="14"/>
        <v>[Staff Functions Line 29]</v>
      </c>
      <c r="E270" s="102"/>
      <c r="F270" s="140" t="str">
        <f t="shared" si="15"/>
        <v>£000/ FTE</v>
      </c>
      <c r="G270" s="103">
        <f t="shared" ref="G270:AC281" si="23">SUM(G90,G135,G180,G225)</f>
        <v>0</v>
      </c>
      <c r="H270" s="103">
        <f t="shared" si="23"/>
        <v>0</v>
      </c>
      <c r="I270" s="103">
        <f t="shared" si="23"/>
        <v>0</v>
      </c>
      <c r="J270" s="103">
        <f t="shared" si="23"/>
        <v>0</v>
      </c>
      <c r="K270" s="103">
        <f t="shared" si="23"/>
        <v>0</v>
      </c>
      <c r="L270" s="103">
        <f t="shared" si="23"/>
        <v>0</v>
      </c>
      <c r="M270" s="103">
        <f t="shared" si="23"/>
        <v>0</v>
      </c>
      <c r="N270" s="103">
        <f t="shared" si="23"/>
        <v>0</v>
      </c>
      <c r="O270" s="103">
        <f t="shared" si="23"/>
        <v>0</v>
      </c>
      <c r="P270" s="103">
        <f t="shared" si="23"/>
        <v>0</v>
      </c>
      <c r="Q270" s="103">
        <f t="shared" si="23"/>
        <v>0</v>
      </c>
      <c r="R270" s="103">
        <f t="shared" si="23"/>
        <v>0</v>
      </c>
      <c r="S270" s="103">
        <f t="shared" si="23"/>
        <v>0</v>
      </c>
      <c r="T270" s="103">
        <f t="shared" si="23"/>
        <v>0</v>
      </c>
      <c r="U270" s="103">
        <f t="shared" si="23"/>
        <v>0</v>
      </c>
      <c r="V270" s="103">
        <f t="shared" si="23"/>
        <v>0</v>
      </c>
      <c r="W270" s="103">
        <f t="shared" si="23"/>
        <v>0</v>
      </c>
      <c r="X270" s="103">
        <f t="shared" si="23"/>
        <v>0</v>
      </c>
      <c r="Y270" s="103">
        <f t="shared" si="23"/>
        <v>0</v>
      </c>
      <c r="Z270" s="103">
        <f t="shared" si="23"/>
        <v>0</v>
      </c>
      <c r="AA270" s="103">
        <f t="shared" si="23"/>
        <v>0</v>
      </c>
      <c r="AB270" s="103">
        <f t="shared" si="23"/>
        <v>0</v>
      </c>
      <c r="AC270" s="104">
        <f t="shared" si="23"/>
        <v>0</v>
      </c>
      <c r="AE270" s="105">
        <f t="shared" si="17"/>
        <v>0</v>
      </c>
      <c r="AG270" s="105">
        <f t="shared" si="18"/>
        <v>0</v>
      </c>
      <c r="AI270" s="105">
        <f t="shared" si="19"/>
        <v>0</v>
      </c>
      <c r="AK270" s="362"/>
    </row>
    <row r="271" spans="4:37" ht="12.75" customHeight="1" outlineLevel="1" x14ac:dyDescent="0.25">
      <c r="D271" s="139" t="str">
        <f t="shared" si="14"/>
        <v>[Staff Functions Line 30]</v>
      </c>
      <c r="E271" s="102"/>
      <c r="F271" s="140" t="str">
        <f t="shared" si="15"/>
        <v>£000/ FTE</v>
      </c>
      <c r="G271" s="103">
        <f t="shared" si="23"/>
        <v>0</v>
      </c>
      <c r="H271" s="103">
        <f t="shared" si="23"/>
        <v>0</v>
      </c>
      <c r="I271" s="103">
        <f t="shared" si="23"/>
        <v>0</v>
      </c>
      <c r="J271" s="103">
        <f t="shared" si="23"/>
        <v>0</v>
      </c>
      <c r="K271" s="103">
        <f t="shared" si="23"/>
        <v>0</v>
      </c>
      <c r="L271" s="103">
        <f t="shared" si="23"/>
        <v>0</v>
      </c>
      <c r="M271" s="103">
        <f t="shared" si="23"/>
        <v>0</v>
      </c>
      <c r="N271" s="103">
        <f t="shared" si="23"/>
        <v>0</v>
      </c>
      <c r="O271" s="103">
        <f t="shared" si="23"/>
        <v>0</v>
      </c>
      <c r="P271" s="103">
        <f t="shared" si="23"/>
        <v>0</v>
      </c>
      <c r="Q271" s="103">
        <f t="shared" si="23"/>
        <v>0</v>
      </c>
      <c r="R271" s="103">
        <f t="shared" si="23"/>
        <v>0</v>
      </c>
      <c r="S271" s="103">
        <f t="shared" si="23"/>
        <v>0</v>
      </c>
      <c r="T271" s="103">
        <f t="shared" si="23"/>
        <v>0</v>
      </c>
      <c r="U271" s="103">
        <f t="shared" si="23"/>
        <v>0</v>
      </c>
      <c r="V271" s="103">
        <f t="shared" si="23"/>
        <v>0</v>
      </c>
      <c r="W271" s="103">
        <f t="shared" si="23"/>
        <v>0</v>
      </c>
      <c r="X271" s="103">
        <f t="shared" si="23"/>
        <v>0</v>
      </c>
      <c r="Y271" s="103">
        <f t="shared" si="23"/>
        <v>0</v>
      </c>
      <c r="Z271" s="103">
        <f t="shared" si="23"/>
        <v>0</v>
      </c>
      <c r="AA271" s="103">
        <f t="shared" si="23"/>
        <v>0</v>
      </c>
      <c r="AB271" s="103">
        <f t="shared" si="23"/>
        <v>0</v>
      </c>
      <c r="AC271" s="104">
        <f t="shared" si="23"/>
        <v>0</v>
      </c>
      <c r="AE271" s="105">
        <f t="shared" si="17"/>
        <v>0</v>
      </c>
      <c r="AG271" s="105">
        <f t="shared" si="18"/>
        <v>0</v>
      </c>
      <c r="AI271" s="105">
        <f t="shared" si="19"/>
        <v>0</v>
      </c>
      <c r="AK271" s="362"/>
    </row>
    <row r="272" spans="4:37" ht="12.75" customHeight="1" outlineLevel="1" x14ac:dyDescent="0.25">
      <c r="D272" s="139" t="str">
        <f t="shared" si="14"/>
        <v>[Staff Functions Line 31]</v>
      </c>
      <c r="E272" s="102"/>
      <c r="F272" s="140" t="str">
        <f t="shared" si="15"/>
        <v>£000/ FTE</v>
      </c>
      <c r="G272" s="103">
        <f t="shared" si="23"/>
        <v>0</v>
      </c>
      <c r="H272" s="103">
        <f t="shared" si="23"/>
        <v>0</v>
      </c>
      <c r="I272" s="103">
        <f t="shared" si="23"/>
        <v>0</v>
      </c>
      <c r="J272" s="103">
        <f t="shared" si="23"/>
        <v>0</v>
      </c>
      <c r="K272" s="103">
        <f t="shared" si="23"/>
        <v>0</v>
      </c>
      <c r="L272" s="103">
        <f t="shared" si="23"/>
        <v>0</v>
      </c>
      <c r="M272" s="103">
        <f t="shared" si="23"/>
        <v>0</v>
      </c>
      <c r="N272" s="103">
        <f t="shared" si="23"/>
        <v>0</v>
      </c>
      <c r="O272" s="103">
        <f t="shared" si="23"/>
        <v>0</v>
      </c>
      <c r="P272" s="103">
        <f t="shared" si="23"/>
        <v>0</v>
      </c>
      <c r="Q272" s="103">
        <f t="shared" si="23"/>
        <v>0</v>
      </c>
      <c r="R272" s="103">
        <f t="shared" si="23"/>
        <v>0</v>
      </c>
      <c r="S272" s="103">
        <f t="shared" si="23"/>
        <v>0</v>
      </c>
      <c r="T272" s="103">
        <f t="shared" si="23"/>
        <v>0</v>
      </c>
      <c r="U272" s="103">
        <f t="shared" si="23"/>
        <v>0</v>
      </c>
      <c r="V272" s="103">
        <f t="shared" si="23"/>
        <v>0</v>
      </c>
      <c r="W272" s="103">
        <f t="shared" si="23"/>
        <v>0</v>
      </c>
      <c r="X272" s="103">
        <f t="shared" si="23"/>
        <v>0</v>
      </c>
      <c r="Y272" s="103">
        <f t="shared" si="23"/>
        <v>0</v>
      </c>
      <c r="Z272" s="103">
        <f t="shared" si="23"/>
        <v>0</v>
      </c>
      <c r="AA272" s="103">
        <f t="shared" si="23"/>
        <v>0</v>
      </c>
      <c r="AB272" s="103">
        <f t="shared" si="23"/>
        <v>0</v>
      </c>
      <c r="AC272" s="104">
        <f t="shared" si="23"/>
        <v>0</v>
      </c>
      <c r="AE272" s="105">
        <f t="shared" si="17"/>
        <v>0</v>
      </c>
      <c r="AG272" s="105">
        <f t="shared" si="18"/>
        <v>0</v>
      </c>
      <c r="AI272" s="105">
        <f t="shared" si="19"/>
        <v>0</v>
      </c>
      <c r="AK272" s="362"/>
    </row>
    <row r="273" spans="2:37" ht="12.75" customHeight="1" outlineLevel="1" x14ac:dyDescent="0.25">
      <c r="D273" s="139" t="str">
        <f t="shared" si="14"/>
        <v>[Staff Functions Line 32]</v>
      </c>
      <c r="E273" s="102"/>
      <c r="F273" s="140" t="str">
        <f t="shared" si="15"/>
        <v>£000/ FTE</v>
      </c>
      <c r="G273" s="103">
        <f t="shared" si="23"/>
        <v>0</v>
      </c>
      <c r="H273" s="103">
        <f t="shared" si="23"/>
        <v>0</v>
      </c>
      <c r="I273" s="103">
        <f t="shared" si="23"/>
        <v>0</v>
      </c>
      <c r="J273" s="103">
        <f t="shared" si="23"/>
        <v>0</v>
      </c>
      <c r="K273" s="103">
        <f t="shared" si="23"/>
        <v>0</v>
      </c>
      <c r="L273" s="103">
        <f t="shared" si="23"/>
        <v>0</v>
      </c>
      <c r="M273" s="103">
        <f t="shared" si="23"/>
        <v>0</v>
      </c>
      <c r="N273" s="103">
        <f t="shared" si="23"/>
        <v>0</v>
      </c>
      <c r="O273" s="103">
        <f t="shared" si="23"/>
        <v>0</v>
      </c>
      <c r="P273" s="103">
        <f t="shared" si="23"/>
        <v>0</v>
      </c>
      <c r="Q273" s="103">
        <f t="shared" si="23"/>
        <v>0</v>
      </c>
      <c r="R273" s="103">
        <f t="shared" si="23"/>
        <v>0</v>
      </c>
      <c r="S273" s="103">
        <f t="shared" si="23"/>
        <v>0</v>
      </c>
      <c r="T273" s="103">
        <f t="shared" si="23"/>
        <v>0</v>
      </c>
      <c r="U273" s="103">
        <f t="shared" si="23"/>
        <v>0</v>
      </c>
      <c r="V273" s="103">
        <f t="shared" si="23"/>
        <v>0</v>
      </c>
      <c r="W273" s="103">
        <f t="shared" si="23"/>
        <v>0</v>
      </c>
      <c r="X273" s="103">
        <f t="shared" si="23"/>
        <v>0</v>
      </c>
      <c r="Y273" s="103">
        <f t="shared" si="23"/>
        <v>0</v>
      </c>
      <c r="Z273" s="103">
        <f t="shared" si="23"/>
        <v>0</v>
      </c>
      <c r="AA273" s="103">
        <f t="shared" si="23"/>
        <v>0</v>
      </c>
      <c r="AB273" s="103">
        <f t="shared" si="23"/>
        <v>0</v>
      </c>
      <c r="AC273" s="104">
        <f t="shared" si="23"/>
        <v>0</v>
      </c>
      <c r="AE273" s="105">
        <f t="shared" si="17"/>
        <v>0</v>
      </c>
      <c r="AG273" s="105">
        <f t="shared" si="18"/>
        <v>0</v>
      </c>
      <c r="AI273" s="105">
        <f t="shared" si="19"/>
        <v>0</v>
      </c>
      <c r="AK273" s="362"/>
    </row>
    <row r="274" spans="2:37" ht="12.75" customHeight="1" outlineLevel="1" x14ac:dyDescent="0.25">
      <c r="D274" s="139" t="str">
        <f t="shared" si="14"/>
        <v>[Staff Functions Line 33]</v>
      </c>
      <c r="E274" s="102"/>
      <c r="F274" s="140" t="str">
        <f t="shared" si="15"/>
        <v>£000/ FTE</v>
      </c>
      <c r="G274" s="103">
        <f t="shared" si="23"/>
        <v>0</v>
      </c>
      <c r="H274" s="103">
        <f t="shared" si="23"/>
        <v>0</v>
      </c>
      <c r="I274" s="103">
        <f t="shared" si="23"/>
        <v>0</v>
      </c>
      <c r="J274" s="103">
        <f t="shared" si="23"/>
        <v>0</v>
      </c>
      <c r="K274" s="103">
        <f t="shared" si="23"/>
        <v>0</v>
      </c>
      <c r="L274" s="103">
        <f t="shared" si="23"/>
        <v>0</v>
      </c>
      <c r="M274" s="103">
        <f t="shared" si="23"/>
        <v>0</v>
      </c>
      <c r="N274" s="103">
        <f t="shared" si="23"/>
        <v>0</v>
      </c>
      <c r="O274" s="103">
        <f t="shared" si="23"/>
        <v>0</v>
      </c>
      <c r="P274" s="103">
        <f t="shared" si="23"/>
        <v>0</v>
      </c>
      <c r="Q274" s="103">
        <f t="shared" si="23"/>
        <v>0</v>
      </c>
      <c r="R274" s="103">
        <f t="shared" si="23"/>
        <v>0</v>
      </c>
      <c r="S274" s="103">
        <f t="shared" si="23"/>
        <v>0</v>
      </c>
      <c r="T274" s="103">
        <f t="shared" si="23"/>
        <v>0</v>
      </c>
      <c r="U274" s="103">
        <f t="shared" si="23"/>
        <v>0</v>
      </c>
      <c r="V274" s="103">
        <f t="shared" si="23"/>
        <v>0</v>
      </c>
      <c r="W274" s="103">
        <f t="shared" si="23"/>
        <v>0</v>
      </c>
      <c r="X274" s="103">
        <f t="shared" si="23"/>
        <v>0</v>
      </c>
      <c r="Y274" s="103">
        <f t="shared" si="23"/>
        <v>0</v>
      </c>
      <c r="Z274" s="103">
        <f t="shared" si="23"/>
        <v>0</v>
      </c>
      <c r="AA274" s="103">
        <f t="shared" si="23"/>
        <v>0</v>
      </c>
      <c r="AB274" s="103">
        <f t="shared" si="23"/>
        <v>0</v>
      </c>
      <c r="AC274" s="104">
        <f t="shared" si="23"/>
        <v>0</v>
      </c>
      <c r="AE274" s="105">
        <f t="shared" si="17"/>
        <v>0</v>
      </c>
      <c r="AG274" s="105">
        <f t="shared" si="18"/>
        <v>0</v>
      </c>
      <c r="AI274" s="105">
        <f t="shared" si="19"/>
        <v>0</v>
      </c>
      <c r="AK274" s="362"/>
    </row>
    <row r="275" spans="2:37" ht="12.75" customHeight="1" outlineLevel="1" x14ac:dyDescent="0.25">
      <c r="D275" s="139" t="str">
        <f t="shared" si="14"/>
        <v>[Staff Functions Line 34]</v>
      </c>
      <c r="E275" s="102"/>
      <c r="F275" s="140" t="str">
        <f t="shared" si="15"/>
        <v>£000/ FTE</v>
      </c>
      <c r="G275" s="103">
        <f t="shared" si="23"/>
        <v>0</v>
      </c>
      <c r="H275" s="103">
        <f t="shared" si="23"/>
        <v>0</v>
      </c>
      <c r="I275" s="103">
        <f t="shared" si="23"/>
        <v>0</v>
      </c>
      <c r="J275" s="103">
        <f t="shared" si="23"/>
        <v>0</v>
      </c>
      <c r="K275" s="103">
        <f t="shared" si="23"/>
        <v>0</v>
      </c>
      <c r="L275" s="103">
        <f t="shared" si="23"/>
        <v>0</v>
      </c>
      <c r="M275" s="103">
        <f t="shared" si="23"/>
        <v>0</v>
      </c>
      <c r="N275" s="103">
        <f t="shared" si="23"/>
        <v>0</v>
      </c>
      <c r="O275" s="103">
        <f t="shared" si="23"/>
        <v>0</v>
      </c>
      <c r="P275" s="103">
        <f t="shared" si="23"/>
        <v>0</v>
      </c>
      <c r="Q275" s="103">
        <f t="shared" si="23"/>
        <v>0</v>
      </c>
      <c r="R275" s="103">
        <f t="shared" si="23"/>
        <v>0</v>
      </c>
      <c r="S275" s="103">
        <f t="shared" si="23"/>
        <v>0</v>
      </c>
      <c r="T275" s="103">
        <f t="shared" si="23"/>
        <v>0</v>
      </c>
      <c r="U275" s="103">
        <f t="shared" si="23"/>
        <v>0</v>
      </c>
      <c r="V275" s="103">
        <f t="shared" si="23"/>
        <v>0</v>
      </c>
      <c r="W275" s="103">
        <f t="shared" si="23"/>
        <v>0</v>
      </c>
      <c r="X275" s="103">
        <f t="shared" si="23"/>
        <v>0</v>
      </c>
      <c r="Y275" s="103">
        <f t="shared" si="23"/>
        <v>0</v>
      </c>
      <c r="Z275" s="103">
        <f t="shared" si="23"/>
        <v>0</v>
      </c>
      <c r="AA275" s="103">
        <f t="shared" si="23"/>
        <v>0</v>
      </c>
      <c r="AB275" s="103">
        <f t="shared" si="23"/>
        <v>0</v>
      </c>
      <c r="AC275" s="104">
        <f t="shared" si="23"/>
        <v>0</v>
      </c>
      <c r="AE275" s="105">
        <f t="shared" si="17"/>
        <v>0</v>
      </c>
      <c r="AG275" s="105">
        <f t="shared" si="18"/>
        <v>0</v>
      </c>
      <c r="AI275" s="105">
        <f t="shared" si="19"/>
        <v>0</v>
      </c>
      <c r="AK275" s="362"/>
    </row>
    <row r="276" spans="2:37" ht="12.75" customHeight="1" outlineLevel="1" x14ac:dyDescent="0.25">
      <c r="D276" s="139" t="str">
        <f t="shared" si="14"/>
        <v>[Staff Functions Line 35]</v>
      </c>
      <c r="E276" s="102"/>
      <c r="F276" s="140" t="str">
        <f t="shared" si="15"/>
        <v>£000/ FTE</v>
      </c>
      <c r="G276" s="103">
        <f t="shared" si="23"/>
        <v>0</v>
      </c>
      <c r="H276" s="103">
        <f t="shared" si="23"/>
        <v>0</v>
      </c>
      <c r="I276" s="103">
        <f t="shared" si="23"/>
        <v>0</v>
      </c>
      <c r="J276" s="103">
        <f t="shared" si="23"/>
        <v>0</v>
      </c>
      <c r="K276" s="103">
        <f t="shared" si="23"/>
        <v>0</v>
      </c>
      <c r="L276" s="103">
        <f t="shared" si="23"/>
        <v>0</v>
      </c>
      <c r="M276" s="103">
        <f t="shared" si="23"/>
        <v>0</v>
      </c>
      <c r="N276" s="103">
        <f t="shared" si="23"/>
        <v>0</v>
      </c>
      <c r="O276" s="103">
        <f t="shared" si="23"/>
        <v>0</v>
      </c>
      <c r="P276" s="103">
        <f t="shared" si="23"/>
        <v>0</v>
      </c>
      <c r="Q276" s="103">
        <f t="shared" si="23"/>
        <v>0</v>
      </c>
      <c r="R276" s="103">
        <f t="shared" si="23"/>
        <v>0</v>
      </c>
      <c r="S276" s="103">
        <f t="shared" si="23"/>
        <v>0</v>
      </c>
      <c r="T276" s="103">
        <f t="shared" si="23"/>
        <v>0</v>
      </c>
      <c r="U276" s="103">
        <f t="shared" si="23"/>
        <v>0</v>
      </c>
      <c r="V276" s="103">
        <f t="shared" si="23"/>
        <v>0</v>
      </c>
      <c r="W276" s="103">
        <f t="shared" si="23"/>
        <v>0</v>
      </c>
      <c r="X276" s="103">
        <f t="shared" si="23"/>
        <v>0</v>
      </c>
      <c r="Y276" s="103">
        <f t="shared" si="23"/>
        <v>0</v>
      </c>
      <c r="Z276" s="103">
        <f t="shared" si="23"/>
        <v>0</v>
      </c>
      <c r="AA276" s="103">
        <f t="shared" si="23"/>
        <v>0</v>
      </c>
      <c r="AB276" s="103">
        <f t="shared" si="23"/>
        <v>0</v>
      </c>
      <c r="AC276" s="104">
        <f t="shared" si="23"/>
        <v>0</v>
      </c>
      <c r="AE276" s="105">
        <f t="shared" si="17"/>
        <v>0</v>
      </c>
      <c r="AG276" s="105">
        <f t="shared" si="18"/>
        <v>0</v>
      </c>
      <c r="AI276" s="105">
        <f t="shared" si="19"/>
        <v>0</v>
      </c>
      <c r="AK276" s="362"/>
    </row>
    <row r="277" spans="2:37" ht="12.75" customHeight="1" outlineLevel="1" x14ac:dyDescent="0.25">
      <c r="D277" s="139" t="str">
        <f t="shared" si="14"/>
        <v>[Staff Functions Line 36]</v>
      </c>
      <c r="E277" s="102"/>
      <c r="F277" s="140" t="str">
        <f t="shared" si="15"/>
        <v>£000/ FTE</v>
      </c>
      <c r="G277" s="103">
        <f t="shared" si="23"/>
        <v>0</v>
      </c>
      <c r="H277" s="103">
        <f t="shared" si="23"/>
        <v>0</v>
      </c>
      <c r="I277" s="103">
        <f t="shared" si="23"/>
        <v>0</v>
      </c>
      <c r="J277" s="103">
        <f t="shared" si="23"/>
        <v>0</v>
      </c>
      <c r="K277" s="103">
        <f t="shared" si="23"/>
        <v>0</v>
      </c>
      <c r="L277" s="103">
        <f t="shared" si="23"/>
        <v>0</v>
      </c>
      <c r="M277" s="103">
        <f t="shared" si="23"/>
        <v>0</v>
      </c>
      <c r="N277" s="103">
        <f t="shared" si="23"/>
        <v>0</v>
      </c>
      <c r="O277" s="103">
        <f t="shared" si="23"/>
        <v>0</v>
      </c>
      <c r="P277" s="103">
        <f t="shared" si="23"/>
        <v>0</v>
      </c>
      <c r="Q277" s="103">
        <f t="shared" si="23"/>
        <v>0</v>
      </c>
      <c r="R277" s="103">
        <f t="shared" si="23"/>
        <v>0</v>
      </c>
      <c r="S277" s="103">
        <f t="shared" si="23"/>
        <v>0</v>
      </c>
      <c r="T277" s="103">
        <f t="shared" si="23"/>
        <v>0</v>
      </c>
      <c r="U277" s="103">
        <f t="shared" si="23"/>
        <v>0</v>
      </c>
      <c r="V277" s="103">
        <f t="shared" si="23"/>
        <v>0</v>
      </c>
      <c r="W277" s="103">
        <f t="shared" si="23"/>
        <v>0</v>
      </c>
      <c r="X277" s="103">
        <f t="shared" si="23"/>
        <v>0</v>
      </c>
      <c r="Y277" s="103">
        <f t="shared" si="23"/>
        <v>0</v>
      </c>
      <c r="Z277" s="103">
        <f t="shared" si="23"/>
        <v>0</v>
      </c>
      <c r="AA277" s="103">
        <f t="shared" si="23"/>
        <v>0</v>
      </c>
      <c r="AB277" s="103">
        <f t="shared" si="23"/>
        <v>0</v>
      </c>
      <c r="AC277" s="104">
        <f t="shared" si="23"/>
        <v>0</v>
      </c>
      <c r="AE277" s="105">
        <f t="shared" si="17"/>
        <v>0</v>
      </c>
      <c r="AG277" s="105">
        <f t="shared" si="18"/>
        <v>0</v>
      </c>
      <c r="AI277" s="105">
        <f t="shared" si="19"/>
        <v>0</v>
      </c>
      <c r="AK277" s="362"/>
    </row>
    <row r="278" spans="2:37" ht="12.75" customHeight="1" outlineLevel="1" x14ac:dyDescent="0.25">
      <c r="D278" s="139" t="str">
        <f t="shared" si="14"/>
        <v>[Staff Functions Line 37]</v>
      </c>
      <c r="E278" s="102"/>
      <c r="F278" s="140" t="str">
        <f t="shared" si="15"/>
        <v>£000/ FTE</v>
      </c>
      <c r="G278" s="103">
        <f t="shared" si="23"/>
        <v>0</v>
      </c>
      <c r="H278" s="103">
        <f t="shared" si="23"/>
        <v>0</v>
      </c>
      <c r="I278" s="103">
        <f t="shared" si="23"/>
        <v>0</v>
      </c>
      <c r="J278" s="103">
        <f t="shared" si="23"/>
        <v>0</v>
      </c>
      <c r="K278" s="103">
        <f t="shared" si="23"/>
        <v>0</v>
      </c>
      <c r="L278" s="103">
        <f t="shared" si="23"/>
        <v>0</v>
      </c>
      <c r="M278" s="103">
        <f t="shared" si="23"/>
        <v>0</v>
      </c>
      <c r="N278" s="103">
        <f t="shared" si="23"/>
        <v>0</v>
      </c>
      <c r="O278" s="103">
        <f t="shared" si="23"/>
        <v>0</v>
      </c>
      <c r="P278" s="103">
        <f t="shared" si="23"/>
        <v>0</v>
      </c>
      <c r="Q278" s="103">
        <f t="shared" si="23"/>
        <v>0</v>
      </c>
      <c r="R278" s="103">
        <f t="shared" si="23"/>
        <v>0</v>
      </c>
      <c r="S278" s="103">
        <f t="shared" si="23"/>
        <v>0</v>
      </c>
      <c r="T278" s="103">
        <f t="shared" si="23"/>
        <v>0</v>
      </c>
      <c r="U278" s="103">
        <f t="shared" si="23"/>
        <v>0</v>
      </c>
      <c r="V278" s="103">
        <f t="shared" si="23"/>
        <v>0</v>
      </c>
      <c r="W278" s="103">
        <f t="shared" si="23"/>
        <v>0</v>
      </c>
      <c r="X278" s="103">
        <f t="shared" si="23"/>
        <v>0</v>
      </c>
      <c r="Y278" s="103">
        <f t="shared" si="23"/>
        <v>0</v>
      </c>
      <c r="Z278" s="103">
        <f t="shared" si="23"/>
        <v>0</v>
      </c>
      <c r="AA278" s="103">
        <f t="shared" si="23"/>
        <v>0</v>
      </c>
      <c r="AB278" s="103">
        <f t="shared" si="23"/>
        <v>0</v>
      </c>
      <c r="AC278" s="104">
        <f t="shared" si="23"/>
        <v>0</v>
      </c>
      <c r="AE278" s="105">
        <f t="shared" si="17"/>
        <v>0</v>
      </c>
      <c r="AG278" s="105">
        <f t="shared" si="18"/>
        <v>0</v>
      </c>
      <c r="AI278" s="105">
        <f t="shared" si="19"/>
        <v>0</v>
      </c>
      <c r="AK278" s="362"/>
    </row>
    <row r="279" spans="2:37" ht="12.75" customHeight="1" outlineLevel="1" x14ac:dyDescent="0.25">
      <c r="D279" s="139" t="str">
        <f t="shared" si="14"/>
        <v>[Staff Functions Line 38]</v>
      </c>
      <c r="E279" s="102"/>
      <c r="F279" s="140" t="str">
        <f t="shared" si="15"/>
        <v>£000/ FTE</v>
      </c>
      <c r="G279" s="103">
        <f t="shared" si="23"/>
        <v>0</v>
      </c>
      <c r="H279" s="103">
        <f t="shared" si="23"/>
        <v>0</v>
      </c>
      <c r="I279" s="103">
        <f t="shared" si="23"/>
        <v>0</v>
      </c>
      <c r="J279" s="103">
        <f t="shared" si="23"/>
        <v>0</v>
      </c>
      <c r="K279" s="103">
        <f t="shared" si="23"/>
        <v>0</v>
      </c>
      <c r="L279" s="103">
        <f t="shared" si="23"/>
        <v>0</v>
      </c>
      <c r="M279" s="103">
        <f t="shared" si="23"/>
        <v>0</v>
      </c>
      <c r="N279" s="103">
        <f t="shared" si="23"/>
        <v>0</v>
      </c>
      <c r="O279" s="103">
        <f t="shared" si="23"/>
        <v>0</v>
      </c>
      <c r="P279" s="103">
        <f t="shared" si="23"/>
        <v>0</v>
      </c>
      <c r="Q279" s="103">
        <f t="shared" si="23"/>
        <v>0</v>
      </c>
      <c r="R279" s="103">
        <f t="shared" si="23"/>
        <v>0</v>
      </c>
      <c r="S279" s="103">
        <f t="shared" si="23"/>
        <v>0</v>
      </c>
      <c r="T279" s="103">
        <f t="shared" si="23"/>
        <v>0</v>
      </c>
      <c r="U279" s="103">
        <f t="shared" si="23"/>
        <v>0</v>
      </c>
      <c r="V279" s="103">
        <f t="shared" si="23"/>
        <v>0</v>
      </c>
      <c r="W279" s="103">
        <f t="shared" si="23"/>
        <v>0</v>
      </c>
      <c r="X279" s="103">
        <f t="shared" si="23"/>
        <v>0</v>
      </c>
      <c r="Y279" s="103">
        <f t="shared" si="23"/>
        <v>0</v>
      </c>
      <c r="Z279" s="103">
        <f t="shared" si="23"/>
        <v>0</v>
      </c>
      <c r="AA279" s="103">
        <f t="shared" si="23"/>
        <v>0</v>
      </c>
      <c r="AB279" s="103">
        <f t="shared" si="23"/>
        <v>0</v>
      </c>
      <c r="AC279" s="104">
        <f t="shared" si="23"/>
        <v>0</v>
      </c>
      <c r="AE279" s="105">
        <f t="shared" si="17"/>
        <v>0</v>
      </c>
      <c r="AG279" s="105">
        <f t="shared" si="18"/>
        <v>0</v>
      </c>
      <c r="AI279" s="105">
        <f t="shared" si="19"/>
        <v>0</v>
      </c>
      <c r="AK279" s="362"/>
    </row>
    <row r="280" spans="2:37" ht="12.75" customHeight="1" outlineLevel="1" x14ac:dyDescent="0.25">
      <c r="D280" s="139" t="str">
        <f t="shared" si="14"/>
        <v>[Staff Functions Line 39]</v>
      </c>
      <c r="E280" s="102"/>
      <c r="F280" s="140" t="str">
        <f t="shared" si="15"/>
        <v>£000/ FTE</v>
      </c>
      <c r="G280" s="103">
        <f t="shared" si="23"/>
        <v>0</v>
      </c>
      <c r="H280" s="103">
        <f t="shared" si="23"/>
        <v>0</v>
      </c>
      <c r="I280" s="103">
        <f t="shared" si="23"/>
        <v>0</v>
      </c>
      <c r="J280" s="103">
        <f t="shared" si="23"/>
        <v>0</v>
      </c>
      <c r="K280" s="103">
        <f t="shared" si="23"/>
        <v>0</v>
      </c>
      <c r="L280" s="103">
        <f t="shared" si="23"/>
        <v>0</v>
      </c>
      <c r="M280" s="103">
        <f t="shared" si="23"/>
        <v>0</v>
      </c>
      <c r="N280" s="103">
        <f t="shared" si="23"/>
        <v>0</v>
      </c>
      <c r="O280" s="103">
        <f t="shared" si="23"/>
        <v>0</v>
      </c>
      <c r="P280" s="103">
        <f t="shared" si="23"/>
        <v>0</v>
      </c>
      <c r="Q280" s="103">
        <f t="shared" si="23"/>
        <v>0</v>
      </c>
      <c r="R280" s="103">
        <f t="shared" si="23"/>
        <v>0</v>
      </c>
      <c r="S280" s="103">
        <f t="shared" si="23"/>
        <v>0</v>
      </c>
      <c r="T280" s="103">
        <f t="shared" si="23"/>
        <v>0</v>
      </c>
      <c r="U280" s="103">
        <f t="shared" si="23"/>
        <v>0</v>
      </c>
      <c r="V280" s="103">
        <f t="shared" si="23"/>
        <v>0</v>
      </c>
      <c r="W280" s="103">
        <f t="shared" si="23"/>
        <v>0</v>
      </c>
      <c r="X280" s="103">
        <f t="shared" si="23"/>
        <v>0</v>
      </c>
      <c r="Y280" s="103">
        <f t="shared" si="23"/>
        <v>0</v>
      </c>
      <c r="Z280" s="103">
        <f t="shared" si="23"/>
        <v>0</v>
      </c>
      <c r="AA280" s="103">
        <f t="shared" si="23"/>
        <v>0</v>
      </c>
      <c r="AB280" s="103">
        <f t="shared" si="23"/>
        <v>0</v>
      </c>
      <c r="AC280" s="104">
        <f t="shared" si="23"/>
        <v>0</v>
      </c>
      <c r="AE280" s="105">
        <f t="shared" si="17"/>
        <v>0</v>
      </c>
      <c r="AG280" s="105">
        <f t="shared" si="18"/>
        <v>0</v>
      </c>
      <c r="AI280" s="105">
        <f t="shared" si="19"/>
        <v>0</v>
      </c>
      <c r="AK280" s="362"/>
    </row>
    <row r="281" spans="2:37" ht="12.75" customHeight="1" outlineLevel="1" x14ac:dyDescent="0.25">
      <c r="D281" s="111" t="str">
        <f t="shared" si="14"/>
        <v>[Staff Functions Line 40]</v>
      </c>
      <c r="E281" s="287"/>
      <c r="F281" s="150" t="str">
        <f t="shared" si="15"/>
        <v>£000/ FTE</v>
      </c>
      <c r="G281" s="372">
        <f>SUM(G101,G146,G191,G236)</f>
        <v>0</v>
      </c>
      <c r="H281" s="372">
        <f t="shared" si="23"/>
        <v>0</v>
      </c>
      <c r="I281" s="372">
        <f>SUM(I101,I146,I191,I236)</f>
        <v>0</v>
      </c>
      <c r="J281" s="372">
        <f t="shared" si="23"/>
        <v>0</v>
      </c>
      <c r="K281" s="372">
        <f t="shared" ref="K281:AC281" si="24">SUM(K101,K146,K191,K236)</f>
        <v>0</v>
      </c>
      <c r="L281" s="372">
        <f t="shared" si="24"/>
        <v>0</v>
      </c>
      <c r="M281" s="372">
        <f t="shared" si="24"/>
        <v>0</v>
      </c>
      <c r="N281" s="372">
        <f t="shared" si="24"/>
        <v>0</v>
      </c>
      <c r="O281" s="372">
        <f t="shared" si="24"/>
        <v>0</v>
      </c>
      <c r="P281" s="372">
        <f t="shared" si="24"/>
        <v>0</v>
      </c>
      <c r="Q281" s="372">
        <f t="shared" si="24"/>
        <v>0</v>
      </c>
      <c r="R281" s="372">
        <f t="shared" si="24"/>
        <v>0</v>
      </c>
      <c r="S281" s="372">
        <f t="shared" si="24"/>
        <v>0</v>
      </c>
      <c r="T281" s="372">
        <f t="shared" si="24"/>
        <v>0</v>
      </c>
      <c r="U281" s="372">
        <f t="shared" si="24"/>
        <v>0</v>
      </c>
      <c r="V281" s="372">
        <f t="shared" si="24"/>
        <v>0</v>
      </c>
      <c r="W281" s="372">
        <f t="shared" si="24"/>
        <v>0</v>
      </c>
      <c r="X281" s="372">
        <f t="shared" si="24"/>
        <v>0</v>
      </c>
      <c r="Y281" s="372">
        <f t="shared" si="24"/>
        <v>0</v>
      </c>
      <c r="Z281" s="372">
        <f t="shared" si="24"/>
        <v>0</v>
      </c>
      <c r="AA281" s="372">
        <f t="shared" si="24"/>
        <v>0</v>
      </c>
      <c r="AB281" s="372">
        <f t="shared" si="24"/>
        <v>0</v>
      </c>
      <c r="AC281" s="373">
        <f t="shared" si="24"/>
        <v>0</v>
      </c>
      <c r="AE281" s="374">
        <f t="shared" si="17"/>
        <v>0</v>
      </c>
      <c r="AG281" s="374">
        <f t="shared" si="18"/>
        <v>0</v>
      </c>
      <c r="AI281" s="374">
        <f t="shared" si="19"/>
        <v>0</v>
      </c>
      <c r="AK281" s="375"/>
    </row>
    <row r="282" spans="2:37" ht="12.75" customHeight="1" outlineLevel="1" x14ac:dyDescent="0.25">
      <c r="G282" s="103"/>
      <c r="H282" s="103"/>
      <c r="I282" s="103"/>
      <c r="J282" s="103"/>
      <c r="K282" s="103"/>
      <c r="L282" s="103"/>
      <c r="M282" s="103"/>
      <c r="N282" s="103"/>
      <c r="O282" s="103"/>
      <c r="P282" s="103"/>
      <c r="Q282" s="103"/>
      <c r="R282" s="103"/>
      <c r="S282" s="103"/>
      <c r="T282" s="103"/>
      <c r="U282" s="103"/>
      <c r="V282" s="103"/>
      <c r="W282" s="103"/>
      <c r="X282" s="103"/>
      <c r="Y282" s="103"/>
      <c r="Z282" s="103"/>
      <c r="AA282" s="103"/>
      <c r="AB282" s="103"/>
      <c r="AC282" s="103"/>
      <c r="AE282" s="103"/>
      <c r="AG282" s="103"/>
      <c r="AI282" s="103"/>
    </row>
    <row r="283" spans="2:37" ht="12.75" customHeight="1" outlineLevel="1" x14ac:dyDescent="0.25">
      <c r="D283" s="292" t="str">
        <f>"Average "&amp;B240</f>
        <v>Average Total Cost per FTE</v>
      </c>
      <c r="E283" s="308"/>
      <c r="F283" s="309" t="str">
        <f>F281</f>
        <v>£000/ FTE</v>
      </c>
      <c r="G283" s="310">
        <f t="shared" ref="G283:AC283" si="25">IF(G$58=0,0,SUMPRODUCT(G242:G281,G$17:G$56)/G$58)</f>
        <v>0</v>
      </c>
      <c r="H283" s="310">
        <f t="shared" si="25"/>
        <v>0</v>
      </c>
      <c r="I283" s="310">
        <f>IF(I$58=0,0,SUMPRODUCT(I242:I281,I$17:I$56)/I$58)</f>
        <v>0</v>
      </c>
      <c r="J283" s="310">
        <f t="shared" si="25"/>
        <v>0</v>
      </c>
      <c r="K283" s="310">
        <f t="shared" si="25"/>
        <v>0</v>
      </c>
      <c r="L283" s="310">
        <f t="shared" si="25"/>
        <v>0</v>
      </c>
      <c r="M283" s="310">
        <f t="shared" si="25"/>
        <v>0</v>
      </c>
      <c r="N283" s="310">
        <f t="shared" si="25"/>
        <v>0</v>
      </c>
      <c r="O283" s="310">
        <f t="shared" si="25"/>
        <v>0</v>
      </c>
      <c r="P283" s="310">
        <f t="shared" si="25"/>
        <v>0</v>
      </c>
      <c r="Q283" s="310">
        <f t="shared" si="25"/>
        <v>0</v>
      </c>
      <c r="R283" s="310">
        <f t="shared" si="25"/>
        <v>0</v>
      </c>
      <c r="S283" s="310">
        <f t="shared" si="25"/>
        <v>0</v>
      </c>
      <c r="T283" s="310">
        <f t="shared" si="25"/>
        <v>0</v>
      </c>
      <c r="U283" s="310">
        <f t="shared" si="25"/>
        <v>0</v>
      </c>
      <c r="V283" s="310">
        <f t="shared" si="25"/>
        <v>0</v>
      </c>
      <c r="W283" s="310">
        <f t="shared" si="25"/>
        <v>0</v>
      </c>
      <c r="X283" s="310">
        <f t="shared" si="25"/>
        <v>0</v>
      </c>
      <c r="Y283" s="310">
        <f t="shared" si="25"/>
        <v>0</v>
      </c>
      <c r="Z283" s="310">
        <f t="shared" si="25"/>
        <v>0</v>
      </c>
      <c r="AA283" s="310">
        <f t="shared" si="25"/>
        <v>0</v>
      </c>
      <c r="AB283" s="310">
        <f t="shared" si="25"/>
        <v>0</v>
      </c>
      <c r="AC283" s="298">
        <f t="shared" si="25"/>
        <v>0</v>
      </c>
      <c r="AE283" s="299">
        <f>IF(AE$58=0,0,SUMPRODUCT(AE242:AE281,AE$17:AE$56)/AE$58)</f>
        <v>0</v>
      </c>
      <c r="AG283" s="299">
        <f>IF(AG$58=0,0,SUMPRODUCT(AG242:AG281,AG$17:AG$56)/AG$58)</f>
        <v>0</v>
      </c>
      <c r="AI283" s="299">
        <f>IF(AI$58=0,0,SUMPRODUCT(AI242:AI281,AI$17:AI$56)/AI$58)</f>
        <v>0</v>
      </c>
      <c r="AK283" s="296"/>
    </row>
    <row r="285" spans="2:37" ht="14.4" x14ac:dyDescent="0.25">
      <c r="B285" s="62" t="s">
        <v>594</v>
      </c>
      <c r="C285" s="62"/>
      <c r="D285" s="277"/>
      <c r="E285" s="277"/>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row>
    <row r="286" spans="2:37" ht="12.75" customHeight="1" outlineLevel="1" x14ac:dyDescent="0.25"/>
    <row r="287" spans="2:37" ht="12.75" customHeight="1" outlineLevel="1" x14ac:dyDescent="0.25">
      <c r="D287" s="345" t="str">
        <f t="shared" ref="D287:D326" si="26">D242</f>
        <v>Drivers</v>
      </c>
      <c r="E287" s="346"/>
      <c r="F287" s="347" t="s">
        <v>556</v>
      </c>
      <c r="G287" s="354">
        <f t="shared" ref="G287:AC298" si="27">G17*G242</f>
        <v>0</v>
      </c>
      <c r="H287" s="354">
        <f t="shared" si="27"/>
        <v>0</v>
      </c>
      <c r="I287" s="354">
        <f>I17*I242</f>
        <v>0</v>
      </c>
      <c r="J287" s="354">
        <f t="shared" si="27"/>
        <v>0</v>
      </c>
      <c r="K287" s="354">
        <f t="shared" si="27"/>
        <v>0</v>
      </c>
      <c r="L287" s="354">
        <f t="shared" si="27"/>
        <v>0</v>
      </c>
      <c r="M287" s="354">
        <f t="shared" si="27"/>
        <v>0</v>
      </c>
      <c r="N287" s="354">
        <f t="shared" si="27"/>
        <v>0</v>
      </c>
      <c r="O287" s="354">
        <f t="shared" si="27"/>
        <v>0</v>
      </c>
      <c r="P287" s="354">
        <f t="shared" si="27"/>
        <v>0</v>
      </c>
      <c r="Q287" s="354">
        <f t="shared" si="27"/>
        <v>0</v>
      </c>
      <c r="R287" s="354">
        <f t="shared" si="27"/>
        <v>0</v>
      </c>
      <c r="S287" s="354">
        <f t="shared" si="27"/>
        <v>0</v>
      </c>
      <c r="T287" s="354">
        <f t="shared" si="27"/>
        <v>0</v>
      </c>
      <c r="U287" s="354">
        <f t="shared" si="27"/>
        <v>0</v>
      </c>
      <c r="V287" s="354">
        <f t="shared" si="27"/>
        <v>0</v>
      </c>
      <c r="W287" s="354">
        <f t="shared" si="27"/>
        <v>0</v>
      </c>
      <c r="X287" s="354">
        <f t="shared" si="27"/>
        <v>0</v>
      </c>
      <c r="Y287" s="354">
        <f t="shared" si="27"/>
        <v>0</v>
      </c>
      <c r="Z287" s="354">
        <f t="shared" si="27"/>
        <v>0</v>
      </c>
      <c r="AA287" s="354">
        <f t="shared" si="27"/>
        <v>0</v>
      </c>
      <c r="AB287" s="354">
        <f t="shared" si="27"/>
        <v>0</v>
      </c>
      <c r="AC287" s="355">
        <f t="shared" si="27"/>
        <v>0</v>
      </c>
      <c r="AE287" s="357">
        <f t="shared" ref="AE287:AE326" si="28">AE17*AE242</f>
        <v>0</v>
      </c>
      <c r="AG287" s="357">
        <f t="shared" ref="AG287:AG326" si="29">AG17*AG242</f>
        <v>0</v>
      </c>
      <c r="AI287" s="357">
        <f t="shared" ref="AI287:AI326" si="30">AI17*AI242</f>
        <v>0</v>
      </c>
      <c r="AK287" s="356"/>
    </row>
    <row r="288" spans="2:37" ht="12.75" customHeight="1" outlineLevel="1" x14ac:dyDescent="0.25">
      <c r="D288" s="139" t="str">
        <f t="shared" si="26"/>
        <v>Trainee Drivers</v>
      </c>
      <c r="E288" s="102"/>
      <c r="F288" s="140" t="str">
        <f t="shared" ref="F288:F326" si="31">F287</f>
        <v>£000</v>
      </c>
      <c r="G288" s="103">
        <f t="shared" si="27"/>
        <v>0</v>
      </c>
      <c r="H288" s="103">
        <f t="shared" si="27"/>
        <v>0</v>
      </c>
      <c r="I288" s="103">
        <f t="shared" si="27"/>
        <v>0</v>
      </c>
      <c r="J288" s="103">
        <f t="shared" si="27"/>
        <v>0</v>
      </c>
      <c r="K288" s="103">
        <f t="shared" si="27"/>
        <v>0</v>
      </c>
      <c r="L288" s="103">
        <f t="shared" si="27"/>
        <v>0</v>
      </c>
      <c r="M288" s="103">
        <f t="shared" si="27"/>
        <v>0</v>
      </c>
      <c r="N288" s="103">
        <f t="shared" si="27"/>
        <v>0</v>
      </c>
      <c r="O288" s="103">
        <f t="shared" si="27"/>
        <v>0</v>
      </c>
      <c r="P288" s="103">
        <f t="shared" si="27"/>
        <v>0</v>
      </c>
      <c r="Q288" s="103">
        <f t="shared" si="27"/>
        <v>0</v>
      </c>
      <c r="R288" s="103">
        <f t="shared" si="27"/>
        <v>0</v>
      </c>
      <c r="S288" s="103">
        <f t="shared" si="27"/>
        <v>0</v>
      </c>
      <c r="T288" s="103">
        <f t="shared" si="27"/>
        <v>0</v>
      </c>
      <c r="U288" s="103">
        <f t="shared" si="27"/>
        <v>0</v>
      </c>
      <c r="V288" s="103">
        <f t="shared" si="27"/>
        <v>0</v>
      </c>
      <c r="W288" s="103">
        <f t="shared" si="27"/>
        <v>0</v>
      </c>
      <c r="X288" s="103">
        <f t="shared" si="27"/>
        <v>0</v>
      </c>
      <c r="Y288" s="103">
        <f t="shared" si="27"/>
        <v>0</v>
      </c>
      <c r="Z288" s="103">
        <f t="shared" si="27"/>
        <v>0</v>
      </c>
      <c r="AA288" s="103">
        <f t="shared" si="27"/>
        <v>0</v>
      </c>
      <c r="AB288" s="103">
        <f t="shared" si="27"/>
        <v>0</v>
      </c>
      <c r="AC288" s="104">
        <f t="shared" si="27"/>
        <v>0</v>
      </c>
      <c r="AE288" s="105">
        <f t="shared" si="28"/>
        <v>0</v>
      </c>
      <c r="AG288" s="105">
        <f t="shared" si="29"/>
        <v>0</v>
      </c>
      <c r="AI288" s="105">
        <f t="shared" si="30"/>
        <v>0</v>
      </c>
      <c r="AK288" s="301"/>
    </row>
    <row r="289" spans="4:37" ht="12.75" customHeight="1" outlineLevel="1" x14ac:dyDescent="0.25">
      <c r="D289" s="139" t="str">
        <f t="shared" si="26"/>
        <v>Depot Drivers</v>
      </c>
      <c r="E289" s="102"/>
      <c r="F289" s="140" t="str">
        <f t="shared" si="31"/>
        <v>£000</v>
      </c>
      <c r="G289" s="103">
        <f t="shared" si="27"/>
        <v>0</v>
      </c>
      <c r="H289" s="103">
        <f t="shared" si="27"/>
        <v>0</v>
      </c>
      <c r="I289" s="103">
        <f t="shared" si="27"/>
        <v>0</v>
      </c>
      <c r="J289" s="103">
        <f t="shared" si="27"/>
        <v>0</v>
      </c>
      <c r="K289" s="103">
        <f t="shared" si="27"/>
        <v>0</v>
      </c>
      <c r="L289" s="103">
        <f t="shared" si="27"/>
        <v>0</v>
      </c>
      <c r="M289" s="103">
        <f t="shared" si="27"/>
        <v>0</v>
      </c>
      <c r="N289" s="103">
        <f t="shared" si="27"/>
        <v>0</v>
      </c>
      <c r="O289" s="103">
        <f t="shared" si="27"/>
        <v>0</v>
      </c>
      <c r="P289" s="103">
        <f t="shared" si="27"/>
        <v>0</v>
      </c>
      <c r="Q289" s="103">
        <f t="shared" si="27"/>
        <v>0</v>
      </c>
      <c r="R289" s="103">
        <f t="shared" si="27"/>
        <v>0</v>
      </c>
      <c r="S289" s="103">
        <f t="shared" si="27"/>
        <v>0</v>
      </c>
      <c r="T289" s="103">
        <f t="shared" si="27"/>
        <v>0</v>
      </c>
      <c r="U289" s="103">
        <f t="shared" si="27"/>
        <v>0</v>
      </c>
      <c r="V289" s="103">
        <f t="shared" si="27"/>
        <v>0</v>
      </c>
      <c r="W289" s="103">
        <f t="shared" si="27"/>
        <v>0</v>
      </c>
      <c r="X289" s="103">
        <f t="shared" si="27"/>
        <v>0</v>
      </c>
      <c r="Y289" s="103">
        <f t="shared" si="27"/>
        <v>0</v>
      </c>
      <c r="Z289" s="103">
        <f t="shared" si="27"/>
        <v>0</v>
      </c>
      <c r="AA289" s="103">
        <f t="shared" si="27"/>
        <v>0</v>
      </c>
      <c r="AB289" s="103">
        <f t="shared" si="27"/>
        <v>0</v>
      </c>
      <c r="AC289" s="104">
        <f t="shared" si="27"/>
        <v>0</v>
      </c>
      <c r="AE289" s="105">
        <f t="shared" si="28"/>
        <v>0</v>
      </c>
      <c r="AG289" s="105">
        <f t="shared" si="29"/>
        <v>0</v>
      </c>
      <c r="AI289" s="105">
        <f t="shared" si="30"/>
        <v>0</v>
      </c>
      <c r="AK289" s="301"/>
    </row>
    <row r="290" spans="4:37" ht="12.75" customHeight="1" outlineLevel="1" x14ac:dyDescent="0.25">
      <c r="D290" s="139" t="str">
        <f t="shared" si="26"/>
        <v>Senior Conductors</v>
      </c>
      <c r="E290" s="102"/>
      <c r="F290" s="140" t="str">
        <f t="shared" si="31"/>
        <v>£000</v>
      </c>
      <c r="G290" s="103">
        <f t="shared" si="27"/>
        <v>0</v>
      </c>
      <c r="H290" s="103">
        <f t="shared" si="27"/>
        <v>0</v>
      </c>
      <c r="I290" s="103">
        <f t="shared" si="27"/>
        <v>0</v>
      </c>
      <c r="J290" s="103">
        <f t="shared" si="27"/>
        <v>0</v>
      </c>
      <c r="K290" s="103">
        <f t="shared" si="27"/>
        <v>0</v>
      </c>
      <c r="L290" s="103">
        <f t="shared" si="27"/>
        <v>0</v>
      </c>
      <c r="M290" s="103">
        <f t="shared" si="27"/>
        <v>0</v>
      </c>
      <c r="N290" s="103">
        <f t="shared" si="27"/>
        <v>0</v>
      </c>
      <c r="O290" s="103">
        <f t="shared" si="27"/>
        <v>0</v>
      </c>
      <c r="P290" s="103">
        <f t="shared" si="27"/>
        <v>0</v>
      </c>
      <c r="Q290" s="103">
        <f t="shared" si="27"/>
        <v>0</v>
      </c>
      <c r="R290" s="103">
        <f t="shared" si="27"/>
        <v>0</v>
      </c>
      <c r="S290" s="103">
        <f t="shared" si="27"/>
        <v>0</v>
      </c>
      <c r="T290" s="103">
        <f t="shared" si="27"/>
        <v>0</v>
      </c>
      <c r="U290" s="103">
        <f t="shared" si="27"/>
        <v>0</v>
      </c>
      <c r="V290" s="103">
        <f t="shared" si="27"/>
        <v>0</v>
      </c>
      <c r="W290" s="103">
        <f t="shared" si="27"/>
        <v>0</v>
      </c>
      <c r="X290" s="103">
        <f t="shared" si="27"/>
        <v>0</v>
      </c>
      <c r="Y290" s="103">
        <f t="shared" si="27"/>
        <v>0</v>
      </c>
      <c r="Z290" s="103">
        <f t="shared" si="27"/>
        <v>0</v>
      </c>
      <c r="AA290" s="103">
        <f t="shared" si="27"/>
        <v>0</v>
      </c>
      <c r="AB290" s="103">
        <f t="shared" si="27"/>
        <v>0</v>
      </c>
      <c r="AC290" s="104">
        <f t="shared" si="27"/>
        <v>0</v>
      </c>
      <c r="AE290" s="105">
        <f t="shared" si="28"/>
        <v>0</v>
      </c>
      <c r="AG290" s="105">
        <f t="shared" si="29"/>
        <v>0</v>
      </c>
      <c r="AI290" s="105">
        <f t="shared" si="30"/>
        <v>0</v>
      </c>
      <c r="AK290" s="301"/>
    </row>
    <row r="291" spans="4:37" ht="12.75" customHeight="1" outlineLevel="1" x14ac:dyDescent="0.25">
      <c r="D291" s="139" t="str">
        <f t="shared" si="26"/>
        <v>Train Managers</v>
      </c>
      <c r="E291" s="102"/>
      <c r="F291" s="140" t="str">
        <f t="shared" si="31"/>
        <v>£000</v>
      </c>
      <c r="G291" s="103">
        <f t="shared" si="27"/>
        <v>0</v>
      </c>
      <c r="H291" s="103">
        <f t="shared" si="27"/>
        <v>0</v>
      </c>
      <c r="I291" s="103">
        <f t="shared" si="27"/>
        <v>0</v>
      </c>
      <c r="J291" s="103">
        <f t="shared" si="27"/>
        <v>0</v>
      </c>
      <c r="K291" s="103">
        <f t="shared" si="27"/>
        <v>0</v>
      </c>
      <c r="L291" s="103">
        <f t="shared" si="27"/>
        <v>0</v>
      </c>
      <c r="M291" s="103">
        <f t="shared" si="27"/>
        <v>0</v>
      </c>
      <c r="N291" s="103">
        <f t="shared" si="27"/>
        <v>0</v>
      </c>
      <c r="O291" s="103">
        <f t="shared" si="27"/>
        <v>0</v>
      </c>
      <c r="P291" s="103">
        <f t="shared" si="27"/>
        <v>0</v>
      </c>
      <c r="Q291" s="103">
        <f t="shared" si="27"/>
        <v>0</v>
      </c>
      <c r="R291" s="103">
        <f t="shared" si="27"/>
        <v>0</v>
      </c>
      <c r="S291" s="103">
        <f t="shared" si="27"/>
        <v>0</v>
      </c>
      <c r="T291" s="103">
        <f t="shared" si="27"/>
        <v>0</v>
      </c>
      <c r="U291" s="103">
        <f t="shared" si="27"/>
        <v>0</v>
      </c>
      <c r="V291" s="103">
        <f t="shared" si="27"/>
        <v>0</v>
      </c>
      <c r="W291" s="103">
        <f t="shared" si="27"/>
        <v>0</v>
      </c>
      <c r="X291" s="103">
        <f t="shared" si="27"/>
        <v>0</v>
      </c>
      <c r="Y291" s="103">
        <f t="shared" si="27"/>
        <v>0</v>
      </c>
      <c r="Z291" s="103">
        <f t="shared" si="27"/>
        <v>0</v>
      </c>
      <c r="AA291" s="103">
        <f t="shared" si="27"/>
        <v>0</v>
      </c>
      <c r="AB291" s="103">
        <f t="shared" si="27"/>
        <v>0</v>
      </c>
      <c r="AC291" s="104">
        <f t="shared" si="27"/>
        <v>0</v>
      </c>
      <c r="AE291" s="105">
        <f t="shared" si="28"/>
        <v>0</v>
      </c>
      <c r="AG291" s="105">
        <f t="shared" si="29"/>
        <v>0</v>
      </c>
      <c r="AI291" s="105">
        <f t="shared" si="30"/>
        <v>0</v>
      </c>
      <c r="AK291" s="301"/>
    </row>
    <row r="292" spans="4:37" ht="12.75" customHeight="1" outlineLevel="1" x14ac:dyDescent="0.25">
      <c r="D292" s="139" t="str">
        <f t="shared" si="26"/>
        <v>Driver Support</v>
      </c>
      <c r="E292" s="102"/>
      <c r="F292" s="140" t="str">
        <f t="shared" si="31"/>
        <v>£000</v>
      </c>
      <c r="G292" s="103">
        <f t="shared" si="27"/>
        <v>0</v>
      </c>
      <c r="H292" s="103">
        <f t="shared" si="27"/>
        <v>0</v>
      </c>
      <c r="I292" s="103">
        <f t="shared" si="27"/>
        <v>0</v>
      </c>
      <c r="J292" s="103">
        <f t="shared" si="27"/>
        <v>0</v>
      </c>
      <c r="K292" s="103">
        <f t="shared" si="27"/>
        <v>0</v>
      </c>
      <c r="L292" s="103">
        <f t="shared" si="27"/>
        <v>0</v>
      </c>
      <c r="M292" s="103">
        <f t="shared" si="27"/>
        <v>0</v>
      </c>
      <c r="N292" s="103">
        <f t="shared" si="27"/>
        <v>0</v>
      </c>
      <c r="O292" s="103">
        <f t="shared" si="27"/>
        <v>0</v>
      </c>
      <c r="P292" s="103">
        <f t="shared" si="27"/>
        <v>0</v>
      </c>
      <c r="Q292" s="103">
        <f t="shared" si="27"/>
        <v>0</v>
      </c>
      <c r="R292" s="103">
        <f t="shared" si="27"/>
        <v>0</v>
      </c>
      <c r="S292" s="103">
        <f t="shared" si="27"/>
        <v>0</v>
      </c>
      <c r="T292" s="103">
        <f t="shared" si="27"/>
        <v>0</v>
      </c>
      <c r="U292" s="103">
        <f t="shared" si="27"/>
        <v>0</v>
      </c>
      <c r="V292" s="103">
        <f t="shared" si="27"/>
        <v>0</v>
      </c>
      <c r="W292" s="103">
        <f t="shared" si="27"/>
        <v>0</v>
      </c>
      <c r="X292" s="103">
        <f t="shared" si="27"/>
        <v>0</v>
      </c>
      <c r="Y292" s="103">
        <f t="shared" si="27"/>
        <v>0</v>
      </c>
      <c r="Z292" s="103">
        <f t="shared" si="27"/>
        <v>0</v>
      </c>
      <c r="AA292" s="103">
        <f t="shared" si="27"/>
        <v>0</v>
      </c>
      <c r="AB292" s="103">
        <f t="shared" si="27"/>
        <v>0</v>
      </c>
      <c r="AC292" s="104">
        <f t="shared" si="27"/>
        <v>0</v>
      </c>
      <c r="AE292" s="105">
        <f t="shared" si="28"/>
        <v>0</v>
      </c>
      <c r="AG292" s="105">
        <f t="shared" si="29"/>
        <v>0</v>
      </c>
      <c r="AI292" s="105">
        <f t="shared" si="30"/>
        <v>0</v>
      </c>
      <c r="AK292" s="301"/>
    </row>
    <row r="293" spans="4:37" ht="12.75" customHeight="1" outlineLevel="1" x14ac:dyDescent="0.25">
      <c r="D293" s="139" t="str">
        <f t="shared" si="26"/>
        <v>Customer Hosts and Crew Leaders</v>
      </c>
      <c r="E293" s="102"/>
      <c r="F293" s="140" t="str">
        <f t="shared" si="31"/>
        <v>£000</v>
      </c>
      <c r="G293" s="103">
        <f t="shared" si="27"/>
        <v>0</v>
      </c>
      <c r="H293" s="103">
        <f t="shared" si="27"/>
        <v>0</v>
      </c>
      <c r="I293" s="103">
        <f t="shared" si="27"/>
        <v>0</v>
      </c>
      <c r="J293" s="103">
        <f t="shared" si="27"/>
        <v>0</v>
      </c>
      <c r="K293" s="103">
        <f t="shared" si="27"/>
        <v>0</v>
      </c>
      <c r="L293" s="103">
        <f t="shared" si="27"/>
        <v>0</v>
      </c>
      <c r="M293" s="103">
        <f t="shared" si="27"/>
        <v>0</v>
      </c>
      <c r="N293" s="103">
        <f t="shared" si="27"/>
        <v>0</v>
      </c>
      <c r="O293" s="103">
        <f t="shared" si="27"/>
        <v>0</v>
      </c>
      <c r="P293" s="103">
        <f t="shared" si="27"/>
        <v>0</v>
      </c>
      <c r="Q293" s="103">
        <f t="shared" si="27"/>
        <v>0</v>
      </c>
      <c r="R293" s="103">
        <f t="shared" si="27"/>
        <v>0</v>
      </c>
      <c r="S293" s="103">
        <f t="shared" si="27"/>
        <v>0</v>
      </c>
      <c r="T293" s="103">
        <f t="shared" si="27"/>
        <v>0</v>
      </c>
      <c r="U293" s="103">
        <f t="shared" si="27"/>
        <v>0</v>
      </c>
      <c r="V293" s="103">
        <f t="shared" si="27"/>
        <v>0</v>
      </c>
      <c r="W293" s="103">
        <f t="shared" si="27"/>
        <v>0</v>
      </c>
      <c r="X293" s="103">
        <f t="shared" si="27"/>
        <v>0</v>
      </c>
      <c r="Y293" s="103">
        <f t="shared" si="27"/>
        <v>0</v>
      </c>
      <c r="Z293" s="103">
        <f t="shared" si="27"/>
        <v>0</v>
      </c>
      <c r="AA293" s="103">
        <f t="shared" si="27"/>
        <v>0</v>
      </c>
      <c r="AB293" s="103">
        <f t="shared" si="27"/>
        <v>0</v>
      </c>
      <c r="AC293" s="104">
        <f t="shared" si="27"/>
        <v>0</v>
      </c>
      <c r="AE293" s="105">
        <f t="shared" si="28"/>
        <v>0</v>
      </c>
      <c r="AG293" s="105">
        <f t="shared" si="29"/>
        <v>0</v>
      </c>
      <c r="AI293" s="105">
        <f t="shared" si="30"/>
        <v>0</v>
      </c>
      <c r="AK293" s="301"/>
    </row>
    <row r="294" spans="4:37" ht="12.75" customHeight="1" outlineLevel="1" x14ac:dyDescent="0.25">
      <c r="D294" s="139" t="str">
        <f t="shared" si="26"/>
        <v>On-Train Catering</v>
      </c>
      <c r="E294" s="102"/>
      <c r="F294" s="140" t="str">
        <f t="shared" si="31"/>
        <v>£000</v>
      </c>
      <c r="G294" s="103">
        <f t="shared" si="27"/>
        <v>0</v>
      </c>
      <c r="H294" s="103">
        <f t="shared" si="27"/>
        <v>0</v>
      </c>
      <c r="I294" s="103">
        <f t="shared" si="27"/>
        <v>0</v>
      </c>
      <c r="J294" s="103">
        <f t="shared" si="27"/>
        <v>0</v>
      </c>
      <c r="K294" s="103">
        <f t="shared" si="27"/>
        <v>0</v>
      </c>
      <c r="L294" s="103">
        <f t="shared" si="27"/>
        <v>0</v>
      </c>
      <c r="M294" s="103">
        <f t="shared" si="27"/>
        <v>0</v>
      </c>
      <c r="N294" s="103">
        <f t="shared" si="27"/>
        <v>0</v>
      </c>
      <c r="O294" s="103">
        <f t="shared" si="27"/>
        <v>0</v>
      </c>
      <c r="P294" s="103">
        <f t="shared" si="27"/>
        <v>0</v>
      </c>
      <c r="Q294" s="103">
        <f t="shared" si="27"/>
        <v>0</v>
      </c>
      <c r="R294" s="103">
        <f t="shared" si="27"/>
        <v>0</v>
      </c>
      <c r="S294" s="103">
        <f t="shared" si="27"/>
        <v>0</v>
      </c>
      <c r="T294" s="103">
        <f t="shared" si="27"/>
        <v>0</v>
      </c>
      <c r="U294" s="103">
        <f t="shared" si="27"/>
        <v>0</v>
      </c>
      <c r="V294" s="103">
        <f t="shared" si="27"/>
        <v>0</v>
      </c>
      <c r="W294" s="103">
        <f t="shared" si="27"/>
        <v>0</v>
      </c>
      <c r="X294" s="103">
        <f t="shared" si="27"/>
        <v>0</v>
      </c>
      <c r="Y294" s="103">
        <f t="shared" si="27"/>
        <v>0</v>
      </c>
      <c r="Z294" s="103">
        <f t="shared" si="27"/>
        <v>0</v>
      </c>
      <c r="AA294" s="103">
        <f t="shared" si="27"/>
        <v>0</v>
      </c>
      <c r="AB294" s="103">
        <f t="shared" si="27"/>
        <v>0</v>
      </c>
      <c r="AC294" s="104">
        <f t="shared" si="27"/>
        <v>0</v>
      </c>
      <c r="AE294" s="105">
        <f t="shared" si="28"/>
        <v>0</v>
      </c>
      <c r="AG294" s="105">
        <f t="shared" si="29"/>
        <v>0</v>
      </c>
      <c r="AI294" s="105">
        <f t="shared" si="30"/>
        <v>0</v>
      </c>
      <c r="AK294" s="301"/>
    </row>
    <row r="295" spans="4:37" ht="12.75" customHeight="1" outlineLevel="1" x14ac:dyDescent="0.25">
      <c r="D295" s="139" t="str">
        <f t="shared" si="26"/>
        <v>On-Train Cleaning</v>
      </c>
      <c r="E295" s="102"/>
      <c r="F295" s="140" t="str">
        <f t="shared" si="31"/>
        <v>£000</v>
      </c>
      <c r="G295" s="103">
        <f t="shared" si="27"/>
        <v>0</v>
      </c>
      <c r="H295" s="103">
        <f t="shared" si="27"/>
        <v>0</v>
      </c>
      <c r="I295" s="103">
        <f t="shared" si="27"/>
        <v>0</v>
      </c>
      <c r="J295" s="103">
        <f t="shared" si="27"/>
        <v>0</v>
      </c>
      <c r="K295" s="103">
        <f t="shared" si="27"/>
        <v>0</v>
      </c>
      <c r="L295" s="103">
        <f t="shared" si="27"/>
        <v>0</v>
      </c>
      <c r="M295" s="103">
        <f t="shared" si="27"/>
        <v>0</v>
      </c>
      <c r="N295" s="103">
        <f t="shared" si="27"/>
        <v>0</v>
      </c>
      <c r="O295" s="103">
        <f t="shared" si="27"/>
        <v>0</v>
      </c>
      <c r="P295" s="103">
        <f t="shared" si="27"/>
        <v>0</v>
      </c>
      <c r="Q295" s="103">
        <f t="shared" si="27"/>
        <v>0</v>
      </c>
      <c r="R295" s="103">
        <f t="shared" si="27"/>
        <v>0</v>
      </c>
      <c r="S295" s="103">
        <f t="shared" si="27"/>
        <v>0</v>
      </c>
      <c r="T295" s="103">
        <f t="shared" si="27"/>
        <v>0</v>
      </c>
      <c r="U295" s="103">
        <f t="shared" si="27"/>
        <v>0</v>
      </c>
      <c r="V295" s="103">
        <f t="shared" si="27"/>
        <v>0</v>
      </c>
      <c r="W295" s="103">
        <f t="shared" si="27"/>
        <v>0</v>
      </c>
      <c r="X295" s="103">
        <f t="shared" si="27"/>
        <v>0</v>
      </c>
      <c r="Y295" s="103">
        <f t="shared" si="27"/>
        <v>0</v>
      </c>
      <c r="Z295" s="103">
        <f t="shared" si="27"/>
        <v>0</v>
      </c>
      <c r="AA295" s="103">
        <f t="shared" si="27"/>
        <v>0</v>
      </c>
      <c r="AB295" s="103">
        <f t="shared" si="27"/>
        <v>0</v>
      </c>
      <c r="AC295" s="104">
        <f t="shared" si="27"/>
        <v>0</v>
      </c>
      <c r="AE295" s="105">
        <f t="shared" si="28"/>
        <v>0</v>
      </c>
      <c r="AG295" s="105">
        <f t="shared" si="29"/>
        <v>0</v>
      </c>
      <c r="AI295" s="105">
        <f t="shared" si="30"/>
        <v>0</v>
      </c>
      <c r="AK295" s="301"/>
    </row>
    <row r="296" spans="4:37" ht="12.75" customHeight="1" outlineLevel="1" x14ac:dyDescent="0.25">
      <c r="D296" s="139" t="str">
        <f t="shared" si="26"/>
        <v>Revenue Protection</v>
      </c>
      <c r="E296" s="102"/>
      <c r="F296" s="140" t="str">
        <f t="shared" si="31"/>
        <v>£000</v>
      </c>
      <c r="G296" s="103">
        <f t="shared" si="27"/>
        <v>0</v>
      </c>
      <c r="H296" s="103">
        <f t="shared" si="27"/>
        <v>0</v>
      </c>
      <c r="I296" s="103">
        <f t="shared" si="27"/>
        <v>0</v>
      </c>
      <c r="J296" s="103">
        <f t="shared" si="27"/>
        <v>0</v>
      </c>
      <c r="K296" s="103">
        <f t="shared" si="27"/>
        <v>0</v>
      </c>
      <c r="L296" s="103">
        <f t="shared" si="27"/>
        <v>0</v>
      </c>
      <c r="M296" s="103">
        <f t="shared" si="27"/>
        <v>0</v>
      </c>
      <c r="N296" s="103">
        <f t="shared" si="27"/>
        <v>0</v>
      </c>
      <c r="O296" s="103">
        <f t="shared" si="27"/>
        <v>0</v>
      </c>
      <c r="P296" s="103">
        <f t="shared" si="27"/>
        <v>0</v>
      </c>
      <c r="Q296" s="103">
        <f t="shared" si="27"/>
        <v>0</v>
      </c>
      <c r="R296" s="103">
        <f t="shared" si="27"/>
        <v>0</v>
      </c>
      <c r="S296" s="103">
        <f t="shared" si="27"/>
        <v>0</v>
      </c>
      <c r="T296" s="103">
        <f t="shared" si="27"/>
        <v>0</v>
      </c>
      <c r="U296" s="103">
        <f t="shared" si="27"/>
        <v>0</v>
      </c>
      <c r="V296" s="103">
        <f t="shared" si="27"/>
        <v>0</v>
      </c>
      <c r="W296" s="103">
        <f t="shared" si="27"/>
        <v>0</v>
      </c>
      <c r="X296" s="103">
        <f t="shared" si="27"/>
        <v>0</v>
      </c>
      <c r="Y296" s="103">
        <f t="shared" si="27"/>
        <v>0</v>
      </c>
      <c r="Z296" s="103">
        <f t="shared" si="27"/>
        <v>0</v>
      </c>
      <c r="AA296" s="103">
        <f t="shared" si="27"/>
        <v>0</v>
      </c>
      <c r="AB296" s="103">
        <f t="shared" si="27"/>
        <v>0</v>
      </c>
      <c r="AC296" s="104">
        <f t="shared" si="27"/>
        <v>0</v>
      </c>
      <c r="AE296" s="105">
        <f t="shared" si="28"/>
        <v>0</v>
      </c>
      <c r="AG296" s="105">
        <f t="shared" si="29"/>
        <v>0</v>
      </c>
      <c r="AI296" s="105">
        <f t="shared" si="30"/>
        <v>0</v>
      </c>
      <c r="AK296" s="301"/>
    </row>
    <row r="297" spans="4:37" ht="12.75" customHeight="1" outlineLevel="1" x14ac:dyDescent="0.25">
      <c r="D297" s="139" t="str">
        <f t="shared" si="26"/>
        <v>Station - Sales</v>
      </c>
      <c r="E297" s="102"/>
      <c r="F297" s="140" t="str">
        <f t="shared" si="31"/>
        <v>£000</v>
      </c>
      <c r="G297" s="103">
        <f t="shared" si="27"/>
        <v>0</v>
      </c>
      <c r="H297" s="103">
        <f t="shared" si="27"/>
        <v>0</v>
      </c>
      <c r="I297" s="103">
        <f t="shared" si="27"/>
        <v>0</v>
      </c>
      <c r="J297" s="103">
        <f t="shared" si="27"/>
        <v>0</v>
      </c>
      <c r="K297" s="103">
        <f t="shared" si="27"/>
        <v>0</v>
      </c>
      <c r="L297" s="103">
        <f t="shared" si="27"/>
        <v>0</v>
      </c>
      <c r="M297" s="103">
        <f t="shared" si="27"/>
        <v>0</v>
      </c>
      <c r="N297" s="103">
        <f t="shared" si="27"/>
        <v>0</v>
      </c>
      <c r="O297" s="103">
        <f t="shared" si="27"/>
        <v>0</v>
      </c>
      <c r="P297" s="103">
        <f t="shared" si="27"/>
        <v>0</v>
      </c>
      <c r="Q297" s="103">
        <f t="shared" si="27"/>
        <v>0</v>
      </c>
      <c r="R297" s="103">
        <f t="shared" si="27"/>
        <v>0</v>
      </c>
      <c r="S297" s="103">
        <f t="shared" si="27"/>
        <v>0</v>
      </c>
      <c r="T297" s="103">
        <f t="shared" si="27"/>
        <v>0</v>
      </c>
      <c r="U297" s="103">
        <f t="shared" si="27"/>
        <v>0</v>
      </c>
      <c r="V297" s="103">
        <f t="shared" si="27"/>
        <v>0</v>
      </c>
      <c r="W297" s="103">
        <f t="shared" si="27"/>
        <v>0</v>
      </c>
      <c r="X297" s="103">
        <f t="shared" si="27"/>
        <v>0</v>
      </c>
      <c r="Y297" s="103">
        <f t="shared" si="27"/>
        <v>0</v>
      </c>
      <c r="Z297" s="103">
        <f t="shared" si="27"/>
        <v>0</v>
      </c>
      <c r="AA297" s="103">
        <f t="shared" si="27"/>
        <v>0</v>
      </c>
      <c r="AB297" s="103">
        <f t="shared" si="27"/>
        <v>0</v>
      </c>
      <c r="AC297" s="104">
        <f t="shared" si="27"/>
        <v>0</v>
      </c>
      <c r="AE297" s="105">
        <f t="shared" si="28"/>
        <v>0</v>
      </c>
      <c r="AG297" s="105">
        <f t="shared" si="29"/>
        <v>0</v>
      </c>
      <c r="AI297" s="105">
        <f t="shared" si="30"/>
        <v>0</v>
      </c>
      <c r="AK297" s="301"/>
    </row>
    <row r="298" spans="4:37" ht="12.75" customHeight="1" outlineLevel="1" x14ac:dyDescent="0.25">
      <c r="D298" s="139" t="str">
        <f t="shared" si="26"/>
        <v>Station - Platform</v>
      </c>
      <c r="E298" s="102"/>
      <c r="F298" s="140" t="str">
        <f t="shared" si="31"/>
        <v>£000</v>
      </c>
      <c r="G298" s="103">
        <f t="shared" si="27"/>
        <v>0</v>
      </c>
      <c r="H298" s="103">
        <f t="shared" si="27"/>
        <v>0</v>
      </c>
      <c r="I298" s="103">
        <f t="shared" si="27"/>
        <v>0</v>
      </c>
      <c r="J298" s="103">
        <f t="shared" ref="J298:AC298" si="32">J28*J253</f>
        <v>0</v>
      </c>
      <c r="K298" s="103">
        <f t="shared" si="32"/>
        <v>0</v>
      </c>
      <c r="L298" s="103">
        <f t="shared" si="32"/>
        <v>0</v>
      </c>
      <c r="M298" s="103">
        <f t="shared" si="32"/>
        <v>0</v>
      </c>
      <c r="N298" s="103">
        <f t="shared" si="32"/>
        <v>0</v>
      </c>
      <c r="O298" s="103">
        <f t="shared" si="32"/>
        <v>0</v>
      </c>
      <c r="P298" s="103">
        <f t="shared" si="32"/>
        <v>0</v>
      </c>
      <c r="Q298" s="103">
        <f t="shared" si="32"/>
        <v>0</v>
      </c>
      <c r="R298" s="103">
        <f t="shared" si="32"/>
        <v>0</v>
      </c>
      <c r="S298" s="103">
        <f t="shared" si="32"/>
        <v>0</v>
      </c>
      <c r="T298" s="103">
        <f t="shared" si="32"/>
        <v>0</v>
      </c>
      <c r="U298" s="103">
        <f t="shared" si="32"/>
        <v>0</v>
      </c>
      <c r="V298" s="103">
        <f t="shared" si="32"/>
        <v>0</v>
      </c>
      <c r="W298" s="103">
        <f t="shared" si="32"/>
        <v>0</v>
      </c>
      <c r="X298" s="103">
        <f t="shared" si="32"/>
        <v>0</v>
      </c>
      <c r="Y298" s="103">
        <f t="shared" si="32"/>
        <v>0</v>
      </c>
      <c r="Z298" s="103">
        <f t="shared" si="32"/>
        <v>0</v>
      </c>
      <c r="AA298" s="103">
        <f t="shared" si="32"/>
        <v>0</v>
      </c>
      <c r="AB298" s="103">
        <f t="shared" si="32"/>
        <v>0</v>
      </c>
      <c r="AC298" s="104">
        <f t="shared" si="32"/>
        <v>0</v>
      </c>
      <c r="AE298" s="105">
        <f t="shared" si="28"/>
        <v>0</v>
      </c>
      <c r="AG298" s="105">
        <f t="shared" si="29"/>
        <v>0</v>
      </c>
      <c r="AI298" s="105">
        <f t="shared" si="30"/>
        <v>0</v>
      </c>
      <c r="AK298" s="301"/>
    </row>
    <row r="299" spans="4:37" ht="12.75" customHeight="1" outlineLevel="1" x14ac:dyDescent="0.25">
      <c r="D299" s="139" t="str">
        <f t="shared" si="26"/>
        <v>Station - Gating</v>
      </c>
      <c r="E299" s="102"/>
      <c r="F299" s="140" t="str">
        <f t="shared" si="31"/>
        <v>£000</v>
      </c>
      <c r="G299" s="103">
        <f t="shared" ref="G299:AC310" si="33">G29*G254</f>
        <v>0</v>
      </c>
      <c r="H299" s="103">
        <f t="shared" si="33"/>
        <v>0</v>
      </c>
      <c r="I299" s="103">
        <f t="shared" si="33"/>
        <v>0</v>
      </c>
      <c r="J299" s="103">
        <f t="shared" si="33"/>
        <v>0</v>
      </c>
      <c r="K299" s="103">
        <f t="shared" si="33"/>
        <v>0</v>
      </c>
      <c r="L299" s="103">
        <f t="shared" si="33"/>
        <v>0</v>
      </c>
      <c r="M299" s="103">
        <f t="shared" si="33"/>
        <v>0</v>
      </c>
      <c r="N299" s="103">
        <f t="shared" si="33"/>
        <v>0</v>
      </c>
      <c r="O299" s="103">
        <f t="shared" si="33"/>
        <v>0</v>
      </c>
      <c r="P299" s="103">
        <f t="shared" si="33"/>
        <v>0</v>
      </c>
      <c r="Q299" s="103">
        <f t="shared" si="33"/>
        <v>0</v>
      </c>
      <c r="R299" s="103">
        <f t="shared" si="33"/>
        <v>0</v>
      </c>
      <c r="S299" s="103">
        <f t="shared" si="33"/>
        <v>0</v>
      </c>
      <c r="T299" s="103">
        <f t="shared" si="33"/>
        <v>0</v>
      </c>
      <c r="U299" s="103">
        <f t="shared" si="33"/>
        <v>0</v>
      </c>
      <c r="V299" s="103">
        <f t="shared" si="33"/>
        <v>0</v>
      </c>
      <c r="W299" s="103">
        <f t="shared" si="33"/>
        <v>0</v>
      </c>
      <c r="X299" s="103">
        <f t="shared" si="33"/>
        <v>0</v>
      </c>
      <c r="Y299" s="103">
        <f t="shared" si="33"/>
        <v>0</v>
      </c>
      <c r="Z299" s="103">
        <f t="shared" si="33"/>
        <v>0</v>
      </c>
      <c r="AA299" s="103">
        <f t="shared" si="33"/>
        <v>0</v>
      </c>
      <c r="AB299" s="103">
        <f t="shared" si="33"/>
        <v>0</v>
      </c>
      <c r="AC299" s="104">
        <f t="shared" si="33"/>
        <v>0</v>
      </c>
      <c r="AE299" s="105">
        <f t="shared" si="28"/>
        <v>0</v>
      </c>
      <c r="AG299" s="105">
        <f t="shared" si="29"/>
        <v>0</v>
      </c>
      <c r="AI299" s="105">
        <f t="shared" si="30"/>
        <v>0</v>
      </c>
      <c r="AK299" s="301"/>
    </row>
    <row r="300" spans="4:37" ht="12.75" customHeight="1" outlineLevel="1" x14ac:dyDescent="0.25">
      <c r="D300" s="139" t="str">
        <f t="shared" si="26"/>
        <v>Station - Cleaning</v>
      </c>
      <c r="E300" s="102"/>
      <c r="F300" s="140" t="str">
        <f t="shared" si="31"/>
        <v>£000</v>
      </c>
      <c r="G300" s="103">
        <f t="shared" si="33"/>
        <v>0</v>
      </c>
      <c r="H300" s="103">
        <f t="shared" si="33"/>
        <v>0</v>
      </c>
      <c r="I300" s="103">
        <f t="shared" si="33"/>
        <v>0</v>
      </c>
      <c r="J300" s="103">
        <f t="shared" si="33"/>
        <v>0</v>
      </c>
      <c r="K300" s="103">
        <f t="shared" si="33"/>
        <v>0</v>
      </c>
      <c r="L300" s="103">
        <f t="shared" si="33"/>
        <v>0</v>
      </c>
      <c r="M300" s="103">
        <f t="shared" si="33"/>
        <v>0</v>
      </c>
      <c r="N300" s="103">
        <f t="shared" si="33"/>
        <v>0</v>
      </c>
      <c r="O300" s="103">
        <f t="shared" si="33"/>
        <v>0</v>
      </c>
      <c r="P300" s="103">
        <f t="shared" si="33"/>
        <v>0</v>
      </c>
      <c r="Q300" s="103">
        <f t="shared" si="33"/>
        <v>0</v>
      </c>
      <c r="R300" s="103">
        <f t="shared" si="33"/>
        <v>0</v>
      </c>
      <c r="S300" s="103">
        <f t="shared" si="33"/>
        <v>0</v>
      </c>
      <c r="T300" s="103">
        <f t="shared" si="33"/>
        <v>0</v>
      </c>
      <c r="U300" s="103">
        <f t="shared" si="33"/>
        <v>0</v>
      </c>
      <c r="V300" s="103">
        <f t="shared" si="33"/>
        <v>0</v>
      </c>
      <c r="W300" s="103">
        <f t="shared" si="33"/>
        <v>0</v>
      </c>
      <c r="X300" s="103">
        <f t="shared" si="33"/>
        <v>0</v>
      </c>
      <c r="Y300" s="103">
        <f t="shared" si="33"/>
        <v>0</v>
      </c>
      <c r="Z300" s="103">
        <f t="shared" si="33"/>
        <v>0</v>
      </c>
      <c r="AA300" s="103">
        <f t="shared" si="33"/>
        <v>0</v>
      </c>
      <c r="AB300" s="103">
        <f t="shared" si="33"/>
        <v>0</v>
      </c>
      <c r="AC300" s="104">
        <f t="shared" si="33"/>
        <v>0</v>
      </c>
      <c r="AE300" s="105">
        <f t="shared" si="28"/>
        <v>0</v>
      </c>
      <c r="AG300" s="105">
        <f t="shared" si="29"/>
        <v>0</v>
      </c>
      <c r="AI300" s="105">
        <f t="shared" si="30"/>
        <v>0</v>
      </c>
      <c r="AK300" s="301"/>
    </row>
    <row r="301" spans="4:37" ht="12.75" customHeight="1" outlineLevel="1" x14ac:dyDescent="0.25">
      <c r="D301" s="139" t="str">
        <f t="shared" si="26"/>
        <v>Commercial &amp; Customer Relations</v>
      </c>
      <c r="E301" s="102"/>
      <c r="F301" s="140" t="str">
        <f t="shared" si="31"/>
        <v>£000</v>
      </c>
      <c r="G301" s="103">
        <f t="shared" si="33"/>
        <v>0</v>
      </c>
      <c r="H301" s="103">
        <f t="shared" si="33"/>
        <v>0</v>
      </c>
      <c r="I301" s="103">
        <f t="shared" si="33"/>
        <v>0</v>
      </c>
      <c r="J301" s="103">
        <f t="shared" si="33"/>
        <v>0</v>
      </c>
      <c r="K301" s="103">
        <f t="shared" si="33"/>
        <v>0</v>
      </c>
      <c r="L301" s="103">
        <f t="shared" si="33"/>
        <v>0</v>
      </c>
      <c r="M301" s="103">
        <f t="shared" si="33"/>
        <v>0</v>
      </c>
      <c r="N301" s="103">
        <f t="shared" si="33"/>
        <v>0</v>
      </c>
      <c r="O301" s="103">
        <f t="shared" si="33"/>
        <v>0</v>
      </c>
      <c r="P301" s="103">
        <f t="shared" si="33"/>
        <v>0</v>
      </c>
      <c r="Q301" s="103">
        <f t="shared" si="33"/>
        <v>0</v>
      </c>
      <c r="R301" s="103">
        <f t="shared" si="33"/>
        <v>0</v>
      </c>
      <c r="S301" s="103">
        <f t="shared" si="33"/>
        <v>0</v>
      </c>
      <c r="T301" s="103">
        <f t="shared" si="33"/>
        <v>0</v>
      </c>
      <c r="U301" s="103">
        <f t="shared" si="33"/>
        <v>0</v>
      </c>
      <c r="V301" s="103">
        <f t="shared" si="33"/>
        <v>0</v>
      </c>
      <c r="W301" s="103">
        <f t="shared" si="33"/>
        <v>0</v>
      </c>
      <c r="X301" s="103">
        <f t="shared" si="33"/>
        <v>0</v>
      </c>
      <c r="Y301" s="103">
        <f t="shared" si="33"/>
        <v>0</v>
      </c>
      <c r="Z301" s="103">
        <f t="shared" si="33"/>
        <v>0</v>
      </c>
      <c r="AA301" s="103">
        <f t="shared" si="33"/>
        <v>0</v>
      </c>
      <c r="AB301" s="103">
        <f t="shared" si="33"/>
        <v>0</v>
      </c>
      <c r="AC301" s="104">
        <f t="shared" si="33"/>
        <v>0</v>
      </c>
      <c r="AE301" s="105">
        <f t="shared" si="28"/>
        <v>0</v>
      </c>
      <c r="AG301" s="105">
        <f t="shared" si="29"/>
        <v>0</v>
      </c>
      <c r="AI301" s="105">
        <f t="shared" si="30"/>
        <v>0</v>
      </c>
      <c r="AK301" s="301"/>
    </row>
    <row r="302" spans="4:37" ht="12.75" customHeight="1" outlineLevel="1" x14ac:dyDescent="0.25">
      <c r="D302" s="139" t="str">
        <f t="shared" si="26"/>
        <v>Finance &amp; Procurement</v>
      </c>
      <c r="E302" s="102"/>
      <c r="F302" s="140" t="str">
        <f t="shared" si="31"/>
        <v>£000</v>
      </c>
      <c r="G302" s="103">
        <f t="shared" si="33"/>
        <v>0</v>
      </c>
      <c r="H302" s="103">
        <f t="shared" si="33"/>
        <v>0</v>
      </c>
      <c r="I302" s="103">
        <f t="shared" si="33"/>
        <v>0</v>
      </c>
      <c r="J302" s="103">
        <f t="shared" si="33"/>
        <v>0</v>
      </c>
      <c r="K302" s="103">
        <f t="shared" si="33"/>
        <v>0</v>
      </c>
      <c r="L302" s="103">
        <f t="shared" si="33"/>
        <v>0</v>
      </c>
      <c r="M302" s="103">
        <f t="shared" si="33"/>
        <v>0</v>
      </c>
      <c r="N302" s="103">
        <f t="shared" si="33"/>
        <v>0</v>
      </c>
      <c r="O302" s="103">
        <f t="shared" si="33"/>
        <v>0</v>
      </c>
      <c r="P302" s="103">
        <f t="shared" si="33"/>
        <v>0</v>
      </c>
      <c r="Q302" s="103">
        <f t="shared" si="33"/>
        <v>0</v>
      </c>
      <c r="R302" s="103">
        <f t="shared" si="33"/>
        <v>0</v>
      </c>
      <c r="S302" s="103">
        <f t="shared" si="33"/>
        <v>0</v>
      </c>
      <c r="T302" s="103">
        <f t="shared" si="33"/>
        <v>0</v>
      </c>
      <c r="U302" s="103">
        <f t="shared" si="33"/>
        <v>0</v>
      </c>
      <c r="V302" s="103">
        <f t="shared" si="33"/>
        <v>0</v>
      </c>
      <c r="W302" s="103">
        <f t="shared" si="33"/>
        <v>0</v>
      </c>
      <c r="X302" s="103">
        <f t="shared" si="33"/>
        <v>0</v>
      </c>
      <c r="Y302" s="103">
        <f t="shared" si="33"/>
        <v>0</v>
      </c>
      <c r="Z302" s="103">
        <f t="shared" si="33"/>
        <v>0</v>
      </c>
      <c r="AA302" s="103">
        <f t="shared" si="33"/>
        <v>0</v>
      </c>
      <c r="AB302" s="103">
        <f t="shared" si="33"/>
        <v>0</v>
      </c>
      <c r="AC302" s="104">
        <f t="shared" si="33"/>
        <v>0</v>
      </c>
      <c r="AE302" s="105">
        <f t="shared" si="28"/>
        <v>0</v>
      </c>
      <c r="AG302" s="105">
        <f t="shared" si="29"/>
        <v>0</v>
      </c>
      <c r="AI302" s="105">
        <f t="shared" si="30"/>
        <v>0</v>
      </c>
      <c r="AK302" s="301"/>
    </row>
    <row r="303" spans="4:37" ht="12.75" customHeight="1" outlineLevel="1" x14ac:dyDescent="0.25">
      <c r="D303" s="139" t="str">
        <f t="shared" si="26"/>
        <v>IT</v>
      </c>
      <c r="E303" s="102"/>
      <c r="F303" s="140" t="str">
        <f t="shared" si="31"/>
        <v>£000</v>
      </c>
      <c r="G303" s="103">
        <f t="shared" si="33"/>
        <v>0</v>
      </c>
      <c r="H303" s="103">
        <f t="shared" si="33"/>
        <v>0</v>
      </c>
      <c r="I303" s="103">
        <f t="shared" si="33"/>
        <v>0</v>
      </c>
      <c r="J303" s="103">
        <f t="shared" si="33"/>
        <v>0</v>
      </c>
      <c r="K303" s="103">
        <f t="shared" si="33"/>
        <v>0</v>
      </c>
      <c r="L303" s="103">
        <f t="shared" si="33"/>
        <v>0</v>
      </c>
      <c r="M303" s="103">
        <f t="shared" si="33"/>
        <v>0</v>
      </c>
      <c r="N303" s="103">
        <f t="shared" si="33"/>
        <v>0</v>
      </c>
      <c r="O303" s="103">
        <f t="shared" si="33"/>
        <v>0</v>
      </c>
      <c r="P303" s="103">
        <f t="shared" si="33"/>
        <v>0</v>
      </c>
      <c r="Q303" s="103">
        <f t="shared" si="33"/>
        <v>0</v>
      </c>
      <c r="R303" s="103">
        <f t="shared" si="33"/>
        <v>0</v>
      </c>
      <c r="S303" s="103">
        <f t="shared" si="33"/>
        <v>0</v>
      </c>
      <c r="T303" s="103">
        <f t="shared" si="33"/>
        <v>0</v>
      </c>
      <c r="U303" s="103">
        <f t="shared" si="33"/>
        <v>0</v>
      </c>
      <c r="V303" s="103">
        <f t="shared" si="33"/>
        <v>0</v>
      </c>
      <c r="W303" s="103">
        <f t="shared" si="33"/>
        <v>0</v>
      </c>
      <c r="X303" s="103">
        <f t="shared" si="33"/>
        <v>0</v>
      </c>
      <c r="Y303" s="103">
        <f t="shared" si="33"/>
        <v>0</v>
      </c>
      <c r="Z303" s="103">
        <f t="shared" si="33"/>
        <v>0</v>
      </c>
      <c r="AA303" s="103">
        <f t="shared" si="33"/>
        <v>0</v>
      </c>
      <c r="AB303" s="103">
        <f t="shared" si="33"/>
        <v>0</v>
      </c>
      <c r="AC303" s="104">
        <f t="shared" si="33"/>
        <v>0</v>
      </c>
      <c r="AE303" s="105">
        <f t="shared" si="28"/>
        <v>0</v>
      </c>
      <c r="AG303" s="105">
        <f t="shared" si="29"/>
        <v>0</v>
      </c>
      <c r="AI303" s="105">
        <f t="shared" si="30"/>
        <v>0</v>
      </c>
      <c r="AK303" s="301"/>
    </row>
    <row r="304" spans="4:37" ht="12.75" customHeight="1" outlineLevel="1" x14ac:dyDescent="0.25">
      <c r="D304" s="139" t="str">
        <f t="shared" si="26"/>
        <v>Human Resources</v>
      </c>
      <c r="E304" s="102"/>
      <c r="F304" s="140" t="str">
        <f t="shared" si="31"/>
        <v>£000</v>
      </c>
      <c r="G304" s="103">
        <f t="shared" si="33"/>
        <v>0</v>
      </c>
      <c r="H304" s="103">
        <f t="shared" si="33"/>
        <v>0</v>
      </c>
      <c r="I304" s="103">
        <f t="shared" si="33"/>
        <v>0</v>
      </c>
      <c r="J304" s="103">
        <f t="shared" si="33"/>
        <v>0</v>
      </c>
      <c r="K304" s="103">
        <f t="shared" si="33"/>
        <v>0</v>
      </c>
      <c r="L304" s="103">
        <f t="shared" si="33"/>
        <v>0</v>
      </c>
      <c r="M304" s="103">
        <f t="shared" si="33"/>
        <v>0</v>
      </c>
      <c r="N304" s="103">
        <f t="shared" si="33"/>
        <v>0</v>
      </c>
      <c r="O304" s="103">
        <f t="shared" si="33"/>
        <v>0</v>
      </c>
      <c r="P304" s="103">
        <f t="shared" si="33"/>
        <v>0</v>
      </c>
      <c r="Q304" s="103">
        <f t="shared" si="33"/>
        <v>0</v>
      </c>
      <c r="R304" s="103">
        <f t="shared" si="33"/>
        <v>0</v>
      </c>
      <c r="S304" s="103">
        <f t="shared" si="33"/>
        <v>0</v>
      </c>
      <c r="T304" s="103">
        <f t="shared" si="33"/>
        <v>0</v>
      </c>
      <c r="U304" s="103">
        <f t="shared" si="33"/>
        <v>0</v>
      </c>
      <c r="V304" s="103">
        <f t="shared" si="33"/>
        <v>0</v>
      </c>
      <c r="W304" s="103">
        <f t="shared" si="33"/>
        <v>0</v>
      </c>
      <c r="X304" s="103">
        <f t="shared" si="33"/>
        <v>0</v>
      </c>
      <c r="Y304" s="103">
        <f t="shared" si="33"/>
        <v>0</v>
      </c>
      <c r="Z304" s="103">
        <f t="shared" si="33"/>
        <v>0</v>
      </c>
      <c r="AA304" s="103">
        <f t="shared" si="33"/>
        <v>0</v>
      </c>
      <c r="AB304" s="103">
        <f t="shared" si="33"/>
        <v>0</v>
      </c>
      <c r="AC304" s="104">
        <f t="shared" si="33"/>
        <v>0</v>
      </c>
      <c r="AE304" s="105">
        <f t="shared" si="28"/>
        <v>0</v>
      </c>
      <c r="AG304" s="105">
        <f t="shared" si="29"/>
        <v>0</v>
      </c>
      <c r="AI304" s="105">
        <f t="shared" si="30"/>
        <v>0</v>
      </c>
      <c r="AK304" s="301"/>
    </row>
    <row r="305" spans="4:37" ht="12.75" customHeight="1" outlineLevel="1" x14ac:dyDescent="0.25">
      <c r="D305" s="139" t="str">
        <f t="shared" si="26"/>
        <v>Directors</v>
      </c>
      <c r="E305" s="102"/>
      <c r="F305" s="140" t="str">
        <f t="shared" si="31"/>
        <v>£000</v>
      </c>
      <c r="G305" s="103">
        <f t="shared" si="33"/>
        <v>0</v>
      </c>
      <c r="H305" s="103">
        <f t="shared" si="33"/>
        <v>0</v>
      </c>
      <c r="I305" s="103">
        <f t="shared" si="33"/>
        <v>0</v>
      </c>
      <c r="J305" s="103">
        <f t="shared" si="33"/>
        <v>0</v>
      </c>
      <c r="K305" s="103">
        <f t="shared" si="33"/>
        <v>0</v>
      </c>
      <c r="L305" s="103">
        <f t="shared" si="33"/>
        <v>0</v>
      </c>
      <c r="M305" s="103">
        <f t="shared" si="33"/>
        <v>0</v>
      </c>
      <c r="N305" s="103">
        <f t="shared" si="33"/>
        <v>0</v>
      </c>
      <c r="O305" s="103">
        <f t="shared" si="33"/>
        <v>0</v>
      </c>
      <c r="P305" s="103">
        <f t="shared" si="33"/>
        <v>0</v>
      </c>
      <c r="Q305" s="103">
        <f t="shared" si="33"/>
        <v>0</v>
      </c>
      <c r="R305" s="103">
        <f t="shared" si="33"/>
        <v>0</v>
      </c>
      <c r="S305" s="103">
        <f t="shared" si="33"/>
        <v>0</v>
      </c>
      <c r="T305" s="103">
        <f t="shared" si="33"/>
        <v>0</v>
      </c>
      <c r="U305" s="103">
        <f t="shared" si="33"/>
        <v>0</v>
      </c>
      <c r="V305" s="103">
        <f t="shared" si="33"/>
        <v>0</v>
      </c>
      <c r="W305" s="103">
        <f t="shared" si="33"/>
        <v>0</v>
      </c>
      <c r="X305" s="103">
        <f t="shared" si="33"/>
        <v>0</v>
      </c>
      <c r="Y305" s="103">
        <f t="shared" si="33"/>
        <v>0</v>
      </c>
      <c r="Z305" s="103">
        <f t="shared" si="33"/>
        <v>0</v>
      </c>
      <c r="AA305" s="103">
        <f t="shared" si="33"/>
        <v>0</v>
      </c>
      <c r="AB305" s="103">
        <f t="shared" si="33"/>
        <v>0</v>
      </c>
      <c r="AC305" s="104">
        <f t="shared" si="33"/>
        <v>0</v>
      </c>
      <c r="AE305" s="105">
        <f t="shared" si="28"/>
        <v>0</v>
      </c>
      <c r="AG305" s="105">
        <f t="shared" si="29"/>
        <v>0</v>
      </c>
      <c r="AI305" s="105">
        <f t="shared" si="30"/>
        <v>0</v>
      </c>
      <c r="AK305" s="301"/>
    </row>
    <row r="306" spans="4:37" ht="12.75" customHeight="1" outlineLevel="1" x14ac:dyDescent="0.25">
      <c r="D306" s="139" t="str">
        <f t="shared" si="26"/>
        <v>Business Development</v>
      </c>
      <c r="E306" s="102"/>
      <c r="F306" s="140" t="str">
        <f t="shared" si="31"/>
        <v>£000</v>
      </c>
      <c r="G306" s="103">
        <f t="shared" si="33"/>
        <v>0</v>
      </c>
      <c r="H306" s="103">
        <f t="shared" si="33"/>
        <v>0</v>
      </c>
      <c r="I306" s="103">
        <f t="shared" si="33"/>
        <v>0</v>
      </c>
      <c r="J306" s="103">
        <f t="shared" si="33"/>
        <v>0</v>
      </c>
      <c r="K306" s="103">
        <f t="shared" si="33"/>
        <v>0</v>
      </c>
      <c r="L306" s="103">
        <f t="shared" si="33"/>
        <v>0</v>
      </c>
      <c r="M306" s="103">
        <f t="shared" si="33"/>
        <v>0</v>
      </c>
      <c r="N306" s="103">
        <f t="shared" si="33"/>
        <v>0</v>
      </c>
      <c r="O306" s="103">
        <f t="shared" si="33"/>
        <v>0</v>
      </c>
      <c r="P306" s="103">
        <f t="shared" si="33"/>
        <v>0</v>
      </c>
      <c r="Q306" s="103">
        <f t="shared" si="33"/>
        <v>0</v>
      </c>
      <c r="R306" s="103">
        <f t="shared" si="33"/>
        <v>0</v>
      </c>
      <c r="S306" s="103">
        <f t="shared" si="33"/>
        <v>0</v>
      </c>
      <c r="T306" s="103">
        <f t="shared" si="33"/>
        <v>0</v>
      </c>
      <c r="U306" s="103">
        <f t="shared" si="33"/>
        <v>0</v>
      </c>
      <c r="V306" s="103">
        <f t="shared" si="33"/>
        <v>0</v>
      </c>
      <c r="W306" s="103">
        <f t="shared" si="33"/>
        <v>0</v>
      </c>
      <c r="X306" s="103">
        <f t="shared" si="33"/>
        <v>0</v>
      </c>
      <c r="Y306" s="103">
        <f t="shared" si="33"/>
        <v>0</v>
      </c>
      <c r="Z306" s="103">
        <f t="shared" si="33"/>
        <v>0</v>
      </c>
      <c r="AA306" s="103">
        <f t="shared" si="33"/>
        <v>0</v>
      </c>
      <c r="AB306" s="103">
        <f t="shared" si="33"/>
        <v>0</v>
      </c>
      <c r="AC306" s="104">
        <f t="shared" si="33"/>
        <v>0</v>
      </c>
      <c r="AE306" s="105">
        <f t="shared" si="28"/>
        <v>0</v>
      </c>
      <c r="AG306" s="105">
        <f t="shared" si="29"/>
        <v>0</v>
      </c>
      <c r="AI306" s="105">
        <f t="shared" si="30"/>
        <v>0</v>
      </c>
      <c r="AK306" s="301"/>
    </row>
    <row r="307" spans="4:37" ht="12.75" customHeight="1" outlineLevel="1" x14ac:dyDescent="0.25">
      <c r="D307" s="139" t="str">
        <f t="shared" si="26"/>
        <v>Engineering Head Office &amp; TRIs</v>
      </c>
      <c r="E307" s="102"/>
      <c r="F307" s="140" t="str">
        <f t="shared" si="31"/>
        <v>£000</v>
      </c>
      <c r="G307" s="103">
        <f t="shared" si="33"/>
        <v>0</v>
      </c>
      <c r="H307" s="103">
        <f t="shared" si="33"/>
        <v>0</v>
      </c>
      <c r="I307" s="103">
        <f t="shared" si="33"/>
        <v>0</v>
      </c>
      <c r="J307" s="103">
        <f t="shared" si="33"/>
        <v>0</v>
      </c>
      <c r="K307" s="103">
        <f t="shared" si="33"/>
        <v>0</v>
      </c>
      <c r="L307" s="103">
        <f t="shared" si="33"/>
        <v>0</v>
      </c>
      <c r="M307" s="103">
        <f t="shared" si="33"/>
        <v>0</v>
      </c>
      <c r="N307" s="103">
        <f t="shared" si="33"/>
        <v>0</v>
      </c>
      <c r="O307" s="103">
        <f t="shared" si="33"/>
        <v>0</v>
      </c>
      <c r="P307" s="103">
        <f t="shared" si="33"/>
        <v>0</v>
      </c>
      <c r="Q307" s="103">
        <f t="shared" si="33"/>
        <v>0</v>
      </c>
      <c r="R307" s="103">
        <f t="shared" si="33"/>
        <v>0</v>
      </c>
      <c r="S307" s="103">
        <f t="shared" si="33"/>
        <v>0</v>
      </c>
      <c r="T307" s="103">
        <f t="shared" si="33"/>
        <v>0</v>
      </c>
      <c r="U307" s="103">
        <f t="shared" si="33"/>
        <v>0</v>
      </c>
      <c r="V307" s="103">
        <f t="shared" si="33"/>
        <v>0</v>
      </c>
      <c r="W307" s="103">
        <f t="shared" si="33"/>
        <v>0</v>
      </c>
      <c r="X307" s="103">
        <f t="shared" si="33"/>
        <v>0</v>
      </c>
      <c r="Y307" s="103">
        <f t="shared" si="33"/>
        <v>0</v>
      </c>
      <c r="Z307" s="103">
        <f t="shared" si="33"/>
        <v>0</v>
      </c>
      <c r="AA307" s="103">
        <f t="shared" si="33"/>
        <v>0</v>
      </c>
      <c r="AB307" s="103">
        <f t="shared" si="33"/>
        <v>0</v>
      </c>
      <c r="AC307" s="104">
        <f t="shared" si="33"/>
        <v>0</v>
      </c>
      <c r="AE307" s="105">
        <f t="shared" si="28"/>
        <v>0</v>
      </c>
      <c r="AG307" s="105">
        <f t="shared" si="29"/>
        <v>0</v>
      </c>
      <c r="AI307" s="105">
        <f t="shared" si="30"/>
        <v>0</v>
      </c>
      <c r="AK307" s="301"/>
    </row>
    <row r="308" spans="4:37" ht="12.75" customHeight="1" outlineLevel="1" x14ac:dyDescent="0.25">
      <c r="D308" s="139" t="str">
        <f t="shared" si="26"/>
        <v>Etches Park Depot</v>
      </c>
      <c r="E308" s="102"/>
      <c r="F308" s="140" t="str">
        <f t="shared" si="31"/>
        <v>£000</v>
      </c>
      <c r="G308" s="103">
        <f t="shared" si="33"/>
        <v>0</v>
      </c>
      <c r="H308" s="103">
        <f t="shared" si="33"/>
        <v>0</v>
      </c>
      <c r="I308" s="103">
        <f t="shared" si="33"/>
        <v>0</v>
      </c>
      <c r="J308" s="103">
        <f t="shared" si="33"/>
        <v>0</v>
      </c>
      <c r="K308" s="103">
        <f t="shared" si="33"/>
        <v>0</v>
      </c>
      <c r="L308" s="103">
        <f t="shared" si="33"/>
        <v>0</v>
      </c>
      <c r="M308" s="103">
        <f t="shared" si="33"/>
        <v>0</v>
      </c>
      <c r="N308" s="103">
        <f t="shared" si="33"/>
        <v>0</v>
      </c>
      <c r="O308" s="103">
        <f t="shared" si="33"/>
        <v>0</v>
      </c>
      <c r="P308" s="103">
        <f t="shared" si="33"/>
        <v>0</v>
      </c>
      <c r="Q308" s="103">
        <f t="shared" si="33"/>
        <v>0</v>
      </c>
      <c r="R308" s="103">
        <f t="shared" si="33"/>
        <v>0</v>
      </c>
      <c r="S308" s="103">
        <f t="shared" si="33"/>
        <v>0</v>
      </c>
      <c r="T308" s="103">
        <f t="shared" si="33"/>
        <v>0</v>
      </c>
      <c r="U308" s="103">
        <f t="shared" si="33"/>
        <v>0</v>
      </c>
      <c r="V308" s="103">
        <f t="shared" si="33"/>
        <v>0</v>
      </c>
      <c r="W308" s="103">
        <f t="shared" si="33"/>
        <v>0</v>
      </c>
      <c r="X308" s="103">
        <f t="shared" si="33"/>
        <v>0</v>
      </c>
      <c r="Y308" s="103">
        <f t="shared" si="33"/>
        <v>0</v>
      </c>
      <c r="Z308" s="103">
        <f t="shared" si="33"/>
        <v>0</v>
      </c>
      <c r="AA308" s="103">
        <f t="shared" si="33"/>
        <v>0</v>
      </c>
      <c r="AB308" s="103">
        <f t="shared" si="33"/>
        <v>0</v>
      </c>
      <c r="AC308" s="104">
        <f t="shared" si="33"/>
        <v>0</v>
      </c>
      <c r="AE308" s="105">
        <f t="shared" si="28"/>
        <v>0</v>
      </c>
      <c r="AG308" s="105">
        <f t="shared" si="29"/>
        <v>0</v>
      </c>
      <c r="AI308" s="105">
        <f t="shared" si="30"/>
        <v>0</v>
      </c>
      <c r="AK308" s="301"/>
    </row>
    <row r="309" spans="4:37" ht="12.75" customHeight="1" outlineLevel="1" x14ac:dyDescent="0.25">
      <c r="D309" s="139" t="str">
        <f t="shared" si="26"/>
        <v>Eastcroft Depot</v>
      </c>
      <c r="E309" s="102"/>
      <c r="F309" s="140" t="str">
        <f t="shared" si="31"/>
        <v>£000</v>
      </c>
      <c r="G309" s="103">
        <f t="shared" si="33"/>
        <v>0</v>
      </c>
      <c r="H309" s="103">
        <f t="shared" si="33"/>
        <v>0</v>
      </c>
      <c r="I309" s="103">
        <f t="shared" si="33"/>
        <v>0</v>
      </c>
      <c r="J309" s="103">
        <f t="shared" si="33"/>
        <v>0</v>
      </c>
      <c r="K309" s="103">
        <f t="shared" si="33"/>
        <v>0</v>
      </c>
      <c r="L309" s="103">
        <f t="shared" si="33"/>
        <v>0</v>
      </c>
      <c r="M309" s="103">
        <f t="shared" si="33"/>
        <v>0</v>
      </c>
      <c r="N309" s="103">
        <f t="shared" si="33"/>
        <v>0</v>
      </c>
      <c r="O309" s="103">
        <f t="shared" si="33"/>
        <v>0</v>
      </c>
      <c r="P309" s="103">
        <f t="shared" si="33"/>
        <v>0</v>
      </c>
      <c r="Q309" s="103">
        <f t="shared" si="33"/>
        <v>0</v>
      </c>
      <c r="R309" s="103">
        <f t="shared" si="33"/>
        <v>0</v>
      </c>
      <c r="S309" s="103">
        <f t="shared" si="33"/>
        <v>0</v>
      </c>
      <c r="T309" s="103">
        <f t="shared" si="33"/>
        <v>0</v>
      </c>
      <c r="U309" s="103">
        <f t="shared" si="33"/>
        <v>0</v>
      </c>
      <c r="V309" s="103">
        <f t="shared" si="33"/>
        <v>0</v>
      </c>
      <c r="W309" s="103">
        <f t="shared" si="33"/>
        <v>0</v>
      </c>
      <c r="X309" s="103">
        <f t="shared" si="33"/>
        <v>0</v>
      </c>
      <c r="Y309" s="103">
        <f t="shared" si="33"/>
        <v>0</v>
      </c>
      <c r="Z309" s="103">
        <f t="shared" si="33"/>
        <v>0</v>
      </c>
      <c r="AA309" s="103">
        <f t="shared" si="33"/>
        <v>0</v>
      </c>
      <c r="AB309" s="103">
        <f t="shared" si="33"/>
        <v>0</v>
      </c>
      <c r="AC309" s="104">
        <f t="shared" si="33"/>
        <v>0</v>
      </c>
      <c r="AE309" s="105">
        <f t="shared" si="28"/>
        <v>0</v>
      </c>
      <c r="AG309" s="105">
        <f t="shared" si="29"/>
        <v>0</v>
      </c>
      <c r="AI309" s="105">
        <f t="shared" si="30"/>
        <v>0</v>
      </c>
      <c r="AK309" s="301"/>
    </row>
    <row r="310" spans="4:37" ht="12.75" customHeight="1" outlineLevel="1" x14ac:dyDescent="0.25">
      <c r="D310" s="139" t="str">
        <f t="shared" si="26"/>
        <v>Neville Hill Depot</v>
      </c>
      <c r="E310" s="102"/>
      <c r="F310" s="140" t="str">
        <f t="shared" si="31"/>
        <v>£000</v>
      </c>
      <c r="G310" s="103">
        <f t="shared" si="33"/>
        <v>0</v>
      </c>
      <c r="H310" s="103">
        <f t="shared" si="33"/>
        <v>0</v>
      </c>
      <c r="I310" s="103">
        <f t="shared" ref="I310:AC310" si="34">I40*I265</f>
        <v>0</v>
      </c>
      <c r="J310" s="103">
        <f t="shared" si="34"/>
        <v>0</v>
      </c>
      <c r="K310" s="103">
        <f t="shared" si="34"/>
        <v>0</v>
      </c>
      <c r="L310" s="103">
        <f t="shared" si="34"/>
        <v>0</v>
      </c>
      <c r="M310" s="103">
        <f t="shared" si="34"/>
        <v>0</v>
      </c>
      <c r="N310" s="103">
        <f t="shared" si="34"/>
        <v>0</v>
      </c>
      <c r="O310" s="103">
        <f t="shared" si="34"/>
        <v>0</v>
      </c>
      <c r="P310" s="103">
        <f t="shared" si="34"/>
        <v>0</v>
      </c>
      <c r="Q310" s="103">
        <f t="shared" si="34"/>
        <v>0</v>
      </c>
      <c r="R310" s="103">
        <f t="shared" si="34"/>
        <v>0</v>
      </c>
      <c r="S310" s="103">
        <f t="shared" si="34"/>
        <v>0</v>
      </c>
      <c r="T310" s="103">
        <f t="shared" si="34"/>
        <v>0</v>
      </c>
      <c r="U310" s="103">
        <f t="shared" si="34"/>
        <v>0</v>
      </c>
      <c r="V310" s="103">
        <f t="shared" si="34"/>
        <v>0</v>
      </c>
      <c r="W310" s="103">
        <f t="shared" si="34"/>
        <v>0</v>
      </c>
      <c r="X310" s="103">
        <f t="shared" si="34"/>
        <v>0</v>
      </c>
      <c r="Y310" s="103">
        <f t="shared" si="34"/>
        <v>0</v>
      </c>
      <c r="Z310" s="103">
        <f t="shared" si="34"/>
        <v>0</v>
      </c>
      <c r="AA310" s="103">
        <f t="shared" si="34"/>
        <v>0</v>
      </c>
      <c r="AB310" s="103">
        <f t="shared" si="34"/>
        <v>0</v>
      </c>
      <c r="AC310" s="104">
        <f t="shared" si="34"/>
        <v>0</v>
      </c>
      <c r="AE310" s="105">
        <f t="shared" si="28"/>
        <v>0</v>
      </c>
      <c r="AG310" s="105">
        <f t="shared" si="29"/>
        <v>0</v>
      </c>
      <c r="AI310" s="105">
        <f t="shared" si="30"/>
        <v>0</v>
      </c>
      <c r="AK310" s="301"/>
    </row>
    <row r="311" spans="4:37" ht="12.75" customHeight="1" outlineLevel="1" x14ac:dyDescent="0.25">
      <c r="D311" s="139" t="str">
        <f t="shared" si="26"/>
        <v>Marketing Staff</v>
      </c>
      <c r="E311" s="102"/>
      <c r="F311" s="140" t="str">
        <f t="shared" si="31"/>
        <v>£000</v>
      </c>
      <c r="G311" s="103">
        <f t="shared" ref="G311:AC322" si="35">G41*G266</f>
        <v>0</v>
      </c>
      <c r="H311" s="103">
        <f t="shared" si="35"/>
        <v>0</v>
      </c>
      <c r="I311" s="103">
        <f t="shared" si="35"/>
        <v>0</v>
      </c>
      <c r="J311" s="103">
        <f t="shared" si="35"/>
        <v>0</v>
      </c>
      <c r="K311" s="103">
        <f t="shared" si="35"/>
        <v>0</v>
      </c>
      <c r="L311" s="103">
        <f t="shared" si="35"/>
        <v>0</v>
      </c>
      <c r="M311" s="103">
        <f t="shared" si="35"/>
        <v>0</v>
      </c>
      <c r="N311" s="103">
        <f t="shared" si="35"/>
        <v>0</v>
      </c>
      <c r="O311" s="103">
        <f t="shared" si="35"/>
        <v>0</v>
      </c>
      <c r="P311" s="103">
        <f t="shared" si="35"/>
        <v>0</v>
      </c>
      <c r="Q311" s="103">
        <f t="shared" si="35"/>
        <v>0</v>
      </c>
      <c r="R311" s="103">
        <f t="shared" si="35"/>
        <v>0</v>
      </c>
      <c r="S311" s="103">
        <f t="shared" si="35"/>
        <v>0</v>
      </c>
      <c r="T311" s="103">
        <f t="shared" si="35"/>
        <v>0</v>
      </c>
      <c r="U311" s="103">
        <f t="shared" si="35"/>
        <v>0</v>
      </c>
      <c r="V311" s="103">
        <f t="shared" si="35"/>
        <v>0</v>
      </c>
      <c r="W311" s="103">
        <f t="shared" si="35"/>
        <v>0</v>
      </c>
      <c r="X311" s="103">
        <f t="shared" si="35"/>
        <v>0</v>
      </c>
      <c r="Y311" s="103">
        <f t="shared" si="35"/>
        <v>0</v>
      </c>
      <c r="Z311" s="103">
        <f t="shared" si="35"/>
        <v>0</v>
      </c>
      <c r="AA311" s="103">
        <f t="shared" si="35"/>
        <v>0</v>
      </c>
      <c r="AB311" s="103">
        <f t="shared" si="35"/>
        <v>0</v>
      </c>
      <c r="AC311" s="104">
        <f t="shared" si="35"/>
        <v>0</v>
      </c>
      <c r="AE311" s="105">
        <f t="shared" si="28"/>
        <v>0</v>
      </c>
      <c r="AG311" s="105">
        <f t="shared" si="29"/>
        <v>0</v>
      </c>
      <c r="AI311" s="105">
        <f t="shared" si="30"/>
        <v>0</v>
      </c>
      <c r="AK311" s="301"/>
    </row>
    <row r="312" spans="4:37" ht="12.75" customHeight="1" outlineLevel="1" x14ac:dyDescent="0.25">
      <c r="D312" s="139" t="str">
        <f t="shared" si="26"/>
        <v>[Staff Functions Line 26]</v>
      </c>
      <c r="E312" s="102"/>
      <c r="F312" s="140" t="str">
        <f t="shared" si="31"/>
        <v>£000</v>
      </c>
      <c r="G312" s="103">
        <f t="shared" si="35"/>
        <v>0</v>
      </c>
      <c r="H312" s="103">
        <f t="shared" si="35"/>
        <v>0</v>
      </c>
      <c r="I312" s="103">
        <f t="shared" si="35"/>
        <v>0</v>
      </c>
      <c r="J312" s="103">
        <f t="shared" si="35"/>
        <v>0</v>
      </c>
      <c r="K312" s="103">
        <f t="shared" si="35"/>
        <v>0</v>
      </c>
      <c r="L312" s="103">
        <f t="shared" si="35"/>
        <v>0</v>
      </c>
      <c r="M312" s="103">
        <f t="shared" si="35"/>
        <v>0</v>
      </c>
      <c r="N312" s="103">
        <f t="shared" si="35"/>
        <v>0</v>
      </c>
      <c r="O312" s="103">
        <f t="shared" si="35"/>
        <v>0</v>
      </c>
      <c r="P312" s="103">
        <f t="shared" si="35"/>
        <v>0</v>
      </c>
      <c r="Q312" s="103">
        <f t="shared" si="35"/>
        <v>0</v>
      </c>
      <c r="R312" s="103">
        <f t="shared" si="35"/>
        <v>0</v>
      </c>
      <c r="S312" s="103">
        <f t="shared" si="35"/>
        <v>0</v>
      </c>
      <c r="T312" s="103">
        <f t="shared" si="35"/>
        <v>0</v>
      </c>
      <c r="U312" s="103">
        <f t="shared" si="35"/>
        <v>0</v>
      </c>
      <c r="V312" s="103">
        <f t="shared" si="35"/>
        <v>0</v>
      </c>
      <c r="W312" s="103">
        <f t="shared" si="35"/>
        <v>0</v>
      </c>
      <c r="X312" s="103">
        <f t="shared" si="35"/>
        <v>0</v>
      </c>
      <c r="Y312" s="103">
        <f t="shared" si="35"/>
        <v>0</v>
      </c>
      <c r="Z312" s="103">
        <f t="shared" si="35"/>
        <v>0</v>
      </c>
      <c r="AA312" s="103">
        <f t="shared" si="35"/>
        <v>0</v>
      </c>
      <c r="AB312" s="103">
        <f t="shared" si="35"/>
        <v>0</v>
      </c>
      <c r="AC312" s="104">
        <f t="shared" si="35"/>
        <v>0</v>
      </c>
      <c r="AE312" s="105">
        <f t="shared" si="28"/>
        <v>0</v>
      </c>
      <c r="AG312" s="105">
        <f t="shared" si="29"/>
        <v>0</v>
      </c>
      <c r="AI312" s="105">
        <f t="shared" si="30"/>
        <v>0</v>
      </c>
      <c r="AK312" s="301"/>
    </row>
    <row r="313" spans="4:37" ht="12.75" customHeight="1" outlineLevel="1" x14ac:dyDescent="0.25">
      <c r="D313" s="139" t="str">
        <f t="shared" si="26"/>
        <v>[Staff Functions Line 27]</v>
      </c>
      <c r="E313" s="102"/>
      <c r="F313" s="140" t="str">
        <f t="shared" si="31"/>
        <v>£000</v>
      </c>
      <c r="G313" s="103">
        <f t="shared" si="35"/>
        <v>0</v>
      </c>
      <c r="H313" s="103">
        <f t="shared" si="35"/>
        <v>0</v>
      </c>
      <c r="I313" s="103">
        <f t="shared" si="35"/>
        <v>0</v>
      </c>
      <c r="J313" s="103">
        <f t="shared" si="35"/>
        <v>0</v>
      </c>
      <c r="K313" s="103">
        <f t="shared" si="35"/>
        <v>0</v>
      </c>
      <c r="L313" s="103">
        <f t="shared" si="35"/>
        <v>0</v>
      </c>
      <c r="M313" s="103">
        <f t="shared" si="35"/>
        <v>0</v>
      </c>
      <c r="N313" s="103">
        <f t="shared" si="35"/>
        <v>0</v>
      </c>
      <c r="O313" s="103">
        <f t="shared" si="35"/>
        <v>0</v>
      </c>
      <c r="P313" s="103">
        <f t="shared" si="35"/>
        <v>0</v>
      </c>
      <c r="Q313" s="103">
        <f t="shared" si="35"/>
        <v>0</v>
      </c>
      <c r="R313" s="103">
        <f t="shared" si="35"/>
        <v>0</v>
      </c>
      <c r="S313" s="103">
        <f t="shared" si="35"/>
        <v>0</v>
      </c>
      <c r="T313" s="103">
        <f t="shared" si="35"/>
        <v>0</v>
      </c>
      <c r="U313" s="103">
        <f t="shared" si="35"/>
        <v>0</v>
      </c>
      <c r="V313" s="103">
        <f t="shared" si="35"/>
        <v>0</v>
      </c>
      <c r="W313" s="103">
        <f t="shared" si="35"/>
        <v>0</v>
      </c>
      <c r="X313" s="103">
        <f t="shared" si="35"/>
        <v>0</v>
      </c>
      <c r="Y313" s="103">
        <f t="shared" si="35"/>
        <v>0</v>
      </c>
      <c r="Z313" s="103">
        <f t="shared" si="35"/>
        <v>0</v>
      </c>
      <c r="AA313" s="103">
        <f t="shared" si="35"/>
        <v>0</v>
      </c>
      <c r="AB313" s="103">
        <f t="shared" si="35"/>
        <v>0</v>
      </c>
      <c r="AC313" s="104">
        <f t="shared" si="35"/>
        <v>0</v>
      </c>
      <c r="AE313" s="105">
        <f t="shared" si="28"/>
        <v>0</v>
      </c>
      <c r="AG313" s="105">
        <f t="shared" si="29"/>
        <v>0</v>
      </c>
      <c r="AI313" s="105">
        <f t="shared" si="30"/>
        <v>0</v>
      </c>
      <c r="AK313" s="301"/>
    </row>
    <row r="314" spans="4:37" ht="12.75" customHeight="1" outlineLevel="1" x14ac:dyDescent="0.25">
      <c r="D314" s="139" t="str">
        <f t="shared" si="26"/>
        <v>[Staff Functions Line 28]</v>
      </c>
      <c r="E314" s="102"/>
      <c r="F314" s="140" t="str">
        <f t="shared" si="31"/>
        <v>£000</v>
      </c>
      <c r="G314" s="103">
        <f t="shared" si="35"/>
        <v>0</v>
      </c>
      <c r="H314" s="103">
        <f t="shared" si="35"/>
        <v>0</v>
      </c>
      <c r="I314" s="103">
        <f t="shared" si="35"/>
        <v>0</v>
      </c>
      <c r="J314" s="103">
        <f t="shared" si="35"/>
        <v>0</v>
      </c>
      <c r="K314" s="103">
        <f t="shared" si="35"/>
        <v>0</v>
      </c>
      <c r="L314" s="103">
        <f t="shared" si="35"/>
        <v>0</v>
      </c>
      <c r="M314" s="103">
        <f t="shared" si="35"/>
        <v>0</v>
      </c>
      <c r="N314" s="103">
        <f t="shared" si="35"/>
        <v>0</v>
      </c>
      <c r="O314" s="103">
        <f t="shared" si="35"/>
        <v>0</v>
      </c>
      <c r="P314" s="103">
        <f t="shared" si="35"/>
        <v>0</v>
      </c>
      <c r="Q314" s="103">
        <f t="shared" si="35"/>
        <v>0</v>
      </c>
      <c r="R314" s="103">
        <f t="shared" si="35"/>
        <v>0</v>
      </c>
      <c r="S314" s="103">
        <f t="shared" si="35"/>
        <v>0</v>
      </c>
      <c r="T314" s="103">
        <f t="shared" si="35"/>
        <v>0</v>
      </c>
      <c r="U314" s="103">
        <f t="shared" si="35"/>
        <v>0</v>
      </c>
      <c r="V314" s="103">
        <f t="shared" si="35"/>
        <v>0</v>
      </c>
      <c r="W314" s="103">
        <f t="shared" si="35"/>
        <v>0</v>
      </c>
      <c r="X314" s="103">
        <f t="shared" si="35"/>
        <v>0</v>
      </c>
      <c r="Y314" s="103">
        <f t="shared" si="35"/>
        <v>0</v>
      </c>
      <c r="Z314" s="103">
        <f t="shared" si="35"/>
        <v>0</v>
      </c>
      <c r="AA314" s="103">
        <f t="shared" si="35"/>
        <v>0</v>
      </c>
      <c r="AB314" s="103">
        <f t="shared" si="35"/>
        <v>0</v>
      </c>
      <c r="AC314" s="104">
        <f t="shared" si="35"/>
        <v>0</v>
      </c>
      <c r="AE314" s="105">
        <f t="shared" si="28"/>
        <v>0</v>
      </c>
      <c r="AG314" s="105">
        <f t="shared" si="29"/>
        <v>0</v>
      </c>
      <c r="AI314" s="105">
        <f t="shared" si="30"/>
        <v>0</v>
      </c>
      <c r="AK314" s="301"/>
    </row>
    <row r="315" spans="4:37" ht="12.6" customHeight="1" outlineLevel="1" x14ac:dyDescent="0.25">
      <c r="D315" s="139" t="str">
        <f t="shared" si="26"/>
        <v>[Staff Functions Line 29]</v>
      </c>
      <c r="E315" s="102"/>
      <c r="F315" s="140" t="str">
        <f t="shared" si="31"/>
        <v>£000</v>
      </c>
      <c r="G315" s="103">
        <f t="shared" si="35"/>
        <v>0</v>
      </c>
      <c r="H315" s="103">
        <f t="shared" si="35"/>
        <v>0</v>
      </c>
      <c r="I315" s="103">
        <f t="shared" si="35"/>
        <v>0</v>
      </c>
      <c r="J315" s="103">
        <f t="shared" si="35"/>
        <v>0</v>
      </c>
      <c r="K315" s="103">
        <f t="shared" si="35"/>
        <v>0</v>
      </c>
      <c r="L315" s="103">
        <f t="shared" si="35"/>
        <v>0</v>
      </c>
      <c r="M315" s="103">
        <f t="shared" si="35"/>
        <v>0</v>
      </c>
      <c r="N315" s="103">
        <f t="shared" si="35"/>
        <v>0</v>
      </c>
      <c r="O315" s="103">
        <f t="shared" si="35"/>
        <v>0</v>
      </c>
      <c r="P315" s="103">
        <f t="shared" si="35"/>
        <v>0</v>
      </c>
      <c r="Q315" s="103">
        <f t="shared" si="35"/>
        <v>0</v>
      </c>
      <c r="R315" s="103">
        <f t="shared" si="35"/>
        <v>0</v>
      </c>
      <c r="S315" s="103">
        <f t="shared" si="35"/>
        <v>0</v>
      </c>
      <c r="T315" s="103">
        <f t="shared" si="35"/>
        <v>0</v>
      </c>
      <c r="U315" s="103">
        <f t="shared" si="35"/>
        <v>0</v>
      </c>
      <c r="V315" s="103">
        <f t="shared" si="35"/>
        <v>0</v>
      </c>
      <c r="W315" s="103">
        <f t="shared" si="35"/>
        <v>0</v>
      </c>
      <c r="X315" s="103">
        <f t="shared" si="35"/>
        <v>0</v>
      </c>
      <c r="Y315" s="103">
        <f t="shared" si="35"/>
        <v>0</v>
      </c>
      <c r="Z315" s="103">
        <f t="shared" si="35"/>
        <v>0</v>
      </c>
      <c r="AA315" s="103">
        <f t="shared" si="35"/>
        <v>0</v>
      </c>
      <c r="AB315" s="103">
        <f t="shared" si="35"/>
        <v>0</v>
      </c>
      <c r="AC315" s="104">
        <f t="shared" si="35"/>
        <v>0</v>
      </c>
      <c r="AE315" s="105">
        <f t="shared" si="28"/>
        <v>0</v>
      </c>
      <c r="AG315" s="105">
        <f t="shared" si="29"/>
        <v>0</v>
      </c>
      <c r="AI315" s="105">
        <f t="shared" si="30"/>
        <v>0</v>
      </c>
      <c r="AK315" s="301"/>
    </row>
    <row r="316" spans="4:37" ht="12.75" customHeight="1" outlineLevel="1" x14ac:dyDescent="0.25">
      <c r="D316" s="139" t="str">
        <f t="shared" si="26"/>
        <v>[Staff Functions Line 30]</v>
      </c>
      <c r="E316" s="102"/>
      <c r="F316" s="140" t="str">
        <f t="shared" si="31"/>
        <v>£000</v>
      </c>
      <c r="G316" s="103">
        <f t="shared" si="35"/>
        <v>0</v>
      </c>
      <c r="H316" s="103">
        <f t="shared" si="35"/>
        <v>0</v>
      </c>
      <c r="I316" s="103">
        <f t="shared" si="35"/>
        <v>0</v>
      </c>
      <c r="J316" s="103">
        <f t="shared" si="35"/>
        <v>0</v>
      </c>
      <c r="K316" s="103">
        <f t="shared" si="35"/>
        <v>0</v>
      </c>
      <c r="L316" s="103">
        <f t="shared" si="35"/>
        <v>0</v>
      </c>
      <c r="M316" s="103">
        <f t="shared" si="35"/>
        <v>0</v>
      </c>
      <c r="N316" s="103">
        <f t="shared" si="35"/>
        <v>0</v>
      </c>
      <c r="O316" s="103">
        <f t="shared" si="35"/>
        <v>0</v>
      </c>
      <c r="P316" s="103">
        <f t="shared" si="35"/>
        <v>0</v>
      </c>
      <c r="Q316" s="103">
        <f t="shared" si="35"/>
        <v>0</v>
      </c>
      <c r="R316" s="103">
        <f t="shared" si="35"/>
        <v>0</v>
      </c>
      <c r="S316" s="103">
        <f t="shared" si="35"/>
        <v>0</v>
      </c>
      <c r="T316" s="103">
        <f t="shared" si="35"/>
        <v>0</v>
      </c>
      <c r="U316" s="103">
        <f t="shared" si="35"/>
        <v>0</v>
      </c>
      <c r="V316" s="103">
        <f t="shared" si="35"/>
        <v>0</v>
      </c>
      <c r="W316" s="103">
        <f t="shared" si="35"/>
        <v>0</v>
      </c>
      <c r="X316" s="103">
        <f t="shared" si="35"/>
        <v>0</v>
      </c>
      <c r="Y316" s="103">
        <f t="shared" si="35"/>
        <v>0</v>
      </c>
      <c r="Z316" s="103">
        <f t="shared" si="35"/>
        <v>0</v>
      </c>
      <c r="AA316" s="103">
        <f t="shared" si="35"/>
        <v>0</v>
      </c>
      <c r="AB316" s="103">
        <f t="shared" si="35"/>
        <v>0</v>
      </c>
      <c r="AC316" s="104">
        <f t="shared" si="35"/>
        <v>0</v>
      </c>
      <c r="AE316" s="105">
        <f t="shared" si="28"/>
        <v>0</v>
      </c>
      <c r="AG316" s="105">
        <f t="shared" si="29"/>
        <v>0</v>
      </c>
      <c r="AI316" s="105">
        <f t="shared" si="30"/>
        <v>0</v>
      </c>
      <c r="AK316" s="301"/>
    </row>
    <row r="317" spans="4:37" ht="12.75" customHeight="1" outlineLevel="1" x14ac:dyDescent="0.25">
      <c r="D317" s="139" t="str">
        <f t="shared" si="26"/>
        <v>[Staff Functions Line 31]</v>
      </c>
      <c r="E317" s="102"/>
      <c r="F317" s="140" t="str">
        <f t="shared" si="31"/>
        <v>£000</v>
      </c>
      <c r="G317" s="103">
        <f t="shared" si="35"/>
        <v>0</v>
      </c>
      <c r="H317" s="103">
        <f t="shared" si="35"/>
        <v>0</v>
      </c>
      <c r="I317" s="103">
        <f t="shared" si="35"/>
        <v>0</v>
      </c>
      <c r="J317" s="103">
        <f t="shared" si="35"/>
        <v>0</v>
      </c>
      <c r="K317" s="103">
        <f t="shared" si="35"/>
        <v>0</v>
      </c>
      <c r="L317" s="103">
        <f t="shared" si="35"/>
        <v>0</v>
      </c>
      <c r="M317" s="103">
        <f t="shared" si="35"/>
        <v>0</v>
      </c>
      <c r="N317" s="103">
        <f t="shared" si="35"/>
        <v>0</v>
      </c>
      <c r="O317" s="103">
        <f t="shared" si="35"/>
        <v>0</v>
      </c>
      <c r="P317" s="103">
        <f t="shared" si="35"/>
        <v>0</v>
      </c>
      <c r="Q317" s="103">
        <f t="shared" si="35"/>
        <v>0</v>
      </c>
      <c r="R317" s="103">
        <f t="shared" si="35"/>
        <v>0</v>
      </c>
      <c r="S317" s="103">
        <f t="shared" si="35"/>
        <v>0</v>
      </c>
      <c r="T317" s="103">
        <f t="shared" si="35"/>
        <v>0</v>
      </c>
      <c r="U317" s="103">
        <f t="shared" si="35"/>
        <v>0</v>
      </c>
      <c r="V317" s="103">
        <f t="shared" si="35"/>
        <v>0</v>
      </c>
      <c r="W317" s="103">
        <f t="shared" si="35"/>
        <v>0</v>
      </c>
      <c r="X317" s="103">
        <f t="shared" si="35"/>
        <v>0</v>
      </c>
      <c r="Y317" s="103">
        <f t="shared" si="35"/>
        <v>0</v>
      </c>
      <c r="Z317" s="103">
        <f t="shared" si="35"/>
        <v>0</v>
      </c>
      <c r="AA317" s="103">
        <f t="shared" si="35"/>
        <v>0</v>
      </c>
      <c r="AB317" s="103">
        <f t="shared" si="35"/>
        <v>0</v>
      </c>
      <c r="AC317" s="104">
        <f t="shared" si="35"/>
        <v>0</v>
      </c>
      <c r="AE317" s="105">
        <f t="shared" si="28"/>
        <v>0</v>
      </c>
      <c r="AG317" s="105">
        <f t="shared" si="29"/>
        <v>0</v>
      </c>
      <c r="AI317" s="105">
        <f t="shared" si="30"/>
        <v>0</v>
      </c>
      <c r="AK317" s="301"/>
    </row>
    <row r="318" spans="4:37" ht="12.75" customHeight="1" outlineLevel="1" x14ac:dyDescent="0.25">
      <c r="D318" s="139" t="str">
        <f t="shared" si="26"/>
        <v>[Staff Functions Line 32]</v>
      </c>
      <c r="E318" s="102"/>
      <c r="F318" s="140" t="str">
        <f t="shared" si="31"/>
        <v>£000</v>
      </c>
      <c r="G318" s="103">
        <f t="shared" si="35"/>
        <v>0</v>
      </c>
      <c r="H318" s="103">
        <f t="shared" si="35"/>
        <v>0</v>
      </c>
      <c r="I318" s="103">
        <f t="shared" si="35"/>
        <v>0</v>
      </c>
      <c r="J318" s="103">
        <f t="shared" si="35"/>
        <v>0</v>
      </c>
      <c r="K318" s="103">
        <f t="shared" si="35"/>
        <v>0</v>
      </c>
      <c r="L318" s="103">
        <f t="shared" si="35"/>
        <v>0</v>
      </c>
      <c r="M318" s="103">
        <f t="shared" si="35"/>
        <v>0</v>
      </c>
      <c r="N318" s="103">
        <f t="shared" si="35"/>
        <v>0</v>
      </c>
      <c r="O318" s="103">
        <f t="shared" si="35"/>
        <v>0</v>
      </c>
      <c r="P318" s="103">
        <f t="shared" si="35"/>
        <v>0</v>
      </c>
      <c r="Q318" s="103">
        <f t="shared" si="35"/>
        <v>0</v>
      </c>
      <c r="R318" s="103">
        <f t="shared" si="35"/>
        <v>0</v>
      </c>
      <c r="S318" s="103">
        <f t="shared" si="35"/>
        <v>0</v>
      </c>
      <c r="T318" s="103">
        <f t="shared" si="35"/>
        <v>0</v>
      </c>
      <c r="U318" s="103">
        <f t="shared" si="35"/>
        <v>0</v>
      </c>
      <c r="V318" s="103">
        <f t="shared" si="35"/>
        <v>0</v>
      </c>
      <c r="W318" s="103">
        <f t="shared" si="35"/>
        <v>0</v>
      </c>
      <c r="X318" s="103">
        <f t="shared" si="35"/>
        <v>0</v>
      </c>
      <c r="Y318" s="103">
        <f t="shared" si="35"/>
        <v>0</v>
      </c>
      <c r="Z318" s="103">
        <f t="shared" si="35"/>
        <v>0</v>
      </c>
      <c r="AA318" s="103">
        <f t="shared" si="35"/>
        <v>0</v>
      </c>
      <c r="AB318" s="103">
        <f t="shared" si="35"/>
        <v>0</v>
      </c>
      <c r="AC318" s="104">
        <f t="shared" si="35"/>
        <v>0</v>
      </c>
      <c r="AE318" s="105">
        <f t="shared" si="28"/>
        <v>0</v>
      </c>
      <c r="AG318" s="105">
        <f t="shared" si="29"/>
        <v>0</v>
      </c>
      <c r="AI318" s="105">
        <f t="shared" si="30"/>
        <v>0</v>
      </c>
      <c r="AK318" s="301"/>
    </row>
    <row r="319" spans="4:37" ht="12.75" customHeight="1" outlineLevel="1" x14ac:dyDescent="0.25">
      <c r="D319" s="139" t="str">
        <f t="shared" si="26"/>
        <v>[Staff Functions Line 33]</v>
      </c>
      <c r="E319" s="102"/>
      <c r="F319" s="140" t="str">
        <f t="shared" si="31"/>
        <v>£000</v>
      </c>
      <c r="G319" s="103">
        <f t="shared" si="35"/>
        <v>0</v>
      </c>
      <c r="H319" s="103">
        <f t="shared" si="35"/>
        <v>0</v>
      </c>
      <c r="I319" s="103">
        <f t="shared" si="35"/>
        <v>0</v>
      </c>
      <c r="J319" s="103">
        <f t="shared" si="35"/>
        <v>0</v>
      </c>
      <c r="K319" s="103">
        <f t="shared" si="35"/>
        <v>0</v>
      </c>
      <c r="L319" s="103">
        <f t="shared" si="35"/>
        <v>0</v>
      </c>
      <c r="M319" s="103">
        <f t="shared" si="35"/>
        <v>0</v>
      </c>
      <c r="N319" s="103">
        <f t="shared" si="35"/>
        <v>0</v>
      </c>
      <c r="O319" s="103">
        <f t="shared" si="35"/>
        <v>0</v>
      </c>
      <c r="P319" s="103">
        <f t="shared" si="35"/>
        <v>0</v>
      </c>
      <c r="Q319" s="103">
        <f t="shared" si="35"/>
        <v>0</v>
      </c>
      <c r="R319" s="103">
        <f t="shared" si="35"/>
        <v>0</v>
      </c>
      <c r="S319" s="103">
        <f t="shared" si="35"/>
        <v>0</v>
      </c>
      <c r="T319" s="103">
        <f t="shared" si="35"/>
        <v>0</v>
      </c>
      <c r="U319" s="103">
        <f t="shared" si="35"/>
        <v>0</v>
      </c>
      <c r="V319" s="103">
        <f t="shared" si="35"/>
        <v>0</v>
      </c>
      <c r="W319" s="103">
        <f t="shared" si="35"/>
        <v>0</v>
      </c>
      <c r="X319" s="103">
        <f t="shared" si="35"/>
        <v>0</v>
      </c>
      <c r="Y319" s="103">
        <f t="shared" si="35"/>
        <v>0</v>
      </c>
      <c r="Z319" s="103">
        <f t="shared" si="35"/>
        <v>0</v>
      </c>
      <c r="AA319" s="103">
        <f t="shared" si="35"/>
        <v>0</v>
      </c>
      <c r="AB319" s="103">
        <f t="shared" si="35"/>
        <v>0</v>
      </c>
      <c r="AC319" s="104">
        <f t="shared" si="35"/>
        <v>0</v>
      </c>
      <c r="AE319" s="105">
        <f t="shared" si="28"/>
        <v>0</v>
      </c>
      <c r="AG319" s="105">
        <f t="shared" si="29"/>
        <v>0</v>
      </c>
      <c r="AI319" s="105">
        <f t="shared" si="30"/>
        <v>0</v>
      </c>
      <c r="AK319" s="301"/>
    </row>
    <row r="320" spans="4:37" ht="12.75" customHeight="1" outlineLevel="1" x14ac:dyDescent="0.25">
      <c r="D320" s="139" t="str">
        <f t="shared" si="26"/>
        <v>[Staff Functions Line 34]</v>
      </c>
      <c r="E320" s="102"/>
      <c r="F320" s="140" t="str">
        <f t="shared" si="31"/>
        <v>£000</v>
      </c>
      <c r="G320" s="103">
        <f t="shared" si="35"/>
        <v>0</v>
      </c>
      <c r="H320" s="103">
        <f t="shared" si="35"/>
        <v>0</v>
      </c>
      <c r="I320" s="103">
        <f t="shared" si="35"/>
        <v>0</v>
      </c>
      <c r="J320" s="103">
        <f t="shared" si="35"/>
        <v>0</v>
      </c>
      <c r="K320" s="103">
        <f t="shared" si="35"/>
        <v>0</v>
      </c>
      <c r="L320" s="103">
        <f t="shared" si="35"/>
        <v>0</v>
      </c>
      <c r="M320" s="103">
        <f t="shared" si="35"/>
        <v>0</v>
      </c>
      <c r="N320" s="103">
        <f t="shared" si="35"/>
        <v>0</v>
      </c>
      <c r="O320" s="103">
        <f t="shared" si="35"/>
        <v>0</v>
      </c>
      <c r="P320" s="103">
        <f t="shared" si="35"/>
        <v>0</v>
      </c>
      <c r="Q320" s="103">
        <f t="shared" si="35"/>
        <v>0</v>
      </c>
      <c r="R320" s="103">
        <f t="shared" si="35"/>
        <v>0</v>
      </c>
      <c r="S320" s="103">
        <f t="shared" si="35"/>
        <v>0</v>
      </c>
      <c r="T320" s="103">
        <f t="shared" si="35"/>
        <v>0</v>
      </c>
      <c r="U320" s="103">
        <f t="shared" si="35"/>
        <v>0</v>
      </c>
      <c r="V320" s="103">
        <f t="shared" si="35"/>
        <v>0</v>
      </c>
      <c r="W320" s="103">
        <f t="shared" si="35"/>
        <v>0</v>
      </c>
      <c r="X320" s="103">
        <f t="shared" si="35"/>
        <v>0</v>
      </c>
      <c r="Y320" s="103">
        <f t="shared" si="35"/>
        <v>0</v>
      </c>
      <c r="Z320" s="103">
        <f t="shared" si="35"/>
        <v>0</v>
      </c>
      <c r="AA320" s="103">
        <f t="shared" si="35"/>
        <v>0</v>
      </c>
      <c r="AB320" s="103">
        <f t="shared" si="35"/>
        <v>0</v>
      </c>
      <c r="AC320" s="104">
        <f t="shared" si="35"/>
        <v>0</v>
      </c>
      <c r="AE320" s="105">
        <f t="shared" si="28"/>
        <v>0</v>
      </c>
      <c r="AG320" s="105">
        <f t="shared" si="29"/>
        <v>0</v>
      </c>
      <c r="AI320" s="105">
        <f t="shared" si="30"/>
        <v>0</v>
      </c>
      <c r="AK320" s="301"/>
    </row>
    <row r="321" spans="2:37" ht="12.75" customHeight="1" outlineLevel="1" x14ac:dyDescent="0.25">
      <c r="D321" s="139" t="str">
        <f t="shared" si="26"/>
        <v>[Staff Functions Line 35]</v>
      </c>
      <c r="E321" s="102"/>
      <c r="F321" s="140" t="str">
        <f t="shared" si="31"/>
        <v>£000</v>
      </c>
      <c r="G321" s="103">
        <f t="shared" si="35"/>
        <v>0</v>
      </c>
      <c r="H321" s="103">
        <f t="shared" si="35"/>
        <v>0</v>
      </c>
      <c r="I321" s="103">
        <f t="shared" si="35"/>
        <v>0</v>
      </c>
      <c r="J321" s="103">
        <f t="shared" si="35"/>
        <v>0</v>
      </c>
      <c r="K321" s="103">
        <f t="shared" si="35"/>
        <v>0</v>
      </c>
      <c r="L321" s="103">
        <f t="shared" si="35"/>
        <v>0</v>
      </c>
      <c r="M321" s="103">
        <f t="shared" si="35"/>
        <v>0</v>
      </c>
      <c r="N321" s="103">
        <f t="shared" si="35"/>
        <v>0</v>
      </c>
      <c r="O321" s="103">
        <f t="shared" si="35"/>
        <v>0</v>
      </c>
      <c r="P321" s="103">
        <f t="shared" si="35"/>
        <v>0</v>
      </c>
      <c r="Q321" s="103">
        <f t="shared" si="35"/>
        <v>0</v>
      </c>
      <c r="R321" s="103">
        <f t="shared" si="35"/>
        <v>0</v>
      </c>
      <c r="S321" s="103">
        <f t="shared" si="35"/>
        <v>0</v>
      </c>
      <c r="T321" s="103">
        <f t="shared" si="35"/>
        <v>0</v>
      </c>
      <c r="U321" s="103">
        <f t="shared" si="35"/>
        <v>0</v>
      </c>
      <c r="V321" s="103">
        <f t="shared" si="35"/>
        <v>0</v>
      </c>
      <c r="W321" s="103">
        <f t="shared" si="35"/>
        <v>0</v>
      </c>
      <c r="X321" s="103">
        <f t="shared" si="35"/>
        <v>0</v>
      </c>
      <c r="Y321" s="103">
        <f t="shared" si="35"/>
        <v>0</v>
      </c>
      <c r="Z321" s="103">
        <f t="shared" si="35"/>
        <v>0</v>
      </c>
      <c r="AA321" s="103">
        <f t="shared" si="35"/>
        <v>0</v>
      </c>
      <c r="AB321" s="103">
        <f t="shared" si="35"/>
        <v>0</v>
      </c>
      <c r="AC321" s="104">
        <f t="shared" si="35"/>
        <v>0</v>
      </c>
      <c r="AE321" s="105">
        <f t="shared" si="28"/>
        <v>0</v>
      </c>
      <c r="AG321" s="105">
        <f t="shared" si="29"/>
        <v>0</v>
      </c>
      <c r="AI321" s="105">
        <f t="shared" si="30"/>
        <v>0</v>
      </c>
      <c r="AK321" s="301"/>
    </row>
    <row r="322" spans="2:37" ht="12.75" customHeight="1" outlineLevel="1" x14ac:dyDescent="0.25">
      <c r="D322" s="139" t="str">
        <f t="shared" si="26"/>
        <v>[Staff Functions Line 36]</v>
      </c>
      <c r="E322" s="102"/>
      <c r="F322" s="140" t="str">
        <f t="shared" si="31"/>
        <v>£000</v>
      </c>
      <c r="G322" s="103">
        <f t="shared" si="35"/>
        <v>0</v>
      </c>
      <c r="H322" s="103">
        <f t="shared" si="35"/>
        <v>0</v>
      </c>
      <c r="I322" s="103">
        <f t="shared" ref="I322:AC322" si="36">I52*I277</f>
        <v>0</v>
      </c>
      <c r="J322" s="103">
        <f t="shared" si="36"/>
        <v>0</v>
      </c>
      <c r="K322" s="103">
        <f t="shared" si="36"/>
        <v>0</v>
      </c>
      <c r="L322" s="103">
        <f t="shared" si="36"/>
        <v>0</v>
      </c>
      <c r="M322" s="103">
        <f t="shared" si="36"/>
        <v>0</v>
      </c>
      <c r="N322" s="103">
        <f t="shared" si="36"/>
        <v>0</v>
      </c>
      <c r="O322" s="103">
        <f t="shared" si="36"/>
        <v>0</v>
      </c>
      <c r="P322" s="103">
        <f t="shared" si="36"/>
        <v>0</v>
      </c>
      <c r="Q322" s="103">
        <f t="shared" si="36"/>
        <v>0</v>
      </c>
      <c r="R322" s="103">
        <f t="shared" si="36"/>
        <v>0</v>
      </c>
      <c r="S322" s="103">
        <f t="shared" si="36"/>
        <v>0</v>
      </c>
      <c r="T322" s="103">
        <f t="shared" si="36"/>
        <v>0</v>
      </c>
      <c r="U322" s="103">
        <f t="shared" si="36"/>
        <v>0</v>
      </c>
      <c r="V322" s="103">
        <f t="shared" si="36"/>
        <v>0</v>
      </c>
      <c r="W322" s="103">
        <f t="shared" si="36"/>
        <v>0</v>
      </c>
      <c r="X322" s="103">
        <f t="shared" si="36"/>
        <v>0</v>
      </c>
      <c r="Y322" s="103">
        <f t="shared" si="36"/>
        <v>0</v>
      </c>
      <c r="Z322" s="103">
        <f t="shared" si="36"/>
        <v>0</v>
      </c>
      <c r="AA322" s="103">
        <f t="shared" si="36"/>
        <v>0</v>
      </c>
      <c r="AB322" s="103">
        <f t="shared" si="36"/>
        <v>0</v>
      </c>
      <c r="AC322" s="104">
        <f t="shared" si="36"/>
        <v>0</v>
      </c>
      <c r="AE322" s="105">
        <f t="shared" si="28"/>
        <v>0</v>
      </c>
      <c r="AG322" s="105">
        <f t="shared" si="29"/>
        <v>0</v>
      </c>
      <c r="AI322" s="105">
        <f t="shared" si="30"/>
        <v>0</v>
      </c>
      <c r="AK322" s="301"/>
    </row>
    <row r="323" spans="2:37" ht="12.75" customHeight="1" outlineLevel="1" x14ac:dyDescent="0.25">
      <c r="D323" s="139" t="str">
        <f t="shared" si="26"/>
        <v>[Staff Functions Line 37]</v>
      </c>
      <c r="E323" s="102"/>
      <c r="F323" s="140" t="str">
        <f t="shared" si="31"/>
        <v>£000</v>
      </c>
      <c r="G323" s="103">
        <f t="shared" ref="G323:AC326" si="37">G53*G278</f>
        <v>0</v>
      </c>
      <c r="H323" s="103">
        <f t="shared" si="37"/>
        <v>0</v>
      </c>
      <c r="I323" s="103">
        <f t="shared" si="37"/>
        <v>0</v>
      </c>
      <c r="J323" s="103">
        <f t="shared" si="37"/>
        <v>0</v>
      </c>
      <c r="K323" s="103">
        <f t="shared" si="37"/>
        <v>0</v>
      </c>
      <c r="L323" s="103">
        <f t="shared" si="37"/>
        <v>0</v>
      </c>
      <c r="M323" s="103">
        <f t="shared" si="37"/>
        <v>0</v>
      </c>
      <c r="N323" s="103">
        <f t="shared" si="37"/>
        <v>0</v>
      </c>
      <c r="O323" s="103">
        <f t="shared" si="37"/>
        <v>0</v>
      </c>
      <c r="P323" s="103">
        <f t="shared" si="37"/>
        <v>0</v>
      </c>
      <c r="Q323" s="103">
        <f t="shared" si="37"/>
        <v>0</v>
      </c>
      <c r="R323" s="103">
        <f t="shared" si="37"/>
        <v>0</v>
      </c>
      <c r="S323" s="103">
        <f t="shared" si="37"/>
        <v>0</v>
      </c>
      <c r="T323" s="103">
        <f t="shared" si="37"/>
        <v>0</v>
      </c>
      <c r="U323" s="103">
        <f t="shared" si="37"/>
        <v>0</v>
      </c>
      <c r="V323" s="103">
        <f t="shared" si="37"/>
        <v>0</v>
      </c>
      <c r="W323" s="103">
        <f t="shared" si="37"/>
        <v>0</v>
      </c>
      <c r="X323" s="103">
        <f t="shared" si="37"/>
        <v>0</v>
      </c>
      <c r="Y323" s="103">
        <f t="shared" si="37"/>
        <v>0</v>
      </c>
      <c r="Z323" s="103">
        <f t="shared" si="37"/>
        <v>0</v>
      </c>
      <c r="AA323" s="103">
        <f t="shared" si="37"/>
        <v>0</v>
      </c>
      <c r="AB323" s="103">
        <f t="shared" si="37"/>
        <v>0</v>
      </c>
      <c r="AC323" s="104">
        <f t="shared" si="37"/>
        <v>0</v>
      </c>
      <c r="AE323" s="105">
        <f t="shared" si="28"/>
        <v>0</v>
      </c>
      <c r="AG323" s="105">
        <f t="shared" si="29"/>
        <v>0</v>
      </c>
      <c r="AI323" s="105">
        <f t="shared" si="30"/>
        <v>0</v>
      </c>
      <c r="AK323" s="301"/>
    </row>
    <row r="324" spans="2:37" ht="12.75" customHeight="1" outlineLevel="1" x14ac:dyDescent="0.25">
      <c r="D324" s="139" t="str">
        <f t="shared" si="26"/>
        <v>[Staff Functions Line 38]</v>
      </c>
      <c r="E324" s="102"/>
      <c r="F324" s="140" t="str">
        <f t="shared" si="31"/>
        <v>£000</v>
      </c>
      <c r="G324" s="103">
        <f t="shared" si="37"/>
        <v>0</v>
      </c>
      <c r="H324" s="103">
        <f t="shared" si="37"/>
        <v>0</v>
      </c>
      <c r="I324" s="103">
        <f t="shared" si="37"/>
        <v>0</v>
      </c>
      <c r="J324" s="103">
        <f t="shared" si="37"/>
        <v>0</v>
      </c>
      <c r="K324" s="103">
        <f t="shared" si="37"/>
        <v>0</v>
      </c>
      <c r="L324" s="103">
        <f t="shared" si="37"/>
        <v>0</v>
      </c>
      <c r="M324" s="103">
        <f t="shared" si="37"/>
        <v>0</v>
      </c>
      <c r="N324" s="103">
        <f t="shared" si="37"/>
        <v>0</v>
      </c>
      <c r="O324" s="103">
        <f t="shared" si="37"/>
        <v>0</v>
      </c>
      <c r="P324" s="103">
        <f t="shared" si="37"/>
        <v>0</v>
      </c>
      <c r="Q324" s="103">
        <f t="shared" si="37"/>
        <v>0</v>
      </c>
      <c r="R324" s="103">
        <f t="shared" si="37"/>
        <v>0</v>
      </c>
      <c r="S324" s="103">
        <f t="shared" si="37"/>
        <v>0</v>
      </c>
      <c r="T324" s="103">
        <f t="shared" si="37"/>
        <v>0</v>
      </c>
      <c r="U324" s="103">
        <f t="shared" si="37"/>
        <v>0</v>
      </c>
      <c r="V324" s="103">
        <f t="shared" si="37"/>
        <v>0</v>
      </c>
      <c r="W324" s="103">
        <f t="shared" si="37"/>
        <v>0</v>
      </c>
      <c r="X324" s="103">
        <f t="shared" si="37"/>
        <v>0</v>
      </c>
      <c r="Y324" s="103">
        <f t="shared" si="37"/>
        <v>0</v>
      </c>
      <c r="Z324" s="103">
        <f t="shared" si="37"/>
        <v>0</v>
      </c>
      <c r="AA324" s="103">
        <f t="shared" si="37"/>
        <v>0</v>
      </c>
      <c r="AB324" s="103">
        <f t="shared" si="37"/>
        <v>0</v>
      </c>
      <c r="AC324" s="104">
        <f t="shared" si="37"/>
        <v>0</v>
      </c>
      <c r="AE324" s="105">
        <f t="shared" si="28"/>
        <v>0</v>
      </c>
      <c r="AG324" s="105">
        <f t="shared" si="29"/>
        <v>0</v>
      </c>
      <c r="AI324" s="105">
        <f t="shared" si="30"/>
        <v>0</v>
      </c>
      <c r="AK324" s="301"/>
    </row>
    <row r="325" spans="2:37" ht="12.75" customHeight="1" outlineLevel="1" x14ac:dyDescent="0.25">
      <c r="D325" s="139" t="str">
        <f t="shared" si="26"/>
        <v>[Staff Functions Line 39]</v>
      </c>
      <c r="E325" s="102"/>
      <c r="F325" s="140" t="str">
        <f t="shared" si="31"/>
        <v>£000</v>
      </c>
      <c r="G325" s="103">
        <f t="shared" si="37"/>
        <v>0</v>
      </c>
      <c r="H325" s="103">
        <f t="shared" si="37"/>
        <v>0</v>
      </c>
      <c r="I325" s="103">
        <f t="shared" si="37"/>
        <v>0</v>
      </c>
      <c r="J325" s="103">
        <f t="shared" si="37"/>
        <v>0</v>
      </c>
      <c r="K325" s="103">
        <f t="shared" si="37"/>
        <v>0</v>
      </c>
      <c r="L325" s="103">
        <f t="shared" si="37"/>
        <v>0</v>
      </c>
      <c r="M325" s="103">
        <f t="shared" si="37"/>
        <v>0</v>
      </c>
      <c r="N325" s="103">
        <f t="shared" si="37"/>
        <v>0</v>
      </c>
      <c r="O325" s="103">
        <f t="shared" si="37"/>
        <v>0</v>
      </c>
      <c r="P325" s="103">
        <f t="shared" si="37"/>
        <v>0</v>
      </c>
      <c r="Q325" s="103">
        <f t="shared" si="37"/>
        <v>0</v>
      </c>
      <c r="R325" s="103">
        <f t="shared" si="37"/>
        <v>0</v>
      </c>
      <c r="S325" s="103">
        <f t="shared" si="37"/>
        <v>0</v>
      </c>
      <c r="T325" s="103">
        <f t="shared" si="37"/>
        <v>0</v>
      </c>
      <c r="U325" s="103">
        <f t="shared" si="37"/>
        <v>0</v>
      </c>
      <c r="V325" s="103">
        <f t="shared" si="37"/>
        <v>0</v>
      </c>
      <c r="W325" s="103">
        <f t="shared" si="37"/>
        <v>0</v>
      </c>
      <c r="X325" s="103">
        <f t="shared" si="37"/>
        <v>0</v>
      </c>
      <c r="Y325" s="103">
        <f t="shared" si="37"/>
        <v>0</v>
      </c>
      <c r="Z325" s="103">
        <f t="shared" si="37"/>
        <v>0</v>
      </c>
      <c r="AA325" s="103">
        <f t="shared" si="37"/>
        <v>0</v>
      </c>
      <c r="AB325" s="103">
        <f t="shared" si="37"/>
        <v>0</v>
      </c>
      <c r="AC325" s="104">
        <f t="shared" si="37"/>
        <v>0</v>
      </c>
      <c r="AE325" s="105">
        <f t="shared" si="28"/>
        <v>0</v>
      </c>
      <c r="AG325" s="105">
        <f t="shared" si="29"/>
        <v>0</v>
      </c>
      <c r="AI325" s="105">
        <f t="shared" si="30"/>
        <v>0</v>
      </c>
      <c r="AK325" s="301"/>
    </row>
    <row r="326" spans="2:37" ht="12.75" customHeight="1" outlineLevel="1" x14ac:dyDescent="0.25">
      <c r="D326" s="111" t="str">
        <f t="shared" si="26"/>
        <v>[Staff Functions Line 40]</v>
      </c>
      <c r="E326" s="287"/>
      <c r="F326" s="150" t="str">
        <f t="shared" si="31"/>
        <v>£000</v>
      </c>
      <c r="G326" s="113">
        <f t="shared" si="37"/>
        <v>0</v>
      </c>
      <c r="H326" s="113">
        <f t="shared" si="37"/>
        <v>0</v>
      </c>
      <c r="I326" s="113">
        <f t="shared" si="37"/>
        <v>0</v>
      </c>
      <c r="J326" s="113">
        <f t="shared" si="37"/>
        <v>0</v>
      </c>
      <c r="K326" s="113">
        <f t="shared" si="37"/>
        <v>0</v>
      </c>
      <c r="L326" s="113">
        <f t="shared" si="37"/>
        <v>0</v>
      </c>
      <c r="M326" s="113">
        <f t="shared" si="37"/>
        <v>0</v>
      </c>
      <c r="N326" s="113">
        <f t="shared" si="37"/>
        <v>0</v>
      </c>
      <c r="O326" s="113">
        <f t="shared" si="37"/>
        <v>0</v>
      </c>
      <c r="P326" s="113">
        <f t="shared" si="37"/>
        <v>0</v>
      </c>
      <c r="Q326" s="113">
        <f t="shared" si="37"/>
        <v>0</v>
      </c>
      <c r="R326" s="113">
        <f t="shared" si="37"/>
        <v>0</v>
      </c>
      <c r="S326" s="113">
        <f t="shared" si="37"/>
        <v>0</v>
      </c>
      <c r="T326" s="113">
        <f t="shared" si="37"/>
        <v>0</v>
      </c>
      <c r="U326" s="113">
        <f t="shared" si="37"/>
        <v>0</v>
      </c>
      <c r="V326" s="113">
        <f t="shared" si="37"/>
        <v>0</v>
      </c>
      <c r="W326" s="113">
        <f t="shared" si="37"/>
        <v>0</v>
      </c>
      <c r="X326" s="113">
        <f t="shared" si="37"/>
        <v>0</v>
      </c>
      <c r="Y326" s="113">
        <f t="shared" si="37"/>
        <v>0</v>
      </c>
      <c r="Z326" s="113">
        <f t="shared" si="37"/>
        <v>0</v>
      </c>
      <c r="AA326" s="113">
        <f t="shared" si="37"/>
        <v>0</v>
      </c>
      <c r="AB326" s="113">
        <f t="shared" si="37"/>
        <v>0</v>
      </c>
      <c r="AC326" s="114">
        <f t="shared" si="37"/>
        <v>0</v>
      </c>
      <c r="AE326" s="115">
        <f t="shared" si="28"/>
        <v>0</v>
      </c>
      <c r="AG326" s="115">
        <f t="shared" si="29"/>
        <v>0</v>
      </c>
      <c r="AI326" s="115">
        <f t="shared" si="30"/>
        <v>0</v>
      </c>
      <c r="AK326" s="302"/>
    </row>
    <row r="327" spans="2:37" ht="12.75" customHeight="1" outlineLevel="1" x14ac:dyDescent="0.25">
      <c r="G327" s="103"/>
      <c r="H327" s="103"/>
      <c r="I327" s="103"/>
      <c r="J327" s="103"/>
      <c r="K327" s="103"/>
      <c r="L327" s="103"/>
      <c r="M327" s="103"/>
      <c r="N327" s="103"/>
      <c r="O327" s="103"/>
      <c r="P327" s="103"/>
      <c r="Q327" s="103"/>
      <c r="R327" s="103"/>
      <c r="S327" s="103"/>
      <c r="T327" s="103"/>
      <c r="U327" s="103"/>
      <c r="V327" s="103"/>
      <c r="W327" s="103"/>
      <c r="X327" s="103"/>
      <c r="Y327" s="103"/>
      <c r="Z327" s="103"/>
      <c r="AA327" s="103"/>
      <c r="AB327" s="103"/>
      <c r="AC327" s="103"/>
      <c r="AE327" s="103"/>
      <c r="AG327" s="103"/>
      <c r="AI327" s="103"/>
    </row>
    <row r="328" spans="2:37" ht="12.75" customHeight="1" outlineLevel="1" x14ac:dyDescent="0.25">
      <c r="D328" s="292" t="str">
        <f>B285</f>
        <v>Total Cost</v>
      </c>
      <c r="E328" s="308"/>
      <c r="F328" s="309" t="str">
        <f>F326</f>
        <v>£000</v>
      </c>
      <c r="G328" s="310">
        <f>SUM(G287:G326)</f>
        <v>0</v>
      </c>
      <c r="H328" s="310">
        <f t="shared" ref="H328:S328" si="38">SUM(H287:H326)</f>
        <v>0</v>
      </c>
      <c r="I328" s="310">
        <f>SUM(I287:I326)</f>
        <v>0</v>
      </c>
      <c r="J328" s="310">
        <f>SUM(J287:J326)</f>
        <v>0</v>
      </c>
      <c r="K328" s="310">
        <f>SUM(K287:K326)</f>
        <v>0</v>
      </c>
      <c r="L328" s="310">
        <f t="shared" si="38"/>
        <v>0</v>
      </c>
      <c r="M328" s="310">
        <f t="shared" si="38"/>
        <v>0</v>
      </c>
      <c r="N328" s="310">
        <f t="shared" si="38"/>
        <v>0</v>
      </c>
      <c r="O328" s="310">
        <f t="shared" si="38"/>
        <v>0</v>
      </c>
      <c r="P328" s="310">
        <f t="shared" si="38"/>
        <v>0</v>
      </c>
      <c r="Q328" s="310">
        <f t="shared" si="38"/>
        <v>0</v>
      </c>
      <c r="R328" s="310">
        <f t="shared" si="38"/>
        <v>0</v>
      </c>
      <c r="S328" s="310">
        <f t="shared" si="38"/>
        <v>0</v>
      </c>
      <c r="T328" s="310">
        <f>SUM(T287:T326)</f>
        <v>0</v>
      </c>
      <c r="U328" s="310">
        <f>SUM(U287:U326)</f>
        <v>0</v>
      </c>
      <c r="V328" s="310">
        <f t="shared" ref="V328:AC328" si="39">SUM(V287:V326)</f>
        <v>0</v>
      </c>
      <c r="W328" s="310">
        <f t="shared" si="39"/>
        <v>0</v>
      </c>
      <c r="X328" s="310">
        <f t="shared" si="39"/>
        <v>0</v>
      </c>
      <c r="Y328" s="310">
        <f t="shared" si="39"/>
        <v>0</v>
      </c>
      <c r="Z328" s="310">
        <f t="shared" si="39"/>
        <v>0</v>
      </c>
      <c r="AA328" s="310">
        <f t="shared" si="39"/>
        <v>0</v>
      </c>
      <c r="AB328" s="310">
        <f t="shared" si="39"/>
        <v>0</v>
      </c>
      <c r="AC328" s="298">
        <f t="shared" si="39"/>
        <v>0</v>
      </c>
      <c r="AE328" s="299">
        <f>SUM(AE287:AE326)</f>
        <v>0</v>
      </c>
      <c r="AG328" s="299">
        <f>SUM(AG287:AG326)</f>
        <v>0</v>
      </c>
      <c r="AI328" s="299">
        <f>SUM(AI287:AI326)</f>
        <v>0</v>
      </c>
      <c r="AK328" s="296"/>
    </row>
    <row r="331" spans="2:37" ht="16.8" x14ac:dyDescent="0.3">
      <c r="B331" s="7" t="s">
        <v>595</v>
      </c>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3" spans="2:37" ht="14.4" x14ac:dyDescent="0.25">
      <c r="B333" s="62" t="s">
        <v>596</v>
      </c>
      <c r="C333" s="62"/>
      <c r="D333" s="277"/>
      <c r="E333" s="277"/>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row>
    <row r="334" spans="2:37" ht="12.75" customHeight="1" outlineLevel="1" x14ac:dyDescent="0.25"/>
    <row r="335" spans="2:37" ht="12.75" customHeight="1" outlineLevel="1" x14ac:dyDescent="0.25">
      <c r="D335" s="345" t="str">
        <f>'Line Items'!D653</f>
        <v>Drivers</v>
      </c>
      <c r="E335" s="346"/>
      <c r="F335" s="347" t="s">
        <v>587</v>
      </c>
      <c r="G335" s="348"/>
      <c r="H335" s="348"/>
      <c r="I335" s="348"/>
      <c r="J335" s="348"/>
      <c r="K335" s="348"/>
      <c r="L335" s="348"/>
      <c r="M335" s="348"/>
      <c r="N335" s="348"/>
      <c r="O335" s="348"/>
      <c r="P335" s="348"/>
      <c r="Q335" s="348"/>
      <c r="R335" s="348"/>
      <c r="S335" s="348"/>
      <c r="T335" s="348"/>
      <c r="U335" s="348"/>
      <c r="V335" s="348"/>
      <c r="W335" s="348"/>
      <c r="X335" s="348"/>
      <c r="Y335" s="348"/>
      <c r="Z335" s="348"/>
      <c r="AA335" s="348"/>
      <c r="AB335" s="348"/>
      <c r="AC335" s="360"/>
      <c r="AE335" s="359"/>
      <c r="AG335" s="359"/>
      <c r="AI335" s="359"/>
      <c r="AK335" s="361"/>
    </row>
    <row r="336" spans="2:37" ht="12.75" customHeight="1" outlineLevel="1" x14ac:dyDescent="0.25">
      <c r="D336" s="139" t="str">
        <f>'Line Items'!D654</f>
        <v>Trainee Drivers</v>
      </c>
      <c r="E336" s="102"/>
      <c r="F336" s="140" t="str">
        <f t="shared" ref="F336:F374" si="40">F335</f>
        <v>FTE</v>
      </c>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4"/>
      <c r="AE336" s="285"/>
      <c r="AG336" s="285"/>
      <c r="AI336" s="285"/>
      <c r="AK336" s="362"/>
    </row>
    <row r="337" spans="4:37" ht="12.75" customHeight="1" outlineLevel="1" x14ac:dyDescent="0.25">
      <c r="D337" s="139" t="str">
        <f>'Line Items'!D655</f>
        <v>Depot Drivers</v>
      </c>
      <c r="E337" s="102"/>
      <c r="F337" s="140" t="str">
        <f t="shared" si="40"/>
        <v>FTE</v>
      </c>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4"/>
      <c r="AE337" s="285"/>
      <c r="AG337" s="285"/>
      <c r="AI337" s="285"/>
      <c r="AK337" s="362"/>
    </row>
    <row r="338" spans="4:37" ht="12.75" customHeight="1" outlineLevel="1" x14ac:dyDescent="0.25">
      <c r="D338" s="139" t="str">
        <f>'Line Items'!D656</f>
        <v>Senior Conductors</v>
      </c>
      <c r="E338" s="102"/>
      <c r="F338" s="140" t="str">
        <f t="shared" si="40"/>
        <v>FTE</v>
      </c>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4"/>
      <c r="AE338" s="285"/>
      <c r="AG338" s="285"/>
      <c r="AI338" s="285"/>
      <c r="AK338" s="362"/>
    </row>
    <row r="339" spans="4:37" ht="12.75" customHeight="1" outlineLevel="1" x14ac:dyDescent="0.25">
      <c r="D339" s="139" t="str">
        <f>'Line Items'!D657</f>
        <v>Train Managers</v>
      </c>
      <c r="E339" s="102"/>
      <c r="F339" s="140" t="str">
        <f t="shared" si="40"/>
        <v>FTE</v>
      </c>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4"/>
      <c r="AE339" s="285"/>
      <c r="AG339" s="285"/>
      <c r="AI339" s="285"/>
      <c r="AK339" s="362"/>
    </row>
    <row r="340" spans="4:37" ht="12.75" customHeight="1" outlineLevel="1" x14ac:dyDescent="0.25">
      <c r="D340" s="139" t="str">
        <f>'Line Items'!D658</f>
        <v>Driver Support</v>
      </c>
      <c r="E340" s="102"/>
      <c r="F340" s="140" t="str">
        <f t="shared" si="40"/>
        <v>FTE</v>
      </c>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4"/>
      <c r="AE340" s="285"/>
      <c r="AG340" s="285"/>
      <c r="AI340" s="285"/>
      <c r="AK340" s="362"/>
    </row>
    <row r="341" spans="4:37" ht="12.75" customHeight="1" outlineLevel="1" x14ac:dyDescent="0.25">
      <c r="D341" s="139" t="str">
        <f>'Line Items'!D659</f>
        <v>Customer Hosts and Crew Leaders</v>
      </c>
      <c r="E341" s="102"/>
      <c r="F341" s="140" t="str">
        <f t="shared" si="40"/>
        <v>FTE</v>
      </c>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4"/>
      <c r="AE341" s="285"/>
      <c r="AG341" s="285"/>
      <c r="AI341" s="285"/>
      <c r="AK341" s="362"/>
    </row>
    <row r="342" spans="4:37" ht="12.75" customHeight="1" outlineLevel="1" x14ac:dyDescent="0.25">
      <c r="D342" s="139" t="str">
        <f>'Line Items'!D660</f>
        <v>On-Train Catering</v>
      </c>
      <c r="E342" s="102"/>
      <c r="F342" s="140" t="str">
        <f t="shared" si="40"/>
        <v>FTE</v>
      </c>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4"/>
      <c r="AE342" s="285"/>
      <c r="AG342" s="285"/>
      <c r="AI342" s="285"/>
      <c r="AK342" s="362"/>
    </row>
    <row r="343" spans="4:37" ht="12.75" customHeight="1" outlineLevel="1" x14ac:dyDescent="0.25">
      <c r="D343" s="139" t="str">
        <f>'Line Items'!D661</f>
        <v>On-Train Cleaning</v>
      </c>
      <c r="E343" s="102"/>
      <c r="F343" s="140" t="str">
        <f t="shared" si="40"/>
        <v>FTE</v>
      </c>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4"/>
      <c r="AE343" s="285"/>
      <c r="AG343" s="285"/>
      <c r="AI343" s="285"/>
      <c r="AK343" s="362"/>
    </row>
    <row r="344" spans="4:37" ht="12.75" customHeight="1" outlineLevel="1" x14ac:dyDescent="0.25">
      <c r="D344" s="139" t="str">
        <f>'Line Items'!D662</f>
        <v>Revenue Protection</v>
      </c>
      <c r="E344" s="102"/>
      <c r="F344" s="140" t="str">
        <f t="shared" si="40"/>
        <v>FTE</v>
      </c>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4"/>
      <c r="AE344" s="285"/>
      <c r="AG344" s="285"/>
      <c r="AI344" s="285"/>
      <c r="AK344" s="362"/>
    </row>
    <row r="345" spans="4:37" ht="12.75" customHeight="1" outlineLevel="1" x14ac:dyDescent="0.25">
      <c r="D345" s="139" t="str">
        <f>'Line Items'!D663</f>
        <v>Station - Sales</v>
      </c>
      <c r="E345" s="102"/>
      <c r="F345" s="140" t="str">
        <f t="shared" si="40"/>
        <v>FTE</v>
      </c>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4"/>
      <c r="AE345" s="285"/>
      <c r="AG345" s="285"/>
      <c r="AI345" s="285"/>
      <c r="AK345" s="362"/>
    </row>
    <row r="346" spans="4:37" ht="12.75" customHeight="1" outlineLevel="1" x14ac:dyDescent="0.25">
      <c r="D346" s="139" t="str">
        <f>'Line Items'!D664</f>
        <v>Station - Platform</v>
      </c>
      <c r="E346" s="102"/>
      <c r="F346" s="140" t="str">
        <f t="shared" si="40"/>
        <v>FTE</v>
      </c>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4"/>
      <c r="AE346" s="285"/>
      <c r="AG346" s="285"/>
      <c r="AI346" s="285"/>
      <c r="AK346" s="362"/>
    </row>
    <row r="347" spans="4:37" ht="12.75" customHeight="1" outlineLevel="1" x14ac:dyDescent="0.25">
      <c r="D347" s="139" t="str">
        <f>'Line Items'!D665</f>
        <v>Station - Gating</v>
      </c>
      <c r="E347" s="102"/>
      <c r="F347" s="140" t="str">
        <f t="shared" si="40"/>
        <v>FTE</v>
      </c>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4"/>
      <c r="AE347" s="285"/>
      <c r="AG347" s="285"/>
      <c r="AI347" s="285"/>
      <c r="AK347" s="362"/>
    </row>
    <row r="348" spans="4:37" ht="12.75" customHeight="1" outlineLevel="1" x14ac:dyDescent="0.25">
      <c r="D348" s="139" t="str">
        <f>'Line Items'!D666</f>
        <v>Station - Cleaning</v>
      </c>
      <c r="E348" s="102"/>
      <c r="F348" s="140" t="str">
        <f t="shared" si="40"/>
        <v>FTE</v>
      </c>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4"/>
      <c r="AE348" s="285"/>
      <c r="AG348" s="285"/>
      <c r="AI348" s="285"/>
      <c r="AK348" s="362"/>
    </row>
    <row r="349" spans="4:37" ht="12.75" customHeight="1" outlineLevel="1" x14ac:dyDescent="0.25">
      <c r="D349" s="139" t="str">
        <f>'Line Items'!D667</f>
        <v>Commercial &amp; Customer Relations</v>
      </c>
      <c r="E349" s="102"/>
      <c r="F349" s="140" t="str">
        <f t="shared" si="40"/>
        <v>FTE</v>
      </c>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4"/>
      <c r="AE349" s="285"/>
      <c r="AG349" s="285"/>
      <c r="AI349" s="285"/>
      <c r="AK349" s="362"/>
    </row>
    <row r="350" spans="4:37" ht="12.75" customHeight="1" outlineLevel="1" x14ac:dyDescent="0.25">
      <c r="D350" s="139" t="str">
        <f>'Line Items'!D668</f>
        <v>Finance &amp; Procurement</v>
      </c>
      <c r="E350" s="102"/>
      <c r="F350" s="140" t="str">
        <f t="shared" si="40"/>
        <v>FTE</v>
      </c>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4"/>
      <c r="AE350" s="285"/>
      <c r="AG350" s="285"/>
      <c r="AI350" s="285"/>
      <c r="AK350" s="362"/>
    </row>
    <row r="351" spans="4:37" ht="12.75" customHeight="1" outlineLevel="1" x14ac:dyDescent="0.25">
      <c r="D351" s="139" t="str">
        <f>'Line Items'!D669</f>
        <v>IT</v>
      </c>
      <c r="E351" s="102"/>
      <c r="F351" s="140" t="str">
        <f t="shared" si="40"/>
        <v>FTE</v>
      </c>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4"/>
      <c r="AE351" s="285"/>
      <c r="AG351" s="285"/>
      <c r="AI351" s="285"/>
      <c r="AK351" s="362"/>
    </row>
    <row r="352" spans="4:37" ht="12.75" customHeight="1" outlineLevel="1" x14ac:dyDescent="0.25">
      <c r="D352" s="139" t="str">
        <f>'Line Items'!D670</f>
        <v>Human Resources</v>
      </c>
      <c r="E352" s="102"/>
      <c r="F352" s="140" t="str">
        <f t="shared" si="40"/>
        <v>FTE</v>
      </c>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4"/>
      <c r="AE352" s="285"/>
      <c r="AG352" s="285"/>
      <c r="AI352" s="285"/>
      <c r="AK352" s="362"/>
    </row>
    <row r="353" spans="4:37" ht="12.75" customHeight="1" outlineLevel="1" x14ac:dyDescent="0.25">
      <c r="D353" s="139" t="str">
        <f>'Line Items'!D671</f>
        <v>Directors</v>
      </c>
      <c r="E353" s="102"/>
      <c r="F353" s="140" t="str">
        <f t="shared" si="40"/>
        <v>FTE</v>
      </c>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4"/>
      <c r="AE353" s="285"/>
      <c r="AG353" s="285"/>
      <c r="AI353" s="285"/>
      <c r="AK353" s="362"/>
    </row>
    <row r="354" spans="4:37" ht="12.75" customHeight="1" outlineLevel="1" x14ac:dyDescent="0.25">
      <c r="D354" s="139" t="str">
        <f>'Line Items'!D672</f>
        <v>Business Development</v>
      </c>
      <c r="E354" s="102"/>
      <c r="F354" s="140" t="str">
        <f t="shared" si="40"/>
        <v>FTE</v>
      </c>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4"/>
      <c r="AE354" s="285"/>
      <c r="AG354" s="285"/>
      <c r="AI354" s="285"/>
      <c r="AK354" s="362"/>
    </row>
    <row r="355" spans="4:37" ht="12.75" customHeight="1" outlineLevel="1" x14ac:dyDescent="0.25">
      <c r="D355" s="139" t="str">
        <f>'Line Items'!D673</f>
        <v>Engineering Head Office &amp; TRIs</v>
      </c>
      <c r="E355" s="102"/>
      <c r="F355" s="140" t="str">
        <f t="shared" si="40"/>
        <v>FTE</v>
      </c>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4"/>
      <c r="AE355" s="285"/>
      <c r="AG355" s="285"/>
      <c r="AI355" s="285"/>
      <c r="AK355" s="362"/>
    </row>
    <row r="356" spans="4:37" ht="12.75" customHeight="1" outlineLevel="1" x14ac:dyDescent="0.25">
      <c r="D356" s="139" t="str">
        <f>'Line Items'!D674</f>
        <v>Etches Park Depot</v>
      </c>
      <c r="E356" s="102"/>
      <c r="F356" s="140" t="str">
        <f t="shared" si="40"/>
        <v>FTE</v>
      </c>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4"/>
      <c r="AE356" s="285"/>
      <c r="AG356" s="285"/>
      <c r="AI356" s="285"/>
      <c r="AK356" s="362"/>
    </row>
    <row r="357" spans="4:37" ht="12.75" customHeight="1" outlineLevel="1" x14ac:dyDescent="0.25">
      <c r="D357" s="139" t="str">
        <f>'Line Items'!D675</f>
        <v>Eastcroft Depot</v>
      </c>
      <c r="E357" s="102"/>
      <c r="F357" s="140" t="str">
        <f t="shared" si="40"/>
        <v>FTE</v>
      </c>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4"/>
      <c r="AE357" s="285"/>
      <c r="AG357" s="285"/>
      <c r="AI357" s="285"/>
      <c r="AK357" s="362"/>
    </row>
    <row r="358" spans="4:37" ht="12.75" customHeight="1" outlineLevel="1" x14ac:dyDescent="0.25">
      <c r="D358" s="139" t="str">
        <f>'Line Items'!D676</f>
        <v>Neville Hill Depot</v>
      </c>
      <c r="E358" s="102"/>
      <c r="F358" s="140" t="str">
        <f t="shared" si="40"/>
        <v>FTE</v>
      </c>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4"/>
      <c r="AE358" s="285"/>
      <c r="AG358" s="285"/>
      <c r="AI358" s="285"/>
      <c r="AK358" s="362"/>
    </row>
    <row r="359" spans="4:37" ht="12.75" customHeight="1" outlineLevel="1" x14ac:dyDescent="0.25">
      <c r="D359" s="139" t="str">
        <f>'Line Items'!D677</f>
        <v>Marketing Staff</v>
      </c>
      <c r="E359" s="102"/>
      <c r="F359" s="140" t="str">
        <f t="shared" si="40"/>
        <v>FTE</v>
      </c>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4"/>
      <c r="AE359" s="285"/>
      <c r="AG359" s="285"/>
      <c r="AI359" s="285"/>
      <c r="AK359" s="362"/>
    </row>
    <row r="360" spans="4:37" ht="12.75" customHeight="1" outlineLevel="1" x14ac:dyDescent="0.25">
      <c r="D360" s="139" t="str">
        <f>'Line Items'!D678</f>
        <v>[Staff Functions Line 26]</v>
      </c>
      <c r="E360" s="102"/>
      <c r="F360" s="140" t="str">
        <f t="shared" si="40"/>
        <v>FTE</v>
      </c>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4"/>
      <c r="AE360" s="285"/>
      <c r="AG360" s="285"/>
      <c r="AI360" s="285"/>
      <c r="AK360" s="362"/>
    </row>
    <row r="361" spans="4:37" ht="12.75" customHeight="1" outlineLevel="1" x14ac:dyDescent="0.25">
      <c r="D361" s="139" t="str">
        <f>'Line Items'!D679</f>
        <v>[Staff Functions Line 27]</v>
      </c>
      <c r="E361" s="102"/>
      <c r="F361" s="140" t="str">
        <f t="shared" si="40"/>
        <v>FTE</v>
      </c>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4"/>
      <c r="AE361" s="285"/>
      <c r="AG361" s="285"/>
      <c r="AI361" s="285"/>
      <c r="AK361" s="362"/>
    </row>
    <row r="362" spans="4:37" ht="12.75" customHeight="1" outlineLevel="1" x14ac:dyDescent="0.25">
      <c r="D362" s="139" t="str">
        <f>'Line Items'!D680</f>
        <v>[Staff Functions Line 28]</v>
      </c>
      <c r="E362" s="102"/>
      <c r="F362" s="140" t="str">
        <f t="shared" si="40"/>
        <v>FTE</v>
      </c>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4"/>
      <c r="AE362" s="285"/>
      <c r="AG362" s="285"/>
      <c r="AI362" s="285"/>
      <c r="AK362" s="362"/>
    </row>
    <row r="363" spans="4:37" ht="12.75" customHeight="1" outlineLevel="1" x14ac:dyDescent="0.25">
      <c r="D363" s="139" t="str">
        <f>'Line Items'!D681</f>
        <v>[Staff Functions Line 29]</v>
      </c>
      <c r="E363" s="102"/>
      <c r="F363" s="140" t="str">
        <f t="shared" si="40"/>
        <v>FTE</v>
      </c>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4"/>
      <c r="AE363" s="285"/>
      <c r="AG363" s="285"/>
      <c r="AI363" s="285"/>
      <c r="AK363" s="362"/>
    </row>
    <row r="364" spans="4:37" ht="12.75" customHeight="1" outlineLevel="1" x14ac:dyDescent="0.25">
      <c r="D364" s="139" t="str">
        <f>'Line Items'!D682</f>
        <v>[Staff Functions Line 30]</v>
      </c>
      <c r="E364" s="102"/>
      <c r="F364" s="140" t="str">
        <f t="shared" si="40"/>
        <v>FTE</v>
      </c>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4"/>
      <c r="AE364" s="285"/>
      <c r="AG364" s="285"/>
      <c r="AI364" s="285"/>
      <c r="AK364" s="362"/>
    </row>
    <row r="365" spans="4:37" ht="12.75" customHeight="1" outlineLevel="1" x14ac:dyDescent="0.25">
      <c r="D365" s="139" t="str">
        <f>'Line Items'!D683</f>
        <v>[Staff Functions Line 31]</v>
      </c>
      <c r="E365" s="102"/>
      <c r="F365" s="140" t="str">
        <f t="shared" si="40"/>
        <v>FTE</v>
      </c>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4"/>
      <c r="AE365" s="285"/>
      <c r="AG365" s="285"/>
      <c r="AI365" s="285"/>
      <c r="AK365" s="362"/>
    </row>
    <row r="366" spans="4:37" ht="12.75" customHeight="1" outlineLevel="1" x14ac:dyDescent="0.25">
      <c r="D366" s="139" t="str">
        <f>'Line Items'!D684</f>
        <v>[Staff Functions Line 32]</v>
      </c>
      <c r="E366" s="102"/>
      <c r="F366" s="140" t="str">
        <f t="shared" si="40"/>
        <v>FTE</v>
      </c>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4"/>
      <c r="AE366" s="285"/>
      <c r="AG366" s="285"/>
      <c r="AI366" s="285"/>
      <c r="AK366" s="362"/>
    </row>
    <row r="367" spans="4:37" ht="12.75" customHeight="1" outlineLevel="1" x14ac:dyDescent="0.25">
      <c r="D367" s="139" t="str">
        <f>'Line Items'!D685</f>
        <v>[Staff Functions Line 33]</v>
      </c>
      <c r="E367" s="102"/>
      <c r="F367" s="140" t="str">
        <f t="shared" si="40"/>
        <v>FTE</v>
      </c>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4"/>
      <c r="AE367" s="285"/>
      <c r="AG367" s="285"/>
      <c r="AI367" s="285"/>
      <c r="AK367" s="362"/>
    </row>
    <row r="368" spans="4:37" ht="12.75" customHeight="1" outlineLevel="1" x14ac:dyDescent="0.25">
      <c r="D368" s="139" t="str">
        <f>'Line Items'!D686</f>
        <v>[Staff Functions Line 34]</v>
      </c>
      <c r="E368" s="102"/>
      <c r="F368" s="140" t="str">
        <f t="shared" si="40"/>
        <v>FTE</v>
      </c>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4"/>
      <c r="AE368" s="285"/>
      <c r="AG368" s="285"/>
      <c r="AI368" s="285"/>
      <c r="AK368" s="362"/>
    </row>
    <row r="369" spans="2:37" ht="12.75" customHeight="1" outlineLevel="1" x14ac:dyDescent="0.25">
      <c r="D369" s="139" t="str">
        <f>'Line Items'!D687</f>
        <v>[Staff Functions Line 35]</v>
      </c>
      <c r="E369" s="102"/>
      <c r="F369" s="140" t="str">
        <f t="shared" si="40"/>
        <v>FTE</v>
      </c>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4"/>
      <c r="AE369" s="285"/>
      <c r="AG369" s="285"/>
      <c r="AI369" s="285"/>
      <c r="AK369" s="362"/>
    </row>
    <row r="370" spans="2:37" ht="12.75" customHeight="1" outlineLevel="1" x14ac:dyDescent="0.25">
      <c r="D370" s="139" t="str">
        <f>'Line Items'!D688</f>
        <v>[Staff Functions Line 36]</v>
      </c>
      <c r="E370" s="102"/>
      <c r="F370" s="140" t="str">
        <f t="shared" si="40"/>
        <v>FTE</v>
      </c>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4"/>
      <c r="AE370" s="285"/>
      <c r="AG370" s="285"/>
      <c r="AI370" s="285"/>
      <c r="AK370" s="362"/>
    </row>
    <row r="371" spans="2:37" ht="12.75" customHeight="1" outlineLevel="1" x14ac:dyDescent="0.25">
      <c r="D371" s="139" t="str">
        <f>'Line Items'!D689</f>
        <v>[Staff Functions Line 37]</v>
      </c>
      <c r="E371" s="102"/>
      <c r="F371" s="140" t="str">
        <f t="shared" si="40"/>
        <v>FTE</v>
      </c>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4"/>
      <c r="AE371" s="285"/>
      <c r="AG371" s="285"/>
      <c r="AI371" s="285"/>
      <c r="AK371" s="362"/>
    </row>
    <row r="372" spans="2:37" ht="12.75" customHeight="1" outlineLevel="1" x14ac:dyDescent="0.25">
      <c r="D372" s="139" t="str">
        <f>'Line Items'!D690</f>
        <v>[Staff Functions Line 38]</v>
      </c>
      <c r="E372" s="102"/>
      <c r="F372" s="140" t="str">
        <f t="shared" si="40"/>
        <v>FTE</v>
      </c>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4"/>
      <c r="AE372" s="285"/>
      <c r="AG372" s="285"/>
      <c r="AI372" s="285"/>
      <c r="AK372" s="362"/>
    </row>
    <row r="373" spans="2:37" ht="12.75" customHeight="1" outlineLevel="1" x14ac:dyDescent="0.25">
      <c r="D373" s="139" t="str">
        <f>'Line Items'!D691</f>
        <v>[Staff Functions Line 39]</v>
      </c>
      <c r="E373" s="102"/>
      <c r="F373" s="140" t="str">
        <f t="shared" si="40"/>
        <v>FTE</v>
      </c>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4"/>
      <c r="AE373" s="285"/>
      <c r="AG373" s="285"/>
      <c r="AI373" s="285"/>
      <c r="AK373" s="362"/>
    </row>
    <row r="374" spans="2:37" ht="12.75" customHeight="1" outlineLevel="1" x14ac:dyDescent="0.25">
      <c r="D374" s="111" t="str">
        <f>'Line Items'!D692</f>
        <v>[Staff Functions Line 40]</v>
      </c>
      <c r="E374" s="287"/>
      <c r="F374" s="150" t="str">
        <f t="shared" si="40"/>
        <v>FTE</v>
      </c>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9"/>
      <c r="AE374" s="290"/>
      <c r="AG374" s="290"/>
      <c r="AI374" s="290"/>
      <c r="AK374" s="363"/>
    </row>
    <row r="375" spans="2:37" ht="12.75" customHeight="1" outlineLevel="1" x14ac:dyDescent="0.25">
      <c r="G375" s="103"/>
      <c r="H375" s="103"/>
      <c r="I375" s="103"/>
      <c r="J375" s="103"/>
      <c r="K375" s="103"/>
      <c r="L375" s="103"/>
      <c r="M375" s="103"/>
      <c r="N375" s="103"/>
      <c r="O375" s="103"/>
      <c r="P375" s="103"/>
      <c r="Q375" s="103"/>
      <c r="R375" s="103"/>
      <c r="S375" s="103"/>
      <c r="T375" s="103"/>
      <c r="U375" s="103"/>
      <c r="V375" s="103"/>
      <c r="W375" s="103"/>
      <c r="X375" s="103"/>
      <c r="Y375" s="103"/>
      <c r="Z375" s="103"/>
      <c r="AA375" s="103"/>
      <c r="AB375" s="103"/>
      <c r="AC375" s="103"/>
      <c r="AE375" s="103"/>
      <c r="AG375" s="103"/>
      <c r="AI375" s="103"/>
    </row>
    <row r="376" spans="2:37" ht="12.75" customHeight="1" outlineLevel="1" x14ac:dyDescent="0.25">
      <c r="D376" s="292" t="str">
        <f>"Total "&amp;B333</f>
        <v>Total Number of Redundancies: Average FTE</v>
      </c>
      <c r="E376" s="308"/>
      <c r="F376" s="309" t="str">
        <f>F374</f>
        <v>FTE</v>
      </c>
      <c r="G376" s="310">
        <f>SUM(G335:G374)</f>
        <v>0</v>
      </c>
      <c r="H376" s="310">
        <f t="shared" ref="H376:S376" si="41">SUM(H335:H374)</f>
        <v>0</v>
      </c>
      <c r="I376" s="310">
        <f t="shared" si="41"/>
        <v>0</v>
      </c>
      <c r="J376" s="310">
        <f t="shared" si="41"/>
        <v>0</v>
      </c>
      <c r="K376" s="310">
        <f t="shared" si="41"/>
        <v>0</v>
      </c>
      <c r="L376" s="310">
        <f t="shared" si="41"/>
        <v>0</v>
      </c>
      <c r="M376" s="310">
        <f t="shared" si="41"/>
        <v>0</v>
      </c>
      <c r="N376" s="310">
        <f t="shared" si="41"/>
        <v>0</v>
      </c>
      <c r="O376" s="310">
        <f t="shared" si="41"/>
        <v>0</v>
      </c>
      <c r="P376" s="310">
        <f t="shared" si="41"/>
        <v>0</v>
      </c>
      <c r="Q376" s="310">
        <f t="shared" si="41"/>
        <v>0</v>
      </c>
      <c r="R376" s="310">
        <f t="shared" si="41"/>
        <v>0</v>
      </c>
      <c r="S376" s="310">
        <f t="shared" si="41"/>
        <v>0</v>
      </c>
      <c r="T376" s="310">
        <f>SUM(T335:T374)</f>
        <v>0</v>
      </c>
      <c r="U376" s="310">
        <f>SUM(U335:U374)</f>
        <v>0</v>
      </c>
      <c r="V376" s="310">
        <f t="shared" ref="V376:AC376" si="42">SUM(V335:V374)</f>
        <v>0</v>
      </c>
      <c r="W376" s="310">
        <f t="shared" si="42"/>
        <v>0</v>
      </c>
      <c r="X376" s="310">
        <f t="shared" si="42"/>
        <v>0</v>
      </c>
      <c r="Y376" s="310">
        <f t="shared" si="42"/>
        <v>0</v>
      </c>
      <c r="Z376" s="310">
        <f t="shared" si="42"/>
        <v>0</v>
      </c>
      <c r="AA376" s="310">
        <f t="shared" si="42"/>
        <v>0</v>
      </c>
      <c r="AB376" s="310">
        <f t="shared" si="42"/>
        <v>0</v>
      </c>
      <c r="AC376" s="298">
        <f t="shared" si="42"/>
        <v>0</v>
      </c>
      <c r="AE376" s="299">
        <f>SUM(AE335:AE374)</f>
        <v>0</v>
      </c>
      <c r="AG376" s="299">
        <f>SUM(AG335:AG374)</f>
        <v>0</v>
      </c>
      <c r="AI376" s="299">
        <f>SUM(AI335:AI374)</f>
        <v>0</v>
      </c>
      <c r="AK376" s="296"/>
    </row>
    <row r="378" spans="2:37" ht="14.4" x14ac:dyDescent="0.25">
      <c r="B378" s="62" t="s">
        <v>597</v>
      </c>
      <c r="C378" s="62"/>
      <c r="D378" s="277"/>
      <c r="E378" s="277"/>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row>
    <row r="379" spans="2:37" ht="12.75" customHeight="1" outlineLevel="1" x14ac:dyDescent="0.25"/>
    <row r="380" spans="2:37" ht="12.75" customHeight="1" outlineLevel="1" x14ac:dyDescent="0.25">
      <c r="D380" s="345" t="str">
        <f t="shared" ref="D380:D419" si="43">D335</f>
        <v>Drivers</v>
      </c>
      <c r="E380" s="346"/>
      <c r="F380" s="347" t="s">
        <v>589</v>
      </c>
      <c r="G380" s="348"/>
      <c r="H380" s="348"/>
      <c r="I380" s="348"/>
      <c r="J380" s="348"/>
      <c r="K380" s="348"/>
      <c r="L380" s="348"/>
      <c r="M380" s="348"/>
      <c r="N380" s="348"/>
      <c r="O380" s="348"/>
      <c r="P380" s="348"/>
      <c r="Q380" s="348"/>
      <c r="R380" s="348"/>
      <c r="S380" s="348"/>
      <c r="T380" s="348"/>
      <c r="U380" s="348"/>
      <c r="V380" s="348"/>
      <c r="W380" s="348"/>
      <c r="X380" s="348"/>
      <c r="Y380" s="348"/>
      <c r="Z380" s="348"/>
      <c r="AA380" s="348"/>
      <c r="AB380" s="348"/>
      <c r="AC380" s="360"/>
      <c r="AE380" s="359"/>
      <c r="AG380" s="359"/>
      <c r="AI380" s="359"/>
      <c r="AK380" s="361"/>
    </row>
    <row r="381" spans="2:37" ht="12.75" customHeight="1" outlineLevel="1" x14ac:dyDescent="0.25">
      <c r="D381" s="139" t="str">
        <f t="shared" si="43"/>
        <v>Trainee Drivers</v>
      </c>
      <c r="E381" s="102"/>
      <c r="F381" s="140" t="str">
        <f t="shared" ref="F381:F419" si="44">F380</f>
        <v>£000/ FTE</v>
      </c>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4"/>
      <c r="AE381" s="285"/>
      <c r="AG381" s="285"/>
      <c r="AI381" s="285"/>
      <c r="AK381" s="362"/>
    </row>
    <row r="382" spans="2:37" ht="12.75" customHeight="1" outlineLevel="1" x14ac:dyDescent="0.25">
      <c r="D382" s="139" t="str">
        <f t="shared" si="43"/>
        <v>Depot Drivers</v>
      </c>
      <c r="E382" s="102"/>
      <c r="F382" s="140" t="str">
        <f t="shared" si="44"/>
        <v>£000/ FTE</v>
      </c>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4"/>
      <c r="AE382" s="285"/>
      <c r="AG382" s="285"/>
      <c r="AI382" s="285"/>
      <c r="AK382" s="362"/>
    </row>
    <row r="383" spans="2:37" ht="12.75" customHeight="1" outlineLevel="1" x14ac:dyDescent="0.25">
      <c r="D383" s="139" t="str">
        <f t="shared" si="43"/>
        <v>Senior Conductors</v>
      </c>
      <c r="E383" s="102"/>
      <c r="F383" s="140" t="str">
        <f t="shared" si="44"/>
        <v>£000/ FTE</v>
      </c>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4"/>
      <c r="AE383" s="285"/>
      <c r="AG383" s="285"/>
      <c r="AI383" s="285"/>
      <c r="AK383" s="362"/>
    </row>
    <row r="384" spans="2:37" ht="12.75" customHeight="1" outlineLevel="1" x14ac:dyDescent="0.25">
      <c r="D384" s="139" t="str">
        <f t="shared" si="43"/>
        <v>Train Managers</v>
      </c>
      <c r="E384" s="102"/>
      <c r="F384" s="140" t="str">
        <f t="shared" si="44"/>
        <v>£000/ FTE</v>
      </c>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4"/>
      <c r="AE384" s="285"/>
      <c r="AG384" s="285"/>
      <c r="AI384" s="285"/>
      <c r="AK384" s="362"/>
    </row>
    <row r="385" spans="4:37" ht="12.75" customHeight="1" outlineLevel="1" x14ac:dyDescent="0.25">
      <c r="D385" s="139" t="str">
        <f t="shared" si="43"/>
        <v>Driver Support</v>
      </c>
      <c r="E385" s="102"/>
      <c r="F385" s="140" t="str">
        <f t="shared" si="44"/>
        <v>£000/ FTE</v>
      </c>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4"/>
      <c r="AE385" s="285"/>
      <c r="AG385" s="285"/>
      <c r="AI385" s="285"/>
      <c r="AK385" s="362"/>
    </row>
    <row r="386" spans="4:37" ht="12.75" customHeight="1" outlineLevel="1" x14ac:dyDescent="0.25">
      <c r="D386" s="139" t="str">
        <f t="shared" si="43"/>
        <v>Customer Hosts and Crew Leaders</v>
      </c>
      <c r="E386" s="102"/>
      <c r="F386" s="140" t="str">
        <f t="shared" si="44"/>
        <v>£000/ FTE</v>
      </c>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4"/>
      <c r="AE386" s="285"/>
      <c r="AG386" s="285"/>
      <c r="AI386" s="285"/>
      <c r="AK386" s="362"/>
    </row>
    <row r="387" spans="4:37" ht="12.75" customHeight="1" outlineLevel="1" x14ac:dyDescent="0.25">
      <c r="D387" s="139" t="str">
        <f t="shared" si="43"/>
        <v>On-Train Catering</v>
      </c>
      <c r="E387" s="102"/>
      <c r="F387" s="140" t="str">
        <f t="shared" si="44"/>
        <v>£000/ FTE</v>
      </c>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4"/>
      <c r="AE387" s="285"/>
      <c r="AG387" s="285"/>
      <c r="AI387" s="285"/>
      <c r="AK387" s="362"/>
    </row>
    <row r="388" spans="4:37" ht="12.75" customHeight="1" outlineLevel="1" x14ac:dyDescent="0.25">
      <c r="D388" s="139" t="str">
        <f t="shared" si="43"/>
        <v>On-Train Cleaning</v>
      </c>
      <c r="E388" s="102"/>
      <c r="F388" s="140" t="str">
        <f t="shared" si="44"/>
        <v>£000/ FTE</v>
      </c>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4"/>
      <c r="AE388" s="285"/>
      <c r="AG388" s="285"/>
      <c r="AI388" s="285"/>
      <c r="AK388" s="362"/>
    </row>
    <row r="389" spans="4:37" ht="12.75" customHeight="1" outlineLevel="1" x14ac:dyDescent="0.25">
      <c r="D389" s="139" t="str">
        <f t="shared" si="43"/>
        <v>Revenue Protection</v>
      </c>
      <c r="E389" s="102"/>
      <c r="F389" s="140" t="str">
        <f t="shared" si="44"/>
        <v>£000/ FTE</v>
      </c>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4"/>
      <c r="AE389" s="285"/>
      <c r="AG389" s="285"/>
      <c r="AI389" s="285"/>
      <c r="AK389" s="362"/>
    </row>
    <row r="390" spans="4:37" ht="12.75" customHeight="1" outlineLevel="1" x14ac:dyDescent="0.25">
      <c r="D390" s="139" t="str">
        <f t="shared" si="43"/>
        <v>Station - Sales</v>
      </c>
      <c r="E390" s="102"/>
      <c r="F390" s="140" t="str">
        <f t="shared" si="44"/>
        <v>£000/ FTE</v>
      </c>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4"/>
      <c r="AE390" s="285"/>
      <c r="AG390" s="285"/>
      <c r="AI390" s="285"/>
      <c r="AK390" s="362"/>
    </row>
    <row r="391" spans="4:37" ht="12.75" customHeight="1" outlineLevel="1" x14ac:dyDescent="0.25">
      <c r="D391" s="139" t="str">
        <f t="shared" si="43"/>
        <v>Station - Platform</v>
      </c>
      <c r="E391" s="102"/>
      <c r="F391" s="140" t="str">
        <f t="shared" si="44"/>
        <v>£000/ FTE</v>
      </c>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4"/>
      <c r="AE391" s="285"/>
      <c r="AG391" s="285"/>
      <c r="AI391" s="285"/>
      <c r="AK391" s="362"/>
    </row>
    <row r="392" spans="4:37" ht="12.75" customHeight="1" outlineLevel="1" x14ac:dyDescent="0.25">
      <c r="D392" s="139" t="str">
        <f t="shared" si="43"/>
        <v>Station - Gating</v>
      </c>
      <c r="E392" s="102"/>
      <c r="F392" s="140" t="str">
        <f t="shared" si="44"/>
        <v>£000/ FTE</v>
      </c>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4"/>
      <c r="AE392" s="285"/>
      <c r="AG392" s="285"/>
      <c r="AI392" s="285"/>
      <c r="AK392" s="362"/>
    </row>
    <row r="393" spans="4:37" ht="12.75" customHeight="1" outlineLevel="1" x14ac:dyDescent="0.25">
      <c r="D393" s="139" t="str">
        <f t="shared" si="43"/>
        <v>Station - Cleaning</v>
      </c>
      <c r="E393" s="102"/>
      <c r="F393" s="140" t="str">
        <f t="shared" si="44"/>
        <v>£000/ FTE</v>
      </c>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4"/>
      <c r="AE393" s="285"/>
      <c r="AG393" s="285"/>
      <c r="AI393" s="285"/>
      <c r="AK393" s="362"/>
    </row>
    <row r="394" spans="4:37" ht="12.75" customHeight="1" outlineLevel="1" x14ac:dyDescent="0.25">
      <c r="D394" s="139" t="str">
        <f t="shared" si="43"/>
        <v>Commercial &amp; Customer Relations</v>
      </c>
      <c r="E394" s="102"/>
      <c r="F394" s="140" t="str">
        <f t="shared" si="44"/>
        <v>£000/ FTE</v>
      </c>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4"/>
      <c r="AE394" s="285"/>
      <c r="AG394" s="285"/>
      <c r="AI394" s="285"/>
      <c r="AK394" s="362"/>
    </row>
    <row r="395" spans="4:37" ht="12.75" customHeight="1" outlineLevel="1" x14ac:dyDescent="0.25">
      <c r="D395" s="139" t="str">
        <f t="shared" si="43"/>
        <v>Finance &amp; Procurement</v>
      </c>
      <c r="E395" s="102"/>
      <c r="F395" s="140" t="str">
        <f t="shared" si="44"/>
        <v>£000/ FTE</v>
      </c>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4"/>
      <c r="AE395" s="285"/>
      <c r="AG395" s="285"/>
      <c r="AI395" s="285"/>
      <c r="AK395" s="362"/>
    </row>
    <row r="396" spans="4:37" ht="12.75" customHeight="1" outlineLevel="1" x14ac:dyDescent="0.25">
      <c r="D396" s="139" t="str">
        <f t="shared" si="43"/>
        <v>IT</v>
      </c>
      <c r="E396" s="102"/>
      <c r="F396" s="140" t="str">
        <f t="shared" si="44"/>
        <v>£000/ FTE</v>
      </c>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4"/>
      <c r="AE396" s="285"/>
      <c r="AG396" s="285"/>
      <c r="AI396" s="285"/>
      <c r="AK396" s="362"/>
    </row>
    <row r="397" spans="4:37" ht="12.75" customHeight="1" outlineLevel="1" x14ac:dyDescent="0.25">
      <c r="D397" s="139" t="str">
        <f t="shared" si="43"/>
        <v>Human Resources</v>
      </c>
      <c r="E397" s="102"/>
      <c r="F397" s="140" t="str">
        <f t="shared" si="44"/>
        <v>£000/ FTE</v>
      </c>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4"/>
      <c r="AE397" s="285"/>
      <c r="AG397" s="285"/>
      <c r="AI397" s="285"/>
      <c r="AK397" s="362"/>
    </row>
    <row r="398" spans="4:37" ht="12.75" customHeight="1" outlineLevel="1" x14ac:dyDescent="0.25">
      <c r="D398" s="139" t="str">
        <f t="shared" si="43"/>
        <v>Directors</v>
      </c>
      <c r="E398" s="102"/>
      <c r="F398" s="140" t="str">
        <f t="shared" si="44"/>
        <v>£000/ FTE</v>
      </c>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4"/>
      <c r="AE398" s="285"/>
      <c r="AG398" s="285"/>
      <c r="AI398" s="285"/>
      <c r="AK398" s="362"/>
    </row>
    <row r="399" spans="4:37" ht="12.75" customHeight="1" outlineLevel="1" x14ac:dyDescent="0.25">
      <c r="D399" s="139" t="str">
        <f t="shared" si="43"/>
        <v>Business Development</v>
      </c>
      <c r="E399" s="102"/>
      <c r="F399" s="140" t="str">
        <f t="shared" si="44"/>
        <v>£000/ FTE</v>
      </c>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4"/>
      <c r="AE399" s="285"/>
      <c r="AG399" s="285"/>
      <c r="AI399" s="285"/>
      <c r="AK399" s="362"/>
    </row>
    <row r="400" spans="4:37" ht="12.75" customHeight="1" outlineLevel="1" x14ac:dyDescent="0.25">
      <c r="D400" s="139" t="str">
        <f t="shared" si="43"/>
        <v>Engineering Head Office &amp; TRIs</v>
      </c>
      <c r="E400" s="102"/>
      <c r="F400" s="140" t="str">
        <f t="shared" si="44"/>
        <v>£000/ FTE</v>
      </c>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4"/>
      <c r="AE400" s="285"/>
      <c r="AG400" s="285"/>
      <c r="AI400" s="285"/>
      <c r="AK400" s="362"/>
    </row>
    <row r="401" spans="4:37" ht="12.75" customHeight="1" outlineLevel="1" x14ac:dyDescent="0.25">
      <c r="D401" s="139" t="str">
        <f t="shared" si="43"/>
        <v>Etches Park Depot</v>
      </c>
      <c r="E401" s="102"/>
      <c r="F401" s="140" t="str">
        <f t="shared" si="44"/>
        <v>£000/ FTE</v>
      </c>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4"/>
      <c r="AE401" s="285"/>
      <c r="AG401" s="285"/>
      <c r="AI401" s="285"/>
      <c r="AK401" s="362"/>
    </row>
    <row r="402" spans="4:37" ht="12.75" customHeight="1" outlineLevel="1" x14ac:dyDescent="0.25">
      <c r="D402" s="139" t="str">
        <f t="shared" si="43"/>
        <v>Eastcroft Depot</v>
      </c>
      <c r="E402" s="102"/>
      <c r="F402" s="140" t="str">
        <f t="shared" si="44"/>
        <v>£000/ FTE</v>
      </c>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4"/>
      <c r="AE402" s="285"/>
      <c r="AG402" s="285"/>
      <c r="AI402" s="285"/>
      <c r="AK402" s="362"/>
    </row>
    <row r="403" spans="4:37" ht="12.75" customHeight="1" outlineLevel="1" x14ac:dyDescent="0.25">
      <c r="D403" s="139" t="str">
        <f t="shared" si="43"/>
        <v>Neville Hill Depot</v>
      </c>
      <c r="E403" s="102"/>
      <c r="F403" s="140" t="str">
        <f t="shared" si="44"/>
        <v>£000/ FTE</v>
      </c>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4"/>
      <c r="AE403" s="285"/>
      <c r="AG403" s="285"/>
      <c r="AI403" s="285"/>
      <c r="AK403" s="362"/>
    </row>
    <row r="404" spans="4:37" ht="12.75" customHeight="1" outlineLevel="1" x14ac:dyDescent="0.25">
      <c r="D404" s="139" t="str">
        <f t="shared" si="43"/>
        <v>Marketing Staff</v>
      </c>
      <c r="E404" s="102"/>
      <c r="F404" s="140" t="str">
        <f t="shared" si="44"/>
        <v>£000/ FTE</v>
      </c>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4"/>
      <c r="AE404" s="285"/>
      <c r="AG404" s="285"/>
      <c r="AI404" s="285"/>
      <c r="AK404" s="362"/>
    </row>
    <row r="405" spans="4:37" ht="12.75" customHeight="1" outlineLevel="1" x14ac:dyDescent="0.25">
      <c r="D405" s="139" t="str">
        <f t="shared" si="43"/>
        <v>[Staff Functions Line 26]</v>
      </c>
      <c r="E405" s="102"/>
      <c r="F405" s="140" t="str">
        <f t="shared" si="44"/>
        <v>£000/ FTE</v>
      </c>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4"/>
      <c r="AE405" s="285"/>
      <c r="AG405" s="285"/>
      <c r="AI405" s="285"/>
      <c r="AK405" s="362"/>
    </row>
    <row r="406" spans="4:37" ht="12.75" customHeight="1" outlineLevel="1" x14ac:dyDescent="0.25">
      <c r="D406" s="139" t="str">
        <f t="shared" si="43"/>
        <v>[Staff Functions Line 27]</v>
      </c>
      <c r="E406" s="102"/>
      <c r="F406" s="140" t="str">
        <f t="shared" si="44"/>
        <v>£000/ FTE</v>
      </c>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4"/>
      <c r="AE406" s="285"/>
      <c r="AG406" s="285"/>
      <c r="AI406" s="285"/>
      <c r="AK406" s="362"/>
    </row>
    <row r="407" spans="4:37" ht="12.75" customHeight="1" outlineLevel="1" x14ac:dyDescent="0.25">
      <c r="D407" s="139" t="str">
        <f t="shared" si="43"/>
        <v>[Staff Functions Line 28]</v>
      </c>
      <c r="E407" s="102"/>
      <c r="F407" s="140" t="str">
        <f t="shared" si="44"/>
        <v>£000/ FTE</v>
      </c>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4"/>
      <c r="AE407" s="285"/>
      <c r="AG407" s="285"/>
      <c r="AI407" s="285"/>
      <c r="AK407" s="362"/>
    </row>
    <row r="408" spans="4:37" ht="12.75" customHeight="1" outlineLevel="1" x14ac:dyDescent="0.25">
      <c r="D408" s="139" t="str">
        <f t="shared" si="43"/>
        <v>[Staff Functions Line 29]</v>
      </c>
      <c r="E408" s="102"/>
      <c r="F408" s="140" t="str">
        <f t="shared" si="44"/>
        <v>£000/ FTE</v>
      </c>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4"/>
      <c r="AE408" s="285"/>
      <c r="AG408" s="285"/>
      <c r="AI408" s="285"/>
      <c r="AK408" s="362"/>
    </row>
    <row r="409" spans="4:37" ht="12.75" customHeight="1" outlineLevel="1" x14ac:dyDescent="0.25">
      <c r="D409" s="139" t="str">
        <f t="shared" si="43"/>
        <v>[Staff Functions Line 30]</v>
      </c>
      <c r="E409" s="102"/>
      <c r="F409" s="140" t="str">
        <f t="shared" si="44"/>
        <v>£000/ FTE</v>
      </c>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4"/>
      <c r="AE409" s="285"/>
      <c r="AG409" s="285"/>
      <c r="AI409" s="285"/>
      <c r="AK409" s="362"/>
    </row>
    <row r="410" spans="4:37" ht="12.75" customHeight="1" outlineLevel="1" x14ac:dyDescent="0.25">
      <c r="D410" s="139" t="str">
        <f t="shared" si="43"/>
        <v>[Staff Functions Line 31]</v>
      </c>
      <c r="E410" s="102"/>
      <c r="F410" s="140" t="str">
        <f t="shared" si="44"/>
        <v>£000/ FTE</v>
      </c>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4"/>
      <c r="AE410" s="285"/>
      <c r="AG410" s="285"/>
      <c r="AI410" s="285"/>
      <c r="AK410" s="362"/>
    </row>
    <row r="411" spans="4:37" ht="12.75" customHeight="1" outlineLevel="1" x14ac:dyDescent="0.25">
      <c r="D411" s="139" t="str">
        <f t="shared" si="43"/>
        <v>[Staff Functions Line 32]</v>
      </c>
      <c r="E411" s="102"/>
      <c r="F411" s="140" t="str">
        <f t="shared" si="44"/>
        <v>£000/ FTE</v>
      </c>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4"/>
      <c r="AE411" s="285"/>
      <c r="AG411" s="285"/>
      <c r="AI411" s="285"/>
      <c r="AK411" s="362"/>
    </row>
    <row r="412" spans="4:37" ht="12.75" customHeight="1" outlineLevel="1" x14ac:dyDescent="0.25">
      <c r="D412" s="139" t="str">
        <f t="shared" si="43"/>
        <v>[Staff Functions Line 33]</v>
      </c>
      <c r="E412" s="102"/>
      <c r="F412" s="140" t="str">
        <f t="shared" si="44"/>
        <v>£000/ FTE</v>
      </c>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4"/>
      <c r="AE412" s="285"/>
      <c r="AG412" s="285"/>
      <c r="AI412" s="285"/>
      <c r="AK412" s="362"/>
    </row>
    <row r="413" spans="4:37" ht="12.75" customHeight="1" outlineLevel="1" x14ac:dyDescent="0.25">
      <c r="D413" s="139" t="str">
        <f t="shared" si="43"/>
        <v>[Staff Functions Line 34]</v>
      </c>
      <c r="E413" s="102"/>
      <c r="F413" s="140" t="str">
        <f t="shared" si="44"/>
        <v>£000/ FTE</v>
      </c>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4"/>
      <c r="AE413" s="285"/>
      <c r="AG413" s="285"/>
      <c r="AI413" s="285"/>
      <c r="AK413" s="362"/>
    </row>
    <row r="414" spans="4:37" ht="12.75" customHeight="1" outlineLevel="1" x14ac:dyDescent="0.25">
      <c r="D414" s="139" t="str">
        <f t="shared" si="43"/>
        <v>[Staff Functions Line 35]</v>
      </c>
      <c r="E414" s="102"/>
      <c r="F414" s="140" t="str">
        <f t="shared" si="44"/>
        <v>£000/ FTE</v>
      </c>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4"/>
      <c r="AE414" s="285"/>
      <c r="AG414" s="285"/>
      <c r="AI414" s="285"/>
      <c r="AK414" s="362"/>
    </row>
    <row r="415" spans="4:37" ht="12.75" customHeight="1" outlineLevel="1" x14ac:dyDescent="0.25">
      <c r="D415" s="139" t="str">
        <f t="shared" si="43"/>
        <v>[Staff Functions Line 36]</v>
      </c>
      <c r="E415" s="102"/>
      <c r="F415" s="140" t="str">
        <f t="shared" si="44"/>
        <v>£000/ FTE</v>
      </c>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4"/>
      <c r="AE415" s="285"/>
      <c r="AG415" s="285"/>
      <c r="AI415" s="285"/>
      <c r="AK415" s="362"/>
    </row>
    <row r="416" spans="4:37" ht="12.75" customHeight="1" outlineLevel="1" x14ac:dyDescent="0.25">
      <c r="D416" s="139" t="str">
        <f t="shared" si="43"/>
        <v>[Staff Functions Line 37]</v>
      </c>
      <c r="E416" s="102"/>
      <c r="F416" s="140" t="str">
        <f t="shared" si="44"/>
        <v>£000/ FTE</v>
      </c>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4"/>
      <c r="AE416" s="285"/>
      <c r="AG416" s="285"/>
      <c r="AI416" s="285"/>
      <c r="AK416" s="362"/>
    </row>
    <row r="417" spans="2:37" ht="12.75" customHeight="1" outlineLevel="1" x14ac:dyDescent="0.25">
      <c r="D417" s="139" t="str">
        <f t="shared" si="43"/>
        <v>[Staff Functions Line 38]</v>
      </c>
      <c r="E417" s="102"/>
      <c r="F417" s="140" t="str">
        <f t="shared" si="44"/>
        <v>£000/ FTE</v>
      </c>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4"/>
      <c r="AE417" s="285"/>
      <c r="AG417" s="285"/>
      <c r="AI417" s="285"/>
      <c r="AK417" s="362"/>
    </row>
    <row r="418" spans="2:37" ht="12.75" customHeight="1" outlineLevel="1" x14ac:dyDescent="0.25">
      <c r="D418" s="139" t="str">
        <f t="shared" si="43"/>
        <v>[Staff Functions Line 39]</v>
      </c>
      <c r="E418" s="102"/>
      <c r="F418" s="140" t="str">
        <f t="shared" si="44"/>
        <v>£000/ FTE</v>
      </c>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4"/>
      <c r="AE418" s="285"/>
      <c r="AG418" s="285"/>
      <c r="AI418" s="285"/>
      <c r="AK418" s="362"/>
    </row>
    <row r="419" spans="2:37" ht="12.75" customHeight="1" outlineLevel="1" x14ac:dyDescent="0.25">
      <c r="D419" s="111" t="str">
        <f t="shared" si="43"/>
        <v>[Staff Functions Line 40]</v>
      </c>
      <c r="E419" s="287"/>
      <c r="F419" s="367" t="str">
        <f t="shared" si="44"/>
        <v>£000/ FTE</v>
      </c>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9"/>
      <c r="AE419" s="290"/>
      <c r="AG419" s="290"/>
      <c r="AI419" s="290"/>
      <c r="AK419" s="363"/>
    </row>
    <row r="420" spans="2:37" ht="12.75" customHeight="1" outlineLevel="1" x14ac:dyDescent="0.25">
      <c r="G420" s="103"/>
      <c r="H420" s="103"/>
      <c r="I420" s="103"/>
      <c r="J420" s="103"/>
      <c r="K420" s="103"/>
      <c r="L420" s="103"/>
      <c r="M420" s="103"/>
      <c r="N420" s="103"/>
      <c r="O420" s="103"/>
      <c r="P420" s="103"/>
      <c r="Q420" s="103"/>
      <c r="R420" s="103"/>
      <c r="S420" s="103"/>
      <c r="T420" s="103"/>
      <c r="U420" s="103"/>
      <c r="V420" s="103"/>
      <c r="W420" s="103"/>
      <c r="X420" s="103"/>
      <c r="Y420" s="103"/>
      <c r="Z420" s="103"/>
      <c r="AA420" s="103"/>
      <c r="AB420" s="103"/>
      <c r="AC420" s="103"/>
      <c r="AE420" s="103"/>
      <c r="AG420" s="103"/>
      <c r="AI420" s="103"/>
    </row>
    <row r="421" spans="2:37" ht="12.75" customHeight="1" outlineLevel="1" x14ac:dyDescent="0.25">
      <c r="D421" s="292" t="str">
        <f>"Average "&amp;B378</f>
        <v>Average Compensation per Redundancy</v>
      </c>
      <c r="E421" s="308"/>
      <c r="F421" s="309" t="str">
        <f>F419</f>
        <v>£000/ FTE</v>
      </c>
      <c r="G421" s="310">
        <f t="shared" ref="G421:AC421" si="45">IF(G$376=0,0,SUMPRODUCT(G380:G419,G$335:G$374)/G$376)</f>
        <v>0</v>
      </c>
      <c r="H421" s="310">
        <f t="shared" si="45"/>
        <v>0</v>
      </c>
      <c r="I421" s="310">
        <f>IF(I$376=0,0,SUMPRODUCT(I380:I419,I$335:I$374)/I$376)</f>
        <v>0</v>
      </c>
      <c r="J421" s="310">
        <f t="shared" si="45"/>
        <v>0</v>
      </c>
      <c r="K421" s="310">
        <f t="shared" si="45"/>
        <v>0</v>
      </c>
      <c r="L421" s="310">
        <f t="shared" si="45"/>
        <v>0</v>
      </c>
      <c r="M421" s="310">
        <f t="shared" si="45"/>
        <v>0</v>
      </c>
      <c r="N421" s="310">
        <f t="shared" si="45"/>
        <v>0</v>
      </c>
      <c r="O421" s="310">
        <f t="shared" si="45"/>
        <v>0</v>
      </c>
      <c r="P421" s="310">
        <f t="shared" si="45"/>
        <v>0</v>
      </c>
      <c r="Q421" s="310">
        <f t="shared" si="45"/>
        <v>0</v>
      </c>
      <c r="R421" s="310">
        <f t="shared" si="45"/>
        <v>0</v>
      </c>
      <c r="S421" s="310">
        <f t="shared" si="45"/>
        <v>0</v>
      </c>
      <c r="T421" s="310">
        <f t="shared" si="45"/>
        <v>0</v>
      </c>
      <c r="U421" s="310">
        <f t="shared" si="45"/>
        <v>0</v>
      </c>
      <c r="V421" s="310">
        <f t="shared" si="45"/>
        <v>0</v>
      </c>
      <c r="W421" s="310">
        <f t="shared" si="45"/>
        <v>0</v>
      </c>
      <c r="X421" s="310">
        <f t="shared" si="45"/>
        <v>0</v>
      </c>
      <c r="Y421" s="310">
        <f t="shared" si="45"/>
        <v>0</v>
      </c>
      <c r="Z421" s="310">
        <f t="shared" si="45"/>
        <v>0</v>
      </c>
      <c r="AA421" s="310">
        <f t="shared" si="45"/>
        <v>0</v>
      </c>
      <c r="AB421" s="310">
        <f t="shared" si="45"/>
        <v>0</v>
      </c>
      <c r="AC421" s="298">
        <f t="shared" si="45"/>
        <v>0</v>
      </c>
      <c r="AE421" s="299">
        <f>IF(AE$376=0,0,SUMPRODUCT(AE380:AE419,AE$335:AE$374)/AE$376)</f>
        <v>0</v>
      </c>
      <c r="AG421" s="299">
        <f>IF(AG$376=0,0,SUMPRODUCT(AG380:AG419,AG$335:AG$374)/AG$376)</f>
        <v>0</v>
      </c>
      <c r="AI421" s="299">
        <f>IF(AI$376=0,0,SUMPRODUCT(AI380:AI419,AI$335:AI$374)/AI$376)</f>
        <v>0</v>
      </c>
      <c r="AK421" s="296"/>
    </row>
    <row r="423" spans="2:37" ht="14.4" x14ac:dyDescent="0.25">
      <c r="B423" s="62" t="s">
        <v>167</v>
      </c>
      <c r="C423" s="62"/>
      <c r="D423" s="277"/>
      <c r="E423" s="277"/>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row>
    <row r="424" spans="2:37" ht="12.75" customHeight="1" outlineLevel="1" x14ac:dyDescent="0.25"/>
    <row r="425" spans="2:37" ht="12.75" customHeight="1" outlineLevel="1" x14ac:dyDescent="0.25">
      <c r="D425" s="345" t="str">
        <f t="shared" ref="D425:D464" si="46">D380</f>
        <v>Drivers</v>
      </c>
      <c r="E425" s="346"/>
      <c r="F425" s="347" t="s">
        <v>556</v>
      </c>
      <c r="G425" s="354">
        <f t="shared" ref="G425:AC436" si="47">G335*G380</f>
        <v>0</v>
      </c>
      <c r="H425" s="354">
        <f t="shared" si="47"/>
        <v>0</v>
      </c>
      <c r="I425" s="354">
        <f t="shared" si="47"/>
        <v>0</v>
      </c>
      <c r="J425" s="354">
        <f t="shared" si="47"/>
        <v>0</v>
      </c>
      <c r="K425" s="354">
        <f t="shared" si="47"/>
        <v>0</v>
      </c>
      <c r="L425" s="354">
        <f t="shared" si="47"/>
        <v>0</v>
      </c>
      <c r="M425" s="354">
        <f t="shared" si="47"/>
        <v>0</v>
      </c>
      <c r="N425" s="354">
        <f t="shared" si="47"/>
        <v>0</v>
      </c>
      <c r="O425" s="354">
        <f t="shared" si="47"/>
        <v>0</v>
      </c>
      <c r="P425" s="354">
        <f t="shared" si="47"/>
        <v>0</v>
      </c>
      <c r="Q425" s="354">
        <f t="shared" si="47"/>
        <v>0</v>
      </c>
      <c r="R425" s="354">
        <f t="shared" si="47"/>
        <v>0</v>
      </c>
      <c r="S425" s="354">
        <f t="shared" si="47"/>
        <v>0</v>
      </c>
      <c r="T425" s="354">
        <f t="shared" si="47"/>
        <v>0</v>
      </c>
      <c r="U425" s="354">
        <f t="shared" si="47"/>
        <v>0</v>
      </c>
      <c r="V425" s="354">
        <f t="shared" si="47"/>
        <v>0</v>
      </c>
      <c r="W425" s="354">
        <f t="shared" si="47"/>
        <v>0</v>
      </c>
      <c r="X425" s="354">
        <f t="shared" si="47"/>
        <v>0</v>
      </c>
      <c r="Y425" s="354">
        <f t="shared" si="47"/>
        <v>0</v>
      </c>
      <c r="Z425" s="354">
        <f t="shared" si="47"/>
        <v>0</v>
      </c>
      <c r="AA425" s="354">
        <f t="shared" si="47"/>
        <v>0</v>
      </c>
      <c r="AB425" s="354">
        <f t="shared" si="47"/>
        <v>0</v>
      </c>
      <c r="AC425" s="355">
        <f t="shared" si="47"/>
        <v>0</v>
      </c>
      <c r="AE425" s="357">
        <f t="shared" ref="AE425:AE464" si="48">AE335*AE380</f>
        <v>0</v>
      </c>
      <c r="AG425" s="357">
        <f t="shared" ref="AG425:AG464" si="49">AG335*AG380</f>
        <v>0</v>
      </c>
      <c r="AI425" s="357">
        <f t="shared" ref="AI425:AI464" si="50">AI335*AI380</f>
        <v>0</v>
      </c>
      <c r="AK425" s="356"/>
    </row>
    <row r="426" spans="2:37" ht="12.75" customHeight="1" outlineLevel="1" x14ac:dyDescent="0.25">
      <c r="D426" s="139" t="str">
        <f t="shared" si="46"/>
        <v>Trainee Drivers</v>
      </c>
      <c r="E426" s="102"/>
      <c r="F426" s="140" t="str">
        <f t="shared" ref="F426:F464" si="51">F425</f>
        <v>£000</v>
      </c>
      <c r="G426" s="103">
        <f t="shared" si="47"/>
        <v>0</v>
      </c>
      <c r="H426" s="103">
        <f t="shared" si="47"/>
        <v>0</v>
      </c>
      <c r="I426" s="103">
        <f t="shared" si="47"/>
        <v>0</v>
      </c>
      <c r="J426" s="103">
        <f t="shared" si="47"/>
        <v>0</v>
      </c>
      <c r="K426" s="103">
        <f t="shared" si="47"/>
        <v>0</v>
      </c>
      <c r="L426" s="103">
        <f t="shared" si="47"/>
        <v>0</v>
      </c>
      <c r="M426" s="103">
        <f t="shared" si="47"/>
        <v>0</v>
      </c>
      <c r="N426" s="103">
        <f t="shared" si="47"/>
        <v>0</v>
      </c>
      <c r="O426" s="103">
        <f t="shared" si="47"/>
        <v>0</v>
      </c>
      <c r="P426" s="103">
        <f t="shared" si="47"/>
        <v>0</v>
      </c>
      <c r="Q426" s="103">
        <f t="shared" si="47"/>
        <v>0</v>
      </c>
      <c r="R426" s="103">
        <f t="shared" si="47"/>
        <v>0</v>
      </c>
      <c r="S426" s="103">
        <f t="shared" si="47"/>
        <v>0</v>
      </c>
      <c r="T426" s="103">
        <f t="shared" si="47"/>
        <v>0</v>
      </c>
      <c r="U426" s="103">
        <f t="shared" si="47"/>
        <v>0</v>
      </c>
      <c r="V426" s="103">
        <f t="shared" si="47"/>
        <v>0</v>
      </c>
      <c r="W426" s="103">
        <f t="shared" si="47"/>
        <v>0</v>
      </c>
      <c r="X426" s="103">
        <f t="shared" si="47"/>
        <v>0</v>
      </c>
      <c r="Y426" s="103">
        <f t="shared" si="47"/>
        <v>0</v>
      </c>
      <c r="Z426" s="103">
        <f t="shared" si="47"/>
        <v>0</v>
      </c>
      <c r="AA426" s="103">
        <f t="shared" si="47"/>
        <v>0</v>
      </c>
      <c r="AB426" s="103">
        <f t="shared" si="47"/>
        <v>0</v>
      </c>
      <c r="AC426" s="104">
        <f t="shared" si="47"/>
        <v>0</v>
      </c>
      <c r="AE426" s="105">
        <f t="shared" si="48"/>
        <v>0</v>
      </c>
      <c r="AG426" s="105">
        <f t="shared" si="49"/>
        <v>0</v>
      </c>
      <c r="AI426" s="105">
        <f t="shared" si="50"/>
        <v>0</v>
      </c>
      <c r="AK426" s="301"/>
    </row>
    <row r="427" spans="2:37" ht="12.75" customHeight="1" outlineLevel="1" x14ac:dyDescent="0.25">
      <c r="D427" s="139" t="str">
        <f t="shared" si="46"/>
        <v>Depot Drivers</v>
      </c>
      <c r="E427" s="102"/>
      <c r="F427" s="140" t="str">
        <f t="shared" si="51"/>
        <v>£000</v>
      </c>
      <c r="G427" s="103">
        <f t="shared" si="47"/>
        <v>0</v>
      </c>
      <c r="H427" s="103">
        <f t="shared" si="47"/>
        <v>0</v>
      </c>
      <c r="I427" s="103">
        <f t="shared" si="47"/>
        <v>0</v>
      </c>
      <c r="J427" s="103">
        <f t="shared" si="47"/>
        <v>0</v>
      </c>
      <c r="K427" s="103">
        <f t="shared" si="47"/>
        <v>0</v>
      </c>
      <c r="L427" s="103">
        <f t="shared" si="47"/>
        <v>0</v>
      </c>
      <c r="M427" s="103">
        <f t="shared" si="47"/>
        <v>0</v>
      </c>
      <c r="N427" s="103">
        <f t="shared" si="47"/>
        <v>0</v>
      </c>
      <c r="O427" s="103">
        <f t="shared" si="47"/>
        <v>0</v>
      </c>
      <c r="P427" s="103">
        <f t="shared" si="47"/>
        <v>0</v>
      </c>
      <c r="Q427" s="103">
        <f t="shared" si="47"/>
        <v>0</v>
      </c>
      <c r="R427" s="103">
        <f t="shared" si="47"/>
        <v>0</v>
      </c>
      <c r="S427" s="103">
        <f t="shared" si="47"/>
        <v>0</v>
      </c>
      <c r="T427" s="103">
        <f t="shared" si="47"/>
        <v>0</v>
      </c>
      <c r="U427" s="103">
        <f t="shared" si="47"/>
        <v>0</v>
      </c>
      <c r="V427" s="103">
        <f t="shared" si="47"/>
        <v>0</v>
      </c>
      <c r="W427" s="103">
        <f t="shared" si="47"/>
        <v>0</v>
      </c>
      <c r="X427" s="103">
        <f t="shared" si="47"/>
        <v>0</v>
      </c>
      <c r="Y427" s="103">
        <f t="shared" si="47"/>
        <v>0</v>
      </c>
      <c r="Z427" s="103">
        <f t="shared" si="47"/>
        <v>0</v>
      </c>
      <c r="AA427" s="103">
        <f t="shared" si="47"/>
        <v>0</v>
      </c>
      <c r="AB427" s="103">
        <f t="shared" si="47"/>
        <v>0</v>
      </c>
      <c r="AC427" s="104">
        <f t="shared" si="47"/>
        <v>0</v>
      </c>
      <c r="AE427" s="105">
        <f t="shared" si="48"/>
        <v>0</v>
      </c>
      <c r="AG427" s="105">
        <f t="shared" si="49"/>
        <v>0</v>
      </c>
      <c r="AI427" s="105">
        <f t="shared" si="50"/>
        <v>0</v>
      </c>
      <c r="AK427" s="301"/>
    </row>
    <row r="428" spans="2:37" ht="12.75" customHeight="1" outlineLevel="1" x14ac:dyDescent="0.25">
      <c r="D428" s="139" t="str">
        <f t="shared" si="46"/>
        <v>Senior Conductors</v>
      </c>
      <c r="E428" s="102"/>
      <c r="F428" s="140" t="str">
        <f t="shared" si="51"/>
        <v>£000</v>
      </c>
      <c r="G428" s="103">
        <f t="shared" si="47"/>
        <v>0</v>
      </c>
      <c r="H428" s="103">
        <f t="shared" si="47"/>
        <v>0</v>
      </c>
      <c r="I428" s="103">
        <f t="shared" si="47"/>
        <v>0</v>
      </c>
      <c r="J428" s="103">
        <f t="shared" si="47"/>
        <v>0</v>
      </c>
      <c r="K428" s="103">
        <f t="shared" si="47"/>
        <v>0</v>
      </c>
      <c r="L428" s="103">
        <f t="shared" si="47"/>
        <v>0</v>
      </c>
      <c r="M428" s="103">
        <f t="shared" si="47"/>
        <v>0</v>
      </c>
      <c r="N428" s="103">
        <f t="shared" si="47"/>
        <v>0</v>
      </c>
      <c r="O428" s="103">
        <f t="shared" si="47"/>
        <v>0</v>
      </c>
      <c r="P428" s="103">
        <f t="shared" si="47"/>
        <v>0</v>
      </c>
      <c r="Q428" s="103">
        <f t="shared" si="47"/>
        <v>0</v>
      </c>
      <c r="R428" s="103">
        <f t="shared" si="47"/>
        <v>0</v>
      </c>
      <c r="S428" s="103">
        <f t="shared" si="47"/>
        <v>0</v>
      </c>
      <c r="T428" s="103">
        <f t="shared" si="47"/>
        <v>0</v>
      </c>
      <c r="U428" s="103">
        <f t="shared" si="47"/>
        <v>0</v>
      </c>
      <c r="V428" s="103">
        <f t="shared" si="47"/>
        <v>0</v>
      </c>
      <c r="W428" s="103">
        <f t="shared" si="47"/>
        <v>0</v>
      </c>
      <c r="X428" s="103">
        <f t="shared" si="47"/>
        <v>0</v>
      </c>
      <c r="Y428" s="103">
        <f t="shared" si="47"/>
        <v>0</v>
      </c>
      <c r="Z428" s="103">
        <f t="shared" si="47"/>
        <v>0</v>
      </c>
      <c r="AA428" s="103">
        <f t="shared" si="47"/>
        <v>0</v>
      </c>
      <c r="AB428" s="103">
        <f t="shared" si="47"/>
        <v>0</v>
      </c>
      <c r="AC428" s="104">
        <f t="shared" si="47"/>
        <v>0</v>
      </c>
      <c r="AE428" s="105">
        <f t="shared" si="48"/>
        <v>0</v>
      </c>
      <c r="AG428" s="105">
        <f t="shared" si="49"/>
        <v>0</v>
      </c>
      <c r="AI428" s="105">
        <f t="shared" si="50"/>
        <v>0</v>
      </c>
      <c r="AK428" s="301"/>
    </row>
    <row r="429" spans="2:37" ht="12.75" customHeight="1" outlineLevel="1" x14ac:dyDescent="0.25">
      <c r="D429" s="139" t="str">
        <f t="shared" si="46"/>
        <v>Train Managers</v>
      </c>
      <c r="E429" s="102"/>
      <c r="F429" s="140" t="str">
        <f t="shared" si="51"/>
        <v>£000</v>
      </c>
      <c r="G429" s="103">
        <f t="shared" si="47"/>
        <v>0</v>
      </c>
      <c r="H429" s="103">
        <f t="shared" si="47"/>
        <v>0</v>
      </c>
      <c r="I429" s="103">
        <f t="shared" si="47"/>
        <v>0</v>
      </c>
      <c r="J429" s="103">
        <f t="shared" si="47"/>
        <v>0</v>
      </c>
      <c r="K429" s="103">
        <f t="shared" si="47"/>
        <v>0</v>
      </c>
      <c r="L429" s="103">
        <f t="shared" si="47"/>
        <v>0</v>
      </c>
      <c r="M429" s="103">
        <f t="shared" si="47"/>
        <v>0</v>
      </c>
      <c r="N429" s="103">
        <f t="shared" si="47"/>
        <v>0</v>
      </c>
      <c r="O429" s="103">
        <f t="shared" si="47"/>
        <v>0</v>
      </c>
      <c r="P429" s="103">
        <f t="shared" si="47"/>
        <v>0</v>
      </c>
      <c r="Q429" s="103">
        <f t="shared" si="47"/>
        <v>0</v>
      </c>
      <c r="R429" s="103">
        <f t="shared" si="47"/>
        <v>0</v>
      </c>
      <c r="S429" s="103">
        <f t="shared" si="47"/>
        <v>0</v>
      </c>
      <c r="T429" s="103">
        <f t="shared" si="47"/>
        <v>0</v>
      </c>
      <c r="U429" s="103">
        <f t="shared" si="47"/>
        <v>0</v>
      </c>
      <c r="V429" s="103">
        <f t="shared" si="47"/>
        <v>0</v>
      </c>
      <c r="W429" s="103">
        <f t="shared" si="47"/>
        <v>0</v>
      </c>
      <c r="X429" s="103">
        <f t="shared" si="47"/>
        <v>0</v>
      </c>
      <c r="Y429" s="103">
        <f t="shared" si="47"/>
        <v>0</v>
      </c>
      <c r="Z429" s="103">
        <f t="shared" si="47"/>
        <v>0</v>
      </c>
      <c r="AA429" s="103">
        <f t="shared" si="47"/>
        <v>0</v>
      </c>
      <c r="AB429" s="103">
        <f t="shared" si="47"/>
        <v>0</v>
      </c>
      <c r="AC429" s="104">
        <f t="shared" si="47"/>
        <v>0</v>
      </c>
      <c r="AE429" s="105">
        <f t="shared" si="48"/>
        <v>0</v>
      </c>
      <c r="AG429" s="105">
        <f t="shared" si="49"/>
        <v>0</v>
      </c>
      <c r="AI429" s="105">
        <f t="shared" si="50"/>
        <v>0</v>
      </c>
      <c r="AK429" s="301"/>
    </row>
    <row r="430" spans="2:37" ht="12.75" customHeight="1" outlineLevel="1" x14ac:dyDescent="0.25">
      <c r="D430" s="139" t="str">
        <f t="shared" si="46"/>
        <v>Driver Support</v>
      </c>
      <c r="E430" s="102"/>
      <c r="F430" s="140" t="str">
        <f t="shared" si="51"/>
        <v>£000</v>
      </c>
      <c r="G430" s="103">
        <f t="shared" si="47"/>
        <v>0</v>
      </c>
      <c r="H430" s="103">
        <f t="shared" si="47"/>
        <v>0</v>
      </c>
      <c r="I430" s="103">
        <f t="shared" si="47"/>
        <v>0</v>
      </c>
      <c r="J430" s="103">
        <f t="shared" si="47"/>
        <v>0</v>
      </c>
      <c r="K430" s="103">
        <f t="shared" si="47"/>
        <v>0</v>
      </c>
      <c r="L430" s="103">
        <f t="shared" si="47"/>
        <v>0</v>
      </c>
      <c r="M430" s="103">
        <f t="shared" si="47"/>
        <v>0</v>
      </c>
      <c r="N430" s="103">
        <f t="shared" si="47"/>
        <v>0</v>
      </c>
      <c r="O430" s="103">
        <f t="shared" si="47"/>
        <v>0</v>
      </c>
      <c r="P430" s="103">
        <f t="shared" si="47"/>
        <v>0</v>
      </c>
      <c r="Q430" s="103">
        <f t="shared" si="47"/>
        <v>0</v>
      </c>
      <c r="R430" s="103">
        <f t="shared" si="47"/>
        <v>0</v>
      </c>
      <c r="S430" s="103">
        <f t="shared" si="47"/>
        <v>0</v>
      </c>
      <c r="T430" s="103">
        <f t="shared" si="47"/>
        <v>0</v>
      </c>
      <c r="U430" s="103">
        <f t="shared" si="47"/>
        <v>0</v>
      </c>
      <c r="V430" s="103">
        <f t="shared" si="47"/>
        <v>0</v>
      </c>
      <c r="W430" s="103">
        <f t="shared" si="47"/>
        <v>0</v>
      </c>
      <c r="X430" s="103">
        <f t="shared" si="47"/>
        <v>0</v>
      </c>
      <c r="Y430" s="103">
        <f t="shared" si="47"/>
        <v>0</v>
      </c>
      <c r="Z430" s="103">
        <f t="shared" si="47"/>
        <v>0</v>
      </c>
      <c r="AA430" s="103">
        <f t="shared" si="47"/>
        <v>0</v>
      </c>
      <c r="AB430" s="103">
        <f t="shared" si="47"/>
        <v>0</v>
      </c>
      <c r="AC430" s="104">
        <f t="shared" si="47"/>
        <v>0</v>
      </c>
      <c r="AE430" s="105">
        <f t="shared" si="48"/>
        <v>0</v>
      </c>
      <c r="AG430" s="105">
        <f t="shared" si="49"/>
        <v>0</v>
      </c>
      <c r="AI430" s="105">
        <f t="shared" si="50"/>
        <v>0</v>
      </c>
      <c r="AK430" s="301"/>
    </row>
    <row r="431" spans="2:37" ht="12.75" customHeight="1" outlineLevel="1" x14ac:dyDescent="0.25">
      <c r="D431" s="139" t="str">
        <f t="shared" si="46"/>
        <v>Customer Hosts and Crew Leaders</v>
      </c>
      <c r="E431" s="102"/>
      <c r="F431" s="140" t="str">
        <f t="shared" si="51"/>
        <v>£000</v>
      </c>
      <c r="G431" s="103">
        <f t="shared" si="47"/>
        <v>0</v>
      </c>
      <c r="H431" s="103">
        <f t="shared" si="47"/>
        <v>0</v>
      </c>
      <c r="I431" s="103">
        <f t="shared" si="47"/>
        <v>0</v>
      </c>
      <c r="J431" s="103">
        <f t="shared" si="47"/>
        <v>0</v>
      </c>
      <c r="K431" s="103">
        <f t="shared" si="47"/>
        <v>0</v>
      </c>
      <c r="L431" s="103">
        <f t="shared" si="47"/>
        <v>0</v>
      </c>
      <c r="M431" s="103">
        <f t="shared" si="47"/>
        <v>0</v>
      </c>
      <c r="N431" s="103">
        <f t="shared" si="47"/>
        <v>0</v>
      </c>
      <c r="O431" s="103">
        <f t="shared" si="47"/>
        <v>0</v>
      </c>
      <c r="P431" s="103">
        <f t="shared" si="47"/>
        <v>0</v>
      </c>
      <c r="Q431" s="103">
        <f t="shared" si="47"/>
        <v>0</v>
      </c>
      <c r="R431" s="103">
        <f t="shared" si="47"/>
        <v>0</v>
      </c>
      <c r="S431" s="103">
        <f t="shared" si="47"/>
        <v>0</v>
      </c>
      <c r="T431" s="103">
        <f t="shared" si="47"/>
        <v>0</v>
      </c>
      <c r="U431" s="103">
        <f t="shared" si="47"/>
        <v>0</v>
      </c>
      <c r="V431" s="103">
        <f t="shared" si="47"/>
        <v>0</v>
      </c>
      <c r="W431" s="103">
        <f t="shared" si="47"/>
        <v>0</v>
      </c>
      <c r="X431" s="103">
        <f t="shared" si="47"/>
        <v>0</v>
      </c>
      <c r="Y431" s="103">
        <f t="shared" si="47"/>
        <v>0</v>
      </c>
      <c r="Z431" s="103">
        <f t="shared" si="47"/>
        <v>0</v>
      </c>
      <c r="AA431" s="103">
        <f t="shared" si="47"/>
        <v>0</v>
      </c>
      <c r="AB431" s="103">
        <f t="shared" si="47"/>
        <v>0</v>
      </c>
      <c r="AC431" s="104">
        <f t="shared" si="47"/>
        <v>0</v>
      </c>
      <c r="AE431" s="105">
        <f t="shared" si="48"/>
        <v>0</v>
      </c>
      <c r="AG431" s="105">
        <f t="shared" si="49"/>
        <v>0</v>
      </c>
      <c r="AI431" s="105">
        <f t="shared" si="50"/>
        <v>0</v>
      </c>
      <c r="AK431" s="301"/>
    </row>
    <row r="432" spans="2:37" ht="12.75" customHeight="1" outlineLevel="1" x14ac:dyDescent="0.25">
      <c r="D432" s="139" t="str">
        <f t="shared" si="46"/>
        <v>On-Train Catering</v>
      </c>
      <c r="E432" s="102"/>
      <c r="F432" s="140" t="str">
        <f t="shared" si="51"/>
        <v>£000</v>
      </c>
      <c r="G432" s="103">
        <f t="shared" si="47"/>
        <v>0</v>
      </c>
      <c r="H432" s="103">
        <f t="shared" si="47"/>
        <v>0</v>
      </c>
      <c r="I432" s="103">
        <f t="shared" si="47"/>
        <v>0</v>
      </c>
      <c r="J432" s="103">
        <f t="shared" si="47"/>
        <v>0</v>
      </c>
      <c r="K432" s="103">
        <f t="shared" si="47"/>
        <v>0</v>
      </c>
      <c r="L432" s="103">
        <f t="shared" si="47"/>
        <v>0</v>
      </c>
      <c r="M432" s="103">
        <f t="shared" si="47"/>
        <v>0</v>
      </c>
      <c r="N432" s="103">
        <f t="shared" si="47"/>
        <v>0</v>
      </c>
      <c r="O432" s="103">
        <f t="shared" si="47"/>
        <v>0</v>
      </c>
      <c r="P432" s="103">
        <f t="shared" si="47"/>
        <v>0</v>
      </c>
      <c r="Q432" s="103">
        <f t="shared" si="47"/>
        <v>0</v>
      </c>
      <c r="R432" s="103">
        <f t="shared" si="47"/>
        <v>0</v>
      </c>
      <c r="S432" s="103">
        <f t="shared" si="47"/>
        <v>0</v>
      </c>
      <c r="T432" s="103">
        <f t="shared" si="47"/>
        <v>0</v>
      </c>
      <c r="U432" s="103">
        <f t="shared" si="47"/>
        <v>0</v>
      </c>
      <c r="V432" s="103">
        <f t="shared" si="47"/>
        <v>0</v>
      </c>
      <c r="W432" s="103">
        <f t="shared" si="47"/>
        <v>0</v>
      </c>
      <c r="X432" s="103">
        <f t="shared" si="47"/>
        <v>0</v>
      </c>
      <c r="Y432" s="103">
        <f t="shared" si="47"/>
        <v>0</v>
      </c>
      <c r="Z432" s="103">
        <f t="shared" si="47"/>
        <v>0</v>
      </c>
      <c r="AA432" s="103">
        <f t="shared" si="47"/>
        <v>0</v>
      </c>
      <c r="AB432" s="103">
        <f t="shared" si="47"/>
        <v>0</v>
      </c>
      <c r="AC432" s="104">
        <f t="shared" si="47"/>
        <v>0</v>
      </c>
      <c r="AE432" s="105">
        <f t="shared" si="48"/>
        <v>0</v>
      </c>
      <c r="AG432" s="105">
        <f t="shared" si="49"/>
        <v>0</v>
      </c>
      <c r="AI432" s="105">
        <f t="shared" si="50"/>
        <v>0</v>
      </c>
      <c r="AK432" s="301"/>
    </row>
    <row r="433" spans="4:37" ht="12.75" customHeight="1" outlineLevel="1" x14ac:dyDescent="0.25">
      <c r="D433" s="139" t="str">
        <f t="shared" si="46"/>
        <v>On-Train Cleaning</v>
      </c>
      <c r="E433" s="102"/>
      <c r="F433" s="140" t="str">
        <f t="shared" si="51"/>
        <v>£000</v>
      </c>
      <c r="G433" s="103">
        <f t="shared" si="47"/>
        <v>0</v>
      </c>
      <c r="H433" s="103">
        <f t="shared" si="47"/>
        <v>0</v>
      </c>
      <c r="I433" s="103">
        <f t="shared" si="47"/>
        <v>0</v>
      </c>
      <c r="J433" s="103">
        <f t="shared" si="47"/>
        <v>0</v>
      </c>
      <c r="K433" s="103">
        <f t="shared" si="47"/>
        <v>0</v>
      </c>
      <c r="L433" s="103">
        <f t="shared" si="47"/>
        <v>0</v>
      </c>
      <c r="M433" s="103">
        <f t="shared" si="47"/>
        <v>0</v>
      </c>
      <c r="N433" s="103">
        <f t="shared" si="47"/>
        <v>0</v>
      </c>
      <c r="O433" s="103">
        <f t="shared" si="47"/>
        <v>0</v>
      </c>
      <c r="P433" s="103">
        <f t="shared" si="47"/>
        <v>0</v>
      </c>
      <c r="Q433" s="103">
        <f t="shared" si="47"/>
        <v>0</v>
      </c>
      <c r="R433" s="103">
        <f t="shared" si="47"/>
        <v>0</v>
      </c>
      <c r="S433" s="103">
        <f t="shared" si="47"/>
        <v>0</v>
      </c>
      <c r="T433" s="103">
        <f t="shared" si="47"/>
        <v>0</v>
      </c>
      <c r="U433" s="103">
        <f t="shared" si="47"/>
        <v>0</v>
      </c>
      <c r="V433" s="103">
        <f t="shared" si="47"/>
        <v>0</v>
      </c>
      <c r="W433" s="103">
        <f t="shared" si="47"/>
        <v>0</v>
      </c>
      <c r="X433" s="103">
        <f t="shared" si="47"/>
        <v>0</v>
      </c>
      <c r="Y433" s="103">
        <f t="shared" si="47"/>
        <v>0</v>
      </c>
      <c r="Z433" s="103">
        <f t="shared" si="47"/>
        <v>0</v>
      </c>
      <c r="AA433" s="103">
        <f t="shared" si="47"/>
        <v>0</v>
      </c>
      <c r="AB433" s="103">
        <f t="shared" si="47"/>
        <v>0</v>
      </c>
      <c r="AC433" s="104">
        <f t="shared" si="47"/>
        <v>0</v>
      </c>
      <c r="AE433" s="105">
        <f t="shared" si="48"/>
        <v>0</v>
      </c>
      <c r="AG433" s="105">
        <f t="shared" si="49"/>
        <v>0</v>
      </c>
      <c r="AI433" s="105">
        <f t="shared" si="50"/>
        <v>0</v>
      </c>
      <c r="AK433" s="301"/>
    </row>
    <row r="434" spans="4:37" ht="12.75" customHeight="1" outlineLevel="1" x14ac:dyDescent="0.25">
      <c r="D434" s="139" t="str">
        <f t="shared" si="46"/>
        <v>Revenue Protection</v>
      </c>
      <c r="E434" s="102"/>
      <c r="F434" s="140" t="str">
        <f t="shared" si="51"/>
        <v>£000</v>
      </c>
      <c r="G434" s="103">
        <f t="shared" si="47"/>
        <v>0</v>
      </c>
      <c r="H434" s="103">
        <f t="shared" si="47"/>
        <v>0</v>
      </c>
      <c r="I434" s="103">
        <f t="shared" si="47"/>
        <v>0</v>
      </c>
      <c r="J434" s="103">
        <f t="shared" si="47"/>
        <v>0</v>
      </c>
      <c r="K434" s="103">
        <f t="shared" si="47"/>
        <v>0</v>
      </c>
      <c r="L434" s="103">
        <f t="shared" si="47"/>
        <v>0</v>
      </c>
      <c r="M434" s="103">
        <f t="shared" si="47"/>
        <v>0</v>
      </c>
      <c r="N434" s="103">
        <f t="shared" si="47"/>
        <v>0</v>
      </c>
      <c r="O434" s="103">
        <f t="shared" si="47"/>
        <v>0</v>
      </c>
      <c r="P434" s="103">
        <f t="shared" si="47"/>
        <v>0</v>
      </c>
      <c r="Q434" s="103">
        <f t="shared" si="47"/>
        <v>0</v>
      </c>
      <c r="R434" s="103">
        <f t="shared" si="47"/>
        <v>0</v>
      </c>
      <c r="S434" s="103">
        <f t="shared" si="47"/>
        <v>0</v>
      </c>
      <c r="T434" s="103">
        <f t="shared" si="47"/>
        <v>0</v>
      </c>
      <c r="U434" s="103">
        <f t="shared" si="47"/>
        <v>0</v>
      </c>
      <c r="V434" s="103">
        <f t="shared" si="47"/>
        <v>0</v>
      </c>
      <c r="W434" s="103">
        <f t="shared" si="47"/>
        <v>0</v>
      </c>
      <c r="X434" s="103">
        <f t="shared" si="47"/>
        <v>0</v>
      </c>
      <c r="Y434" s="103">
        <f t="shared" si="47"/>
        <v>0</v>
      </c>
      <c r="Z434" s="103">
        <f t="shared" si="47"/>
        <v>0</v>
      </c>
      <c r="AA434" s="103">
        <f t="shared" si="47"/>
        <v>0</v>
      </c>
      <c r="AB434" s="103">
        <f t="shared" si="47"/>
        <v>0</v>
      </c>
      <c r="AC434" s="104">
        <f t="shared" si="47"/>
        <v>0</v>
      </c>
      <c r="AE434" s="105">
        <f t="shared" si="48"/>
        <v>0</v>
      </c>
      <c r="AG434" s="105">
        <f t="shared" si="49"/>
        <v>0</v>
      </c>
      <c r="AI434" s="105">
        <f t="shared" si="50"/>
        <v>0</v>
      </c>
      <c r="AK434" s="301"/>
    </row>
    <row r="435" spans="4:37" ht="12.75" customHeight="1" outlineLevel="1" x14ac:dyDescent="0.25">
      <c r="D435" s="139" t="str">
        <f t="shared" si="46"/>
        <v>Station - Sales</v>
      </c>
      <c r="E435" s="102"/>
      <c r="F435" s="140" t="str">
        <f t="shared" si="51"/>
        <v>£000</v>
      </c>
      <c r="G435" s="103">
        <f t="shared" si="47"/>
        <v>0</v>
      </c>
      <c r="H435" s="103">
        <f t="shared" si="47"/>
        <v>0</v>
      </c>
      <c r="I435" s="103">
        <f t="shared" si="47"/>
        <v>0</v>
      </c>
      <c r="J435" s="103">
        <f t="shared" si="47"/>
        <v>0</v>
      </c>
      <c r="K435" s="103">
        <f t="shared" si="47"/>
        <v>0</v>
      </c>
      <c r="L435" s="103">
        <f t="shared" si="47"/>
        <v>0</v>
      </c>
      <c r="M435" s="103">
        <f t="shared" si="47"/>
        <v>0</v>
      </c>
      <c r="N435" s="103">
        <f t="shared" si="47"/>
        <v>0</v>
      </c>
      <c r="O435" s="103">
        <f t="shared" si="47"/>
        <v>0</v>
      </c>
      <c r="P435" s="103">
        <f t="shared" si="47"/>
        <v>0</v>
      </c>
      <c r="Q435" s="103">
        <f t="shared" si="47"/>
        <v>0</v>
      </c>
      <c r="R435" s="103">
        <f t="shared" si="47"/>
        <v>0</v>
      </c>
      <c r="S435" s="103">
        <f t="shared" si="47"/>
        <v>0</v>
      </c>
      <c r="T435" s="103">
        <f t="shared" si="47"/>
        <v>0</v>
      </c>
      <c r="U435" s="103">
        <f t="shared" si="47"/>
        <v>0</v>
      </c>
      <c r="V435" s="103">
        <f t="shared" si="47"/>
        <v>0</v>
      </c>
      <c r="W435" s="103">
        <f t="shared" si="47"/>
        <v>0</v>
      </c>
      <c r="X435" s="103">
        <f t="shared" si="47"/>
        <v>0</v>
      </c>
      <c r="Y435" s="103">
        <f t="shared" si="47"/>
        <v>0</v>
      </c>
      <c r="Z435" s="103">
        <f t="shared" si="47"/>
        <v>0</v>
      </c>
      <c r="AA435" s="103">
        <f t="shared" si="47"/>
        <v>0</v>
      </c>
      <c r="AB435" s="103">
        <f t="shared" si="47"/>
        <v>0</v>
      </c>
      <c r="AC435" s="104">
        <f t="shared" si="47"/>
        <v>0</v>
      </c>
      <c r="AE435" s="105">
        <f t="shared" si="48"/>
        <v>0</v>
      </c>
      <c r="AG435" s="105">
        <f t="shared" si="49"/>
        <v>0</v>
      </c>
      <c r="AI435" s="105">
        <f t="shared" si="50"/>
        <v>0</v>
      </c>
      <c r="AK435" s="301"/>
    </row>
    <row r="436" spans="4:37" ht="12.75" customHeight="1" outlineLevel="1" x14ac:dyDescent="0.25">
      <c r="D436" s="139" t="str">
        <f t="shared" si="46"/>
        <v>Station - Platform</v>
      </c>
      <c r="E436" s="102"/>
      <c r="F436" s="140" t="str">
        <f t="shared" si="51"/>
        <v>£000</v>
      </c>
      <c r="G436" s="103">
        <f t="shared" si="47"/>
        <v>0</v>
      </c>
      <c r="H436" s="103">
        <f t="shared" si="47"/>
        <v>0</v>
      </c>
      <c r="I436" s="103">
        <f t="shared" ref="I436:AC451" si="52">I346*I391</f>
        <v>0</v>
      </c>
      <c r="J436" s="103">
        <f t="shared" si="52"/>
        <v>0</v>
      </c>
      <c r="K436" s="103">
        <f t="shared" si="52"/>
        <v>0</v>
      </c>
      <c r="L436" s="103">
        <f t="shared" si="52"/>
        <v>0</v>
      </c>
      <c r="M436" s="103">
        <f t="shared" si="52"/>
        <v>0</v>
      </c>
      <c r="N436" s="103">
        <f t="shared" si="52"/>
        <v>0</v>
      </c>
      <c r="O436" s="103">
        <f t="shared" si="52"/>
        <v>0</v>
      </c>
      <c r="P436" s="103">
        <f t="shared" si="52"/>
        <v>0</v>
      </c>
      <c r="Q436" s="103">
        <f t="shared" si="52"/>
        <v>0</v>
      </c>
      <c r="R436" s="103">
        <f t="shared" si="52"/>
        <v>0</v>
      </c>
      <c r="S436" s="103">
        <f t="shared" si="52"/>
        <v>0</v>
      </c>
      <c r="T436" s="103">
        <f t="shared" si="52"/>
        <v>0</v>
      </c>
      <c r="U436" s="103">
        <f t="shared" si="52"/>
        <v>0</v>
      </c>
      <c r="V436" s="103">
        <f t="shared" si="52"/>
        <v>0</v>
      </c>
      <c r="W436" s="103">
        <f t="shared" si="52"/>
        <v>0</v>
      </c>
      <c r="X436" s="103">
        <f t="shared" si="52"/>
        <v>0</v>
      </c>
      <c r="Y436" s="103">
        <f t="shared" si="52"/>
        <v>0</v>
      </c>
      <c r="Z436" s="103">
        <f t="shared" si="52"/>
        <v>0</v>
      </c>
      <c r="AA436" s="103">
        <f t="shared" si="52"/>
        <v>0</v>
      </c>
      <c r="AB436" s="103">
        <f t="shared" si="52"/>
        <v>0</v>
      </c>
      <c r="AC436" s="104">
        <f t="shared" si="52"/>
        <v>0</v>
      </c>
      <c r="AE436" s="105">
        <f t="shared" si="48"/>
        <v>0</v>
      </c>
      <c r="AG436" s="105">
        <f t="shared" si="49"/>
        <v>0</v>
      </c>
      <c r="AI436" s="105">
        <f t="shared" si="50"/>
        <v>0</v>
      </c>
      <c r="AK436" s="301"/>
    </row>
    <row r="437" spans="4:37" ht="12.75" customHeight="1" outlineLevel="1" x14ac:dyDescent="0.25">
      <c r="D437" s="139" t="str">
        <f t="shared" si="46"/>
        <v>Station - Gating</v>
      </c>
      <c r="E437" s="102"/>
      <c r="F437" s="140" t="str">
        <f t="shared" si="51"/>
        <v>£000</v>
      </c>
      <c r="G437" s="103">
        <f t="shared" ref="G437:V452" si="53">G347*G392</f>
        <v>0</v>
      </c>
      <c r="H437" s="103">
        <f t="shared" si="53"/>
        <v>0</v>
      </c>
      <c r="I437" s="103">
        <f t="shared" si="53"/>
        <v>0</v>
      </c>
      <c r="J437" s="103">
        <f t="shared" si="53"/>
        <v>0</v>
      </c>
      <c r="K437" s="103">
        <f t="shared" si="53"/>
        <v>0</v>
      </c>
      <c r="L437" s="103">
        <f t="shared" si="53"/>
        <v>0</v>
      </c>
      <c r="M437" s="103">
        <f t="shared" si="53"/>
        <v>0</v>
      </c>
      <c r="N437" s="103">
        <f t="shared" si="53"/>
        <v>0</v>
      </c>
      <c r="O437" s="103">
        <f t="shared" si="53"/>
        <v>0</v>
      </c>
      <c r="P437" s="103">
        <f t="shared" si="53"/>
        <v>0</v>
      </c>
      <c r="Q437" s="103">
        <f t="shared" si="53"/>
        <v>0</v>
      </c>
      <c r="R437" s="103">
        <f t="shared" si="53"/>
        <v>0</v>
      </c>
      <c r="S437" s="103">
        <f t="shared" si="53"/>
        <v>0</v>
      </c>
      <c r="T437" s="103">
        <f t="shared" si="52"/>
        <v>0</v>
      </c>
      <c r="U437" s="103">
        <f t="shared" si="52"/>
        <v>0</v>
      </c>
      <c r="V437" s="103">
        <f t="shared" si="52"/>
        <v>0</v>
      </c>
      <c r="W437" s="103">
        <f t="shared" si="52"/>
        <v>0</v>
      </c>
      <c r="X437" s="103">
        <f t="shared" si="52"/>
        <v>0</v>
      </c>
      <c r="Y437" s="103">
        <f t="shared" si="52"/>
        <v>0</v>
      </c>
      <c r="Z437" s="103">
        <f t="shared" si="52"/>
        <v>0</v>
      </c>
      <c r="AA437" s="103">
        <f t="shared" si="52"/>
        <v>0</v>
      </c>
      <c r="AB437" s="103">
        <f t="shared" si="52"/>
        <v>0</v>
      </c>
      <c r="AC437" s="104">
        <f t="shared" si="52"/>
        <v>0</v>
      </c>
      <c r="AE437" s="105">
        <f t="shared" si="48"/>
        <v>0</v>
      </c>
      <c r="AG437" s="105">
        <f t="shared" si="49"/>
        <v>0</v>
      </c>
      <c r="AI437" s="105">
        <f t="shared" si="50"/>
        <v>0</v>
      </c>
      <c r="AK437" s="301"/>
    </row>
    <row r="438" spans="4:37" ht="12.75" customHeight="1" outlineLevel="1" x14ac:dyDescent="0.25">
      <c r="D438" s="139" t="str">
        <f t="shared" si="46"/>
        <v>Station - Cleaning</v>
      </c>
      <c r="E438" s="102"/>
      <c r="F438" s="140" t="str">
        <f t="shared" si="51"/>
        <v>£000</v>
      </c>
      <c r="G438" s="103">
        <f t="shared" si="53"/>
        <v>0</v>
      </c>
      <c r="H438" s="103">
        <f t="shared" si="53"/>
        <v>0</v>
      </c>
      <c r="I438" s="103">
        <f t="shared" si="53"/>
        <v>0</v>
      </c>
      <c r="J438" s="103">
        <f t="shared" si="53"/>
        <v>0</v>
      </c>
      <c r="K438" s="103">
        <f t="shared" si="53"/>
        <v>0</v>
      </c>
      <c r="L438" s="103">
        <f t="shared" si="53"/>
        <v>0</v>
      </c>
      <c r="M438" s="103">
        <f t="shared" si="53"/>
        <v>0</v>
      </c>
      <c r="N438" s="103">
        <f t="shared" si="53"/>
        <v>0</v>
      </c>
      <c r="O438" s="103">
        <f t="shared" si="53"/>
        <v>0</v>
      </c>
      <c r="P438" s="103">
        <f t="shared" si="53"/>
        <v>0</v>
      </c>
      <c r="Q438" s="103">
        <f t="shared" si="53"/>
        <v>0</v>
      </c>
      <c r="R438" s="103">
        <f t="shared" si="53"/>
        <v>0</v>
      </c>
      <c r="S438" s="103">
        <f t="shared" si="53"/>
        <v>0</v>
      </c>
      <c r="T438" s="103">
        <f t="shared" si="52"/>
        <v>0</v>
      </c>
      <c r="U438" s="103">
        <f t="shared" si="52"/>
        <v>0</v>
      </c>
      <c r="V438" s="103">
        <f t="shared" si="52"/>
        <v>0</v>
      </c>
      <c r="W438" s="103">
        <f t="shared" si="52"/>
        <v>0</v>
      </c>
      <c r="X438" s="103">
        <f t="shared" si="52"/>
        <v>0</v>
      </c>
      <c r="Y438" s="103">
        <f t="shared" si="52"/>
        <v>0</v>
      </c>
      <c r="Z438" s="103">
        <f t="shared" si="52"/>
        <v>0</v>
      </c>
      <c r="AA438" s="103">
        <f t="shared" si="52"/>
        <v>0</v>
      </c>
      <c r="AB438" s="103">
        <f t="shared" si="52"/>
        <v>0</v>
      </c>
      <c r="AC438" s="104">
        <f t="shared" si="52"/>
        <v>0</v>
      </c>
      <c r="AE438" s="105">
        <f t="shared" si="48"/>
        <v>0</v>
      </c>
      <c r="AG438" s="105">
        <f t="shared" si="49"/>
        <v>0</v>
      </c>
      <c r="AI438" s="105">
        <f t="shared" si="50"/>
        <v>0</v>
      </c>
      <c r="AK438" s="301"/>
    </row>
    <row r="439" spans="4:37" ht="12.75" customHeight="1" outlineLevel="1" x14ac:dyDescent="0.25">
      <c r="D439" s="139" t="str">
        <f t="shared" si="46"/>
        <v>Commercial &amp; Customer Relations</v>
      </c>
      <c r="E439" s="102"/>
      <c r="F439" s="140" t="str">
        <f t="shared" si="51"/>
        <v>£000</v>
      </c>
      <c r="G439" s="103">
        <f t="shared" si="53"/>
        <v>0</v>
      </c>
      <c r="H439" s="103">
        <f t="shared" si="53"/>
        <v>0</v>
      </c>
      <c r="I439" s="103">
        <f t="shared" si="53"/>
        <v>0</v>
      </c>
      <c r="J439" s="103">
        <f t="shared" si="53"/>
        <v>0</v>
      </c>
      <c r="K439" s="103">
        <f t="shared" si="53"/>
        <v>0</v>
      </c>
      <c r="L439" s="103">
        <f t="shared" si="53"/>
        <v>0</v>
      </c>
      <c r="M439" s="103">
        <f t="shared" si="53"/>
        <v>0</v>
      </c>
      <c r="N439" s="103">
        <f t="shared" si="53"/>
        <v>0</v>
      </c>
      <c r="O439" s="103">
        <f t="shared" si="53"/>
        <v>0</v>
      </c>
      <c r="P439" s="103">
        <f t="shared" si="53"/>
        <v>0</v>
      </c>
      <c r="Q439" s="103">
        <f t="shared" si="53"/>
        <v>0</v>
      </c>
      <c r="R439" s="103">
        <f t="shared" si="53"/>
        <v>0</v>
      </c>
      <c r="S439" s="103">
        <f t="shared" si="53"/>
        <v>0</v>
      </c>
      <c r="T439" s="103">
        <f t="shared" si="52"/>
        <v>0</v>
      </c>
      <c r="U439" s="103">
        <f t="shared" si="52"/>
        <v>0</v>
      </c>
      <c r="V439" s="103">
        <f t="shared" si="52"/>
        <v>0</v>
      </c>
      <c r="W439" s="103">
        <f t="shared" si="52"/>
        <v>0</v>
      </c>
      <c r="X439" s="103">
        <f t="shared" si="52"/>
        <v>0</v>
      </c>
      <c r="Y439" s="103">
        <f t="shared" si="52"/>
        <v>0</v>
      </c>
      <c r="Z439" s="103">
        <f t="shared" si="52"/>
        <v>0</v>
      </c>
      <c r="AA439" s="103">
        <f t="shared" si="52"/>
        <v>0</v>
      </c>
      <c r="AB439" s="103">
        <f t="shared" si="52"/>
        <v>0</v>
      </c>
      <c r="AC439" s="104">
        <f t="shared" si="52"/>
        <v>0</v>
      </c>
      <c r="AE439" s="105">
        <f t="shared" si="48"/>
        <v>0</v>
      </c>
      <c r="AG439" s="105">
        <f t="shared" si="49"/>
        <v>0</v>
      </c>
      <c r="AI439" s="105">
        <f t="shared" si="50"/>
        <v>0</v>
      </c>
      <c r="AK439" s="301"/>
    </row>
    <row r="440" spans="4:37" ht="12.75" customHeight="1" outlineLevel="1" x14ac:dyDescent="0.25">
      <c r="D440" s="139" t="str">
        <f t="shared" si="46"/>
        <v>Finance &amp; Procurement</v>
      </c>
      <c r="E440" s="102"/>
      <c r="F440" s="140" t="str">
        <f t="shared" si="51"/>
        <v>£000</v>
      </c>
      <c r="G440" s="103">
        <f t="shared" si="53"/>
        <v>0</v>
      </c>
      <c r="H440" s="103">
        <f t="shared" si="53"/>
        <v>0</v>
      </c>
      <c r="I440" s="103">
        <f t="shared" si="53"/>
        <v>0</v>
      </c>
      <c r="J440" s="103">
        <f t="shared" si="53"/>
        <v>0</v>
      </c>
      <c r="K440" s="103">
        <f t="shared" si="53"/>
        <v>0</v>
      </c>
      <c r="L440" s="103">
        <f t="shared" si="53"/>
        <v>0</v>
      </c>
      <c r="M440" s="103">
        <f t="shared" si="53"/>
        <v>0</v>
      </c>
      <c r="N440" s="103">
        <f t="shared" si="53"/>
        <v>0</v>
      </c>
      <c r="O440" s="103">
        <f t="shared" si="53"/>
        <v>0</v>
      </c>
      <c r="P440" s="103">
        <f t="shared" si="53"/>
        <v>0</v>
      </c>
      <c r="Q440" s="103">
        <f t="shared" si="53"/>
        <v>0</v>
      </c>
      <c r="R440" s="103">
        <f t="shared" si="53"/>
        <v>0</v>
      </c>
      <c r="S440" s="103">
        <f t="shared" si="53"/>
        <v>0</v>
      </c>
      <c r="T440" s="103">
        <f t="shared" si="52"/>
        <v>0</v>
      </c>
      <c r="U440" s="103">
        <f t="shared" si="52"/>
        <v>0</v>
      </c>
      <c r="V440" s="103">
        <f t="shared" si="52"/>
        <v>0</v>
      </c>
      <c r="W440" s="103">
        <f t="shared" si="52"/>
        <v>0</v>
      </c>
      <c r="X440" s="103">
        <f t="shared" si="52"/>
        <v>0</v>
      </c>
      <c r="Y440" s="103">
        <f t="shared" si="52"/>
        <v>0</v>
      </c>
      <c r="Z440" s="103">
        <f t="shared" si="52"/>
        <v>0</v>
      </c>
      <c r="AA440" s="103">
        <f t="shared" si="52"/>
        <v>0</v>
      </c>
      <c r="AB440" s="103">
        <f t="shared" si="52"/>
        <v>0</v>
      </c>
      <c r="AC440" s="104">
        <f t="shared" si="52"/>
        <v>0</v>
      </c>
      <c r="AE440" s="105">
        <f t="shared" si="48"/>
        <v>0</v>
      </c>
      <c r="AG440" s="105">
        <f t="shared" si="49"/>
        <v>0</v>
      </c>
      <c r="AI440" s="105">
        <f t="shared" si="50"/>
        <v>0</v>
      </c>
      <c r="AK440" s="301"/>
    </row>
    <row r="441" spans="4:37" ht="12.75" customHeight="1" outlineLevel="1" x14ac:dyDescent="0.25">
      <c r="D441" s="139" t="str">
        <f t="shared" si="46"/>
        <v>IT</v>
      </c>
      <c r="E441" s="102"/>
      <c r="F441" s="140" t="str">
        <f t="shared" si="51"/>
        <v>£000</v>
      </c>
      <c r="G441" s="103">
        <f t="shared" si="53"/>
        <v>0</v>
      </c>
      <c r="H441" s="103">
        <f t="shared" si="53"/>
        <v>0</v>
      </c>
      <c r="I441" s="103">
        <f t="shared" si="53"/>
        <v>0</v>
      </c>
      <c r="J441" s="103">
        <f t="shared" si="53"/>
        <v>0</v>
      </c>
      <c r="K441" s="103">
        <f t="shared" si="53"/>
        <v>0</v>
      </c>
      <c r="L441" s="103">
        <f t="shared" si="53"/>
        <v>0</v>
      </c>
      <c r="M441" s="103">
        <f t="shared" si="53"/>
        <v>0</v>
      </c>
      <c r="N441" s="103">
        <f t="shared" si="53"/>
        <v>0</v>
      </c>
      <c r="O441" s="103">
        <f t="shared" si="53"/>
        <v>0</v>
      </c>
      <c r="P441" s="103">
        <f t="shared" si="53"/>
        <v>0</v>
      </c>
      <c r="Q441" s="103">
        <f t="shared" si="53"/>
        <v>0</v>
      </c>
      <c r="R441" s="103">
        <f t="shared" si="53"/>
        <v>0</v>
      </c>
      <c r="S441" s="103">
        <f t="shared" si="53"/>
        <v>0</v>
      </c>
      <c r="T441" s="103">
        <f t="shared" si="52"/>
        <v>0</v>
      </c>
      <c r="U441" s="103">
        <f t="shared" si="52"/>
        <v>0</v>
      </c>
      <c r="V441" s="103">
        <f t="shared" si="52"/>
        <v>0</v>
      </c>
      <c r="W441" s="103">
        <f t="shared" si="52"/>
        <v>0</v>
      </c>
      <c r="X441" s="103">
        <f t="shared" si="52"/>
        <v>0</v>
      </c>
      <c r="Y441" s="103">
        <f t="shared" si="52"/>
        <v>0</v>
      </c>
      <c r="Z441" s="103">
        <f t="shared" si="52"/>
        <v>0</v>
      </c>
      <c r="AA441" s="103">
        <f t="shared" si="52"/>
        <v>0</v>
      </c>
      <c r="AB441" s="103">
        <f t="shared" si="52"/>
        <v>0</v>
      </c>
      <c r="AC441" s="104">
        <f t="shared" si="52"/>
        <v>0</v>
      </c>
      <c r="AE441" s="105">
        <f t="shared" si="48"/>
        <v>0</v>
      </c>
      <c r="AG441" s="105">
        <f t="shared" si="49"/>
        <v>0</v>
      </c>
      <c r="AI441" s="105">
        <f t="shared" si="50"/>
        <v>0</v>
      </c>
      <c r="AK441" s="301"/>
    </row>
    <row r="442" spans="4:37" ht="12.75" customHeight="1" outlineLevel="1" x14ac:dyDescent="0.25">
      <c r="D442" s="139" t="str">
        <f t="shared" si="46"/>
        <v>Human Resources</v>
      </c>
      <c r="E442" s="102"/>
      <c r="F442" s="140" t="str">
        <f t="shared" si="51"/>
        <v>£000</v>
      </c>
      <c r="G442" s="103">
        <f t="shared" si="53"/>
        <v>0</v>
      </c>
      <c r="H442" s="103">
        <f t="shared" si="53"/>
        <v>0</v>
      </c>
      <c r="I442" s="103">
        <f t="shared" si="53"/>
        <v>0</v>
      </c>
      <c r="J442" s="103">
        <f t="shared" si="53"/>
        <v>0</v>
      </c>
      <c r="K442" s="103">
        <f t="shared" si="53"/>
        <v>0</v>
      </c>
      <c r="L442" s="103">
        <f t="shared" si="53"/>
        <v>0</v>
      </c>
      <c r="M442" s="103">
        <f t="shared" si="53"/>
        <v>0</v>
      </c>
      <c r="N442" s="103">
        <f t="shared" si="53"/>
        <v>0</v>
      </c>
      <c r="O442" s="103">
        <f t="shared" si="53"/>
        <v>0</v>
      </c>
      <c r="P442" s="103">
        <f t="shared" si="53"/>
        <v>0</v>
      </c>
      <c r="Q442" s="103">
        <f t="shared" si="53"/>
        <v>0</v>
      </c>
      <c r="R442" s="103">
        <f t="shared" si="53"/>
        <v>0</v>
      </c>
      <c r="S442" s="103">
        <f t="shared" si="53"/>
        <v>0</v>
      </c>
      <c r="T442" s="103">
        <f t="shared" si="52"/>
        <v>0</v>
      </c>
      <c r="U442" s="103">
        <f t="shared" si="52"/>
        <v>0</v>
      </c>
      <c r="V442" s="103">
        <f t="shared" si="52"/>
        <v>0</v>
      </c>
      <c r="W442" s="103">
        <f t="shared" si="52"/>
        <v>0</v>
      </c>
      <c r="X442" s="103">
        <f t="shared" si="52"/>
        <v>0</v>
      </c>
      <c r="Y442" s="103">
        <f t="shared" si="52"/>
        <v>0</v>
      </c>
      <c r="Z442" s="103">
        <f t="shared" si="52"/>
        <v>0</v>
      </c>
      <c r="AA442" s="103">
        <f t="shared" si="52"/>
        <v>0</v>
      </c>
      <c r="AB442" s="103">
        <f t="shared" si="52"/>
        <v>0</v>
      </c>
      <c r="AC442" s="104">
        <f t="shared" si="52"/>
        <v>0</v>
      </c>
      <c r="AE442" s="105">
        <f t="shared" si="48"/>
        <v>0</v>
      </c>
      <c r="AG442" s="105">
        <f t="shared" si="49"/>
        <v>0</v>
      </c>
      <c r="AI442" s="105">
        <f t="shared" si="50"/>
        <v>0</v>
      </c>
      <c r="AK442" s="301"/>
    </row>
    <row r="443" spans="4:37" ht="12.75" customHeight="1" outlineLevel="1" x14ac:dyDescent="0.25">
      <c r="D443" s="139" t="str">
        <f t="shared" si="46"/>
        <v>Directors</v>
      </c>
      <c r="E443" s="102"/>
      <c r="F443" s="140" t="str">
        <f t="shared" si="51"/>
        <v>£000</v>
      </c>
      <c r="G443" s="103">
        <f t="shared" si="53"/>
        <v>0</v>
      </c>
      <c r="H443" s="103">
        <f t="shared" si="53"/>
        <v>0</v>
      </c>
      <c r="I443" s="103">
        <f t="shared" si="53"/>
        <v>0</v>
      </c>
      <c r="J443" s="103">
        <f t="shared" si="53"/>
        <v>0</v>
      </c>
      <c r="K443" s="103">
        <f t="shared" si="53"/>
        <v>0</v>
      </c>
      <c r="L443" s="103">
        <f t="shared" si="53"/>
        <v>0</v>
      </c>
      <c r="M443" s="103">
        <f t="shared" si="53"/>
        <v>0</v>
      </c>
      <c r="N443" s="103">
        <f t="shared" si="53"/>
        <v>0</v>
      </c>
      <c r="O443" s="103">
        <f t="shared" si="53"/>
        <v>0</v>
      </c>
      <c r="P443" s="103">
        <f t="shared" si="53"/>
        <v>0</v>
      </c>
      <c r="Q443" s="103">
        <f t="shared" si="53"/>
        <v>0</v>
      </c>
      <c r="R443" s="103">
        <f t="shared" si="53"/>
        <v>0</v>
      </c>
      <c r="S443" s="103">
        <f t="shared" si="53"/>
        <v>0</v>
      </c>
      <c r="T443" s="103">
        <f t="shared" si="52"/>
        <v>0</v>
      </c>
      <c r="U443" s="103">
        <f t="shared" si="52"/>
        <v>0</v>
      </c>
      <c r="V443" s="103">
        <f t="shared" si="52"/>
        <v>0</v>
      </c>
      <c r="W443" s="103">
        <f t="shared" si="52"/>
        <v>0</v>
      </c>
      <c r="X443" s="103">
        <f t="shared" si="52"/>
        <v>0</v>
      </c>
      <c r="Y443" s="103">
        <f t="shared" si="52"/>
        <v>0</v>
      </c>
      <c r="Z443" s="103">
        <f t="shared" si="52"/>
        <v>0</v>
      </c>
      <c r="AA443" s="103">
        <f t="shared" si="52"/>
        <v>0</v>
      </c>
      <c r="AB443" s="103">
        <f t="shared" si="52"/>
        <v>0</v>
      </c>
      <c r="AC443" s="104">
        <f t="shared" si="52"/>
        <v>0</v>
      </c>
      <c r="AE443" s="105">
        <f t="shared" si="48"/>
        <v>0</v>
      </c>
      <c r="AG443" s="105">
        <f t="shared" si="49"/>
        <v>0</v>
      </c>
      <c r="AI443" s="105">
        <f t="shared" si="50"/>
        <v>0</v>
      </c>
      <c r="AK443" s="301"/>
    </row>
    <row r="444" spans="4:37" ht="12.75" customHeight="1" outlineLevel="1" x14ac:dyDescent="0.25">
      <c r="D444" s="139" t="str">
        <f t="shared" si="46"/>
        <v>Business Development</v>
      </c>
      <c r="E444" s="102"/>
      <c r="F444" s="140" t="str">
        <f t="shared" si="51"/>
        <v>£000</v>
      </c>
      <c r="G444" s="103">
        <f t="shared" si="53"/>
        <v>0</v>
      </c>
      <c r="H444" s="103">
        <f t="shared" si="53"/>
        <v>0</v>
      </c>
      <c r="I444" s="103">
        <f t="shared" si="53"/>
        <v>0</v>
      </c>
      <c r="J444" s="103">
        <f t="shared" si="53"/>
        <v>0</v>
      </c>
      <c r="K444" s="103">
        <f t="shared" si="53"/>
        <v>0</v>
      </c>
      <c r="L444" s="103">
        <f t="shared" si="53"/>
        <v>0</v>
      </c>
      <c r="M444" s="103">
        <f t="shared" si="53"/>
        <v>0</v>
      </c>
      <c r="N444" s="103">
        <f t="shared" si="53"/>
        <v>0</v>
      </c>
      <c r="O444" s="103">
        <f t="shared" si="53"/>
        <v>0</v>
      </c>
      <c r="P444" s="103">
        <f t="shared" si="53"/>
        <v>0</v>
      </c>
      <c r="Q444" s="103">
        <f t="shared" si="53"/>
        <v>0</v>
      </c>
      <c r="R444" s="103">
        <f t="shared" si="53"/>
        <v>0</v>
      </c>
      <c r="S444" s="103">
        <f t="shared" si="53"/>
        <v>0</v>
      </c>
      <c r="T444" s="103">
        <f t="shared" si="52"/>
        <v>0</v>
      </c>
      <c r="U444" s="103">
        <f t="shared" si="52"/>
        <v>0</v>
      </c>
      <c r="V444" s="103">
        <f t="shared" si="52"/>
        <v>0</v>
      </c>
      <c r="W444" s="103">
        <f t="shared" si="52"/>
        <v>0</v>
      </c>
      <c r="X444" s="103">
        <f t="shared" si="52"/>
        <v>0</v>
      </c>
      <c r="Y444" s="103">
        <f t="shared" si="52"/>
        <v>0</v>
      </c>
      <c r="Z444" s="103">
        <f t="shared" si="52"/>
        <v>0</v>
      </c>
      <c r="AA444" s="103">
        <f t="shared" si="52"/>
        <v>0</v>
      </c>
      <c r="AB444" s="103">
        <f t="shared" si="52"/>
        <v>0</v>
      </c>
      <c r="AC444" s="104">
        <f t="shared" si="52"/>
        <v>0</v>
      </c>
      <c r="AE444" s="105">
        <f t="shared" si="48"/>
        <v>0</v>
      </c>
      <c r="AG444" s="105">
        <f t="shared" si="49"/>
        <v>0</v>
      </c>
      <c r="AI444" s="105">
        <f t="shared" si="50"/>
        <v>0</v>
      </c>
      <c r="AK444" s="301"/>
    </row>
    <row r="445" spans="4:37" ht="12.75" customHeight="1" outlineLevel="1" x14ac:dyDescent="0.25">
      <c r="D445" s="139" t="str">
        <f t="shared" si="46"/>
        <v>Engineering Head Office &amp; TRIs</v>
      </c>
      <c r="E445" s="102"/>
      <c r="F445" s="140" t="str">
        <f t="shared" si="51"/>
        <v>£000</v>
      </c>
      <c r="G445" s="103">
        <f t="shared" si="53"/>
        <v>0</v>
      </c>
      <c r="H445" s="103">
        <f t="shared" si="53"/>
        <v>0</v>
      </c>
      <c r="I445" s="103">
        <f t="shared" si="53"/>
        <v>0</v>
      </c>
      <c r="J445" s="103">
        <f t="shared" si="53"/>
        <v>0</v>
      </c>
      <c r="K445" s="103">
        <f t="shared" si="53"/>
        <v>0</v>
      </c>
      <c r="L445" s="103">
        <f t="shared" si="53"/>
        <v>0</v>
      </c>
      <c r="M445" s="103">
        <f t="shared" si="53"/>
        <v>0</v>
      </c>
      <c r="N445" s="103">
        <f t="shared" si="53"/>
        <v>0</v>
      </c>
      <c r="O445" s="103">
        <f t="shared" si="53"/>
        <v>0</v>
      </c>
      <c r="P445" s="103">
        <f t="shared" si="53"/>
        <v>0</v>
      </c>
      <c r="Q445" s="103">
        <f t="shared" si="53"/>
        <v>0</v>
      </c>
      <c r="R445" s="103">
        <f t="shared" si="53"/>
        <v>0</v>
      </c>
      <c r="S445" s="103">
        <f t="shared" si="53"/>
        <v>0</v>
      </c>
      <c r="T445" s="103">
        <f t="shared" si="52"/>
        <v>0</v>
      </c>
      <c r="U445" s="103">
        <f t="shared" si="52"/>
        <v>0</v>
      </c>
      <c r="V445" s="103">
        <f t="shared" si="52"/>
        <v>0</v>
      </c>
      <c r="W445" s="103">
        <f t="shared" si="52"/>
        <v>0</v>
      </c>
      <c r="X445" s="103">
        <f t="shared" si="52"/>
        <v>0</v>
      </c>
      <c r="Y445" s="103">
        <f t="shared" si="52"/>
        <v>0</v>
      </c>
      <c r="Z445" s="103">
        <f t="shared" si="52"/>
        <v>0</v>
      </c>
      <c r="AA445" s="103">
        <f t="shared" si="52"/>
        <v>0</v>
      </c>
      <c r="AB445" s="103">
        <f t="shared" si="52"/>
        <v>0</v>
      </c>
      <c r="AC445" s="104">
        <f t="shared" si="52"/>
        <v>0</v>
      </c>
      <c r="AE445" s="105">
        <f t="shared" si="48"/>
        <v>0</v>
      </c>
      <c r="AG445" s="105">
        <f t="shared" si="49"/>
        <v>0</v>
      </c>
      <c r="AI445" s="105">
        <f t="shared" si="50"/>
        <v>0</v>
      </c>
      <c r="AK445" s="301"/>
    </row>
    <row r="446" spans="4:37" ht="12.75" customHeight="1" outlineLevel="1" x14ac:dyDescent="0.25">
      <c r="D446" s="139" t="str">
        <f t="shared" si="46"/>
        <v>Etches Park Depot</v>
      </c>
      <c r="E446" s="102"/>
      <c r="F446" s="140" t="str">
        <f t="shared" si="51"/>
        <v>£000</v>
      </c>
      <c r="G446" s="103">
        <f t="shared" si="53"/>
        <v>0</v>
      </c>
      <c r="H446" s="103">
        <f t="shared" si="53"/>
        <v>0</v>
      </c>
      <c r="I446" s="103">
        <f t="shared" si="53"/>
        <v>0</v>
      </c>
      <c r="J446" s="103">
        <f t="shared" si="53"/>
        <v>0</v>
      </c>
      <c r="K446" s="103">
        <f t="shared" si="53"/>
        <v>0</v>
      </c>
      <c r="L446" s="103">
        <f t="shared" si="53"/>
        <v>0</v>
      </c>
      <c r="M446" s="103">
        <f t="shared" si="53"/>
        <v>0</v>
      </c>
      <c r="N446" s="103">
        <f t="shared" si="53"/>
        <v>0</v>
      </c>
      <c r="O446" s="103">
        <f t="shared" si="53"/>
        <v>0</v>
      </c>
      <c r="P446" s="103">
        <f t="shared" si="53"/>
        <v>0</v>
      </c>
      <c r="Q446" s="103">
        <f t="shared" si="53"/>
        <v>0</v>
      </c>
      <c r="R446" s="103">
        <f t="shared" si="53"/>
        <v>0</v>
      </c>
      <c r="S446" s="103">
        <f t="shared" si="53"/>
        <v>0</v>
      </c>
      <c r="T446" s="103">
        <f t="shared" si="52"/>
        <v>0</v>
      </c>
      <c r="U446" s="103">
        <f t="shared" si="52"/>
        <v>0</v>
      </c>
      <c r="V446" s="103">
        <f t="shared" si="52"/>
        <v>0</v>
      </c>
      <c r="W446" s="103">
        <f t="shared" si="52"/>
        <v>0</v>
      </c>
      <c r="X446" s="103">
        <f t="shared" si="52"/>
        <v>0</v>
      </c>
      <c r="Y446" s="103">
        <f t="shared" si="52"/>
        <v>0</v>
      </c>
      <c r="Z446" s="103">
        <f t="shared" si="52"/>
        <v>0</v>
      </c>
      <c r="AA446" s="103">
        <f t="shared" si="52"/>
        <v>0</v>
      </c>
      <c r="AB446" s="103">
        <f t="shared" si="52"/>
        <v>0</v>
      </c>
      <c r="AC446" s="104">
        <f t="shared" si="52"/>
        <v>0</v>
      </c>
      <c r="AE446" s="105">
        <f t="shared" si="48"/>
        <v>0</v>
      </c>
      <c r="AG446" s="105">
        <f t="shared" si="49"/>
        <v>0</v>
      </c>
      <c r="AI446" s="105">
        <f t="shared" si="50"/>
        <v>0</v>
      </c>
      <c r="AK446" s="301"/>
    </row>
    <row r="447" spans="4:37" ht="12.75" customHeight="1" outlineLevel="1" x14ac:dyDescent="0.25">
      <c r="D447" s="139" t="str">
        <f t="shared" si="46"/>
        <v>Eastcroft Depot</v>
      </c>
      <c r="E447" s="102"/>
      <c r="F447" s="140" t="str">
        <f t="shared" si="51"/>
        <v>£000</v>
      </c>
      <c r="G447" s="103">
        <f t="shared" si="53"/>
        <v>0</v>
      </c>
      <c r="H447" s="103">
        <f t="shared" si="53"/>
        <v>0</v>
      </c>
      <c r="I447" s="103">
        <f t="shared" si="53"/>
        <v>0</v>
      </c>
      <c r="J447" s="103">
        <f t="shared" si="53"/>
        <v>0</v>
      </c>
      <c r="K447" s="103">
        <f t="shared" si="53"/>
        <v>0</v>
      </c>
      <c r="L447" s="103">
        <f t="shared" si="53"/>
        <v>0</v>
      </c>
      <c r="M447" s="103">
        <f t="shared" si="53"/>
        <v>0</v>
      </c>
      <c r="N447" s="103">
        <f t="shared" si="53"/>
        <v>0</v>
      </c>
      <c r="O447" s="103">
        <f t="shared" si="53"/>
        <v>0</v>
      </c>
      <c r="P447" s="103">
        <f t="shared" si="53"/>
        <v>0</v>
      </c>
      <c r="Q447" s="103">
        <f t="shared" si="53"/>
        <v>0</v>
      </c>
      <c r="R447" s="103">
        <f t="shared" si="53"/>
        <v>0</v>
      </c>
      <c r="S447" s="103">
        <f t="shared" si="53"/>
        <v>0</v>
      </c>
      <c r="T447" s="103">
        <f t="shared" si="52"/>
        <v>0</v>
      </c>
      <c r="U447" s="103">
        <f t="shared" si="52"/>
        <v>0</v>
      </c>
      <c r="V447" s="103">
        <f t="shared" si="52"/>
        <v>0</v>
      </c>
      <c r="W447" s="103">
        <f t="shared" si="52"/>
        <v>0</v>
      </c>
      <c r="X447" s="103">
        <f t="shared" si="52"/>
        <v>0</v>
      </c>
      <c r="Y447" s="103">
        <f t="shared" si="52"/>
        <v>0</v>
      </c>
      <c r="Z447" s="103">
        <f t="shared" si="52"/>
        <v>0</v>
      </c>
      <c r="AA447" s="103">
        <f t="shared" si="52"/>
        <v>0</v>
      </c>
      <c r="AB447" s="103">
        <f t="shared" si="52"/>
        <v>0</v>
      </c>
      <c r="AC447" s="104">
        <f t="shared" si="52"/>
        <v>0</v>
      </c>
      <c r="AE447" s="105">
        <f t="shared" si="48"/>
        <v>0</v>
      </c>
      <c r="AG447" s="105">
        <f t="shared" si="49"/>
        <v>0</v>
      </c>
      <c r="AI447" s="105">
        <f t="shared" si="50"/>
        <v>0</v>
      </c>
      <c r="AK447" s="301"/>
    </row>
    <row r="448" spans="4:37" ht="12.75" customHeight="1" outlineLevel="1" x14ac:dyDescent="0.25">
      <c r="D448" s="139" t="str">
        <f t="shared" si="46"/>
        <v>Neville Hill Depot</v>
      </c>
      <c r="E448" s="102"/>
      <c r="F448" s="140" t="str">
        <f t="shared" si="51"/>
        <v>£000</v>
      </c>
      <c r="G448" s="103">
        <f t="shared" si="53"/>
        <v>0</v>
      </c>
      <c r="H448" s="103">
        <f t="shared" si="53"/>
        <v>0</v>
      </c>
      <c r="I448" s="103">
        <f t="shared" si="53"/>
        <v>0</v>
      </c>
      <c r="J448" s="103">
        <f t="shared" si="53"/>
        <v>0</v>
      </c>
      <c r="K448" s="103">
        <f t="shared" si="53"/>
        <v>0</v>
      </c>
      <c r="L448" s="103">
        <f t="shared" si="53"/>
        <v>0</v>
      </c>
      <c r="M448" s="103">
        <f t="shared" si="53"/>
        <v>0</v>
      </c>
      <c r="N448" s="103">
        <f t="shared" si="53"/>
        <v>0</v>
      </c>
      <c r="O448" s="103">
        <f t="shared" si="53"/>
        <v>0</v>
      </c>
      <c r="P448" s="103">
        <f t="shared" si="53"/>
        <v>0</v>
      </c>
      <c r="Q448" s="103">
        <f t="shared" si="53"/>
        <v>0</v>
      </c>
      <c r="R448" s="103">
        <f t="shared" si="53"/>
        <v>0</v>
      </c>
      <c r="S448" s="103">
        <f t="shared" si="53"/>
        <v>0</v>
      </c>
      <c r="T448" s="103">
        <f t="shared" si="52"/>
        <v>0</v>
      </c>
      <c r="U448" s="103">
        <f t="shared" si="52"/>
        <v>0</v>
      </c>
      <c r="V448" s="103">
        <f t="shared" si="52"/>
        <v>0</v>
      </c>
      <c r="W448" s="103">
        <f t="shared" si="52"/>
        <v>0</v>
      </c>
      <c r="X448" s="103">
        <f t="shared" si="52"/>
        <v>0</v>
      </c>
      <c r="Y448" s="103">
        <f t="shared" si="52"/>
        <v>0</v>
      </c>
      <c r="Z448" s="103">
        <f t="shared" si="52"/>
        <v>0</v>
      </c>
      <c r="AA448" s="103">
        <f t="shared" si="52"/>
        <v>0</v>
      </c>
      <c r="AB448" s="103">
        <f t="shared" si="52"/>
        <v>0</v>
      </c>
      <c r="AC448" s="104">
        <f t="shared" si="52"/>
        <v>0</v>
      </c>
      <c r="AE448" s="105">
        <f t="shared" si="48"/>
        <v>0</v>
      </c>
      <c r="AG448" s="105">
        <f t="shared" si="49"/>
        <v>0</v>
      </c>
      <c r="AI448" s="105">
        <f t="shared" si="50"/>
        <v>0</v>
      </c>
      <c r="AK448" s="301"/>
    </row>
    <row r="449" spans="4:37" ht="12.75" customHeight="1" outlineLevel="1" x14ac:dyDescent="0.25">
      <c r="D449" s="139" t="str">
        <f t="shared" si="46"/>
        <v>Marketing Staff</v>
      </c>
      <c r="E449" s="102"/>
      <c r="F449" s="140" t="str">
        <f t="shared" si="51"/>
        <v>£000</v>
      </c>
      <c r="G449" s="103">
        <f t="shared" si="53"/>
        <v>0</v>
      </c>
      <c r="H449" s="103">
        <f t="shared" si="53"/>
        <v>0</v>
      </c>
      <c r="I449" s="103">
        <f t="shared" si="53"/>
        <v>0</v>
      </c>
      <c r="J449" s="103">
        <f t="shared" si="53"/>
        <v>0</v>
      </c>
      <c r="K449" s="103">
        <f t="shared" si="53"/>
        <v>0</v>
      </c>
      <c r="L449" s="103">
        <f t="shared" si="53"/>
        <v>0</v>
      </c>
      <c r="M449" s="103">
        <f t="shared" si="53"/>
        <v>0</v>
      </c>
      <c r="N449" s="103">
        <f t="shared" si="53"/>
        <v>0</v>
      </c>
      <c r="O449" s="103">
        <f t="shared" si="53"/>
        <v>0</v>
      </c>
      <c r="P449" s="103">
        <f t="shared" si="53"/>
        <v>0</v>
      </c>
      <c r="Q449" s="103">
        <f t="shared" si="53"/>
        <v>0</v>
      </c>
      <c r="R449" s="103">
        <f t="shared" si="53"/>
        <v>0</v>
      </c>
      <c r="S449" s="103">
        <f t="shared" si="53"/>
        <v>0</v>
      </c>
      <c r="T449" s="103">
        <f t="shared" si="52"/>
        <v>0</v>
      </c>
      <c r="U449" s="103">
        <f t="shared" si="52"/>
        <v>0</v>
      </c>
      <c r="V449" s="103">
        <f t="shared" si="52"/>
        <v>0</v>
      </c>
      <c r="W449" s="103">
        <f t="shared" si="52"/>
        <v>0</v>
      </c>
      <c r="X449" s="103">
        <f t="shared" si="52"/>
        <v>0</v>
      </c>
      <c r="Y449" s="103">
        <f t="shared" si="52"/>
        <v>0</v>
      </c>
      <c r="Z449" s="103">
        <f t="shared" si="52"/>
        <v>0</v>
      </c>
      <c r="AA449" s="103">
        <f t="shared" si="52"/>
        <v>0</v>
      </c>
      <c r="AB449" s="103">
        <f t="shared" si="52"/>
        <v>0</v>
      </c>
      <c r="AC449" s="104">
        <f t="shared" si="52"/>
        <v>0</v>
      </c>
      <c r="AE449" s="105">
        <f t="shared" si="48"/>
        <v>0</v>
      </c>
      <c r="AG449" s="105">
        <f t="shared" si="49"/>
        <v>0</v>
      </c>
      <c r="AI449" s="105">
        <f t="shared" si="50"/>
        <v>0</v>
      </c>
      <c r="AK449" s="301"/>
    </row>
    <row r="450" spans="4:37" ht="12.75" customHeight="1" outlineLevel="1" x14ac:dyDescent="0.25">
      <c r="D450" s="139" t="str">
        <f t="shared" si="46"/>
        <v>[Staff Functions Line 26]</v>
      </c>
      <c r="E450" s="102"/>
      <c r="F450" s="140" t="str">
        <f t="shared" si="51"/>
        <v>£000</v>
      </c>
      <c r="G450" s="103">
        <f t="shared" si="53"/>
        <v>0</v>
      </c>
      <c r="H450" s="103">
        <f t="shared" si="53"/>
        <v>0</v>
      </c>
      <c r="I450" s="103">
        <f t="shared" si="53"/>
        <v>0</v>
      </c>
      <c r="J450" s="103">
        <f t="shared" si="53"/>
        <v>0</v>
      </c>
      <c r="K450" s="103">
        <f t="shared" si="53"/>
        <v>0</v>
      </c>
      <c r="L450" s="103">
        <f t="shared" si="53"/>
        <v>0</v>
      </c>
      <c r="M450" s="103">
        <f t="shared" si="53"/>
        <v>0</v>
      </c>
      <c r="N450" s="103">
        <f t="shared" si="53"/>
        <v>0</v>
      </c>
      <c r="O450" s="103">
        <f t="shared" si="53"/>
        <v>0</v>
      </c>
      <c r="P450" s="103">
        <f t="shared" si="53"/>
        <v>0</v>
      </c>
      <c r="Q450" s="103">
        <f t="shared" si="53"/>
        <v>0</v>
      </c>
      <c r="R450" s="103">
        <f t="shared" si="53"/>
        <v>0</v>
      </c>
      <c r="S450" s="103">
        <f t="shared" si="53"/>
        <v>0</v>
      </c>
      <c r="T450" s="103">
        <f t="shared" si="52"/>
        <v>0</v>
      </c>
      <c r="U450" s="103">
        <f t="shared" si="52"/>
        <v>0</v>
      </c>
      <c r="V450" s="103">
        <f t="shared" si="52"/>
        <v>0</v>
      </c>
      <c r="W450" s="103">
        <f t="shared" si="52"/>
        <v>0</v>
      </c>
      <c r="X450" s="103">
        <f t="shared" si="52"/>
        <v>0</v>
      </c>
      <c r="Y450" s="103">
        <f t="shared" si="52"/>
        <v>0</v>
      </c>
      <c r="Z450" s="103">
        <f t="shared" si="52"/>
        <v>0</v>
      </c>
      <c r="AA450" s="103">
        <f t="shared" si="52"/>
        <v>0</v>
      </c>
      <c r="AB450" s="103">
        <f t="shared" si="52"/>
        <v>0</v>
      </c>
      <c r="AC450" s="104">
        <f t="shared" si="52"/>
        <v>0</v>
      </c>
      <c r="AE450" s="105">
        <f t="shared" si="48"/>
        <v>0</v>
      </c>
      <c r="AG450" s="105">
        <f t="shared" si="49"/>
        <v>0</v>
      </c>
      <c r="AI450" s="105">
        <f t="shared" si="50"/>
        <v>0</v>
      </c>
      <c r="AK450" s="301"/>
    </row>
    <row r="451" spans="4:37" ht="12.75" customHeight="1" outlineLevel="1" x14ac:dyDescent="0.25">
      <c r="D451" s="139" t="str">
        <f t="shared" si="46"/>
        <v>[Staff Functions Line 27]</v>
      </c>
      <c r="E451" s="102"/>
      <c r="F451" s="140" t="str">
        <f t="shared" si="51"/>
        <v>£000</v>
      </c>
      <c r="G451" s="103">
        <f t="shared" si="53"/>
        <v>0</v>
      </c>
      <c r="H451" s="103">
        <f t="shared" si="53"/>
        <v>0</v>
      </c>
      <c r="I451" s="103">
        <f t="shared" si="53"/>
        <v>0</v>
      </c>
      <c r="J451" s="103">
        <f t="shared" si="53"/>
        <v>0</v>
      </c>
      <c r="K451" s="103">
        <f t="shared" si="53"/>
        <v>0</v>
      </c>
      <c r="L451" s="103">
        <f t="shared" si="53"/>
        <v>0</v>
      </c>
      <c r="M451" s="103">
        <f t="shared" si="53"/>
        <v>0</v>
      </c>
      <c r="N451" s="103">
        <f t="shared" si="53"/>
        <v>0</v>
      </c>
      <c r="O451" s="103">
        <f t="shared" si="53"/>
        <v>0</v>
      </c>
      <c r="P451" s="103">
        <f t="shared" si="53"/>
        <v>0</v>
      </c>
      <c r="Q451" s="103">
        <f t="shared" si="53"/>
        <v>0</v>
      </c>
      <c r="R451" s="103">
        <f t="shared" si="53"/>
        <v>0</v>
      </c>
      <c r="S451" s="103">
        <f t="shared" si="53"/>
        <v>0</v>
      </c>
      <c r="T451" s="103">
        <f t="shared" si="52"/>
        <v>0</v>
      </c>
      <c r="U451" s="103">
        <f t="shared" si="52"/>
        <v>0</v>
      </c>
      <c r="V451" s="103">
        <f t="shared" si="52"/>
        <v>0</v>
      </c>
      <c r="W451" s="103">
        <f t="shared" si="52"/>
        <v>0</v>
      </c>
      <c r="X451" s="103">
        <f t="shared" si="52"/>
        <v>0</v>
      </c>
      <c r="Y451" s="103">
        <f t="shared" si="52"/>
        <v>0</v>
      </c>
      <c r="Z451" s="103">
        <f t="shared" si="52"/>
        <v>0</v>
      </c>
      <c r="AA451" s="103">
        <f t="shared" si="52"/>
        <v>0</v>
      </c>
      <c r="AB451" s="103">
        <f t="shared" si="52"/>
        <v>0</v>
      </c>
      <c r="AC451" s="104">
        <f t="shared" si="52"/>
        <v>0</v>
      </c>
      <c r="AE451" s="105">
        <f t="shared" si="48"/>
        <v>0</v>
      </c>
      <c r="AG451" s="105">
        <f t="shared" si="49"/>
        <v>0</v>
      </c>
      <c r="AI451" s="105">
        <f t="shared" si="50"/>
        <v>0</v>
      </c>
      <c r="AK451" s="301"/>
    </row>
    <row r="452" spans="4:37" ht="12.75" customHeight="1" outlineLevel="1" x14ac:dyDescent="0.25">
      <c r="D452" s="139" t="str">
        <f t="shared" si="46"/>
        <v>[Staff Functions Line 28]</v>
      </c>
      <c r="E452" s="102"/>
      <c r="F452" s="140" t="str">
        <f t="shared" si="51"/>
        <v>£000</v>
      </c>
      <c r="G452" s="103">
        <f t="shared" si="53"/>
        <v>0</v>
      </c>
      <c r="H452" s="103">
        <f t="shared" si="53"/>
        <v>0</v>
      </c>
      <c r="I452" s="103">
        <f t="shared" si="53"/>
        <v>0</v>
      </c>
      <c r="J452" s="103">
        <f t="shared" si="53"/>
        <v>0</v>
      </c>
      <c r="K452" s="103">
        <f t="shared" si="53"/>
        <v>0</v>
      </c>
      <c r="L452" s="103">
        <f t="shared" si="53"/>
        <v>0</v>
      </c>
      <c r="M452" s="103">
        <f t="shared" si="53"/>
        <v>0</v>
      </c>
      <c r="N452" s="103">
        <f t="shared" si="53"/>
        <v>0</v>
      </c>
      <c r="O452" s="103">
        <f t="shared" si="53"/>
        <v>0</v>
      </c>
      <c r="P452" s="103">
        <f t="shared" si="53"/>
        <v>0</v>
      </c>
      <c r="Q452" s="103">
        <f t="shared" si="53"/>
        <v>0</v>
      </c>
      <c r="R452" s="103">
        <f t="shared" si="53"/>
        <v>0</v>
      </c>
      <c r="S452" s="103">
        <f t="shared" si="53"/>
        <v>0</v>
      </c>
      <c r="T452" s="103">
        <f t="shared" si="53"/>
        <v>0</v>
      </c>
      <c r="U452" s="103">
        <f t="shared" si="53"/>
        <v>0</v>
      </c>
      <c r="V452" s="103">
        <f t="shared" si="53"/>
        <v>0</v>
      </c>
      <c r="W452" s="103">
        <f t="shared" ref="W452:AC452" si="54">W362*W407</f>
        <v>0</v>
      </c>
      <c r="X452" s="103">
        <f t="shared" si="54"/>
        <v>0</v>
      </c>
      <c r="Y452" s="103">
        <f t="shared" si="54"/>
        <v>0</v>
      </c>
      <c r="Z452" s="103">
        <f t="shared" si="54"/>
        <v>0</v>
      </c>
      <c r="AA452" s="103">
        <f t="shared" si="54"/>
        <v>0</v>
      </c>
      <c r="AB452" s="103">
        <f t="shared" si="54"/>
        <v>0</v>
      </c>
      <c r="AC452" s="104">
        <f t="shared" si="54"/>
        <v>0</v>
      </c>
      <c r="AE452" s="105">
        <f t="shared" si="48"/>
        <v>0</v>
      </c>
      <c r="AG452" s="105">
        <f t="shared" si="49"/>
        <v>0</v>
      </c>
      <c r="AI452" s="105">
        <f t="shared" si="50"/>
        <v>0</v>
      </c>
      <c r="AK452" s="301"/>
    </row>
    <row r="453" spans="4:37" ht="12.75" customHeight="1" outlineLevel="1" x14ac:dyDescent="0.25">
      <c r="D453" s="139" t="str">
        <f t="shared" si="46"/>
        <v>[Staff Functions Line 29]</v>
      </c>
      <c r="E453" s="102"/>
      <c r="F453" s="140" t="str">
        <f t="shared" si="51"/>
        <v>£000</v>
      </c>
      <c r="G453" s="103">
        <f t="shared" ref="G453:AC464" si="55">G363*G408</f>
        <v>0</v>
      </c>
      <c r="H453" s="103">
        <f t="shared" si="55"/>
        <v>0</v>
      </c>
      <c r="I453" s="103">
        <f t="shared" si="55"/>
        <v>0</v>
      </c>
      <c r="J453" s="103">
        <f t="shared" si="55"/>
        <v>0</v>
      </c>
      <c r="K453" s="103">
        <f t="shared" si="55"/>
        <v>0</v>
      </c>
      <c r="L453" s="103">
        <f t="shared" si="55"/>
        <v>0</v>
      </c>
      <c r="M453" s="103">
        <f t="shared" si="55"/>
        <v>0</v>
      </c>
      <c r="N453" s="103">
        <f t="shared" si="55"/>
        <v>0</v>
      </c>
      <c r="O453" s="103">
        <f t="shared" si="55"/>
        <v>0</v>
      </c>
      <c r="P453" s="103">
        <f t="shared" si="55"/>
        <v>0</v>
      </c>
      <c r="Q453" s="103">
        <f t="shared" si="55"/>
        <v>0</v>
      </c>
      <c r="R453" s="103">
        <f t="shared" si="55"/>
        <v>0</v>
      </c>
      <c r="S453" s="103">
        <f t="shared" si="55"/>
        <v>0</v>
      </c>
      <c r="T453" s="103">
        <f t="shared" si="55"/>
        <v>0</v>
      </c>
      <c r="U453" s="103">
        <f t="shared" si="55"/>
        <v>0</v>
      </c>
      <c r="V453" s="103">
        <f t="shared" si="55"/>
        <v>0</v>
      </c>
      <c r="W453" s="103">
        <f t="shared" si="55"/>
        <v>0</v>
      </c>
      <c r="X453" s="103">
        <f t="shared" si="55"/>
        <v>0</v>
      </c>
      <c r="Y453" s="103">
        <f t="shared" si="55"/>
        <v>0</v>
      </c>
      <c r="Z453" s="103">
        <f t="shared" si="55"/>
        <v>0</v>
      </c>
      <c r="AA453" s="103">
        <f t="shared" si="55"/>
        <v>0</v>
      </c>
      <c r="AB453" s="103">
        <f t="shared" si="55"/>
        <v>0</v>
      </c>
      <c r="AC453" s="104">
        <f t="shared" si="55"/>
        <v>0</v>
      </c>
      <c r="AE453" s="105">
        <f t="shared" si="48"/>
        <v>0</v>
      </c>
      <c r="AG453" s="105">
        <f t="shared" si="49"/>
        <v>0</v>
      </c>
      <c r="AI453" s="105">
        <f t="shared" si="50"/>
        <v>0</v>
      </c>
      <c r="AK453" s="301"/>
    </row>
    <row r="454" spans="4:37" ht="12.75" customHeight="1" outlineLevel="1" x14ac:dyDescent="0.25">
      <c r="D454" s="139" t="str">
        <f t="shared" si="46"/>
        <v>[Staff Functions Line 30]</v>
      </c>
      <c r="E454" s="102"/>
      <c r="F454" s="140" t="str">
        <f t="shared" si="51"/>
        <v>£000</v>
      </c>
      <c r="G454" s="103">
        <f t="shared" si="55"/>
        <v>0</v>
      </c>
      <c r="H454" s="103">
        <f t="shared" si="55"/>
        <v>0</v>
      </c>
      <c r="I454" s="103">
        <f t="shared" si="55"/>
        <v>0</v>
      </c>
      <c r="J454" s="103">
        <f t="shared" si="55"/>
        <v>0</v>
      </c>
      <c r="K454" s="103">
        <f t="shared" si="55"/>
        <v>0</v>
      </c>
      <c r="L454" s="103">
        <f t="shared" si="55"/>
        <v>0</v>
      </c>
      <c r="M454" s="103">
        <f t="shared" si="55"/>
        <v>0</v>
      </c>
      <c r="N454" s="103">
        <f t="shared" si="55"/>
        <v>0</v>
      </c>
      <c r="O454" s="103">
        <f t="shared" si="55"/>
        <v>0</v>
      </c>
      <c r="P454" s="103">
        <f t="shared" si="55"/>
        <v>0</v>
      </c>
      <c r="Q454" s="103">
        <f t="shared" si="55"/>
        <v>0</v>
      </c>
      <c r="R454" s="103">
        <f t="shared" si="55"/>
        <v>0</v>
      </c>
      <c r="S454" s="103">
        <f t="shared" si="55"/>
        <v>0</v>
      </c>
      <c r="T454" s="103">
        <f t="shared" si="55"/>
        <v>0</v>
      </c>
      <c r="U454" s="103">
        <f t="shared" si="55"/>
        <v>0</v>
      </c>
      <c r="V454" s="103">
        <f t="shared" si="55"/>
        <v>0</v>
      </c>
      <c r="W454" s="103">
        <f t="shared" si="55"/>
        <v>0</v>
      </c>
      <c r="X454" s="103">
        <f t="shared" si="55"/>
        <v>0</v>
      </c>
      <c r="Y454" s="103">
        <f t="shared" si="55"/>
        <v>0</v>
      </c>
      <c r="Z454" s="103">
        <f t="shared" si="55"/>
        <v>0</v>
      </c>
      <c r="AA454" s="103">
        <f t="shared" si="55"/>
        <v>0</v>
      </c>
      <c r="AB454" s="103">
        <f t="shared" si="55"/>
        <v>0</v>
      </c>
      <c r="AC454" s="104">
        <f t="shared" si="55"/>
        <v>0</v>
      </c>
      <c r="AE454" s="105">
        <f t="shared" si="48"/>
        <v>0</v>
      </c>
      <c r="AG454" s="105">
        <f t="shared" si="49"/>
        <v>0</v>
      </c>
      <c r="AI454" s="105">
        <f t="shared" si="50"/>
        <v>0</v>
      </c>
      <c r="AK454" s="301"/>
    </row>
    <row r="455" spans="4:37" ht="12.75" customHeight="1" outlineLevel="1" x14ac:dyDescent="0.25">
      <c r="D455" s="139" t="str">
        <f t="shared" si="46"/>
        <v>[Staff Functions Line 31]</v>
      </c>
      <c r="E455" s="102"/>
      <c r="F455" s="140" t="str">
        <f t="shared" si="51"/>
        <v>£000</v>
      </c>
      <c r="G455" s="103">
        <f t="shared" si="55"/>
        <v>0</v>
      </c>
      <c r="H455" s="103">
        <f t="shared" si="55"/>
        <v>0</v>
      </c>
      <c r="I455" s="103">
        <f t="shared" si="55"/>
        <v>0</v>
      </c>
      <c r="J455" s="103">
        <f t="shared" si="55"/>
        <v>0</v>
      </c>
      <c r="K455" s="103">
        <f t="shared" si="55"/>
        <v>0</v>
      </c>
      <c r="L455" s="103">
        <f t="shared" si="55"/>
        <v>0</v>
      </c>
      <c r="M455" s="103">
        <f t="shared" si="55"/>
        <v>0</v>
      </c>
      <c r="N455" s="103">
        <f t="shared" si="55"/>
        <v>0</v>
      </c>
      <c r="O455" s="103">
        <f t="shared" si="55"/>
        <v>0</v>
      </c>
      <c r="P455" s="103">
        <f t="shared" si="55"/>
        <v>0</v>
      </c>
      <c r="Q455" s="103">
        <f t="shared" si="55"/>
        <v>0</v>
      </c>
      <c r="R455" s="103">
        <f t="shared" si="55"/>
        <v>0</v>
      </c>
      <c r="S455" s="103">
        <f t="shared" si="55"/>
        <v>0</v>
      </c>
      <c r="T455" s="103">
        <f t="shared" si="55"/>
        <v>0</v>
      </c>
      <c r="U455" s="103">
        <f t="shared" si="55"/>
        <v>0</v>
      </c>
      <c r="V455" s="103">
        <f t="shared" si="55"/>
        <v>0</v>
      </c>
      <c r="W455" s="103">
        <f t="shared" si="55"/>
        <v>0</v>
      </c>
      <c r="X455" s="103">
        <f t="shared" si="55"/>
        <v>0</v>
      </c>
      <c r="Y455" s="103">
        <f t="shared" si="55"/>
        <v>0</v>
      </c>
      <c r="Z455" s="103">
        <f t="shared" si="55"/>
        <v>0</v>
      </c>
      <c r="AA455" s="103">
        <f t="shared" si="55"/>
        <v>0</v>
      </c>
      <c r="AB455" s="103">
        <f t="shared" si="55"/>
        <v>0</v>
      </c>
      <c r="AC455" s="104">
        <f t="shared" si="55"/>
        <v>0</v>
      </c>
      <c r="AE455" s="105">
        <f t="shared" si="48"/>
        <v>0</v>
      </c>
      <c r="AG455" s="105">
        <f t="shared" si="49"/>
        <v>0</v>
      </c>
      <c r="AI455" s="105">
        <f t="shared" si="50"/>
        <v>0</v>
      </c>
      <c r="AK455" s="301"/>
    </row>
    <row r="456" spans="4:37" ht="12.75" customHeight="1" outlineLevel="1" x14ac:dyDescent="0.25">
      <c r="D456" s="139" t="str">
        <f t="shared" si="46"/>
        <v>[Staff Functions Line 32]</v>
      </c>
      <c r="E456" s="102"/>
      <c r="F456" s="140" t="str">
        <f t="shared" si="51"/>
        <v>£000</v>
      </c>
      <c r="G456" s="103">
        <f t="shared" si="55"/>
        <v>0</v>
      </c>
      <c r="H456" s="103">
        <f t="shared" si="55"/>
        <v>0</v>
      </c>
      <c r="I456" s="103">
        <f t="shared" si="55"/>
        <v>0</v>
      </c>
      <c r="J456" s="103">
        <f t="shared" si="55"/>
        <v>0</v>
      </c>
      <c r="K456" s="103">
        <f t="shared" si="55"/>
        <v>0</v>
      </c>
      <c r="L456" s="103">
        <f t="shared" si="55"/>
        <v>0</v>
      </c>
      <c r="M456" s="103">
        <f t="shared" si="55"/>
        <v>0</v>
      </c>
      <c r="N456" s="103">
        <f t="shared" si="55"/>
        <v>0</v>
      </c>
      <c r="O456" s="103">
        <f t="shared" si="55"/>
        <v>0</v>
      </c>
      <c r="P456" s="103">
        <f t="shared" si="55"/>
        <v>0</v>
      </c>
      <c r="Q456" s="103">
        <f t="shared" si="55"/>
        <v>0</v>
      </c>
      <c r="R456" s="103">
        <f t="shared" si="55"/>
        <v>0</v>
      </c>
      <c r="S456" s="103">
        <f t="shared" si="55"/>
        <v>0</v>
      </c>
      <c r="T456" s="103">
        <f t="shared" si="55"/>
        <v>0</v>
      </c>
      <c r="U456" s="103">
        <f t="shared" si="55"/>
        <v>0</v>
      </c>
      <c r="V456" s="103">
        <f t="shared" si="55"/>
        <v>0</v>
      </c>
      <c r="W456" s="103">
        <f t="shared" si="55"/>
        <v>0</v>
      </c>
      <c r="X456" s="103">
        <f t="shared" si="55"/>
        <v>0</v>
      </c>
      <c r="Y456" s="103">
        <f t="shared" si="55"/>
        <v>0</v>
      </c>
      <c r="Z456" s="103">
        <f t="shared" si="55"/>
        <v>0</v>
      </c>
      <c r="AA456" s="103">
        <f t="shared" si="55"/>
        <v>0</v>
      </c>
      <c r="AB456" s="103">
        <f t="shared" si="55"/>
        <v>0</v>
      </c>
      <c r="AC456" s="104">
        <f t="shared" si="55"/>
        <v>0</v>
      </c>
      <c r="AE456" s="105">
        <f t="shared" si="48"/>
        <v>0</v>
      </c>
      <c r="AG456" s="105">
        <f t="shared" si="49"/>
        <v>0</v>
      </c>
      <c r="AI456" s="105">
        <f t="shared" si="50"/>
        <v>0</v>
      </c>
      <c r="AK456" s="301"/>
    </row>
    <row r="457" spans="4:37" ht="12.75" customHeight="1" outlineLevel="1" x14ac:dyDescent="0.25">
      <c r="D457" s="139" t="str">
        <f t="shared" si="46"/>
        <v>[Staff Functions Line 33]</v>
      </c>
      <c r="E457" s="102"/>
      <c r="F457" s="140" t="str">
        <f t="shared" si="51"/>
        <v>£000</v>
      </c>
      <c r="G457" s="103">
        <f t="shared" si="55"/>
        <v>0</v>
      </c>
      <c r="H457" s="103">
        <f t="shared" si="55"/>
        <v>0</v>
      </c>
      <c r="I457" s="103">
        <f t="shared" si="55"/>
        <v>0</v>
      </c>
      <c r="J457" s="103">
        <f t="shared" si="55"/>
        <v>0</v>
      </c>
      <c r="K457" s="103">
        <f t="shared" si="55"/>
        <v>0</v>
      </c>
      <c r="L457" s="103">
        <f t="shared" si="55"/>
        <v>0</v>
      </c>
      <c r="M457" s="103">
        <f t="shared" si="55"/>
        <v>0</v>
      </c>
      <c r="N457" s="103">
        <f t="shared" si="55"/>
        <v>0</v>
      </c>
      <c r="O457" s="103">
        <f t="shared" si="55"/>
        <v>0</v>
      </c>
      <c r="P457" s="103">
        <f t="shared" si="55"/>
        <v>0</v>
      </c>
      <c r="Q457" s="103">
        <f t="shared" si="55"/>
        <v>0</v>
      </c>
      <c r="R457" s="103">
        <f t="shared" si="55"/>
        <v>0</v>
      </c>
      <c r="S457" s="103">
        <f t="shared" si="55"/>
        <v>0</v>
      </c>
      <c r="T457" s="103">
        <f t="shared" si="55"/>
        <v>0</v>
      </c>
      <c r="U457" s="103">
        <f t="shared" si="55"/>
        <v>0</v>
      </c>
      <c r="V457" s="103">
        <f t="shared" si="55"/>
        <v>0</v>
      </c>
      <c r="W457" s="103">
        <f t="shared" si="55"/>
        <v>0</v>
      </c>
      <c r="X457" s="103">
        <f t="shared" si="55"/>
        <v>0</v>
      </c>
      <c r="Y457" s="103">
        <f t="shared" si="55"/>
        <v>0</v>
      </c>
      <c r="Z457" s="103">
        <f t="shared" si="55"/>
        <v>0</v>
      </c>
      <c r="AA457" s="103">
        <f t="shared" si="55"/>
        <v>0</v>
      </c>
      <c r="AB457" s="103">
        <f t="shared" si="55"/>
        <v>0</v>
      </c>
      <c r="AC457" s="104">
        <f t="shared" si="55"/>
        <v>0</v>
      </c>
      <c r="AE457" s="105">
        <f t="shared" si="48"/>
        <v>0</v>
      </c>
      <c r="AG457" s="105">
        <f t="shared" si="49"/>
        <v>0</v>
      </c>
      <c r="AI457" s="105">
        <f t="shared" si="50"/>
        <v>0</v>
      </c>
      <c r="AK457" s="301"/>
    </row>
    <row r="458" spans="4:37" ht="12.75" customHeight="1" outlineLevel="1" x14ac:dyDescent="0.25">
      <c r="D458" s="139" t="str">
        <f t="shared" si="46"/>
        <v>[Staff Functions Line 34]</v>
      </c>
      <c r="E458" s="102"/>
      <c r="F458" s="140" t="str">
        <f t="shared" si="51"/>
        <v>£000</v>
      </c>
      <c r="G458" s="103">
        <f t="shared" si="55"/>
        <v>0</v>
      </c>
      <c r="H458" s="103">
        <f t="shared" si="55"/>
        <v>0</v>
      </c>
      <c r="I458" s="103">
        <f t="shared" si="55"/>
        <v>0</v>
      </c>
      <c r="J458" s="103">
        <f t="shared" si="55"/>
        <v>0</v>
      </c>
      <c r="K458" s="103">
        <f t="shared" si="55"/>
        <v>0</v>
      </c>
      <c r="L458" s="103">
        <f t="shared" si="55"/>
        <v>0</v>
      </c>
      <c r="M458" s="103">
        <f t="shared" si="55"/>
        <v>0</v>
      </c>
      <c r="N458" s="103">
        <f t="shared" si="55"/>
        <v>0</v>
      </c>
      <c r="O458" s="103">
        <f t="shared" si="55"/>
        <v>0</v>
      </c>
      <c r="P458" s="103">
        <f t="shared" si="55"/>
        <v>0</v>
      </c>
      <c r="Q458" s="103">
        <f t="shared" si="55"/>
        <v>0</v>
      </c>
      <c r="R458" s="103">
        <f t="shared" si="55"/>
        <v>0</v>
      </c>
      <c r="S458" s="103">
        <f t="shared" si="55"/>
        <v>0</v>
      </c>
      <c r="T458" s="103">
        <f t="shared" si="55"/>
        <v>0</v>
      </c>
      <c r="U458" s="103">
        <f t="shared" si="55"/>
        <v>0</v>
      </c>
      <c r="V458" s="103">
        <f t="shared" si="55"/>
        <v>0</v>
      </c>
      <c r="W458" s="103">
        <f t="shared" si="55"/>
        <v>0</v>
      </c>
      <c r="X458" s="103">
        <f t="shared" si="55"/>
        <v>0</v>
      </c>
      <c r="Y458" s="103">
        <f t="shared" si="55"/>
        <v>0</v>
      </c>
      <c r="Z458" s="103">
        <f t="shared" si="55"/>
        <v>0</v>
      </c>
      <c r="AA458" s="103">
        <f t="shared" si="55"/>
        <v>0</v>
      </c>
      <c r="AB458" s="103">
        <f t="shared" si="55"/>
        <v>0</v>
      </c>
      <c r="AC458" s="104">
        <f t="shared" si="55"/>
        <v>0</v>
      </c>
      <c r="AE458" s="105">
        <f t="shared" si="48"/>
        <v>0</v>
      </c>
      <c r="AG458" s="105">
        <f t="shared" si="49"/>
        <v>0</v>
      </c>
      <c r="AI458" s="105">
        <f t="shared" si="50"/>
        <v>0</v>
      </c>
      <c r="AK458" s="301"/>
    </row>
    <row r="459" spans="4:37" ht="12.75" customHeight="1" outlineLevel="1" x14ac:dyDescent="0.25">
      <c r="D459" s="139" t="str">
        <f t="shared" si="46"/>
        <v>[Staff Functions Line 35]</v>
      </c>
      <c r="E459" s="102"/>
      <c r="F459" s="140" t="str">
        <f t="shared" si="51"/>
        <v>£000</v>
      </c>
      <c r="G459" s="103">
        <f t="shared" si="55"/>
        <v>0</v>
      </c>
      <c r="H459" s="103">
        <f t="shared" si="55"/>
        <v>0</v>
      </c>
      <c r="I459" s="103">
        <f t="shared" si="55"/>
        <v>0</v>
      </c>
      <c r="J459" s="103">
        <f t="shared" si="55"/>
        <v>0</v>
      </c>
      <c r="K459" s="103">
        <f t="shared" si="55"/>
        <v>0</v>
      </c>
      <c r="L459" s="103">
        <f t="shared" si="55"/>
        <v>0</v>
      </c>
      <c r="M459" s="103">
        <f t="shared" si="55"/>
        <v>0</v>
      </c>
      <c r="N459" s="103">
        <f t="shared" si="55"/>
        <v>0</v>
      </c>
      <c r="O459" s="103">
        <f t="shared" si="55"/>
        <v>0</v>
      </c>
      <c r="P459" s="103">
        <f t="shared" si="55"/>
        <v>0</v>
      </c>
      <c r="Q459" s="103">
        <f t="shared" si="55"/>
        <v>0</v>
      </c>
      <c r="R459" s="103">
        <f t="shared" si="55"/>
        <v>0</v>
      </c>
      <c r="S459" s="103">
        <f t="shared" si="55"/>
        <v>0</v>
      </c>
      <c r="T459" s="103">
        <f t="shared" si="55"/>
        <v>0</v>
      </c>
      <c r="U459" s="103">
        <f t="shared" si="55"/>
        <v>0</v>
      </c>
      <c r="V459" s="103">
        <f t="shared" si="55"/>
        <v>0</v>
      </c>
      <c r="W459" s="103">
        <f t="shared" si="55"/>
        <v>0</v>
      </c>
      <c r="X459" s="103">
        <f t="shared" si="55"/>
        <v>0</v>
      </c>
      <c r="Y459" s="103">
        <f t="shared" si="55"/>
        <v>0</v>
      </c>
      <c r="Z459" s="103">
        <f t="shared" si="55"/>
        <v>0</v>
      </c>
      <c r="AA459" s="103">
        <f t="shared" si="55"/>
        <v>0</v>
      </c>
      <c r="AB459" s="103">
        <f t="shared" si="55"/>
        <v>0</v>
      </c>
      <c r="AC459" s="104">
        <f t="shared" si="55"/>
        <v>0</v>
      </c>
      <c r="AE459" s="105">
        <f t="shared" si="48"/>
        <v>0</v>
      </c>
      <c r="AG459" s="105">
        <f t="shared" si="49"/>
        <v>0</v>
      </c>
      <c r="AI459" s="105">
        <f t="shared" si="50"/>
        <v>0</v>
      </c>
      <c r="AK459" s="301"/>
    </row>
    <row r="460" spans="4:37" ht="12.75" customHeight="1" outlineLevel="1" x14ac:dyDescent="0.25">
      <c r="D460" s="139" t="str">
        <f t="shared" si="46"/>
        <v>[Staff Functions Line 36]</v>
      </c>
      <c r="E460" s="102"/>
      <c r="F460" s="140" t="str">
        <f t="shared" si="51"/>
        <v>£000</v>
      </c>
      <c r="G460" s="103">
        <f t="shared" si="55"/>
        <v>0</v>
      </c>
      <c r="H460" s="103">
        <f t="shared" si="55"/>
        <v>0</v>
      </c>
      <c r="I460" s="103">
        <f t="shared" si="55"/>
        <v>0</v>
      </c>
      <c r="J460" s="103">
        <f t="shared" si="55"/>
        <v>0</v>
      </c>
      <c r="K460" s="103">
        <f t="shared" si="55"/>
        <v>0</v>
      </c>
      <c r="L460" s="103">
        <f t="shared" si="55"/>
        <v>0</v>
      </c>
      <c r="M460" s="103">
        <f t="shared" si="55"/>
        <v>0</v>
      </c>
      <c r="N460" s="103">
        <f t="shared" si="55"/>
        <v>0</v>
      </c>
      <c r="O460" s="103">
        <f t="shared" si="55"/>
        <v>0</v>
      </c>
      <c r="P460" s="103">
        <f t="shared" si="55"/>
        <v>0</v>
      </c>
      <c r="Q460" s="103">
        <f t="shared" si="55"/>
        <v>0</v>
      </c>
      <c r="R460" s="103">
        <f t="shared" si="55"/>
        <v>0</v>
      </c>
      <c r="S460" s="103">
        <f t="shared" si="55"/>
        <v>0</v>
      </c>
      <c r="T460" s="103">
        <f t="shared" si="55"/>
        <v>0</v>
      </c>
      <c r="U460" s="103">
        <f t="shared" si="55"/>
        <v>0</v>
      </c>
      <c r="V460" s="103">
        <f t="shared" si="55"/>
        <v>0</v>
      </c>
      <c r="W460" s="103">
        <f t="shared" si="55"/>
        <v>0</v>
      </c>
      <c r="X460" s="103">
        <f t="shared" si="55"/>
        <v>0</v>
      </c>
      <c r="Y460" s="103">
        <f t="shared" si="55"/>
        <v>0</v>
      </c>
      <c r="Z460" s="103">
        <f t="shared" si="55"/>
        <v>0</v>
      </c>
      <c r="AA460" s="103">
        <f t="shared" si="55"/>
        <v>0</v>
      </c>
      <c r="AB460" s="103">
        <f t="shared" si="55"/>
        <v>0</v>
      </c>
      <c r="AC460" s="104">
        <f t="shared" si="55"/>
        <v>0</v>
      </c>
      <c r="AE460" s="105">
        <f t="shared" si="48"/>
        <v>0</v>
      </c>
      <c r="AG460" s="105">
        <f t="shared" si="49"/>
        <v>0</v>
      </c>
      <c r="AI460" s="105">
        <f t="shared" si="50"/>
        <v>0</v>
      </c>
      <c r="AK460" s="301"/>
    </row>
    <row r="461" spans="4:37" ht="12.75" customHeight="1" outlineLevel="1" x14ac:dyDescent="0.25">
      <c r="D461" s="139" t="str">
        <f t="shared" si="46"/>
        <v>[Staff Functions Line 37]</v>
      </c>
      <c r="E461" s="102"/>
      <c r="F461" s="140" t="str">
        <f t="shared" si="51"/>
        <v>£000</v>
      </c>
      <c r="G461" s="103">
        <f t="shared" si="55"/>
        <v>0</v>
      </c>
      <c r="H461" s="103">
        <f t="shared" si="55"/>
        <v>0</v>
      </c>
      <c r="I461" s="103">
        <f t="shared" si="55"/>
        <v>0</v>
      </c>
      <c r="J461" s="103">
        <f t="shared" si="55"/>
        <v>0</v>
      </c>
      <c r="K461" s="103">
        <f t="shared" si="55"/>
        <v>0</v>
      </c>
      <c r="L461" s="103">
        <f t="shared" si="55"/>
        <v>0</v>
      </c>
      <c r="M461" s="103">
        <f t="shared" si="55"/>
        <v>0</v>
      </c>
      <c r="N461" s="103">
        <f t="shared" si="55"/>
        <v>0</v>
      </c>
      <c r="O461" s="103">
        <f t="shared" si="55"/>
        <v>0</v>
      </c>
      <c r="P461" s="103">
        <f t="shared" si="55"/>
        <v>0</v>
      </c>
      <c r="Q461" s="103">
        <f t="shared" si="55"/>
        <v>0</v>
      </c>
      <c r="R461" s="103">
        <f t="shared" si="55"/>
        <v>0</v>
      </c>
      <c r="S461" s="103">
        <f t="shared" si="55"/>
        <v>0</v>
      </c>
      <c r="T461" s="103">
        <f t="shared" si="55"/>
        <v>0</v>
      </c>
      <c r="U461" s="103">
        <f t="shared" si="55"/>
        <v>0</v>
      </c>
      <c r="V461" s="103">
        <f t="shared" si="55"/>
        <v>0</v>
      </c>
      <c r="W461" s="103">
        <f t="shared" si="55"/>
        <v>0</v>
      </c>
      <c r="X461" s="103">
        <f t="shared" si="55"/>
        <v>0</v>
      </c>
      <c r="Y461" s="103">
        <f t="shared" si="55"/>
        <v>0</v>
      </c>
      <c r="Z461" s="103">
        <f t="shared" si="55"/>
        <v>0</v>
      </c>
      <c r="AA461" s="103">
        <f t="shared" si="55"/>
        <v>0</v>
      </c>
      <c r="AB461" s="103">
        <f t="shared" si="55"/>
        <v>0</v>
      </c>
      <c r="AC461" s="104">
        <f t="shared" si="55"/>
        <v>0</v>
      </c>
      <c r="AE461" s="105">
        <f t="shared" si="48"/>
        <v>0</v>
      </c>
      <c r="AG461" s="105">
        <f t="shared" si="49"/>
        <v>0</v>
      </c>
      <c r="AI461" s="105">
        <f t="shared" si="50"/>
        <v>0</v>
      </c>
      <c r="AK461" s="301"/>
    </row>
    <row r="462" spans="4:37" ht="12.75" customHeight="1" outlineLevel="1" x14ac:dyDescent="0.25">
      <c r="D462" s="139" t="str">
        <f t="shared" si="46"/>
        <v>[Staff Functions Line 38]</v>
      </c>
      <c r="E462" s="102"/>
      <c r="F462" s="140" t="str">
        <f t="shared" si="51"/>
        <v>£000</v>
      </c>
      <c r="G462" s="103">
        <f t="shared" si="55"/>
        <v>0</v>
      </c>
      <c r="H462" s="103">
        <f t="shared" si="55"/>
        <v>0</v>
      </c>
      <c r="I462" s="103">
        <f t="shared" si="55"/>
        <v>0</v>
      </c>
      <c r="J462" s="103">
        <f t="shared" si="55"/>
        <v>0</v>
      </c>
      <c r="K462" s="103">
        <f t="shared" si="55"/>
        <v>0</v>
      </c>
      <c r="L462" s="103">
        <f t="shared" si="55"/>
        <v>0</v>
      </c>
      <c r="M462" s="103">
        <f t="shared" si="55"/>
        <v>0</v>
      </c>
      <c r="N462" s="103">
        <f t="shared" si="55"/>
        <v>0</v>
      </c>
      <c r="O462" s="103">
        <f t="shared" si="55"/>
        <v>0</v>
      </c>
      <c r="P462" s="103">
        <f t="shared" si="55"/>
        <v>0</v>
      </c>
      <c r="Q462" s="103">
        <f t="shared" si="55"/>
        <v>0</v>
      </c>
      <c r="R462" s="103">
        <f t="shared" si="55"/>
        <v>0</v>
      </c>
      <c r="S462" s="103">
        <f t="shared" si="55"/>
        <v>0</v>
      </c>
      <c r="T462" s="103">
        <f t="shared" si="55"/>
        <v>0</v>
      </c>
      <c r="U462" s="103">
        <f t="shared" si="55"/>
        <v>0</v>
      </c>
      <c r="V462" s="103">
        <f t="shared" si="55"/>
        <v>0</v>
      </c>
      <c r="W462" s="103">
        <f t="shared" si="55"/>
        <v>0</v>
      </c>
      <c r="X462" s="103">
        <f t="shared" si="55"/>
        <v>0</v>
      </c>
      <c r="Y462" s="103">
        <f t="shared" si="55"/>
        <v>0</v>
      </c>
      <c r="Z462" s="103">
        <f t="shared" si="55"/>
        <v>0</v>
      </c>
      <c r="AA462" s="103">
        <f t="shared" si="55"/>
        <v>0</v>
      </c>
      <c r="AB462" s="103">
        <f t="shared" si="55"/>
        <v>0</v>
      </c>
      <c r="AC462" s="104">
        <f t="shared" si="55"/>
        <v>0</v>
      </c>
      <c r="AE462" s="105">
        <f t="shared" si="48"/>
        <v>0</v>
      </c>
      <c r="AG462" s="105">
        <f t="shared" si="49"/>
        <v>0</v>
      </c>
      <c r="AI462" s="105">
        <f t="shared" si="50"/>
        <v>0</v>
      </c>
      <c r="AK462" s="301"/>
    </row>
    <row r="463" spans="4:37" ht="12.75" customHeight="1" outlineLevel="1" x14ac:dyDescent="0.25">
      <c r="D463" s="139" t="str">
        <f t="shared" si="46"/>
        <v>[Staff Functions Line 39]</v>
      </c>
      <c r="E463" s="102"/>
      <c r="F463" s="140" t="str">
        <f t="shared" si="51"/>
        <v>£000</v>
      </c>
      <c r="G463" s="103">
        <f t="shared" si="55"/>
        <v>0</v>
      </c>
      <c r="H463" s="103">
        <f t="shared" si="55"/>
        <v>0</v>
      </c>
      <c r="I463" s="103">
        <f t="shared" si="55"/>
        <v>0</v>
      </c>
      <c r="J463" s="103">
        <f t="shared" si="55"/>
        <v>0</v>
      </c>
      <c r="K463" s="103">
        <f t="shared" si="55"/>
        <v>0</v>
      </c>
      <c r="L463" s="103">
        <f t="shared" si="55"/>
        <v>0</v>
      </c>
      <c r="M463" s="103">
        <f t="shared" si="55"/>
        <v>0</v>
      </c>
      <c r="N463" s="103">
        <f t="shared" si="55"/>
        <v>0</v>
      </c>
      <c r="O463" s="103">
        <f t="shared" si="55"/>
        <v>0</v>
      </c>
      <c r="P463" s="103">
        <f t="shared" si="55"/>
        <v>0</v>
      </c>
      <c r="Q463" s="103">
        <f t="shared" si="55"/>
        <v>0</v>
      </c>
      <c r="R463" s="103">
        <f t="shared" si="55"/>
        <v>0</v>
      </c>
      <c r="S463" s="103">
        <f t="shared" si="55"/>
        <v>0</v>
      </c>
      <c r="T463" s="103">
        <f t="shared" si="55"/>
        <v>0</v>
      </c>
      <c r="U463" s="103">
        <f t="shared" si="55"/>
        <v>0</v>
      </c>
      <c r="V463" s="103">
        <f t="shared" si="55"/>
        <v>0</v>
      </c>
      <c r="W463" s="103">
        <f t="shared" si="55"/>
        <v>0</v>
      </c>
      <c r="X463" s="103">
        <f t="shared" si="55"/>
        <v>0</v>
      </c>
      <c r="Y463" s="103">
        <f t="shared" si="55"/>
        <v>0</v>
      </c>
      <c r="Z463" s="103">
        <f t="shared" si="55"/>
        <v>0</v>
      </c>
      <c r="AA463" s="103">
        <f t="shared" si="55"/>
        <v>0</v>
      </c>
      <c r="AB463" s="103">
        <f t="shared" si="55"/>
        <v>0</v>
      </c>
      <c r="AC463" s="104">
        <f t="shared" si="55"/>
        <v>0</v>
      </c>
      <c r="AE463" s="105">
        <f t="shared" si="48"/>
        <v>0</v>
      </c>
      <c r="AG463" s="105">
        <f t="shared" si="49"/>
        <v>0</v>
      </c>
      <c r="AI463" s="105">
        <f t="shared" si="50"/>
        <v>0</v>
      </c>
      <c r="AK463" s="301"/>
    </row>
    <row r="464" spans="4:37" ht="12.75" customHeight="1" outlineLevel="1" x14ac:dyDescent="0.25">
      <c r="D464" s="111" t="str">
        <f t="shared" si="46"/>
        <v>[Staff Functions Line 40]</v>
      </c>
      <c r="E464" s="287"/>
      <c r="F464" s="150" t="str">
        <f t="shared" si="51"/>
        <v>£000</v>
      </c>
      <c r="G464" s="113">
        <f t="shared" si="55"/>
        <v>0</v>
      </c>
      <c r="H464" s="113">
        <f t="shared" si="55"/>
        <v>0</v>
      </c>
      <c r="I464" s="113">
        <f t="shared" ref="I464:AC464" si="56">I374*I419</f>
        <v>0</v>
      </c>
      <c r="J464" s="113">
        <f t="shared" si="56"/>
        <v>0</v>
      </c>
      <c r="K464" s="113">
        <f t="shared" si="56"/>
        <v>0</v>
      </c>
      <c r="L464" s="113">
        <f t="shared" si="56"/>
        <v>0</v>
      </c>
      <c r="M464" s="113">
        <f t="shared" si="56"/>
        <v>0</v>
      </c>
      <c r="N464" s="113">
        <f t="shared" si="56"/>
        <v>0</v>
      </c>
      <c r="O464" s="113">
        <f t="shared" si="56"/>
        <v>0</v>
      </c>
      <c r="P464" s="113">
        <f t="shared" si="56"/>
        <v>0</v>
      </c>
      <c r="Q464" s="113">
        <f t="shared" si="56"/>
        <v>0</v>
      </c>
      <c r="R464" s="113">
        <f t="shared" si="56"/>
        <v>0</v>
      </c>
      <c r="S464" s="113">
        <f t="shared" si="56"/>
        <v>0</v>
      </c>
      <c r="T464" s="113">
        <f t="shared" si="56"/>
        <v>0</v>
      </c>
      <c r="U464" s="113">
        <f t="shared" si="56"/>
        <v>0</v>
      </c>
      <c r="V464" s="113">
        <f t="shared" si="56"/>
        <v>0</v>
      </c>
      <c r="W464" s="113">
        <f t="shared" si="56"/>
        <v>0</v>
      </c>
      <c r="X464" s="113">
        <f t="shared" si="56"/>
        <v>0</v>
      </c>
      <c r="Y464" s="113">
        <f t="shared" si="56"/>
        <v>0</v>
      </c>
      <c r="Z464" s="113">
        <f t="shared" si="56"/>
        <v>0</v>
      </c>
      <c r="AA464" s="113">
        <f t="shared" si="56"/>
        <v>0</v>
      </c>
      <c r="AB464" s="113">
        <f t="shared" si="56"/>
        <v>0</v>
      </c>
      <c r="AC464" s="114">
        <f t="shared" si="56"/>
        <v>0</v>
      </c>
      <c r="AE464" s="115">
        <f t="shared" si="48"/>
        <v>0</v>
      </c>
      <c r="AG464" s="115">
        <f t="shared" si="49"/>
        <v>0</v>
      </c>
      <c r="AI464" s="115">
        <f t="shared" si="50"/>
        <v>0</v>
      </c>
      <c r="AK464" s="302"/>
    </row>
    <row r="465" spans="2:37" ht="12.75" customHeight="1" outlineLevel="1" x14ac:dyDescent="0.25">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c r="AE465" s="103"/>
      <c r="AG465" s="103"/>
      <c r="AI465" s="103"/>
    </row>
    <row r="466" spans="2:37" ht="12.75" customHeight="1" outlineLevel="1" x14ac:dyDescent="0.25">
      <c r="D466" s="292" t="str">
        <f>B423</f>
        <v>Total Redundancy Compensation</v>
      </c>
      <c r="E466" s="308"/>
      <c r="F466" s="309" t="str">
        <f>F464</f>
        <v>£000</v>
      </c>
      <c r="G466" s="310">
        <f t="shared" ref="G466:AC466" si="57">SUM(G425:G464)</f>
        <v>0</v>
      </c>
      <c r="H466" s="310">
        <f t="shared" si="57"/>
        <v>0</v>
      </c>
      <c r="I466" s="310">
        <f>SUM(I425:I464)</f>
        <v>0</v>
      </c>
      <c r="J466" s="310">
        <f t="shared" si="57"/>
        <v>0</v>
      </c>
      <c r="K466" s="310">
        <f t="shared" si="57"/>
        <v>0</v>
      </c>
      <c r="L466" s="310">
        <f t="shared" si="57"/>
        <v>0</v>
      </c>
      <c r="M466" s="310">
        <f t="shared" si="57"/>
        <v>0</v>
      </c>
      <c r="N466" s="310">
        <f t="shared" si="57"/>
        <v>0</v>
      </c>
      <c r="O466" s="310">
        <f t="shared" si="57"/>
        <v>0</v>
      </c>
      <c r="P466" s="310">
        <f t="shared" si="57"/>
        <v>0</v>
      </c>
      <c r="Q466" s="310">
        <f t="shared" si="57"/>
        <v>0</v>
      </c>
      <c r="R466" s="310">
        <f t="shared" si="57"/>
        <v>0</v>
      </c>
      <c r="S466" s="310">
        <f t="shared" si="57"/>
        <v>0</v>
      </c>
      <c r="T466" s="310">
        <f t="shared" si="57"/>
        <v>0</v>
      </c>
      <c r="U466" s="310">
        <f t="shared" si="57"/>
        <v>0</v>
      </c>
      <c r="V466" s="310">
        <f t="shared" si="57"/>
        <v>0</v>
      </c>
      <c r="W466" s="310">
        <f t="shared" si="57"/>
        <v>0</v>
      </c>
      <c r="X466" s="310">
        <f t="shared" si="57"/>
        <v>0</v>
      </c>
      <c r="Y466" s="310">
        <f t="shared" si="57"/>
        <v>0</v>
      </c>
      <c r="Z466" s="310">
        <f t="shared" si="57"/>
        <v>0</v>
      </c>
      <c r="AA466" s="310">
        <f t="shared" si="57"/>
        <v>0</v>
      </c>
      <c r="AB466" s="310">
        <f t="shared" si="57"/>
        <v>0</v>
      </c>
      <c r="AC466" s="310">
        <f t="shared" si="57"/>
        <v>0</v>
      </c>
      <c r="AE466" s="299">
        <f>SUM(AE425:AE464)</f>
        <v>0</v>
      </c>
      <c r="AG466" s="299">
        <f>SUM(AG425:AG464)</f>
        <v>0</v>
      </c>
      <c r="AI466" s="299">
        <f>SUM(AI425:AI464)</f>
        <v>0</v>
      </c>
      <c r="AK466" s="296"/>
    </row>
    <row r="469" spans="2:37" ht="16.8" x14ac:dyDescent="0.3">
      <c r="B469" s="7" t="str">
        <f>"Total "&amp;B13</f>
        <v>Total Staff Costs</v>
      </c>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2:37" ht="12.75" customHeight="1" outlineLevel="1" x14ac:dyDescent="0.25"/>
    <row r="471" spans="2:37" ht="12.75" customHeight="1" outlineLevel="1" x14ac:dyDescent="0.25">
      <c r="D471" s="345" t="str">
        <f>D328</f>
        <v>Total Cost</v>
      </c>
      <c r="E471" s="346"/>
      <c r="F471" s="353" t="str">
        <f>F328</f>
        <v>£000</v>
      </c>
      <c r="G471" s="354">
        <f t="shared" ref="G471:AC471" si="58">G328</f>
        <v>0</v>
      </c>
      <c r="H471" s="354">
        <f t="shared" si="58"/>
        <v>0</v>
      </c>
      <c r="I471" s="354">
        <f t="shared" si="58"/>
        <v>0</v>
      </c>
      <c r="J471" s="354">
        <f t="shared" si="58"/>
        <v>0</v>
      </c>
      <c r="K471" s="354">
        <f t="shared" si="58"/>
        <v>0</v>
      </c>
      <c r="L471" s="354">
        <f t="shared" si="58"/>
        <v>0</v>
      </c>
      <c r="M471" s="354">
        <f t="shared" si="58"/>
        <v>0</v>
      </c>
      <c r="N471" s="354">
        <f t="shared" si="58"/>
        <v>0</v>
      </c>
      <c r="O471" s="354">
        <f t="shared" si="58"/>
        <v>0</v>
      </c>
      <c r="P471" s="354">
        <f t="shared" si="58"/>
        <v>0</v>
      </c>
      <c r="Q471" s="354">
        <f t="shared" si="58"/>
        <v>0</v>
      </c>
      <c r="R471" s="354">
        <f t="shared" si="58"/>
        <v>0</v>
      </c>
      <c r="S471" s="354">
        <f t="shared" si="58"/>
        <v>0</v>
      </c>
      <c r="T471" s="354">
        <f t="shared" si="58"/>
        <v>0</v>
      </c>
      <c r="U471" s="354">
        <f t="shared" si="58"/>
        <v>0</v>
      </c>
      <c r="V471" s="354">
        <f t="shared" si="58"/>
        <v>0</v>
      </c>
      <c r="W471" s="354">
        <f t="shared" si="58"/>
        <v>0</v>
      </c>
      <c r="X471" s="354">
        <f t="shared" si="58"/>
        <v>0</v>
      </c>
      <c r="Y471" s="354">
        <f t="shared" si="58"/>
        <v>0</v>
      </c>
      <c r="Z471" s="354">
        <f t="shared" si="58"/>
        <v>0</v>
      </c>
      <c r="AA471" s="354">
        <f t="shared" si="58"/>
        <v>0</v>
      </c>
      <c r="AB471" s="354">
        <f t="shared" si="58"/>
        <v>0</v>
      </c>
      <c r="AC471" s="355">
        <f t="shared" si="58"/>
        <v>0</v>
      </c>
      <c r="AE471" s="357">
        <f>AE328</f>
        <v>0</v>
      </c>
      <c r="AG471" s="357">
        <f>AG328</f>
        <v>0</v>
      </c>
      <c r="AI471" s="357">
        <f>AI328</f>
        <v>0</v>
      </c>
      <c r="AK471" s="356"/>
    </row>
    <row r="472" spans="2:37" ht="12.75" customHeight="1" outlineLevel="1" x14ac:dyDescent="0.25">
      <c r="D472" s="111" t="str">
        <f>D466</f>
        <v>Total Redundancy Compensation</v>
      </c>
      <c r="E472" s="287"/>
      <c r="F472" s="150" t="str">
        <f>F466</f>
        <v>£000</v>
      </c>
      <c r="G472" s="113">
        <f t="shared" ref="G472:AC472" si="59">G466</f>
        <v>0</v>
      </c>
      <c r="H472" s="113">
        <f t="shared" si="59"/>
        <v>0</v>
      </c>
      <c r="I472" s="113">
        <f t="shared" si="59"/>
        <v>0</v>
      </c>
      <c r="J472" s="113">
        <f t="shared" si="59"/>
        <v>0</v>
      </c>
      <c r="K472" s="113">
        <f t="shared" si="59"/>
        <v>0</v>
      </c>
      <c r="L472" s="113">
        <f t="shared" si="59"/>
        <v>0</v>
      </c>
      <c r="M472" s="113">
        <f t="shared" si="59"/>
        <v>0</v>
      </c>
      <c r="N472" s="113">
        <f t="shared" si="59"/>
        <v>0</v>
      </c>
      <c r="O472" s="113">
        <f t="shared" si="59"/>
        <v>0</v>
      </c>
      <c r="P472" s="113">
        <f t="shared" si="59"/>
        <v>0</v>
      </c>
      <c r="Q472" s="113">
        <f t="shared" si="59"/>
        <v>0</v>
      </c>
      <c r="R472" s="113">
        <f t="shared" si="59"/>
        <v>0</v>
      </c>
      <c r="S472" s="113">
        <f t="shared" si="59"/>
        <v>0</v>
      </c>
      <c r="T472" s="113">
        <f t="shared" si="59"/>
        <v>0</v>
      </c>
      <c r="U472" s="113">
        <f t="shared" si="59"/>
        <v>0</v>
      </c>
      <c r="V472" s="113">
        <f t="shared" si="59"/>
        <v>0</v>
      </c>
      <c r="W472" s="113">
        <f t="shared" si="59"/>
        <v>0</v>
      </c>
      <c r="X472" s="113">
        <f t="shared" si="59"/>
        <v>0</v>
      </c>
      <c r="Y472" s="113">
        <f t="shared" si="59"/>
        <v>0</v>
      </c>
      <c r="Z472" s="113">
        <f t="shared" si="59"/>
        <v>0</v>
      </c>
      <c r="AA472" s="113">
        <f t="shared" si="59"/>
        <v>0</v>
      </c>
      <c r="AB472" s="113">
        <f t="shared" si="59"/>
        <v>0</v>
      </c>
      <c r="AC472" s="114">
        <f t="shared" si="59"/>
        <v>0</v>
      </c>
      <c r="AE472" s="115">
        <f>AE466</f>
        <v>0</v>
      </c>
      <c r="AG472" s="115">
        <f>AG466</f>
        <v>0</v>
      </c>
      <c r="AI472" s="115">
        <f>AI466</f>
        <v>0</v>
      </c>
      <c r="AK472" s="302"/>
    </row>
    <row r="473" spans="2:37" ht="12.75" customHeight="1" outlineLevel="1" x14ac:dyDescent="0.25">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E473" s="103"/>
      <c r="AG473" s="103"/>
      <c r="AI473" s="103"/>
    </row>
    <row r="474" spans="2:37" ht="12.75" customHeight="1" outlineLevel="1" x14ac:dyDescent="0.25">
      <c r="D474" s="292" t="str">
        <f>B469</f>
        <v>Total Staff Costs</v>
      </c>
      <c r="E474" s="308"/>
      <c r="F474" s="309" t="str">
        <f>F472</f>
        <v>£000</v>
      </c>
      <c r="G474" s="310">
        <f t="shared" ref="G474:AB474" si="60">SUM(G471:G472)</f>
        <v>0</v>
      </c>
      <c r="H474" s="310">
        <f t="shared" si="60"/>
        <v>0</v>
      </c>
      <c r="I474" s="310">
        <f t="shared" si="60"/>
        <v>0</v>
      </c>
      <c r="J474" s="310">
        <f t="shared" si="60"/>
        <v>0</v>
      </c>
      <c r="K474" s="310">
        <f t="shared" si="60"/>
        <v>0</v>
      </c>
      <c r="L474" s="310">
        <f t="shared" si="60"/>
        <v>0</v>
      </c>
      <c r="M474" s="310">
        <f t="shared" si="60"/>
        <v>0</v>
      </c>
      <c r="N474" s="310">
        <f t="shared" si="60"/>
        <v>0</v>
      </c>
      <c r="O474" s="310">
        <f t="shared" si="60"/>
        <v>0</v>
      </c>
      <c r="P474" s="310">
        <f t="shared" si="60"/>
        <v>0</v>
      </c>
      <c r="Q474" s="310">
        <f t="shared" si="60"/>
        <v>0</v>
      </c>
      <c r="R474" s="310">
        <f t="shared" si="60"/>
        <v>0</v>
      </c>
      <c r="S474" s="310">
        <f t="shared" si="60"/>
        <v>0</v>
      </c>
      <c r="T474" s="310">
        <f t="shared" si="60"/>
        <v>0</v>
      </c>
      <c r="U474" s="310">
        <f t="shared" si="60"/>
        <v>0</v>
      </c>
      <c r="V474" s="310">
        <f t="shared" si="60"/>
        <v>0</v>
      </c>
      <c r="W474" s="310">
        <f t="shared" si="60"/>
        <v>0</v>
      </c>
      <c r="X474" s="310">
        <f t="shared" si="60"/>
        <v>0</v>
      </c>
      <c r="Y474" s="310">
        <f t="shared" si="60"/>
        <v>0</v>
      </c>
      <c r="Z474" s="310">
        <f t="shared" si="60"/>
        <v>0</v>
      </c>
      <c r="AA474" s="310">
        <f t="shared" si="60"/>
        <v>0</v>
      </c>
      <c r="AB474" s="310">
        <f t="shared" si="60"/>
        <v>0</v>
      </c>
      <c r="AC474" s="298">
        <f>SUM(AC471:AC472)</f>
        <v>0</v>
      </c>
      <c r="AE474" s="299">
        <f>SUM(AE471:AE472)</f>
        <v>0</v>
      </c>
      <c r="AG474" s="299">
        <f>SUM(AG471:AG472)</f>
        <v>0</v>
      </c>
      <c r="AI474" s="299">
        <f>SUM(AI471:AI472)</f>
        <v>0</v>
      </c>
      <c r="AK474" s="296"/>
    </row>
    <row r="477" spans="2:37" ht="16.8" x14ac:dyDescent="0.3">
      <c r="B477" s="7" t="s">
        <v>21</v>
      </c>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39" fitToHeight="99" orientation="landscape" r:id="rId1"/>
  <rowBreaks count="4" manualBreakCount="4">
    <brk id="103" max="16383" man="1"/>
    <brk id="193" max="16383" man="1"/>
    <brk id="284" max="16383" man="1"/>
    <brk id="42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2:AK332"/>
  <sheetViews>
    <sheetView showGridLines="0" zoomScale="75" zoomScaleNormal="75" zoomScaleSheetLayoutView="70" workbookViewId="0">
      <pane xSplit="6" ySplit="12" topLeftCell="G13" activePane="bottomRight" state="frozen"/>
      <selection pane="topRight"/>
      <selection pane="bottomLeft"/>
      <selection pane="bottomRight"/>
    </sheetView>
  </sheetViews>
  <sheetFormatPr defaultColWidth="9" defaultRowHeight="13.2" outlineLevelRow="1" outlineLevelCol="1" x14ac:dyDescent="0.25"/>
  <cols>
    <col min="1" max="1" width="2.875" style="2" customWidth="1"/>
    <col min="2" max="3" width="2.625" style="2" customWidth="1"/>
    <col min="4" max="4" width="18.25" style="2" customWidth="1"/>
    <col min="5" max="5" width="30.625" style="2" customWidth="1"/>
    <col min="6" max="6" width="10.75" style="2" customWidth="1"/>
    <col min="7" max="22" width="11.375" style="2" customWidth="1"/>
    <col min="23" max="29" width="11.375" style="2" customWidth="1" outlineLevel="1"/>
    <col min="30" max="30" width="3.625" style="2" customWidth="1"/>
    <col min="31" max="31" width="11.375" style="2" customWidth="1"/>
    <col min="32" max="32" width="3.625" style="2" customWidth="1" outlineLevel="1"/>
    <col min="33" max="33" width="11.375" style="2" customWidth="1" outlineLevel="1"/>
    <col min="34" max="34" width="3.625" style="2" customWidth="1" outlineLevel="1"/>
    <col min="35" max="35" width="11.375" style="2" customWidth="1" outlineLevel="1"/>
    <col min="36" max="36" width="3.625" style="2" customWidth="1"/>
    <col min="37" max="37" width="100.125" style="2" customWidth="1"/>
    <col min="38" max="16384" width="9" style="2"/>
  </cols>
  <sheetData>
    <row r="2" spans="1:37"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1:37"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1:37" x14ac:dyDescent="0.25">
      <c r="B4" s="5" t="str">
        <f>'Template Cover'!B4</f>
        <v>Sheet:</v>
      </c>
      <c r="C4" s="3"/>
      <c r="D4" s="3"/>
      <c r="E4" s="3"/>
      <c r="F4" s="3"/>
      <c r="G4" s="3" t="str">
        <f ca="1">MID(CELL("filename",$A$1),FIND("]",CELL("filename",$A$1))+1,99)</f>
        <v>Other Opex</v>
      </c>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1:37"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1:37"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9" spans="1:37" ht="26.4" x14ac:dyDescent="0.25">
      <c r="D9" s="1298" t="str">
        <f>RN_Switch</f>
        <v>Nominal</v>
      </c>
      <c r="E9" s="1299"/>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c r="AK9" s="1306" t="s">
        <v>553</v>
      </c>
    </row>
    <row r="10" spans="1:37" ht="39.6" x14ac:dyDescent="0.25">
      <c r="D10" s="1310" t="str">
        <f>Option_Switch</f>
        <v>Base Model</v>
      </c>
      <c r="E10" s="1311"/>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c r="AK10" s="1300"/>
    </row>
    <row r="11" spans="1:37" ht="12.75" customHeight="1" x14ac:dyDescent="0.25">
      <c r="D11" s="1309"/>
      <c r="E11" s="1305"/>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c r="AK11" s="1301"/>
    </row>
    <row r="13" spans="1:37" ht="16.8" x14ac:dyDescent="0.3">
      <c r="B13" s="7" t="s">
        <v>168</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row>
    <row r="15" spans="1:37" ht="14.4" x14ac:dyDescent="0.25">
      <c r="B15" s="62" t="str">
        <f>'Line Items'!B700</f>
        <v>Other Staff Costs</v>
      </c>
      <c r="C15" s="62"/>
      <c r="D15" s="277"/>
      <c r="E15" s="277"/>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row>
    <row r="16" spans="1:37" ht="12.75" customHeight="1" outlineLevel="1" x14ac:dyDescent="0.25">
      <c r="A16" s="71"/>
    </row>
    <row r="17" spans="4:37" ht="12.75" customHeight="1" outlineLevel="1" x14ac:dyDescent="0.25">
      <c r="D17" s="345" t="str">
        <f>'Line Items'!D702</f>
        <v>Uniforms &amp; Protective Clothing</v>
      </c>
      <c r="E17" s="346"/>
      <c r="F17" s="347" t="s">
        <v>556</v>
      </c>
      <c r="G17" s="349"/>
      <c r="H17" s="348"/>
      <c r="I17" s="349"/>
      <c r="J17" s="348"/>
      <c r="K17" s="349"/>
      <c r="L17" s="348"/>
      <c r="M17" s="348"/>
      <c r="N17" s="348"/>
      <c r="O17" s="348"/>
      <c r="P17" s="348"/>
      <c r="Q17" s="348"/>
      <c r="R17" s="348"/>
      <c r="S17" s="348"/>
      <c r="T17" s="348"/>
      <c r="U17" s="348"/>
      <c r="V17" s="348"/>
      <c r="W17" s="348"/>
      <c r="X17" s="348"/>
      <c r="Y17" s="348"/>
      <c r="Z17" s="348"/>
      <c r="AA17" s="348"/>
      <c r="AB17" s="348"/>
      <c r="AC17" s="360"/>
      <c r="AE17" s="351"/>
      <c r="AG17" s="351"/>
      <c r="AI17" s="351"/>
      <c r="AK17" s="376"/>
    </row>
    <row r="18" spans="4:37" ht="12.75" customHeight="1" outlineLevel="1" x14ac:dyDescent="0.25">
      <c r="D18" s="139" t="str">
        <f>'Line Items'!D703</f>
        <v>Medical, Healthcare and Other Staff Benefits</v>
      </c>
      <c r="E18" s="102"/>
      <c r="F18" s="140" t="str">
        <f t="shared" ref="F18:F61" si="0">F17</f>
        <v>£000</v>
      </c>
      <c r="G18" s="283"/>
      <c r="H18" s="283"/>
      <c r="I18" s="283"/>
      <c r="J18" s="283"/>
      <c r="K18" s="283"/>
      <c r="L18" s="283"/>
      <c r="M18" s="283"/>
      <c r="N18" s="283"/>
      <c r="O18" s="283"/>
      <c r="P18" s="283"/>
      <c r="Q18" s="283"/>
      <c r="R18" s="283"/>
      <c r="S18" s="283"/>
      <c r="T18" s="283"/>
      <c r="U18" s="283"/>
      <c r="V18" s="283"/>
      <c r="W18" s="283"/>
      <c r="X18" s="283"/>
      <c r="Y18" s="283"/>
      <c r="Z18" s="283"/>
      <c r="AA18" s="283"/>
      <c r="AB18" s="283"/>
      <c r="AC18" s="377"/>
      <c r="AE18" s="285"/>
      <c r="AG18" s="285"/>
      <c r="AI18" s="285"/>
      <c r="AK18" s="378"/>
    </row>
    <row r="19" spans="4:37" ht="12.75" customHeight="1" outlineLevel="1" x14ac:dyDescent="0.25">
      <c r="D19" s="139" t="str">
        <f>'Line Items'!D704</f>
        <v>Ill Health Severance</v>
      </c>
      <c r="E19" s="102"/>
      <c r="F19" s="140" t="str">
        <f t="shared" si="0"/>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285"/>
      <c r="AG19" s="285"/>
      <c r="AI19" s="285"/>
      <c r="AK19" s="378"/>
    </row>
    <row r="20" spans="4:37" ht="12.75" customHeight="1" outlineLevel="1" x14ac:dyDescent="0.25">
      <c r="D20" s="139" t="str">
        <f>'Line Items'!D705</f>
        <v>Motor Vehicle Expenses</v>
      </c>
      <c r="E20" s="102"/>
      <c r="F20" s="140" t="str">
        <f t="shared" si="0"/>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285"/>
      <c r="AG20" s="285"/>
      <c r="AI20" s="285"/>
      <c r="AK20" s="378"/>
    </row>
    <row r="21" spans="4:37" ht="12.75" customHeight="1" outlineLevel="1" x14ac:dyDescent="0.25">
      <c r="D21" s="139" t="str">
        <f>'Line Items'!D706</f>
        <v>Employee Expenses</v>
      </c>
      <c r="E21" s="102"/>
      <c r="F21" s="140"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285"/>
      <c r="AG21" s="285"/>
      <c r="AI21" s="285"/>
      <c r="AK21" s="378"/>
    </row>
    <row r="22" spans="4:37" ht="12.75" customHeight="1" outlineLevel="1" x14ac:dyDescent="0.25">
      <c r="D22" s="139" t="str">
        <f>'Line Items'!D707</f>
        <v>Bonuses</v>
      </c>
      <c r="E22" s="102"/>
      <c r="F22" s="140"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285"/>
      <c r="AG22" s="285"/>
      <c r="AI22" s="285"/>
      <c r="AK22" s="378"/>
    </row>
    <row r="23" spans="4:37" ht="12.75" customHeight="1" outlineLevel="1" x14ac:dyDescent="0.25">
      <c r="D23" s="139" t="str">
        <f>'Line Items'!D708</f>
        <v>Staff Recruitment</v>
      </c>
      <c r="E23" s="102"/>
      <c r="F23" s="140"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285"/>
      <c r="AG23" s="285"/>
      <c r="AI23" s="285"/>
      <c r="AK23" s="378"/>
    </row>
    <row r="24" spans="4:37" ht="12.75" customHeight="1" outlineLevel="1" x14ac:dyDescent="0.25">
      <c r="D24" s="139" t="str">
        <f>'Line Items'!D709</f>
        <v>Staff Training</v>
      </c>
      <c r="E24" s="102"/>
      <c r="F24" s="140" t="str">
        <f t="shared" si="0"/>
        <v>£000</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285"/>
      <c r="AG24" s="285"/>
      <c r="AI24" s="285"/>
      <c r="AK24" s="378"/>
    </row>
    <row r="25" spans="4:37" ht="12.75" customHeight="1" outlineLevel="1" x14ac:dyDescent="0.25">
      <c r="D25" s="139" t="str">
        <f>'Line Items'!D710</f>
        <v>Staff Catering</v>
      </c>
      <c r="E25" s="102"/>
      <c r="F25" s="140" t="str">
        <f t="shared" si="0"/>
        <v>£000</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285"/>
      <c r="AG25" s="285"/>
      <c r="AI25" s="285"/>
      <c r="AK25" s="378"/>
    </row>
    <row r="26" spans="4:37" ht="12.75" customHeight="1" outlineLevel="1" x14ac:dyDescent="0.25">
      <c r="D26" s="139" t="str">
        <f>'Line Items'!D711</f>
        <v>Staff Equipment</v>
      </c>
      <c r="E26" s="102"/>
      <c r="F26" s="140" t="str">
        <f t="shared" si="0"/>
        <v>£000</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285"/>
      <c r="AG26" s="285"/>
      <c r="AI26" s="285"/>
      <c r="AK26" s="378"/>
    </row>
    <row r="27" spans="4:37" ht="12.75" customHeight="1" outlineLevel="1" x14ac:dyDescent="0.25">
      <c r="D27" s="139" t="str">
        <f>'Line Items'!D712</f>
        <v>Staff Travel</v>
      </c>
      <c r="E27" s="102"/>
      <c r="F27" s="140" t="str">
        <f t="shared" si="0"/>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285"/>
      <c r="AG27" s="285"/>
      <c r="AI27" s="285"/>
      <c r="AK27" s="378"/>
    </row>
    <row r="28" spans="4:37" ht="12.75" customHeight="1" outlineLevel="1" x14ac:dyDescent="0.25">
      <c r="D28" s="139" t="str">
        <f>'Line Items'!D713</f>
        <v>Staff Accommodation</v>
      </c>
      <c r="E28" s="102"/>
      <c r="F28" s="140" t="str">
        <f t="shared" si="0"/>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285"/>
      <c r="AG28" s="285"/>
      <c r="AI28" s="285"/>
      <c r="AK28" s="378"/>
    </row>
    <row r="29" spans="4:37" ht="12.75" customHeight="1" outlineLevel="1" x14ac:dyDescent="0.25">
      <c r="D29" s="139" t="str">
        <f>'Line Items'!D714</f>
        <v>Staff Entertainment</v>
      </c>
      <c r="E29" s="102"/>
      <c r="F29" s="140" t="str">
        <f t="shared" si="0"/>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285"/>
      <c r="AG29" s="285"/>
      <c r="AI29" s="285"/>
      <c r="AK29" s="378"/>
    </row>
    <row r="30" spans="4:37" ht="12.75" customHeight="1" outlineLevel="1" x14ac:dyDescent="0.25">
      <c r="D30" s="139" t="str">
        <f>'Line Items'!D715</f>
        <v>Meeting expenses</v>
      </c>
      <c r="E30" s="102"/>
      <c r="F30" s="140" t="str">
        <f t="shared" si="0"/>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285"/>
      <c r="AG30" s="285"/>
      <c r="AI30" s="285"/>
      <c r="AK30" s="378"/>
    </row>
    <row r="31" spans="4:37" ht="12.75" customHeight="1" outlineLevel="1" x14ac:dyDescent="0.25">
      <c r="D31" s="139" t="str">
        <f>'Line Items'!D716</f>
        <v>Conferences and Events</v>
      </c>
      <c r="E31" s="102"/>
      <c r="F31" s="140" t="str">
        <f t="shared" si="0"/>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285"/>
      <c r="AG31" s="285"/>
      <c r="AI31" s="285"/>
      <c r="AK31" s="378"/>
    </row>
    <row r="32" spans="4:37" ht="12.75" customHeight="1" outlineLevel="1" x14ac:dyDescent="0.25">
      <c r="D32" s="139" t="str">
        <f>'Line Items'!D717</f>
        <v>Reorganisation Costs</v>
      </c>
      <c r="E32" s="102"/>
      <c r="F32" s="140" t="str">
        <f t="shared" si="0"/>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285"/>
      <c r="AG32" s="285"/>
      <c r="AI32" s="285"/>
      <c r="AK32" s="378"/>
    </row>
    <row r="33" spans="4:37" ht="12.75" customHeight="1" outlineLevel="1" x14ac:dyDescent="0.25">
      <c r="D33" s="139" t="str">
        <f>'Line Items'!D718</f>
        <v>Severance / Redundancy</v>
      </c>
      <c r="E33" s="102"/>
      <c r="F33" s="140" t="str">
        <f t="shared" si="0"/>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285"/>
      <c r="AG33" s="285"/>
      <c r="AI33" s="285"/>
      <c r="AK33" s="378"/>
    </row>
    <row r="34" spans="4:37" ht="12.75" customHeight="1" outlineLevel="1" x14ac:dyDescent="0.25">
      <c r="D34" s="139" t="str">
        <f>'Line Items'!D719</f>
        <v>Employee Relocation costs</v>
      </c>
      <c r="E34" s="102"/>
      <c r="F34" s="140" t="str">
        <f t="shared" si="0"/>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285"/>
      <c r="AG34" s="285"/>
      <c r="AI34" s="285"/>
      <c r="AK34" s="378"/>
    </row>
    <row r="35" spans="4:37" ht="12.75" customHeight="1" outlineLevel="1" x14ac:dyDescent="0.25">
      <c r="D35" s="139" t="str">
        <f>'Line Items'!D720</f>
        <v>Change Management</v>
      </c>
      <c r="E35" s="102"/>
      <c r="F35" s="140" t="str">
        <f t="shared" si="0"/>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285"/>
      <c r="AG35" s="285"/>
      <c r="AI35" s="285"/>
      <c r="AK35" s="378"/>
    </row>
    <row r="36" spans="4:37" ht="12.75" customHeight="1" outlineLevel="1" x14ac:dyDescent="0.25">
      <c r="D36" s="139" t="str">
        <f>'Line Items'!D721</f>
        <v>Internal Communications</v>
      </c>
      <c r="E36" s="102"/>
      <c r="F36" s="140" t="str">
        <f t="shared" si="0"/>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285"/>
      <c r="AG36" s="285"/>
      <c r="AI36" s="285"/>
      <c r="AK36" s="378"/>
    </row>
    <row r="37" spans="4:37" ht="12.75" customHeight="1" outlineLevel="1" x14ac:dyDescent="0.25">
      <c r="D37" s="139" t="str">
        <f>'Line Items'!D722</f>
        <v>Tribunals</v>
      </c>
      <c r="E37" s="102"/>
      <c r="F37" s="140" t="str">
        <f t="shared" si="0"/>
        <v>£000</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285"/>
      <c r="AG37" s="285"/>
      <c r="AI37" s="285"/>
      <c r="AK37" s="301"/>
    </row>
    <row r="38" spans="4:37" ht="12.75" customHeight="1" outlineLevel="1" x14ac:dyDescent="0.25">
      <c r="D38" s="139" t="str">
        <f>'Line Items'!D723</f>
        <v>Petty cash</v>
      </c>
      <c r="E38" s="102"/>
      <c r="F38" s="140" t="str">
        <f t="shared" si="0"/>
        <v>£000</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285"/>
      <c r="AG38" s="285"/>
      <c r="AI38" s="285"/>
      <c r="AK38" s="301"/>
    </row>
    <row r="39" spans="4:37" ht="12.75" customHeight="1" outlineLevel="1" x14ac:dyDescent="0.25">
      <c r="D39" s="139" t="str">
        <f>'Line Items'!D724</f>
        <v>Long Service awards</v>
      </c>
      <c r="E39" s="102"/>
      <c r="F39" s="140" t="str">
        <f t="shared" si="0"/>
        <v>£000</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285"/>
      <c r="AG39" s="285"/>
      <c r="AI39" s="285"/>
      <c r="AK39" s="301"/>
    </row>
    <row r="40" spans="4:37" ht="12.75" customHeight="1" outlineLevel="1" x14ac:dyDescent="0.25">
      <c r="D40" s="139" t="str">
        <f>'Line Items'!D725</f>
        <v>Pensions - admin fee</v>
      </c>
      <c r="E40" s="102"/>
      <c r="F40" s="140" t="str">
        <f t="shared" si="0"/>
        <v>£000</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285"/>
      <c r="AG40" s="285"/>
      <c r="AI40" s="285"/>
      <c r="AK40" s="301"/>
    </row>
    <row r="41" spans="4:37" ht="12.75" customHeight="1" outlineLevel="1" x14ac:dyDescent="0.25">
      <c r="D41" s="139" t="str">
        <f>'Line Items'!D726</f>
        <v>FRS17</v>
      </c>
      <c r="E41" s="102"/>
      <c r="F41" s="140" t="str">
        <f t="shared" si="0"/>
        <v>£000</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285"/>
      <c r="AG41" s="285"/>
      <c r="AI41" s="285"/>
      <c r="AK41" s="301"/>
    </row>
    <row r="42" spans="4:37" ht="12.75" customHeight="1" outlineLevel="1" x14ac:dyDescent="0.25">
      <c r="D42" s="139" t="str">
        <f>'Line Items'!D727</f>
        <v>Pensions advisor</v>
      </c>
      <c r="E42" s="102"/>
      <c r="F42" s="140" t="str">
        <f t="shared" si="0"/>
        <v>£000</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285"/>
      <c r="AG42" s="285"/>
      <c r="AI42" s="285"/>
      <c r="AK42" s="301"/>
    </row>
    <row r="43" spans="4:37" ht="12.75" customHeight="1" outlineLevel="1" x14ac:dyDescent="0.25">
      <c r="D43" s="139" t="str">
        <f>'Line Items'!D728</f>
        <v>Agency and Casual Staff - Cleaning</v>
      </c>
      <c r="E43" s="102"/>
      <c r="F43" s="140" t="str">
        <f t="shared" si="0"/>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285"/>
      <c r="AG43" s="285"/>
      <c r="AI43" s="285"/>
      <c r="AK43" s="301"/>
    </row>
    <row r="44" spans="4:37" ht="12.75" customHeight="1" outlineLevel="1" x14ac:dyDescent="0.25">
      <c r="D44" s="139" t="str">
        <f>'Line Items'!D729</f>
        <v>Agency and Casual Staff - Engineering</v>
      </c>
      <c r="E44" s="102"/>
      <c r="F44" s="140" t="str">
        <f t="shared" si="0"/>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285"/>
      <c r="AG44" s="285"/>
      <c r="AI44" s="285"/>
      <c r="AK44" s="301"/>
    </row>
    <row r="45" spans="4:37" ht="12.75" customHeight="1" outlineLevel="1" x14ac:dyDescent="0.25">
      <c r="D45" s="139" t="str">
        <f>'Line Items'!D730</f>
        <v>Agency and Casual Staff - Customer Services</v>
      </c>
      <c r="E45" s="102"/>
      <c r="F45" s="140" t="str">
        <f t="shared" si="0"/>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285"/>
      <c r="AG45" s="285"/>
      <c r="AI45" s="285"/>
      <c r="AK45" s="301"/>
    </row>
    <row r="46" spans="4:37" ht="12.75" customHeight="1" outlineLevel="1" x14ac:dyDescent="0.25">
      <c r="D46" s="139" t="str">
        <f>'Line Items'!D731</f>
        <v>Agency and Casual Staff - Revenue Protection</v>
      </c>
      <c r="E46" s="102"/>
      <c r="F46" s="140" t="str">
        <f t="shared" si="0"/>
        <v>£000</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285"/>
      <c r="AG46" s="285"/>
      <c r="AI46" s="285"/>
      <c r="AK46" s="378"/>
    </row>
    <row r="47" spans="4:37" ht="12.75" customHeight="1" outlineLevel="1" x14ac:dyDescent="0.25">
      <c r="D47" s="139" t="str">
        <f>'Line Items'!D732</f>
        <v>Agency and Casual Staff - Management</v>
      </c>
      <c r="E47" s="102"/>
      <c r="F47" s="140" t="str">
        <f t="shared" si="0"/>
        <v>£000</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285"/>
      <c r="AG47" s="285"/>
      <c r="AI47" s="285"/>
      <c r="AK47" s="378"/>
    </row>
    <row r="48" spans="4:37" ht="12.75" customHeight="1" outlineLevel="1" x14ac:dyDescent="0.25">
      <c r="D48" s="139" t="str">
        <f>'Line Items'!D733</f>
        <v>Agency and Casual Staff - Other</v>
      </c>
      <c r="E48" s="102"/>
      <c r="F48" s="140" t="str">
        <f t="shared" si="0"/>
        <v>£000</v>
      </c>
      <c r="G48" s="283"/>
      <c r="H48" s="283"/>
      <c r="I48" s="283"/>
      <c r="J48" s="283"/>
      <c r="K48" s="283"/>
      <c r="L48" s="283"/>
      <c r="M48" s="283"/>
      <c r="N48" s="283"/>
      <c r="O48" s="283"/>
      <c r="P48" s="283"/>
      <c r="Q48" s="283"/>
      <c r="R48" s="283"/>
      <c r="S48" s="283"/>
      <c r="T48" s="283"/>
      <c r="U48" s="283"/>
      <c r="V48" s="283"/>
      <c r="W48" s="283"/>
      <c r="X48" s="283"/>
      <c r="Y48" s="283"/>
      <c r="Z48" s="283"/>
      <c r="AA48" s="283"/>
      <c r="AB48" s="283"/>
      <c r="AC48" s="284"/>
      <c r="AE48" s="285"/>
      <c r="AG48" s="285"/>
      <c r="AI48" s="285"/>
      <c r="AK48" s="301"/>
    </row>
    <row r="49" spans="4:37" ht="12.75" customHeight="1" outlineLevel="1" x14ac:dyDescent="0.25">
      <c r="D49" s="139" t="str">
        <f>'Line Items'!D734</f>
        <v>Salary Recharges / Overlays</v>
      </c>
      <c r="E49" s="102"/>
      <c r="F49" s="140" t="str">
        <f t="shared" si="0"/>
        <v>£000</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285"/>
      <c r="AG49" s="285"/>
      <c r="AI49" s="285"/>
      <c r="AK49" s="301"/>
    </row>
    <row r="50" spans="4:37" ht="12.75" customHeight="1" outlineLevel="1" x14ac:dyDescent="0.25">
      <c r="D50" s="139" t="str">
        <f>'Line Items'!D735</f>
        <v>Other Employee Benefits</v>
      </c>
      <c r="E50" s="102"/>
      <c r="F50" s="140" t="str">
        <f t="shared" si="0"/>
        <v>£000</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285"/>
      <c r="AG50" s="285"/>
      <c r="AI50" s="285"/>
      <c r="AK50" s="301"/>
    </row>
    <row r="51" spans="4:37" ht="12.75" customHeight="1" outlineLevel="1" x14ac:dyDescent="0.25">
      <c r="D51" s="139" t="str">
        <f>'Line Items'!D736</f>
        <v>Gifts</v>
      </c>
      <c r="E51" s="102"/>
      <c r="F51" s="140" t="str">
        <f t="shared" si="0"/>
        <v>£000</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285"/>
      <c r="AG51" s="285"/>
      <c r="AI51" s="285"/>
      <c r="AK51" s="301"/>
    </row>
    <row r="52" spans="4:37" ht="12.75" customHeight="1" outlineLevel="1" x14ac:dyDescent="0.25">
      <c r="D52" s="139" t="str">
        <f>'Line Items'!D737</f>
        <v>Apprenticeship Levy</v>
      </c>
      <c r="E52" s="102"/>
      <c r="F52" s="140" t="str">
        <f t="shared" si="0"/>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285"/>
      <c r="AG52" s="285"/>
      <c r="AI52" s="285"/>
      <c r="AK52" s="301"/>
    </row>
    <row r="53" spans="4:37" ht="12.75" customHeight="1" outlineLevel="1" x14ac:dyDescent="0.25">
      <c r="D53" s="139" t="str">
        <f>'Line Items'!D738</f>
        <v>[Other Staff Costs Line 37]</v>
      </c>
      <c r="E53" s="102"/>
      <c r="F53" s="140" t="str">
        <f t="shared" si="0"/>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285"/>
      <c r="AG53" s="285"/>
      <c r="AI53" s="285"/>
      <c r="AK53" s="301"/>
    </row>
    <row r="54" spans="4:37" ht="12.75" customHeight="1" outlineLevel="1" x14ac:dyDescent="0.25">
      <c r="D54" s="139" t="str">
        <f>'Line Items'!D739</f>
        <v>[Other Staff Costs Line 38]</v>
      </c>
      <c r="E54" s="102"/>
      <c r="F54" s="140" t="str">
        <f t="shared" si="0"/>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285"/>
      <c r="AG54" s="285"/>
      <c r="AI54" s="285"/>
      <c r="AK54" s="301"/>
    </row>
    <row r="55" spans="4:37" ht="12.75" customHeight="1" outlineLevel="1" x14ac:dyDescent="0.25">
      <c r="D55" s="139" t="str">
        <f>'Line Items'!D740</f>
        <v>[Other Staff Costs Line 39]</v>
      </c>
      <c r="E55" s="102"/>
      <c r="F55" s="140" t="str">
        <f t="shared" si="0"/>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285"/>
      <c r="AG55" s="285"/>
      <c r="AI55" s="285"/>
      <c r="AK55" s="301"/>
    </row>
    <row r="56" spans="4:37" ht="12.75" customHeight="1" outlineLevel="1" x14ac:dyDescent="0.25">
      <c r="D56" s="139" t="str">
        <f>'Line Items'!D741</f>
        <v>[Other Staff Costs Line 40]</v>
      </c>
      <c r="E56" s="102"/>
      <c r="F56" s="140" t="str">
        <f t="shared" si="0"/>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285"/>
      <c r="AG56" s="285"/>
      <c r="AI56" s="285"/>
      <c r="AK56" s="301"/>
    </row>
    <row r="57" spans="4:37" ht="12.75" customHeight="1" outlineLevel="1" x14ac:dyDescent="0.25">
      <c r="D57" s="139" t="str">
        <f>'Line Items'!D742</f>
        <v>[Other Staff Costs Line 41]</v>
      </c>
      <c r="E57" s="102"/>
      <c r="F57" s="140" t="str">
        <f t="shared" si="0"/>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285"/>
      <c r="AG57" s="285"/>
      <c r="AI57" s="285"/>
      <c r="AK57" s="378"/>
    </row>
    <row r="58" spans="4:37" ht="12.75" customHeight="1" outlineLevel="1" x14ac:dyDescent="0.25">
      <c r="D58" s="139" t="str">
        <f>'Line Items'!D743</f>
        <v>[Other Staff Costs Line 42]</v>
      </c>
      <c r="E58" s="102"/>
      <c r="F58" s="140" t="str">
        <f t="shared" si="0"/>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285"/>
      <c r="AG58" s="285"/>
      <c r="AI58" s="285"/>
      <c r="AK58" s="378"/>
    </row>
    <row r="59" spans="4:37" ht="12.75" customHeight="1" outlineLevel="1" x14ac:dyDescent="0.25">
      <c r="D59" s="139" t="str">
        <f>'Line Items'!D744</f>
        <v>[Other Staff Costs Line 43]</v>
      </c>
      <c r="E59" s="102"/>
      <c r="F59" s="140" t="str">
        <f t="shared" si="0"/>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285"/>
      <c r="AG59" s="285"/>
      <c r="AI59" s="285"/>
      <c r="AK59" s="301"/>
    </row>
    <row r="60" spans="4:37" ht="12.75" customHeight="1" outlineLevel="1" x14ac:dyDescent="0.25">
      <c r="D60" s="139" t="str">
        <f>'Line Items'!D745</f>
        <v>[Other Staff Costs Line 44]</v>
      </c>
      <c r="E60" s="102"/>
      <c r="F60" s="140" t="str">
        <f t="shared" si="0"/>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285"/>
      <c r="AG60" s="285"/>
      <c r="AI60" s="285"/>
      <c r="AK60" s="301"/>
    </row>
    <row r="61" spans="4:37" ht="12.75" customHeight="1" outlineLevel="1" x14ac:dyDescent="0.25">
      <c r="D61" s="111" t="str">
        <f>'Line Items'!D746</f>
        <v>[Other Staff Costs Line 45]</v>
      </c>
      <c r="E61" s="287"/>
      <c r="F61" s="150" t="str">
        <f t="shared" si="0"/>
        <v>£000</v>
      </c>
      <c r="G61" s="379"/>
      <c r="H61" s="288"/>
      <c r="I61" s="288"/>
      <c r="J61" s="288"/>
      <c r="K61" s="288"/>
      <c r="L61" s="288"/>
      <c r="M61" s="288"/>
      <c r="N61" s="288"/>
      <c r="O61" s="288"/>
      <c r="P61" s="288"/>
      <c r="Q61" s="288"/>
      <c r="R61" s="288"/>
      <c r="S61" s="288"/>
      <c r="T61" s="288"/>
      <c r="U61" s="288"/>
      <c r="V61" s="288"/>
      <c r="W61" s="288"/>
      <c r="X61" s="288"/>
      <c r="Y61" s="288"/>
      <c r="Z61" s="288"/>
      <c r="AA61" s="288"/>
      <c r="AB61" s="288"/>
      <c r="AC61" s="289"/>
      <c r="AE61" s="290"/>
      <c r="AG61" s="290"/>
      <c r="AI61" s="290"/>
      <c r="AK61" s="302"/>
    </row>
    <row r="62" spans="4:37" ht="12.75" customHeight="1" outlineLevel="1" x14ac:dyDescent="0.25">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E62" s="103"/>
      <c r="AG62" s="103"/>
      <c r="AI62" s="103"/>
    </row>
    <row r="63" spans="4:37" ht="12.75" customHeight="1" outlineLevel="1" x14ac:dyDescent="0.25">
      <c r="D63" s="292" t="str">
        <f>"Total "&amp;B15</f>
        <v>Total Other Staff Costs</v>
      </c>
      <c r="E63" s="308"/>
      <c r="F63" s="309" t="str">
        <f>F61</f>
        <v>£000</v>
      </c>
      <c r="G63" s="310">
        <f t="shared" ref="G63:AC63" si="1">SUM(G17:G61)</f>
        <v>0</v>
      </c>
      <c r="H63" s="310">
        <f t="shared" si="1"/>
        <v>0</v>
      </c>
      <c r="I63" s="310">
        <f t="shared" si="1"/>
        <v>0</v>
      </c>
      <c r="J63" s="310">
        <f t="shared" si="1"/>
        <v>0</v>
      </c>
      <c r="K63" s="310">
        <f t="shared" si="1"/>
        <v>0</v>
      </c>
      <c r="L63" s="310">
        <f t="shared" si="1"/>
        <v>0</v>
      </c>
      <c r="M63" s="310">
        <f t="shared" si="1"/>
        <v>0</v>
      </c>
      <c r="N63" s="310">
        <f t="shared" si="1"/>
        <v>0</v>
      </c>
      <c r="O63" s="310">
        <f t="shared" si="1"/>
        <v>0</v>
      </c>
      <c r="P63" s="310">
        <f t="shared" si="1"/>
        <v>0</v>
      </c>
      <c r="Q63" s="310">
        <f t="shared" si="1"/>
        <v>0</v>
      </c>
      <c r="R63" s="310">
        <f t="shared" si="1"/>
        <v>0</v>
      </c>
      <c r="S63" s="310">
        <f t="shared" si="1"/>
        <v>0</v>
      </c>
      <c r="T63" s="310">
        <f t="shared" si="1"/>
        <v>0</v>
      </c>
      <c r="U63" s="310">
        <f t="shared" si="1"/>
        <v>0</v>
      </c>
      <c r="V63" s="310">
        <f t="shared" si="1"/>
        <v>0</v>
      </c>
      <c r="W63" s="310">
        <f t="shared" si="1"/>
        <v>0</v>
      </c>
      <c r="X63" s="310">
        <f t="shared" si="1"/>
        <v>0</v>
      </c>
      <c r="Y63" s="310">
        <f t="shared" si="1"/>
        <v>0</v>
      </c>
      <c r="Z63" s="310">
        <f t="shared" si="1"/>
        <v>0</v>
      </c>
      <c r="AA63" s="310">
        <f t="shared" si="1"/>
        <v>0</v>
      </c>
      <c r="AB63" s="310">
        <f t="shared" si="1"/>
        <v>0</v>
      </c>
      <c r="AC63" s="298">
        <f t="shared" si="1"/>
        <v>0</v>
      </c>
      <c r="AE63" s="299">
        <f>SUM(AE17:AE61)</f>
        <v>0</v>
      </c>
      <c r="AG63" s="299">
        <f>SUM(AG17:AG61)</f>
        <v>0</v>
      </c>
      <c r="AI63" s="299">
        <f>SUM(AI17:AI61)</f>
        <v>0</v>
      </c>
      <c r="AK63" s="296"/>
    </row>
    <row r="64" spans="4:37" x14ac:dyDescent="0.25">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E64" s="103"/>
      <c r="AG64" s="103"/>
      <c r="AI64" s="103"/>
    </row>
    <row r="65" spans="2:37" ht="14.4" x14ac:dyDescent="0.25">
      <c r="B65" s="62" t="str">
        <f>'Line Items'!B748</f>
        <v>Station &amp; Train Operations</v>
      </c>
      <c r="C65" s="62"/>
      <c r="D65" s="277"/>
      <c r="E65" s="277"/>
      <c r="F65" s="62"/>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c r="AD65" s="62"/>
      <c r="AE65" s="344"/>
      <c r="AF65" s="62"/>
      <c r="AG65" s="344"/>
      <c r="AH65" s="62"/>
      <c r="AI65" s="344"/>
      <c r="AJ65" s="62"/>
      <c r="AK65" s="62"/>
    </row>
    <row r="66" spans="2:37" ht="12.75" customHeight="1" outlineLevel="1" x14ac:dyDescent="0.25">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E66" s="103"/>
      <c r="AG66" s="103"/>
      <c r="AI66" s="103"/>
    </row>
    <row r="67" spans="2:37" ht="12.75" customHeight="1" outlineLevel="1" x14ac:dyDescent="0.25">
      <c r="D67" s="380" t="str">
        <f>'Line Items'!D750</f>
        <v>Diesel Fuel (Own use)</v>
      </c>
      <c r="E67" s="381"/>
      <c r="F67" s="382" t="s">
        <v>556</v>
      </c>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E67" s="383"/>
      <c r="AG67" s="383"/>
      <c r="AI67" s="383"/>
      <c r="AK67" s="296"/>
    </row>
    <row r="68" spans="2:37" ht="12.75" customHeight="1" outlineLevel="1" x14ac:dyDescent="0.25">
      <c r="D68" s="139" t="str">
        <f>'Line Items'!D751</f>
        <v>Diesel Fuel (Other Operators)</v>
      </c>
      <c r="E68" s="102"/>
      <c r="F68" s="140" t="str">
        <f t="shared" ref="F68:F131" si="2">F67</f>
        <v>£000</v>
      </c>
      <c r="G68" s="283"/>
      <c r="H68" s="283"/>
      <c r="I68" s="283"/>
      <c r="J68" s="283"/>
      <c r="K68" s="283"/>
      <c r="L68" s="283"/>
      <c r="M68" s="283"/>
      <c r="N68" s="283"/>
      <c r="O68" s="283"/>
      <c r="P68" s="283"/>
      <c r="Q68" s="283"/>
      <c r="R68" s="283"/>
      <c r="S68" s="283"/>
      <c r="T68" s="283"/>
      <c r="U68" s="283"/>
      <c r="V68" s="283"/>
      <c r="W68" s="283"/>
      <c r="X68" s="283"/>
      <c r="Y68" s="283"/>
      <c r="Z68" s="283"/>
      <c r="AA68" s="283"/>
      <c r="AB68" s="283"/>
      <c r="AC68" s="377"/>
      <c r="AE68" s="285"/>
      <c r="AG68" s="384"/>
      <c r="AI68" s="285"/>
      <c r="AK68" s="378"/>
    </row>
    <row r="69" spans="2:37" ht="12.75" customHeight="1" outlineLevel="1" x14ac:dyDescent="0.25">
      <c r="D69" s="139" t="str">
        <f>'Line Items'!D752</f>
        <v>Traincrew Hire Costs</v>
      </c>
      <c r="E69" s="102"/>
      <c r="F69" s="140" t="str">
        <f t="shared" si="2"/>
        <v>£000</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285"/>
      <c r="AG69" s="285"/>
      <c r="AI69" s="285"/>
      <c r="AK69" s="378"/>
    </row>
    <row r="70" spans="2:37" ht="12.75" customHeight="1" outlineLevel="1" x14ac:dyDescent="0.25">
      <c r="D70" s="139" t="str">
        <f>'Line Items'!D753</f>
        <v>Rolling Stock Hire Costs</v>
      </c>
      <c r="E70" s="102"/>
      <c r="F70" s="140" t="str">
        <f t="shared" si="2"/>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285"/>
      <c r="AG70" s="285"/>
      <c r="AI70" s="285"/>
      <c r="AK70" s="378"/>
    </row>
    <row r="71" spans="2:37" ht="12.75" customHeight="1" outlineLevel="1" x14ac:dyDescent="0.25">
      <c r="D71" s="139" t="str">
        <f>'Line Items'!D754</f>
        <v>Hire of Plant and Equipment</v>
      </c>
      <c r="E71" s="102"/>
      <c r="F71" s="140" t="str">
        <f t="shared" si="2"/>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285"/>
      <c r="AG71" s="285"/>
      <c r="AI71" s="285"/>
      <c r="AK71" s="378"/>
    </row>
    <row r="72" spans="2:37" ht="12.75" customHeight="1" outlineLevel="1" x14ac:dyDescent="0.25">
      <c r="D72" s="139" t="str">
        <f>'Line Items'!D755</f>
        <v>Hire and Leasing of Road Transport</v>
      </c>
      <c r="E72" s="102"/>
      <c r="F72" s="140" t="str">
        <f t="shared" si="2"/>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285"/>
      <c r="AG72" s="285"/>
      <c r="AI72" s="285"/>
      <c r="AK72" s="378"/>
    </row>
    <row r="73" spans="2:37" ht="12.75" customHeight="1" outlineLevel="1" x14ac:dyDescent="0.25">
      <c r="D73" s="139" t="str">
        <f>'Line Items'!D756</f>
        <v>Fuel for road vehicles</v>
      </c>
      <c r="E73" s="102"/>
      <c r="F73" s="140" t="str">
        <f t="shared" si="2"/>
        <v>£000</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285"/>
      <c r="AG73" s="285"/>
      <c r="AI73" s="285"/>
      <c r="AK73" s="378"/>
    </row>
    <row r="74" spans="2:37" ht="12.75" customHeight="1" outlineLevel="1" x14ac:dyDescent="0.25">
      <c r="D74" s="139" t="str">
        <f>'Line Items'!D757</f>
        <v>Train Cleaning</v>
      </c>
      <c r="E74" s="102"/>
      <c r="F74" s="140" t="str">
        <f t="shared" si="2"/>
        <v>£000</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285"/>
      <c r="AG74" s="285"/>
      <c r="AI74" s="285"/>
      <c r="AK74" s="378"/>
    </row>
    <row r="75" spans="2:37" ht="12.75" customHeight="1" outlineLevel="1" x14ac:dyDescent="0.25">
      <c r="D75" s="139" t="str">
        <f>'Line Items'!D758</f>
        <v>Train Maintenance</v>
      </c>
      <c r="E75" s="102"/>
      <c r="F75" s="140" t="str">
        <f t="shared" si="2"/>
        <v>£000</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285"/>
      <c r="AG75" s="285"/>
      <c r="AI75" s="285"/>
      <c r="AK75" s="378"/>
    </row>
    <row r="76" spans="2:37" ht="12.75" customHeight="1" outlineLevel="1" x14ac:dyDescent="0.25">
      <c r="D76" s="139" t="str">
        <f>'Line Items'!D759</f>
        <v>Station Cleaning</v>
      </c>
      <c r="E76" s="102"/>
      <c r="F76" s="140" t="str">
        <f t="shared" si="2"/>
        <v>£000</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285"/>
      <c r="AG76" s="285"/>
      <c r="AI76" s="285"/>
      <c r="AK76" s="378"/>
    </row>
    <row r="77" spans="2:37" ht="12.75" customHeight="1" outlineLevel="1" x14ac:dyDescent="0.25">
      <c r="D77" s="139" t="str">
        <f>'Line Items'!D760</f>
        <v>Station Security</v>
      </c>
      <c r="E77" s="102"/>
      <c r="F77" s="140" t="str">
        <f t="shared" si="2"/>
        <v>£000</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285"/>
      <c r="AG77" s="285"/>
      <c r="AI77" s="285"/>
      <c r="AK77" s="378"/>
    </row>
    <row r="78" spans="2:37" ht="12.75" customHeight="1" outlineLevel="1" x14ac:dyDescent="0.25">
      <c r="D78" s="139" t="str">
        <f>'Line Items'!D761</f>
        <v>Station Maintenance</v>
      </c>
      <c r="E78" s="102"/>
      <c r="F78" s="140" t="str">
        <f t="shared" si="2"/>
        <v>£000</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285"/>
      <c r="AG78" s="285"/>
      <c r="AI78" s="285"/>
      <c r="AK78" s="378"/>
    </row>
    <row r="79" spans="2:37" ht="12.75" customHeight="1" outlineLevel="1" x14ac:dyDescent="0.25">
      <c r="D79" s="139" t="str">
        <f>'Line Items'!D762</f>
        <v>Utilities - Electricity</v>
      </c>
      <c r="E79" s="102"/>
      <c r="F79" s="140" t="str">
        <f t="shared" si="2"/>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285"/>
      <c r="AG79" s="285"/>
      <c r="AI79" s="285"/>
      <c r="AK79" s="378"/>
    </row>
    <row r="80" spans="2:37" ht="12.75" customHeight="1" outlineLevel="1" x14ac:dyDescent="0.25">
      <c r="D80" s="139" t="str">
        <f>'Line Items'!D763</f>
        <v>Utilities - Water</v>
      </c>
      <c r="E80" s="102"/>
      <c r="F80" s="140" t="str">
        <f t="shared" si="2"/>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285"/>
      <c r="AG80" s="285"/>
      <c r="AI80" s="285"/>
      <c r="AK80" s="378"/>
    </row>
    <row r="81" spans="4:37" ht="12.75" customHeight="1" outlineLevel="1" x14ac:dyDescent="0.25">
      <c r="D81" s="139" t="str">
        <f>'Line Items'!D764</f>
        <v>Utilities - Gas</v>
      </c>
      <c r="E81" s="102"/>
      <c r="F81" s="140" t="str">
        <f t="shared" si="2"/>
        <v>£000</v>
      </c>
      <c r="G81" s="283"/>
      <c r="H81" s="283"/>
      <c r="I81" s="283"/>
      <c r="J81" s="283"/>
      <c r="K81" s="283"/>
      <c r="L81" s="283"/>
      <c r="M81" s="283"/>
      <c r="N81" s="283"/>
      <c r="O81" s="283"/>
      <c r="P81" s="283"/>
      <c r="Q81" s="283"/>
      <c r="R81" s="283"/>
      <c r="S81" s="283"/>
      <c r="T81" s="283"/>
      <c r="U81" s="283"/>
      <c r="V81" s="283"/>
      <c r="W81" s="283"/>
      <c r="X81" s="283"/>
      <c r="Y81" s="283"/>
      <c r="Z81" s="283"/>
      <c r="AA81" s="283"/>
      <c r="AB81" s="283"/>
      <c r="AC81" s="284"/>
      <c r="AE81" s="285"/>
      <c r="AG81" s="285"/>
      <c r="AI81" s="285"/>
      <c r="AK81" s="378"/>
    </row>
    <row r="82" spans="4:37" ht="12.75" customHeight="1" outlineLevel="1" x14ac:dyDescent="0.25">
      <c r="D82" s="139" t="str">
        <f>'Line Items'!D765</f>
        <v>Ticket Machine Leases</v>
      </c>
      <c r="E82" s="102"/>
      <c r="F82" s="140" t="str">
        <f t="shared" si="2"/>
        <v>£000</v>
      </c>
      <c r="G82" s="283"/>
      <c r="H82" s="283"/>
      <c r="I82" s="283"/>
      <c r="J82" s="283"/>
      <c r="K82" s="283"/>
      <c r="L82" s="283"/>
      <c r="M82" s="283"/>
      <c r="N82" s="283"/>
      <c r="O82" s="283"/>
      <c r="P82" s="283"/>
      <c r="Q82" s="283"/>
      <c r="R82" s="283"/>
      <c r="S82" s="283"/>
      <c r="T82" s="283"/>
      <c r="U82" s="283"/>
      <c r="V82" s="283"/>
      <c r="W82" s="283"/>
      <c r="X82" s="283"/>
      <c r="Y82" s="283"/>
      <c r="Z82" s="283"/>
      <c r="AA82" s="283"/>
      <c r="AB82" s="283"/>
      <c r="AC82" s="284"/>
      <c r="AE82" s="285"/>
      <c r="AG82" s="285"/>
      <c r="AI82" s="285"/>
      <c r="AK82" s="378"/>
    </row>
    <row r="83" spans="4:37" ht="12.75" customHeight="1" outlineLevel="1" x14ac:dyDescent="0.25">
      <c r="D83" s="139" t="str">
        <f>'Line Items'!D766</f>
        <v>Ticket Machine Maintenance</v>
      </c>
      <c r="E83" s="102"/>
      <c r="F83" s="140" t="str">
        <f t="shared" si="2"/>
        <v>£000</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285"/>
      <c r="AG83" s="285"/>
      <c r="AI83" s="285"/>
      <c r="AK83" s="378"/>
    </row>
    <row r="84" spans="4:37" ht="12.75" customHeight="1" outlineLevel="1" x14ac:dyDescent="0.25">
      <c r="D84" s="139" t="str">
        <f>'Line Items'!D767</f>
        <v>Buildings Materials</v>
      </c>
      <c r="E84" s="102"/>
      <c r="F84" s="140" t="str">
        <f t="shared" si="2"/>
        <v>£000</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285"/>
      <c r="AG84" s="285"/>
      <c r="AI84" s="285"/>
      <c r="AK84" s="378"/>
    </row>
    <row r="85" spans="4:37" ht="12.75" customHeight="1" outlineLevel="1" x14ac:dyDescent="0.25">
      <c r="D85" s="139" t="str">
        <f>'Line Items'!D768</f>
        <v>Buildings Maintenance</v>
      </c>
      <c r="E85" s="102"/>
      <c r="F85" s="140" t="str">
        <f t="shared" si="2"/>
        <v>£000</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285"/>
      <c r="AG85" s="285"/>
      <c r="AI85" s="285"/>
      <c r="AK85" s="378"/>
    </row>
    <row r="86" spans="4:37" ht="12.75" customHeight="1" outlineLevel="1" x14ac:dyDescent="0.25">
      <c r="D86" s="139" t="str">
        <f>'Line Items'!D769</f>
        <v>Plant and Machinery Maintenance</v>
      </c>
      <c r="E86" s="102"/>
      <c r="F86" s="140" t="str">
        <f t="shared" si="2"/>
        <v>£000</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285"/>
      <c r="AG86" s="285"/>
      <c r="AI86" s="285"/>
      <c r="AK86" s="378"/>
    </row>
    <row r="87" spans="4:37" ht="12.75" customHeight="1" outlineLevel="1" x14ac:dyDescent="0.25">
      <c r="D87" s="139" t="str">
        <f>'Line Items'!D770</f>
        <v>CCTV Maintenance</v>
      </c>
      <c r="E87" s="102"/>
      <c r="F87" s="140" t="str">
        <f t="shared" si="2"/>
        <v>£000</v>
      </c>
      <c r="G87" s="283"/>
      <c r="H87" s="283"/>
      <c r="I87" s="283"/>
      <c r="J87" s="283"/>
      <c r="K87" s="283"/>
      <c r="L87" s="283"/>
      <c r="M87" s="283"/>
      <c r="N87" s="283"/>
      <c r="O87" s="283"/>
      <c r="P87" s="283"/>
      <c r="Q87" s="283"/>
      <c r="R87" s="283"/>
      <c r="S87" s="283"/>
      <c r="T87" s="283"/>
      <c r="U87" s="283"/>
      <c r="V87" s="283"/>
      <c r="W87" s="283"/>
      <c r="X87" s="283"/>
      <c r="Y87" s="283"/>
      <c r="Z87" s="283"/>
      <c r="AA87" s="283"/>
      <c r="AB87" s="283"/>
      <c r="AC87" s="284"/>
      <c r="AE87" s="285"/>
      <c r="AG87" s="285"/>
      <c r="AI87" s="285"/>
      <c r="AK87" s="378"/>
    </row>
    <row r="88" spans="4:37" ht="12.75" customHeight="1" outlineLevel="1" x14ac:dyDescent="0.25">
      <c r="D88" s="139" t="str">
        <f>'Line Items'!D771</f>
        <v>CIS Maintenance</v>
      </c>
      <c r="E88" s="102"/>
      <c r="F88" s="140" t="str">
        <f t="shared" si="2"/>
        <v>£000</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285"/>
      <c r="AG88" s="285"/>
      <c r="AI88" s="285"/>
      <c r="AK88" s="378"/>
    </row>
    <row r="89" spans="4:37" ht="12.75" customHeight="1" outlineLevel="1" x14ac:dyDescent="0.25">
      <c r="D89" s="139" t="str">
        <f>'Line Items'!D772</f>
        <v>Other Station Services</v>
      </c>
      <c r="E89" s="102"/>
      <c r="F89" s="140" t="str">
        <f t="shared" si="2"/>
        <v>£000</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285"/>
      <c r="AG89" s="285"/>
      <c r="AI89" s="285"/>
      <c r="AK89" s="378"/>
    </row>
    <row r="90" spans="4:37" ht="12.75" customHeight="1" outlineLevel="1" x14ac:dyDescent="0.25">
      <c r="D90" s="139" t="str">
        <f>'Line Items'!D773</f>
        <v>On Board Costs</v>
      </c>
      <c r="E90" s="102"/>
      <c r="F90" s="140" t="str">
        <f t="shared" si="2"/>
        <v>£000</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285"/>
      <c r="AG90" s="285"/>
      <c r="AI90" s="285"/>
      <c r="AK90" s="378"/>
    </row>
    <row r="91" spans="4:37" ht="12.75" customHeight="1" outlineLevel="1" x14ac:dyDescent="0.25">
      <c r="D91" s="139" t="str">
        <f>'Line Items'!D774</f>
        <v>Commissions Payable</v>
      </c>
      <c r="E91" s="102"/>
      <c r="F91" s="140" t="str">
        <f t="shared" si="2"/>
        <v>£000</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285"/>
      <c r="AG91" s="285"/>
      <c r="AI91" s="285"/>
      <c r="AK91" s="301"/>
    </row>
    <row r="92" spans="4:37" ht="12.75" customHeight="1" outlineLevel="1" x14ac:dyDescent="0.25">
      <c r="D92" s="139" t="str">
        <f>'Line Items'!D775</f>
        <v>Ticket and Systems Costs</v>
      </c>
      <c r="E92" s="102"/>
      <c r="F92" s="140" t="str">
        <f t="shared" si="2"/>
        <v>£000</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285"/>
      <c r="AG92" s="285"/>
      <c r="AI92" s="285"/>
      <c r="AK92" s="301"/>
    </row>
    <row r="93" spans="4:37" ht="12.75" customHeight="1" outlineLevel="1" x14ac:dyDescent="0.25">
      <c r="D93" s="139" t="str">
        <f>'Line Items'!D776</f>
        <v>Other Retailing Costs</v>
      </c>
      <c r="E93" s="102"/>
      <c r="F93" s="140" t="str">
        <f t="shared" si="2"/>
        <v>£000</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285"/>
      <c r="AG93" s="285"/>
      <c r="AI93" s="285"/>
      <c r="AK93" s="301"/>
    </row>
    <row r="94" spans="4:37" ht="12.75" customHeight="1" outlineLevel="1" x14ac:dyDescent="0.25">
      <c r="D94" s="139" t="str">
        <f>'Line Items'!D777</f>
        <v>Compensation Claims (not Delay Repay)</v>
      </c>
      <c r="E94" s="102"/>
      <c r="F94" s="140" t="str">
        <f t="shared" si="2"/>
        <v>£000</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285"/>
      <c r="AG94" s="285"/>
      <c r="AI94" s="285"/>
      <c r="AK94" s="301"/>
    </row>
    <row r="95" spans="4:37" ht="12.75" customHeight="1" outlineLevel="1" x14ac:dyDescent="0.25">
      <c r="D95" s="139" t="str">
        <f>'Line Items'!D778</f>
        <v>SEFT</v>
      </c>
      <c r="E95" s="102"/>
      <c r="F95" s="140" t="str">
        <f t="shared" si="2"/>
        <v>£000</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285"/>
      <c r="AG95" s="285"/>
      <c r="AI95" s="285"/>
      <c r="AK95" s="301"/>
    </row>
    <row r="96" spans="4:37" ht="12.75" customHeight="1" outlineLevel="1" x14ac:dyDescent="0.25">
      <c r="D96" s="139" t="str">
        <f>'Line Items'!D779</f>
        <v>Station Travel Plans</v>
      </c>
      <c r="E96" s="102"/>
      <c r="F96" s="140" t="str">
        <f t="shared" si="2"/>
        <v>£000</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285"/>
      <c r="AG96" s="285"/>
      <c r="AI96" s="285"/>
      <c r="AK96" s="301"/>
    </row>
    <row r="97" spans="4:37" ht="12.75" customHeight="1" outlineLevel="1" x14ac:dyDescent="0.25">
      <c r="D97" s="139" t="str">
        <f>'Line Items'!D780</f>
        <v>Station Car Parks</v>
      </c>
      <c r="E97" s="102"/>
      <c r="F97" s="140" t="str">
        <f t="shared" si="2"/>
        <v>£000</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285"/>
      <c r="AG97" s="285"/>
      <c r="AI97" s="285"/>
      <c r="AK97" s="378"/>
    </row>
    <row r="98" spans="4:37" ht="12.75" customHeight="1" outlineLevel="1" x14ac:dyDescent="0.25">
      <c r="D98" s="139" t="str">
        <f>'Line Items'!D781</f>
        <v>Car park management fees</v>
      </c>
      <c r="E98" s="102"/>
      <c r="F98" s="140" t="str">
        <f t="shared" si="2"/>
        <v>£000</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285"/>
      <c r="AG98" s="285"/>
      <c r="AI98" s="285"/>
      <c r="AK98" s="301"/>
    </row>
    <row r="99" spans="4:37" ht="12.75" customHeight="1" outlineLevel="1" x14ac:dyDescent="0.25">
      <c r="D99" s="139" t="str">
        <f>'Line Items'!D782</f>
        <v>Other Contractor Charges</v>
      </c>
      <c r="E99" s="102"/>
      <c r="F99" s="140" t="str">
        <f t="shared" si="2"/>
        <v>£000</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285"/>
      <c r="AG99" s="285"/>
      <c r="AI99" s="285"/>
      <c r="AK99" s="301"/>
    </row>
    <row r="100" spans="4:37" ht="12.75" customHeight="1" outlineLevel="1" x14ac:dyDescent="0.25">
      <c r="D100" s="139" t="str">
        <f>'Line Items'!D783</f>
        <v>Gate Maintenance</v>
      </c>
      <c r="E100" s="102"/>
      <c r="F100" s="140" t="str">
        <f t="shared" si="2"/>
        <v>£000</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285"/>
      <c r="AG100" s="285"/>
      <c r="AI100" s="285"/>
      <c r="AK100" s="301"/>
    </row>
    <row r="101" spans="4:37" ht="13.5" customHeight="1" outlineLevel="1" x14ac:dyDescent="0.25">
      <c r="D101" s="139" t="str">
        <f>'Line Items'!D784</f>
        <v>Gate Leases</v>
      </c>
      <c r="E101" s="102"/>
      <c r="F101" s="140" t="str">
        <f t="shared" si="2"/>
        <v>£000</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285"/>
      <c r="AG101" s="285"/>
      <c r="AI101" s="285"/>
      <c r="AK101" s="301"/>
    </row>
    <row r="102" spans="4:37" ht="12.75" customHeight="1" outlineLevel="1" x14ac:dyDescent="0.25">
      <c r="D102" s="139" t="str">
        <f>'Line Items'!D785</f>
        <v>Cycle Parking</v>
      </c>
      <c r="E102" s="102"/>
      <c r="F102" s="140" t="str">
        <f t="shared" si="2"/>
        <v>£000</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285"/>
      <c r="AG102" s="285"/>
      <c r="AI102" s="285"/>
      <c r="AK102" s="301"/>
    </row>
    <row r="103" spans="4:37" ht="12.75" customHeight="1" outlineLevel="1" x14ac:dyDescent="0.25">
      <c r="D103" s="139" t="str">
        <f>'Line Items'!D786</f>
        <v>Track Litter clearance</v>
      </c>
      <c r="E103" s="102"/>
      <c r="F103" s="140" t="str">
        <f t="shared" si="2"/>
        <v>£000</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285"/>
      <c r="AG103" s="285"/>
      <c r="AI103" s="285"/>
      <c r="AK103" s="301"/>
    </row>
    <row r="104" spans="4:37" ht="12.75" customHeight="1" outlineLevel="1" x14ac:dyDescent="0.25">
      <c r="D104" s="139" t="str">
        <f>'Line Items'!D787</f>
        <v>Oyster PAYG</v>
      </c>
      <c r="E104" s="102"/>
      <c r="F104" s="140" t="str">
        <f t="shared" si="2"/>
        <v>£000</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285"/>
      <c r="AG104" s="285"/>
      <c r="AI104" s="285"/>
      <c r="AK104" s="301"/>
    </row>
    <row r="105" spans="4:37" ht="12.75" customHeight="1" outlineLevel="1" x14ac:dyDescent="0.25">
      <c r="D105" s="139" t="str">
        <f>'Line Items'!D788</f>
        <v>External service contracts</v>
      </c>
      <c r="E105" s="102"/>
      <c r="F105" s="140" t="str">
        <f t="shared" si="2"/>
        <v>£000</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285"/>
      <c r="AG105" s="285"/>
      <c r="AI105" s="285"/>
      <c r="AK105" s="301"/>
    </row>
    <row r="106" spans="4:37" ht="12.75" customHeight="1" outlineLevel="1" x14ac:dyDescent="0.25">
      <c r="D106" s="139" t="str">
        <f>'Line Items'!D789</f>
        <v>Stations DDA</v>
      </c>
      <c r="E106" s="102"/>
      <c r="F106" s="140" t="str">
        <f t="shared" si="2"/>
        <v>£000</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285"/>
      <c r="AG106" s="285"/>
      <c r="AI106" s="285"/>
      <c r="AK106" s="378"/>
    </row>
    <row r="107" spans="4:37" ht="12.75" customHeight="1" outlineLevel="1" x14ac:dyDescent="0.25">
      <c r="D107" s="139" t="str">
        <f>'Line Items'!D790</f>
        <v>DOO Equipment</v>
      </c>
      <c r="E107" s="102"/>
      <c r="F107" s="140" t="str">
        <f t="shared" si="2"/>
        <v>£000</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285"/>
      <c r="AG107" s="285"/>
      <c r="AI107" s="285"/>
      <c r="AK107" s="378"/>
    </row>
    <row r="108" spans="4:37" ht="12.75" customHeight="1" outlineLevel="1" x14ac:dyDescent="0.25">
      <c r="D108" s="139" t="str">
        <f>'Line Items'!D791</f>
        <v>ERTMS</v>
      </c>
      <c r="E108" s="102"/>
      <c r="F108" s="140" t="str">
        <f t="shared" si="2"/>
        <v>£000</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285"/>
      <c r="AG108" s="285"/>
      <c r="AI108" s="285"/>
      <c r="AK108" s="378"/>
    </row>
    <row r="109" spans="4:37" ht="12.75" customHeight="1" outlineLevel="1" x14ac:dyDescent="0.25">
      <c r="D109" s="139" t="str">
        <f>'Line Items'!D792</f>
        <v>Wifi - Opex</v>
      </c>
      <c r="E109" s="102"/>
      <c r="F109" s="140" t="str">
        <f t="shared" si="2"/>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285"/>
      <c r="AG109" s="285"/>
      <c r="AI109" s="285"/>
      <c r="AK109" s="378"/>
    </row>
    <row r="110" spans="4:37" ht="12.75" customHeight="1" outlineLevel="1" x14ac:dyDescent="0.25">
      <c r="D110" s="139" t="str">
        <f>'Line Items'!D793</f>
        <v>Revenue protection (contracts)</v>
      </c>
      <c r="E110" s="102"/>
      <c r="F110" s="140" t="str">
        <f t="shared" si="2"/>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285"/>
      <c r="AG110" s="285"/>
      <c r="AI110" s="285"/>
      <c r="AK110" s="378"/>
    </row>
    <row r="111" spans="4:37" ht="12.75" customHeight="1" outlineLevel="1" x14ac:dyDescent="0.25">
      <c r="D111" s="139" t="str">
        <f>'Line Items'!D794</f>
        <v>Fire and Crime Prevention</v>
      </c>
      <c r="E111" s="102"/>
      <c r="F111" s="140" t="str">
        <f t="shared" si="2"/>
        <v>£000</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285"/>
      <c r="AG111" s="285"/>
      <c r="AI111" s="285"/>
      <c r="AK111" s="301"/>
    </row>
    <row r="112" spans="4:37" ht="12.75" customHeight="1" outlineLevel="1" x14ac:dyDescent="0.25">
      <c r="D112" s="139" t="str">
        <f>'Line Items'!D795</f>
        <v>Convenience Stores Supplies</v>
      </c>
      <c r="E112" s="102"/>
      <c r="F112" s="140" t="str">
        <f t="shared" si="2"/>
        <v>£000</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285"/>
      <c r="AG112" s="285"/>
      <c r="AI112" s="285"/>
      <c r="AK112" s="301"/>
    </row>
    <row r="113" spans="4:37" ht="12.75" customHeight="1" outlineLevel="1" x14ac:dyDescent="0.25">
      <c r="D113" s="139" t="str">
        <f>'Line Items'!D796</f>
        <v>Station Improvement Fund - Opex</v>
      </c>
      <c r="E113" s="102"/>
      <c r="F113" s="140" t="str">
        <f t="shared" si="2"/>
        <v>£000</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285"/>
      <c r="AG113" s="285"/>
      <c r="AI113" s="285"/>
      <c r="AK113" s="301"/>
    </row>
    <row r="114" spans="4:37" ht="12.75" customHeight="1" outlineLevel="1" x14ac:dyDescent="0.25">
      <c r="D114" s="139" t="str">
        <f>'Line Items'!D797</f>
        <v>Minor Works Budget</v>
      </c>
      <c r="E114" s="102"/>
      <c r="F114" s="140" t="str">
        <f t="shared" si="2"/>
        <v>£000</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285"/>
      <c r="AG114" s="285"/>
      <c r="AI114" s="285"/>
      <c r="AK114" s="301"/>
    </row>
    <row r="115" spans="4:37" ht="12.75" customHeight="1" outlineLevel="1" x14ac:dyDescent="0.25">
      <c r="D115" s="139" t="str">
        <f>'Line Items'!D798</f>
        <v>Station Asset Management Plan Accreditation</v>
      </c>
      <c r="E115" s="102"/>
      <c r="F115" s="140" t="str">
        <f t="shared" si="2"/>
        <v>£000</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285"/>
      <c r="AG115" s="285"/>
      <c r="AI115" s="285"/>
      <c r="AK115" s="301"/>
    </row>
    <row r="116" spans="4:37" ht="12.75" customHeight="1" outlineLevel="1" x14ac:dyDescent="0.25">
      <c r="D116" s="139" t="str">
        <f>'Line Items'!D799</f>
        <v>Depot and Stabling Works Fund</v>
      </c>
      <c r="E116" s="102"/>
      <c r="F116" s="140" t="str">
        <f t="shared" si="2"/>
        <v>£000</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285"/>
      <c r="AG116" s="285"/>
      <c r="AI116" s="285"/>
      <c r="AK116" s="301"/>
    </row>
    <row r="117" spans="4:37" ht="12.75" customHeight="1" outlineLevel="1" x14ac:dyDescent="0.25">
      <c r="D117" s="139" t="str">
        <f>'Line Items'!D800</f>
        <v>Service Option Scheme Fund</v>
      </c>
      <c r="E117" s="102"/>
      <c r="F117" s="140" t="str">
        <f t="shared" si="2"/>
        <v>£000</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285"/>
      <c r="AG117" s="285"/>
      <c r="AI117" s="285"/>
      <c r="AK117" s="378"/>
    </row>
    <row r="118" spans="4:37" ht="12.75" customHeight="1" outlineLevel="1" x14ac:dyDescent="0.25">
      <c r="D118" s="139" t="str">
        <f>'Line Items'!D801</f>
        <v>SFO Station Repairing Lease: Civils - Planned</v>
      </c>
      <c r="E118" s="102"/>
      <c r="F118" s="140" t="str">
        <f t="shared" si="2"/>
        <v>£000</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285"/>
      <c r="AG118" s="285"/>
      <c r="AI118" s="285"/>
      <c r="AK118" s="301"/>
    </row>
    <row r="119" spans="4:37" ht="12.75" customHeight="1" outlineLevel="1" x14ac:dyDescent="0.25">
      <c r="D119" s="139" t="str">
        <f>'Line Items'!D802</f>
        <v>SFO Station Repairing Lease: Civils - Unplanned</v>
      </c>
      <c r="E119" s="102"/>
      <c r="F119" s="140" t="str">
        <f t="shared" si="2"/>
        <v>£000</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285"/>
      <c r="AG119" s="285"/>
      <c r="AI119" s="285"/>
      <c r="AK119" s="301"/>
    </row>
    <row r="120" spans="4:37" ht="12.75" customHeight="1" outlineLevel="1" x14ac:dyDescent="0.25">
      <c r="D120" s="139" t="str">
        <f>'Line Items'!D803</f>
        <v>SFO Station Repairing Lease: M&amp;E - Planned</v>
      </c>
      <c r="E120" s="102"/>
      <c r="F120" s="140" t="str">
        <f t="shared" si="2"/>
        <v>£000</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285"/>
      <c r="AG120" s="285"/>
      <c r="AI120" s="285"/>
      <c r="AK120" s="301"/>
    </row>
    <row r="121" spans="4:37" ht="12.75" customHeight="1" outlineLevel="1" x14ac:dyDescent="0.25">
      <c r="D121" s="139" t="str">
        <f>'Line Items'!D804</f>
        <v>SFO Station Repairing Lease: M&amp;E - Unplanned</v>
      </c>
      <c r="E121" s="102"/>
      <c r="F121" s="140" t="str">
        <f t="shared" si="2"/>
        <v>£000</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285"/>
      <c r="AG121" s="285"/>
      <c r="AI121" s="285"/>
      <c r="AK121" s="301"/>
    </row>
    <row r="122" spans="4:37" ht="12.75" customHeight="1" outlineLevel="1" x14ac:dyDescent="0.25">
      <c r="D122" s="139" t="str">
        <f>'Line Items'!D805</f>
        <v>SFO Station Repairing Lease: Lifts - Planned</v>
      </c>
      <c r="E122" s="102"/>
      <c r="F122" s="140" t="str">
        <f t="shared" si="2"/>
        <v>£000</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285"/>
      <c r="AG122" s="285"/>
      <c r="AI122" s="285"/>
      <c r="AK122" s="301"/>
    </row>
    <row r="123" spans="4:37" ht="12.75" customHeight="1" outlineLevel="1" x14ac:dyDescent="0.25">
      <c r="D123" s="139" t="str">
        <f>'Line Items'!D806</f>
        <v>SFO Station Repairing Lease: Lifts - Unplanned</v>
      </c>
      <c r="E123" s="102"/>
      <c r="F123" s="140" t="str">
        <f t="shared" si="2"/>
        <v>£000</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285"/>
      <c r="AG123" s="285"/>
      <c r="AI123" s="285"/>
      <c r="AK123" s="301"/>
    </row>
    <row r="124" spans="4:37" ht="12.75" customHeight="1" outlineLevel="1" x14ac:dyDescent="0.25">
      <c r="D124" s="139" t="str">
        <f>'Line Items'!D807</f>
        <v>[Station &amp; Train Operations Line 58]</v>
      </c>
      <c r="E124" s="102"/>
      <c r="F124" s="140" t="str">
        <f t="shared" si="2"/>
        <v>£000</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285"/>
      <c r="AG124" s="285"/>
      <c r="AI124" s="285"/>
      <c r="AK124" s="301"/>
    </row>
    <row r="125" spans="4:37" ht="12.6" customHeight="1" outlineLevel="1" x14ac:dyDescent="0.25">
      <c r="D125" s="139" t="str">
        <f>'Line Items'!D808</f>
        <v>[Station &amp; Train Operations Line 59]</v>
      </c>
      <c r="E125" s="102"/>
      <c r="F125" s="140" t="str">
        <f t="shared" si="2"/>
        <v>£000</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285"/>
      <c r="AG125" s="285"/>
      <c r="AI125" s="285"/>
      <c r="AK125" s="301"/>
    </row>
    <row r="126" spans="4:37" ht="12.6" customHeight="1" outlineLevel="1" x14ac:dyDescent="0.25">
      <c r="D126" s="139" t="str">
        <f>'Line Items'!D809</f>
        <v>[Station &amp; Train Operations Line 60]</v>
      </c>
      <c r="E126" s="102"/>
      <c r="F126" s="140" t="str">
        <f t="shared" si="2"/>
        <v>£000</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285"/>
      <c r="AG126" s="285"/>
      <c r="AI126" s="285"/>
      <c r="AK126" s="301"/>
    </row>
    <row r="127" spans="4:37" ht="12.6" customHeight="1" outlineLevel="1" x14ac:dyDescent="0.25">
      <c r="D127" s="139" t="str">
        <f>'Line Items'!D810</f>
        <v>[Station &amp; Train Operations Line 61]</v>
      </c>
      <c r="E127" s="102"/>
      <c r="F127" s="140" t="str">
        <f t="shared" si="2"/>
        <v>£000</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285"/>
      <c r="AG127" s="285"/>
      <c r="AI127" s="285"/>
      <c r="AK127" s="301"/>
    </row>
    <row r="128" spans="4:37" ht="12.6" customHeight="1" outlineLevel="1" x14ac:dyDescent="0.25">
      <c r="D128" s="139" t="str">
        <f>'Line Items'!D811</f>
        <v>[Station &amp; Train Operations Line 62]</v>
      </c>
      <c r="E128" s="102"/>
      <c r="F128" s="140" t="str">
        <f t="shared" si="2"/>
        <v>£000</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285"/>
      <c r="AG128" s="285"/>
      <c r="AI128" s="285"/>
      <c r="AK128" s="301"/>
    </row>
    <row r="129" spans="2:37" ht="12.6" customHeight="1" outlineLevel="1" x14ac:dyDescent="0.25">
      <c r="D129" s="139" t="str">
        <f>'Line Items'!D812</f>
        <v>[Station &amp; Train Operations Line 63]</v>
      </c>
      <c r="E129" s="102"/>
      <c r="F129" s="140" t="str">
        <f t="shared" si="2"/>
        <v>£000</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285"/>
      <c r="AG129" s="285"/>
      <c r="AI129" s="285"/>
      <c r="AK129" s="301"/>
    </row>
    <row r="130" spans="2:37" ht="12.6" customHeight="1" outlineLevel="1" x14ac:dyDescent="0.25">
      <c r="D130" s="139" t="str">
        <f>'Line Items'!D813</f>
        <v>[Station &amp; Train Operations Line 64]</v>
      </c>
      <c r="E130" s="102"/>
      <c r="F130" s="140" t="str">
        <f t="shared" si="2"/>
        <v>£000</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285"/>
      <c r="AG130" s="285"/>
      <c r="AI130" s="285"/>
      <c r="AK130" s="301"/>
    </row>
    <row r="131" spans="2:37" ht="12.6" customHeight="1" outlineLevel="1" x14ac:dyDescent="0.25">
      <c r="D131" s="139" t="str">
        <f>'Line Items'!D814</f>
        <v>[Station &amp; Train Operations Line 65]</v>
      </c>
      <c r="E131" s="102"/>
      <c r="F131" s="140" t="str">
        <f t="shared" si="2"/>
        <v>£000</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285"/>
      <c r="AG131" s="285"/>
      <c r="AI131" s="285"/>
      <c r="AK131" s="301"/>
    </row>
    <row r="132" spans="2:37" ht="12.6" customHeight="1" outlineLevel="1" x14ac:dyDescent="0.25">
      <c r="D132" s="139" t="str">
        <f>'Line Items'!D815</f>
        <v>[Station &amp; Train Operations Line 66]</v>
      </c>
      <c r="E132" s="102"/>
      <c r="F132" s="140" t="str">
        <f t="shared" ref="F132:F136" si="3">F131</f>
        <v>£000</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285"/>
      <c r="AG132" s="285"/>
      <c r="AI132" s="285"/>
      <c r="AK132" s="301"/>
    </row>
    <row r="133" spans="2:37" ht="12.6" customHeight="1" outlineLevel="1" x14ac:dyDescent="0.25">
      <c r="D133" s="139" t="str">
        <f>'Line Items'!D816</f>
        <v>[Station &amp; Train Operations Line 67]</v>
      </c>
      <c r="E133" s="102"/>
      <c r="F133" s="140" t="str">
        <f t="shared" si="3"/>
        <v>£000</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285"/>
      <c r="AG133" s="285"/>
      <c r="AI133" s="285"/>
      <c r="AK133" s="301"/>
    </row>
    <row r="134" spans="2:37" ht="12.6" customHeight="1" outlineLevel="1" x14ac:dyDescent="0.25">
      <c r="D134" s="139" t="str">
        <f>'Line Items'!D817</f>
        <v>[Station &amp; Train Operations Line 68]</v>
      </c>
      <c r="E134" s="102"/>
      <c r="F134" s="140" t="str">
        <f t="shared" si="3"/>
        <v>£000</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285"/>
      <c r="AG134" s="285"/>
      <c r="AI134" s="285"/>
      <c r="AK134" s="301"/>
    </row>
    <row r="135" spans="2:37" ht="12.6" customHeight="1" outlineLevel="1" x14ac:dyDescent="0.25">
      <c r="D135" s="139" t="str">
        <f>'Line Items'!D818</f>
        <v>[Station &amp; Train Operations Line 69]</v>
      </c>
      <c r="E135" s="102"/>
      <c r="F135" s="140" t="str">
        <f t="shared" si="3"/>
        <v>£000</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285"/>
      <c r="AG135" s="285"/>
      <c r="AI135" s="285"/>
      <c r="AK135" s="301"/>
    </row>
    <row r="136" spans="2:37" ht="12.75" customHeight="1" outlineLevel="1" x14ac:dyDescent="0.25">
      <c r="D136" s="111" t="str">
        <f>'Line Items'!D819</f>
        <v>[Station &amp; Train Operations Line 70]</v>
      </c>
      <c r="E136" s="163"/>
      <c r="F136" s="150" t="str">
        <f t="shared" si="3"/>
        <v>£000</v>
      </c>
      <c r="G136" s="379"/>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9"/>
      <c r="AE136" s="290"/>
      <c r="AG136" s="290"/>
      <c r="AI136" s="290"/>
      <c r="AK136" s="302"/>
    </row>
    <row r="137" spans="2:37" ht="12.75" customHeight="1" outlineLevel="1" x14ac:dyDescent="0.25">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E137" s="103"/>
      <c r="AG137" s="103"/>
      <c r="AI137" s="103"/>
    </row>
    <row r="138" spans="2:37" ht="12.75" customHeight="1" outlineLevel="1" x14ac:dyDescent="0.25">
      <c r="D138" s="292" t="str">
        <f>"Total "&amp;B65</f>
        <v>Total Station &amp; Train Operations</v>
      </c>
      <c r="E138" s="385"/>
      <c r="F138" s="386" t="str">
        <f>F136</f>
        <v>£000</v>
      </c>
      <c r="G138" s="387">
        <f>SUM(G67:G136)</f>
        <v>0</v>
      </c>
      <c r="H138" s="387">
        <f t="shared" ref="H138:AC138" si="4">SUM(H67:H136)</f>
        <v>0</v>
      </c>
      <c r="I138" s="387">
        <f t="shared" si="4"/>
        <v>0</v>
      </c>
      <c r="J138" s="387">
        <f t="shared" si="4"/>
        <v>0</v>
      </c>
      <c r="K138" s="387">
        <f t="shared" si="4"/>
        <v>0</v>
      </c>
      <c r="L138" s="387">
        <f t="shared" si="4"/>
        <v>0</v>
      </c>
      <c r="M138" s="387">
        <f t="shared" si="4"/>
        <v>0</v>
      </c>
      <c r="N138" s="387">
        <f t="shared" si="4"/>
        <v>0</v>
      </c>
      <c r="O138" s="387">
        <f t="shared" si="4"/>
        <v>0</v>
      </c>
      <c r="P138" s="387">
        <f t="shared" si="4"/>
        <v>0</v>
      </c>
      <c r="Q138" s="387">
        <f t="shared" si="4"/>
        <v>0</v>
      </c>
      <c r="R138" s="387">
        <f t="shared" si="4"/>
        <v>0</v>
      </c>
      <c r="S138" s="387">
        <f t="shared" si="4"/>
        <v>0</v>
      </c>
      <c r="T138" s="387">
        <f t="shared" si="4"/>
        <v>0</v>
      </c>
      <c r="U138" s="387">
        <f t="shared" si="4"/>
        <v>0</v>
      </c>
      <c r="V138" s="387">
        <f t="shared" si="4"/>
        <v>0</v>
      </c>
      <c r="W138" s="387">
        <f t="shared" si="4"/>
        <v>0</v>
      </c>
      <c r="X138" s="387">
        <f t="shared" si="4"/>
        <v>0</v>
      </c>
      <c r="Y138" s="387">
        <f t="shared" si="4"/>
        <v>0</v>
      </c>
      <c r="Z138" s="387">
        <f t="shared" si="4"/>
        <v>0</v>
      </c>
      <c r="AA138" s="387">
        <f t="shared" si="4"/>
        <v>0</v>
      </c>
      <c r="AB138" s="387">
        <f t="shared" si="4"/>
        <v>0</v>
      </c>
      <c r="AC138" s="298">
        <f t="shared" si="4"/>
        <v>0</v>
      </c>
      <c r="AE138" s="299">
        <f>SUM(AE67:AE136)</f>
        <v>0</v>
      </c>
      <c r="AG138" s="299">
        <f>SUM(AG67:AG136)</f>
        <v>0</v>
      </c>
      <c r="AI138" s="299">
        <f>SUM(AI67:AI136)</f>
        <v>0</v>
      </c>
      <c r="AK138" s="296"/>
    </row>
    <row r="139" spans="2:37" x14ac:dyDescent="0.25">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E139" s="103"/>
      <c r="AG139" s="103"/>
      <c r="AI139" s="103"/>
    </row>
    <row r="140" spans="2:37" ht="14.4" x14ac:dyDescent="0.25">
      <c r="B140" s="17" t="str">
        <f>'Line Items'!B821</f>
        <v>Rolling Stock Maintenance</v>
      </c>
      <c r="C140" s="17"/>
      <c r="D140" s="277"/>
      <c r="E140" s="277"/>
      <c r="F140" s="17"/>
      <c r="G140" s="388"/>
      <c r="H140" s="388"/>
      <c r="I140" s="388"/>
      <c r="J140" s="388"/>
      <c r="K140" s="388"/>
      <c r="L140" s="388"/>
      <c r="M140" s="388"/>
      <c r="N140" s="388"/>
      <c r="O140" s="388"/>
      <c r="P140" s="388"/>
      <c r="Q140" s="388"/>
      <c r="R140" s="388"/>
      <c r="S140" s="388"/>
      <c r="T140" s="388"/>
      <c r="U140" s="388"/>
      <c r="V140" s="388"/>
      <c r="W140" s="388"/>
      <c r="X140" s="388"/>
      <c r="Y140" s="388"/>
      <c r="Z140" s="388"/>
      <c r="AA140" s="388"/>
      <c r="AB140" s="388"/>
      <c r="AC140" s="388"/>
      <c r="AD140" s="17"/>
      <c r="AE140" s="388"/>
      <c r="AF140" s="17"/>
      <c r="AG140" s="388"/>
      <c r="AH140" s="17"/>
      <c r="AI140" s="388"/>
      <c r="AJ140" s="17"/>
      <c r="AK140" s="17"/>
    </row>
    <row r="141" spans="2:37" ht="12.75" customHeight="1" outlineLevel="1" x14ac:dyDescent="0.25">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E141" s="103"/>
      <c r="AG141" s="103"/>
      <c r="AI141" s="103"/>
    </row>
    <row r="142" spans="2:37" ht="12.75" customHeight="1" outlineLevel="1" x14ac:dyDescent="0.25">
      <c r="D142" s="345" t="str">
        <f>'Line Items'!D823</f>
        <v>Fleet materials - Heavy Maintenance</v>
      </c>
      <c r="E142" s="346"/>
      <c r="F142" s="347" t="s">
        <v>556</v>
      </c>
      <c r="G142" s="349"/>
      <c r="H142" s="348"/>
      <c r="I142" s="349"/>
      <c r="J142" s="348"/>
      <c r="K142" s="349"/>
      <c r="L142" s="348"/>
      <c r="M142" s="348"/>
      <c r="N142" s="348"/>
      <c r="O142" s="348"/>
      <c r="P142" s="348"/>
      <c r="Q142" s="348"/>
      <c r="R142" s="348"/>
      <c r="S142" s="348"/>
      <c r="T142" s="348"/>
      <c r="U142" s="348"/>
      <c r="V142" s="348"/>
      <c r="W142" s="348"/>
      <c r="X142" s="348"/>
      <c r="Y142" s="348"/>
      <c r="Z142" s="348"/>
      <c r="AA142" s="348"/>
      <c r="AB142" s="348"/>
      <c r="AC142" s="360"/>
      <c r="AE142" s="351"/>
      <c r="AG142" s="351"/>
      <c r="AI142" s="351"/>
      <c r="AK142" s="356"/>
    </row>
    <row r="143" spans="2:37" ht="12.75" customHeight="1" outlineLevel="1" x14ac:dyDescent="0.25">
      <c r="D143" s="139" t="str">
        <f>'Line Items'!D824</f>
        <v>Fleet materials - Light Maintenance</v>
      </c>
      <c r="E143" s="102"/>
      <c r="F143" s="140" t="str">
        <f t="shared" ref="F143:F196" si="5">F142</f>
        <v>£000</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377"/>
      <c r="AE143" s="285"/>
      <c r="AG143" s="285"/>
      <c r="AI143" s="285"/>
      <c r="AK143" s="301"/>
    </row>
    <row r="144" spans="2:37" ht="12.75" customHeight="1" outlineLevel="1" x14ac:dyDescent="0.25">
      <c r="D144" s="139" t="str">
        <f>'Line Items'!D825</f>
        <v>Third party RS maintainer</v>
      </c>
      <c r="E144" s="102"/>
      <c r="F144" s="140" t="str">
        <f t="shared" si="5"/>
        <v>£000</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285"/>
      <c r="AG144" s="285"/>
      <c r="AI144" s="285"/>
      <c r="AK144" s="301"/>
    </row>
    <row r="145" spans="4:37" ht="12.75" customHeight="1" outlineLevel="1" x14ac:dyDescent="0.25">
      <c r="D145" s="139" t="str">
        <f>'Line Items'!D826</f>
        <v>HQ Depot Costs</v>
      </c>
      <c r="E145" s="102"/>
      <c r="F145" s="140" t="str">
        <f t="shared" si="5"/>
        <v>£000</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285"/>
      <c r="AG145" s="285"/>
      <c r="AI145" s="285"/>
      <c r="AK145" s="301"/>
    </row>
    <row r="146" spans="4:37" ht="12.75" customHeight="1" outlineLevel="1" x14ac:dyDescent="0.25">
      <c r="D146" s="139" t="str">
        <f>'Line Items'!D827</f>
        <v>Depot: Administrative Costs</v>
      </c>
      <c r="E146" s="102"/>
      <c r="F146" s="140" t="str">
        <f t="shared" si="5"/>
        <v>£000</v>
      </c>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4"/>
      <c r="AE146" s="285"/>
      <c r="AG146" s="285"/>
      <c r="AI146" s="285"/>
      <c r="AK146" s="301"/>
    </row>
    <row r="147" spans="4:37" ht="12.75" customHeight="1" outlineLevel="1" x14ac:dyDescent="0.25">
      <c r="D147" s="139" t="str">
        <f>'Line Items'!D828</f>
        <v>Depot: Security Costs</v>
      </c>
      <c r="E147" s="102"/>
      <c r="F147" s="140" t="str">
        <f t="shared" si="5"/>
        <v>£000</v>
      </c>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4"/>
      <c r="AE147" s="285"/>
      <c r="AG147" s="285"/>
      <c r="AI147" s="285"/>
      <c r="AK147" s="301"/>
    </row>
    <row r="148" spans="4:37" ht="12.75" customHeight="1" outlineLevel="1" x14ac:dyDescent="0.25">
      <c r="D148" s="139" t="str">
        <f>'Line Items'!D829</f>
        <v>Depot: Building Costs</v>
      </c>
      <c r="E148" s="102"/>
      <c r="F148" s="140" t="str">
        <f t="shared" si="5"/>
        <v>£000</v>
      </c>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4"/>
      <c r="AE148" s="285"/>
      <c r="AG148" s="285"/>
      <c r="AI148" s="285"/>
      <c r="AK148" s="301"/>
    </row>
    <row r="149" spans="4:37" ht="12.75" customHeight="1" outlineLevel="1" x14ac:dyDescent="0.25">
      <c r="D149" s="139" t="str">
        <f>'Line Items'!D830</f>
        <v>Depot: IT Equipment</v>
      </c>
      <c r="E149" s="102"/>
      <c r="F149" s="140" t="str">
        <f t="shared" si="5"/>
        <v>£000</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285"/>
      <c r="AG149" s="285"/>
      <c r="AI149" s="285"/>
      <c r="AK149" s="301"/>
    </row>
    <row r="150" spans="4:37" ht="12.75" customHeight="1" outlineLevel="1" x14ac:dyDescent="0.25">
      <c r="D150" s="139" t="str">
        <f>'Line Items'!D831</f>
        <v>Depot: Industry Payments</v>
      </c>
      <c r="E150" s="102"/>
      <c r="F150" s="140" t="str">
        <f t="shared" si="5"/>
        <v>£000</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285"/>
      <c r="AG150" s="285"/>
      <c r="AI150" s="285"/>
      <c r="AK150" s="301"/>
    </row>
    <row r="151" spans="4:37" ht="12.75" customHeight="1" outlineLevel="1" x14ac:dyDescent="0.25">
      <c r="D151" s="139" t="str">
        <f>'Line Items'!D832</f>
        <v>Depot: Plant</v>
      </c>
      <c r="E151" s="102"/>
      <c r="F151" s="140" t="str">
        <f t="shared" si="5"/>
        <v>£000</v>
      </c>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4"/>
      <c r="AE151" s="285"/>
      <c r="AG151" s="285"/>
      <c r="AI151" s="285"/>
      <c r="AK151" s="301"/>
    </row>
    <row r="152" spans="4:37" ht="12.75" customHeight="1" outlineLevel="1" x14ac:dyDescent="0.25">
      <c r="D152" s="139" t="str">
        <f>'Line Items'!D833</f>
        <v>Depot: Track</v>
      </c>
      <c r="E152" s="102"/>
      <c r="F152" s="140" t="str">
        <f t="shared" si="5"/>
        <v>£000</v>
      </c>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4"/>
      <c r="AE152" s="285"/>
      <c r="AG152" s="285"/>
      <c r="AI152" s="285"/>
      <c r="AK152" s="301"/>
    </row>
    <row r="153" spans="4:37" ht="12.75" customHeight="1" outlineLevel="1" x14ac:dyDescent="0.25">
      <c r="D153" s="139" t="str">
        <f>'Line Items'!D834</f>
        <v>Depot: Equipment</v>
      </c>
      <c r="E153" s="102"/>
      <c r="F153" s="140" t="str">
        <f t="shared" si="5"/>
        <v>£000</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285"/>
      <c r="AG153" s="285"/>
      <c r="AI153" s="285"/>
      <c r="AK153" s="301"/>
    </row>
    <row r="154" spans="4:37" ht="12.75" customHeight="1" outlineLevel="1" x14ac:dyDescent="0.25">
      <c r="D154" s="139" t="str">
        <f>'Line Items'!D835</f>
        <v>Depot: Utilities</v>
      </c>
      <c r="E154" s="102"/>
      <c r="F154" s="140" t="str">
        <f t="shared" si="5"/>
        <v>£000</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285"/>
      <c r="AG154" s="285"/>
      <c r="AI154" s="285"/>
      <c r="AK154" s="301"/>
    </row>
    <row r="155" spans="4:37" ht="12.75" customHeight="1" outlineLevel="1" x14ac:dyDescent="0.25">
      <c r="D155" s="139" t="str">
        <f>'Line Items'!D836</f>
        <v>Depot: M&amp;E maintenance</v>
      </c>
      <c r="E155" s="102"/>
      <c r="F155" s="140" t="str">
        <f t="shared" si="5"/>
        <v>£000</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285"/>
      <c r="AG155" s="285"/>
      <c r="AI155" s="285"/>
      <c r="AK155" s="301"/>
    </row>
    <row r="156" spans="4:37" ht="12.75" customHeight="1" outlineLevel="1" x14ac:dyDescent="0.25">
      <c r="D156" s="139" t="str">
        <f>'Line Items'!D837</f>
        <v>Depot: Cleaning</v>
      </c>
      <c r="E156" s="102"/>
      <c r="F156" s="140" t="str">
        <f t="shared" si="5"/>
        <v>£000</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285"/>
      <c r="AG156" s="285"/>
      <c r="AI156" s="285"/>
      <c r="AK156" s="301"/>
    </row>
    <row r="157" spans="4:37" ht="12.75" customHeight="1" outlineLevel="1" x14ac:dyDescent="0.25">
      <c r="D157" s="139" t="str">
        <f>'Line Items'!D838</f>
        <v>Depot Operating Lease Costs</v>
      </c>
      <c r="E157" s="102"/>
      <c r="F157" s="140" t="str">
        <f t="shared" si="5"/>
        <v>£000</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285"/>
      <c r="AG157" s="285"/>
      <c r="AI157" s="285"/>
      <c r="AK157" s="378"/>
    </row>
    <row r="158" spans="4:37" ht="12.75" customHeight="1" outlineLevel="1" x14ac:dyDescent="0.25">
      <c r="D158" s="139" t="str">
        <f>'Line Items'!D839</f>
        <v>Stores materials</v>
      </c>
      <c r="E158" s="102"/>
      <c r="F158" s="140" t="str">
        <f t="shared" si="5"/>
        <v>£000</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285"/>
      <c r="AG158" s="285"/>
      <c r="AI158" s="285"/>
      <c r="AK158" s="301"/>
    </row>
    <row r="159" spans="4:37" ht="12.75" customHeight="1" outlineLevel="1" x14ac:dyDescent="0.25">
      <c r="D159" s="139" t="str">
        <f>'Line Items'!D840</f>
        <v>Third party stores materials</v>
      </c>
      <c r="E159" s="102"/>
      <c r="F159" s="140" t="str">
        <f t="shared" si="5"/>
        <v>£000</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285"/>
      <c r="AG159" s="285"/>
      <c r="AI159" s="285"/>
      <c r="AK159" s="301"/>
    </row>
    <row r="160" spans="4:37" ht="12.75" customHeight="1" outlineLevel="1" x14ac:dyDescent="0.25">
      <c r="D160" s="139" t="str">
        <f>'Line Items'!D841</f>
        <v>Cost of Goods Sold: Materials</v>
      </c>
      <c r="E160" s="102"/>
      <c r="F160" s="140" t="str">
        <f t="shared" si="5"/>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285"/>
      <c r="AG160" s="285"/>
      <c r="AI160" s="285"/>
      <c r="AK160" s="301"/>
    </row>
    <row r="161" spans="4:37" ht="12.75" customHeight="1" outlineLevel="1" x14ac:dyDescent="0.25">
      <c r="D161" s="139" t="str">
        <f>'Line Items'!D842</f>
        <v>Cost of Goods Sold: Fuel</v>
      </c>
      <c r="E161" s="102"/>
      <c r="F161" s="140" t="str">
        <f t="shared" si="5"/>
        <v>£000</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285"/>
      <c r="AG161" s="285"/>
      <c r="AI161" s="285"/>
      <c r="AK161" s="301"/>
    </row>
    <row r="162" spans="4:37" ht="12.75" customHeight="1" outlineLevel="1" x14ac:dyDescent="0.25">
      <c r="D162" s="139" t="str">
        <f>'Line Items'!D843</f>
        <v>Cost of Goods Sold: Contractors</v>
      </c>
      <c r="E162" s="102"/>
      <c r="F162" s="140" t="str">
        <f t="shared" si="5"/>
        <v>£000</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285"/>
      <c r="AG162" s="285"/>
      <c r="AI162" s="285"/>
      <c r="AK162" s="301"/>
    </row>
    <row r="163" spans="4:37" ht="12.75" customHeight="1" outlineLevel="1" x14ac:dyDescent="0.25">
      <c r="D163" s="139" t="str">
        <f>'Line Items'!D844</f>
        <v>ROSCO Insurance</v>
      </c>
      <c r="E163" s="102"/>
      <c r="F163" s="140" t="str">
        <f t="shared" si="5"/>
        <v>£000</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285"/>
      <c r="AG163" s="285"/>
      <c r="AI163" s="285"/>
      <c r="AK163" s="301"/>
    </row>
    <row r="164" spans="4:37" ht="12.75" customHeight="1" outlineLevel="1" x14ac:dyDescent="0.25">
      <c r="D164" s="139" t="str">
        <f>'Line Items'!D845</f>
        <v>Other Rolling Stock Maintenance Costs</v>
      </c>
      <c r="E164" s="102"/>
      <c r="F164" s="140" t="str">
        <f t="shared" si="5"/>
        <v>£000</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285"/>
      <c r="AG164" s="285"/>
      <c r="AI164" s="285"/>
      <c r="AK164" s="301"/>
    </row>
    <row r="165" spans="4:37" ht="12.75" customHeight="1" outlineLevel="1" x14ac:dyDescent="0.25">
      <c r="D165" s="139" t="str">
        <f>'Line Items'!D846</f>
        <v>Track maintenance</v>
      </c>
      <c r="E165" s="102"/>
      <c r="F165" s="140" t="str">
        <f t="shared" si="5"/>
        <v>£000</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285"/>
      <c r="AG165" s="285"/>
      <c r="AI165" s="285"/>
      <c r="AK165" s="301"/>
    </row>
    <row r="166" spans="4:37" ht="12.75" customHeight="1" outlineLevel="1" x14ac:dyDescent="0.25">
      <c r="D166" s="139" t="str">
        <f>'Line Items'!D847</f>
        <v>Technical and Engineering Support</v>
      </c>
      <c r="E166" s="102"/>
      <c r="F166" s="140" t="str">
        <f t="shared" si="5"/>
        <v>£000</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285"/>
      <c r="AG166" s="285"/>
      <c r="AI166" s="285"/>
      <c r="AK166" s="301"/>
    </row>
    <row r="167" spans="4:37" ht="12.75" customHeight="1" outlineLevel="1" x14ac:dyDescent="0.25">
      <c r="D167" s="139" t="str">
        <f>'Line Items'!D848</f>
        <v>CET &amp; CWM</v>
      </c>
      <c r="E167" s="102"/>
      <c r="F167" s="140" t="str">
        <f t="shared" si="5"/>
        <v>£000</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4"/>
      <c r="AE167" s="285"/>
      <c r="AG167" s="285"/>
      <c r="AI167" s="285"/>
      <c r="AK167" s="301"/>
    </row>
    <row r="168" spans="4:37" ht="12.75" customHeight="1" outlineLevel="1" x14ac:dyDescent="0.25">
      <c r="D168" s="139" t="str">
        <f>'Line Items'!D849</f>
        <v>Other Rolling Stock charges</v>
      </c>
      <c r="E168" s="102"/>
      <c r="F168" s="140" t="str">
        <f t="shared" si="5"/>
        <v>£000</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4"/>
      <c r="AE168" s="285"/>
      <c r="AG168" s="285"/>
      <c r="AI168" s="285"/>
      <c r="AK168" s="301"/>
    </row>
    <row r="169" spans="4:37" ht="12.75" customHeight="1" outlineLevel="1" x14ac:dyDescent="0.25">
      <c r="D169" s="139" t="str">
        <f>'Line Items'!D850</f>
        <v>Overhead Line maintenance</v>
      </c>
      <c r="E169" s="102"/>
      <c r="F169" s="140" t="str">
        <f t="shared" si="5"/>
        <v>£000</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285"/>
      <c r="AG169" s="285"/>
      <c r="AI169" s="285"/>
      <c r="AK169" s="301"/>
    </row>
    <row r="170" spans="4:37" ht="12.75" customHeight="1" outlineLevel="1" x14ac:dyDescent="0.25">
      <c r="D170" s="139" t="str">
        <f>'Line Items'!D851</f>
        <v xml:space="preserve">Class 222 TSA </v>
      </c>
      <c r="E170" s="102"/>
      <c r="F170" s="140" t="str">
        <f t="shared" si="5"/>
        <v>£000</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285"/>
      <c r="AG170" s="285"/>
      <c r="AI170" s="285"/>
      <c r="AK170" s="301"/>
    </row>
    <row r="171" spans="4:37" ht="12.75" customHeight="1" outlineLevel="1" x14ac:dyDescent="0.25">
      <c r="D171" s="139" t="str">
        <f>'Line Items'!D852</f>
        <v>Class 222 TSA Performance Regime</v>
      </c>
      <c r="E171" s="102"/>
      <c r="F171" s="140" t="str">
        <f t="shared" si="5"/>
        <v>£000</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285"/>
      <c r="AG171" s="285"/>
      <c r="AI171" s="285"/>
      <c r="AK171" s="301"/>
    </row>
    <row r="172" spans="4:37" ht="12.75" customHeight="1" outlineLevel="1" x14ac:dyDescent="0.25">
      <c r="D172" s="139" t="str">
        <f>'Line Items'!D853</f>
        <v>[Rolling Stock Maintenance Line 31]</v>
      </c>
      <c r="E172" s="102"/>
      <c r="F172" s="140" t="str">
        <f t="shared" si="5"/>
        <v>£000</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285"/>
      <c r="AG172" s="285"/>
      <c r="AI172" s="285"/>
      <c r="AK172" s="301"/>
    </row>
    <row r="173" spans="4:37" ht="12.75" customHeight="1" outlineLevel="1" x14ac:dyDescent="0.25">
      <c r="D173" s="139" t="str">
        <f>'Line Items'!D854</f>
        <v>[Rolling Stock Maintenance Line 32]</v>
      </c>
      <c r="E173" s="102"/>
      <c r="F173" s="140" t="str">
        <f t="shared" si="5"/>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285"/>
      <c r="AG173" s="285"/>
      <c r="AI173" s="285"/>
      <c r="AK173" s="301"/>
    </row>
    <row r="174" spans="4:37" ht="12.75" customHeight="1" outlineLevel="1" x14ac:dyDescent="0.25">
      <c r="D174" s="139" t="str">
        <f>'Line Items'!D855</f>
        <v>[Rolling Stock Maintenance Line 33]</v>
      </c>
      <c r="E174" s="102"/>
      <c r="F174" s="140" t="str">
        <f t="shared" si="5"/>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285"/>
      <c r="AG174" s="285"/>
      <c r="AI174" s="285"/>
      <c r="AK174" s="301"/>
    </row>
    <row r="175" spans="4:37" ht="12.75" customHeight="1" outlineLevel="1" x14ac:dyDescent="0.25">
      <c r="D175" s="139" t="str">
        <f>'Line Items'!D856</f>
        <v>[Rolling Stock Maintenance Line 34]</v>
      </c>
      <c r="E175" s="102"/>
      <c r="F175" s="140" t="str">
        <f t="shared" si="5"/>
        <v>£000</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285"/>
      <c r="AG175" s="285"/>
      <c r="AI175" s="285"/>
      <c r="AK175" s="301"/>
    </row>
    <row r="176" spans="4:37" ht="12.75" customHeight="1" outlineLevel="1" x14ac:dyDescent="0.25">
      <c r="D176" s="139" t="str">
        <f>'Line Items'!D857</f>
        <v>[Rolling Stock Maintenance Line 35]</v>
      </c>
      <c r="E176" s="102"/>
      <c r="F176" s="140" t="str">
        <f t="shared" si="5"/>
        <v>£000</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285"/>
      <c r="AG176" s="285"/>
      <c r="AI176" s="285"/>
      <c r="AK176" s="301"/>
    </row>
    <row r="177" spans="4:37" ht="12.75" customHeight="1" outlineLevel="1" x14ac:dyDescent="0.25">
      <c r="D177" s="139" t="str">
        <f>'Line Items'!D858</f>
        <v>[Rolling Stock Maintenance Line 36]</v>
      </c>
      <c r="E177" s="102"/>
      <c r="F177" s="140" t="str">
        <f t="shared" si="5"/>
        <v>£000</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285"/>
      <c r="AG177" s="285"/>
      <c r="AI177" s="285"/>
      <c r="AK177" s="301"/>
    </row>
    <row r="178" spans="4:37" ht="12.75" customHeight="1" outlineLevel="1" x14ac:dyDescent="0.25">
      <c r="D178" s="139" t="str">
        <f>'Line Items'!D859</f>
        <v>[Rolling Stock Maintenance Line 37]</v>
      </c>
      <c r="E178" s="102"/>
      <c r="F178" s="140" t="str">
        <f t="shared" si="5"/>
        <v>£000</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285"/>
      <c r="AG178" s="285"/>
      <c r="AI178" s="285"/>
      <c r="AK178" s="301"/>
    </row>
    <row r="179" spans="4:37" ht="12.75" customHeight="1" outlineLevel="1" x14ac:dyDescent="0.25">
      <c r="D179" s="139" t="str">
        <f>'Line Items'!D860</f>
        <v>[Rolling Stock Maintenance Line 38]</v>
      </c>
      <c r="E179" s="102"/>
      <c r="F179" s="140" t="str">
        <f t="shared" si="5"/>
        <v>£000</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285"/>
      <c r="AG179" s="285"/>
      <c r="AI179" s="285"/>
      <c r="AK179" s="301"/>
    </row>
    <row r="180" spans="4:37" ht="12.75" customHeight="1" outlineLevel="1" x14ac:dyDescent="0.25">
      <c r="D180" s="139" t="str">
        <f>'Line Items'!D861</f>
        <v>[Rolling Stock Maintenance Line 39]</v>
      </c>
      <c r="E180" s="102"/>
      <c r="F180" s="140" t="str">
        <f t="shared" si="5"/>
        <v>£000</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285"/>
      <c r="AG180" s="285"/>
      <c r="AI180" s="285"/>
      <c r="AK180" s="301"/>
    </row>
    <row r="181" spans="4:37" ht="12.75" customHeight="1" outlineLevel="1" x14ac:dyDescent="0.25">
      <c r="D181" s="139" t="str">
        <f>'Line Items'!D862</f>
        <v>[Rolling Stock Maintenance Line 40]</v>
      </c>
      <c r="E181" s="102"/>
      <c r="F181" s="140" t="str">
        <f t="shared" si="5"/>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285"/>
      <c r="AG181" s="285"/>
      <c r="AI181" s="285"/>
      <c r="AK181" s="301"/>
    </row>
    <row r="182" spans="4:37" ht="12.75" customHeight="1" outlineLevel="1" x14ac:dyDescent="0.25">
      <c r="D182" s="139" t="str">
        <f>'Line Items'!D863</f>
        <v>[Rolling Stock Maintenance Line 41]</v>
      </c>
      <c r="E182" s="102"/>
      <c r="F182" s="140" t="str">
        <f t="shared" si="5"/>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285"/>
      <c r="AG182" s="285"/>
      <c r="AI182" s="285"/>
      <c r="AK182" s="301"/>
    </row>
    <row r="183" spans="4:37" ht="12.75" customHeight="1" outlineLevel="1" x14ac:dyDescent="0.25">
      <c r="D183" s="139" t="str">
        <f>'Line Items'!D864</f>
        <v>[Rolling Stock Maintenance Line 42]</v>
      </c>
      <c r="E183" s="102"/>
      <c r="F183" s="140" t="str">
        <f t="shared" si="5"/>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285"/>
      <c r="AG183" s="285"/>
      <c r="AI183" s="285"/>
      <c r="AK183" s="301"/>
    </row>
    <row r="184" spans="4:37" ht="12.75" customHeight="1" outlineLevel="1" x14ac:dyDescent="0.25">
      <c r="D184" s="139" t="str">
        <f>'Line Items'!D865</f>
        <v>[Rolling Stock Maintenance Line 43]</v>
      </c>
      <c r="E184" s="102"/>
      <c r="F184" s="140" t="str">
        <f t="shared" si="5"/>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285"/>
      <c r="AG184" s="285"/>
      <c r="AI184" s="285"/>
      <c r="AK184" s="301"/>
    </row>
    <row r="185" spans="4:37" ht="12.75" customHeight="1" outlineLevel="1" x14ac:dyDescent="0.25">
      <c r="D185" s="139" t="str">
        <f>'Line Items'!D866</f>
        <v>[Rolling Stock Maintenance Line 44]</v>
      </c>
      <c r="E185" s="102"/>
      <c r="F185" s="140" t="str">
        <f t="shared" si="5"/>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285"/>
      <c r="AG185" s="285"/>
      <c r="AI185" s="285"/>
      <c r="AK185" s="301"/>
    </row>
    <row r="186" spans="4:37" ht="12.75" customHeight="1" outlineLevel="1" x14ac:dyDescent="0.25">
      <c r="D186" s="139" t="str">
        <f>'Line Items'!D867</f>
        <v>[Rolling Stock Maintenance Line 45]</v>
      </c>
      <c r="E186" s="102"/>
      <c r="F186" s="140" t="str">
        <f t="shared" si="5"/>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285"/>
      <c r="AG186" s="285"/>
      <c r="AI186" s="285"/>
      <c r="AK186" s="301"/>
    </row>
    <row r="187" spans="4:37" ht="12.75" customHeight="1" outlineLevel="1" x14ac:dyDescent="0.25">
      <c r="D187" s="139" t="str">
        <f>'Line Items'!D868</f>
        <v>[Rolling Stock Maintenance Line 46]</v>
      </c>
      <c r="E187" s="102"/>
      <c r="F187" s="140" t="str">
        <f t="shared" si="5"/>
        <v>£000</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285"/>
      <c r="AG187" s="285"/>
      <c r="AI187" s="285"/>
      <c r="AK187" s="301"/>
    </row>
    <row r="188" spans="4:37" ht="12.75" customHeight="1" outlineLevel="1" x14ac:dyDescent="0.25">
      <c r="D188" s="139" t="str">
        <f>'Line Items'!D869</f>
        <v>[Rolling Stock Maintenance Line 47]</v>
      </c>
      <c r="E188" s="102"/>
      <c r="F188" s="140" t="str">
        <f t="shared" si="5"/>
        <v>£000</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285"/>
      <c r="AG188" s="285"/>
      <c r="AI188" s="285"/>
      <c r="AK188" s="301"/>
    </row>
    <row r="189" spans="4:37" ht="12.75" customHeight="1" outlineLevel="1" x14ac:dyDescent="0.25">
      <c r="D189" s="139" t="str">
        <f>'Line Items'!D870</f>
        <v>[Rolling Stock Maintenance Line 48]</v>
      </c>
      <c r="E189" s="102"/>
      <c r="F189" s="140" t="str">
        <f t="shared" si="5"/>
        <v>£000</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285"/>
      <c r="AG189" s="285"/>
      <c r="AI189" s="285"/>
      <c r="AK189" s="301"/>
    </row>
    <row r="190" spans="4:37" ht="12.75" customHeight="1" outlineLevel="1" x14ac:dyDescent="0.25">
      <c r="D190" s="139" t="str">
        <f>'Line Items'!D871</f>
        <v>[Rolling Stock Maintenance Line 49]</v>
      </c>
      <c r="E190" s="102"/>
      <c r="F190" s="140" t="str">
        <f t="shared" si="5"/>
        <v>£000</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285"/>
      <c r="AG190" s="285"/>
      <c r="AI190" s="285"/>
      <c r="AK190" s="301"/>
    </row>
    <row r="191" spans="4:37" ht="12.75" customHeight="1" outlineLevel="1" x14ac:dyDescent="0.25">
      <c r="D191" s="139" t="str">
        <f>'Line Items'!D872</f>
        <v>[Rolling Stock Maintenance Line 50]</v>
      </c>
      <c r="E191" s="102"/>
      <c r="F191" s="140" t="str">
        <f t="shared" si="5"/>
        <v>£000</v>
      </c>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4"/>
      <c r="AE191" s="285"/>
      <c r="AG191" s="285"/>
      <c r="AI191" s="285"/>
      <c r="AK191" s="301"/>
    </row>
    <row r="192" spans="4:37" ht="12.75" customHeight="1" outlineLevel="1" x14ac:dyDescent="0.25">
      <c r="D192" s="139" t="str">
        <f>'Line Items'!D873</f>
        <v>[Rolling Stock Maintenance Line 51]</v>
      </c>
      <c r="E192" s="102"/>
      <c r="F192" s="140" t="str">
        <f t="shared" si="5"/>
        <v>£000</v>
      </c>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4"/>
      <c r="AE192" s="285"/>
      <c r="AG192" s="285"/>
      <c r="AI192" s="285"/>
      <c r="AK192" s="301"/>
    </row>
    <row r="193" spans="2:37" ht="12.75" customHeight="1" outlineLevel="1" x14ac:dyDescent="0.25">
      <c r="D193" s="139" t="str">
        <f>'Line Items'!D874</f>
        <v>[Rolling Stock Maintenance Line 52]</v>
      </c>
      <c r="E193" s="102"/>
      <c r="F193" s="140" t="str">
        <f t="shared" si="5"/>
        <v>£000</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285"/>
      <c r="AG193" s="285"/>
      <c r="AI193" s="285"/>
      <c r="AK193" s="301"/>
    </row>
    <row r="194" spans="2:37" ht="12.75" customHeight="1" outlineLevel="1" x14ac:dyDescent="0.25">
      <c r="D194" s="139" t="str">
        <f>'Line Items'!D875</f>
        <v>[Rolling Stock Maintenance Line 53]</v>
      </c>
      <c r="E194" s="102"/>
      <c r="F194" s="140" t="str">
        <f t="shared" si="5"/>
        <v>£000</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285"/>
      <c r="AG194" s="285"/>
      <c r="AI194" s="285"/>
      <c r="AK194" s="301"/>
    </row>
    <row r="195" spans="2:37" ht="12.75" customHeight="1" outlineLevel="1" x14ac:dyDescent="0.25">
      <c r="D195" s="139" t="str">
        <f>'Line Items'!D876</f>
        <v>[Rolling Stock Maintenance Line 54]</v>
      </c>
      <c r="E195" s="102"/>
      <c r="F195" s="140" t="str">
        <f t="shared" si="5"/>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285"/>
      <c r="AG195" s="285"/>
      <c r="AI195" s="285"/>
      <c r="AK195" s="301"/>
    </row>
    <row r="196" spans="2:37" ht="12.75" customHeight="1" outlineLevel="1" x14ac:dyDescent="0.25">
      <c r="D196" s="111" t="str">
        <f>'Line Items'!D877</f>
        <v>[Rolling Stock Maintenance Line 55]</v>
      </c>
      <c r="E196" s="287"/>
      <c r="F196" s="150" t="str">
        <f t="shared" si="5"/>
        <v>£000</v>
      </c>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9"/>
      <c r="AE196" s="290"/>
      <c r="AG196" s="290"/>
      <c r="AI196" s="290"/>
      <c r="AK196" s="302"/>
    </row>
    <row r="197" spans="2:37" ht="12.75" customHeight="1" outlineLevel="1" x14ac:dyDescent="0.25">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E197" s="103"/>
      <c r="AG197" s="103"/>
      <c r="AI197" s="103"/>
    </row>
    <row r="198" spans="2:37" ht="12.75" customHeight="1" outlineLevel="1" x14ac:dyDescent="0.25">
      <c r="D198" s="292" t="str">
        <f>"Total "&amp;B140</f>
        <v>Total Rolling Stock Maintenance</v>
      </c>
      <c r="E198" s="308"/>
      <c r="F198" s="309" t="str">
        <f>F196</f>
        <v>£000</v>
      </c>
      <c r="G198" s="310">
        <f t="shared" ref="G198:AC198" si="6">SUM(G142:G196)</f>
        <v>0</v>
      </c>
      <c r="H198" s="310">
        <f t="shared" si="6"/>
        <v>0</v>
      </c>
      <c r="I198" s="310">
        <f t="shared" si="6"/>
        <v>0</v>
      </c>
      <c r="J198" s="310">
        <f t="shared" si="6"/>
        <v>0</v>
      </c>
      <c r="K198" s="310">
        <f t="shared" si="6"/>
        <v>0</v>
      </c>
      <c r="L198" s="310">
        <f t="shared" si="6"/>
        <v>0</v>
      </c>
      <c r="M198" s="310">
        <f t="shared" si="6"/>
        <v>0</v>
      </c>
      <c r="N198" s="310">
        <f t="shared" si="6"/>
        <v>0</v>
      </c>
      <c r="O198" s="310">
        <f t="shared" si="6"/>
        <v>0</v>
      </c>
      <c r="P198" s="310">
        <f t="shared" si="6"/>
        <v>0</v>
      </c>
      <c r="Q198" s="310">
        <f t="shared" si="6"/>
        <v>0</v>
      </c>
      <c r="R198" s="310">
        <f t="shared" si="6"/>
        <v>0</v>
      </c>
      <c r="S198" s="310">
        <f t="shared" si="6"/>
        <v>0</v>
      </c>
      <c r="T198" s="310">
        <f t="shared" si="6"/>
        <v>0</v>
      </c>
      <c r="U198" s="310">
        <f t="shared" si="6"/>
        <v>0</v>
      </c>
      <c r="V198" s="310">
        <f t="shared" si="6"/>
        <v>0</v>
      </c>
      <c r="W198" s="310">
        <f t="shared" si="6"/>
        <v>0</v>
      </c>
      <c r="X198" s="310">
        <f t="shared" si="6"/>
        <v>0</v>
      </c>
      <c r="Y198" s="310">
        <f t="shared" si="6"/>
        <v>0</v>
      </c>
      <c r="Z198" s="310">
        <f t="shared" si="6"/>
        <v>0</v>
      </c>
      <c r="AA198" s="310">
        <f t="shared" si="6"/>
        <v>0</v>
      </c>
      <c r="AB198" s="310">
        <f t="shared" si="6"/>
        <v>0</v>
      </c>
      <c r="AC198" s="298">
        <f t="shared" si="6"/>
        <v>0</v>
      </c>
      <c r="AE198" s="299">
        <f>SUM(AE142:AE196)</f>
        <v>0</v>
      </c>
      <c r="AG198" s="299">
        <f>SUM(AG142:AG196)</f>
        <v>0</v>
      </c>
      <c r="AI198" s="299">
        <f>SUM(AI142:AI196)</f>
        <v>0</v>
      </c>
      <c r="AK198" s="296"/>
    </row>
    <row r="199" spans="2:37" ht="12" customHeight="1" x14ac:dyDescent="0.25">
      <c r="G199" s="10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E199" s="103"/>
      <c r="AG199" s="103"/>
      <c r="AI199" s="103"/>
    </row>
    <row r="200" spans="2:37" ht="14.4" x14ac:dyDescent="0.25">
      <c r="B200" s="17" t="str">
        <f>'Line Items'!B879</f>
        <v>Industry &amp; Professional Services</v>
      </c>
      <c r="C200" s="17"/>
      <c r="D200" s="277"/>
      <c r="E200" s="277"/>
      <c r="F200" s="17"/>
      <c r="G200" s="388"/>
      <c r="H200" s="388"/>
      <c r="I200" s="388"/>
      <c r="J200" s="388"/>
      <c r="K200" s="388"/>
      <c r="L200" s="388"/>
      <c r="M200" s="388"/>
      <c r="N200" s="388"/>
      <c r="O200" s="388"/>
      <c r="P200" s="388"/>
      <c r="Q200" s="388"/>
      <c r="R200" s="388"/>
      <c r="S200" s="388"/>
      <c r="T200" s="388"/>
      <c r="U200" s="388"/>
      <c r="V200" s="388"/>
      <c r="W200" s="388"/>
      <c r="X200" s="388"/>
      <c r="Y200" s="388"/>
      <c r="Z200" s="388"/>
      <c r="AA200" s="388"/>
      <c r="AB200" s="388"/>
      <c r="AC200" s="388"/>
      <c r="AD200" s="17"/>
      <c r="AE200" s="388"/>
      <c r="AF200" s="17"/>
      <c r="AG200" s="388"/>
      <c r="AH200" s="17"/>
      <c r="AI200" s="388"/>
      <c r="AJ200" s="17"/>
      <c r="AK200" s="17"/>
    </row>
    <row r="201" spans="2:37" ht="12.75" customHeight="1" outlineLevel="1" x14ac:dyDescent="0.25">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E201" s="103"/>
      <c r="AG201" s="103"/>
      <c r="AI201" s="103"/>
    </row>
    <row r="202" spans="2:37" ht="12.75" customHeight="1" outlineLevel="1" x14ac:dyDescent="0.25">
      <c r="D202" s="345" t="str">
        <f>'Line Items'!D881</f>
        <v>British Transport Police</v>
      </c>
      <c r="E202" s="346"/>
      <c r="F202" s="347" t="s">
        <v>556</v>
      </c>
      <c r="G202" s="349"/>
      <c r="H202" s="348"/>
      <c r="I202" s="349"/>
      <c r="J202" s="348"/>
      <c r="K202" s="349"/>
      <c r="L202" s="348"/>
      <c r="M202" s="348"/>
      <c r="N202" s="348"/>
      <c r="O202" s="348"/>
      <c r="P202" s="348"/>
      <c r="Q202" s="348"/>
      <c r="R202" s="348"/>
      <c r="S202" s="348"/>
      <c r="T202" s="348"/>
      <c r="U202" s="348"/>
      <c r="V202" s="348"/>
      <c r="W202" s="348"/>
      <c r="X202" s="348"/>
      <c r="Y202" s="348"/>
      <c r="Z202" s="348"/>
      <c r="AA202" s="348"/>
      <c r="AB202" s="348"/>
      <c r="AC202" s="360"/>
      <c r="AE202" s="351"/>
      <c r="AG202" s="351"/>
      <c r="AI202" s="351"/>
      <c r="AK202" s="356"/>
    </row>
    <row r="203" spans="2:37" ht="12.75" customHeight="1" outlineLevel="1" x14ac:dyDescent="0.25">
      <c r="D203" s="139" t="str">
        <f>'Line Items'!D882</f>
        <v>Hire of Buses</v>
      </c>
      <c r="E203" s="102"/>
      <c r="F203" s="140" t="str">
        <f t="shared" ref="F203:F245" si="7">F202</f>
        <v>£000</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377"/>
      <c r="AE203" s="285"/>
      <c r="AG203" s="285"/>
      <c r="AI203" s="285"/>
      <c r="AK203" s="301"/>
    </row>
    <row r="204" spans="2:37" ht="12.75" customHeight="1" outlineLevel="1" x14ac:dyDescent="0.25">
      <c r="D204" s="139" t="str">
        <f>'Line Items'!D883</f>
        <v>Hire of Taxis</v>
      </c>
      <c r="E204" s="102"/>
      <c r="F204" s="140" t="str">
        <f t="shared" si="7"/>
        <v>£000</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285"/>
      <c r="AG204" s="285"/>
      <c r="AI204" s="285"/>
      <c r="AK204" s="301"/>
    </row>
    <row r="205" spans="2:37" ht="12.75" customHeight="1" outlineLevel="1" x14ac:dyDescent="0.25">
      <c r="D205" s="139" t="str">
        <f>'Line Items'!D884</f>
        <v>Bus Feeder Charges</v>
      </c>
      <c r="E205" s="102"/>
      <c r="F205" s="140" t="str">
        <f t="shared" si="7"/>
        <v>£000</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285"/>
      <c r="AG205" s="285"/>
      <c r="AI205" s="285"/>
      <c r="AK205" s="301"/>
    </row>
    <row r="206" spans="2:37" ht="12.75" customHeight="1" outlineLevel="1" x14ac:dyDescent="0.25">
      <c r="D206" s="139" t="str">
        <f>'Line Items'!D885</f>
        <v>Property Management</v>
      </c>
      <c r="E206" s="102"/>
      <c r="F206" s="140" t="str">
        <f t="shared" si="7"/>
        <v>£000</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285"/>
      <c r="AG206" s="285"/>
      <c r="AI206" s="285"/>
      <c r="AK206" s="301"/>
    </row>
    <row r="207" spans="2:37" ht="12.75" customHeight="1" outlineLevel="1" x14ac:dyDescent="0.25">
      <c r="D207" s="139" t="str">
        <f>'Line Items'!D886</f>
        <v>Catering Contract</v>
      </c>
      <c r="E207" s="102"/>
      <c r="F207" s="140" t="str">
        <f t="shared" si="7"/>
        <v>£000</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285"/>
      <c r="AG207" s="285"/>
      <c r="AI207" s="285"/>
      <c r="AK207" s="301"/>
    </row>
    <row r="208" spans="2:37" ht="12.75" customHeight="1" outlineLevel="1" x14ac:dyDescent="0.25">
      <c r="D208" s="139" t="str">
        <f>'Line Items'!D887</f>
        <v>Marketing</v>
      </c>
      <c r="E208" s="102"/>
      <c r="F208" s="140" t="str">
        <f t="shared" si="7"/>
        <v>£000</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285"/>
      <c r="AG208" s="285"/>
      <c r="AI208" s="285"/>
      <c r="AK208" s="301"/>
    </row>
    <row r="209" spans="4:37" ht="12.75" customHeight="1" outlineLevel="1" x14ac:dyDescent="0.25">
      <c r="D209" s="139" t="str">
        <f>'Line Items'!D888</f>
        <v>Rail Division Transactions</v>
      </c>
      <c r="E209" s="102"/>
      <c r="F209" s="140" t="str">
        <f t="shared" si="7"/>
        <v>£000</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285"/>
      <c r="AG209" s="285"/>
      <c r="AI209" s="285"/>
      <c r="AK209" s="301"/>
    </row>
    <row r="210" spans="4:37" ht="12.75" customHeight="1" outlineLevel="1" x14ac:dyDescent="0.25">
      <c r="D210" s="139" t="str">
        <f>'Line Items'!D889</f>
        <v>ATOC</v>
      </c>
      <c r="E210" s="102"/>
      <c r="F210" s="140" t="str">
        <f t="shared" si="7"/>
        <v>£000</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285"/>
      <c r="AG210" s="285"/>
      <c r="AI210" s="285"/>
      <c r="AK210" s="301"/>
    </row>
    <row r="211" spans="4:37" ht="12.75" customHeight="1" outlineLevel="1" x14ac:dyDescent="0.25">
      <c r="D211" s="139" t="str">
        <f>'Line Items'!D890</f>
        <v>RSP</v>
      </c>
      <c r="E211" s="102"/>
      <c r="F211" s="140" t="str">
        <f t="shared" si="7"/>
        <v>£000</v>
      </c>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4"/>
      <c r="AE211" s="285"/>
      <c r="AG211" s="285"/>
      <c r="AI211" s="285"/>
      <c r="AK211" s="301"/>
    </row>
    <row r="212" spans="4:37" ht="12.75" customHeight="1" outlineLevel="1" x14ac:dyDescent="0.25">
      <c r="D212" s="139" t="str">
        <f>'Line Items'!D891</f>
        <v>NRES</v>
      </c>
      <c r="E212" s="102"/>
      <c r="F212" s="140" t="str">
        <f t="shared" si="7"/>
        <v>£000</v>
      </c>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4"/>
      <c r="AE212" s="285"/>
      <c r="AG212" s="285"/>
      <c r="AI212" s="285"/>
      <c r="AK212" s="301"/>
    </row>
    <row r="213" spans="4:37" ht="12.75" customHeight="1" outlineLevel="1" x14ac:dyDescent="0.25">
      <c r="D213" s="139" t="str">
        <f>'Line Items'!D892</f>
        <v>RSSB</v>
      </c>
      <c r="E213" s="102"/>
      <c r="F213" s="140" t="str">
        <f t="shared" si="7"/>
        <v>£000</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285"/>
      <c r="AG213" s="285"/>
      <c r="AI213" s="285"/>
      <c r="AK213" s="301"/>
    </row>
    <row r="214" spans="4:37" ht="12.75" customHeight="1" outlineLevel="1" x14ac:dyDescent="0.25">
      <c r="D214" s="139" t="str">
        <f>'Line Items'!D893</f>
        <v>Rail Regulators Fees</v>
      </c>
      <c r="E214" s="102"/>
      <c r="F214" s="140" t="str">
        <f t="shared" si="7"/>
        <v>£000</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285"/>
      <c r="AG214" s="285"/>
      <c r="AI214" s="285"/>
      <c r="AK214" s="301"/>
    </row>
    <row r="215" spans="4:37" ht="12.75" customHeight="1" outlineLevel="1" x14ac:dyDescent="0.25">
      <c r="D215" s="139" t="str">
        <f>'Line Items'!D894</f>
        <v>Other industry systems</v>
      </c>
      <c r="E215" s="102"/>
      <c r="F215" s="140" t="str">
        <f t="shared" si="7"/>
        <v>£000</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285"/>
      <c r="AG215" s="285"/>
      <c r="AI215" s="285"/>
      <c r="AK215" s="301"/>
    </row>
    <row r="216" spans="4:37" ht="12.75" customHeight="1" outlineLevel="1" x14ac:dyDescent="0.25">
      <c r="D216" s="139" t="str">
        <f>'Line Items'!D895</f>
        <v>External Audit fees</v>
      </c>
      <c r="E216" s="102"/>
      <c r="F216" s="140" t="str">
        <f t="shared" si="7"/>
        <v>£000</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285"/>
      <c r="AG216" s="285"/>
      <c r="AI216" s="285"/>
      <c r="AK216" s="301"/>
    </row>
    <row r="217" spans="4:37" ht="12.75" customHeight="1" outlineLevel="1" x14ac:dyDescent="0.25">
      <c r="D217" s="139" t="str">
        <f>'Line Items'!D896</f>
        <v>Other fees to Auditors</v>
      </c>
      <c r="E217" s="102"/>
      <c r="F217" s="140" t="str">
        <f t="shared" si="7"/>
        <v>£000</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285"/>
      <c r="AG217" s="285"/>
      <c r="AI217" s="285"/>
      <c r="AK217" s="301"/>
    </row>
    <row r="218" spans="4:37" ht="12.75" customHeight="1" outlineLevel="1" x14ac:dyDescent="0.25">
      <c r="D218" s="139" t="str">
        <f>'Line Items'!D897</f>
        <v>Legal Fees</v>
      </c>
      <c r="E218" s="102"/>
      <c r="F218" s="140" t="str">
        <f t="shared" si="7"/>
        <v>£000</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285"/>
      <c r="AG218" s="285"/>
      <c r="AI218" s="285"/>
      <c r="AK218" s="301"/>
    </row>
    <row r="219" spans="4:37" ht="12.75" customHeight="1" outlineLevel="1" x14ac:dyDescent="0.25">
      <c r="D219" s="139" t="str">
        <f>'Line Items'!D898</f>
        <v>Other Professional Services</v>
      </c>
      <c r="E219" s="102"/>
      <c r="F219" s="140" t="str">
        <f t="shared" si="7"/>
        <v>£000</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285"/>
      <c r="AG219" s="285"/>
      <c r="AI219" s="285"/>
      <c r="AK219" s="301"/>
    </row>
    <row r="220" spans="4:37" ht="12.75" customHeight="1" outlineLevel="1" x14ac:dyDescent="0.25">
      <c r="D220" s="139" t="str">
        <f>'Line Items'!D899</f>
        <v>Other Contracted Services</v>
      </c>
      <c r="E220" s="102"/>
      <c r="F220" s="140" t="str">
        <f t="shared" si="7"/>
        <v>£000</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285"/>
      <c r="AG220" s="285"/>
      <c r="AI220" s="285"/>
      <c r="AK220" s="301"/>
    </row>
    <row r="221" spans="4:37" ht="12.75" customHeight="1" outlineLevel="1" x14ac:dyDescent="0.25">
      <c r="D221" s="139" t="str">
        <f>'Line Items'!D900</f>
        <v>Additional Industry &amp; Professional Services</v>
      </c>
      <c r="E221" s="102"/>
      <c r="F221" s="140" t="str">
        <f t="shared" si="7"/>
        <v>£000</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285"/>
      <c r="AG221" s="285"/>
      <c r="AI221" s="285"/>
      <c r="AK221" s="301"/>
    </row>
    <row r="222" spans="4:37" ht="12.75" customHeight="1" outlineLevel="1" x14ac:dyDescent="0.25">
      <c r="D222" s="139" t="str">
        <f>'Line Items'!D901</f>
        <v>Cash Collection</v>
      </c>
      <c r="E222" s="102"/>
      <c r="F222" s="140" t="str">
        <f t="shared" si="7"/>
        <v>£000</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285"/>
      <c r="AG222" s="285"/>
      <c r="AI222" s="285"/>
      <c r="AK222" s="301"/>
    </row>
    <row r="223" spans="4:37" ht="12.75" customHeight="1" outlineLevel="1" x14ac:dyDescent="0.25">
      <c r="D223" s="139" t="str">
        <f>'Line Items'!D902</f>
        <v>Community Rail Partnership (CRP)</v>
      </c>
      <c r="E223" s="102"/>
      <c r="F223" s="140" t="str">
        <f t="shared" si="7"/>
        <v>£000</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285"/>
      <c r="AG223" s="285"/>
      <c r="AI223" s="285"/>
      <c r="AK223" s="301"/>
    </row>
    <row r="224" spans="4:37" ht="12.75" customHeight="1" outlineLevel="1" x14ac:dyDescent="0.25">
      <c r="D224" s="139" t="str">
        <f>'Line Items'!D903</f>
        <v>Customer and Communities Improvement Fund (CCIF)</v>
      </c>
      <c r="E224" s="102"/>
      <c r="F224" s="140" t="str">
        <f t="shared" si="7"/>
        <v>£000</v>
      </c>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4"/>
      <c r="AE224" s="285"/>
      <c r="AG224" s="285"/>
      <c r="AI224" s="285"/>
      <c r="AK224" s="301"/>
    </row>
    <row r="225" spans="4:37" ht="12.75" customHeight="1" outlineLevel="1" x14ac:dyDescent="0.25">
      <c r="D225" s="139" t="str">
        <f>'Line Items'!D904</f>
        <v>Service Quality Regime</v>
      </c>
      <c r="E225" s="102"/>
      <c r="F225" s="140" t="str">
        <f t="shared" si="7"/>
        <v>£000</v>
      </c>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4"/>
      <c r="AE225" s="285"/>
      <c r="AG225" s="285"/>
      <c r="AI225" s="285"/>
      <c r="AK225" s="301"/>
    </row>
    <row r="226" spans="4:37" ht="12.75" customHeight="1" outlineLevel="1" x14ac:dyDescent="0.25">
      <c r="D226" s="139" t="str">
        <f>'Line Items'!D905</f>
        <v>[Industry &amp; Professional Services Line 25]</v>
      </c>
      <c r="E226" s="102"/>
      <c r="F226" s="140" t="str">
        <f t="shared" si="7"/>
        <v>£000</v>
      </c>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4"/>
      <c r="AE226" s="285"/>
      <c r="AG226" s="285"/>
      <c r="AI226" s="285"/>
      <c r="AK226" s="301"/>
    </row>
    <row r="227" spans="4:37" ht="12.75" customHeight="1" outlineLevel="1" x14ac:dyDescent="0.25">
      <c r="D227" s="139" t="str">
        <f>'Line Items'!D906</f>
        <v>[Industry &amp; Professional Services Line 26]</v>
      </c>
      <c r="E227" s="102"/>
      <c r="F227" s="140" t="str">
        <f t="shared" si="7"/>
        <v>£000</v>
      </c>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4"/>
      <c r="AE227" s="285"/>
      <c r="AG227" s="285"/>
      <c r="AI227" s="285"/>
      <c r="AK227" s="301"/>
    </row>
    <row r="228" spans="4:37" ht="12.75" customHeight="1" outlineLevel="1" x14ac:dyDescent="0.25">
      <c r="D228" s="139" t="str">
        <f>'Line Items'!D907</f>
        <v>[Industry &amp; Professional Services Line 27]</v>
      </c>
      <c r="E228" s="102"/>
      <c r="F228" s="140" t="str">
        <f t="shared" si="7"/>
        <v>£000</v>
      </c>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4"/>
      <c r="AE228" s="285"/>
      <c r="AG228" s="285"/>
      <c r="AI228" s="285"/>
      <c r="AK228" s="301"/>
    </row>
    <row r="229" spans="4:37" ht="12.75" customHeight="1" outlineLevel="1" x14ac:dyDescent="0.25">
      <c r="D229" s="139" t="str">
        <f>'Line Items'!D908</f>
        <v>[Industry &amp; Professional Services Line 28]</v>
      </c>
      <c r="E229" s="102"/>
      <c r="F229" s="140" t="str">
        <f t="shared" si="7"/>
        <v>£000</v>
      </c>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4"/>
      <c r="AE229" s="285"/>
      <c r="AG229" s="285"/>
      <c r="AI229" s="285"/>
      <c r="AK229" s="301"/>
    </row>
    <row r="230" spans="4:37" ht="12.75" customHeight="1" outlineLevel="1" x14ac:dyDescent="0.25">
      <c r="D230" s="139" t="str">
        <f>'Line Items'!D909</f>
        <v>[Industry &amp; Professional Services Line 29]</v>
      </c>
      <c r="E230" s="102"/>
      <c r="F230" s="140" t="str">
        <f t="shared" si="7"/>
        <v>£000</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285"/>
      <c r="AG230" s="285"/>
      <c r="AI230" s="285"/>
      <c r="AK230" s="301"/>
    </row>
    <row r="231" spans="4:37" ht="12.75" customHeight="1" outlineLevel="1" x14ac:dyDescent="0.25">
      <c r="D231" s="139" t="str">
        <f>'Line Items'!D910</f>
        <v>[Industry &amp; Professional Services Line 30]</v>
      </c>
      <c r="E231" s="102"/>
      <c r="F231" s="140" t="str">
        <f t="shared" si="7"/>
        <v>£000</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285"/>
      <c r="AG231" s="285"/>
      <c r="AI231" s="285"/>
      <c r="AK231" s="301"/>
    </row>
    <row r="232" spans="4:37" ht="12.75" customHeight="1" outlineLevel="1" x14ac:dyDescent="0.25">
      <c r="D232" s="139" t="str">
        <f>'Line Items'!D911</f>
        <v>[Industry &amp; Professional Services Line 31]</v>
      </c>
      <c r="E232" s="102"/>
      <c r="F232" s="140" t="str">
        <f t="shared" si="7"/>
        <v>£000</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285"/>
      <c r="AG232" s="285"/>
      <c r="AI232" s="285"/>
      <c r="AK232" s="301"/>
    </row>
    <row r="233" spans="4:37" ht="12.75" customHeight="1" outlineLevel="1" x14ac:dyDescent="0.25">
      <c r="D233" s="139" t="str">
        <f>'Line Items'!D912</f>
        <v>[Industry &amp; Professional Services Line 32]</v>
      </c>
      <c r="E233" s="102"/>
      <c r="F233" s="140" t="str">
        <f t="shared" si="7"/>
        <v>£000</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285"/>
      <c r="AG233" s="285"/>
      <c r="AI233" s="285"/>
      <c r="AK233" s="301"/>
    </row>
    <row r="234" spans="4:37" ht="12.75" customHeight="1" outlineLevel="1" x14ac:dyDescent="0.25">
      <c r="D234" s="139" t="str">
        <f>'Line Items'!D913</f>
        <v>[Industry &amp; Professional Services Line 33]</v>
      </c>
      <c r="E234" s="102"/>
      <c r="F234" s="140" t="str">
        <f t="shared" si="7"/>
        <v>£000</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4"/>
      <c r="AE234" s="285"/>
      <c r="AG234" s="285"/>
      <c r="AI234" s="285"/>
      <c r="AK234" s="301"/>
    </row>
    <row r="235" spans="4:37" ht="12.75" customHeight="1" outlineLevel="1" x14ac:dyDescent="0.25">
      <c r="D235" s="139" t="str">
        <f>'Line Items'!D914</f>
        <v>[Industry &amp; Professional Services Line 34]</v>
      </c>
      <c r="E235" s="102"/>
      <c r="F235" s="140" t="str">
        <f t="shared" si="7"/>
        <v>£000</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4"/>
      <c r="AE235" s="285"/>
      <c r="AG235" s="285"/>
      <c r="AI235" s="285"/>
      <c r="AK235" s="301"/>
    </row>
    <row r="236" spans="4:37" ht="12.75" customHeight="1" outlineLevel="1" x14ac:dyDescent="0.25">
      <c r="D236" s="139" t="str">
        <f>'Line Items'!D915</f>
        <v>[Industry &amp; Professional Services Line 35]</v>
      </c>
      <c r="E236" s="102"/>
      <c r="F236" s="140" t="str">
        <f t="shared" si="7"/>
        <v>£000</v>
      </c>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4"/>
      <c r="AE236" s="285"/>
      <c r="AG236" s="285"/>
      <c r="AI236" s="285"/>
      <c r="AK236" s="301"/>
    </row>
    <row r="237" spans="4:37" ht="12.75" customHeight="1" outlineLevel="1" x14ac:dyDescent="0.25">
      <c r="D237" s="139" t="str">
        <f>'Line Items'!D916</f>
        <v>[Industry &amp; Professional Services Line 36]</v>
      </c>
      <c r="E237" s="102"/>
      <c r="F237" s="140" t="str">
        <f t="shared" si="7"/>
        <v>£000</v>
      </c>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4"/>
      <c r="AE237" s="285"/>
      <c r="AG237" s="285"/>
      <c r="AI237" s="285"/>
      <c r="AK237" s="301"/>
    </row>
    <row r="238" spans="4:37" ht="12.75" customHeight="1" outlineLevel="1" x14ac:dyDescent="0.25">
      <c r="D238" s="139" t="str">
        <f>'Line Items'!D917</f>
        <v>[Industry &amp; Professional Services Line 37]</v>
      </c>
      <c r="E238" s="102"/>
      <c r="F238" s="140" t="str">
        <f t="shared" si="7"/>
        <v>£000</v>
      </c>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4"/>
      <c r="AE238" s="285"/>
      <c r="AG238" s="285"/>
      <c r="AI238" s="285"/>
      <c r="AK238" s="301"/>
    </row>
    <row r="239" spans="4:37" ht="12.75" customHeight="1" outlineLevel="1" x14ac:dyDescent="0.25">
      <c r="D239" s="139" t="str">
        <f>'Line Items'!D918</f>
        <v>[Industry &amp; Professional Services Line 38]</v>
      </c>
      <c r="E239" s="102"/>
      <c r="F239" s="140" t="str">
        <f t="shared" si="7"/>
        <v>£000</v>
      </c>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4"/>
      <c r="AE239" s="285"/>
      <c r="AG239" s="285"/>
      <c r="AI239" s="285"/>
      <c r="AK239" s="301"/>
    </row>
    <row r="240" spans="4:37" ht="12.75" customHeight="1" outlineLevel="1" x14ac:dyDescent="0.25">
      <c r="D240" s="139" t="str">
        <f>'Line Items'!D919</f>
        <v>[Industry &amp; Professional Services Line 39]</v>
      </c>
      <c r="E240" s="102"/>
      <c r="F240" s="140" t="str">
        <f t="shared" si="7"/>
        <v>£000</v>
      </c>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4"/>
      <c r="AE240" s="285"/>
      <c r="AG240" s="285"/>
      <c r="AI240" s="285"/>
      <c r="AK240" s="301"/>
    </row>
    <row r="241" spans="2:37" ht="12.75" customHeight="1" outlineLevel="1" x14ac:dyDescent="0.25">
      <c r="D241" s="139" t="str">
        <f>'Line Items'!D920</f>
        <v>[Industry &amp; Professional Services Line 40]</v>
      </c>
      <c r="E241" s="102"/>
      <c r="F241" s="140" t="str">
        <f t="shared" si="7"/>
        <v>£000</v>
      </c>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4"/>
      <c r="AE241" s="285"/>
      <c r="AG241" s="285"/>
      <c r="AI241" s="285"/>
      <c r="AK241" s="301"/>
    </row>
    <row r="242" spans="2:37" ht="12.75" customHeight="1" outlineLevel="1" x14ac:dyDescent="0.25">
      <c r="D242" s="139" t="str">
        <f>'Line Items'!D921</f>
        <v>[Industry &amp; Professional Services Line 41]</v>
      </c>
      <c r="E242" s="102"/>
      <c r="F242" s="140" t="str">
        <f t="shared" si="7"/>
        <v>£000</v>
      </c>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4"/>
      <c r="AE242" s="285"/>
      <c r="AG242" s="285"/>
      <c r="AI242" s="285"/>
      <c r="AK242" s="301"/>
    </row>
    <row r="243" spans="2:37" ht="12.75" customHeight="1" outlineLevel="1" x14ac:dyDescent="0.25">
      <c r="D243" s="139" t="str">
        <f>'Line Items'!D922</f>
        <v>[Industry &amp; Professional Services Line 42]</v>
      </c>
      <c r="E243" s="102"/>
      <c r="F243" s="140" t="str">
        <f t="shared" si="7"/>
        <v>£000</v>
      </c>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4"/>
      <c r="AE243" s="285"/>
      <c r="AG243" s="285"/>
      <c r="AI243" s="285"/>
      <c r="AK243" s="301"/>
    </row>
    <row r="244" spans="2:37" ht="12.75" customHeight="1" outlineLevel="1" x14ac:dyDescent="0.25">
      <c r="D244" s="139" t="str">
        <f>'Line Items'!D923</f>
        <v>[Industry &amp; Professional Services Line 43]</v>
      </c>
      <c r="E244" s="102"/>
      <c r="F244" s="140" t="str">
        <f t="shared" si="7"/>
        <v>£000</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285"/>
      <c r="AG244" s="285"/>
      <c r="AI244" s="285"/>
      <c r="AK244" s="301"/>
    </row>
    <row r="245" spans="2:37" ht="12.75" customHeight="1" outlineLevel="1" x14ac:dyDescent="0.25">
      <c r="D245" s="139" t="str">
        <f>'Line Items'!D924</f>
        <v>[Industry &amp; Professional Services Line 44]</v>
      </c>
      <c r="E245" s="102"/>
      <c r="F245" s="140" t="str">
        <f t="shared" si="7"/>
        <v>£000</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285"/>
      <c r="AG245" s="285"/>
      <c r="AI245" s="285"/>
      <c r="AK245" s="301"/>
    </row>
    <row r="246" spans="2:37" ht="12.75" customHeight="1" outlineLevel="1" x14ac:dyDescent="0.25">
      <c r="D246" s="111" t="str">
        <f>'Line Items'!D925</f>
        <v>[Industry &amp; Professional Services Line 45]</v>
      </c>
      <c r="E246" s="287"/>
      <c r="F246" s="150" t="str">
        <f>F245</f>
        <v>£000</v>
      </c>
      <c r="G246" s="379"/>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9"/>
      <c r="AE246" s="290"/>
      <c r="AG246" s="290"/>
      <c r="AI246" s="290"/>
      <c r="AK246" s="302"/>
    </row>
    <row r="247" spans="2:37" ht="12.75" customHeight="1" outlineLevel="1" x14ac:dyDescent="0.25">
      <c r="G247" s="103"/>
      <c r="H247" s="103"/>
      <c r="I247" s="103"/>
      <c r="J247" s="103"/>
      <c r="K247" s="103"/>
      <c r="L247" s="103"/>
      <c r="M247" s="103"/>
      <c r="N247" s="103"/>
      <c r="O247" s="103"/>
      <c r="P247" s="103"/>
      <c r="Q247" s="103"/>
      <c r="R247" s="103"/>
      <c r="S247" s="103"/>
      <c r="T247" s="103"/>
      <c r="U247" s="103"/>
      <c r="V247" s="103"/>
      <c r="W247" s="103"/>
      <c r="X247" s="103"/>
      <c r="Y247" s="103"/>
      <c r="Z247" s="103"/>
      <c r="AA247" s="103"/>
      <c r="AB247" s="103"/>
      <c r="AC247" s="103"/>
      <c r="AE247" s="103"/>
      <c r="AG247" s="103"/>
      <c r="AI247" s="103"/>
    </row>
    <row r="248" spans="2:37" ht="12.75" customHeight="1" outlineLevel="1" x14ac:dyDescent="0.25">
      <c r="D248" s="292" t="str">
        <f>"Total "&amp;B200</f>
        <v>Total Industry &amp; Professional Services</v>
      </c>
      <c r="E248" s="308"/>
      <c r="F248" s="309" t="str">
        <f>F246</f>
        <v>£000</v>
      </c>
      <c r="G248" s="310">
        <f t="shared" ref="G248:AC248" si="8">SUM(G202:G246)</f>
        <v>0</v>
      </c>
      <c r="H248" s="310">
        <f t="shared" si="8"/>
        <v>0</v>
      </c>
      <c r="I248" s="310">
        <f t="shared" si="8"/>
        <v>0</v>
      </c>
      <c r="J248" s="310">
        <f t="shared" si="8"/>
        <v>0</v>
      </c>
      <c r="K248" s="310">
        <f t="shared" si="8"/>
        <v>0</v>
      </c>
      <c r="L248" s="310">
        <f t="shared" si="8"/>
        <v>0</v>
      </c>
      <c r="M248" s="310">
        <f t="shared" si="8"/>
        <v>0</v>
      </c>
      <c r="N248" s="310">
        <f t="shared" si="8"/>
        <v>0</v>
      </c>
      <c r="O248" s="310">
        <f t="shared" si="8"/>
        <v>0</v>
      </c>
      <c r="P248" s="310">
        <f t="shared" si="8"/>
        <v>0</v>
      </c>
      <c r="Q248" s="310">
        <f t="shared" si="8"/>
        <v>0</v>
      </c>
      <c r="R248" s="310">
        <f t="shared" si="8"/>
        <v>0</v>
      </c>
      <c r="S248" s="310">
        <f t="shared" si="8"/>
        <v>0</v>
      </c>
      <c r="T248" s="310">
        <f t="shared" si="8"/>
        <v>0</v>
      </c>
      <c r="U248" s="310">
        <f t="shared" si="8"/>
        <v>0</v>
      </c>
      <c r="V248" s="310">
        <f t="shared" si="8"/>
        <v>0</v>
      </c>
      <c r="W248" s="310">
        <f t="shared" si="8"/>
        <v>0</v>
      </c>
      <c r="X248" s="310">
        <f t="shared" si="8"/>
        <v>0</v>
      </c>
      <c r="Y248" s="310">
        <f t="shared" si="8"/>
        <v>0</v>
      </c>
      <c r="Z248" s="310">
        <f t="shared" si="8"/>
        <v>0</v>
      </c>
      <c r="AA248" s="310">
        <f t="shared" si="8"/>
        <v>0</v>
      </c>
      <c r="AB248" s="310">
        <f t="shared" si="8"/>
        <v>0</v>
      </c>
      <c r="AC248" s="298">
        <f t="shared" si="8"/>
        <v>0</v>
      </c>
      <c r="AE248" s="299">
        <f>SUM(AE202:AE246)</f>
        <v>0</v>
      </c>
      <c r="AG248" s="299">
        <f>SUM(AG202:AG246)</f>
        <v>0</v>
      </c>
      <c r="AI248" s="299">
        <f>SUM(AI202:AI246)</f>
        <v>0</v>
      </c>
      <c r="AK248" s="296"/>
    </row>
    <row r="249" spans="2:37" x14ac:dyDescent="0.25">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E249" s="103"/>
      <c r="AG249" s="103"/>
      <c r="AI249" s="103"/>
    </row>
    <row r="250" spans="2:37" ht="14.4" x14ac:dyDescent="0.25">
      <c r="B250" s="17" t="str">
        <f>'Line Items'!B927</f>
        <v>Administrative Costs &amp; Other</v>
      </c>
      <c r="C250" s="17"/>
      <c r="D250" s="277"/>
      <c r="E250" s="277"/>
      <c r="F250" s="17"/>
      <c r="G250" s="388"/>
      <c r="H250" s="388"/>
      <c r="I250" s="388"/>
      <c r="J250" s="388"/>
      <c r="K250" s="388"/>
      <c r="L250" s="388"/>
      <c r="M250" s="388"/>
      <c r="N250" s="388"/>
      <c r="O250" s="388"/>
      <c r="P250" s="388"/>
      <c r="Q250" s="388"/>
      <c r="R250" s="388"/>
      <c r="S250" s="388"/>
      <c r="T250" s="388"/>
      <c r="U250" s="388"/>
      <c r="V250" s="388"/>
      <c r="W250" s="388"/>
      <c r="X250" s="388"/>
      <c r="Y250" s="388"/>
      <c r="Z250" s="388"/>
      <c r="AA250" s="388"/>
      <c r="AB250" s="388"/>
      <c r="AC250" s="388"/>
      <c r="AD250" s="17"/>
      <c r="AE250" s="388"/>
      <c r="AF250" s="17"/>
      <c r="AG250" s="388"/>
      <c r="AH250" s="17"/>
      <c r="AI250" s="388"/>
      <c r="AJ250" s="17"/>
      <c r="AK250" s="17"/>
    </row>
    <row r="251" spans="2:37" ht="12.75" customHeight="1" outlineLevel="1" x14ac:dyDescent="0.25">
      <c r="G251" s="103"/>
      <c r="H251" s="103"/>
      <c r="I251" s="103"/>
      <c r="J251" s="103"/>
      <c r="K251" s="103"/>
      <c r="L251" s="103"/>
      <c r="M251" s="103"/>
      <c r="N251" s="103"/>
      <c r="O251" s="103"/>
      <c r="P251" s="103"/>
      <c r="Q251" s="103"/>
      <c r="R251" s="103"/>
      <c r="S251" s="103"/>
      <c r="T251" s="103"/>
      <c r="U251" s="103"/>
      <c r="V251" s="103"/>
      <c r="W251" s="103"/>
      <c r="X251" s="103"/>
      <c r="Y251" s="103"/>
      <c r="Z251" s="103"/>
      <c r="AA251" s="103"/>
      <c r="AB251" s="103"/>
      <c r="AC251" s="103"/>
      <c r="AE251" s="103"/>
      <c r="AG251" s="103"/>
      <c r="AI251" s="103"/>
    </row>
    <row r="252" spans="2:37" ht="12.75" customHeight="1" outlineLevel="1" x14ac:dyDescent="0.25">
      <c r="D252" s="345" t="str">
        <f>'Line Items'!D929</f>
        <v>Telecoms</v>
      </c>
      <c r="E252" s="346"/>
      <c r="F252" s="347" t="s">
        <v>556</v>
      </c>
      <c r="G252" s="349"/>
      <c r="H252" s="348"/>
      <c r="I252" s="349"/>
      <c r="J252" s="348"/>
      <c r="K252" s="349"/>
      <c r="L252" s="348"/>
      <c r="M252" s="348"/>
      <c r="N252" s="348"/>
      <c r="O252" s="348"/>
      <c r="P252" s="348"/>
      <c r="Q252" s="348"/>
      <c r="R252" s="348"/>
      <c r="S252" s="348"/>
      <c r="T252" s="348"/>
      <c r="U252" s="348"/>
      <c r="V252" s="348"/>
      <c r="W252" s="348"/>
      <c r="X252" s="348"/>
      <c r="Y252" s="348"/>
      <c r="Z252" s="348"/>
      <c r="AA252" s="348"/>
      <c r="AB252" s="348"/>
      <c r="AC252" s="360"/>
      <c r="AE252" s="351"/>
      <c r="AG252" s="351"/>
      <c r="AI252" s="351"/>
      <c r="AK252" s="376"/>
    </row>
    <row r="253" spans="2:37" ht="12.75" customHeight="1" outlineLevel="1" x14ac:dyDescent="0.25">
      <c r="D253" s="139" t="str">
        <f>'Line Items'!D930</f>
        <v>Systems &amp; IT</v>
      </c>
      <c r="E253" s="102"/>
      <c r="F253" s="140" t="str">
        <f t="shared" ref="F253:F304" si="9">F252</f>
        <v>£000</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377"/>
      <c r="AE253" s="285"/>
      <c r="AG253" s="285"/>
      <c r="AI253" s="285"/>
      <c r="AK253" s="378"/>
    </row>
    <row r="254" spans="2:37" ht="12.75" customHeight="1" outlineLevel="1" x14ac:dyDescent="0.25">
      <c r="D254" s="139" t="str">
        <f>'Line Items'!D931</f>
        <v>Office Equipment</v>
      </c>
      <c r="E254" s="102"/>
      <c r="F254" s="140" t="str">
        <f t="shared" si="9"/>
        <v>£000</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4"/>
      <c r="AE254" s="285"/>
      <c r="AG254" s="285"/>
      <c r="AI254" s="285"/>
      <c r="AK254" s="378"/>
    </row>
    <row r="255" spans="2:37" ht="12.75" customHeight="1" outlineLevel="1" x14ac:dyDescent="0.25">
      <c r="D255" s="139" t="str">
        <f>'Line Items'!D932</f>
        <v>Postage &amp; Stationery</v>
      </c>
      <c r="E255" s="102"/>
      <c r="F255" s="140" t="str">
        <f t="shared" si="9"/>
        <v>£000</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4"/>
      <c r="AE255" s="285"/>
      <c r="AG255" s="285"/>
      <c r="AI255" s="285"/>
      <c r="AK255" s="378"/>
    </row>
    <row r="256" spans="2:37" ht="12.75" customHeight="1" outlineLevel="1" x14ac:dyDescent="0.25">
      <c r="D256" s="139" t="str">
        <f>'Line Items'!D933</f>
        <v>Advertising</v>
      </c>
      <c r="E256" s="102"/>
      <c r="F256" s="140" t="str">
        <f t="shared" si="9"/>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285"/>
      <c r="AG256" s="285"/>
      <c r="AI256" s="285"/>
      <c r="AK256" s="378"/>
    </row>
    <row r="257" spans="4:37" ht="12.75" customHeight="1" outlineLevel="1" x14ac:dyDescent="0.25">
      <c r="D257" s="139" t="str">
        <f>'Line Items'!D934</f>
        <v>Media</v>
      </c>
      <c r="E257" s="102"/>
      <c r="F257" s="140" t="str">
        <f t="shared" si="9"/>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285"/>
      <c r="AG257" s="285"/>
      <c r="AI257" s="285"/>
      <c r="AK257" s="378"/>
    </row>
    <row r="258" spans="4:37" ht="12.75" customHeight="1" outlineLevel="1" x14ac:dyDescent="0.25">
      <c r="D258" s="139" t="str">
        <f>'Line Items'!D935</f>
        <v>Other Marketing Costs</v>
      </c>
      <c r="E258" s="102"/>
      <c r="F258" s="140" t="str">
        <f t="shared" si="9"/>
        <v>£000</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285"/>
      <c r="AG258" s="285"/>
      <c r="AI258" s="285"/>
      <c r="AK258" s="378"/>
    </row>
    <row r="259" spans="4:37" ht="12.75" customHeight="1" outlineLevel="1" x14ac:dyDescent="0.25">
      <c r="D259" s="139" t="str">
        <f>'Line Items'!D936</f>
        <v>Insurance</v>
      </c>
      <c r="E259" s="102"/>
      <c r="F259" s="140" t="str">
        <f t="shared" si="9"/>
        <v>£000</v>
      </c>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4"/>
      <c r="AE259" s="285"/>
      <c r="AG259" s="285"/>
      <c r="AI259" s="285"/>
      <c r="AK259" s="378"/>
    </row>
    <row r="260" spans="4:37" ht="12.75" customHeight="1" outlineLevel="1" x14ac:dyDescent="0.25">
      <c r="D260" s="139" t="str">
        <f>'Line Items'!D937</f>
        <v>Business Rates</v>
      </c>
      <c r="E260" s="102"/>
      <c r="F260" s="140" t="str">
        <f t="shared" si="9"/>
        <v>£000</v>
      </c>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4"/>
      <c r="AE260" s="285"/>
      <c r="AG260" s="285"/>
      <c r="AI260" s="285"/>
      <c r="AK260" s="378"/>
    </row>
    <row r="261" spans="4:37" ht="12.75" customHeight="1" outlineLevel="1" x14ac:dyDescent="0.25">
      <c r="D261" s="139" t="str">
        <f>'Line Items'!D938</f>
        <v>Building Rents</v>
      </c>
      <c r="E261" s="102"/>
      <c r="F261" s="140" t="str">
        <f t="shared" si="9"/>
        <v>£000</v>
      </c>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4"/>
      <c r="AE261" s="285"/>
      <c r="AG261" s="285"/>
      <c r="AI261" s="285"/>
      <c r="AK261" s="378"/>
    </row>
    <row r="262" spans="4:37" ht="12.75" customHeight="1" outlineLevel="1" x14ac:dyDescent="0.25">
      <c r="D262" s="139" t="str">
        <f>'Line Items'!D939</f>
        <v>Bank Charges</v>
      </c>
      <c r="E262" s="102"/>
      <c r="F262" s="140" t="str">
        <f t="shared" si="9"/>
        <v>£000</v>
      </c>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4"/>
      <c r="AE262" s="285"/>
      <c r="AG262" s="285"/>
      <c r="AI262" s="285"/>
      <c r="AK262" s="378"/>
    </row>
    <row r="263" spans="4:37" ht="12.75" customHeight="1" outlineLevel="1" x14ac:dyDescent="0.25">
      <c r="D263" s="139" t="str">
        <f>'Line Items'!D940</f>
        <v>Waste Disposal</v>
      </c>
      <c r="E263" s="102"/>
      <c r="F263" s="140" t="str">
        <f t="shared" si="9"/>
        <v>£000</v>
      </c>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4"/>
      <c r="AE263" s="285"/>
      <c r="AG263" s="285"/>
      <c r="AI263" s="285"/>
      <c r="AK263" s="378"/>
    </row>
    <row r="264" spans="4:37" ht="12.75" customHeight="1" outlineLevel="1" x14ac:dyDescent="0.25">
      <c r="D264" s="139" t="str">
        <f>'Line Items'!D941</f>
        <v>Subscriptions</v>
      </c>
      <c r="E264" s="102"/>
      <c r="F264" s="140" t="str">
        <f t="shared" si="9"/>
        <v>£000</v>
      </c>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4"/>
      <c r="AE264" s="285"/>
      <c r="AG264" s="285"/>
      <c r="AI264" s="285"/>
      <c r="AK264" s="378"/>
    </row>
    <row r="265" spans="4:37" ht="12.75" customHeight="1" outlineLevel="1" x14ac:dyDescent="0.25">
      <c r="D265" s="139" t="str">
        <f>'Line Items'!D942</f>
        <v>Road Vehicles</v>
      </c>
      <c r="E265" s="102"/>
      <c r="F265" s="140" t="str">
        <f t="shared" si="9"/>
        <v>£000</v>
      </c>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4"/>
      <c r="AE265" s="285"/>
      <c r="AG265" s="285"/>
      <c r="AI265" s="285"/>
      <c r="AK265" s="378"/>
    </row>
    <row r="266" spans="4:37" ht="12.75" customHeight="1" outlineLevel="1" x14ac:dyDescent="0.25">
      <c r="D266" s="139" t="str">
        <f>'Line Items'!D943</f>
        <v>Property</v>
      </c>
      <c r="E266" s="102"/>
      <c r="F266" s="140" t="str">
        <f t="shared" si="9"/>
        <v>£000</v>
      </c>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4"/>
      <c r="AE266" s="285"/>
      <c r="AG266" s="285"/>
      <c r="AI266" s="285"/>
      <c r="AK266" s="378"/>
    </row>
    <row r="267" spans="4:37" ht="12.75" customHeight="1" outlineLevel="1" x14ac:dyDescent="0.25">
      <c r="D267" s="139" t="str">
        <f>'Line Items'!D944</f>
        <v>Office Utilities &amp; Maintenance</v>
      </c>
      <c r="E267" s="102"/>
      <c r="F267" s="140" t="str">
        <f t="shared" si="9"/>
        <v>£000</v>
      </c>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4"/>
      <c r="AE267" s="285"/>
      <c r="AG267" s="285"/>
      <c r="AI267" s="285"/>
      <c r="AK267" s="378"/>
    </row>
    <row r="268" spans="4:37" ht="12.75" customHeight="1" outlineLevel="1" x14ac:dyDescent="0.25">
      <c r="D268" s="139" t="str">
        <f>'Line Items'!D945</f>
        <v>Office Security</v>
      </c>
      <c r="E268" s="102"/>
      <c r="F268" s="140" t="str">
        <f t="shared" si="9"/>
        <v>£000</v>
      </c>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4"/>
      <c r="AE268" s="285"/>
      <c r="AG268" s="285"/>
      <c r="AI268" s="285"/>
      <c r="AK268" s="378"/>
    </row>
    <row r="269" spans="4:37" ht="12.75" customHeight="1" outlineLevel="1" x14ac:dyDescent="0.25">
      <c r="D269" s="139" t="str">
        <f>'Line Items'!D946</f>
        <v>Management Fee</v>
      </c>
      <c r="E269" s="102"/>
      <c r="F269" s="140" t="str">
        <f t="shared" si="9"/>
        <v>£000</v>
      </c>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4"/>
      <c r="AE269" s="285"/>
      <c r="AG269" s="285"/>
      <c r="AI269" s="285"/>
      <c r="AK269" s="378"/>
    </row>
    <row r="270" spans="4:37" ht="12.75" customHeight="1" outlineLevel="1" x14ac:dyDescent="0.25">
      <c r="D270" s="139" t="str">
        <f>'Line Items'!D947</f>
        <v>NPS Contingency</v>
      </c>
      <c r="E270" s="102"/>
      <c r="F270" s="140" t="str">
        <f t="shared" si="9"/>
        <v>£000</v>
      </c>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4"/>
      <c r="AE270" s="285"/>
      <c r="AG270" s="285"/>
      <c r="AI270" s="285"/>
      <c r="AK270" s="378"/>
    </row>
    <row r="271" spans="4:37" ht="12.75" customHeight="1" outlineLevel="1" x14ac:dyDescent="0.25">
      <c r="D271" s="139" t="str">
        <f>'Line Items'!D948</f>
        <v>Bad Debts</v>
      </c>
      <c r="E271" s="102"/>
      <c r="F271" s="140" t="str">
        <f t="shared" si="9"/>
        <v>£000</v>
      </c>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4"/>
      <c r="AE271" s="285"/>
      <c r="AG271" s="285"/>
      <c r="AI271" s="285"/>
      <c r="AK271" s="378"/>
    </row>
    <row r="272" spans="4:37" ht="12.75" customHeight="1" outlineLevel="1" x14ac:dyDescent="0.25">
      <c r="D272" s="139" t="str">
        <f>'Line Items'!D949</f>
        <v>Access to Season Ticket Initiative</v>
      </c>
      <c r="E272" s="102"/>
      <c r="F272" s="140" t="str">
        <f t="shared" si="9"/>
        <v>£000</v>
      </c>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4"/>
      <c r="AE272" s="285"/>
      <c r="AG272" s="285"/>
      <c r="AI272" s="285"/>
      <c r="AK272" s="378"/>
    </row>
    <row r="273" spans="4:37" ht="12.75" customHeight="1" outlineLevel="1" x14ac:dyDescent="0.25">
      <c r="D273" s="139" t="str">
        <f>'Line Items'!D950</f>
        <v>Road Vehicle Maintenance</v>
      </c>
      <c r="E273" s="102"/>
      <c r="F273" s="140" t="str">
        <f t="shared" si="9"/>
        <v>£000</v>
      </c>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4"/>
      <c r="AE273" s="285"/>
      <c r="AG273" s="285"/>
      <c r="AI273" s="285"/>
      <c r="AK273" s="301"/>
    </row>
    <row r="274" spans="4:37" ht="12.75" customHeight="1" outlineLevel="1" x14ac:dyDescent="0.25">
      <c r="D274" s="139" t="str">
        <f>'Line Items'!D951</f>
        <v>Train counts and Ticketless travel surveys</v>
      </c>
      <c r="E274" s="102"/>
      <c r="F274" s="140" t="str">
        <f t="shared" si="9"/>
        <v>£000</v>
      </c>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4"/>
      <c r="AE274" s="285"/>
      <c r="AG274" s="285"/>
      <c r="AI274" s="285"/>
      <c r="AK274" s="301"/>
    </row>
    <row r="275" spans="4:37" ht="12.75" customHeight="1" outlineLevel="1" x14ac:dyDescent="0.25">
      <c r="D275" s="139" t="str">
        <f>'Line Items'!D952</f>
        <v>Stamp Duty</v>
      </c>
      <c r="E275" s="102"/>
      <c r="F275" s="140" t="str">
        <f t="shared" si="9"/>
        <v>£000</v>
      </c>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4"/>
      <c r="AE275" s="285"/>
      <c r="AG275" s="285"/>
      <c r="AI275" s="285"/>
      <c r="AK275" s="301"/>
    </row>
    <row r="276" spans="4:37" ht="12.75" customHeight="1" outlineLevel="1" x14ac:dyDescent="0.25">
      <c r="D276" s="139" t="str">
        <f>'Line Items'!D953</f>
        <v>Publications &amp; periodicals</v>
      </c>
      <c r="E276" s="102"/>
      <c r="F276" s="140" t="str">
        <f t="shared" si="9"/>
        <v>£000</v>
      </c>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4"/>
      <c r="AE276" s="285"/>
      <c r="AG276" s="285"/>
      <c r="AI276" s="285"/>
      <c r="AK276" s="301"/>
    </row>
    <row r="277" spans="4:37" ht="12.75" customHeight="1" outlineLevel="1" x14ac:dyDescent="0.25">
      <c r="D277" s="139" t="str">
        <f>'Line Items'!D954</f>
        <v>Passenger information / website</v>
      </c>
      <c r="E277" s="102"/>
      <c r="F277" s="140" t="str">
        <f t="shared" si="9"/>
        <v>£000</v>
      </c>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4"/>
      <c r="AE277" s="285"/>
      <c r="AG277" s="285"/>
      <c r="AI277" s="285"/>
      <c r="AK277" s="301"/>
    </row>
    <row r="278" spans="4:37" ht="12.75" customHeight="1" outlineLevel="1" x14ac:dyDescent="0.25">
      <c r="D278" s="139" t="str">
        <f>'Line Items'!D955</f>
        <v>Printing</v>
      </c>
      <c r="E278" s="102"/>
      <c r="F278" s="140" t="str">
        <f t="shared" si="9"/>
        <v>£000</v>
      </c>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4"/>
      <c r="AE278" s="285"/>
      <c r="AG278" s="285"/>
      <c r="AI278" s="285"/>
      <c r="AK278" s="301"/>
    </row>
    <row r="279" spans="4:37" ht="12.75" customHeight="1" outlineLevel="1" x14ac:dyDescent="0.25">
      <c r="D279" s="139" t="str">
        <f>'Line Items'!D956</f>
        <v>Quality and Safety</v>
      </c>
      <c r="E279" s="102"/>
      <c r="F279" s="140" t="str">
        <f t="shared" si="9"/>
        <v>£000</v>
      </c>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4"/>
      <c r="AE279" s="285"/>
      <c r="AG279" s="285"/>
      <c r="AI279" s="285"/>
      <c r="AK279" s="301"/>
    </row>
    <row r="280" spans="4:37" ht="12.75" customHeight="1" outlineLevel="1" x14ac:dyDescent="0.25">
      <c r="D280" s="139" t="str">
        <f>'Line Items'!D957</f>
        <v>Matched funding option</v>
      </c>
      <c r="E280" s="102"/>
      <c r="F280" s="140" t="str">
        <f t="shared" si="9"/>
        <v>£000</v>
      </c>
      <c r="G280" s="389"/>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4"/>
      <c r="AE280" s="285"/>
      <c r="AG280" s="285"/>
      <c r="AI280" s="285"/>
      <c r="AK280" s="301"/>
    </row>
    <row r="281" spans="4:37" ht="12.75" customHeight="1" outlineLevel="1" x14ac:dyDescent="0.25">
      <c r="D281" s="139" t="str">
        <f>'Line Items'!D958</f>
        <v>Climate Change Levy</v>
      </c>
      <c r="E281" s="102"/>
      <c r="F281" s="140" t="str">
        <f t="shared" si="9"/>
        <v>£000</v>
      </c>
      <c r="G281" s="389"/>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4"/>
      <c r="AE281" s="285"/>
      <c r="AG281" s="285"/>
      <c r="AI281" s="285"/>
      <c r="AK281" s="301"/>
    </row>
    <row r="282" spans="4:37" ht="12.75" customHeight="1" outlineLevel="1" x14ac:dyDescent="0.25">
      <c r="D282" s="139" t="str">
        <f>'Line Items'!D959</f>
        <v>Credit Card Charges</v>
      </c>
      <c r="E282" s="102"/>
      <c r="F282" s="140" t="str">
        <f t="shared" si="9"/>
        <v>£000</v>
      </c>
      <c r="G282" s="389"/>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4"/>
      <c r="AE282" s="285"/>
      <c r="AG282" s="285"/>
      <c r="AI282" s="285"/>
      <c r="AK282" s="301"/>
    </row>
    <row r="283" spans="4:37" ht="12.75" customHeight="1" outlineLevel="1" x14ac:dyDescent="0.25">
      <c r="D283" s="139" t="str">
        <f>'Line Items'!D960</f>
        <v>Non Fleet Cleaning</v>
      </c>
      <c r="E283" s="102"/>
      <c r="F283" s="140" t="str">
        <f t="shared" si="9"/>
        <v>£000</v>
      </c>
      <c r="G283" s="389"/>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4"/>
      <c r="AE283" s="285"/>
      <c r="AG283" s="285"/>
      <c r="AI283" s="285"/>
      <c r="AK283" s="301"/>
    </row>
    <row r="284" spans="4:37" ht="12.75" customHeight="1" outlineLevel="1" x14ac:dyDescent="0.25">
      <c r="D284" s="139" t="str">
        <f>'Line Items'!D961</f>
        <v>Group Management Charges</v>
      </c>
      <c r="E284" s="102"/>
      <c r="F284" s="140" t="str">
        <f t="shared" si="9"/>
        <v>£000</v>
      </c>
      <c r="G284" s="389"/>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4"/>
      <c r="AE284" s="285"/>
      <c r="AG284" s="285"/>
      <c r="AI284" s="285"/>
      <c r="AK284" s="301"/>
    </row>
    <row r="285" spans="4:37" ht="12.75" customHeight="1" outlineLevel="1" x14ac:dyDescent="0.25">
      <c r="D285" s="139" t="str">
        <f>'Line Items'!D962</f>
        <v>Health &amp; Safety</v>
      </c>
      <c r="E285" s="102"/>
      <c r="F285" s="140" t="str">
        <f t="shared" si="9"/>
        <v>£000</v>
      </c>
      <c r="G285" s="389"/>
      <c r="H285" s="389"/>
      <c r="I285" s="389"/>
      <c r="J285" s="389"/>
      <c r="K285" s="389"/>
      <c r="L285" s="389"/>
      <c r="M285" s="389"/>
      <c r="N285" s="389"/>
      <c r="O285" s="389"/>
      <c r="P285" s="389"/>
      <c r="Q285" s="389"/>
      <c r="R285" s="389"/>
      <c r="S285" s="389"/>
      <c r="T285" s="389"/>
      <c r="U285" s="389"/>
      <c r="V285" s="389"/>
      <c r="W285" s="389"/>
      <c r="X285" s="389"/>
      <c r="Y285" s="389"/>
      <c r="Z285" s="389"/>
      <c r="AA285" s="389"/>
      <c r="AB285" s="389"/>
      <c r="AC285" s="284"/>
      <c r="AE285" s="285"/>
      <c r="AG285" s="285"/>
      <c r="AI285" s="285"/>
      <c r="AK285" s="301"/>
    </row>
    <row r="286" spans="4:37" ht="12.75" customHeight="1" outlineLevel="1" x14ac:dyDescent="0.25">
      <c r="D286" s="139" t="str">
        <f>'Line Items'!D963</f>
        <v>Electrical Equipment</v>
      </c>
      <c r="E286" s="102"/>
      <c r="F286" s="140" t="str">
        <f t="shared" si="9"/>
        <v>£000</v>
      </c>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4"/>
      <c r="AE286" s="285"/>
      <c r="AG286" s="285"/>
      <c r="AI286" s="285"/>
      <c r="AK286" s="378"/>
    </row>
    <row r="287" spans="4:37" ht="12.75" customHeight="1" outlineLevel="1" x14ac:dyDescent="0.25">
      <c r="D287" s="139" t="str">
        <f>'Line Items'!D964</f>
        <v>Mobilisation and Transition Costs</v>
      </c>
      <c r="E287" s="102"/>
      <c r="F287" s="140" t="str">
        <f t="shared" si="9"/>
        <v>£000</v>
      </c>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4"/>
      <c r="AE287" s="285"/>
      <c r="AG287" s="285"/>
      <c r="AI287" s="285"/>
      <c r="AK287" s="301"/>
    </row>
    <row r="288" spans="4:37" ht="12.75" customHeight="1" outlineLevel="1" x14ac:dyDescent="0.25">
      <c r="D288" s="139" t="str">
        <f>'Line Items'!D965</f>
        <v>Fines and Similar Charges</v>
      </c>
      <c r="E288" s="102"/>
      <c r="F288" s="140" t="str">
        <f t="shared" si="9"/>
        <v>£000</v>
      </c>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4"/>
      <c r="AE288" s="285"/>
      <c r="AG288" s="285"/>
      <c r="AI288" s="285"/>
      <c r="AK288" s="301"/>
    </row>
    <row r="289" spans="4:37" ht="12.75" customHeight="1" outlineLevel="1" x14ac:dyDescent="0.25">
      <c r="D289" s="139" t="str">
        <f>'Line Items'!D966</f>
        <v>Penalty Fares Service</v>
      </c>
      <c r="E289" s="102"/>
      <c r="F289" s="140" t="str">
        <f t="shared" si="9"/>
        <v>£000</v>
      </c>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4"/>
      <c r="AE289" s="285"/>
      <c r="AG289" s="285"/>
      <c r="AI289" s="285"/>
      <c r="AK289" s="301"/>
    </row>
    <row r="290" spans="4:37" ht="12.75" customHeight="1" outlineLevel="1" x14ac:dyDescent="0.25">
      <c r="D290" s="139" t="str">
        <f>'Line Items'!D967</f>
        <v>Secure Carrier Charges</v>
      </c>
      <c r="E290" s="102"/>
      <c r="F290" s="140" t="str">
        <f t="shared" si="9"/>
        <v>£000</v>
      </c>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4"/>
      <c r="AE290" s="285"/>
      <c r="AG290" s="285"/>
      <c r="AI290" s="285"/>
      <c r="AK290" s="301"/>
    </row>
    <row r="291" spans="4:37" ht="12.75" customHeight="1" outlineLevel="1" x14ac:dyDescent="0.25">
      <c r="D291" s="139" t="str">
        <f>'Line Items'!D968</f>
        <v>Printed Tickets</v>
      </c>
      <c r="E291" s="102"/>
      <c r="F291" s="140" t="str">
        <f t="shared" si="9"/>
        <v>£000</v>
      </c>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4"/>
      <c r="AE291" s="285"/>
      <c r="AG291" s="285"/>
      <c r="AI291" s="285"/>
      <c r="AK291" s="301"/>
    </row>
    <row r="292" spans="4:37" ht="12.75" customHeight="1" outlineLevel="1" x14ac:dyDescent="0.25">
      <c r="D292" s="139" t="str">
        <f>'Line Items'!D969</f>
        <v>Distribution costs</v>
      </c>
      <c r="E292" s="102"/>
      <c r="F292" s="140" t="str">
        <f t="shared" si="9"/>
        <v>£000</v>
      </c>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4"/>
      <c r="AE292" s="285"/>
      <c r="AG292" s="285"/>
      <c r="AI292" s="285"/>
      <c r="AK292" s="301"/>
    </row>
    <row r="293" spans="4:37" ht="12.75" customHeight="1" outlineLevel="1" x14ac:dyDescent="0.25">
      <c r="D293" s="139" t="str">
        <f>'Line Items'!D970</f>
        <v>Customer service centre costs</v>
      </c>
      <c r="E293" s="102"/>
      <c r="F293" s="140" t="str">
        <f t="shared" si="9"/>
        <v>£000</v>
      </c>
      <c r="G293" s="283"/>
      <c r="H293" s="283"/>
      <c r="I293" s="283"/>
      <c r="J293" s="283"/>
      <c r="K293" s="283"/>
      <c r="L293" s="389"/>
      <c r="M293" s="283"/>
      <c r="N293" s="283"/>
      <c r="O293" s="283"/>
      <c r="P293" s="283"/>
      <c r="Q293" s="283"/>
      <c r="R293" s="283"/>
      <c r="S293" s="283"/>
      <c r="T293" s="283"/>
      <c r="U293" s="283"/>
      <c r="V293" s="283"/>
      <c r="W293" s="283"/>
      <c r="X293" s="283"/>
      <c r="Y293" s="283"/>
      <c r="Z293" s="283"/>
      <c r="AA293" s="283"/>
      <c r="AB293" s="283"/>
      <c r="AC293" s="284"/>
      <c r="AE293" s="285"/>
      <c r="AG293" s="285"/>
      <c r="AI293" s="285"/>
      <c r="AK293" s="301"/>
    </row>
    <row r="294" spans="4:37" ht="12.75" customHeight="1" outlineLevel="1" x14ac:dyDescent="0.25">
      <c r="D294" s="139" t="str">
        <f>'Line Items'!D971</f>
        <v>[Administrative Costs &amp; Other Line 43]</v>
      </c>
      <c r="E294" s="102"/>
      <c r="F294" s="140" t="str">
        <f t="shared" si="9"/>
        <v>£000</v>
      </c>
      <c r="G294" s="389"/>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4"/>
      <c r="AE294" s="285"/>
      <c r="AG294" s="285"/>
      <c r="AI294" s="285"/>
      <c r="AK294" s="301"/>
    </row>
    <row r="295" spans="4:37" ht="12.75" customHeight="1" outlineLevel="1" x14ac:dyDescent="0.25">
      <c r="D295" s="139" t="str">
        <f>'Line Items'!D972</f>
        <v>[Administrative Costs &amp; Other Line 44]</v>
      </c>
      <c r="E295" s="102"/>
      <c r="F295" s="140" t="str">
        <f t="shared" si="9"/>
        <v>£000</v>
      </c>
      <c r="G295" s="389"/>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4"/>
      <c r="AE295" s="285"/>
      <c r="AG295" s="285"/>
      <c r="AI295" s="285"/>
      <c r="AK295" s="301"/>
    </row>
    <row r="296" spans="4:37" ht="12.75" customHeight="1" outlineLevel="1" x14ac:dyDescent="0.25">
      <c r="D296" s="139" t="str">
        <f>'Line Items'!D973</f>
        <v>[Administrative Costs &amp; Other Line 45]</v>
      </c>
      <c r="E296" s="102"/>
      <c r="F296" s="140" t="str">
        <f t="shared" si="9"/>
        <v>£000</v>
      </c>
      <c r="G296" s="389"/>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4"/>
      <c r="AE296" s="285"/>
      <c r="AG296" s="285"/>
      <c r="AI296" s="285"/>
      <c r="AK296" s="301"/>
    </row>
    <row r="297" spans="4:37" ht="12.75" customHeight="1" outlineLevel="1" x14ac:dyDescent="0.25">
      <c r="D297" s="139" t="str">
        <f>'Line Items'!D974</f>
        <v>[Administrative Costs &amp; Other Line 46]</v>
      </c>
      <c r="E297" s="102"/>
      <c r="F297" s="140" t="str">
        <f t="shared" si="9"/>
        <v>£000</v>
      </c>
      <c r="G297" s="389"/>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4"/>
      <c r="AE297" s="285"/>
      <c r="AG297" s="285"/>
      <c r="AI297" s="285"/>
      <c r="AK297" s="301"/>
    </row>
    <row r="298" spans="4:37" ht="12.75" customHeight="1" outlineLevel="1" x14ac:dyDescent="0.25">
      <c r="D298" s="139" t="str">
        <f>'Line Items'!D975</f>
        <v>[Administrative Costs &amp; Other Line 47]</v>
      </c>
      <c r="E298" s="102"/>
      <c r="F298" s="140" t="str">
        <f t="shared" si="9"/>
        <v>£000</v>
      </c>
      <c r="G298" s="389"/>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4"/>
      <c r="AE298" s="285"/>
      <c r="AG298" s="285"/>
      <c r="AI298" s="285"/>
      <c r="AK298" s="301"/>
    </row>
    <row r="299" spans="4:37" ht="12.75" customHeight="1" outlineLevel="1" x14ac:dyDescent="0.25">
      <c r="D299" s="139" t="str">
        <f>'Line Items'!D976</f>
        <v>[Administrative Costs &amp; Other Line 48]</v>
      </c>
      <c r="E299" s="102"/>
      <c r="F299" s="140" t="str">
        <f t="shared" si="9"/>
        <v>£000</v>
      </c>
      <c r="G299" s="389"/>
      <c r="H299" s="389"/>
      <c r="I299" s="389"/>
      <c r="J299" s="389"/>
      <c r="K299" s="389"/>
      <c r="L299" s="389"/>
      <c r="M299" s="389"/>
      <c r="N299" s="389"/>
      <c r="O299" s="389"/>
      <c r="P299" s="389"/>
      <c r="Q299" s="389"/>
      <c r="R299" s="389"/>
      <c r="S299" s="389"/>
      <c r="T299" s="389"/>
      <c r="U299" s="389"/>
      <c r="V299" s="389"/>
      <c r="W299" s="389"/>
      <c r="X299" s="389"/>
      <c r="Y299" s="389"/>
      <c r="Z299" s="389"/>
      <c r="AA299" s="389"/>
      <c r="AB299" s="389"/>
      <c r="AC299" s="284"/>
      <c r="AE299" s="285"/>
      <c r="AG299" s="285"/>
      <c r="AI299" s="285"/>
      <c r="AK299" s="301"/>
    </row>
    <row r="300" spans="4:37" ht="12.75" customHeight="1" outlineLevel="1" x14ac:dyDescent="0.25">
      <c r="D300" s="139" t="str">
        <f>'Line Items'!D977</f>
        <v>[Administrative Costs &amp; Other Line 49]</v>
      </c>
      <c r="E300" s="102"/>
      <c r="F300" s="140" t="str">
        <f t="shared" si="9"/>
        <v>£000</v>
      </c>
      <c r="G300" s="389"/>
      <c r="H300" s="389"/>
      <c r="I300" s="389"/>
      <c r="J300" s="389"/>
      <c r="K300" s="389"/>
      <c r="L300" s="389"/>
      <c r="M300" s="389"/>
      <c r="N300" s="389"/>
      <c r="O300" s="389"/>
      <c r="P300" s="389"/>
      <c r="Q300" s="389"/>
      <c r="R300" s="389"/>
      <c r="S300" s="389"/>
      <c r="T300" s="389"/>
      <c r="U300" s="389"/>
      <c r="V300" s="389"/>
      <c r="W300" s="389"/>
      <c r="X300" s="389"/>
      <c r="Y300" s="389"/>
      <c r="Z300" s="389"/>
      <c r="AA300" s="389"/>
      <c r="AB300" s="389"/>
      <c r="AC300" s="284"/>
      <c r="AE300" s="285"/>
      <c r="AG300" s="285"/>
      <c r="AI300" s="285"/>
      <c r="AK300" s="301"/>
    </row>
    <row r="301" spans="4:37" ht="12.75" customHeight="1" outlineLevel="1" x14ac:dyDescent="0.25">
      <c r="D301" s="139" t="str">
        <f>'Line Items'!D978</f>
        <v>[Administrative Costs &amp; Other Line 50]</v>
      </c>
      <c r="E301" s="102"/>
      <c r="F301" s="140" t="str">
        <f t="shared" si="9"/>
        <v>£000</v>
      </c>
      <c r="G301" s="389"/>
      <c r="H301" s="389"/>
      <c r="I301" s="389"/>
      <c r="J301" s="389"/>
      <c r="K301" s="389"/>
      <c r="L301" s="389"/>
      <c r="M301" s="389"/>
      <c r="N301" s="389"/>
      <c r="O301" s="389"/>
      <c r="P301" s="389"/>
      <c r="Q301" s="389"/>
      <c r="R301" s="389"/>
      <c r="S301" s="389"/>
      <c r="T301" s="389"/>
      <c r="U301" s="389"/>
      <c r="V301" s="389"/>
      <c r="W301" s="389"/>
      <c r="X301" s="389"/>
      <c r="Y301" s="389"/>
      <c r="Z301" s="389"/>
      <c r="AA301" s="389"/>
      <c r="AB301" s="389"/>
      <c r="AC301" s="284"/>
      <c r="AE301" s="285"/>
      <c r="AG301" s="285"/>
      <c r="AI301" s="285"/>
      <c r="AK301" s="301"/>
    </row>
    <row r="302" spans="4:37" ht="12.75" customHeight="1" outlineLevel="1" x14ac:dyDescent="0.25">
      <c r="D302" s="139" t="str">
        <f>'Line Items'!D979</f>
        <v>[Administrative Costs &amp; Other Line 51]</v>
      </c>
      <c r="E302" s="102"/>
      <c r="F302" s="140" t="str">
        <f t="shared" si="9"/>
        <v>£000</v>
      </c>
      <c r="G302" s="389"/>
      <c r="H302" s="389"/>
      <c r="I302" s="389"/>
      <c r="J302" s="389"/>
      <c r="K302" s="389"/>
      <c r="L302" s="389"/>
      <c r="M302" s="389"/>
      <c r="N302" s="389"/>
      <c r="O302" s="389"/>
      <c r="P302" s="389"/>
      <c r="Q302" s="389"/>
      <c r="R302" s="389"/>
      <c r="S302" s="389"/>
      <c r="T302" s="389"/>
      <c r="U302" s="389"/>
      <c r="V302" s="389"/>
      <c r="W302" s="389"/>
      <c r="X302" s="389"/>
      <c r="Y302" s="389"/>
      <c r="Z302" s="389"/>
      <c r="AA302" s="389"/>
      <c r="AB302" s="389"/>
      <c r="AC302" s="284"/>
      <c r="AE302" s="285"/>
      <c r="AG302" s="285"/>
      <c r="AI302" s="285"/>
      <c r="AK302" s="301"/>
    </row>
    <row r="303" spans="4:37" ht="12.75" customHeight="1" outlineLevel="1" x14ac:dyDescent="0.25">
      <c r="D303" s="139" t="str">
        <f>'Line Items'!D980</f>
        <v>[Administrative Costs &amp; Other Line 52]</v>
      </c>
      <c r="E303" s="102"/>
      <c r="F303" s="140" t="str">
        <f t="shared" si="9"/>
        <v>£000</v>
      </c>
      <c r="G303" s="389"/>
      <c r="H303" s="389"/>
      <c r="I303" s="389"/>
      <c r="J303" s="389"/>
      <c r="K303" s="389"/>
      <c r="L303" s="389"/>
      <c r="M303" s="389"/>
      <c r="N303" s="389"/>
      <c r="O303" s="389"/>
      <c r="P303" s="389"/>
      <c r="Q303" s="389"/>
      <c r="R303" s="389"/>
      <c r="S303" s="389"/>
      <c r="T303" s="389"/>
      <c r="U303" s="389"/>
      <c r="V303" s="389"/>
      <c r="W303" s="389"/>
      <c r="X303" s="389"/>
      <c r="Y303" s="389"/>
      <c r="Z303" s="389"/>
      <c r="AA303" s="389"/>
      <c r="AB303" s="389"/>
      <c r="AC303" s="284"/>
      <c r="AE303" s="285"/>
      <c r="AG303" s="285"/>
      <c r="AI303" s="285"/>
      <c r="AK303" s="301"/>
    </row>
    <row r="304" spans="4:37" ht="12.75" customHeight="1" outlineLevel="1" x14ac:dyDescent="0.25">
      <c r="D304" s="139" t="str">
        <f>'Line Items'!D981</f>
        <v>[Administrative Costs &amp; Other Line 53]</v>
      </c>
      <c r="E304" s="102"/>
      <c r="F304" s="140" t="str">
        <f t="shared" si="9"/>
        <v>£000</v>
      </c>
      <c r="G304" s="389"/>
      <c r="H304" s="389"/>
      <c r="I304" s="389"/>
      <c r="J304" s="389"/>
      <c r="K304" s="389"/>
      <c r="L304" s="389"/>
      <c r="M304" s="389"/>
      <c r="N304" s="389"/>
      <c r="O304" s="389"/>
      <c r="P304" s="389"/>
      <c r="Q304" s="389"/>
      <c r="R304" s="389"/>
      <c r="S304" s="389"/>
      <c r="T304" s="389"/>
      <c r="U304" s="389"/>
      <c r="V304" s="389"/>
      <c r="W304" s="389"/>
      <c r="X304" s="389"/>
      <c r="Y304" s="389"/>
      <c r="Z304" s="389"/>
      <c r="AA304" s="389"/>
      <c r="AB304" s="389"/>
      <c r="AC304" s="284"/>
      <c r="AE304" s="285"/>
      <c r="AG304" s="285"/>
      <c r="AI304" s="285"/>
      <c r="AK304" s="301"/>
    </row>
    <row r="305" spans="2:37" ht="12.75" customHeight="1" outlineLevel="1" x14ac:dyDescent="0.25">
      <c r="D305" s="111" t="str">
        <f>'Line Items'!D982</f>
        <v>[Administrative Costs &amp; Other Line 54]</v>
      </c>
      <c r="E305" s="287"/>
      <c r="F305" s="150" t="str">
        <f>F300</f>
        <v>£000</v>
      </c>
      <c r="G305" s="379"/>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9"/>
      <c r="AE305" s="290"/>
      <c r="AG305" s="290"/>
      <c r="AI305" s="290"/>
      <c r="AK305" s="302"/>
    </row>
    <row r="306" spans="2:37" ht="12.75" customHeight="1" outlineLevel="1" x14ac:dyDescent="0.25">
      <c r="G306" s="103"/>
      <c r="H306" s="103"/>
      <c r="I306" s="103"/>
      <c r="J306" s="103"/>
      <c r="K306" s="103"/>
      <c r="L306" s="103"/>
      <c r="M306" s="103"/>
      <c r="N306" s="103"/>
      <c r="O306" s="103"/>
      <c r="P306" s="103"/>
      <c r="Q306" s="103"/>
      <c r="R306" s="103"/>
      <c r="S306" s="103"/>
      <c r="T306" s="103"/>
      <c r="U306" s="103"/>
      <c r="V306" s="103"/>
      <c r="W306" s="103"/>
      <c r="X306" s="103"/>
      <c r="Y306" s="103"/>
      <c r="Z306" s="103"/>
      <c r="AA306" s="103"/>
      <c r="AB306" s="103"/>
      <c r="AC306" s="103"/>
      <c r="AE306" s="103"/>
      <c r="AG306" s="103"/>
      <c r="AI306" s="103"/>
    </row>
    <row r="307" spans="2:37" ht="12.75" customHeight="1" outlineLevel="1" x14ac:dyDescent="0.25">
      <c r="D307" s="292" t="str">
        <f>"Total "&amp;B250</f>
        <v>Total Administrative Costs &amp; Other</v>
      </c>
      <c r="E307" s="308"/>
      <c r="F307" s="309" t="str">
        <f>F305</f>
        <v>£000</v>
      </c>
      <c r="G307" s="310">
        <f>SUM(G252:G305)</f>
        <v>0</v>
      </c>
      <c r="H307" s="310">
        <f t="shared" ref="H307:AC307" si="10">SUM(H252:H305)</f>
        <v>0</v>
      </c>
      <c r="I307" s="310">
        <f t="shared" si="10"/>
        <v>0</v>
      </c>
      <c r="J307" s="310">
        <f t="shared" si="10"/>
        <v>0</v>
      </c>
      <c r="K307" s="310">
        <f t="shared" si="10"/>
        <v>0</v>
      </c>
      <c r="L307" s="310">
        <f t="shared" si="10"/>
        <v>0</v>
      </c>
      <c r="M307" s="310">
        <f t="shared" si="10"/>
        <v>0</v>
      </c>
      <c r="N307" s="310">
        <f t="shared" si="10"/>
        <v>0</v>
      </c>
      <c r="O307" s="310">
        <f t="shared" si="10"/>
        <v>0</v>
      </c>
      <c r="P307" s="310">
        <f t="shared" si="10"/>
        <v>0</v>
      </c>
      <c r="Q307" s="310">
        <f t="shared" si="10"/>
        <v>0</v>
      </c>
      <c r="R307" s="310">
        <f t="shared" si="10"/>
        <v>0</v>
      </c>
      <c r="S307" s="310">
        <f t="shared" si="10"/>
        <v>0</v>
      </c>
      <c r="T307" s="310">
        <f t="shared" si="10"/>
        <v>0</v>
      </c>
      <c r="U307" s="310">
        <f t="shared" si="10"/>
        <v>0</v>
      </c>
      <c r="V307" s="310">
        <f t="shared" si="10"/>
        <v>0</v>
      </c>
      <c r="W307" s="310">
        <f t="shared" si="10"/>
        <v>0</v>
      </c>
      <c r="X307" s="310">
        <f t="shared" si="10"/>
        <v>0</v>
      </c>
      <c r="Y307" s="310">
        <f t="shared" si="10"/>
        <v>0</v>
      </c>
      <c r="Z307" s="310">
        <f t="shared" si="10"/>
        <v>0</v>
      </c>
      <c r="AA307" s="310">
        <f t="shared" si="10"/>
        <v>0</v>
      </c>
      <c r="AB307" s="310">
        <f t="shared" si="10"/>
        <v>0</v>
      </c>
      <c r="AC307" s="298">
        <f t="shared" si="10"/>
        <v>0</v>
      </c>
      <c r="AE307" s="299">
        <f>SUM(AE252:AE305)</f>
        <v>0</v>
      </c>
      <c r="AG307" s="299">
        <f>SUM(AG252:AG305)</f>
        <v>0</v>
      </c>
      <c r="AI307" s="299">
        <f>SUM(AI252:AI305)</f>
        <v>0</v>
      </c>
      <c r="AK307" s="296"/>
    </row>
    <row r="308" spans="2:37" x14ac:dyDescent="0.25">
      <c r="G308" s="103"/>
      <c r="H308" s="103"/>
      <c r="I308" s="103"/>
      <c r="J308" s="103"/>
      <c r="K308" s="103"/>
      <c r="L308" s="103"/>
      <c r="M308" s="103"/>
      <c r="N308" s="103"/>
      <c r="O308" s="103"/>
      <c r="P308" s="103"/>
      <c r="Q308" s="103"/>
      <c r="R308" s="103"/>
      <c r="S308" s="103"/>
      <c r="T308" s="103"/>
      <c r="U308" s="103"/>
      <c r="V308" s="103"/>
      <c r="W308" s="103"/>
      <c r="X308" s="103"/>
      <c r="Y308" s="103"/>
      <c r="Z308" s="103"/>
      <c r="AA308" s="103"/>
      <c r="AB308" s="103"/>
      <c r="AC308" s="103"/>
      <c r="AE308" s="103"/>
      <c r="AG308" s="103"/>
      <c r="AI308" s="103"/>
    </row>
    <row r="309" spans="2:37" ht="14.4" x14ac:dyDescent="0.25">
      <c r="B309" s="17" t="str">
        <f>'Line Items'!B984</f>
        <v>Non-Cash Costs</v>
      </c>
      <c r="C309" s="17"/>
      <c r="D309" s="277"/>
      <c r="E309" s="277"/>
      <c r="F309" s="17"/>
      <c r="G309" s="388"/>
      <c r="H309" s="388"/>
      <c r="I309" s="388"/>
      <c r="J309" s="388"/>
      <c r="K309" s="388"/>
      <c r="L309" s="388"/>
      <c r="M309" s="388"/>
      <c r="N309" s="388"/>
      <c r="O309" s="388"/>
      <c r="P309" s="388"/>
      <c r="Q309" s="388"/>
      <c r="R309" s="388"/>
      <c r="S309" s="388"/>
      <c r="T309" s="388"/>
      <c r="U309" s="388"/>
      <c r="V309" s="388"/>
      <c r="W309" s="388"/>
      <c r="X309" s="388"/>
      <c r="Y309" s="388"/>
      <c r="Z309" s="388"/>
      <c r="AA309" s="388"/>
      <c r="AB309" s="388"/>
      <c r="AC309" s="388"/>
      <c r="AD309" s="17"/>
      <c r="AE309" s="388"/>
      <c r="AF309" s="17"/>
      <c r="AG309" s="388"/>
      <c r="AH309" s="17"/>
      <c r="AI309" s="388"/>
      <c r="AJ309" s="17"/>
      <c r="AK309" s="17"/>
    </row>
    <row r="310" spans="2:37" ht="12.75" customHeight="1" outlineLevel="1" x14ac:dyDescent="0.25">
      <c r="G310" s="103"/>
      <c r="H310" s="103"/>
      <c r="I310" s="103"/>
      <c r="J310" s="103"/>
      <c r="K310" s="103"/>
      <c r="L310" s="103"/>
      <c r="M310" s="103"/>
      <c r="N310" s="103"/>
      <c r="O310" s="103"/>
      <c r="P310" s="103"/>
      <c r="Q310" s="103"/>
      <c r="R310" s="103"/>
      <c r="S310" s="103"/>
      <c r="T310" s="103"/>
      <c r="U310" s="103"/>
      <c r="V310" s="103"/>
      <c r="W310" s="103"/>
      <c r="X310" s="103"/>
      <c r="Y310" s="103"/>
      <c r="Z310" s="103"/>
      <c r="AA310" s="103"/>
      <c r="AB310" s="103"/>
      <c r="AC310" s="103"/>
      <c r="AE310" s="103"/>
      <c r="AG310" s="103"/>
      <c r="AI310" s="103"/>
    </row>
    <row r="311" spans="2:37" ht="12.75" customHeight="1" outlineLevel="1" x14ac:dyDescent="0.25">
      <c r="D311" s="345" t="str">
        <f>'Line Items'!D986</f>
        <v>Amortisation</v>
      </c>
      <c r="E311" s="346"/>
      <c r="F311" s="347" t="s">
        <v>556</v>
      </c>
      <c r="G311" s="349"/>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E311" s="348"/>
      <c r="AG311" s="348"/>
      <c r="AI311" s="348"/>
      <c r="AK311" s="356"/>
    </row>
    <row r="312" spans="2:37" ht="12.75" customHeight="1" outlineLevel="1" x14ac:dyDescent="0.25">
      <c r="D312" s="139" t="str">
        <f>'Line Items'!D987</f>
        <v>RoU Asset lease charge adjustment</v>
      </c>
      <c r="E312" s="102"/>
      <c r="F312" s="140" t="str">
        <f t="shared" ref="F312:F315" si="11">F311</f>
        <v>£000</v>
      </c>
      <c r="G312" s="389"/>
      <c r="H312" s="389"/>
      <c r="I312" s="389"/>
      <c r="J312" s="389"/>
      <c r="K312" s="389"/>
      <c r="L312" s="389"/>
      <c r="M312" s="389"/>
      <c r="N312" s="389"/>
      <c r="O312" s="389"/>
      <c r="P312" s="389"/>
      <c r="Q312" s="389"/>
      <c r="R312" s="389"/>
      <c r="S312" s="389"/>
      <c r="T312" s="389"/>
      <c r="U312" s="389"/>
      <c r="V312" s="389"/>
      <c r="W312" s="389"/>
      <c r="X312" s="389"/>
      <c r="Y312" s="389"/>
      <c r="Z312" s="389"/>
      <c r="AA312" s="389"/>
      <c r="AB312" s="389"/>
      <c r="AC312" s="389"/>
      <c r="AE312" s="389"/>
      <c r="AG312" s="389"/>
      <c r="AI312" s="389"/>
      <c r="AK312" s="301"/>
    </row>
    <row r="313" spans="2:37" ht="12.75" customHeight="1" outlineLevel="1" x14ac:dyDescent="0.25">
      <c r="D313" s="139" t="str">
        <f>'Line Items'!D988</f>
        <v>RoU Asset amortisation charge</v>
      </c>
      <c r="E313" s="102"/>
      <c r="F313" s="140" t="str">
        <f t="shared" si="11"/>
        <v>£000</v>
      </c>
      <c r="G313" s="389"/>
      <c r="H313" s="389"/>
      <c r="I313" s="389"/>
      <c r="J313" s="389"/>
      <c r="K313" s="389"/>
      <c r="L313" s="389"/>
      <c r="M313" s="389"/>
      <c r="N313" s="389"/>
      <c r="O313" s="389"/>
      <c r="P313" s="389"/>
      <c r="Q313" s="389"/>
      <c r="R313" s="389"/>
      <c r="S313" s="389"/>
      <c r="T313" s="389"/>
      <c r="U313" s="389"/>
      <c r="V313" s="389"/>
      <c r="W313" s="389"/>
      <c r="X313" s="389"/>
      <c r="Y313" s="389"/>
      <c r="Z313" s="389"/>
      <c r="AA313" s="389"/>
      <c r="AB313" s="389"/>
      <c r="AC313" s="389"/>
      <c r="AE313" s="389"/>
      <c r="AG313" s="389"/>
      <c r="AI313" s="389"/>
      <c r="AK313" s="301"/>
    </row>
    <row r="314" spans="2:37" ht="12.75" customHeight="1" outlineLevel="1" x14ac:dyDescent="0.25">
      <c r="D314" s="139" t="str">
        <f>'Line Items'!D989</f>
        <v>RoU Asset lease interest</v>
      </c>
      <c r="E314" s="102"/>
      <c r="F314" s="140" t="str">
        <f t="shared" si="11"/>
        <v>£000</v>
      </c>
      <c r="G314" s="389"/>
      <c r="H314" s="389"/>
      <c r="I314" s="389"/>
      <c r="J314" s="389"/>
      <c r="K314" s="389"/>
      <c r="L314" s="389"/>
      <c r="M314" s="389"/>
      <c r="N314" s="389"/>
      <c r="O314" s="389"/>
      <c r="P314" s="389"/>
      <c r="Q314" s="389"/>
      <c r="R314" s="389"/>
      <c r="S314" s="389"/>
      <c r="T314" s="389"/>
      <c r="U314" s="389"/>
      <c r="V314" s="389"/>
      <c r="W314" s="389"/>
      <c r="X314" s="389"/>
      <c r="Y314" s="389"/>
      <c r="Z314" s="389"/>
      <c r="AA314" s="389"/>
      <c r="AB314" s="389"/>
      <c r="AC314" s="389"/>
      <c r="AE314" s="389"/>
      <c r="AG314" s="389"/>
      <c r="AI314" s="389"/>
      <c r="AK314" s="301"/>
    </row>
    <row r="315" spans="2:37" ht="12.75" customHeight="1" outlineLevel="1" x14ac:dyDescent="0.25">
      <c r="D315" s="111" t="str">
        <f>'Line Items'!D990</f>
        <v>Total Depreciation</v>
      </c>
      <c r="E315" s="287"/>
      <c r="F315" s="390" t="str">
        <f t="shared" si="11"/>
        <v>£000</v>
      </c>
      <c r="G315" s="288"/>
      <c r="H315" s="379"/>
      <c r="I315" s="379"/>
      <c r="J315" s="379"/>
      <c r="K315" s="379"/>
      <c r="L315" s="379"/>
      <c r="M315" s="379"/>
      <c r="N315" s="379"/>
      <c r="O315" s="379"/>
      <c r="P315" s="379"/>
      <c r="Q315" s="379"/>
      <c r="R315" s="379"/>
      <c r="S315" s="379"/>
      <c r="T315" s="379"/>
      <c r="U315" s="379"/>
      <c r="V315" s="379"/>
      <c r="W315" s="379"/>
      <c r="X315" s="379"/>
      <c r="Y315" s="379"/>
      <c r="Z315" s="379"/>
      <c r="AA315" s="379"/>
      <c r="AB315" s="379"/>
      <c r="AC315" s="379"/>
      <c r="AE315" s="379"/>
      <c r="AG315" s="379"/>
      <c r="AI315" s="379"/>
      <c r="AK315" s="302"/>
    </row>
    <row r="316" spans="2:37" ht="12.75" customHeight="1" outlineLevel="1" x14ac:dyDescent="0.25">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E316" s="103"/>
      <c r="AG316" s="103"/>
      <c r="AI316" s="103"/>
    </row>
    <row r="317" spans="2:37" ht="12.75" customHeight="1" outlineLevel="1" x14ac:dyDescent="0.25">
      <c r="D317" s="292" t="str">
        <f>"Total "&amp;B309</f>
        <v>Total Non-Cash Costs</v>
      </c>
      <c r="E317" s="308"/>
      <c r="F317" s="309" t="str">
        <f>F315</f>
        <v>£000</v>
      </c>
      <c r="G317" s="310">
        <f t="shared" ref="G317:AB317" si="12">SUM(G311:G315)</f>
        <v>0</v>
      </c>
      <c r="H317" s="310">
        <f t="shared" si="12"/>
        <v>0</v>
      </c>
      <c r="I317" s="310">
        <f t="shared" si="12"/>
        <v>0</v>
      </c>
      <c r="J317" s="310">
        <f t="shared" si="12"/>
        <v>0</v>
      </c>
      <c r="K317" s="310">
        <f t="shared" si="12"/>
        <v>0</v>
      </c>
      <c r="L317" s="310">
        <f t="shared" si="12"/>
        <v>0</v>
      </c>
      <c r="M317" s="310">
        <f t="shared" si="12"/>
        <v>0</v>
      </c>
      <c r="N317" s="310">
        <f t="shared" si="12"/>
        <v>0</v>
      </c>
      <c r="O317" s="310">
        <f t="shared" si="12"/>
        <v>0</v>
      </c>
      <c r="P317" s="310">
        <f t="shared" si="12"/>
        <v>0</v>
      </c>
      <c r="Q317" s="310">
        <f t="shared" si="12"/>
        <v>0</v>
      </c>
      <c r="R317" s="310">
        <f t="shared" si="12"/>
        <v>0</v>
      </c>
      <c r="S317" s="310">
        <f t="shared" si="12"/>
        <v>0</v>
      </c>
      <c r="T317" s="310">
        <f t="shared" si="12"/>
        <v>0</v>
      </c>
      <c r="U317" s="310">
        <f t="shared" si="12"/>
        <v>0</v>
      </c>
      <c r="V317" s="310">
        <f t="shared" si="12"/>
        <v>0</v>
      </c>
      <c r="W317" s="310">
        <f t="shared" si="12"/>
        <v>0</v>
      </c>
      <c r="X317" s="310">
        <f t="shared" si="12"/>
        <v>0</v>
      </c>
      <c r="Y317" s="310">
        <f t="shared" si="12"/>
        <v>0</v>
      </c>
      <c r="Z317" s="310">
        <f t="shared" si="12"/>
        <v>0</v>
      </c>
      <c r="AA317" s="310">
        <f t="shared" si="12"/>
        <v>0</v>
      </c>
      <c r="AB317" s="310">
        <f t="shared" si="12"/>
        <v>0</v>
      </c>
      <c r="AC317" s="298">
        <f>SUM(AC311:AC315)</f>
        <v>0</v>
      </c>
      <c r="AE317" s="299">
        <f>SUM(AE311:AE315)</f>
        <v>0</v>
      </c>
      <c r="AG317" s="299">
        <f>SUM(AG311:AG315)</f>
        <v>0</v>
      </c>
      <c r="AI317" s="299">
        <f>SUM(AI311:AI315)</f>
        <v>0</v>
      </c>
      <c r="AK317" s="296"/>
    </row>
    <row r="318" spans="2:37" x14ac:dyDescent="0.25">
      <c r="G318" s="103"/>
      <c r="H318" s="103"/>
      <c r="I318" s="103"/>
      <c r="J318" s="103"/>
      <c r="K318" s="103"/>
      <c r="L318" s="103"/>
      <c r="M318" s="103"/>
      <c r="N318" s="103"/>
      <c r="O318" s="103"/>
      <c r="P318" s="103"/>
      <c r="Q318" s="103"/>
      <c r="R318" s="103"/>
      <c r="S318" s="103"/>
      <c r="T318" s="103"/>
      <c r="U318" s="103"/>
      <c r="V318" s="103"/>
      <c r="W318" s="103"/>
      <c r="X318" s="103"/>
      <c r="Y318" s="103"/>
      <c r="Z318" s="103"/>
      <c r="AA318" s="103"/>
      <c r="AB318" s="103"/>
      <c r="AC318" s="103"/>
      <c r="AE318" s="103"/>
      <c r="AG318" s="103"/>
      <c r="AI318" s="103"/>
    </row>
    <row r="319" spans="2:37" x14ac:dyDescent="0.25">
      <c r="G319" s="103"/>
      <c r="H319" s="103"/>
      <c r="I319" s="103"/>
      <c r="J319" s="103"/>
      <c r="K319" s="103"/>
      <c r="L319" s="103"/>
      <c r="M319" s="103"/>
      <c r="N319" s="103"/>
      <c r="O319" s="103"/>
      <c r="P319" s="103"/>
      <c r="Q319" s="103"/>
      <c r="R319" s="103"/>
      <c r="S319" s="103"/>
      <c r="T319" s="103"/>
      <c r="U319" s="103"/>
      <c r="V319" s="103"/>
      <c r="W319" s="103"/>
      <c r="X319" s="103"/>
      <c r="Y319" s="103"/>
      <c r="Z319" s="103"/>
      <c r="AA319" s="103"/>
      <c r="AB319" s="103"/>
      <c r="AC319" s="103"/>
      <c r="AE319" s="103"/>
      <c r="AG319" s="103"/>
      <c r="AI319" s="103"/>
    </row>
    <row r="320" spans="2:37" ht="16.8" x14ac:dyDescent="0.3">
      <c r="B320" s="7" t="str">
        <f>"Total "&amp;B13</f>
        <v>Total Other Operating Costs</v>
      </c>
      <c r="C320" s="7"/>
      <c r="D320" s="7"/>
      <c r="E320" s="7"/>
      <c r="F320" s="7"/>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7"/>
      <c r="AE320" s="323"/>
      <c r="AF320" s="7"/>
      <c r="AG320" s="323"/>
      <c r="AH320" s="7"/>
      <c r="AI320" s="323"/>
      <c r="AJ320" s="7"/>
      <c r="AK320" s="7"/>
    </row>
    <row r="321" spans="2:37" ht="12.75" customHeight="1" outlineLevel="1" x14ac:dyDescent="0.25">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c r="AC321" s="103"/>
      <c r="AE321" s="103"/>
      <c r="AG321" s="103"/>
      <c r="AI321" s="103"/>
    </row>
    <row r="322" spans="2:37" ht="12.75" customHeight="1" outlineLevel="1" x14ac:dyDescent="0.25">
      <c r="D322" s="345" t="str">
        <f>D63</f>
        <v>Total Other Staff Costs</v>
      </c>
      <c r="E322" s="346"/>
      <c r="F322" s="353" t="str">
        <f t="shared" ref="F322:AC322" si="13">F63</f>
        <v>£000</v>
      </c>
      <c r="G322" s="354">
        <f t="shared" si="13"/>
        <v>0</v>
      </c>
      <c r="H322" s="354">
        <f t="shared" si="13"/>
        <v>0</v>
      </c>
      <c r="I322" s="354">
        <f t="shared" si="13"/>
        <v>0</v>
      </c>
      <c r="J322" s="354">
        <f t="shared" si="13"/>
        <v>0</v>
      </c>
      <c r="K322" s="354">
        <f t="shared" si="13"/>
        <v>0</v>
      </c>
      <c r="L322" s="354">
        <f t="shared" si="13"/>
        <v>0</v>
      </c>
      <c r="M322" s="354">
        <f t="shared" si="13"/>
        <v>0</v>
      </c>
      <c r="N322" s="354">
        <f t="shared" si="13"/>
        <v>0</v>
      </c>
      <c r="O322" s="354">
        <f t="shared" si="13"/>
        <v>0</v>
      </c>
      <c r="P322" s="354">
        <f t="shared" si="13"/>
        <v>0</v>
      </c>
      <c r="Q322" s="354">
        <f t="shared" si="13"/>
        <v>0</v>
      </c>
      <c r="R322" s="354">
        <f t="shared" si="13"/>
        <v>0</v>
      </c>
      <c r="S322" s="354">
        <f t="shared" si="13"/>
        <v>0</v>
      </c>
      <c r="T322" s="354">
        <f t="shared" si="13"/>
        <v>0</v>
      </c>
      <c r="U322" s="354">
        <f t="shared" si="13"/>
        <v>0</v>
      </c>
      <c r="V322" s="354">
        <f t="shared" si="13"/>
        <v>0</v>
      </c>
      <c r="W322" s="354">
        <f t="shared" si="13"/>
        <v>0</v>
      </c>
      <c r="X322" s="354">
        <f t="shared" si="13"/>
        <v>0</v>
      </c>
      <c r="Y322" s="354">
        <f t="shared" si="13"/>
        <v>0</v>
      </c>
      <c r="Z322" s="354">
        <f t="shared" si="13"/>
        <v>0</v>
      </c>
      <c r="AA322" s="354">
        <f t="shared" si="13"/>
        <v>0</v>
      </c>
      <c r="AB322" s="354">
        <f t="shared" si="13"/>
        <v>0</v>
      </c>
      <c r="AC322" s="355">
        <f t="shared" si="13"/>
        <v>0</v>
      </c>
      <c r="AE322" s="357">
        <f>AE63</f>
        <v>0</v>
      </c>
      <c r="AG322" s="357">
        <f>AG63</f>
        <v>0</v>
      </c>
      <c r="AI322" s="357">
        <f>AI63</f>
        <v>0</v>
      </c>
      <c r="AK322" s="356"/>
    </row>
    <row r="323" spans="2:37" ht="12.75" customHeight="1" outlineLevel="1" x14ac:dyDescent="0.25">
      <c r="D323" s="139" t="str">
        <f>D138</f>
        <v>Total Station &amp; Train Operations</v>
      </c>
      <c r="E323" s="102"/>
      <c r="F323" s="140" t="str">
        <f t="shared" ref="F323:AC323" si="14">F138</f>
        <v>£000</v>
      </c>
      <c r="G323" s="103">
        <f t="shared" si="14"/>
        <v>0</v>
      </c>
      <c r="H323" s="103">
        <f t="shared" si="14"/>
        <v>0</v>
      </c>
      <c r="I323" s="103">
        <f t="shared" si="14"/>
        <v>0</v>
      </c>
      <c r="J323" s="103">
        <f t="shared" si="14"/>
        <v>0</v>
      </c>
      <c r="K323" s="103">
        <f t="shared" si="14"/>
        <v>0</v>
      </c>
      <c r="L323" s="103">
        <f t="shared" si="14"/>
        <v>0</v>
      </c>
      <c r="M323" s="103">
        <f t="shared" si="14"/>
        <v>0</v>
      </c>
      <c r="N323" s="103">
        <f t="shared" si="14"/>
        <v>0</v>
      </c>
      <c r="O323" s="103">
        <f t="shared" si="14"/>
        <v>0</v>
      </c>
      <c r="P323" s="103">
        <f t="shared" si="14"/>
        <v>0</v>
      </c>
      <c r="Q323" s="103">
        <f t="shared" si="14"/>
        <v>0</v>
      </c>
      <c r="R323" s="103">
        <f t="shared" si="14"/>
        <v>0</v>
      </c>
      <c r="S323" s="103">
        <f t="shared" si="14"/>
        <v>0</v>
      </c>
      <c r="T323" s="103">
        <f t="shared" si="14"/>
        <v>0</v>
      </c>
      <c r="U323" s="103">
        <f t="shared" si="14"/>
        <v>0</v>
      </c>
      <c r="V323" s="103">
        <f t="shared" si="14"/>
        <v>0</v>
      </c>
      <c r="W323" s="103">
        <f t="shared" si="14"/>
        <v>0</v>
      </c>
      <c r="X323" s="103">
        <f t="shared" si="14"/>
        <v>0</v>
      </c>
      <c r="Y323" s="103">
        <f t="shared" si="14"/>
        <v>0</v>
      </c>
      <c r="Z323" s="103">
        <f t="shared" si="14"/>
        <v>0</v>
      </c>
      <c r="AA323" s="103">
        <f t="shared" si="14"/>
        <v>0</v>
      </c>
      <c r="AB323" s="103">
        <f t="shared" si="14"/>
        <v>0</v>
      </c>
      <c r="AC323" s="104">
        <f t="shared" si="14"/>
        <v>0</v>
      </c>
      <c r="AE323" s="105">
        <f>AE138</f>
        <v>0</v>
      </c>
      <c r="AG323" s="105">
        <f>AG138</f>
        <v>0</v>
      </c>
      <c r="AI323" s="105">
        <f>AI138</f>
        <v>0</v>
      </c>
      <c r="AK323" s="301"/>
    </row>
    <row r="324" spans="2:37" ht="12.75" customHeight="1" outlineLevel="1" x14ac:dyDescent="0.25">
      <c r="D324" s="139" t="str">
        <f>D198</f>
        <v>Total Rolling Stock Maintenance</v>
      </c>
      <c r="E324" s="102"/>
      <c r="F324" s="140" t="str">
        <f t="shared" ref="F324:AC324" si="15">F198</f>
        <v>£000</v>
      </c>
      <c r="G324" s="103">
        <f t="shared" si="15"/>
        <v>0</v>
      </c>
      <c r="H324" s="103">
        <f t="shared" si="15"/>
        <v>0</v>
      </c>
      <c r="I324" s="103">
        <f t="shared" si="15"/>
        <v>0</v>
      </c>
      <c r="J324" s="103">
        <f t="shared" si="15"/>
        <v>0</v>
      </c>
      <c r="K324" s="103">
        <f t="shared" si="15"/>
        <v>0</v>
      </c>
      <c r="L324" s="103">
        <f t="shared" si="15"/>
        <v>0</v>
      </c>
      <c r="M324" s="103">
        <f t="shared" si="15"/>
        <v>0</v>
      </c>
      <c r="N324" s="103">
        <f t="shared" si="15"/>
        <v>0</v>
      </c>
      <c r="O324" s="103">
        <f t="shared" si="15"/>
        <v>0</v>
      </c>
      <c r="P324" s="103">
        <f t="shared" si="15"/>
        <v>0</v>
      </c>
      <c r="Q324" s="103">
        <f t="shared" si="15"/>
        <v>0</v>
      </c>
      <c r="R324" s="103">
        <f t="shared" si="15"/>
        <v>0</v>
      </c>
      <c r="S324" s="103">
        <f t="shared" si="15"/>
        <v>0</v>
      </c>
      <c r="T324" s="103">
        <f t="shared" si="15"/>
        <v>0</v>
      </c>
      <c r="U324" s="103">
        <f t="shared" si="15"/>
        <v>0</v>
      </c>
      <c r="V324" s="103">
        <f t="shared" si="15"/>
        <v>0</v>
      </c>
      <c r="W324" s="103">
        <f t="shared" si="15"/>
        <v>0</v>
      </c>
      <c r="X324" s="103">
        <f t="shared" si="15"/>
        <v>0</v>
      </c>
      <c r="Y324" s="103">
        <f t="shared" si="15"/>
        <v>0</v>
      </c>
      <c r="Z324" s="103">
        <f t="shared" si="15"/>
        <v>0</v>
      </c>
      <c r="AA324" s="103">
        <f t="shared" si="15"/>
        <v>0</v>
      </c>
      <c r="AB324" s="103">
        <f t="shared" si="15"/>
        <v>0</v>
      </c>
      <c r="AC324" s="104">
        <f t="shared" si="15"/>
        <v>0</v>
      </c>
      <c r="AE324" s="105">
        <f>AE198</f>
        <v>0</v>
      </c>
      <c r="AG324" s="105">
        <f>AG198</f>
        <v>0</v>
      </c>
      <c r="AI324" s="105">
        <f>AI198</f>
        <v>0</v>
      </c>
      <c r="AK324" s="301"/>
    </row>
    <row r="325" spans="2:37" ht="12.75" customHeight="1" outlineLevel="1" x14ac:dyDescent="0.25">
      <c r="D325" s="139" t="str">
        <f>D248</f>
        <v>Total Industry &amp; Professional Services</v>
      </c>
      <c r="E325" s="102"/>
      <c r="F325" s="140" t="str">
        <f t="shared" ref="F325:AC325" si="16">F248</f>
        <v>£000</v>
      </c>
      <c r="G325" s="103">
        <f t="shared" si="16"/>
        <v>0</v>
      </c>
      <c r="H325" s="103">
        <f t="shared" si="16"/>
        <v>0</v>
      </c>
      <c r="I325" s="103">
        <f t="shared" si="16"/>
        <v>0</v>
      </c>
      <c r="J325" s="103">
        <f t="shared" si="16"/>
        <v>0</v>
      </c>
      <c r="K325" s="103">
        <f t="shared" si="16"/>
        <v>0</v>
      </c>
      <c r="L325" s="103">
        <f t="shared" si="16"/>
        <v>0</v>
      </c>
      <c r="M325" s="103">
        <f t="shared" si="16"/>
        <v>0</v>
      </c>
      <c r="N325" s="103">
        <f t="shared" si="16"/>
        <v>0</v>
      </c>
      <c r="O325" s="103">
        <f t="shared" si="16"/>
        <v>0</v>
      </c>
      <c r="P325" s="103">
        <f t="shared" si="16"/>
        <v>0</v>
      </c>
      <c r="Q325" s="103">
        <f t="shared" si="16"/>
        <v>0</v>
      </c>
      <c r="R325" s="103">
        <f t="shared" si="16"/>
        <v>0</v>
      </c>
      <c r="S325" s="103">
        <f t="shared" si="16"/>
        <v>0</v>
      </c>
      <c r="T325" s="103">
        <f t="shared" si="16"/>
        <v>0</v>
      </c>
      <c r="U325" s="103">
        <f t="shared" si="16"/>
        <v>0</v>
      </c>
      <c r="V325" s="103">
        <f t="shared" si="16"/>
        <v>0</v>
      </c>
      <c r="W325" s="103">
        <f t="shared" si="16"/>
        <v>0</v>
      </c>
      <c r="X325" s="103">
        <f t="shared" si="16"/>
        <v>0</v>
      </c>
      <c r="Y325" s="103">
        <f t="shared" si="16"/>
        <v>0</v>
      </c>
      <c r="Z325" s="103">
        <f t="shared" si="16"/>
        <v>0</v>
      </c>
      <c r="AA325" s="103">
        <f t="shared" si="16"/>
        <v>0</v>
      </c>
      <c r="AB325" s="103">
        <f t="shared" si="16"/>
        <v>0</v>
      </c>
      <c r="AC325" s="104">
        <f t="shared" si="16"/>
        <v>0</v>
      </c>
      <c r="AE325" s="105">
        <f>AE248</f>
        <v>0</v>
      </c>
      <c r="AG325" s="105">
        <f>AG248</f>
        <v>0</v>
      </c>
      <c r="AI325" s="105">
        <f>AI248</f>
        <v>0</v>
      </c>
      <c r="AK325" s="301"/>
    </row>
    <row r="326" spans="2:37" ht="12.75" customHeight="1" outlineLevel="1" x14ac:dyDescent="0.25">
      <c r="D326" s="139" t="str">
        <f>D307</f>
        <v>Total Administrative Costs &amp; Other</v>
      </c>
      <c r="E326" s="102"/>
      <c r="F326" s="140" t="str">
        <f t="shared" ref="F326:AC326" si="17">F307</f>
        <v>£000</v>
      </c>
      <c r="G326" s="103">
        <f t="shared" si="17"/>
        <v>0</v>
      </c>
      <c r="H326" s="103">
        <f t="shared" si="17"/>
        <v>0</v>
      </c>
      <c r="I326" s="103">
        <f t="shared" si="17"/>
        <v>0</v>
      </c>
      <c r="J326" s="103">
        <f t="shared" si="17"/>
        <v>0</v>
      </c>
      <c r="K326" s="103">
        <f t="shared" si="17"/>
        <v>0</v>
      </c>
      <c r="L326" s="103">
        <f t="shared" si="17"/>
        <v>0</v>
      </c>
      <c r="M326" s="103">
        <f t="shared" si="17"/>
        <v>0</v>
      </c>
      <c r="N326" s="103">
        <f t="shared" si="17"/>
        <v>0</v>
      </c>
      <c r="O326" s="103">
        <f t="shared" si="17"/>
        <v>0</v>
      </c>
      <c r="P326" s="103">
        <f t="shared" si="17"/>
        <v>0</v>
      </c>
      <c r="Q326" s="103">
        <f t="shared" si="17"/>
        <v>0</v>
      </c>
      <c r="R326" s="103">
        <f t="shared" si="17"/>
        <v>0</v>
      </c>
      <c r="S326" s="103">
        <f t="shared" si="17"/>
        <v>0</v>
      </c>
      <c r="T326" s="103">
        <f t="shared" si="17"/>
        <v>0</v>
      </c>
      <c r="U326" s="103">
        <f t="shared" si="17"/>
        <v>0</v>
      </c>
      <c r="V326" s="103">
        <f t="shared" si="17"/>
        <v>0</v>
      </c>
      <c r="W326" s="103">
        <f t="shared" si="17"/>
        <v>0</v>
      </c>
      <c r="X326" s="103">
        <f t="shared" si="17"/>
        <v>0</v>
      </c>
      <c r="Y326" s="103">
        <f t="shared" si="17"/>
        <v>0</v>
      </c>
      <c r="Z326" s="103">
        <f t="shared" si="17"/>
        <v>0</v>
      </c>
      <c r="AA326" s="103">
        <f t="shared" si="17"/>
        <v>0</v>
      </c>
      <c r="AB326" s="103">
        <f t="shared" si="17"/>
        <v>0</v>
      </c>
      <c r="AC326" s="104">
        <f t="shared" si="17"/>
        <v>0</v>
      </c>
      <c r="AE326" s="105">
        <f>AE307</f>
        <v>0</v>
      </c>
      <c r="AG326" s="105">
        <f>AG307</f>
        <v>0</v>
      </c>
      <c r="AI326" s="105">
        <f>AI307</f>
        <v>0</v>
      </c>
      <c r="AK326" s="301"/>
    </row>
    <row r="327" spans="2:37" ht="12.75" customHeight="1" outlineLevel="1" x14ac:dyDescent="0.25">
      <c r="D327" s="111" t="str">
        <f>D317</f>
        <v>Total Non-Cash Costs</v>
      </c>
      <c r="E327" s="287"/>
      <c r="F327" s="150" t="str">
        <f t="shared" ref="F327:AC327" si="18">F317</f>
        <v>£000</v>
      </c>
      <c r="G327" s="113">
        <f t="shared" si="18"/>
        <v>0</v>
      </c>
      <c r="H327" s="113">
        <f t="shared" si="18"/>
        <v>0</v>
      </c>
      <c r="I327" s="113">
        <f t="shared" si="18"/>
        <v>0</v>
      </c>
      <c r="J327" s="113">
        <f t="shared" si="18"/>
        <v>0</v>
      </c>
      <c r="K327" s="113">
        <f t="shared" si="18"/>
        <v>0</v>
      </c>
      <c r="L327" s="113">
        <f t="shared" si="18"/>
        <v>0</v>
      </c>
      <c r="M327" s="113">
        <f t="shared" si="18"/>
        <v>0</v>
      </c>
      <c r="N327" s="113">
        <f t="shared" si="18"/>
        <v>0</v>
      </c>
      <c r="O327" s="113">
        <f t="shared" si="18"/>
        <v>0</v>
      </c>
      <c r="P327" s="113">
        <f t="shared" si="18"/>
        <v>0</v>
      </c>
      <c r="Q327" s="113">
        <f t="shared" si="18"/>
        <v>0</v>
      </c>
      <c r="R327" s="113">
        <f t="shared" si="18"/>
        <v>0</v>
      </c>
      <c r="S327" s="113">
        <f t="shared" si="18"/>
        <v>0</v>
      </c>
      <c r="T327" s="113">
        <f t="shared" si="18"/>
        <v>0</v>
      </c>
      <c r="U327" s="113">
        <f t="shared" si="18"/>
        <v>0</v>
      </c>
      <c r="V327" s="113">
        <f t="shared" si="18"/>
        <v>0</v>
      </c>
      <c r="W327" s="113">
        <f t="shared" si="18"/>
        <v>0</v>
      </c>
      <c r="X327" s="113">
        <f t="shared" si="18"/>
        <v>0</v>
      </c>
      <c r="Y327" s="113">
        <f t="shared" si="18"/>
        <v>0</v>
      </c>
      <c r="Z327" s="113">
        <f t="shared" si="18"/>
        <v>0</v>
      </c>
      <c r="AA327" s="113">
        <f t="shared" si="18"/>
        <v>0</v>
      </c>
      <c r="AB327" s="113">
        <f t="shared" si="18"/>
        <v>0</v>
      </c>
      <c r="AC327" s="114">
        <f t="shared" si="18"/>
        <v>0</v>
      </c>
      <c r="AE327" s="115">
        <f>AE317</f>
        <v>0</v>
      </c>
      <c r="AG327" s="115">
        <f>AG317</f>
        <v>0</v>
      </c>
      <c r="AI327" s="115">
        <f>AI317</f>
        <v>0</v>
      </c>
      <c r="AK327" s="302"/>
    </row>
    <row r="328" spans="2:37" ht="12.75" customHeight="1" outlineLevel="1" x14ac:dyDescent="0.25">
      <c r="G328" s="103"/>
      <c r="H328" s="103"/>
      <c r="I328" s="103"/>
      <c r="J328" s="103"/>
      <c r="K328" s="103"/>
      <c r="L328" s="103"/>
      <c r="M328" s="103"/>
      <c r="N328" s="103"/>
      <c r="O328" s="103"/>
      <c r="P328" s="103"/>
      <c r="Q328" s="103"/>
      <c r="R328" s="103"/>
      <c r="S328" s="103"/>
      <c r="T328" s="103"/>
      <c r="U328" s="103"/>
      <c r="V328" s="103"/>
      <c r="W328" s="103"/>
      <c r="X328" s="103"/>
      <c r="Y328" s="103"/>
      <c r="Z328" s="103"/>
      <c r="AA328" s="103"/>
      <c r="AB328" s="103"/>
      <c r="AC328" s="103"/>
      <c r="AE328" s="103"/>
      <c r="AG328" s="103"/>
      <c r="AI328" s="103"/>
    </row>
    <row r="329" spans="2:37" ht="12.75" customHeight="1" outlineLevel="1" x14ac:dyDescent="0.25">
      <c r="D329" s="292" t="str">
        <f>B320</f>
        <v>Total Other Operating Costs</v>
      </c>
      <c r="E329" s="308"/>
      <c r="F329" s="309" t="str">
        <f>F327</f>
        <v>£000</v>
      </c>
      <c r="G329" s="310">
        <f t="shared" ref="G329:AB329" si="19">SUM(G322:G327)</f>
        <v>0</v>
      </c>
      <c r="H329" s="310">
        <f t="shared" si="19"/>
        <v>0</v>
      </c>
      <c r="I329" s="310">
        <f t="shared" si="19"/>
        <v>0</v>
      </c>
      <c r="J329" s="310">
        <f t="shared" si="19"/>
        <v>0</v>
      </c>
      <c r="K329" s="310">
        <f t="shared" si="19"/>
        <v>0</v>
      </c>
      <c r="L329" s="310">
        <f t="shared" si="19"/>
        <v>0</v>
      </c>
      <c r="M329" s="310">
        <f t="shared" si="19"/>
        <v>0</v>
      </c>
      <c r="N329" s="310">
        <f t="shared" si="19"/>
        <v>0</v>
      </c>
      <c r="O329" s="310">
        <f t="shared" si="19"/>
        <v>0</v>
      </c>
      <c r="P329" s="310">
        <f t="shared" si="19"/>
        <v>0</v>
      </c>
      <c r="Q329" s="310">
        <f t="shared" si="19"/>
        <v>0</v>
      </c>
      <c r="R329" s="310">
        <f t="shared" si="19"/>
        <v>0</v>
      </c>
      <c r="S329" s="310">
        <f t="shared" si="19"/>
        <v>0</v>
      </c>
      <c r="T329" s="310">
        <f t="shared" si="19"/>
        <v>0</v>
      </c>
      <c r="U329" s="310">
        <f t="shared" si="19"/>
        <v>0</v>
      </c>
      <c r="V329" s="310">
        <f t="shared" si="19"/>
        <v>0</v>
      </c>
      <c r="W329" s="310">
        <f t="shared" si="19"/>
        <v>0</v>
      </c>
      <c r="X329" s="310">
        <f t="shared" si="19"/>
        <v>0</v>
      </c>
      <c r="Y329" s="310">
        <f t="shared" si="19"/>
        <v>0</v>
      </c>
      <c r="Z329" s="310">
        <f t="shared" si="19"/>
        <v>0</v>
      </c>
      <c r="AA329" s="310">
        <f t="shared" si="19"/>
        <v>0</v>
      </c>
      <c r="AB329" s="310">
        <f t="shared" si="19"/>
        <v>0</v>
      </c>
      <c r="AC329" s="298">
        <f>SUM(AC322:AC327)</f>
        <v>0</v>
      </c>
      <c r="AE329" s="299">
        <f>SUM(AE322:AE327)</f>
        <v>0</v>
      </c>
      <c r="AG329" s="299">
        <f>SUM(AG322:AG327)</f>
        <v>0</v>
      </c>
      <c r="AI329" s="299">
        <f>SUM(AI322:AI327)</f>
        <v>0</v>
      </c>
      <c r="AK329" s="296"/>
    </row>
    <row r="332" spans="2:37" ht="16.8" x14ac:dyDescent="0.3">
      <c r="B332" s="7" t="s">
        <v>21</v>
      </c>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2" fitToHeight="99" orientation="landscape" r:id="rId1"/>
  <rowBreaks count="2" manualBreakCount="2">
    <brk id="139" max="16383" man="1"/>
    <brk id="24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2:AM1789"/>
  <sheetViews>
    <sheetView showGridLines="0" zoomScale="75" zoomScaleNormal="75" zoomScaleSheetLayoutView="70" workbookViewId="0">
      <pane xSplit="6" ySplit="12" topLeftCell="G13" activePane="bottomRight" state="frozen"/>
      <selection pane="topRight"/>
      <selection pane="bottomLeft"/>
      <selection pane="bottomRight"/>
    </sheetView>
  </sheetViews>
  <sheetFormatPr defaultColWidth="9.125" defaultRowHeight="13.2" outlineLevelRow="1" outlineLevelCol="1" x14ac:dyDescent="0.25"/>
  <cols>
    <col min="1" max="1" width="2.875" style="2" customWidth="1"/>
    <col min="2" max="3" width="2.75" style="2" customWidth="1"/>
    <col min="4" max="5" width="24.375" style="2" customWidth="1"/>
    <col min="6" max="6" width="14" style="2" customWidth="1"/>
    <col min="7" max="22" width="10.875" style="2" customWidth="1"/>
    <col min="23" max="29" width="10.875" style="2" customWidth="1" outlineLevel="1"/>
    <col min="30" max="30" width="3.375" style="2" customWidth="1"/>
    <col min="31" max="31" width="10.875" style="2" customWidth="1"/>
    <col min="32" max="32" width="3.375" style="2" customWidth="1" outlineLevel="1"/>
    <col min="33" max="33" width="10.875" style="2" customWidth="1" outlineLevel="1"/>
    <col min="34" max="34" width="3.375" style="2" customWidth="1" outlineLevel="1"/>
    <col min="35" max="35" width="10.875" style="2" customWidth="1" outlineLevel="1"/>
    <col min="36" max="36" width="3.375" style="2" customWidth="1"/>
    <col min="37" max="37" width="77.875" style="2" customWidth="1"/>
    <col min="38" max="38" width="9.125" style="2"/>
    <col min="39" max="39" width="8.875" customWidth="1"/>
    <col min="40" max="16384" width="9.125" style="2"/>
  </cols>
  <sheetData>
    <row r="2" spans="2:37" ht="9" customHeight="1"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7" ht="12" customHeight="1"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2:37" ht="12" customHeight="1" x14ac:dyDescent="0.25">
      <c r="B4" s="5" t="str">
        <f>'Template Cover'!B4</f>
        <v>Sheet:</v>
      </c>
      <c r="C4" s="3"/>
      <c r="D4" s="3"/>
      <c r="E4" s="3"/>
      <c r="F4" s="3"/>
      <c r="G4" s="3" t="str">
        <f ca="1">MID(CELL("filename",$A$1),FIND("]",CELL("filename",$A$1))+1,99)</f>
        <v>RS Charges</v>
      </c>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2:37" ht="12" customHeight="1"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2:37" ht="12" customHeight="1"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2:37" ht="12" customHeight="1"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8" spans="2:37" ht="10.95" customHeight="1" x14ac:dyDescent="0.25"/>
    <row r="9" spans="2:37" ht="13.95" customHeight="1" x14ac:dyDescent="0.25">
      <c r="D9" s="1298" t="str">
        <f>RN_Switch</f>
        <v>Nominal</v>
      </c>
      <c r="E9" s="1299"/>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c r="AK9" s="1306" t="s">
        <v>553</v>
      </c>
    </row>
    <row r="10" spans="2:37" ht="22.95" customHeight="1" x14ac:dyDescent="0.25">
      <c r="D10" s="1307" t="str">
        <f>Option_Switch</f>
        <v>Base Model</v>
      </c>
      <c r="E10" s="1308"/>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c r="AK10" s="1300"/>
    </row>
    <row r="11" spans="2:37" ht="12.6" customHeight="1" x14ac:dyDescent="0.25">
      <c r="D11" s="1309"/>
      <c r="E11" s="1305"/>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c r="AK11" s="1301"/>
    </row>
    <row r="13" spans="2:37" ht="16.8" x14ac:dyDescent="0.3">
      <c r="B13" s="7" t="s">
        <v>598</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row>
    <row r="15" spans="2:37" ht="14.4" x14ac:dyDescent="0.25">
      <c r="B15" s="17" t="s">
        <v>599</v>
      </c>
      <c r="C15" s="17"/>
      <c r="D15" s="277"/>
      <c r="E15" s="27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row>
    <row r="16" spans="2:37" ht="12.75" customHeight="1" outlineLevel="1" x14ac:dyDescent="0.25"/>
    <row r="17" spans="3:37" ht="12.75" customHeight="1" outlineLevel="1" x14ac:dyDescent="0.25">
      <c r="C17" s="205" t="s">
        <v>600</v>
      </c>
    </row>
    <row r="18" spans="3:37" ht="12.75" customHeight="1" outlineLevel="1" x14ac:dyDescent="0.25">
      <c r="D18" s="345" t="str">
        <f>'Line Items'!D997</f>
        <v>Class 153 - Angel</v>
      </c>
      <c r="E18" s="346"/>
      <c r="F18" s="347" t="s">
        <v>601</v>
      </c>
      <c r="G18" s="348"/>
      <c r="H18" s="348"/>
      <c r="I18" s="348"/>
      <c r="J18" s="348"/>
      <c r="K18" s="348"/>
      <c r="L18" s="348"/>
      <c r="M18" s="348"/>
      <c r="N18" s="348"/>
      <c r="O18" s="348"/>
      <c r="P18" s="348"/>
      <c r="Q18" s="348"/>
      <c r="R18" s="348"/>
      <c r="S18" s="348"/>
      <c r="T18" s="348"/>
      <c r="U18" s="348"/>
      <c r="V18" s="348"/>
      <c r="W18" s="348"/>
      <c r="X18" s="348"/>
      <c r="Y18" s="348"/>
      <c r="Z18" s="348"/>
      <c r="AA18" s="348"/>
      <c r="AB18" s="348"/>
      <c r="AC18" s="360"/>
      <c r="AE18" s="359"/>
      <c r="AG18" s="359"/>
      <c r="AI18" s="359"/>
      <c r="AK18" s="364"/>
    </row>
    <row r="19" spans="3:37" ht="12.75" customHeight="1" outlineLevel="1" x14ac:dyDescent="0.25">
      <c r="D19" s="139" t="str">
        <f>'Line Items'!D998</f>
        <v>Class 153 - Porterbrook</v>
      </c>
      <c r="E19" s="102"/>
      <c r="F19" s="140" t="str">
        <f t="shared" ref="F19:F76" si="0">F18</f>
        <v>Veh</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285"/>
      <c r="AG19" s="285"/>
      <c r="AI19" s="285"/>
      <c r="AK19" s="301"/>
    </row>
    <row r="20" spans="3:37" ht="12.75" customHeight="1" outlineLevel="1" x14ac:dyDescent="0.25">
      <c r="D20" s="139" t="str">
        <f>'Line Items'!D999</f>
        <v>Class 156 - Angel</v>
      </c>
      <c r="E20" s="102"/>
      <c r="F20" s="140" t="str">
        <f t="shared" si="0"/>
        <v>Veh</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285"/>
      <c r="AG20" s="285"/>
      <c r="AI20" s="285"/>
      <c r="AK20" s="301"/>
    </row>
    <row r="21" spans="3:37" ht="12.75" customHeight="1" outlineLevel="1" x14ac:dyDescent="0.25">
      <c r="D21" s="139" t="str">
        <f>'Line Items'!D1000</f>
        <v>Class 156 - Porterbrook</v>
      </c>
      <c r="E21" s="102"/>
      <c r="F21" s="140" t="str">
        <f t="shared" si="0"/>
        <v>Veh</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285"/>
      <c r="AG21" s="285"/>
      <c r="AI21" s="285"/>
      <c r="AK21" s="301"/>
    </row>
    <row r="22" spans="3:37" ht="12.75" customHeight="1" outlineLevel="1" x14ac:dyDescent="0.25">
      <c r="D22" s="139" t="str">
        <f>'Line Items'!D1001</f>
        <v>Class 158 - Angel</v>
      </c>
      <c r="E22" s="102"/>
      <c r="F22" s="140" t="str">
        <f t="shared" si="0"/>
        <v>Veh</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285"/>
      <c r="AG22" s="285"/>
      <c r="AI22" s="285"/>
      <c r="AK22" s="301"/>
    </row>
    <row r="23" spans="3:37" ht="12.75" customHeight="1" outlineLevel="1" x14ac:dyDescent="0.25">
      <c r="D23" s="139" t="str">
        <f>'Line Items'!D1002</f>
        <v>Class 158 - Porterbrook</v>
      </c>
      <c r="E23" s="102"/>
      <c r="F23" s="140" t="str">
        <f t="shared" si="0"/>
        <v>Veh</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285"/>
      <c r="AG23" s="285"/>
      <c r="AI23" s="285"/>
      <c r="AK23" s="301"/>
    </row>
    <row r="24" spans="3:37" ht="12.75" customHeight="1" outlineLevel="1" x14ac:dyDescent="0.25">
      <c r="D24" s="139" t="str">
        <f>'Line Items'!D1003</f>
        <v>Class 158 - sub-lease from SWT</v>
      </c>
      <c r="E24" s="102"/>
      <c r="F24" s="140" t="str">
        <f t="shared" si="0"/>
        <v>Veh</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285"/>
      <c r="AG24" s="285"/>
      <c r="AI24" s="285"/>
      <c r="AK24" s="301"/>
    </row>
    <row r="25" spans="3:37" ht="12.75" customHeight="1" outlineLevel="1" x14ac:dyDescent="0.25">
      <c r="D25" s="139" t="str">
        <f>'Line Items'!D1004</f>
        <v>Class 222 - ERF</v>
      </c>
      <c r="E25" s="102"/>
      <c r="F25" s="140" t="str">
        <f t="shared" si="0"/>
        <v>Veh</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285"/>
      <c r="AG25" s="285"/>
      <c r="AI25" s="285"/>
      <c r="AK25" s="301"/>
    </row>
    <row r="26" spans="3:37" ht="12.75" customHeight="1" outlineLevel="1" x14ac:dyDescent="0.25">
      <c r="D26" s="139" t="str">
        <f>'Line Items'!D1005</f>
        <v>HST Powercar - Porterbrook</v>
      </c>
      <c r="E26" s="102"/>
      <c r="F26" s="140" t="str">
        <f t="shared" si="0"/>
        <v>Veh</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285"/>
      <c r="AG26" s="285"/>
      <c r="AI26" s="285"/>
      <c r="AK26" s="301"/>
    </row>
    <row r="27" spans="3:37" ht="12.75" customHeight="1" outlineLevel="1" x14ac:dyDescent="0.25">
      <c r="D27" s="139" t="str">
        <f>'Line Items'!D1006</f>
        <v>HST Trailer - Porterbrook</v>
      </c>
      <c r="E27" s="102"/>
      <c r="F27" s="140" t="str">
        <f t="shared" si="0"/>
        <v>Veh</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285"/>
      <c r="AG27" s="285"/>
      <c r="AI27" s="285"/>
      <c r="AK27" s="301"/>
    </row>
    <row r="28" spans="3:37" ht="12.75" customHeight="1" outlineLevel="1" x14ac:dyDescent="0.25">
      <c r="D28" s="139" t="str">
        <f>'Line Items'!D1007</f>
        <v>HST Catering - Porterbrook</v>
      </c>
      <c r="E28" s="102"/>
      <c r="F28" s="140" t="str">
        <f t="shared" si="0"/>
        <v>Veh</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285"/>
      <c r="AG28" s="285"/>
      <c r="AI28" s="285"/>
      <c r="AK28" s="301"/>
    </row>
    <row r="29" spans="3:37" ht="12.75" customHeight="1" outlineLevel="1" x14ac:dyDescent="0.25">
      <c r="D29" s="139" t="str">
        <f>'Line Items'!D1008</f>
        <v>HST Spares - Porterbrook</v>
      </c>
      <c r="E29" s="102"/>
      <c r="F29" s="140" t="str">
        <f t="shared" si="0"/>
        <v>Veh</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285"/>
      <c r="AG29" s="285"/>
      <c r="AI29" s="285"/>
      <c r="AK29" s="301"/>
    </row>
    <row r="30" spans="3:37" ht="12.75" customHeight="1" outlineLevel="1" x14ac:dyDescent="0.25">
      <c r="D30" s="139" t="str">
        <f>'Line Items'!D1009</f>
        <v>HST Powercar - Angel</v>
      </c>
      <c r="E30" s="102"/>
      <c r="F30" s="140" t="str">
        <f t="shared" si="0"/>
        <v>Veh</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285"/>
      <c r="AG30" s="285"/>
      <c r="AI30" s="285"/>
      <c r="AK30" s="301"/>
    </row>
    <row r="31" spans="3:37" ht="12.75" customHeight="1" outlineLevel="1" x14ac:dyDescent="0.25">
      <c r="D31" s="139" t="str">
        <f>'Line Items'!D1010</f>
        <v>HST Trailer - Angel</v>
      </c>
      <c r="E31" s="102"/>
      <c r="F31" s="140" t="str">
        <f t="shared" si="0"/>
        <v>Veh</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285"/>
      <c r="AG31" s="285"/>
      <c r="AI31" s="285"/>
      <c r="AK31" s="301"/>
    </row>
    <row r="32" spans="3:37" ht="12.75" customHeight="1" outlineLevel="1" x14ac:dyDescent="0.25">
      <c r="D32" s="139" t="str">
        <f>'Line Items'!D1011</f>
        <v>[Rolling Stock Line 15]</v>
      </c>
      <c r="E32" s="102"/>
      <c r="F32" s="140" t="str">
        <f t="shared" si="0"/>
        <v>Veh</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285"/>
      <c r="AG32" s="285"/>
      <c r="AI32" s="285"/>
      <c r="AK32" s="301"/>
    </row>
    <row r="33" spans="4:37" ht="12.75" customHeight="1" outlineLevel="1" x14ac:dyDescent="0.25">
      <c r="D33" s="139" t="str">
        <f>'Line Items'!D1012</f>
        <v>[Rolling Stock Line 16]</v>
      </c>
      <c r="E33" s="102"/>
      <c r="F33" s="140" t="str">
        <f t="shared" si="0"/>
        <v>Veh</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285"/>
      <c r="AG33" s="285"/>
      <c r="AI33" s="285"/>
      <c r="AK33" s="301"/>
    </row>
    <row r="34" spans="4:37" ht="12.75" customHeight="1" outlineLevel="1" x14ac:dyDescent="0.25">
      <c r="D34" s="139" t="str">
        <f>'Line Items'!D1013</f>
        <v>[Rolling Stock Line 17]</v>
      </c>
      <c r="E34" s="102"/>
      <c r="F34" s="140" t="str">
        <f t="shared" si="0"/>
        <v>Veh</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285"/>
      <c r="AG34" s="285"/>
      <c r="AI34" s="285"/>
      <c r="AK34" s="301"/>
    </row>
    <row r="35" spans="4:37" ht="12.75" customHeight="1" outlineLevel="1" x14ac:dyDescent="0.25">
      <c r="D35" s="139" t="str">
        <f>'Line Items'!D1014</f>
        <v>[Rolling Stock Line 18]</v>
      </c>
      <c r="E35" s="102"/>
      <c r="F35" s="140" t="str">
        <f t="shared" si="0"/>
        <v>Veh</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285"/>
      <c r="AG35" s="285"/>
      <c r="AI35" s="285"/>
      <c r="AK35" s="301"/>
    </row>
    <row r="36" spans="4:37" ht="12.75" customHeight="1" outlineLevel="1" x14ac:dyDescent="0.25">
      <c r="D36" s="139" t="str">
        <f>'Line Items'!D1015</f>
        <v>[Rolling Stock Line 19]</v>
      </c>
      <c r="E36" s="102"/>
      <c r="F36" s="140" t="str">
        <f t="shared" si="0"/>
        <v>Veh</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285"/>
      <c r="AG36" s="285"/>
      <c r="AI36" s="285"/>
      <c r="AK36" s="301"/>
    </row>
    <row r="37" spans="4:37" ht="12.75" customHeight="1" outlineLevel="1" x14ac:dyDescent="0.25">
      <c r="D37" s="139" t="str">
        <f>'Line Items'!D1016</f>
        <v>[Rolling Stock Line 20]</v>
      </c>
      <c r="E37" s="102"/>
      <c r="F37" s="140" t="str">
        <f t="shared" si="0"/>
        <v>Veh</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285"/>
      <c r="AG37" s="285"/>
      <c r="AI37" s="285"/>
      <c r="AK37" s="301"/>
    </row>
    <row r="38" spans="4:37" ht="12.75" customHeight="1" outlineLevel="1" x14ac:dyDescent="0.25">
      <c r="D38" s="139" t="str">
        <f>'Line Items'!D1017</f>
        <v>[Rolling Stock Line 21]</v>
      </c>
      <c r="E38" s="102"/>
      <c r="F38" s="140" t="str">
        <f t="shared" si="0"/>
        <v>Veh</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285"/>
      <c r="AG38" s="285"/>
      <c r="AI38" s="285"/>
      <c r="AK38" s="301"/>
    </row>
    <row r="39" spans="4:37" ht="12.75" customHeight="1" outlineLevel="1" x14ac:dyDescent="0.25">
      <c r="D39" s="139" t="str">
        <f>'Line Items'!D1018</f>
        <v>[Rolling Stock Line 22]</v>
      </c>
      <c r="E39" s="102"/>
      <c r="F39" s="140" t="str">
        <f t="shared" si="0"/>
        <v>Veh</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285"/>
      <c r="AG39" s="285"/>
      <c r="AI39" s="285"/>
      <c r="AK39" s="301"/>
    </row>
    <row r="40" spans="4:37" ht="12.75" customHeight="1" outlineLevel="1" x14ac:dyDescent="0.25">
      <c r="D40" s="139" t="str">
        <f>'Line Items'!D1019</f>
        <v>[Rolling Stock Line 23]</v>
      </c>
      <c r="E40" s="102"/>
      <c r="F40" s="140" t="str">
        <f t="shared" si="0"/>
        <v>Veh</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285"/>
      <c r="AG40" s="285"/>
      <c r="AI40" s="285"/>
      <c r="AK40" s="301"/>
    </row>
    <row r="41" spans="4:37" ht="12.75" customHeight="1" outlineLevel="1" x14ac:dyDescent="0.25">
      <c r="D41" s="139" t="str">
        <f>'Line Items'!D1020</f>
        <v>[Rolling Stock Line 24]</v>
      </c>
      <c r="E41" s="102"/>
      <c r="F41" s="140" t="str">
        <f t="shared" si="0"/>
        <v>Veh</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285"/>
      <c r="AG41" s="285"/>
      <c r="AI41" s="285"/>
      <c r="AK41" s="301"/>
    </row>
    <row r="42" spans="4:37" ht="12.75" customHeight="1" outlineLevel="1" x14ac:dyDescent="0.25">
      <c r="D42" s="139" t="str">
        <f>'Line Items'!D1021</f>
        <v>[Rolling Stock Line 25]</v>
      </c>
      <c r="E42" s="102"/>
      <c r="F42" s="140" t="str">
        <f t="shared" si="0"/>
        <v>Veh</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285"/>
      <c r="AG42" s="285"/>
      <c r="AI42" s="285"/>
      <c r="AK42" s="301"/>
    </row>
    <row r="43" spans="4:37" ht="12.75" customHeight="1" outlineLevel="1" x14ac:dyDescent="0.25">
      <c r="D43" s="139" t="str">
        <f>'Line Items'!D1022</f>
        <v>[Rolling Stock Line 26]</v>
      </c>
      <c r="E43" s="102"/>
      <c r="F43" s="140" t="str">
        <f t="shared" si="0"/>
        <v>Veh</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285"/>
      <c r="AG43" s="285"/>
      <c r="AI43" s="285"/>
      <c r="AK43" s="301"/>
    </row>
    <row r="44" spans="4:37" ht="12.75" customHeight="1" outlineLevel="1" x14ac:dyDescent="0.25">
      <c r="D44" s="139" t="str">
        <f>'Line Items'!D1023</f>
        <v>[Rolling Stock Line 27]</v>
      </c>
      <c r="E44" s="102"/>
      <c r="F44" s="140" t="str">
        <f t="shared" si="0"/>
        <v>Veh</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285"/>
      <c r="AG44" s="285"/>
      <c r="AI44" s="285"/>
      <c r="AK44" s="301"/>
    </row>
    <row r="45" spans="4:37" ht="12.75" customHeight="1" outlineLevel="1" x14ac:dyDescent="0.25">
      <c r="D45" s="139" t="str">
        <f>'Line Items'!D1024</f>
        <v>[Rolling Stock Line 28]</v>
      </c>
      <c r="E45" s="102"/>
      <c r="F45" s="140" t="str">
        <f t="shared" si="0"/>
        <v>Veh</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285"/>
      <c r="AG45" s="285"/>
      <c r="AI45" s="285"/>
      <c r="AK45" s="301"/>
    </row>
    <row r="46" spans="4:37" ht="12.75" customHeight="1" outlineLevel="1" x14ac:dyDescent="0.25">
      <c r="D46" s="139" t="str">
        <f>'Line Items'!D1025</f>
        <v>[Rolling Stock Line 29]</v>
      </c>
      <c r="E46" s="102"/>
      <c r="F46" s="140" t="str">
        <f t="shared" si="0"/>
        <v>Veh</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285"/>
      <c r="AG46" s="285"/>
      <c r="AI46" s="285"/>
      <c r="AK46" s="301"/>
    </row>
    <row r="47" spans="4:37" ht="12.75" customHeight="1" outlineLevel="1" x14ac:dyDescent="0.25">
      <c r="D47" s="139" t="str">
        <f>'Line Items'!D1026</f>
        <v>[Rolling Stock Line 30]</v>
      </c>
      <c r="E47" s="102"/>
      <c r="F47" s="140" t="str">
        <f t="shared" si="0"/>
        <v>Veh</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285"/>
      <c r="AG47" s="285"/>
      <c r="AI47" s="285"/>
      <c r="AK47" s="301"/>
    </row>
    <row r="48" spans="4:37" ht="12.75" customHeight="1" outlineLevel="1" x14ac:dyDescent="0.25">
      <c r="D48" s="139" t="str">
        <f>'Line Items'!D1027</f>
        <v>[Rolling Stock Line 31]</v>
      </c>
      <c r="E48" s="102"/>
      <c r="F48" s="140" t="str">
        <f t="shared" si="0"/>
        <v>Veh</v>
      </c>
      <c r="G48" s="283"/>
      <c r="H48" s="283"/>
      <c r="I48" s="283"/>
      <c r="J48" s="283"/>
      <c r="K48" s="283"/>
      <c r="L48" s="283"/>
      <c r="M48" s="283"/>
      <c r="N48" s="283"/>
      <c r="O48" s="283"/>
      <c r="P48" s="283"/>
      <c r="Q48" s="283"/>
      <c r="R48" s="283"/>
      <c r="S48" s="283"/>
      <c r="T48" s="283"/>
      <c r="U48" s="283"/>
      <c r="V48" s="283"/>
      <c r="W48" s="283"/>
      <c r="X48" s="283"/>
      <c r="Y48" s="283"/>
      <c r="Z48" s="283"/>
      <c r="AA48" s="283"/>
      <c r="AB48" s="283"/>
      <c r="AC48" s="284"/>
      <c r="AE48" s="285"/>
      <c r="AG48" s="285"/>
      <c r="AI48" s="285"/>
      <c r="AK48" s="301"/>
    </row>
    <row r="49" spans="4:37" ht="12.75" customHeight="1" outlineLevel="1" x14ac:dyDescent="0.25">
      <c r="D49" s="139" t="str">
        <f>'Line Items'!D1028</f>
        <v>[Rolling Stock Line 32]</v>
      </c>
      <c r="E49" s="102"/>
      <c r="F49" s="140" t="str">
        <f t="shared" si="0"/>
        <v>Veh</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285"/>
      <c r="AG49" s="285"/>
      <c r="AI49" s="285"/>
      <c r="AK49" s="301"/>
    </row>
    <row r="50" spans="4:37" ht="12.75" customHeight="1" outlineLevel="1" x14ac:dyDescent="0.25">
      <c r="D50" s="139" t="str">
        <f>'Line Items'!D1029</f>
        <v>[Rolling Stock Line 33]</v>
      </c>
      <c r="E50" s="102"/>
      <c r="F50" s="140" t="str">
        <f t="shared" si="0"/>
        <v>Veh</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285"/>
      <c r="AG50" s="285"/>
      <c r="AI50" s="285"/>
      <c r="AK50" s="301"/>
    </row>
    <row r="51" spans="4:37" ht="12.75" customHeight="1" outlineLevel="1" x14ac:dyDescent="0.25">
      <c r="D51" s="139" t="str">
        <f>'Line Items'!D1030</f>
        <v>[Rolling Stock Line 34]</v>
      </c>
      <c r="E51" s="102"/>
      <c r="F51" s="140" t="str">
        <f t="shared" si="0"/>
        <v>Veh</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285"/>
      <c r="AG51" s="285"/>
      <c r="AI51" s="285"/>
      <c r="AK51" s="301"/>
    </row>
    <row r="52" spans="4:37" ht="12.75" customHeight="1" outlineLevel="1" x14ac:dyDescent="0.25">
      <c r="D52" s="139" t="str">
        <f>'Line Items'!D1031</f>
        <v>[Rolling Stock Line 35]</v>
      </c>
      <c r="E52" s="102"/>
      <c r="F52" s="140" t="str">
        <f t="shared" si="0"/>
        <v>Veh</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285"/>
      <c r="AG52" s="285"/>
      <c r="AI52" s="285"/>
      <c r="AK52" s="301"/>
    </row>
    <row r="53" spans="4:37" ht="12.75" customHeight="1" outlineLevel="1" x14ac:dyDescent="0.25">
      <c r="D53" s="139" t="str">
        <f>'Line Items'!D1032</f>
        <v>[Rolling Stock Line 36]</v>
      </c>
      <c r="E53" s="102"/>
      <c r="F53" s="140" t="str">
        <f t="shared" si="0"/>
        <v>Veh</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285"/>
      <c r="AG53" s="285"/>
      <c r="AI53" s="285"/>
      <c r="AK53" s="301"/>
    </row>
    <row r="54" spans="4:37" ht="12.75" customHeight="1" outlineLevel="1" x14ac:dyDescent="0.25">
      <c r="D54" s="139" t="str">
        <f>'Line Items'!D1033</f>
        <v>[Rolling Stock Line 37]</v>
      </c>
      <c r="E54" s="102"/>
      <c r="F54" s="140" t="str">
        <f t="shared" si="0"/>
        <v>Veh</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285"/>
      <c r="AG54" s="285"/>
      <c r="AI54" s="285"/>
      <c r="AK54" s="301"/>
    </row>
    <row r="55" spans="4:37" ht="12.75" customHeight="1" outlineLevel="1" x14ac:dyDescent="0.25">
      <c r="D55" s="139" t="str">
        <f>'Line Items'!D1034</f>
        <v>[Rolling Stock Line 38]</v>
      </c>
      <c r="E55" s="102"/>
      <c r="F55" s="140" t="str">
        <f t="shared" si="0"/>
        <v>Veh</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285"/>
      <c r="AG55" s="285"/>
      <c r="AI55" s="285"/>
      <c r="AK55" s="301"/>
    </row>
    <row r="56" spans="4:37" ht="12.75" customHeight="1" outlineLevel="1" x14ac:dyDescent="0.25">
      <c r="D56" s="139" t="str">
        <f>'Line Items'!D1035</f>
        <v>[Rolling Stock Line 39]</v>
      </c>
      <c r="E56" s="102"/>
      <c r="F56" s="140" t="str">
        <f t="shared" si="0"/>
        <v>Veh</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285"/>
      <c r="AG56" s="285"/>
      <c r="AI56" s="285"/>
      <c r="AK56" s="301"/>
    </row>
    <row r="57" spans="4:37" ht="12.75" customHeight="1" outlineLevel="1" x14ac:dyDescent="0.25">
      <c r="D57" s="139" t="str">
        <f>'Line Items'!D1036</f>
        <v>[Rolling Stock Line 40]</v>
      </c>
      <c r="E57" s="102"/>
      <c r="F57" s="140" t="str">
        <f t="shared" si="0"/>
        <v>Veh</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285"/>
      <c r="AG57" s="285"/>
      <c r="AI57" s="285"/>
      <c r="AK57" s="301"/>
    </row>
    <row r="58" spans="4:37" ht="12.75" customHeight="1" outlineLevel="1" x14ac:dyDescent="0.25">
      <c r="D58" s="139" t="str">
        <f>'Line Items'!D1037</f>
        <v>[Rolling Stock Line 41]</v>
      </c>
      <c r="E58" s="102"/>
      <c r="F58" s="140" t="str">
        <f t="shared" si="0"/>
        <v>Veh</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285"/>
      <c r="AG58" s="285"/>
      <c r="AI58" s="285"/>
      <c r="AK58" s="301"/>
    </row>
    <row r="59" spans="4:37" ht="12.75" customHeight="1" outlineLevel="1" x14ac:dyDescent="0.25">
      <c r="D59" s="139" t="str">
        <f>'Line Items'!D1038</f>
        <v>[Rolling Stock Line 42]</v>
      </c>
      <c r="E59" s="102"/>
      <c r="F59" s="140" t="str">
        <f t="shared" si="0"/>
        <v>Veh</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285"/>
      <c r="AG59" s="285"/>
      <c r="AI59" s="285"/>
      <c r="AK59" s="301"/>
    </row>
    <row r="60" spans="4:37" ht="12.75" customHeight="1" outlineLevel="1" x14ac:dyDescent="0.25">
      <c r="D60" s="139" t="str">
        <f>'Line Items'!D1039</f>
        <v>[Rolling Stock Line 43]</v>
      </c>
      <c r="E60" s="102"/>
      <c r="F60" s="140" t="str">
        <f t="shared" si="0"/>
        <v>Veh</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285"/>
      <c r="AG60" s="285"/>
      <c r="AI60" s="285"/>
      <c r="AK60" s="301"/>
    </row>
    <row r="61" spans="4:37" ht="12.75" customHeight="1" outlineLevel="1" x14ac:dyDescent="0.25">
      <c r="D61" s="139" t="str">
        <f>'Line Items'!D1040</f>
        <v>[Rolling Stock Line 44]</v>
      </c>
      <c r="E61" s="102"/>
      <c r="F61" s="140" t="str">
        <f t="shared" si="0"/>
        <v>Veh</v>
      </c>
      <c r="G61" s="283"/>
      <c r="H61" s="283"/>
      <c r="I61" s="283"/>
      <c r="J61" s="283"/>
      <c r="K61" s="283"/>
      <c r="L61" s="283"/>
      <c r="M61" s="283"/>
      <c r="N61" s="283"/>
      <c r="O61" s="283"/>
      <c r="P61" s="283"/>
      <c r="Q61" s="283"/>
      <c r="R61" s="283"/>
      <c r="S61" s="283"/>
      <c r="T61" s="283"/>
      <c r="U61" s="283"/>
      <c r="V61" s="283"/>
      <c r="W61" s="283"/>
      <c r="X61" s="283"/>
      <c r="Y61" s="283"/>
      <c r="Z61" s="283"/>
      <c r="AA61" s="283"/>
      <c r="AB61" s="283"/>
      <c r="AC61" s="284"/>
      <c r="AE61" s="285"/>
      <c r="AG61" s="285"/>
      <c r="AI61" s="285"/>
      <c r="AK61" s="301"/>
    </row>
    <row r="62" spans="4:37" ht="12.75" customHeight="1" outlineLevel="1" x14ac:dyDescent="0.25">
      <c r="D62" s="139" t="str">
        <f>'Line Items'!D1041</f>
        <v>[Rolling Stock Line 45]</v>
      </c>
      <c r="E62" s="102"/>
      <c r="F62" s="140" t="str">
        <f t="shared" si="0"/>
        <v>Veh</v>
      </c>
      <c r="G62" s="283"/>
      <c r="H62" s="283"/>
      <c r="I62" s="283"/>
      <c r="J62" s="283"/>
      <c r="K62" s="283"/>
      <c r="L62" s="283"/>
      <c r="M62" s="283"/>
      <c r="N62" s="283"/>
      <c r="O62" s="283"/>
      <c r="P62" s="283"/>
      <c r="Q62" s="283"/>
      <c r="R62" s="283"/>
      <c r="S62" s="283"/>
      <c r="T62" s="283"/>
      <c r="U62" s="283"/>
      <c r="V62" s="283"/>
      <c r="W62" s="283"/>
      <c r="X62" s="283"/>
      <c r="Y62" s="283"/>
      <c r="Z62" s="283"/>
      <c r="AA62" s="283"/>
      <c r="AB62" s="283"/>
      <c r="AC62" s="284"/>
      <c r="AE62" s="285"/>
      <c r="AG62" s="285"/>
      <c r="AI62" s="285"/>
      <c r="AK62" s="301"/>
    </row>
    <row r="63" spans="4:37" ht="12.75" customHeight="1" outlineLevel="1" x14ac:dyDescent="0.25">
      <c r="D63" s="139" t="str">
        <f>'Line Items'!D1042</f>
        <v>[Rolling Stock Line 46]</v>
      </c>
      <c r="E63" s="102"/>
      <c r="F63" s="140" t="str">
        <f t="shared" si="0"/>
        <v>Veh</v>
      </c>
      <c r="G63" s="283"/>
      <c r="H63" s="283"/>
      <c r="I63" s="283"/>
      <c r="J63" s="283"/>
      <c r="K63" s="283"/>
      <c r="L63" s="283"/>
      <c r="M63" s="283"/>
      <c r="N63" s="283"/>
      <c r="O63" s="283"/>
      <c r="P63" s="283"/>
      <c r="Q63" s="283"/>
      <c r="R63" s="283"/>
      <c r="S63" s="283"/>
      <c r="T63" s="283"/>
      <c r="U63" s="283"/>
      <c r="V63" s="283"/>
      <c r="W63" s="283"/>
      <c r="X63" s="283"/>
      <c r="Y63" s="283"/>
      <c r="Z63" s="283"/>
      <c r="AA63" s="283"/>
      <c r="AB63" s="283"/>
      <c r="AC63" s="284"/>
      <c r="AE63" s="285"/>
      <c r="AG63" s="285"/>
      <c r="AI63" s="285"/>
      <c r="AK63" s="301"/>
    </row>
    <row r="64" spans="4:37" ht="12.75" customHeight="1" outlineLevel="1" x14ac:dyDescent="0.25">
      <c r="D64" s="139" t="str">
        <f>'Line Items'!D1043</f>
        <v>[Rolling Stock Line 47]</v>
      </c>
      <c r="E64" s="102"/>
      <c r="F64" s="140" t="str">
        <f t="shared" si="0"/>
        <v>Veh</v>
      </c>
      <c r="G64" s="283"/>
      <c r="H64" s="283"/>
      <c r="I64" s="283"/>
      <c r="J64" s="283"/>
      <c r="K64" s="283"/>
      <c r="L64" s="283"/>
      <c r="M64" s="283"/>
      <c r="N64" s="283"/>
      <c r="O64" s="283"/>
      <c r="P64" s="283"/>
      <c r="Q64" s="283"/>
      <c r="R64" s="283"/>
      <c r="S64" s="283"/>
      <c r="T64" s="283"/>
      <c r="U64" s="283"/>
      <c r="V64" s="283"/>
      <c r="W64" s="283"/>
      <c r="X64" s="283"/>
      <c r="Y64" s="283"/>
      <c r="Z64" s="283"/>
      <c r="AA64" s="283"/>
      <c r="AB64" s="283"/>
      <c r="AC64" s="284"/>
      <c r="AE64" s="285"/>
      <c r="AG64" s="285"/>
      <c r="AI64" s="285"/>
      <c r="AK64" s="301"/>
    </row>
    <row r="65" spans="4:37" ht="12.75" customHeight="1" outlineLevel="1" x14ac:dyDescent="0.25">
      <c r="D65" s="139" t="str">
        <f>'Line Items'!D1044</f>
        <v>[Rolling Stock Line 48]</v>
      </c>
      <c r="E65" s="102"/>
      <c r="F65" s="140" t="str">
        <f t="shared" si="0"/>
        <v>Veh</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285"/>
      <c r="AG65" s="285"/>
      <c r="AI65" s="285"/>
      <c r="AK65" s="301"/>
    </row>
    <row r="66" spans="4:37" ht="12.75" customHeight="1" outlineLevel="1" x14ac:dyDescent="0.25">
      <c r="D66" s="139" t="str">
        <f>'Line Items'!D1045</f>
        <v>[Rolling Stock Line 49]</v>
      </c>
      <c r="E66" s="102"/>
      <c r="F66" s="140" t="str">
        <f t="shared" si="0"/>
        <v>Veh</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285"/>
      <c r="AG66" s="285"/>
      <c r="AI66" s="285"/>
      <c r="AK66" s="301"/>
    </row>
    <row r="67" spans="4:37" ht="12.75" customHeight="1" outlineLevel="1" x14ac:dyDescent="0.25">
      <c r="D67" s="139" t="str">
        <f>'Line Items'!D1046</f>
        <v>[Rolling Stock Line 50]</v>
      </c>
      <c r="E67" s="102"/>
      <c r="F67" s="140" t="str">
        <f t="shared" si="0"/>
        <v>Veh</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285"/>
      <c r="AG67" s="285"/>
      <c r="AI67" s="285"/>
      <c r="AK67" s="301"/>
    </row>
    <row r="68" spans="4:37" ht="12.75" customHeight="1" outlineLevel="1" x14ac:dyDescent="0.25">
      <c r="D68" s="139" t="str">
        <f>'Line Items'!D1047</f>
        <v>[Rolling Stock Line 51]</v>
      </c>
      <c r="E68" s="102"/>
      <c r="F68" s="140" t="str">
        <f t="shared" si="0"/>
        <v>Veh</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285"/>
      <c r="AG68" s="285"/>
      <c r="AI68" s="285"/>
      <c r="AK68" s="301"/>
    </row>
    <row r="69" spans="4:37" ht="12.75" customHeight="1" outlineLevel="1" x14ac:dyDescent="0.25">
      <c r="D69" s="139" t="str">
        <f>'Line Items'!D1048</f>
        <v>[Rolling Stock Line 52]</v>
      </c>
      <c r="E69" s="102"/>
      <c r="F69" s="140" t="str">
        <f t="shared" si="0"/>
        <v>Veh</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285"/>
      <c r="AG69" s="285"/>
      <c r="AI69" s="285"/>
      <c r="AK69" s="301"/>
    </row>
    <row r="70" spans="4:37" ht="12.75" customHeight="1" outlineLevel="1" x14ac:dyDescent="0.25">
      <c r="D70" s="139" t="str">
        <f>'Line Items'!D1049</f>
        <v>[Rolling Stock Line 53]</v>
      </c>
      <c r="E70" s="102"/>
      <c r="F70" s="140" t="str">
        <f t="shared" si="0"/>
        <v>Veh</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285"/>
      <c r="AG70" s="285"/>
      <c r="AI70" s="285"/>
      <c r="AK70" s="301"/>
    </row>
    <row r="71" spans="4:37" ht="12.75" customHeight="1" outlineLevel="1" x14ac:dyDescent="0.25">
      <c r="D71" s="139" t="str">
        <f>'Line Items'!D1050</f>
        <v>[Rolling Stock Line 54]</v>
      </c>
      <c r="E71" s="102"/>
      <c r="F71" s="140" t="str">
        <f t="shared" si="0"/>
        <v>Veh</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285"/>
      <c r="AG71" s="285"/>
      <c r="AI71" s="285"/>
      <c r="AK71" s="301"/>
    </row>
    <row r="72" spans="4:37" ht="12.75" customHeight="1" outlineLevel="1" x14ac:dyDescent="0.25">
      <c r="D72" s="139" t="str">
        <f>'Line Items'!D1051</f>
        <v>[Rolling Stock Line 55]</v>
      </c>
      <c r="E72" s="102"/>
      <c r="F72" s="140" t="str">
        <f t="shared" si="0"/>
        <v>Veh</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285"/>
      <c r="AG72" s="285"/>
      <c r="AI72" s="285"/>
      <c r="AK72" s="301"/>
    </row>
    <row r="73" spans="4:37" ht="12.75" customHeight="1" outlineLevel="1" x14ac:dyDescent="0.25">
      <c r="D73" s="139" t="str">
        <f>'Line Items'!D1052</f>
        <v>[Rolling Stock Line 56]</v>
      </c>
      <c r="E73" s="102"/>
      <c r="F73" s="140" t="str">
        <f t="shared" si="0"/>
        <v>Veh</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285"/>
      <c r="AG73" s="285"/>
      <c r="AI73" s="285"/>
      <c r="AK73" s="301"/>
    </row>
    <row r="74" spans="4:37" ht="12.75" customHeight="1" outlineLevel="1" x14ac:dyDescent="0.25">
      <c r="D74" s="139" t="str">
        <f>'Line Items'!D1053</f>
        <v>[Rolling Stock Line 57]</v>
      </c>
      <c r="E74" s="102"/>
      <c r="F74" s="140" t="str">
        <f t="shared" si="0"/>
        <v>Veh</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285"/>
      <c r="AG74" s="285"/>
      <c r="AI74" s="285"/>
      <c r="AK74" s="301"/>
    </row>
    <row r="75" spans="4:37" ht="12.75" customHeight="1" outlineLevel="1" x14ac:dyDescent="0.25">
      <c r="D75" s="139" t="str">
        <f>'Line Items'!D1054</f>
        <v>[Rolling Stock Line 58]</v>
      </c>
      <c r="E75" s="102"/>
      <c r="F75" s="140" t="str">
        <f t="shared" si="0"/>
        <v>Veh</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285"/>
      <c r="AG75" s="285"/>
      <c r="AI75" s="285"/>
      <c r="AK75" s="301"/>
    </row>
    <row r="76" spans="4:37" ht="12.75" customHeight="1" outlineLevel="1" x14ac:dyDescent="0.25">
      <c r="D76" s="139" t="str">
        <f>'Line Items'!D1055</f>
        <v>[Rolling Stock Line 59]</v>
      </c>
      <c r="E76" s="102"/>
      <c r="F76" s="140" t="str">
        <f t="shared" si="0"/>
        <v>Veh</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285"/>
      <c r="AG76" s="285"/>
      <c r="AI76" s="285"/>
      <c r="AK76" s="301"/>
    </row>
    <row r="77" spans="4:37" ht="12.75" customHeight="1" outlineLevel="1" x14ac:dyDescent="0.25">
      <c r="D77" s="111" t="str">
        <f>'Line Items'!D1056</f>
        <v>[Rolling Stock Line 60]</v>
      </c>
      <c r="E77" s="287"/>
      <c r="F77" s="150" t="str">
        <f>F76</f>
        <v>Veh</v>
      </c>
      <c r="G77" s="288"/>
      <c r="H77" s="288"/>
      <c r="I77" s="288"/>
      <c r="J77" s="288"/>
      <c r="K77" s="288"/>
      <c r="L77" s="288"/>
      <c r="M77" s="288"/>
      <c r="N77" s="288"/>
      <c r="O77" s="288"/>
      <c r="P77" s="288"/>
      <c r="Q77" s="288"/>
      <c r="R77" s="288"/>
      <c r="S77" s="288"/>
      <c r="T77" s="288"/>
      <c r="U77" s="288"/>
      <c r="V77" s="288"/>
      <c r="W77" s="288"/>
      <c r="X77" s="288"/>
      <c r="Y77" s="288"/>
      <c r="Z77" s="288"/>
      <c r="AA77" s="288"/>
      <c r="AB77" s="288"/>
      <c r="AC77" s="289"/>
      <c r="AE77" s="290"/>
      <c r="AG77" s="290"/>
      <c r="AI77" s="290"/>
      <c r="AK77" s="363"/>
    </row>
    <row r="78" spans="4:37" ht="12.75" customHeight="1" outlineLevel="1" x14ac:dyDescent="0.25">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E78" s="103"/>
      <c r="AG78" s="103"/>
      <c r="AI78" s="103"/>
    </row>
    <row r="79" spans="4:37" ht="12.75" customHeight="1" outlineLevel="1" x14ac:dyDescent="0.25">
      <c r="D79" s="292" t="str">
        <f>"Total "&amp;C17</f>
        <v>Total Number of Vehicles in Fleet</v>
      </c>
      <c r="E79" s="308"/>
      <c r="F79" s="309" t="str">
        <f>F77</f>
        <v>Veh</v>
      </c>
      <c r="G79" s="310">
        <f t="shared" ref="G79:AB79" si="1">SUM(G18:G77)</f>
        <v>0</v>
      </c>
      <c r="H79" s="310">
        <f t="shared" si="1"/>
        <v>0</v>
      </c>
      <c r="I79" s="310">
        <f t="shared" si="1"/>
        <v>0</v>
      </c>
      <c r="J79" s="310">
        <f t="shared" si="1"/>
        <v>0</v>
      </c>
      <c r="K79" s="310">
        <f t="shared" si="1"/>
        <v>0</v>
      </c>
      <c r="L79" s="310">
        <f t="shared" si="1"/>
        <v>0</v>
      </c>
      <c r="M79" s="310">
        <f t="shared" si="1"/>
        <v>0</v>
      </c>
      <c r="N79" s="310">
        <f t="shared" si="1"/>
        <v>0</v>
      </c>
      <c r="O79" s="310">
        <f t="shared" si="1"/>
        <v>0</v>
      </c>
      <c r="P79" s="310">
        <f t="shared" si="1"/>
        <v>0</v>
      </c>
      <c r="Q79" s="310">
        <f t="shared" si="1"/>
        <v>0</v>
      </c>
      <c r="R79" s="310">
        <f t="shared" si="1"/>
        <v>0</v>
      </c>
      <c r="S79" s="310">
        <f t="shared" si="1"/>
        <v>0</v>
      </c>
      <c r="T79" s="310">
        <f t="shared" si="1"/>
        <v>0</v>
      </c>
      <c r="U79" s="310">
        <f t="shared" si="1"/>
        <v>0</v>
      </c>
      <c r="V79" s="310">
        <f t="shared" si="1"/>
        <v>0</v>
      </c>
      <c r="W79" s="310">
        <f t="shared" si="1"/>
        <v>0</v>
      </c>
      <c r="X79" s="310">
        <f t="shared" si="1"/>
        <v>0</v>
      </c>
      <c r="Y79" s="310">
        <f t="shared" si="1"/>
        <v>0</v>
      </c>
      <c r="Z79" s="310">
        <f t="shared" si="1"/>
        <v>0</v>
      </c>
      <c r="AA79" s="310">
        <f t="shared" si="1"/>
        <v>0</v>
      </c>
      <c r="AB79" s="310">
        <f t="shared" si="1"/>
        <v>0</v>
      </c>
      <c r="AC79" s="298">
        <f>SUM(AC18:AC77)</f>
        <v>0</v>
      </c>
      <c r="AE79" s="299">
        <f>SUM(AE18:AE77)</f>
        <v>0</v>
      </c>
      <c r="AG79" s="299">
        <f>SUM(AG18:AG77)</f>
        <v>0</v>
      </c>
      <c r="AI79" s="299">
        <f>SUM(AI18:AI77)</f>
        <v>0</v>
      </c>
      <c r="AK79" s="296"/>
    </row>
    <row r="80" spans="4:37" ht="12.75" customHeight="1" outlineLevel="1" x14ac:dyDescent="0.25">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E80" s="103"/>
      <c r="AG80" s="103"/>
      <c r="AI80" s="103"/>
    </row>
    <row r="81" spans="3:37" ht="12.75" customHeight="1" outlineLevel="1" x14ac:dyDescent="0.25">
      <c r="C81" s="186" t="s">
        <v>602</v>
      </c>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E81" s="103"/>
      <c r="AG81" s="103"/>
      <c r="AI81" s="103"/>
    </row>
    <row r="82" spans="3:37" ht="12.75" customHeight="1" outlineLevel="1" x14ac:dyDescent="0.25">
      <c r="D82" s="345" t="str">
        <f>'Line Items'!D1060</f>
        <v>DMU - Class 153</v>
      </c>
      <c r="E82" s="346"/>
      <c r="F82" s="347" t="s">
        <v>95</v>
      </c>
      <c r="G82" s="348"/>
      <c r="H82" s="348"/>
      <c r="I82" s="348"/>
      <c r="J82" s="348"/>
      <c r="K82" s="348"/>
      <c r="L82" s="348"/>
      <c r="M82" s="348"/>
      <c r="N82" s="348"/>
      <c r="O82" s="348"/>
      <c r="P82" s="348"/>
      <c r="Q82" s="348"/>
      <c r="R82" s="348"/>
      <c r="S82" s="348"/>
      <c r="T82" s="348"/>
      <c r="U82" s="348"/>
      <c r="V82" s="348"/>
      <c r="W82" s="348"/>
      <c r="X82" s="348"/>
      <c r="Y82" s="348"/>
      <c r="Z82" s="348"/>
      <c r="AA82" s="348"/>
      <c r="AB82" s="348"/>
      <c r="AC82" s="360"/>
      <c r="AE82" s="359"/>
      <c r="AG82" s="359"/>
      <c r="AI82" s="359"/>
      <c r="AK82" s="364"/>
    </row>
    <row r="83" spans="3:37" ht="12.75" customHeight="1" outlineLevel="1" x14ac:dyDescent="0.25">
      <c r="D83" s="139" t="str">
        <f>'Line Items'!D1061</f>
        <v>DMU - Class 156</v>
      </c>
      <c r="E83" s="102"/>
      <c r="F83" s="140" t="str">
        <f t="shared" ref="F83:F140" si="2">F82</f>
        <v>Unit</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285"/>
      <c r="AG83" s="285"/>
      <c r="AI83" s="285"/>
      <c r="AK83" s="301"/>
    </row>
    <row r="84" spans="3:37" ht="12.75" customHeight="1" outlineLevel="1" x14ac:dyDescent="0.25">
      <c r="D84" s="139" t="str">
        <f>'Line Items'!D1062</f>
        <v>DMU - Class 158</v>
      </c>
      <c r="E84" s="102"/>
      <c r="F84" s="140" t="str">
        <f t="shared" si="2"/>
        <v>Unit</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285"/>
      <c r="AG84" s="285"/>
      <c r="AI84" s="285"/>
      <c r="AK84" s="301"/>
    </row>
    <row r="85" spans="3:37" ht="12.75" customHeight="1" outlineLevel="1" x14ac:dyDescent="0.25">
      <c r="D85" s="139" t="str">
        <f>'Line Items'!D1063</f>
        <v>DMU - Class 222 4-car</v>
      </c>
      <c r="E85" s="102"/>
      <c r="F85" s="140" t="str">
        <f t="shared" si="2"/>
        <v>Unit</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285"/>
      <c r="AG85" s="285"/>
      <c r="AI85" s="285"/>
      <c r="AK85" s="301"/>
    </row>
    <row r="86" spans="3:37" ht="12.75" customHeight="1" outlineLevel="1" x14ac:dyDescent="0.25">
      <c r="D86" s="139" t="str">
        <f>'Line Items'!D1064</f>
        <v>DMU - Class 222 5-car</v>
      </c>
      <c r="E86" s="102"/>
      <c r="F86" s="140" t="str">
        <f t="shared" si="2"/>
        <v>Unit</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285"/>
      <c r="AG86" s="285"/>
      <c r="AI86" s="285"/>
      <c r="AK86" s="301"/>
    </row>
    <row r="87" spans="3:37" ht="12.75" customHeight="1" outlineLevel="1" x14ac:dyDescent="0.25">
      <c r="D87" s="139" t="str">
        <f>'Line Items'!D1065</f>
        <v>DMU - Class 222 7-car</v>
      </c>
      <c r="E87" s="102"/>
      <c r="F87" s="140" t="str">
        <f t="shared" si="2"/>
        <v>Unit</v>
      </c>
      <c r="G87" s="283"/>
      <c r="H87" s="283"/>
      <c r="I87" s="283"/>
      <c r="J87" s="283"/>
      <c r="K87" s="283"/>
      <c r="L87" s="283"/>
      <c r="M87" s="283"/>
      <c r="N87" s="283"/>
      <c r="O87" s="283"/>
      <c r="P87" s="283"/>
      <c r="Q87" s="283"/>
      <c r="R87" s="283"/>
      <c r="S87" s="283"/>
      <c r="T87" s="283"/>
      <c r="U87" s="283"/>
      <c r="V87" s="283"/>
      <c r="W87" s="283"/>
      <c r="X87" s="283"/>
      <c r="Y87" s="283"/>
      <c r="Z87" s="283"/>
      <c r="AA87" s="283"/>
      <c r="AB87" s="283"/>
      <c r="AC87" s="284"/>
      <c r="AE87" s="285"/>
      <c r="AG87" s="285"/>
      <c r="AI87" s="285"/>
      <c r="AK87" s="301"/>
    </row>
    <row r="88" spans="3:37" ht="12.75" customHeight="1" outlineLevel="1" x14ac:dyDescent="0.25">
      <c r="D88" s="139" t="str">
        <f>'Line Items'!D1066</f>
        <v>HST (2+8)</v>
      </c>
      <c r="E88" s="102"/>
      <c r="F88" s="140" t="str">
        <f t="shared" si="2"/>
        <v>Unit</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285"/>
      <c r="AG88" s="285"/>
      <c r="AI88" s="285"/>
      <c r="AK88" s="301"/>
    </row>
    <row r="89" spans="3:37" ht="12.75" customHeight="1" outlineLevel="1" x14ac:dyDescent="0.25">
      <c r="D89" s="139" t="str">
        <f>'Line Items'!D1067</f>
        <v>HST (2+6)</v>
      </c>
      <c r="E89" s="102"/>
      <c r="F89" s="140" t="str">
        <f t="shared" si="2"/>
        <v>Unit</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285"/>
      <c r="AG89" s="285"/>
      <c r="AI89" s="285"/>
      <c r="AK89" s="301"/>
    </row>
    <row r="90" spans="3:37" ht="12.75" customHeight="1" outlineLevel="1" x14ac:dyDescent="0.25">
      <c r="D90" s="139" t="str">
        <f>'Line Items'!D1068</f>
        <v>[Rolling Stock - Units/Trains Line 9]</v>
      </c>
      <c r="E90" s="102"/>
      <c r="F90" s="140" t="str">
        <f t="shared" si="2"/>
        <v>Unit</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285"/>
      <c r="AG90" s="285"/>
      <c r="AI90" s="285"/>
      <c r="AK90" s="301"/>
    </row>
    <row r="91" spans="3:37" ht="12.75" customHeight="1" outlineLevel="1" x14ac:dyDescent="0.25">
      <c r="D91" s="139" t="str">
        <f>'Line Items'!D1069</f>
        <v>[Rolling Stock - Units/Trains Line 10]</v>
      </c>
      <c r="E91" s="102"/>
      <c r="F91" s="140" t="str">
        <f t="shared" si="2"/>
        <v>Unit</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285"/>
      <c r="AG91" s="285"/>
      <c r="AI91" s="285"/>
      <c r="AK91" s="301"/>
    </row>
    <row r="92" spans="3:37" ht="12.75" customHeight="1" outlineLevel="1" x14ac:dyDescent="0.25">
      <c r="D92" s="139" t="str">
        <f>'Line Items'!D1070</f>
        <v>[Rolling Stock - Units/Trains Line 11]</v>
      </c>
      <c r="E92" s="102"/>
      <c r="F92" s="140" t="str">
        <f t="shared" si="2"/>
        <v>Unit</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285"/>
      <c r="AG92" s="285"/>
      <c r="AI92" s="285"/>
      <c r="AK92" s="301"/>
    </row>
    <row r="93" spans="3:37" ht="12.75" customHeight="1" outlineLevel="1" x14ac:dyDescent="0.25">
      <c r="D93" s="139" t="str">
        <f>'Line Items'!D1071</f>
        <v>[Rolling Stock - Units/Trains Line 12]</v>
      </c>
      <c r="E93" s="102"/>
      <c r="F93" s="140" t="str">
        <f t="shared" si="2"/>
        <v>Unit</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285"/>
      <c r="AG93" s="285"/>
      <c r="AI93" s="285"/>
      <c r="AK93" s="301"/>
    </row>
    <row r="94" spans="3:37" ht="12.75" customHeight="1" outlineLevel="1" x14ac:dyDescent="0.25">
      <c r="D94" s="139" t="str">
        <f>'Line Items'!D1072</f>
        <v>[Rolling Stock - Units/Trains Line 13]</v>
      </c>
      <c r="E94" s="102"/>
      <c r="F94" s="140" t="str">
        <f t="shared" si="2"/>
        <v>Unit</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285"/>
      <c r="AG94" s="285"/>
      <c r="AI94" s="285"/>
      <c r="AK94" s="301"/>
    </row>
    <row r="95" spans="3:37" ht="12.75" customHeight="1" outlineLevel="1" x14ac:dyDescent="0.25">
      <c r="D95" s="139" t="str">
        <f>'Line Items'!D1073</f>
        <v>[Rolling Stock - Units/Trains Line 14]</v>
      </c>
      <c r="E95" s="102"/>
      <c r="F95" s="140" t="str">
        <f t="shared" si="2"/>
        <v>Unit</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285"/>
      <c r="AG95" s="285"/>
      <c r="AI95" s="285"/>
      <c r="AK95" s="301"/>
    </row>
    <row r="96" spans="3:37" ht="12.75" customHeight="1" outlineLevel="1" x14ac:dyDescent="0.25">
      <c r="D96" s="139" t="str">
        <f>'Line Items'!D1074</f>
        <v>[Rolling Stock - Units/Trains Line 15]</v>
      </c>
      <c r="E96" s="102"/>
      <c r="F96" s="140" t="str">
        <f t="shared" si="2"/>
        <v>Unit</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285"/>
      <c r="AG96" s="285"/>
      <c r="AI96" s="285"/>
      <c r="AK96" s="301"/>
    </row>
    <row r="97" spans="4:37" ht="12.75" customHeight="1" outlineLevel="1" x14ac:dyDescent="0.25">
      <c r="D97" s="139" t="str">
        <f>'Line Items'!D1075</f>
        <v>[Rolling Stock - Units/Trains Line 16]</v>
      </c>
      <c r="E97" s="102"/>
      <c r="F97" s="140" t="str">
        <f t="shared" si="2"/>
        <v>Unit</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285"/>
      <c r="AG97" s="285"/>
      <c r="AI97" s="285"/>
      <c r="AK97" s="301"/>
    </row>
    <row r="98" spans="4:37" ht="12.75" customHeight="1" outlineLevel="1" x14ac:dyDescent="0.25">
      <c r="D98" s="139" t="str">
        <f>'Line Items'!D1076</f>
        <v>[Rolling Stock - Units/Trains Line 17]</v>
      </c>
      <c r="E98" s="102"/>
      <c r="F98" s="140" t="str">
        <f t="shared" si="2"/>
        <v>Unit</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285"/>
      <c r="AG98" s="285"/>
      <c r="AI98" s="285"/>
      <c r="AK98" s="301"/>
    </row>
    <row r="99" spans="4:37" ht="12.75" customHeight="1" outlineLevel="1" x14ac:dyDescent="0.25">
      <c r="D99" s="139" t="str">
        <f>'Line Items'!D1077</f>
        <v>[Rolling Stock - Units/Trains Line 18]</v>
      </c>
      <c r="E99" s="102"/>
      <c r="F99" s="140" t="str">
        <f t="shared" si="2"/>
        <v>Unit</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285"/>
      <c r="AG99" s="285"/>
      <c r="AI99" s="285"/>
      <c r="AK99" s="301"/>
    </row>
    <row r="100" spans="4:37" ht="12.75" customHeight="1" outlineLevel="1" x14ac:dyDescent="0.25">
      <c r="D100" s="139" t="str">
        <f>'Line Items'!D1078</f>
        <v>[Rolling Stock - Units/Trains Line 19]</v>
      </c>
      <c r="E100" s="102"/>
      <c r="F100" s="140" t="str">
        <f t="shared" si="2"/>
        <v>Unit</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285"/>
      <c r="AG100" s="285"/>
      <c r="AI100" s="285"/>
      <c r="AK100" s="301"/>
    </row>
    <row r="101" spans="4:37" ht="12.75" customHeight="1" outlineLevel="1" x14ac:dyDescent="0.25">
      <c r="D101" s="139" t="str">
        <f>'Line Items'!D1079</f>
        <v>[Rolling Stock - Units/Trains Line 20]</v>
      </c>
      <c r="E101" s="102"/>
      <c r="F101" s="140" t="str">
        <f t="shared" si="2"/>
        <v>Unit</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285"/>
      <c r="AG101" s="285"/>
      <c r="AI101" s="285"/>
      <c r="AK101" s="301"/>
    </row>
    <row r="102" spans="4:37" ht="12.75" customHeight="1" outlineLevel="1" x14ac:dyDescent="0.25">
      <c r="D102" s="139" t="str">
        <f>'Line Items'!D1080</f>
        <v>[Rolling Stock - Units/Trains Line 21]</v>
      </c>
      <c r="E102" s="102"/>
      <c r="F102" s="140" t="str">
        <f t="shared" si="2"/>
        <v>Unit</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285"/>
      <c r="AG102" s="285"/>
      <c r="AI102" s="285"/>
      <c r="AK102" s="301"/>
    </row>
    <row r="103" spans="4:37" ht="12.75" customHeight="1" outlineLevel="1" x14ac:dyDescent="0.25">
      <c r="D103" s="139" t="str">
        <f>'Line Items'!D1081</f>
        <v>[Rolling Stock - Units/Trains Line 22]</v>
      </c>
      <c r="E103" s="102"/>
      <c r="F103" s="140" t="str">
        <f t="shared" si="2"/>
        <v>Unit</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285"/>
      <c r="AG103" s="285"/>
      <c r="AI103" s="285"/>
      <c r="AK103" s="301"/>
    </row>
    <row r="104" spans="4:37" ht="12.75" customHeight="1" outlineLevel="1" x14ac:dyDescent="0.25">
      <c r="D104" s="139" t="str">
        <f>'Line Items'!D1082</f>
        <v>[Rolling Stock - Units/Trains Line 23]</v>
      </c>
      <c r="E104" s="102"/>
      <c r="F104" s="140" t="str">
        <f t="shared" si="2"/>
        <v>Unit</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285"/>
      <c r="AG104" s="285"/>
      <c r="AI104" s="285"/>
      <c r="AK104" s="301"/>
    </row>
    <row r="105" spans="4:37" ht="12.75" customHeight="1" outlineLevel="1" x14ac:dyDescent="0.25">
      <c r="D105" s="139" t="str">
        <f>'Line Items'!D1083</f>
        <v>[Rolling Stock - Units/Trains Line 24]</v>
      </c>
      <c r="E105" s="102"/>
      <c r="F105" s="140" t="str">
        <f t="shared" si="2"/>
        <v>Unit</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285"/>
      <c r="AG105" s="285"/>
      <c r="AI105" s="285"/>
      <c r="AK105" s="301"/>
    </row>
    <row r="106" spans="4:37" ht="12.75" customHeight="1" outlineLevel="1" x14ac:dyDescent="0.25">
      <c r="D106" s="139" t="str">
        <f>'Line Items'!D1084</f>
        <v>[Rolling Stock - Units/Trains Line 25]</v>
      </c>
      <c r="E106" s="102"/>
      <c r="F106" s="140" t="str">
        <f t="shared" si="2"/>
        <v>Unit</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285"/>
      <c r="AG106" s="285"/>
      <c r="AI106" s="285"/>
      <c r="AK106" s="301"/>
    </row>
    <row r="107" spans="4:37" ht="12.75" customHeight="1" outlineLevel="1" x14ac:dyDescent="0.25">
      <c r="D107" s="139" t="str">
        <f>'Line Items'!D1085</f>
        <v>[Rolling Stock - Units/Trains Line 26]</v>
      </c>
      <c r="E107" s="102"/>
      <c r="F107" s="140" t="str">
        <f t="shared" si="2"/>
        <v>Unit</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285"/>
      <c r="AG107" s="285"/>
      <c r="AI107" s="285"/>
      <c r="AK107" s="301"/>
    </row>
    <row r="108" spans="4:37" ht="12.75" customHeight="1" outlineLevel="1" x14ac:dyDescent="0.25">
      <c r="D108" s="139" t="str">
        <f>'Line Items'!D1086</f>
        <v>[Rolling Stock - Units/Trains Line 27]</v>
      </c>
      <c r="E108" s="102"/>
      <c r="F108" s="140" t="str">
        <f t="shared" si="2"/>
        <v>Unit</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285"/>
      <c r="AG108" s="285"/>
      <c r="AI108" s="285"/>
      <c r="AK108" s="301"/>
    </row>
    <row r="109" spans="4:37" ht="12.75" customHeight="1" outlineLevel="1" x14ac:dyDescent="0.25">
      <c r="D109" s="139" t="str">
        <f>'Line Items'!D1087</f>
        <v>[Rolling Stock - Units/Trains Line 28]</v>
      </c>
      <c r="E109" s="102"/>
      <c r="F109" s="140" t="str">
        <f t="shared" si="2"/>
        <v>Unit</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285"/>
      <c r="AG109" s="285"/>
      <c r="AI109" s="285"/>
      <c r="AK109" s="301"/>
    </row>
    <row r="110" spans="4:37" ht="12.75" customHeight="1" outlineLevel="1" x14ac:dyDescent="0.25">
      <c r="D110" s="139" t="str">
        <f>'Line Items'!D1088</f>
        <v>[Rolling Stock - Units/Trains Line 29]</v>
      </c>
      <c r="E110" s="102"/>
      <c r="F110" s="140" t="str">
        <f t="shared" si="2"/>
        <v>Unit</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285"/>
      <c r="AG110" s="285"/>
      <c r="AI110" s="285"/>
      <c r="AK110" s="301"/>
    </row>
    <row r="111" spans="4:37" ht="12.75" customHeight="1" outlineLevel="1" x14ac:dyDescent="0.25">
      <c r="D111" s="139" t="str">
        <f>'Line Items'!D1089</f>
        <v>[Rolling Stock - Units/Trains Line 30]</v>
      </c>
      <c r="E111" s="102"/>
      <c r="F111" s="140" t="str">
        <f t="shared" si="2"/>
        <v>Unit</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285"/>
      <c r="AG111" s="285"/>
      <c r="AI111" s="285"/>
      <c r="AK111" s="301"/>
    </row>
    <row r="112" spans="4:37" ht="12.75" customHeight="1" outlineLevel="1" x14ac:dyDescent="0.25">
      <c r="D112" s="139" t="str">
        <f>'Line Items'!D1090</f>
        <v>[Rolling Stock - Units/Trains Line 31]</v>
      </c>
      <c r="E112" s="102"/>
      <c r="F112" s="140" t="str">
        <f t="shared" si="2"/>
        <v>Unit</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285"/>
      <c r="AG112" s="285"/>
      <c r="AI112" s="285"/>
      <c r="AK112" s="301"/>
    </row>
    <row r="113" spans="4:37" ht="12.75" customHeight="1" outlineLevel="1" x14ac:dyDescent="0.25">
      <c r="D113" s="139" t="str">
        <f>'Line Items'!D1091</f>
        <v>[Rolling Stock - Units/Trains Line 32]</v>
      </c>
      <c r="E113" s="102"/>
      <c r="F113" s="140" t="str">
        <f t="shared" si="2"/>
        <v>Unit</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285"/>
      <c r="AG113" s="285"/>
      <c r="AI113" s="285"/>
      <c r="AK113" s="301"/>
    </row>
    <row r="114" spans="4:37" ht="12.75" customHeight="1" outlineLevel="1" x14ac:dyDescent="0.25">
      <c r="D114" s="139" t="str">
        <f>'Line Items'!D1092</f>
        <v>[Rolling Stock - Units/Trains Line 33]</v>
      </c>
      <c r="E114" s="102"/>
      <c r="F114" s="140" t="str">
        <f t="shared" si="2"/>
        <v>Unit</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285"/>
      <c r="AG114" s="285"/>
      <c r="AI114" s="285"/>
      <c r="AK114" s="301"/>
    </row>
    <row r="115" spans="4:37" ht="12.75" customHeight="1" outlineLevel="1" x14ac:dyDescent="0.25">
      <c r="D115" s="139" t="str">
        <f>'Line Items'!D1093</f>
        <v>[Rolling Stock - Units/Trains Line 34]</v>
      </c>
      <c r="E115" s="102"/>
      <c r="F115" s="140" t="str">
        <f t="shared" si="2"/>
        <v>Unit</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285"/>
      <c r="AG115" s="285"/>
      <c r="AI115" s="285"/>
      <c r="AK115" s="301"/>
    </row>
    <row r="116" spans="4:37" ht="12.75" customHeight="1" outlineLevel="1" x14ac:dyDescent="0.25">
      <c r="D116" s="139" t="str">
        <f>'Line Items'!D1094</f>
        <v>[Rolling Stock - Units/Trains Line 35]</v>
      </c>
      <c r="E116" s="102"/>
      <c r="F116" s="140" t="str">
        <f t="shared" si="2"/>
        <v>Unit</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285"/>
      <c r="AG116" s="285"/>
      <c r="AI116" s="285"/>
      <c r="AK116" s="301"/>
    </row>
    <row r="117" spans="4:37" ht="12.75" customHeight="1" outlineLevel="1" x14ac:dyDescent="0.25">
      <c r="D117" s="139" t="str">
        <f>'Line Items'!D1095</f>
        <v>[Rolling Stock - Units/Trains Line 36]</v>
      </c>
      <c r="E117" s="102"/>
      <c r="F117" s="140" t="str">
        <f t="shared" si="2"/>
        <v>Unit</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285"/>
      <c r="AG117" s="285"/>
      <c r="AI117" s="285"/>
      <c r="AK117" s="301"/>
    </row>
    <row r="118" spans="4:37" ht="12.75" customHeight="1" outlineLevel="1" x14ac:dyDescent="0.25">
      <c r="D118" s="139" t="str">
        <f>'Line Items'!D1096</f>
        <v>[Rolling Stock - Units/Trains Line 37]</v>
      </c>
      <c r="E118" s="102"/>
      <c r="F118" s="140" t="str">
        <f t="shared" si="2"/>
        <v>Unit</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285"/>
      <c r="AG118" s="285"/>
      <c r="AI118" s="285"/>
      <c r="AK118" s="301"/>
    </row>
    <row r="119" spans="4:37" ht="12.75" customHeight="1" outlineLevel="1" x14ac:dyDescent="0.25">
      <c r="D119" s="139" t="str">
        <f>'Line Items'!D1097</f>
        <v>[Rolling Stock - Units/Trains Line 38]</v>
      </c>
      <c r="E119" s="102"/>
      <c r="F119" s="140" t="str">
        <f t="shared" si="2"/>
        <v>Unit</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285"/>
      <c r="AG119" s="285"/>
      <c r="AI119" s="285"/>
      <c r="AK119" s="301"/>
    </row>
    <row r="120" spans="4:37" ht="12.75" customHeight="1" outlineLevel="1" x14ac:dyDescent="0.25">
      <c r="D120" s="139" t="str">
        <f>'Line Items'!D1098</f>
        <v>[Rolling Stock - Units/Trains Line 39]</v>
      </c>
      <c r="E120" s="102"/>
      <c r="F120" s="140" t="str">
        <f t="shared" si="2"/>
        <v>Unit</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285"/>
      <c r="AG120" s="285"/>
      <c r="AI120" s="285"/>
      <c r="AK120" s="301"/>
    </row>
    <row r="121" spans="4:37" ht="12.75" customHeight="1" outlineLevel="1" x14ac:dyDescent="0.25">
      <c r="D121" s="139" t="str">
        <f>'Line Items'!D1099</f>
        <v>[Rolling Stock - Units/Trains Line 40]</v>
      </c>
      <c r="E121" s="102"/>
      <c r="F121" s="140" t="str">
        <f t="shared" si="2"/>
        <v>Unit</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285"/>
      <c r="AG121" s="285"/>
      <c r="AI121" s="285"/>
      <c r="AK121" s="301"/>
    </row>
    <row r="122" spans="4:37" ht="12.75" customHeight="1" outlineLevel="1" x14ac:dyDescent="0.25">
      <c r="D122" s="139" t="str">
        <f>'Line Items'!D1100</f>
        <v>[Rolling Stock - Units/Trains Line 41]</v>
      </c>
      <c r="E122" s="102"/>
      <c r="F122" s="140" t="str">
        <f t="shared" si="2"/>
        <v>Unit</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285"/>
      <c r="AG122" s="285"/>
      <c r="AI122" s="285"/>
      <c r="AK122" s="301"/>
    </row>
    <row r="123" spans="4:37" ht="12.75" customHeight="1" outlineLevel="1" x14ac:dyDescent="0.25">
      <c r="D123" s="139" t="str">
        <f>'Line Items'!D1101</f>
        <v>[Rolling Stock - Units/Trains Line 42]</v>
      </c>
      <c r="E123" s="102"/>
      <c r="F123" s="140" t="str">
        <f t="shared" si="2"/>
        <v>Unit</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285"/>
      <c r="AG123" s="285"/>
      <c r="AI123" s="285"/>
      <c r="AK123" s="301"/>
    </row>
    <row r="124" spans="4:37" ht="12.75" customHeight="1" outlineLevel="1" x14ac:dyDescent="0.25">
      <c r="D124" s="139" t="str">
        <f>'Line Items'!D1102</f>
        <v>[Rolling Stock - Units/Trains Line 43]</v>
      </c>
      <c r="E124" s="102"/>
      <c r="F124" s="140" t="str">
        <f t="shared" si="2"/>
        <v>Unit</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285"/>
      <c r="AG124" s="285"/>
      <c r="AI124" s="285"/>
      <c r="AK124" s="301"/>
    </row>
    <row r="125" spans="4:37" ht="12.75" customHeight="1" outlineLevel="1" x14ac:dyDescent="0.25">
      <c r="D125" s="139" t="str">
        <f>'Line Items'!D1103</f>
        <v>[Rolling Stock - Units/Trains Line 44]</v>
      </c>
      <c r="E125" s="102"/>
      <c r="F125" s="140" t="str">
        <f t="shared" si="2"/>
        <v>Unit</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285"/>
      <c r="AG125" s="285"/>
      <c r="AI125" s="285"/>
      <c r="AK125" s="301"/>
    </row>
    <row r="126" spans="4:37" ht="12.75" customHeight="1" outlineLevel="1" x14ac:dyDescent="0.25">
      <c r="D126" s="139" t="str">
        <f>'Line Items'!D1104</f>
        <v>[Rolling Stock - Units/Trains Line 45]</v>
      </c>
      <c r="E126" s="102"/>
      <c r="F126" s="140" t="str">
        <f t="shared" si="2"/>
        <v>Unit</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285"/>
      <c r="AG126" s="285"/>
      <c r="AI126" s="285"/>
      <c r="AK126" s="301"/>
    </row>
    <row r="127" spans="4:37" ht="12.75" customHeight="1" outlineLevel="1" x14ac:dyDescent="0.25">
      <c r="D127" s="139" t="str">
        <f>'Line Items'!D1105</f>
        <v>[Rolling Stock - Units/Trains Line 46]</v>
      </c>
      <c r="E127" s="102"/>
      <c r="F127" s="140" t="str">
        <f t="shared" si="2"/>
        <v>Unit</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285"/>
      <c r="AG127" s="285"/>
      <c r="AI127" s="285"/>
      <c r="AK127" s="301"/>
    </row>
    <row r="128" spans="4:37" ht="12.75" customHeight="1" outlineLevel="1" x14ac:dyDescent="0.25">
      <c r="D128" s="139" t="str">
        <f>'Line Items'!D1106</f>
        <v>[Rolling Stock - Units/Trains Line 47]</v>
      </c>
      <c r="E128" s="102"/>
      <c r="F128" s="140" t="str">
        <f t="shared" si="2"/>
        <v>Unit</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285"/>
      <c r="AG128" s="285"/>
      <c r="AI128" s="285"/>
      <c r="AK128" s="301"/>
    </row>
    <row r="129" spans="4:37" ht="12.75" customHeight="1" outlineLevel="1" x14ac:dyDescent="0.25">
      <c r="D129" s="139" t="str">
        <f>'Line Items'!D1107</f>
        <v>[Rolling Stock - Units/Trains Line 48]</v>
      </c>
      <c r="E129" s="102"/>
      <c r="F129" s="140" t="str">
        <f t="shared" si="2"/>
        <v>Unit</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285"/>
      <c r="AG129" s="285"/>
      <c r="AI129" s="285"/>
      <c r="AK129" s="301"/>
    </row>
    <row r="130" spans="4:37" ht="12.75" customHeight="1" outlineLevel="1" x14ac:dyDescent="0.25">
      <c r="D130" s="139" t="str">
        <f>'Line Items'!D1108</f>
        <v>[Rolling Stock - Units/Trains Line 49]</v>
      </c>
      <c r="E130" s="102"/>
      <c r="F130" s="140" t="str">
        <f t="shared" si="2"/>
        <v>Unit</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285"/>
      <c r="AG130" s="285"/>
      <c r="AI130" s="285"/>
      <c r="AK130" s="301"/>
    </row>
    <row r="131" spans="4:37" ht="12.75" customHeight="1" outlineLevel="1" x14ac:dyDescent="0.25">
      <c r="D131" s="139" t="str">
        <f>'Line Items'!D1109</f>
        <v>[Rolling Stock - Units/Trains Line 50]</v>
      </c>
      <c r="E131" s="102"/>
      <c r="F131" s="140" t="str">
        <f t="shared" si="2"/>
        <v>Unit</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285"/>
      <c r="AG131" s="285"/>
      <c r="AI131" s="285"/>
      <c r="AK131" s="301"/>
    </row>
    <row r="132" spans="4:37" ht="12.75" customHeight="1" outlineLevel="1" x14ac:dyDescent="0.25">
      <c r="D132" s="139" t="str">
        <f>'Line Items'!D1110</f>
        <v>[Rolling Stock - Units/Trains Line 51]</v>
      </c>
      <c r="E132" s="102"/>
      <c r="F132" s="140" t="str">
        <f t="shared" si="2"/>
        <v>Unit</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285"/>
      <c r="AG132" s="285"/>
      <c r="AI132" s="285"/>
      <c r="AK132" s="301"/>
    </row>
    <row r="133" spans="4:37" ht="12.75" customHeight="1" outlineLevel="1" x14ac:dyDescent="0.25">
      <c r="D133" s="139" t="str">
        <f>'Line Items'!D1111</f>
        <v>[Rolling Stock - Units/Trains Line 52]</v>
      </c>
      <c r="E133" s="102"/>
      <c r="F133" s="140" t="str">
        <f t="shared" si="2"/>
        <v>Unit</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285"/>
      <c r="AG133" s="285"/>
      <c r="AI133" s="285"/>
      <c r="AK133" s="301"/>
    </row>
    <row r="134" spans="4:37" ht="12.75" customHeight="1" outlineLevel="1" x14ac:dyDescent="0.25">
      <c r="D134" s="139" t="str">
        <f>'Line Items'!D1112</f>
        <v>[Rolling Stock - Units/Trains Line 53]</v>
      </c>
      <c r="E134" s="102"/>
      <c r="F134" s="140" t="str">
        <f t="shared" si="2"/>
        <v>Unit</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285"/>
      <c r="AG134" s="285"/>
      <c r="AI134" s="285"/>
      <c r="AK134" s="301"/>
    </row>
    <row r="135" spans="4:37" ht="12.75" customHeight="1" outlineLevel="1" x14ac:dyDescent="0.25">
      <c r="D135" s="139" t="str">
        <f>'Line Items'!D1113</f>
        <v>[Rolling Stock - Units/Trains Line 54]</v>
      </c>
      <c r="E135" s="102"/>
      <c r="F135" s="140" t="str">
        <f t="shared" si="2"/>
        <v>Unit</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285"/>
      <c r="AG135" s="285"/>
      <c r="AI135" s="285"/>
      <c r="AK135" s="301"/>
    </row>
    <row r="136" spans="4:37" ht="12.75" customHeight="1" outlineLevel="1" x14ac:dyDescent="0.25">
      <c r="D136" s="139" t="str">
        <f>'Line Items'!D1114</f>
        <v>[Rolling Stock - Units/Trains Line 55]</v>
      </c>
      <c r="E136" s="102"/>
      <c r="F136" s="140" t="str">
        <f t="shared" si="2"/>
        <v>Unit</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285"/>
      <c r="AG136" s="285"/>
      <c r="AI136" s="285"/>
      <c r="AK136" s="301"/>
    </row>
    <row r="137" spans="4:37" ht="12.75" customHeight="1" outlineLevel="1" x14ac:dyDescent="0.25">
      <c r="D137" s="139" t="str">
        <f>'Line Items'!D1115</f>
        <v>[Rolling Stock - Units/Trains Line 56]</v>
      </c>
      <c r="E137" s="102"/>
      <c r="F137" s="140" t="str">
        <f t="shared" si="2"/>
        <v>Unit</v>
      </c>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4"/>
      <c r="AE137" s="285"/>
      <c r="AG137" s="285"/>
      <c r="AI137" s="285"/>
      <c r="AK137" s="301"/>
    </row>
    <row r="138" spans="4:37" ht="12.75" customHeight="1" outlineLevel="1" x14ac:dyDescent="0.25">
      <c r="D138" s="139" t="str">
        <f>'Line Items'!D1116</f>
        <v>[Rolling Stock - Units/Trains Line 57]</v>
      </c>
      <c r="E138" s="102"/>
      <c r="F138" s="140" t="str">
        <f t="shared" si="2"/>
        <v>Unit</v>
      </c>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4"/>
      <c r="AE138" s="285"/>
      <c r="AG138" s="285"/>
      <c r="AI138" s="285"/>
      <c r="AK138" s="301"/>
    </row>
    <row r="139" spans="4:37" ht="12.75" customHeight="1" outlineLevel="1" x14ac:dyDescent="0.25">
      <c r="D139" s="139" t="str">
        <f>'Line Items'!D1117</f>
        <v>[Rolling Stock - Units/Trains Line 58]</v>
      </c>
      <c r="E139" s="102"/>
      <c r="F139" s="140" t="str">
        <f t="shared" si="2"/>
        <v>Unit</v>
      </c>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4"/>
      <c r="AE139" s="285"/>
      <c r="AG139" s="285"/>
      <c r="AI139" s="285"/>
      <c r="AK139" s="301"/>
    </row>
    <row r="140" spans="4:37" ht="12.75" customHeight="1" outlineLevel="1" x14ac:dyDescent="0.25">
      <c r="D140" s="139" t="str">
        <f>'Line Items'!D1118</f>
        <v>[Rolling Stock - Units/Trains Line 59]</v>
      </c>
      <c r="E140" s="102"/>
      <c r="F140" s="140" t="str">
        <f t="shared" si="2"/>
        <v>Unit</v>
      </c>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4"/>
      <c r="AE140" s="285"/>
      <c r="AG140" s="285"/>
      <c r="AI140" s="285"/>
      <c r="AK140" s="301"/>
    </row>
    <row r="141" spans="4:37" ht="12.75" customHeight="1" outlineLevel="1" x14ac:dyDescent="0.25">
      <c r="D141" s="111" t="str">
        <f>'Line Items'!D1119</f>
        <v>[Rolling Stock - Units/Trains Line 60]</v>
      </c>
      <c r="E141" s="287"/>
      <c r="F141" s="150" t="str">
        <f>F140</f>
        <v>Unit</v>
      </c>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9"/>
      <c r="AE141" s="290"/>
      <c r="AG141" s="290"/>
      <c r="AI141" s="290"/>
      <c r="AK141" s="363"/>
    </row>
    <row r="142" spans="4:37" ht="12.75" customHeight="1" outlineLevel="1" x14ac:dyDescent="0.25">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E142" s="103"/>
      <c r="AG142" s="103"/>
      <c r="AI142" s="103"/>
    </row>
    <row r="143" spans="4:37" ht="12.75" customHeight="1" outlineLevel="1" x14ac:dyDescent="0.25">
      <c r="D143" s="292" t="str">
        <f>"Total "&amp;C81</f>
        <v>Total Number of Units in Fleet</v>
      </c>
      <c r="E143" s="308"/>
      <c r="F143" s="309" t="str">
        <f>F141</f>
        <v>Unit</v>
      </c>
      <c r="G143" s="310">
        <f t="shared" ref="G143:AB143" si="3">SUM(G82:G141)</f>
        <v>0</v>
      </c>
      <c r="H143" s="310">
        <f t="shared" si="3"/>
        <v>0</v>
      </c>
      <c r="I143" s="310">
        <f t="shared" si="3"/>
        <v>0</v>
      </c>
      <c r="J143" s="310">
        <f t="shared" si="3"/>
        <v>0</v>
      </c>
      <c r="K143" s="310">
        <f t="shared" si="3"/>
        <v>0</v>
      </c>
      <c r="L143" s="310">
        <f t="shared" si="3"/>
        <v>0</v>
      </c>
      <c r="M143" s="310">
        <f t="shared" si="3"/>
        <v>0</v>
      </c>
      <c r="N143" s="310">
        <f t="shared" si="3"/>
        <v>0</v>
      </c>
      <c r="O143" s="310">
        <f t="shared" si="3"/>
        <v>0</v>
      </c>
      <c r="P143" s="310">
        <f t="shared" si="3"/>
        <v>0</v>
      </c>
      <c r="Q143" s="310">
        <f t="shared" si="3"/>
        <v>0</v>
      </c>
      <c r="R143" s="310">
        <f t="shared" si="3"/>
        <v>0</v>
      </c>
      <c r="S143" s="310">
        <f t="shared" si="3"/>
        <v>0</v>
      </c>
      <c r="T143" s="310">
        <f t="shared" si="3"/>
        <v>0</v>
      </c>
      <c r="U143" s="310">
        <f t="shared" si="3"/>
        <v>0</v>
      </c>
      <c r="V143" s="310">
        <f t="shared" si="3"/>
        <v>0</v>
      </c>
      <c r="W143" s="310">
        <f t="shared" si="3"/>
        <v>0</v>
      </c>
      <c r="X143" s="310">
        <f t="shared" si="3"/>
        <v>0</v>
      </c>
      <c r="Y143" s="310">
        <f t="shared" si="3"/>
        <v>0</v>
      </c>
      <c r="Z143" s="310">
        <f t="shared" si="3"/>
        <v>0</v>
      </c>
      <c r="AA143" s="310">
        <f t="shared" si="3"/>
        <v>0</v>
      </c>
      <c r="AB143" s="310">
        <f t="shared" si="3"/>
        <v>0</v>
      </c>
      <c r="AC143" s="310">
        <f>SUM(AC82:AC141)</f>
        <v>0</v>
      </c>
      <c r="AE143" s="299">
        <f>SUM(AE82:AE141)</f>
        <v>0</v>
      </c>
      <c r="AG143" s="299">
        <f>SUM(AG82:AG141)</f>
        <v>0</v>
      </c>
      <c r="AI143" s="299">
        <f>SUM(AI82:AI141)</f>
        <v>0</v>
      </c>
      <c r="AK143" s="296"/>
    </row>
    <row r="144" spans="4:37" ht="12.75" customHeight="1" outlineLevel="1" x14ac:dyDescent="0.25">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E144" s="103"/>
      <c r="AG144" s="103"/>
      <c r="AI144" s="103"/>
    </row>
    <row r="145" spans="3:37" ht="12.75" customHeight="1" outlineLevel="1" x14ac:dyDescent="0.25">
      <c r="C145" s="186" t="s">
        <v>603</v>
      </c>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E145" s="103"/>
      <c r="AG145" s="103"/>
      <c r="AI145" s="103"/>
    </row>
    <row r="146" spans="3:37" ht="12.75" customHeight="1" outlineLevel="1" x14ac:dyDescent="0.25">
      <c r="D146" s="345" t="str">
        <f>'Line Items'!D1060</f>
        <v>DMU - Class 153</v>
      </c>
      <c r="E146" s="346"/>
      <c r="F146" s="347" t="s">
        <v>604</v>
      </c>
      <c r="G146" s="348"/>
      <c r="H146" s="348"/>
      <c r="I146" s="348"/>
      <c r="J146" s="348"/>
      <c r="K146" s="348"/>
      <c r="L146" s="348"/>
      <c r="M146" s="348"/>
      <c r="N146" s="348"/>
      <c r="O146" s="348"/>
      <c r="P146" s="348"/>
      <c r="Q146" s="348"/>
      <c r="R146" s="348"/>
      <c r="S146" s="348"/>
      <c r="T146" s="348"/>
      <c r="U146" s="348"/>
      <c r="V146" s="348"/>
      <c r="W146" s="348"/>
      <c r="X146" s="348"/>
      <c r="Y146" s="348"/>
      <c r="Z146" s="348"/>
      <c r="AA146" s="348"/>
      <c r="AB146" s="348"/>
      <c r="AC146" s="360"/>
      <c r="AE146" s="359"/>
      <c r="AG146" s="359"/>
      <c r="AI146" s="359"/>
      <c r="AK146" s="364"/>
    </row>
    <row r="147" spans="3:37" ht="12.75" customHeight="1" outlineLevel="1" x14ac:dyDescent="0.25">
      <c r="D147" s="139" t="str">
        <f>'Line Items'!D1061</f>
        <v>DMU - Class 156</v>
      </c>
      <c r="E147" s="102"/>
      <c r="F147" s="140" t="str">
        <f t="shared" ref="F147:F204" si="4">F146</f>
        <v>Train</v>
      </c>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4"/>
      <c r="AE147" s="285"/>
      <c r="AG147" s="285"/>
      <c r="AI147" s="285"/>
      <c r="AK147" s="301"/>
    </row>
    <row r="148" spans="3:37" ht="12.75" customHeight="1" outlineLevel="1" x14ac:dyDescent="0.25">
      <c r="D148" s="139" t="str">
        <f>'Line Items'!D1062</f>
        <v>DMU - Class 158</v>
      </c>
      <c r="E148" s="102"/>
      <c r="F148" s="140" t="str">
        <f t="shared" si="4"/>
        <v>Train</v>
      </c>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4"/>
      <c r="AE148" s="285"/>
      <c r="AG148" s="285"/>
      <c r="AI148" s="285"/>
      <c r="AK148" s="301"/>
    </row>
    <row r="149" spans="3:37" ht="12.75" customHeight="1" outlineLevel="1" x14ac:dyDescent="0.25">
      <c r="D149" s="139" t="str">
        <f>'Line Items'!D1063</f>
        <v>DMU - Class 222 4-car</v>
      </c>
      <c r="E149" s="102"/>
      <c r="F149" s="140" t="str">
        <f t="shared" si="4"/>
        <v>Train</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285"/>
      <c r="AG149" s="285"/>
      <c r="AI149" s="285"/>
      <c r="AK149" s="301"/>
    </row>
    <row r="150" spans="3:37" ht="12.75" customHeight="1" outlineLevel="1" x14ac:dyDescent="0.25">
      <c r="D150" s="139" t="str">
        <f>'Line Items'!D1064</f>
        <v>DMU - Class 222 5-car</v>
      </c>
      <c r="E150" s="102"/>
      <c r="F150" s="140" t="str">
        <f t="shared" si="4"/>
        <v>Train</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285"/>
      <c r="AG150" s="285"/>
      <c r="AI150" s="285"/>
      <c r="AK150" s="301"/>
    </row>
    <row r="151" spans="3:37" ht="12.75" customHeight="1" outlineLevel="1" x14ac:dyDescent="0.25">
      <c r="D151" s="139" t="str">
        <f>'Line Items'!D1065</f>
        <v>DMU - Class 222 7-car</v>
      </c>
      <c r="E151" s="102"/>
      <c r="F151" s="140" t="str">
        <f t="shared" si="4"/>
        <v>Train</v>
      </c>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4"/>
      <c r="AE151" s="285"/>
      <c r="AG151" s="285"/>
      <c r="AI151" s="285"/>
      <c r="AK151" s="301"/>
    </row>
    <row r="152" spans="3:37" ht="12.75" customHeight="1" outlineLevel="1" x14ac:dyDescent="0.25">
      <c r="D152" s="139" t="str">
        <f>'Line Items'!D1066</f>
        <v>HST (2+8)</v>
      </c>
      <c r="E152" s="102"/>
      <c r="F152" s="140" t="str">
        <f t="shared" si="4"/>
        <v>Train</v>
      </c>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4"/>
      <c r="AE152" s="285"/>
      <c r="AG152" s="285"/>
      <c r="AI152" s="285"/>
      <c r="AK152" s="301"/>
    </row>
    <row r="153" spans="3:37" ht="12.75" customHeight="1" outlineLevel="1" x14ac:dyDescent="0.25">
      <c r="D153" s="139" t="str">
        <f>'Line Items'!D1067</f>
        <v>HST (2+6)</v>
      </c>
      <c r="E153" s="102"/>
      <c r="F153" s="140" t="str">
        <f t="shared" si="4"/>
        <v>Train</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285"/>
      <c r="AG153" s="285"/>
      <c r="AI153" s="285"/>
      <c r="AK153" s="301"/>
    </row>
    <row r="154" spans="3:37" ht="12.75" customHeight="1" outlineLevel="1" x14ac:dyDescent="0.25">
      <c r="D154" s="139" t="str">
        <f>'Line Items'!D1068</f>
        <v>[Rolling Stock - Units/Trains Line 9]</v>
      </c>
      <c r="E154" s="102"/>
      <c r="F154" s="140" t="str">
        <f t="shared" si="4"/>
        <v>Train</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285"/>
      <c r="AG154" s="285"/>
      <c r="AI154" s="285"/>
      <c r="AK154" s="301"/>
    </row>
    <row r="155" spans="3:37" ht="12.75" customHeight="1" outlineLevel="1" x14ac:dyDescent="0.25">
      <c r="D155" s="139" t="str">
        <f>'Line Items'!D1069</f>
        <v>[Rolling Stock - Units/Trains Line 10]</v>
      </c>
      <c r="E155" s="102"/>
      <c r="F155" s="140" t="str">
        <f t="shared" si="4"/>
        <v>Train</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285"/>
      <c r="AG155" s="285"/>
      <c r="AI155" s="285"/>
      <c r="AK155" s="301"/>
    </row>
    <row r="156" spans="3:37" ht="12.75" customHeight="1" outlineLevel="1" x14ac:dyDescent="0.25">
      <c r="D156" s="139" t="str">
        <f>'Line Items'!D1070</f>
        <v>[Rolling Stock - Units/Trains Line 11]</v>
      </c>
      <c r="E156" s="102"/>
      <c r="F156" s="140" t="str">
        <f t="shared" si="4"/>
        <v>Train</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285"/>
      <c r="AG156" s="285"/>
      <c r="AI156" s="285"/>
      <c r="AK156" s="301"/>
    </row>
    <row r="157" spans="3:37" ht="12.75" customHeight="1" outlineLevel="1" x14ac:dyDescent="0.25">
      <c r="D157" s="139" t="str">
        <f>'Line Items'!D1071</f>
        <v>[Rolling Stock - Units/Trains Line 12]</v>
      </c>
      <c r="E157" s="102"/>
      <c r="F157" s="140" t="str">
        <f t="shared" si="4"/>
        <v>Train</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285"/>
      <c r="AG157" s="285"/>
      <c r="AI157" s="285"/>
      <c r="AK157" s="301"/>
    </row>
    <row r="158" spans="3:37" ht="12.75" customHeight="1" outlineLevel="1" x14ac:dyDescent="0.25">
      <c r="D158" s="139" t="str">
        <f>'Line Items'!D1072</f>
        <v>[Rolling Stock - Units/Trains Line 13]</v>
      </c>
      <c r="E158" s="102"/>
      <c r="F158" s="140" t="str">
        <f t="shared" si="4"/>
        <v>Train</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285"/>
      <c r="AG158" s="285"/>
      <c r="AI158" s="285"/>
      <c r="AK158" s="301"/>
    </row>
    <row r="159" spans="3:37" ht="12.75" customHeight="1" outlineLevel="1" x14ac:dyDescent="0.25">
      <c r="D159" s="139" t="str">
        <f>'Line Items'!D1073</f>
        <v>[Rolling Stock - Units/Trains Line 14]</v>
      </c>
      <c r="E159" s="102"/>
      <c r="F159" s="140" t="str">
        <f t="shared" si="4"/>
        <v>Train</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285"/>
      <c r="AG159" s="285"/>
      <c r="AI159" s="285"/>
      <c r="AK159" s="301"/>
    </row>
    <row r="160" spans="3:37" ht="12.75" customHeight="1" outlineLevel="1" x14ac:dyDescent="0.25">
      <c r="D160" s="139" t="str">
        <f>'Line Items'!D1074</f>
        <v>[Rolling Stock - Units/Trains Line 15]</v>
      </c>
      <c r="E160" s="102"/>
      <c r="F160" s="140" t="str">
        <f t="shared" si="4"/>
        <v>Train</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285"/>
      <c r="AG160" s="285"/>
      <c r="AI160" s="285"/>
      <c r="AK160" s="301"/>
    </row>
    <row r="161" spans="4:37" ht="12.75" customHeight="1" outlineLevel="1" x14ac:dyDescent="0.25">
      <c r="D161" s="139" t="str">
        <f>'Line Items'!D1075</f>
        <v>[Rolling Stock - Units/Trains Line 16]</v>
      </c>
      <c r="E161" s="102"/>
      <c r="F161" s="140" t="str">
        <f t="shared" si="4"/>
        <v>Train</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285"/>
      <c r="AG161" s="285"/>
      <c r="AI161" s="285"/>
      <c r="AK161" s="301"/>
    </row>
    <row r="162" spans="4:37" ht="12.75" customHeight="1" outlineLevel="1" x14ac:dyDescent="0.25">
      <c r="D162" s="139" t="str">
        <f>'Line Items'!D1076</f>
        <v>[Rolling Stock - Units/Trains Line 17]</v>
      </c>
      <c r="E162" s="102"/>
      <c r="F162" s="140" t="str">
        <f t="shared" si="4"/>
        <v>Train</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285"/>
      <c r="AG162" s="285"/>
      <c r="AI162" s="285"/>
      <c r="AK162" s="301"/>
    </row>
    <row r="163" spans="4:37" ht="12.75" customHeight="1" outlineLevel="1" x14ac:dyDescent="0.25">
      <c r="D163" s="139" t="str">
        <f>'Line Items'!D1077</f>
        <v>[Rolling Stock - Units/Trains Line 18]</v>
      </c>
      <c r="E163" s="102"/>
      <c r="F163" s="140" t="str">
        <f t="shared" si="4"/>
        <v>Train</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285"/>
      <c r="AG163" s="285"/>
      <c r="AI163" s="285"/>
      <c r="AK163" s="301"/>
    </row>
    <row r="164" spans="4:37" ht="12.75" customHeight="1" outlineLevel="1" x14ac:dyDescent="0.25">
      <c r="D164" s="139" t="str">
        <f>'Line Items'!D1078</f>
        <v>[Rolling Stock - Units/Trains Line 19]</v>
      </c>
      <c r="E164" s="102"/>
      <c r="F164" s="140" t="str">
        <f t="shared" si="4"/>
        <v>Train</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285"/>
      <c r="AG164" s="285"/>
      <c r="AI164" s="285"/>
      <c r="AK164" s="301"/>
    </row>
    <row r="165" spans="4:37" ht="12.75" customHeight="1" outlineLevel="1" x14ac:dyDescent="0.25">
      <c r="D165" s="139" t="str">
        <f>'Line Items'!D1079</f>
        <v>[Rolling Stock - Units/Trains Line 20]</v>
      </c>
      <c r="E165" s="102"/>
      <c r="F165" s="140" t="str">
        <f t="shared" si="4"/>
        <v>Train</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285"/>
      <c r="AG165" s="285"/>
      <c r="AI165" s="285"/>
      <c r="AK165" s="301"/>
    </row>
    <row r="166" spans="4:37" ht="12.75" customHeight="1" outlineLevel="1" x14ac:dyDescent="0.25">
      <c r="D166" s="139" t="str">
        <f>'Line Items'!D1080</f>
        <v>[Rolling Stock - Units/Trains Line 21]</v>
      </c>
      <c r="E166" s="102"/>
      <c r="F166" s="140" t="str">
        <f t="shared" si="4"/>
        <v>Train</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285"/>
      <c r="AG166" s="285"/>
      <c r="AI166" s="285"/>
      <c r="AK166" s="301"/>
    </row>
    <row r="167" spans="4:37" ht="12.75" customHeight="1" outlineLevel="1" x14ac:dyDescent="0.25">
      <c r="D167" s="139" t="str">
        <f>'Line Items'!D1081</f>
        <v>[Rolling Stock - Units/Trains Line 22]</v>
      </c>
      <c r="E167" s="102"/>
      <c r="F167" s="140" t="str">
        <f t="shared" si="4"/>
        <v>Train</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4"/>
      <c r="AE167" s="285"/>
      <c r="AG167" s="285"/>
      <c r="AI167" s="285"/>
      <c r="AK167" s="301"/>
    </row>
    <row r="168" spans="4:37" ht="12.75" customHeight="1" outlineLevel="1" x14ac:dyDescent="0.25">
      <c r="D168" s="139" t="str">
        <f>'Line Items'!D1082</f>
        <v>[Rolling Stock - Units/Trains Line 23]</v>
      </c>
      <c r="E168" s="102"/>
      <c r="F168" s="140" t="str">
        <f t="shared" si="4"/>
        <v>Train</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4"/>
      <c r="AE168" s="285"/>
      <c r="AG168" s="285"/>
      <c r="AI168" s="285"/>
      <c r="AK168" s="301"/>
    </row>
    <row r="169" spans="4:37" ht="12.75" customHeight="1" outlineLevel="1" x14ac:dyDescent="0.25">
      <c r="D169" s="139" t="str">
        <f>'Line Items'!D1083</f>
        <v>[Rolling Stock - Units/Trains Line 24]</v>
      </c>
      <c r="E169" s="102"/>
      <c r="F169" s="140" t="str">
        <f t="shared" si="4"/>
        <v>Train</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285"/>
      <c r="AG169" s="285"/>
      <c r="AI169" s="285"/>
      <c r="AK169" s="301"/>
    </row>
    <row r="170" spans="4:37" ht="12.75" customHeight="1" outlineLevel="1" x14ac:dyDescent="0.25">
      <c r="D170" s="139" t="str">
        <f>'Line Items'!D1084</f>
        <v>[Rolling Stock - Units/Trains Line 25]</v>
      </c>
      <c r="E170" s="102"/>
      <c r="F170" s="140" t="str">
        <f t="shared" si="4"/>
        <v>Train</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285"/>
      <c r="AG170" s="285"/>
      <c r="AI170" s="285"/>
      <c r="AK170" s="301"/>
    </row>
    <row r="171" spans="4:37" ht="12.75" customHeight="1" outlineLevel="1" x14ac:dyDescent="0.25">
      <c r="D171" s="139" t="str">
        <f>'Line Items'!D1085</f>
        <v>[Rolling Stock - Units/Trains Line 26]</v>
      </c>
      <c r="E171" s="102"/>
      <c r="F171" s="140" t="str">
        <f t="shared" si="4"/>
        <v>Train</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285"/>
      <c r="AG171" s="285"/>
      <c r="AI171" s="285"/>
      <c r="AK171" s="301"/>
    </row>
    <row r="172" spans="4:37" ht="12.75" customHeight="1" outlineLevel="1" x14ac:dyDescent="0.25">
      <c r="D172" s="139" t="str">
        <f>'Line Items'!D1086</f>
        <v>[Rolling Stock - Units/Trains Line 27]</v>
      </c>
      <c r="E172" s="102"/>
      <c r="F172" s="140" t="str">
        <f t="shared" si="4"/>
        <v>Train</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285"/>
      <c r="AG172" s="285"/>
      <c r="AI172" s="285"/>
      <c r="AK172" s="301"/>
    </row>
    <row r="173" spans="4:37" ht="12.75" customHeight="1" outlineLevel="1" x14ac:dyDescent="0.25">
      <c r="D173" s="139" t="str">
        <f>'Line Items'!D1087</f>
        <v>[Rolling Stock - Units/Trains Line 28]</v>
      </c>
      <c r="E173" s="102"/>
      <c r="F173" s="140" t="str">
        <f t="shared" si="4"/>
        <v>Train</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285"/>
      <c r="AG173" s="285"/>
      <c r="AI173" s="285"/>
      <c r="AK173" s="301"/>
    </row>
    <row r="174" spans="4:37" ht="12.75" customHeight="1" outlineLevel="1" x14ac:dyDescent="0.25">
      <c r="D174" s="139" t="str">
        <f>'Line Items'!D1088</f>
        <v>[Rolling Stock - Units/Trains Line 29]</v>
      </c>
      <c r="E174" s="102"/>
      <c r="F174" s="140" t="str">
        <f t="shared" si="4"/>
        <v>Train</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285"/>
      <c r="AG174" s="285"/>
      <c r="AI174" s="285"/>
      <c r="AK174" s="301"/>
    </row>
    <row r="175" spans="4:37" ht="12.75" customHeight="1" outlineLevel="1" x14ac:dyDescent="0.25">
      <c r="D175" s="139" t="str">
        <f>'Line Items'!D1089</f>
        <v>[Rolling Stock - Units/Trains Line 30]</v>
      </c>
      <c r="E175" s="102"/>
      <c r="F175" s="140" t="str">
        <f t="shared" si="4"/>
        <v>Train</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285"/>
      <c r="AG175" s="285"/>
      <c r="AI175" s="285"/>
      <c r="AK175" s="301"/>
    </row>
    <row r="176" spans="4:37" ht="12.75" customHeight="1" outlineLevel="1" x14ac:dyDescent="0.25">
      <c r="D176" s="139" t="str">
        <f>'Line Items'!D1090</f>
        <v>[Rolling Stock - Units/Trains Line 31]</v>
      </c>
      <c r="E176" s="102"/>
      <c r="F176" s="140" t="str">
        <f t="shared" si="4"/>
        <v>Train</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285"/>
      <c r="AG176" s="285"/>
      <c r="AI176" s="285"/>
      <c r="AK176" s="301"/>
    </row>
    <row r="177" spans="4:37" ht="12.75" customHeight="1" outlineLevel="1" x14ac:dyDescent="0.25">
      <c r="D177" s="139" t="str">
        <f>'Line Items'!D1091</f>
        <v>[Rolling Stock - Units/Trains Line 32]</v>
      </c>
      <c r="E177" s="102"/>
      <c r="F177" s="140" t="str">
        <f t="shared" si="4"/>
        <v>Train</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285"/>
      <c r="AG177" s="285"/>
      <c r="AI177" s="285"/>
      <c r="AK177" s="301"/>
    </row>
    <row r="178" spans="4:37" ht="12.75" customHeight="1" outlineLevel="1" x14ac:dyDescent="0.25">
      <c r="D178" s="139" t="str">
        <f>'Line Items'!D1092</f>
        <v>[Rolling Stock - Units/Trains Line 33]</v>
      </c>
      <c r="E178" s="102"/>
      <c r="F178" s="140" t="str">
        <f t="shared" si="4"/>
        <v>Train</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285"/>
      <c r="AG178" s="285"/>
      <c r="AI178" s="285"/>
      <c r="AK178" s="301"/>
    </row>
    <row r="179" spans="4:37" ht="12.75" customHeight="1" outlineLevel="1" x14ac:dyDescent="0.25">
      <c r="D179" s="139" t="str">
        <f>'Line Items'!D1093</f>
        <v>[Rolling Stock - Units/Trains Line 34]</v>
      </c>
      <c r="E179" s="102"/>
      <c r="F179" s="140" t="str">
        <f t="shared" si="4"/>
        <v>Train</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285"/>
      <c r="AG179" s="285"/>
      <c r="AI179" s="285"/>
      <c r="AK179" s="301"/>
    </row>
    <row r="180" spans="4:37" ht="12.75" customHeight="1" outlineLevel="1" x14ac:dyDescent="0.25">
      <c r="D180" s="139" t="str">
        <f>'Line Items'!D1094</f>
        <v>[Rolling Stock - Units/Trains Line 35]</v>
      </c>
      <c r="E180" s="102"/>
      <c r="F180" s="140" t="str">
        <f t="shared" si="4"/>
        <v>Train</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285"/>
      <c r="AG180" s="285"/>
      <c r="AI180" s="285"/>
      <c r="AK180" s="301"/>
    </row>
    <row r="181" spans="4:37" ht="12.75" customHeight="1" outlineLevel="1" x14ac:dyDescent="0.25">
      <c r="D181" s="139" t="str">
        <f>'Line Items'!D1095</f>
        <v>[Rolling Stock - Units/Trains Line 36]</v>
      </c>
      <c r="E181" s="102"/>
      <c r="F181" s="140" t="str">
        <f t="shared" si="4"/>
        <v>Train</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285"/>
      <c r="AG181" s="285"/>
      <c r="AI181" s="285"/>
      <c r="AK181" s="301"/>
    </row>
    <row r="182" spans="4:37" ht="12.75" customHeight="1" outlineLevel="1" x14ac:dyDescent="0.25">
      <c r="D182" s="139" t="str">
        <f>'Line Items'!D1096</f>
        <v>[Rolling Stock - Units/Trains Line 37]</v>
      </c>
      <c r="E182" s="102"/>
      <c r="F182" s="140" t="str">
        <f t="shared" si="4"/>
        <v>Train</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285"/>
      <c r="AG182" s="285"/>
      <c r="AI182" s="285"/>
      <c r="AK182" s="301"/>
    </row>
    <row r="183" spans="4:37" ht="12.75" customHeight="1" outlineLevel="1" x14ac:dyDescent="0.25">
      <c r="D183" s="139" t="str">
        <f>'Line Items'!D1097</f>
        <v>[Rolling Stock - Units/Trains Line 38]</v>
      </c>
      <c r="E183" s="102"/>
      <c r="F183" s="140" t="str">
        <f t="shared" si="4"/>
        <v>Train</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285"/>
      <c r="AG183" s="285"/>
      <c r="AI183" s="285"/>
      <c r="AK183" s="301"/>
    </row>
    <row r="184" spans="4:37" ht="12.75" customHeight="1" outlineLevel="1" x14ac:dyDescent="0.25">
      <c r="D184" s="139" t="str">
        <f>'Line Items'!D1098</f>
        <v>[Rolling Stock - Units/Trains Line 39]</v>
      </c>
      <c r="E184" s="102"/>
      <c r="F184" s="140" t="str">
        <f t="shared" si="4"/>
        <v>Train</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285"/>
      <c r="AG184" s="285"/>
      <c r="AI184" s="285"/>
      <c r="AK184" s="301"/>
    </row>
    <row r="185" spans="4:37" ht="12.75" customHeight="1" outlineLevel="1" x14ac:dyDescent="0.25">
      <c r="D185" s="139" t="str">
        <f>'Line Items'!D1099</f>
        <v>[Rolling Stock - Units/Trains Line 40]</v>
      </c>
      <c r="E185" s="102"/>
      <c r="F185" s="140" t="str">
        <f t="shared" si="4"/>
        <v>Train</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285"/>
      <c r="AG185" s="285"/>
      <c r="AI185" s="285"/>
      <c r="AK185" s="301"/>
    </row>
    <row r="186" spans="4:37" ht="12.75" customHeight="1" outlineLevel="1" x14ac:dyDescent="0.25">
      <c r="D186" s="139" t="str">
        <f>'Line Items'!D1100</f>
        <v>[Rolling Stock - Units/Trains Line 41]</v>
      </c>
      <c r="E186" s="102"/>
      <c r="F186" s="140" t="str">
        <f t="shared" si="4"/>
        <v>Train</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285"/>
      <c r="AG186" s="285"/>
      <c r="AI186" s="285"/>
      <c r="AK186" s="301"/>
    </row>
    <row r="187" spans="4:37" ht="12.75" customHeight="1" outlineLevel="1" x14ac:dyDescent="0.25">
      <c r="D187" s="139" t="str">
        <f>'Line Items'!D1101</f>
        <v>[Rolling Stock - Units/Trains Line 42]</v>
      </c>
      <c r="E187" s="102"/>
      <c r="F187" s="140" t="str">
        <f t="shared" si="4"/>
        <v>Train</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285"/>
      <c r="AG187" s="285"/>
      <c r="AI187" s="285"/>
      <c r="AK187" s="301"/>
    </row>
    <row r="188" spans="4:37" ht="12.75" customHeight="1" outlineLevel="1" x14ac:dyDescent="0.25">
      <c r="D188" s="139" t="str">
        <f>'Line Items'!D1102</f>
        <v>[Rolling Stock - Units/Trains Line 43]</v>
      </c>
      <c r="E188" s="102"/>
      <c r="F188" s="140" t="str">
        <f t="shared" si="4"/>
        <v>Train</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285"/>
      <c r="AG188" s="285"/>
      <c r="AI188" s="285"/>
      <c r="AK188" s="301"/>
    </row>
    <row r="189" spans="4:37" ht="12.75" customHeight="1" outlineLevel="1" x14ac:dyDescent="0.25">
      <c r="D189" s="139" t="str">
        <f>'Line Items'!D1103</f>
        <v>[Rolling Stock - Units/Trains Line 44]</v>
      </c>
      <c r="E189" s="102"/>
      <c r="F189" s="140" t="str">
        <f t="shared" si="4"/>
        <v>Train</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285"/>
      <c r="AG189" s="285"/>
      <c r="AI189" s="285"/>
      <c r="AK189" s="301"/>
    </row>
    <row r="190" spans="4:37" ht="12.75" customHeight="1" outlineLevel="1" x14ac:dyDescent="0.25">
      <c r="D190" s="139" t="str">
        <f>'Line Items'!D1104</f>
        <v>[Rolling Stock - Units/Trains Line 45]</v>
      </c>
      <c r="E190" s="102"/>
      <c r="F190" s="140" t="str">
        <f t="shared" si="4"/>
        <v>Train</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285"/>
      <c r="AG190" s="285"/>
      <c r="AI190" s="285"/>
      <c r="AK190" s="301"/>
    </row>
    <row r="191" spans="4:37" ht="12.75" customHeight="1" outlineLevel="1" x14ac:dyDescent="0.25">
      <c r="D191" s="139" t="str">
        <f>'Line Items'!D1105</f>
        <v>[Rolling Stock - Units/Trains Line 46]</v>
      </c>
      <c r="E191" s="102"/>
      <c r="F191" s="140" t="str">
        <f t="shared" si="4"/>
        <v>Train</v>
      </c>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4"/>
      <c r="AE191" s="285"/>
      <c r="AG191" s="285"/>
      <c r="AI191" s="285"/>
      <c r="AK191" s="301"/>
    </row>
    <row r="192" spans="4:37" ht="12.75" customHeight="1" outlineLevel="1" x14ac:dyDescent="0.25">
      <c r="D192" s="139" t="str">
        <f>'Line Items'!D1106</f>
        <v>[Rolling Stock - Units/Trains Line 47]</v>
      </c>
      <c r="E192" s="102"/>
      <c r="F192" s="140" t="str">
        <f t="shared" si="4"/>
        <v>Train</v>
      </c>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4"/>
      <c r="AE192" s="285"/>
      <c r="AG192" s="285"/>
      <c r="AI192" s="285"/>
      <c r="AK192" s="301"/>
    </row>
    <row r="193" spans="4:37" ht="12.75" customHeight="1" outlineLevel="1" x14ac:dyDescent="0.25">
      <c r="D193" s="139" t="str">
        <f>'Line Items'!D1107</f>
        <v>[Rolling Stock - Units/Trains Line 48]</v>
      </c>
      <c r="E193" s="102"/>
      <c r="F193" s="140" t="str">
        <f t="shared" si="4"/>
        <v>Train</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285"/>
      <c r="AG193" s="285"/>
      <c r="AI193" s="285"/>
      <c r="AK193" s="301"/>
    </row>
    <row r="194" spans="4:37" ht="12.75" customHeight="1" outlineLevel="1" x14ac:dyDescent="0.25">
      <c r="D194" s="139" t="str">
        <f>'Line Items'!D1108</f>
        <v>[Rolling Stock - Units/Trains Line 49]</v>
      </c>
      <c r="E194" s="102"/>
      <c r="F194" s="140" t="str">
        <f t="shared" si="4"/>
        <v>Train</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285"/>
      <c r="AG194" s="285"/>
      <c r="AI194" s="285"/>
      <c r="AK194" s="301"/>
    </row>
    <row r="195" spans="4:37" ht="12.75" customHeight="1" outlineLevel="1" x14ac:dyDescent="0.25">
      <c r="D195" s="139" t="str">
        <f>'Line Items'!D1109</f>
        <v>[Rolling Stock - Units/Trains Line 50]</v>
      </c>
      <c r="E195" s="102"/>
      <c r="F195" s="140" t="str">
        <f t="shared" si="4"/>
        <v>Train</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285"/>
      <c r="AG195" s="285"/>
      <c r="AI195" s="285"/>
      <c r="AK195" s="301"/>
    </row>
    <row r="196" spans="4:37" ht="12.75" customHeight="1" outlineLevel="1" x14ac:dyDescent="0.25">
      <c r="D196" s="139" t="str">
        <f>'Line Items'!D1110</f>
        <v>[Rolling Stock - Units/Trains Line 51]</v>
      </c>
      <c r="E196" s="102"/>
      <c r="F196" s="140" t="str">
        <f t="shared" si="4"/>
        <v>Train</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285"/>
      <c r="AG196" s="285"/>
      <c r="AI196" s="285"/>
      <c r="AK196" s="301"/>
    </row>
    <row r="197" spans="4:37" ht="12.75" customHeight="1" outlineLevel="1" x14ac:dyDescent="0.25">
      <c r="D197" s="139" t="str">
        <f>'Line Items'!D1111</f>
        <v>[Rolling Stock - Units/Trains Line 52]</v>
      </c>
      <c r="E197" s="102"/>
      <c r="F197" s="140" t="str">
        <f t="shared" si="4"/>
        <v>Train</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285"/>
      <c r="AG197" s="285"/>
      <c r="AI197" s="285"/>
      <c r="AK197" s="301"/>
    </row>
    <row r="198" spans="4:37" ht="12.75" customHeight="1" outlineLevel="1" x14ac:dyDescent="0.25">
      <c r="D198" s="139" t="str">
        <f>'Line Items'!D1112</f>
        <v>[Rolling Stock - Units/Trains Line 53]</v>
      </c>
      <c r="E198" s="102"/>
      <c r="F198" s="140" t="str">
        <f t="shared" si="4"/>
        <v>Train</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285"/>
      <c r="AG198" s="285"/>
      <c r="AI198" s="285"/>
      <c r="AK198" s="301"/>
    </row>
    <row r="199" spans="4:37" ht="12.75" customHeight="1" outlineLevel="1" x14ac:dyDescent="0.25">
      <c r="D199" s="139" t="str">
        <f>'Line Items'!D1113</f>
        <v>[Rolling Stock - Units/Trains Line 54]</v>
      </c>
      <c r="E199" s="102"/>
      <c r="F199" s="140" t="str">
        <f t="shared" si="4"/>
        <v>Train</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285"/>
      <c r="AG199" s="285"/>
      <c r="AI199" s="285"/>
      <c r="AK199" s="301"/>
    </row>
    <row r="200" spans="4:37" ht="12.75" customHeight="1" outlineLevel="1" x14ac:dyDescent="0.25">
      <c r="D200" s="139" t="str">
        <f>'Line Items'!D1114</f>
        <v>[Rolling Stock - Units/Trains Line 55]</v>
      </c>
      <c r="E200" s="102"/>
      <c r="F200" s="140" t="str">
        <f t="shared" si="4"/>
        <v>Train</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285"/>
      <c r="AG200" s="285"/>
      <c r="AI200" s="285"/>
      <c r="AK200" s="301"/>
    </row>
    <row r="201" spans="4:37" ht="12.75" customHeight="1" outlineLevel="1" x14ac:dyDescent="0.25">
      <c r="D201" s="139" t="str">
        <f>'Line Items'!D1115</f>
        <v>[Rolling Stock - Units/Trains Line 56]</v>
      </c>
      <c r="E201" s="102"/>
      <c r="F201" s="140" t="str">
        <f t="shared" si="4"/>
        <v>Train</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285"/>
      <c r="AG201" s="285"/>
      <c r="AI201" s="285"/>
      <c r="AK201" s="301"/>
    </row>
    <row r="202" spans="4:37" ht="12.75" customHeight="1" outlineLevel="1" x14ac:dyDescent="0.25">
      <c r="D202" s="139" t="str">
        <f>'Line Items'!D1116</f>
        <v>[Rolling Stock - Units/Trains Line 57]</v>
      </c>
      <c r="E202" s="102"/>
      <c r="F202" s="140" t="str">
        <f t="shared" si="4"/>
        <v>Train</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285"/>
      <c r="AG202" s="285"/>
      <c r="AI202" s="285"/>
      <c r="AK202" s="301"/>
    </row>
    <row r="203" spans="4:37" ht="12.75" customHeight="1" outlineLevel="1" x14ac:dyDescent="0.25">
      <c r="D203" s="139" t="str">
        <f>'Line Items'!D1117</f>
        <v>[Rolling Stock - Units/Trains Line 58]</v>
      </c>
      <c r="E203" s="102"/>
      <c r="F203" s="140" t="str">
        <f t="shared" si="4"/>
        <v>Train</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285"/>
      <c r="AG203" s="285"/>
      <c r="AI203" s="285"/>
      <c r="AK203" s="301"/>
    </row>
    <row r="204" spans="4:37" ht="12.75" customHeight="1" outlineLevel="1" x14ac:dyDescent="0.25">
      <c r="D204" s="139" t="str">
        <f>'Line Items'!D1118</f>
        <v>[Rolling Stock - Units/Trains Line 59]</v>
      </c>
      <c r="E204" s="102"/>
      <c r="F204" s="140" t="str">
        <f t="shared" si="4"/>
        <v>Train</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285"/>
      <c r="AG204" s="285"/>
      <c r="AI204" s="285"/>
      <c r="AK204" s="301"/>
    </row>
    <row r="205" spans="4:37" ht="12.75" customHeight="1" outlineLevel="1" x14ac:dyDescent="0.25">
      <c r="D205" s="111" t="str">
        <f>'Line Items'!D1119</f>
        <v>[Rolling Stock - Units/Trains Line 60]</v>
      </c>
      <c r="E205" s="287"/>
      <c r="F205" s="150" t="str">
        <f>F204</f>
        <v>Train</v>
      </c>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9"/>
      <c r="AE205" s="290"/>
      <c r="AG205" s="290"/>
      <c r="AI205" s="290"/>
      <c r="AK205" s="363"/>
    </row>
    <row r="206" spans="4:37" ht="12.75" customHeight="1" outlineLevel="1" x14ac:dyDescent="0.25">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E206" s="103"/>
      <c r="AG206" s="103"/>
      <c r="AI206" s="103"/>
    </row>
    <row r="207" spans="4:37" ht="12.75" customHeight="1" outlineLevel="1" x14ac:dyDescent="0.25">
      <c r="D207" s="292" t="str">
        <f>"Total "&amp;C145</f>
        <v>Total Number of Trains in Fleet</v>
      </c>
      <c r="E207" s="308"/>
      <c r="F207" s="309" t="str">
        <f>F205</f>
        <v>Train</v>
      </c>
      <c r="G207" s="310">
        <f t="shared" ref="G207:AB207" si="5">SUM(G146:G205)</f>
        <v>0</v>
      </c>
      <c r="H207" s="310">
        <f t="shared" si="5"/>
        <v>0</v>
      </c>
      <c r="I207" s="310">
        <f t="shared" si="5"/>
        <v>0</v>
      </c>
      <c r="J207" s="310">
        <f t="shared" si="5"/>
        <v>0</v>
      </c>
      <c r="K207" s="310">
        <f t="shared" si="5"/>
        <v>0</v>
      </c>
      <c r="L207" s="310">
        <f t="shared" si="5"/>
        <v>0</v>
      </c>
      <c r="M207" s="310">
        <f t="shared" si="5"/>
        <v>0</v>
      </c>
      <c r="N207" s="310">
        <f t="shared" si="5"/>
        <v>0</v>
      </c>
      <c r="O207" s="310">
        <f t="shared" si="5"/>
        <v>0</v>
      </c>
      <c r="P207" s="310">
        <f t="shared" si="5"/>
        <v>0</v>
      </c>
      <c r="Q207" s="310">
        <f t="shared" si="5"/>
        <v>0</v>
      </c>
      <c r="R207" s="310">
        <f t="shared" si="5"/>
        <v>0</v>
      </c>
      <c r="S207" s="310">
        <f t="shared" si="5"/>
        <v>0</v>
      </c>
      <c r="T207" s="310">
        <f t="shared" si="5"/>
        <v>0</v>
      </c>
      <c r="U207" s="310">
        <f t="shared" si="5"/>
        <v>0</v>
      </c>
      <c r="V207" s="310">
        <f t="shared" si="5"/>
        <v>0</v>
      </c>
      <c r="W207" s="310">
        <f t="shared" si="5"/>
        <v>0</v>
      </c>
      <c r="X207" s="310">
        <f t="shared" si="5"/>
        <v>0</v>
      </c>
      <c r="Y207" s="310">
        <f t="shared" si="5"/>
        <v>0</v>
      </c>
      <c r="Z207" s="310">
        <f t="shared" si="5"/>
        <v>0</v>
      </c>
      <c r="AA207" s="310">
        <f t="shared" si="5"/>
        <v>0</v>
      </c>
      <c r="AB207" s="310">
        <f t="shared" si="5"/>
        <v>0</v>
      </c>
      <c r="AC207" s="298">
        <f>SUM(AC146:AC205)</f>
        <v>0</v>
      </c>
      <c r="AE207" s="299">
        <f>SUM(AE146:AE205)</f>
        <v>0</v>
      </c>
      <c r="AG207" s="299">
        <f>SUM(AG146:AG205)</f>
        <v>0</v>
      </c>
      <c r="AI207" s="299">
        <f>SUM(AI146:AI205)</f>
        <v>0</v>
      </c>
      <c r="AK207" s="296"/>
    </row>
    <row r="208" spans="4:37" x14ac:dyDescent="0.25">
      <c r="G208" s="103"/>
      <c r="H208" s="103"/>
      <c r="I208" s="103"/>
      <c r="J208" s="103"/>
      <c r="K208" s="103"/>
      <c r="L208" s="103"/>
      <c r="M208" s="103"/>
      <c r="N208" s="103"/>
      <c r="O208" s="103"/>
      <c r="P208" s="103"/>
      <c r="Q208" s="103"/>
      <c r="R208" s="103"/>
      <c r="S208" s="103"/>
      <c r="T208" s="103"/>
      <c r="U208" s="103"/>
      <c r="V208" s="103"/>
      <c r="W208" s="103"/>
      <c r="X208" s="103"/>
      <c r="Y208" s="103"/>
      <c r="Z208" s="103"/>
      <c r="AA208" s="103"/>
      <c r="AB208" s="103"/>
      <c r="AC208" s="103"/>
      <c r="AE208" s="103"/>
      <c r="AG208" s="103"/>
      <c r="AI208" s="103"/>
    </row>
    <row r="209" spans="2:37" ht="14.4" x14ac:dyDescent="0.25">
      <c r="B209" s="17" t="s">
        <v>605</v>
      </c>
      <c r="C209" s="17"/>
      <c r="D209" s="277"/>
      <c r="E209" s="277"/>
      <c r="F209" s="17"/>
      <c r="G209" s="388"/>
      <c r="H209" s="388"/>
      <c r="I209" s="388"/>
      <c r="J209" s="388"/>
      <c r="K209" s="388"/>
      <c r="L209" s="388"/>
      <c r="M209" s="388"/>
      <c r="N209" s="388"/>
      <c r="O209" s="388"/>
      <c r="P209" s="388"/>
      <c r="Q209" s="388"/>
      <c r="R209" s="388"/>
      <c r="S209" s="388"/>
      <c r="T209" s="388"/>
      <c r="U209" s="388"/>
      <c r="V209" s="388"/>
      <c r="W209" s="388"/>
      <c r="X209" s="388"/>
      <c r="Y209" s="388"/>
      <c r="Z209" s="388"/>
      <c r="AA209" s="388"/>
      <c r="AB209" s="388"/>
      <c r="AC209" s="388"/>
      <c r="AD209" s="17"/>
      <c r="AE209" s="388"/>
      <c r="AF209" s="17"/>
      <c r="AG209" s="388"/>
      <c r="AH209" s="17"/>
      <c r="AI209" s="388"/>
      <c r="AJ209" s="17"/>
      <c r="AK209" s="17"/>
    </row>
    <row r="210" spans="2:37" ht="12.75" customHeight="1" outlineLevel="1" x14ac:dyDescent="0.25">
      <c r="B210" s="72"/>
      <c r="G210" s="103"/>
      <c r="H210" s="103"/>
      <c r="I210" s="103"/>
      <c r="J210" s="103"/>
      <c r="K210" s="103"/>
      <c r="L210" s="103"/>
      <c r="M210" s="103"/>
      <c r="N210" s="103"/>
      <c r="O210" s="103"/>
      <c r="P210" s="103"/>
      <c r="Q210" s="103"/>
      <c r="R210" s="103"/>
      <c r="S210" s="103"/>
      <c r="T210" s="103"/>
      <c r="U210" s="103"/>
      <c r="V210" s="103"/>
      <c r="W210" s="103"/>
      <c r="X210" s="103"/>
      <c r="Y210" s="103"/>
      <c r="Z210" s="103"/>
      <c r="AA210" s="103"/>
      <c r="AB210" s="103"/>
      <c r="AC210" s="103"/>
      <c r="AE210" s="103"/>
      <c r="AG210" s="103"/>
      <c r="AI210" s="103"/>
    </row>
    <row r="211" spans="2:37" ht="12.75" customHeight="1" outlineLevel="1" x14ac:dyDescent="0.25">
      <c r="C211" s="205" t="s">
        <v>606</v>
      </c>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E211" s="103"/>
      <c r="AG211" s="103"/>
      <c r="AI211" s="103"/>
    </row>
    <row r="212" spans="2:37" ht="12.75" customHeight="1" outlineLevel="1" x14ac:dyDescent="0.25">
      <c r="D212" s="345" t="str">
        <f>'Line Items'!D997</f>
        <v>Class 153 - Angel</v>
      </c>
      <c r="E212" s="346"/>
      <c r="F212" s="347" t="s">
        <v>601</v>
      </c>
      <c r="G212" s="348"/>
      <c r="H212" s="348"/>
      <c r="I212" s="348"/>
      <c r="J212" s="348"/>
      <c r="K212" s="348"/>
      <c r="L212" s="348"/>
      <c r="M212" s="348"/>
      <c r="N212" s="348"/>
      <c r="O212" s="348"/>
      <c r="P212" s="348"/>
      <c r="Q212" s="348"/>
      <c r="R212" s="348"/>
      <c r="S212" s="348"/>
      <c r="T212" s="348"/>
      <c r="U212" s="348"/>
      <c r="V212" s="348"/>
      <c r="W212" s="348"/>
      <c r="X212" s="348"/>
      <c r="Y212" s="348"/>
      <c r="Z212" s="348"/>
      <c r="AA212" s="348"/>
      <c r="AB212" s="348"/>
      <c r="AC212" s="360"/>
      <c r="AE212" s="359"/>
      <c r="AG212" s="359"/>
      <c r="AI212" s="359"/>
      <c r="AK212" s="364"/>
    </row>
    <row r="213" spans="2:37" ht="12.75" customHeight="1" outlineLevel="1" x14ac:dyDescent="0.25">
      <c r="D213" s="139" t="str">
        <f>'Line Items'!D998</f>
        <v>Class 153 - Porterbrook</v>
      </c>
      <c r="E213" s="102"/>
      <c r="F213" s="140" t="str">
        <f t="shared" ref="F213:F270" si="6">F212</f>
        <v>Veh</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285"/>
      <c r="AG213" s="285"/>
      <c r="AI213" s="285"/>
      <c r="AK213" s="301"/>
    </row>
    <row r="214" spans="2:37" ht="12.75" customHeight="1" outlineLevel="1" x14ac:dyDescent="0.25">
      <c r="D214" s="139" t="str">
        <f>'Line Items'!D999</f>
        <v>Class 156 - Angel</v>
      </c>
      <c r="E214" s="102"/>
      <c r="F214" s="140" t="str">
        <f t="shared" si="6"/>
        <v>Veh</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285"/>
      <c r="AG214" s="285"/>
      <c r="AI214" s="285"/>
      <c r="AK214" s="301"/>
    </row>
    <row r="215" spans="2:37" ht="12.75" customHeight="1" outlineLevel="1" x14ac:dyDescent="0.25">
      <c r="D215" s="139" t="str">
        <f>'Line Items'!D1000</f>
        <v>Class 156 - Porterbrook</v>
      </c>
      <c r="E215" s="102"/>
      <c r="F215" s="140" t="str">
        <f t="shared" si="6"/>
        <v>Veh</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285"/>
      <c r="AG215" s="285"/>
      <c r="AI215" s="285"/>
      <c r="AK215" s="301"/>
    </row>
    <row r="216" spans="2:37" ht="12.75" customHeight="1" outlineLevel="1" x14ac:dyDescent="0.25">
      <c r="D216" s="139" t="str">
        <f>'Line Items'!D1001</f>
        <v>Class 158 - Angel</v>
      </c>
      <c r="E216" s="102"/>
      <c r="F216" s="140" t="str">
        <f t="shared" si="6"/>
        <v>Veh</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285"/>
      <c r="AG216" s="285"/>
      <c r="AI216" s="285"/>
      <c r="AK216" s="301"/>
    </row>
    <row r="217" spans="2:37" ht="12.75" customHeight="1" outlineLevel="1" x14ac:dyDescent="0.25">
      <c r="D217" s="139" t="str">
        <f>'Line Items'!D1002</f>
        <v>Class 158 - Porterbrook</v>
      </c>
      <c r="E217" s="102"/>
      <c r="F217" s="140" t="str">
        <f t="shared" si="6"/>
        <v>Veh</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285"/>
      <c r="AG217" s="285"/>
      <c r="AI217" s="285"/>
      <c r="AK217" s="301"/>
    </row>
    <row r="218" spans="2:37" ht="12.75" customHeight="1" outlineLevel="1" x14ac:dyDescent="0.25">
      <c r="D218" s="139" t="str">
        <f>'Line Items'!D1003</f>
        <v>Class 158 - sub-lease from SWT</v>
      </c>
      <c r="E218" s="102"/>
      <c r="F218" s="140" t="str">
        <f t="shared" si="6"/>
        <v>Veh</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285"/>
      <c r="AG218" s="285"/>
      <c r="AI218" s="285"/>
      <c r="AK218" s="301"/>
    </row>
    <row r="219" spans="2:37" ht="12.75" customHeight="1" outlineLevel="1" x14ac:dyDescent="0.25">
      <c r="D219" s="139" t="str">
        <f>'Line Items'!D1004</f>
        <v>Class 222 - ERF</v>
      </c>
      <c r="E219" s="102"/>
      <c r="F219" s="140" t="str">
        <f t="shared" si="6"/>
        <v>Veh</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285"/>
      <c r="AG219" s="285"/>
      <c r="AI219" s="285"/>
      <c r="AK219" s="301"/>
    </row>
    <row r="220" spans="2:37" ht="12.75" customHeight="1" outlineLevel="1" x14ac:dyDescent="0.25">
      <c r="D220" s="139" t="str">
        <f>'Line Items'!D1005</f>
        <v>HST Powercar - Porterbrook</v>
      </c>
      <c r="E220" s="102"/>
      <c r="F220" s="140" t="str">
        <f t="shared" si="6"/>
        <v>Veh</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285"/>
      <c r="AG220" s="285"/>
      <c r="AI220" s="285"/>
      <c r="AK220" s="301"/>
    </row>
    <row r="221" spans="2:37" ht="12.75" customHeight="1" outlineLevel="1" x14ac:dyDescent="0.25">
      <c r="D221" s="139" t="str">
        <f>'Line Items'!D1006</f>
        <v>HST Trailer - Porterbrook</v>
      </c>
      <c r="E221" s="102"/>
      <c r="F221" s="140" t="str">
        <f t="shared" si="6"/>
        <v>Veh</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285"/>
      <c r="AG221" s="285"/>
      <c r="AI221" s="285"/>
      <c r="AK221" s="301"/>
    </row>
    <row r="222" spans="2:37" ht="12.75" customHeight="1" outlineLevel="1" x14ac:dyDescent="0.25">
      <c r="D222" s="139" t="str">
        <f>'Line Items'!D1007</f>
        <v>HST Catering - Porterbrook</v>
      </c>
      <c r="E222" s="102"/>
      <c r="F222" s="140" t="str">
        <f t="shared" si="6"/>
        <v>Veh</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285"/>
      <c r="AG222" s="285"/>
      <c r="AI222" s="285"/>
      <c r="AK222" s="301"/>
    </row>
    <row r="223" spans="2:37" ht="12.75" customHeight="1" outlineLevel="1" x14ac:dyDescent="0.25">
      <c r="D223" s="139" t="str">
        <f>'Line Items'!D1008</f>
        <v>HST Spares - Porterbrook</v>
      </c>
      <c r="E223" s="102"/>
      <c r="F223" s="140" t="str">
        <f t="shared" si="6"/>
        <v>Veh</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285"/>
      <c r="AG223" s="285"/>
      <c r="AI223" s="285"/>
      <c r="AK223" s="301"/>
    </row>
    <row r="224" spans="2:37" ht="12.75" customHeight="1" outlineLevel="1" x14ac:dyDescent="0.25">
      <c r="D224" s="139" t="str">
        <f>'Line Items'!D1009</f>
        <v>HST Powercar - Angel</v>
      </c>
      <c r="E224" s="102"/>
      <c r="F224" s="140" t="str">
        <f t="shared" si="6"/>
        <v>Veh</v>
      </c>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4"/>
      <c r="AE224" s="285"/>
      <c r="AG224" s="285"/>
      <c r="AI224" s="285"/>
      <c r="AK224" s="301"/>
    </row>
    <row r="225" spans="4:37" ht="12.75" customHeight="1" outlineLevel="1" x14ac:dyDescent="0.25">
      <c r="D225" s="139" t="str">
        <f>'Line Items'!D1010</f>
        <v>HST Trailer - Angel</v>
      </c>
      <c r="E225" s="102"/>
      <c r="F225" s="140" t="str">
        <f t="shared" si="6"/>
        <v>Veh</v>
      </c>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4"/>
      <c r="AE225" s="285"/>
      <c r="AG225" s="285"/>
      <c r="AI225" s="285"/>
      <c r="AK225" s="301"/>
    </row>
    <row r="226" spans="4:37" ht="12.75" customHeight="1" outlineLevel="1" x14ac:dyDescent="0.25">
      <c r="D226" s="139" t="str">
        <f>'Line Items'!D1011</f>
        <v>[Rolling Stock Line 15]</v>
      </c>
      <c r="E226" s="102"/>
      <c r="F226" s="140" t="str">
        <f t="shared" si="6"/>
        <v>Veh</v>
      </c>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4"/>
      <c r="AE226" s="285"/>
      <c r="AG226" s="285"/>
      <c r="AI226" s="285"/>
      <c r="AK226" s="301"/>
    </row>
    <row r="227" spans="4:37" ht="12.75" customHeight="1" outlineLevel="1" x14ac:dyDescent="0.25">
      <c r="D227" s="139" t="str">
        <f>'Line Items'!D1012</f>
        <v>[Rolling Stock Line 16]</v>
      </c>
      <c r="E227" s="102"/>
      <c r="F227" s="140" t="str">
        <f t="shared" si="6"/>
        <v>Veh</v>
      </c>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4"/>
      <c r="AE227" s="285"/>
      <c r="AG227" s="285"/>
      <c r="AI227" s="285"/>
      <c r="AK227" s="301"/>
    </row>
    <row r="228" spans="4:37" ht="12.75" customHeight="1" outlineLevel="1" x14ac:dyDescent="0.25">
      <c r="D228" s="139" t="str">
        <f>'Line Items'!D1013</f>
        <v>[Rolling Stock Line 17]</v>
      </c>
      <c r="E228" s="102"/>
      <c r="F228" s="140" t="str">
        <f t="shared" si="6"/>
        <v>Veh</v>
      </c>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4"/>
      <c r="AE228" s="285"/>
      <c r="AG228" s="285"/>
      <c r="AI228" s="285"/>
      <c r="AK228" s="301"/>
    </row>
    <row r="229" spans="4:37" ht="12.75" customHeight="1" outlineLevel="1" x14ac:dyDescent="0.25">
      <c r="D229" s="139" t="str">
        <f>'Line Items'!D1014</f>
        <v>[Rolling Stock Line 18]</v>
      </c>
      <c r="E229" s="102"/>
      <c r="F229" s="140" t="str">
        <f t="shared" si="6"/>
        <v>Veh</v>
      </c>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4"/>
      <c r="AE229" s="285"/>
      <c r="AG229" s="285"/>
      <c r="AI229" s="285"/>
      <c r="AK229" s="301"/>
    </row>
    <row r="230" spans="4:37" ht="12.75" customHeight="1" outlineLevel="1" x14ac:dyDescent="0.25">
      <c r="D230" s="139" t="str">
        <f>'Line Items'!D1015</f>
        <v>[Rolling Stock Line 19]</v>
      </c>
      <c r="E230" s="102"/>
      <c r="F230" s="140" t="str">
        <f t="shared" si="6"/>
        <v>Veh</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285"/>
      <c r="AG230" s="285"/>
      <c r="AI230" s="285"/>
      <c r="AK230" s="301"/>
    </row>
    <row r="231" spans="4:37" ht="12.75" customHeight="1" outlineLevel="1" x14ac:dyDescent="0.25">
      <c r="D231" s="139" t="str">
        <f>'Line Items'!D1016</f>
        <v>[Rolling Stock Line 20]</v>
      </c>
      <c r="E231" s="102"/>
      <c r="F231" s="140" t="str">
        <f t="shared" si="6"/>
        <v>Veh</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285"/>
      <c r="AG231" s="285"/>
      <c r="AI231" s="285"/>
      <c r="AK231" s="301"/>
    </row>
    <row r="232" spans="4:37" ht="12.75" customHeight="1" outlineLevel="1" x14ac:dyDescent="0.25">
      <c r="D232" s="139" t="str">
        <f>'Line Items'!D1017</f>
        <v>[Rolling Stock Line 21]</v>
      </c>
      <c r="E232" s="102"/>
      <c r="F232" s="140" t="str">
        <f t="shared" si="6"/>
        <v>Veh</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285"/>
      <c r="AG232" s="285"/>
      <c r="AI232" s="285"/>
      <c r="AK232" s="301"/>
    </row>
    <row r="233" spans="4:37" ht="12.75" customHeight="1" outlineLevel="1" x14ac:dyDescent="0.25">
      <c r="D233" s="139" t="str">
        <f>'Line Items'!D1018</f>
        <v>[Rolling Stock Line 22]</v>
      </c>
      <c r="E233" s="102"/>
      <c r="F233" s="140" t="str">
        <f t="shared" si="6"/>
        <v>Veh</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285"/>
      <c r="AG233" s="285"/>
      <c r="AI233" s="285"/>
      <c r="AK233" s="301"/>
    </row>
    <row r="234" spans="4:37" ht="12.75" customHeight="1" outlineLevel="1" x14ac:dyDescent="0.25">
      <c r="D234" s="139" t="str">
        <f>'Line Items'!D1019</f>
        <v>[Rolling Stock Line 23]</v>
      </c>
      <c r="E234" s="102"/>
      <c r="F234" s="140" t="str">
        <f t="shared" si="6"/>
        <v>Veh</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4"/>
      <c r="AE234" s="285"/>
      <c r="AG234" s="285"/>
      <c r="AI234" s="285"/>
      <c r="AK234" s="301"/>
    </row>
    <row r="235" spans="4:37" ht="12.75" customHeight="1" outlineLevel="1" x14ac:dyDescent="0.25">
      <c r="D235" s="139" t="str">
        <f>'Line Items'!D1020</f>
        <v>[Rolling Stock Line 24]</v>
      </c>
      <c r="E235" s="102"/>
      <c r="F235" s="140" t="str">
        <f t="shared" si="6"/>
        <v>Veh</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4"/>
      <c r="AE235" s="285"/>
      <c r="AG235" s="285"/>
      <c r="AI235" s="285"/>
      <c r="AK235" s="301"/>
    </row>
    <row r="236" spans="4:37" ht="12.75" customHeight="1" outlineLevel="1" x14ac:dyDescent="0.25">
      <c r="D236" s="139" t="str">
        <f>'Line Items'!D1021</f>
        <v>[Rolling Stock Line 25]</v>
      </c>
      <c r="E236" s="102"/>
      <c r="F236" s="140" t="str">
        <f t="shared" si="6"/>
        <v>Veh</v>
      </c>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4"/>
      <c r="AE236" s="285"/>
      <c r="AG236" s="285"/>
      <c r="AI236" s="285"/>
      <c r="AK236" s="301"/>
    </row>
    <row r="237" spans="4:37" ht="12.75" customHeight="1" outlineLevel="1" x14ac:dyDescent="0.25">
      <c r="D237" s="139" t="str">
        <f>'Line Items'!D1022</f>
        <v>[Rolling Stock Line 26]</v>
      </c>
      <c r="E237" s="102"/>
      <c r="F237" s="140" t="str">
        <f t="shared" si="6"/>
        <v>Veh</v>
      </c>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4"/>
      <c r="AE237" s="285"/>
      <c r="AG237" s="285"/>
      <c r="AI237" s="285"/>
      <c r="AK237" s="301"/>
    </row>
    <row r="238" spans="4:37" ht="12.75" customHeight="1" outlineLevel="1" x14ac:dyDescent="0.25">
      <c r="D238" s="139" t="str">
        <f>'Line Items'!D1023</f>
        <v>[Rolling Stock Line 27]</v>
      </c>
      <c r="E238" s="102"/>
      <c r="F238" s="140" t="str">
        <f t="shared" si="6"/>
        <v>Veh</v>
      </c>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4"/>
      <c r="AE238" s="285"/>
      <c r="AG238" s="285"/>
      <c r="AI238" s="285"/>
      <c r="AK238" s="301"/>
    </row>
    <row r="239" spans="4:37" ht="12.75" customHeight="1" outlineLevel="1" x14ac:dyDescent="0.25">
      <c r="D239" s="139" t="str">
        <f>'Line Items'!D1024</f>
        <v>[Rolling Stock Line 28]</v>
      </c>
      <c r="E239" s="102"/>
      <c r="F239" s="140" t="str">
        <f t="shared" si="6"/>
        <v>Veh</v>
      </c>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4"/>
      <c r="AE239" s="285"/>
      <c r="AG239" s="285"/>
      <c r="AI239" s="285"/>
      <c r="AK239" s="301"/>
    </row>
    <row r="240" spans="4:37" ht="12.75" customHeight="1" outlineLevel="1" x14ac:dyDescent="0.25">
      <c r="D240" s="139" t="str">
        <f>'Line Items'!D1025</f>
        <v>[Rolling Stock Line 29]</v>
      </c>
      <c r="E240" s="102"/>
      <c r="F240" s="140" t="str">
        <f t="shared" si="6"/>
        <v>Veh</v>
      </c>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4"/>
      <c r="AE240" s="285"/>
      <c r="AG240" s="285"/>
      <c r="AI240" s="285"/>
      <c r="AK240" s="301"/>
    </row>
    <row r="241" spans="4:37" ht="12.75" customHeight="1" outlineLevel="1" x14ac:dyDescent="0.25">
      <c r="D241" s="139" t="str">
        <f>'Line Items'!D1026</f>
        <v>[Rolling Stock Line 30]</v>
      </c>
      <c r="E241" s="102"/>
      <c r="F241" s="140" t="str">
        <f t="shared" si="6"/>
        <v>Veh</v>
      </c>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4"/>
      <c r="AE241" s="285"/>
      <c r="AG241" s="285"/>
      <c r="AI241" s="285"/>
      <c r="AK241" s="301"/>
    </row>
    <row r="242" spans="4:37" ht="12.75" customHeight="1" outlineLevel="1" x14ac:dyDescent="0.25">
      <c r="D242" s="139" t="str">
        <f>'Line Items'!D1027</f>
        <v>[Rolling Stock Line 31]</v>
      </c>
      <c r="E242" s="102"/>
      <c r="F242" s="140" t="str">
        <f t="shared" si="6"/>
        <v>Veh</v>
      </c>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4"/>
      <c r="AE242" s="285"/>
      <c r="AG242" s="285"/>
      <c r="AI242" s="285"/>
      <c r="AK242" s="301"/>
    </row>
    <row r="243" spans="4:37" ht="12.75" customHeight="1" outlineLevel="1" x14ac:dyDescent="0.25">
      <c r="D243" s="139" t="str">
        <f>'Line Items'!D1028</f>
        <v>[Rolling Stock Line 32]</v>
      </c>
      <c r="E243" s="102"/>
      <c r="F243" s="140" t="str">
        <f t="shared" si="6"/>
        <v>Veh</v>
      </c>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4"/>
      <c r="AE243" s="285"/>
      <c r="AG243" s="285"/>
      <c r="AI243" s="285"/>
      <c r="AK243" s="301"/>
    </row>
    <row r="244" spans="4:37" ht="12.75" customHeight="1" outlineLevel="1" x14ac:dyDescent="0.25">
      <c r="D244" s="139" t="str">
        <f>'Line Items'!D1029</f>
        <v>[Rolling Stock Line 33]</v>
      </c>
      <c r="E244" s="102"/>
      <c r="F244" s="140" t="str">
        <f t="shared" si="6"/>
        <v>Veh</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285"/>
      <c r="AG244" s="285"/>
      <c r="AI244" s="285"/>
      <c r="AK244" s="301"/>
    </row>
    <row r="245" spans="4:37" ht="12.75" customHeight="1" outlineLevel="1" x14ac:dyDescent="0.25">
      <c r="D245" s="139" t="str">
        <f>'Line Items'!D1030</f>
        <v>[Rolling Stock Line 34]</v>
      </c>
      <c r="E245" s="102"/>
      <c r="F245" s="140" t="str">
        <f t="shared" si="6"/>
        <v>Veh</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285"/>
      <c r="AG245" s="285"/>
      <c r="AI245" s="285"/>
      <c r="AK245" s="301"/>
    </row>
    <row r="246" spans="4:37" ht="12.75" customHeight="1" outlineLevel="1" x14ac:dyDescent="0.25">
      <c r="D246" s="139" t="str">
        <f>'Line Items'!D1031</f>
        <v>[Rolling Stock Line 35]</v>
      </c>
      <c r="E246" s="102"/>
      <c r="F246" s="140" t="str">
        <f t="shared" si="6"/>
        <v>Veh</v>
      </c>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4"/>
      <c r="AE246" s="285"/>
      <c r="AG246" s="285"/>
      <c r="AI246" s="285"/>
      <c r="AK246" s="301"/>
    </row>
    <row r="247" spans="4:37" ht="12.75" customHeight="1" outlineLevel="1" x14ac:dyDescent="0.25">
      <c r="D247" s="139" t="str">
        <f>'Line Items'!D1032</f>
        <v>[Rolling Stock Line 36]</v>
      </c>
      <c r="E247" s="102"/>
      <c r="F247" s="140" t="str">
        <f t="shared" si="6"/>
        <v>Veh</v>
      </c>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4"/>
      <c r="AE247" s="285"/>
      <c r="AG247" s="285"/>
      <c r="AI247" s="285"/>
      <c r="AK247" s="301"/>
    </row>
    <row r="248" spans="4:37" ht="12.75" customHeight="1" outlineLevel="1" x14ac:dyDescent="0.25">
      <c r="D248" s="139" t="str">
        <f>'Line Items'!D1033</f>
        <v>[Rolling Stock Line 37]</v>
      </c>
      <c r="E248" s="102"/>
      <c r="F248" s="140" t="str">
        <f t="shared" si="6"/>
        <v>Veh</v>
      </c>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4"/>
      <c r="AE248" s="285"/>
      <c r="AG248" s="285"/>
      <c r="AI248" s="285"/>
      <c r="AK248" s="301"/>
    </row>
    <row r="249" spans="4:37" ht="12.75" customHeight="1" outlineLevel="1" x14ac:dyDescent="0.25">
      <c r="D249" s="139" t="str">
        <f>'Line Items'!D1034</f>
        <v>[Rolling Stock Line 38]</v>
      </c>
      <c r="E249" s="102"/>
      <c r="F249" s="140" t="str">
        <f t="shared" si="6"/>
        <v>Veh</v>
      </c>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4"/>
      <c r="AE249" s="285"/>
      <c r="AG249" s="285"/>
      <c r="AI249" s="285"/>
      <c r="AK249" s="301"/>
    </row>
    <row r="250" spans="4:37" ht="12.75" customHeight="1" outlineLevel="1" x14ac:dyDescent="0.25">
      <c r="D250" s="139" t="str">
        <f>'Line Items'!D1035</f>
        <v>[Rolling Stock Line 39]</v>
      </c>
      <c r="E250" s="102"/>
      <c r="F250" s="140" t="str">
        <f t="shared" si="6"/>
        <v>Veh</v>
      </c>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4"/>
      <c r="AE250" s="285"/>
      <c r="AG250" s="285"/>
      <c r="AI250" s="285"/>
      <c r="AK250" s="301"/>
    </row>
    <row r="251" spans="4:37" ht="12.75" customHeight="1" outlineLevel="1" x14ac:dyDescent="0.25">
      <c r="D251" s="139" t="str">
        <f>'Line Items'!D1036</f>
        <v>[Rolling Stock Line 40]</v>
      </c>
      <c r="E251" s="102"/>
      <c r="F251" s="140" t="str">
        <f t="shared" si="6"/>
        <v>Veh</v>
      </c>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4"/>
      <c r="AE251" s="285"/>
      <c r="AG251" s="285"/>
      <c r="AI251" s="285"/>
      <c r="AK251" s="301"/>
    </row>
    <row r="252" spans="4:37" ht="12.75" customHeight="1" outlineLevel="1" x14ac:dyDescent="0.25">
      <c r="D252" s="139" t="str">
        <f>'Line Items'!D1037</f>
        <v>[Rolling Stock Line 41]</v>
      </c>
      <c r="E252" s="102"/>
      <c r="F252" s="140" t="str">
        <f t="shared" si="6"/>
        <v>Veh</v>
      </c>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4"/>
      <c r="AE252" s="285"/>
      <c r="AG252" s="285"/>
      <c r="AI252" s="285"/>
      <c r="AK252" s="301"/>
    </row>
    <row r="253" spans="4:37" ht="12.75" customHeight="1" outlineLevel="1" x14ac:dyDescent="0.25">
      <c r="D253" s="139" t="str">
        <f>'Line Items'!D1038</f>
        <v>[Rolling Stock Line 42]</v>
      </c>
      <c r="E253" s="102"/>
      <c r="F253" s="140" t="str">
        <f t="shared" si="6"/>
        <v>Veh</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4"/>
      <c r="AE253" s="285"/>
      <c r="AG253" s="285"/>
      <c r="AI253" s="285"/>
      <c r="AK253" s="301"/>
    </row>
    <row r="254" spans="4:37" ht="12.75" customHeight="1" outlineLevel="1" x14ac:dyDescent="0.25">
      <c r="D254" s="139" t="str">
        <f>'Line Items'!D1039</f>
        <v>[Rolling Stock Line 43]</v>
      </c>
      <c r="E254" s="102"/>
      <c r="F254" s="140" t="str">
        <f t="shared" si="6"/>
        <v>Veh</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4"/>
      <c r="AE254" s="285"/>
      <c r="AG254" s="285"/>
      <c r="AI254" s="285"/>
      <c r="AK254" s="301"/>
    </row>
    <row r="255" spans="4:37" ht="12.75" customHeight="1" outlineLevel="1" x14ac:dyDescent="0.25">
      <c r="D255" s="139" t="str">
        <f>'Line Items'!D1040</f>
        <v>[Rolling Stock Line 44]</v>
      </c>
      <c r="E255" s="102"/>
      <c r="F255" s="140" t="str">
        <f t="shared" si="6"/>
        <v>Veh</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4"/>
      <c r="AE255" s="285"/>
      <c r="AG255" s="285"/>
      <c r="AI255" s="285"/>
      <c r="AK255" s="301"/>
    </row>
    <row r="256" spans="4:37" ht="12.75" customHeight="1" outlineLevel="1" x14ac:dyDescent="0.25">
      <c r="D256" s="139" t="str">
        <f>'Line Items'!D1041</f>
        <v>[Rolling Stock Line 45]</v>
      </c>
      <c r="E256" s="102"/>
      <c r="F256" s="140" t="str">
        <f t="shared" si="6"/>
        <v>Veh</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285"/>
      <c r="AG256" s="285"/>
      <c r="AI256" s="285"/>
      <c r="AK256" s="301"/>
    </row>
    <row r="257" spans="4:37" ht="12.75" customHeight="1" outlineLevel="1" x14ac:dyDescent="0.25">
      <c r="D257" s="139" t="str">
        <f>'Line Items'!D1042</f>
        <v>[Rolling Stock Line 46]</v>
      </c>
      <c r="E257" s="102"/>
      <c r="F257" s="140" t="str">
        <f t="shared" si="6"/>
        <v>Veh</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285"/>
      <c r="AG257" s="285"/>
      <c r="AI257" s="285"/>
      <c r="AK257" s="301"/>
    </row>
    <row r="258" spans="4:37" ht="12.75" customHeight="1" outlineLevel="1" x14ac:dyDescent="0.25">
      <c r="D258" s="139" t="str">
        <f>'Line Items'!D1043</f>
        <v>[Rolling Stock Line 47]</v>
      </c>
      <c r="E258" s="102"/>
      <c r="F258" s="140" t="str">
        <f t="shared" si="6"/>
        <v>Veh</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285"/>
      <c r="AG258" s="285"/>
      <c r="AI258" s="285"/>
      <c r="AK258" s="301"/>
    </row>
    <row r="259" spans="4:37" ht="12.75" customHeight="1" outlineLevel="1" x14ac:dyDescent="0.25">
      <c r="D259" s="139" t="str">
        <f>'Line Items'!D1044</f>
        <v>[Rolling Stock Line 48]</v>
      </c>
      <c r="E259" s="102"/>
      <c r="F259" s="140" t="str">
        <f t="shared" si="6"/>
        <v>Veh</v>
      </c>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4"/>
      <c r="AE259" s="285"/>
      <c r="AG259" s="285"/>
      <c r="AI259" s="285"/>
      <c r="AK259" s="301"/>
    </row>
    <row r="260" spans="4:37" ht="12.75" customHeight="1" outlineLevel="1" x14ac:dyDescent="0.25">
      <c r="D260" s="139" t="str">
        <f>'Line Items'!D1045</f>
        <v>[Rolling Stock Line 49]</v>
      </c>
      <c r="E260" s="102"/>
      <c r="F260" s="140" t="str">
        <f t="shared" si="6"/>
        <v>Veh</v>
      </c>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4"/>
      <c r="AE260" s="285"/>
      <c r="AG260" s="285"/>
      <c r="AI260" s="285"/>
      <c r="AK260" s="301"/>
    </row>
    <row r="261" spans="4:37" ht="12.75" customHeight="1" outlineLevel="1" x14ac:dyDescent="0.25">
      <c r="D261" s="139" t="str">
        <f>'Line Items'!D1046</f>
        <v>[Rolling Stock Line 50]</v>
      </c>
      <c r="E261" s="102"/>
      <c r="F261" s="140" t="str">
        <f t="shared" si="6"/>
        <v>Veh</v>
      </c>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4"/>
      <c r="AE261" s="285"/>
      <c r="AG261" s="285"/>
      <c r="AI261" s="285"/>
      <c r="AK261" s="301"/>
    </row>
    <row r="262" spans="4:37" ht="12.75" customHeight="1" outlineLevel="1" x14ac:dyDescent="0.25">
      <c r="D262" s="139" t="str">
        <f>'Line Items'!D1047</f>
        <v>[Rolling Stock Line 51]</v>
      </c>
      <c r="E262" s="102"/>
      <c r="F262" s="140" t="str">
        <f t="shared" si="6"/>
        <v>Veh</v>
      </c>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4"/>
      <c r="AE262" s="285"/>
      <c r="AG262" s="285"/>
      <c r="AI262" s="285"/>
      <c r="AK262" s="301"/>
    </row>
    <row r="263" spans="4:37" ht="12.75" customHeight="1" outlineLevel="1" x14ac:dyDescent="0.25">
      <c r="D263" s="139" t="str">
        <f>'Line Items'!D1048</f>
        <v>[Rolling Stock Line 52]</v>
      </c>
      <c r="E263" s="102"/>
      <c r="F263" s="140" t="str">
        <f t="shared" si="6"/>
        <v>Veh</v>
      </c>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4"/>
      <c r="AE263" s="285"/>
      <c r="AG263" s="285"/>
      <c r="AI263" s="285"/>
      <c r="AK263" s="301"/>
    </row>
    <row r="264" spans="4:37" ht="12.75" customHeight="1" outlineLevel="1" x14ac:dyDescent="0.25">
      <c r="D264" s="139" t="str">
        <f>'Line Items'!D1049</f>
        <v>[Rolling Stock Line 53]</v>
      </c>
      <c r="E264" s="102"/>
      <c r="F264" s="140" t="str">
        <f t="shared" si="6"/>
        <v>Veh</v>
      </c>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4"/>
      <c r="AE264" s="285"/>
      <c r="AG264" s="285"/>
      <c r="AI264" s="285"/>
      <c r="AK264" s="301"/>
    </row>
    <row r="265" spans="4:37" ht="12.75" customHeight="1" outlineLevel="1" x14ac:dyDescent="0.25">
      <c r="D265" s="139" t="str">
        <f>'Line Items'!D1050</f>
        <v>[Rolling Stock Line 54]</v>
      </c>
      <c r="E265" s="102"/>
      <c r="F265" s="140" t="str">
        <f t="shared" si="6"/>
        <v>Veh</v>
      </c>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4"/>
      <c r="AE265" s="285"/>
      <c r="AG265" s="285"/>
      <c r="AI265" s="285"/>
      <c r="AK265" s="301"/>
    </row>
    <row r="266" spans="4:37" ht="12.75" customHeight="1" outlineLevel="1" x14ac:dyDescent="0.25">
      <c r="D266" s="139" t="str">
        <f>'Line Items'!D1051</f>
        <v>[Rolling Stock Line 55]</v>
      </c>
      <c r="E266" s="102"/>
      <c r="F266" s="140" t="str">
        <f t="shared" si="6"/>
        <v>Veh</v>
      </c>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4"/>
      <c r="AE266" s="285"/>
      <c r="AG266" s="285"/>
      <c r="AI266" s="285"/>
      <c r="AK266" s="301"/>
    </row>
    <row r="267" spans="4:37" ht="12.75" customHeight="1" outlineLevel="1" x14ac:dyDescent="0.25">
      <c r="D267" s="139" t="str">
        <f>'Line Items'!D1052</f>
        <v>[Rolling Stock Line 56]</v>
      </c>
      <c r="E267" s="102"/>
      <c r="F267" s="140" t="str">
        <f t="shared" si="6"/>
        <v>Veh</v>
      </c>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4"/>
      <c r="AE267" s="285"/>
      <c r="AG267" s="285"/>
      <c r="AI267" s="285"/>
      <c r="AK267" s="301"/>
    </row>
    <row r="268" spans="4:37" ht="12.75" customHeight="1" outlineLevel="1" x14ac:dyDescent="0.25">
      <c r="D268" s="139" t="str">
        <f>'Line Items'!D1053</f>
        <v>[Rolling Stock Line 57]</v>
      </c>
      <c r="E268" s="102"/>
      <c r="F268" s="140" t="str">
        <f t="shared" si="6"/>
        <v>Veh</v>
      </c>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4"/>
      <c r="AE268" s="285"/>
      <c r="AG268" s="285"/>
      <c r="AI268" s="285"/>
      <c r="AK268" s="301"/>
    </row>
    <row r="269" spans="4:37" ht="12.75" customHeight="1" outlineLevel="1" x14ac:dyDescent="0.25">
      <c r="D269" s="139" t="str">
        <f>'Line Items'!D1054</f>
        <v>[Rolling Stock Line 58]</v>
      </c>
      <c r="E269" s="102"/>
      <c r="F269" s="140" t="str">
        <f t="shared" si="6"/>
        <v>Veh</v>
      </c>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4"/>
      <c r="AE269" s="285"/>
      <c r="AG269" s="285"/>
      <c r="AI269" s="285"/>
      <c r="AK269" s="301"/>
    </row>
    <row r="270" spans="4:37" ht="12.75" customHeight="1" outlineLevel="1" x14ac:dyDescent="0.25">
      <c r="D270" s="139" t="str">
        <f>'Line Items'!D1055</f>
        <v>[Rolling Stock Line 59]</v>
      </c>
      <c r="E270" s="102"/>
      <c r="F270" s="140" t="str">
        <f t="shared" si="6"/>
        <v>Veh</v>
      </c>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4"/>
      <c r="AE270" s="285"/>
      <c r="AG270" s="285"/>
      <c r="AI270" s="285"/>
      <c r="AK270" s="301"/>
    </row>
    <row r="271" spans="4:37" ht="12.75" customHeight="1" outlineLevel="1" x14ac:dyDescent="0.25">
      <c r="D271" s="111" t="str">
        <f>'Line Items'!D1056</f>
        <v>[Rolling Stock Line 60]</v>
      </c>
      <c r="E271" s="287"/>
      <c r="F271" s="150" t="str">
        <f>F270</f>
        <v>Veh</v>
      </c>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9"/>
      <c r="AE271" s="290"/>
      <c r="AG271" s="290"/>
      <c r="AI271" s="290"/>
      <c r="AK271" s="363"/>
    </row>
    <row r="272" spans="4:37" ht="12.75" customHeight="1" outlineLevel="1" x14ac:dyDescent="0.25">
      <c r="G272" s="103"/>
      <c r="H272" s="103"/>
      <c r="I272" s="103"/>
      <c r="J272" s="103"/>
      <c r="K272" s="103"/>
      <c r="L272" s="103"/>
      <c r="M272" s="103"/>
      <c r="N272" s="103"/>
      <c r="O272" s="103"/>
      <c r="P272" s="103"/>
      <c r="Q272" s="103"/>
      <c r="R272" s="103"/>
      <c r="S272" s="103"/>
      <c r="T272" s="103"/>
      <c r="U272" s="103"/>
      <c r="V272" s="103"/>
      <c r="W272" s="103"/>
      <c r="X272" s="103"/>
      <c r="Y272" s="103"/>
      <c r="Z272" s="103"/>
      <c r="AA272" s="103"/>
      <c r="AB272" s="103"/>
      <c r="AC272" s="103"/>
      <c r="AE272" s="103"/>
      <c r="AG272" s="103"/>
      <c r="AI272" s="103"/>
    </row>
    <row r="273" spans="3:37" ht="12.75" customHeight="1" outlineLevel="1" x14ac:dyDescent="0.25">
      <c r="D273" s="292" t="str">
        <f>"Total "&amp;C211</f>
        <v>Total Number of Vehicles Diagrammed</v>
      </c>
      <c r="E273" s="308"/>
      <c r="F273" s="309" t="str">
        <f>F271</f>
        <v>Veh</v>
      </c>
      <c r="G273" s="310">
        <f t="shared" ref="G273:AB273" si="7">SUM(G212:G271)</f>
        <v>0</v>
      </c>
      <c r="H273" s="310">
        <f t="shared" si="7"/>
        <v>0</v>
      </c>
      <c r="I273" s="310">
        <f t="shared" si="7"/>
        <v>0</v>
      </c>
      <c r="J273" s="310">
        <f t="shared" si="7"/>
        <v>0</v>
      </c>
      <c r="K273" s="310">
        <f t="shared" si="7"/>
        <v>0</v>
      </c>
      <c r="L273" s="310">
        <f t="shared" si="7"/>
        <v>0</v>
      </c>
      <c r="M273" s="310">
        <f t="shared" si="7"/>
        <v>0</v>
      </c>
      <c r="N273" s="310">
        <f t="shared" si="7"/>
        <v>0</v>
      </c>
      <c r="O273" s="310">
        <f t="shared" si="7"/>
        <v>0</v>
      </c>
      <c r="P273" s="310">
        <f t="shared" si="7"/>
        <v>0</v>
      </c>
      <c r="Q273" s="310">
        <f t="shared" si="7"/>
        <v>0</v>
      </c>
      <c r="R273" s="310">
        <f t="shared" si="7"/>
        <v>0</v>
      </c>
      <c r="S273" s="310">
        <f t="shared" si="7"/>
        <v>0</v>
      </c>
      <c r="T273" s="310">
        <f t="shared" si="7"/>
        <v>0</v>
      </c>
      <c r="U273" s="310">
        <f t="shared" si="7"/>
        <v>0</v>
      </c>
      <c r="V273" s="310">
        <f t="shared" si="7"/>
        <v>0</v>
      </c>
      <c r="W273" s="310">
        <f t="shared" si="7"/>
        <v>0</v>
      </c>
      <c r="X273" s="310">
        <f t="shared" si="7"/>
        <v>0</v>
      </c>
      <c r="Y273" s="310">
        <f t="shared" si="7"/>
        <v>0</v>
      </c>
      <c r="Z273" s="310">
        <f t="shared" si="7"/>
        <v>0</v>
      </c>
      <c r="AA273" s="310">
        <f t="shared" si="7"/>
        <v>0</v>
      </c>
      <c r="AB273" s="310">
        <f t="shared" si="7"/>
        <v>0</v>
      </c>
      <c r="AC273" s="298">
        <f>SUM(AC212:AC271)</f>
        <v>0</v>
      </c>
      <c r="AE273" s="299">
        <f>SUM(AE212:AE271)</f>
        <v>0</v>
      </c>
      <c r="AG273" s="299">
        <f>SUM(AG212:AG271)</f>
        <v>0</v>
      </c>
      <c r="AI273" s="299">
        <f>SUM(AI212:AI271)</f>
        <v>0</v>
      </c>
      <c r="AK273" s="296"/>
    </row>
    <row r="274" spans="3:37" ht="12.75" customHeight="1" outlineLevel="1" x14ac:dyDescent="0.25">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E274" s="103"/>
      <c r="AG274" s="103"/>
      <c r="AI274" s="103"/>
    </row>
    <row r="275" spans="3:37" ht="12.75" customHeight="1" outlineLevel="1" x14ac:dyDescent="0.25">
      <c r="C275" s="186" t="s">
        <v>607</v>
      </c>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E275" s="103"/>
      <c r="AG275" s="103"/>
      <c r="AI275" s="103"/>
    </row>
    <row r="276" spans="3:37" ht="12.75" customHeight="1" outlineLevel="1" x14ac:dyDescent="0.25">
      <c r="D276" s="345" t="str">
        <f>'Line Items'!D1060</f>
        <v>DMU - Class 153</v>
      </c>
      <c r="E276" s="346"/>
      <c r="F276" s="347" t="s">
        <v>95</v>
      </c>
      <c r="G276" s="348"/>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60"/>
      <c r="AE276" s="359"/>
      <c r="AG276" s="359"/>
      <c r="AI276" s="359"/>
      <c r="AK276" s="364"/>
    </row>
    <row r="277" spans="3:37" ht="12.75" customHeight="1" outlineLevel="1" x14ac:dyDescent="0.25">
      <c r="D277" s="139" t="str">
        <f>'Line Items'!D1061</f>
        <v>DMU - Class 156</v>
      </c>
      <c r="E277" s="102"/>
      <c r="F277" s="140" t="str">
        <f t="shared" ref="F277:F334" si="8">F276</f>
        <v>Unit</v>
      </c>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4"/>
      <c r="AE277" s="285"/>
      <c r="AG277" s="285"/>
      <c r="AI277" s="285"/>
      <c r="AK277" s="301"/>
    </row>
    <row r="278" spans="3:37" ht="12.75" customHeight="1" outlineLevel="1" x14ac:dyDescent="0.25">
      <c r="D278" s="139" t="str">
        <f>'Line Items'!D1062</f>
        <v>DMU - Class 158</v>
      </c>
      <c r="E278" s="102"/>
      <c r="F278" s="140" t="str">
        <f t="shared" si="8"/>
        <v>Unit</v>
      </c>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4"/>
      <c r="AE278" s="285"/>
      <c r="AG278" s="285"/>
      <c r="AI278" s="285"/>
      <c r="AK278" s="301"/>
    </row>
    <row r="279" spans="3:37" ht="12.75" customHeight="1" outlineLevel="1" x14ac:dyDescent="0.25">
      <c r="D279" s="139" t="str">
        <f>'Line Items'!D1063</f>
        <v>DMU - Class 222 4-car</v>
      </c>
      <c r="E279" s="102"/>
      <c r="F279" s="140" t="str">
        <f t="shared" si="8"/>
        <v>Unit</v>
      </c>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4"/>
      <c r="AE279" s="285"/>
      <c r="AG279" s="285"/>
      <c r="AI279" s="285"/>
      <c r="AK279" s="301"/>
    </row>
    <row r="280" spans="3:37" ht="12.75" customHeight="1" outlineLevel="1" x14ac:dyDescent="0.25">
      <c r="D280" s="139" t="str">
        <f>'Line Items'!D1064</f>
        <v>DMU - Class 222 5-car</v>
      </c>
      <c r="E280" s="102"/>
      <c r="F280" s="140" t="str">
        <f t="shared" si="8"/>
        <v>Unit</v>
      </c>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4"/>
      <c r="AE280" s="285"/>
      <c r="AG280" s="285"/>
      <c r="AI280" s="285"/>
      <c r="AK280" s="301"/>
    </row>
    <row r="281" spans="3:37" ht="12.75" customHeight="1" outlineLevel="1" x14ac:dyDescent="0.25">
      <c r="D281" s="139" t="str">
        <f>'Line Items'!D1065</f>
        <v>DMU - Class 222 7-car</v>
      </c>
      <c r="E281" s="102"/>
      <c r="F281" s="140" t="str">
        <f t="shared" si="8"/>
        <v>Unit</v>
      </c>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4"/>
      <c r="AE281" s="285"/>
      <c r="AG281" s="285"/>
      <c r="AI281" s="285"/>
      <c r="AK281" s="301"/>
    </row>
    <row r="282" spans="3:37" ht="12.75" customHeight="1" outlineLevel="1" x14ac:dyDescent="0.25">
      <c r="D282" s="139" t="str">
        <f>'Line Items'!D1066</f>
        <v>HST (2+8)</v>
      </c>
      <c r="E282" s="102"/>
      <c r="F282" s="140" t="str">
        <f t="shared" si="8"/>
        <v>Unit</v>
      </c>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4"/>
      <c r="AE282" s="285"/>
      <c r="AG282" s="285"/>
      <c r="AI282" s="285"/>
      <c r="AK282" s="301"/>
    </row>
    <row r="283" spans="3:37" ht="12.75" customHeight="1" outlineLevel="1" x14ac:dyDescent="0.25">
      <c r="D283" s="139" t="str">
        <f>'Line Items'!D1067</f>
        <v>HST (2+6)</v>
      </c>
      <c r="E283" s="102"/>
      <c r="F283" s="140" t="str">
        <f t="shared" si="8"/>
        <v>Unit</v>
      </c>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4"/>
      <c r="AE283" s="285"/>
      <c r="AG283" s="285"/>
      <c r="AI283" s="285"/>
      <c r="AK283" s="301"/>
    </row>
    <row r="284" spans="3:37" ht="12.75" customHeight="1" outlineLevel="1" x14ac:dyDescent="0.25">
      <c r="D284" s="139" t="str">
        <f>'Line Items'!D1068</f>
        <v>[Rolling Stock - Units/Trains Line 9]</v>
      </c>
      <c r="E284" s="102"/>
      <c r="F284" s="140" t="str">
        <f t="shared" si="8"/>
        <v>Unit</v>
      </c>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4"/>
      <c r="AE284" s="285"/>
      <c r="AG284" s="285"/>
      <c r="AI284" s="285"/>
      <c r="AK284" s="301"/>
    </row>
    <row r="285" spans="3:37" ht="12.75" customHeight="1" outlineLevel="1" x14ac:dyDescent="0.25">
      <c r="D285" s="139" t="str">
        <f>'Line Items'!D1069</f>
        <v>[Rolling Stock - Units/Trains Line 10]</v>
      </c>
      <c r="E285" s="102"/>
      <c r="F285" s="140" t="str">
        <f t="shared" si="8"/>
        <v>Unit</v>
      </c>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4"/>
      <c r="AE285" s="285"/>
      <c r="AG285" s="285"/>
      <c r="AI285" s="285"/>
      <c r="AK285" s="301"/>
    </row>
    <row r="286" spans="3:37" ht="12.75" customHeight="1" outlineLevel="1" x14ac:dyDescent="0.25">
      <c r="D286" s="139" t="str">
        <f>'Line Items'!D1070</f>
        <v>[Rolling Stock - Units/Trains Line 11]</v>
      </c>
      <c r="E286" s="102"/>
      <c r="F286" s="140" t="str">
        <f t="shared" si="8"/>
        <v>Unit</v>
      </c>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4"/>
      <c r="AE286" s="285"/>
      <c r="AG286" s="285"/>
      <c r="AI286" s="285"/>
      <c r="AK286" s="301"/>
    </row>
    <row r="287" spans="3:37" ht="12.75" customHeight="1" outlineLevel="1" x14ac:dyDescent="0.25">
      <c r="D287" s="139" t="str">
        <f>'Line Items'!D1071</f>
        <v>[Rolling Stock - Units/Trains Line 12]</v>
      </c>
      <c r="E287" s="102"/>
      <c r="F287" s="140" t="str">
        <f t="shared" si="8"/>
        <v>Unit</v>
      </c>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4"/>
      <c r="AE287" s="285"/>
      <c r="AG287" s="285"/>
      <c r="AI287" s="285"/>
      <c r="AK287" s="301"/>
    </row>
    <row r="288" spans="3:37" ht="12.75" customHeight="1" outlineLevel="1" x14ac:dyDescent="0.25">
      <c r="D288" s="139" t="str">
        <f>'Line Items'!D1072</f>
        <v>[Rolling Stock - Units/Trains Line 13]</v>
      </c>
      <c r="E288" s="102"/>
      <c r="F288" s="140" t="str">
        <f t="shared" si="8"/>
        <v>Unit</v>
      </c>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4"/>
      <c r="AE288" s="285"/>
      <c r="AG288" s="285"/>
      <c r="AI288" s="285"/>
      <c r="AK288" s="301"/>
    </row>
    <row r="289" spans="4:37" ht="12.75" customHeight="1" outlineLevel="1" x14ac:dyDescent="0.25">
      <c r="D289" s="139" t="str">
        <f>'Line Items'!D1073</f>
        <v>[Rolling Stock - Units/Trains Line 14]</v>
      </c>
      <c r="E289" s="102"/>
      <c r="F289" s="140" t="str">
        <f t="shared" si="8"/>
        <v>Unit</v>
      </c>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4"/>
      <c r="AE289" s="285"/>
      <c r="AG289" s="285"/>
      <c r="AI289" s="285"/>
      <c r="AK289" s="301"/>
    </row>
    <row r="290" spans="4:37" ht="12.75" customHeight="1" outlineLevel="1" x14ac:dyDescent="0.25">
      <c r="D290" s="139" t="str">
        <f>'Line Items'!D1074</f>
        <v>[Rolling Stock - Units/Trains Line 15]</v>
      </c>
      <c r="E290" s="102"/>
      <c r="F290" s="140" t="str">
        <f t="shared" si="8"/>
        <v>Unit</v>
      </c>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4"/>
      <c r="AE290" s="285"/>
      <c r="AG290" s="285"/>
      <c r="AI290" s="285"/>
      <c r="AK290" s="301"/>
    </row>
    <row r="291" spans="4:37" ht="12.75" customHeight="1" outlineLevel="1" x14ac:dyDescent="0.25">
      <c r="D291" s="139" t="str">
        <f>'Line Items'!D1075</f>
        <v>[Rolling Stock - Units/Trains Line 16]</v>
      </c>
      <c r="E291" s="102"/>
      <c r="F291" s="140" t="str">
        <f t="shared" si="8"/>
        <v>Unit</v>
      </c>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4"/>
      <c r="AE291" s="285"/>
      <c r="AG291" s="285"/>
      <c r="AI291" s="285"/>
      <c r="AK291" s="301"/>
    </row>
    <row r="292" spans="4:37" ht="12.75" customHeight="1" outlineLevel="1" x14ac:dyDescent="0.25">
      <c r="D292" s="139" t="str">
        <f>'Line Items'!D1076</f>
        <v>[Rolling Stock - Units/Trains Line 17]</v>
      </c>
      <c r="E292" s="102"/>
      <c r="F292" s="140" t="str">
        <f t="shared" si="8"/>
        <v>Unit</v>
      </c>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4"/>
      <c r="AE292" s="285"/>
      <c r="AG292" s="285"/>
      <c r="AI292" s="285"/>
      <c r="AK292" s="301"/>
    </row>
    <row r="293" spans="4:37" ht="12.75" customHeight="1" outlineLevel="1" x14ac:dyDescent="0.25">
      <c r="D293" s="139" t="str">
        <f>'Line Items'!D1077</f>
        <v>[Rolling Stock - Units/Trains Line 18]</v>
      </c>
      <c r="E293" s="102"/>
      <c r="F293" s="140" t="str">
        <f t="shared" si="8"/>
        <v>Unit</v>
      </c>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4"/>
      <c r="AE293" s="285"/>
      <c r="AG293" s="285"/>
      <c r="AI293" s="285"/>
      <c r="AK293" s="301"/>
    </row>
    <row r="294" spans="4:37" ht="12.75" customHeight="1" outlineLevel="1" x14ac:dyDescent="0.25">
      <c r="D294" s="139" t="str">
        <f>'Line Items'!D1078</f>
        <v>[Rolling Stock - Units/Trains Line 19]</v>
      </c>
      <c r="E294" s="102"/>
      <c r="F294" s="140" t="str">
        <f t="shared" si="8"/>
        <v>Unit</v>
      </c>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4"/>
      <c r="AE294" s="285"/>
      <c r="AG294" s="285"/>
      <c r="AI294" s="285"/>
      <c r="AK294" s="301"/>
    </row>
    <row r="295" spans="4:37" ht="12.75" customHeight="1" outlineLevel="1" x14ac:dyDescent="0.25">
      <c r="D295" s="139" t="str">
        <f>'Line Items'!D1079</f>
        <v>[Rolling Stock - Units/Trains Line 20]</v>
      </c>
      <c r="E295" s="102"/>
      <c r="F295" s="140" t="str">
        <f t="shared" si="8"/>
        <v>Unit</v>
      </c>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4"/>
      <c r="AE295" s="285"/>
      <c r="AG295" s="285"/>
      <c r="AI295" s="285"/>
      <c r="AK295" s="301"/>
    </row>
    <row r="296" spans="4:37" ht="12.75" customHeight="1" outlineLevel="1" x14ac:dyDescent="0.25">
      <c r="D296" s="139" t="str">
        <f>'Line Items'!D1080</f>
        <v>[Rolling Stock - Units/Trains Line 21]</v>
      </c>
      <c r="E296" s="102"/>
      <c r="F296" s="140" t="str">
        <f t="shared" si="8"/>
        <v>Unit</v>
      </c>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4"/>
      <c r="AE296" s="285"/>
      <c r="AG296" s="285"/>
      <c r="AI296" s="285"/>
      <c r="AK296" s="301"/>
    </row>
    <row r="297" spans="4:37" ht="12.75" customHeight="1" outlineLevel="1" x14ac:dyDescent="0.25">
      <c r="D297" s="139" t="str">
        <f>'Line Items'!D1081</f>
        <v>[Rolling Stock - Units/Trains Line 22]</v>
      </c>
      <c r="E297" s="102"/>
      <c r="F297" s="140" t="str">
        <f t="shared" si="8"/>
        <v>Unit</v>
      </c>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4"/>
      <c r="AE297" s="285"/>
      <c r="AG297" s="285"/>
      <c r="AI297" s="285"/>
      <c r="AK297" s="301"/>
    </row>
    <row r="298" spans="4:37" ht="12.75" customHeight="1" outlineLevel="1" x14ac:dyDescent="0.25">
      <c r="D298" s="139" t="str">
        <f>'Line Items'!D1082</f>
        <v>[Rolling Stock - Units/Trains Line 23]</v>
      </c>
      <c r="E298" s="102"/>
      <c r="F298" s="140" t="str">
        <f t="shared" si="8"/>
        <v>Unit</v>
      </c>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4"/>
      <c r="AE298" s="285"/>
      <c r="AG298" s="285"/>
      <c r="AI298" s="285"/>
      <c r="AK298" s="301"/>
    </row>
    <row r="299" spans="4:37" ht="12.75" customHeight="1" outlineLevel="1" x14ac:dyDescent="0.25">
      <c r="D299" s="139" t="str">
        <f>'Line Items'!D1083</f>
        <v>[Rolling Stock - Units/Trains Line 24]</v>
      </c>
      <c r="E299" s="102"/>
      <c r="F299" s="140" t="str">
        <f t="shared" si="8"/>
        <v>Unit</v>
      </c>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4"/>
      <c r="AE299" s="285"/>
      <c r="AG299" s="285"/>
      <c r="AI299" s="285"/>
      <c r="AK299" s="301"/>
    </row>
    <row r="300" spans="4:37" ht="12.75" customHeight="1" outlineLevel="1" x14ac:dyDescent="0.25">
      <c r="D300" s="139" t="str">
        <f>'Line Items'!D1084</f>
        <v>[Rolling Stock - Units/Trains Line 25]</v>
      </c>
      <c r="E300" s="102"/>
      <c r="F300" s="140" t="str">
        <f t="shared" si="8"/>
        <v>Unit</v>
      </c>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4"/>
      <c r="AE300" s="285"/>
      <c r="AG300" s="285"/>
      <c r="AI300" s="285"/>
      <c r="AK300" s="301"/>
    </row>
    <row r="301" spans="4:37" ht="12.75" customHeight="1" outlineLevel="1" x14ac:dyDescent="0.25">
      <c r="D301" s="139" t="str">
        <f>'Line Items'!D1085</f>
        <v>[Rolling Stock - Units/Trains Line 26]</v>
      </c>
      <c r="E301" s="102"/>
      <c r="F301" s="140" t="str">
        <f t="shared" si="8"/>
        <v>Unit</v>
      </c>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4"/>
      <c r="AE301" s="285"/>
      <c r="AG301" s="285"/>
      <c r="AI301" s="285"/>
      <c r="AK301" s="301"/>
    </row>
    <row r="302" spans="4:37" ht="12.75" customHeight="1" outlineLevel="1" x14ac:dyDescent="0.25">
      <c r="D302" s="139" t="str">
        <f>'Line Items'!D1086</f>
        <v>[Rolling Stock - Units/Trains Line 27]</v>
      </c>
      <c r="E302" s="102"/>
      <c r="F302" s="140" t="str">
        <f t="shared" si="8"/>
        <v>Unit</v>
      </c>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4"/>
      <c r="AE302" s="285"/>
      <c r="AG302" s="285"/>
      <c r="AI302" s="285"/>
      <c r="AK302" s="301"/>
    </row>
    <row r="303" spans="4:37" ht="12.75" customHeight="1" outlineLevel="1" x14ac:dyDescent="0.25">
      <c r="D303" s="139" t="str">
        <f>'Line Items'!D1087</f>
        <v>[Rolling Stock - Units/Trains Line 28]</v>
      </c>
      <c r="E303" s="102"/>
      <c r="F303" s="140" t="str">
        <f t="shared" si="8"/>
        <v>Unit</v>
      </c>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4"/>
      <c r="AE303" s="285"/>
      <c r="AG303" s="285"/>
      <c r="AI303" s="285"/>
      <c r="AK303" s="301"/>
    </row>
    <row r="304" spans="4:37" ht="12.75" customHeight="1" outlineLevel="1" x14ac:dyDescent="0.25">
      <c r="D304" s="139" t="str">
        <f>'Line Items'!D1088</f>
        <v>[Rolling Stock - Units/Trains Line 29]</v>
      </c>
      <c r="E304" s="102"/>
      <c r="F304" s="140" t="str">
        <f t="shared" si="8"/>
        <v>Unit</v>
      </c>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4"/>
      <c r="AE304" s="285"/>
      <c r="AG304" s="285"/>
      <c r="AI304" s="285"/>
      <c r="AK304" s="301"/>
    </row>
    <row r="305" spans="4:37" ht="12.75" customHeight="1" outlineLevel="1" x14ac:dyDescent="0.25">
      <c r="D305" s="139" t="str">
        <f>'Line Items'!D1089</f>
        <v>[Rolling Stock - Units/Trains Line 30]</v>
      </c>
      <c r="E305" s="102"/>
      <c r="F305" s="140" t="str">
        <f t="shared" si="8"/>
        <v>Unit</v>
      </c>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4"/>
      <c r="AE305" s="285"/>
      <c r="AG305" s="285"/>
      <c r="AI305" s="285"/>
      <c r="AK305" s="301"/>
    </row>
    <row r="306" spans="4:37" ht="12.75" customHeight="1" outlineLevel="1" x14ac:dyDescent="0.25">
      <c r="D306" s="139" t="str">
        <f>'Line Items'!D1090</f>
        <v>[Rolling Stock - Units/Trains Line 31]</v>
      </c>
      <c r="E306" s="102"/>
      <c r="F306" s="140" t="str">
        <f t="shared" si="8"/>
        <v>Unit</v>
      </c>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4"/>
      <c r="AE306" s="285"/>
      <c r="AG306" s="285"/>
      <c r="AI306" s="285"/>
      <c r="AK306" s="301"/>
    </row>
    <row r="307" spans="4:37" ht="12.75" customHeight="1" outlineLevel="1" x14ac:dyDescent="0.25">
      <c r="D307" s="139" t="str">
        <f>'Line Items'!D1091</f>
        <v>[Rolling Stock - Units/Trains Line 32]</v>
      </c>
      <c r="E307" s="102"/>
      <c r="F307" s="140" t="str">
        <f t="shared" si="8"/>
        <v>Unit</v>
      </c>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4"/>
      <c r="AE307" s="285"/>
      <c r="AG307" s="285"/>
      <c r="AI307" s="285"/>
      <c r="AK307" s="301"/>
    </row>
    <row r="308" spans="4:37" ht="12.75" customHeight="1" outlineLevel="1" x14ac:dyDescent="0.25">
      <c r="D308" s="139" t="str">
        <f>'Line Items'!D1092</f>
        <v>[Rolling Stock - Units/Trains Line 33]</v>
      </c>
      <c r="E308" s="102"/>
      <c r="F308" s="140" t="str">
        <f t="shared" si="8"/>
        <v>Unit</v>
      </c>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4"/>
      <c r="AE308" s="285"/>
      <c r="AG308" s="285"/>
      <c r="AI308" s="285"/>
      <c r="AK308" s="301"/>
    </row>
    <row r="309" spans="4:37" ht="12.75" customHeight="1" outlineLevel="1" x14ac:dyDescent="0.25">
      <c r="D309" s="139" t="str">
        <f>'Line Items'!D1093</f>
        <v>[Rolling Stock - Units/Trains Line 34]</v>
      </c>
      <c r="E309" s="102"/>
      <c r="F309" s="140" t="str">
        <f t="shared" si="8"/>
        <v>Unit</v>
      </c>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4"/>
      <c r="AE309" s="285"/>
      <c r="AG309" s="285"/>
      <c r="AI309" s="285"/>
      <c r="AK309" s="301"/>
    </row>
    <row r="310" spans="4:37" ht="12.75" customHeight="1" outlineLevel="1" x14ac:dyDescent="0.25">
      <c r="D310" s="139" t="str">
        <f>'Line Items'!D1094</f>
        <v>[Rolling Stock - Units/Trains Line 35]</v>
      </c>
      <c r="E310" s="102"/>
      <c r="F310" s="140" t="str">
        <f t="shared" si="8"/>
        <v>Unit</v>
      </c>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4"/>
      <c r="AE310" s="285"/>
      <c r="AG310" s="285"/>
      <c r="AI310" s="285"/>
      <c r="AK310" s="301"/>
    </row>
    <row r="311" spans="4:37" ht="12.75" customHeight="1" outlineLevel="1" x14ac:dyDescent="0.25">
      <c r="D311" s="139" t="str">
        <f>'Line Items'!D1095</f>
        <v>[Rolling Stock - Units/Trains Line 36]</v>
      </c>
      <c r="E311" s="102"/>
      <c r="F311" s="140" t="str">
        <f t="shared" si="8"/>
        <v>Unit</v>
      </c>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4"/>
      <c r="AE311" s="285"/>
      <c r="AG311" s="285"/>
      <c r="AI311" s="285"/>
      <c r="AK311" s="301"/>
    </row>
    <row r="312" spans="4:37" ht="12.75" customHeight="1" outlineLevel="1" x14ac:dyDescent="0.25">
      <c r="D312" s="139" t="str">
        <f>'Line Items'!D1096</f>
        <v>[Rolling Stock - Units/Trains Line 37]</v>
      </c>
      <c r="E312" s="102"/>
      <c r="F312" s="140" t="str">
        <f t="shared" si="8"/>
        <v>Unit</v>
      </c>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4"/>
      <c r="AE312" s="285"/>
      <c r="AG312" s="285"/>
      <c r="AI312" s="285"/>
      <c r="AK312" s="301"/>
    </row>
    <row r="313" spans="4:37" ht="12.75" customHeight="1" outlineLevel="1" x14ac:dyDescent="0.25">
      <c r="D313" s="139" t="str">
        <f>'Line Items'!D1097</f>
        <v>[Rolling Stock - Units/Trains Line 38]</v>
      </c>
      <c r="E313" s="102"/>
      <c r="F313" s="140" t="str">
        <f t="shared" si="8"/>
        <v>Unit</v>
      </c>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4"/>
      <c r="AE313" s="285"/>
      <c r="AG313" s="285"/>
      <c r="AI313" s="285"/>
      <c r="AK313" s="301"/>
    </row>
    <row r="314" spans="4:37" ht="12.75" customHeight="1" outlineLevel="1" x14ac:dyDescent="0.25">
      <c r="D314" s="139" t="str">
        <f>'Line Items'!D1098</f>
        <v>[Rolling Stock - Units/Trains Line 39]</v>
      </c>
      <c r="E314" s="102"/>
      <c r="F314" s="140" t="str">
        <f t="shared" si="8"/>
        <v>Unit</v>
      </c>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4"/>
      <c r="AE314" s="285"/>
      <c r="AG314" s="285"/>
      <c r="AI314" s="285"/>
      <c r="AK314" s="301"/>
    </row>
    <row r="315" spans="4:37" ht="12.75" customHeight="1" outlineLevel="1" x14ac:dyDescent="0.25">
      <c r="D315" s="139" t="str">
        <f>'Line Items'!D1099</f>
        <v>[Rolling Stock - Units/Trains Line 40]</v>
      </c>
      <c r="E315" s="102"/>
      <c r="F315" s="140" t="str">
        <f t="shared" si="8"/>
        <v>Unit</v>
      </c>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4"/>
      <c r="AE315" s="285"/>
      <c r="AG315" s="285"/>
      <c r="AI315" s="285"/>
      <c r="AK315" s="301"/>
    </row>
    <row r="316" spans="4:37" ht="12.75" customHeight="1" outlineLevel="1" x14ac:dyDescent="0.25">
      <c r="D316" s="139" t="str">
        <f>'Line Items'!D1100</f>
        <v>[Rolling Stock - Units/Trains Line 41]</v>
      </c>
      <c r="E316" s="102"/>
      <c r="F316" s="140" t="str">
        <f t="shared" si="8"/>
        <v>Unit</v>
      </c>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4"/>
      <c r="AE316" s="285"/>
      <c r="AG316" s="285"/>
      <c r="AI316" s="285"/>
      <c r="AK316" s="301"/>
    </row>
    <row r="317" spans="4:37" ht="12.75" customHeight="1" outlineLevel="1" x14ac:dyDescent="0.25">
      <c r="D317" s="139" t="str">
        <f>'Line Items'!D1101</f>
        <v>[Rolling Stock - Units/Trains Line 42]</v>
      </c>
      <c r="E317" s="102"/>
      <c r="F317" s="140" t="str">
        <f t="shared" si="8"/>
        <v>Unit</v>
      </c>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4"/>
      <c r="AE317" s="285"/>
      <c r="AG317" s="285"/>
      <c r="AI317" s="285"/>
      <c r="AK317" s="301"/>
    </row>
    <row r="318" spans="4:37" ht="12.75" customHeight="1" outlineLevel="1" x14ac:dyDescent="0.25">
      <c r="D318" s="139" t="str">
        <f>'Line Items'!D1102</f>
        <v>[Rolling Stock - Units/Trains Line 43]</v>
      </c>
      <c r="E318" s="102"/>
      <c r="F318" s="140" t="str">
        <f t="shared" si="8"/>
        <v>Unit</v>
      </c>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4"/>
      <c r="AE318" s="285"/>
      <c r="AG318" s="285"/>
      <c r="AI318" s="285"/>
      <c r="AK318" s="301"/>
    </row>
    <row r="319" spans="4:37" ht="12.75" customHeight="1" outlineLevel="1" x14ac:dyDescent="0.25">
      <c r="D319" s="139" t="str">
        <f>'Line Items'!D1103</f>
        <v>[Rolling Stock - Units/Trains Line 44]</v>
      </c>
      <c r="E319" s="102"/>
      <c r="F319" s="140" t="str">
        <f t="shared" si="8"/>
        <v>Unit</v>
      </c>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4"/>
      <c r="AE319" s="285"/>
      <c r="AG319" s="285"/>
      <c r="AI319" s="285"/>
      <c r="AK319" s="301"/>
    </row>
    <row r="320" spans="4:37" ht="12.75" customHeight="1" outlineLevel="1" x14ac:dyDescent="0.25">
      <c r="D320" s="139" t="str">
        <f>'Line Items'!D1104</f>
        <v>[Rolling Stock - Units/Trains Line 45]</v>
      </c>
      <c r="E320" s="102"/>
      <c r="F320" s="140" t="str">
        <f t="shared" si="8"/>
        <v>Unit</v>
      </c>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4"/>
      <c r="AE320" s="285"/>
      <c r="AG320" s="285"/>
      <c r="AI320" s="285"/>
      <c r="AK320" s="301"/>
    </row>
    <row r="321" spans="4:37" ht="12.75" customHeight="1" outlineLevel="1" x14ac:dyDescent="0.25">
      <c r="D321" s="139" t="str">
        <f>'Line Items'!D1105</f>
        <v>[Rolling Stock - Units/Trains Line 46]</v>
      </c>
      <c r="E321" s="102"/>
      <c r="F321" s="140" t="str">
        <f t="shared" si="8"/>
        <v>Unit</v>
      </c>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4"/>
      <c r="AE321" s="285"/>
      <c r="AG321" s="285"/>
      <c r="AI321" s="285"/>
      <c r="AK321" s="301"/>
    </row>
    <row r="322" spans="4:37" ht="12.75" customHeight="1" outlineLevel="1" x14ac:dyDescent="0.25">
      <c r="D322" s="139" t="str">
        <f>'Line Items'!D1106</f>
        <v>[Rolling Stock - Units/Trains Line 47]</v>
      </c>
      <c r="E322" s="102"/>
      <c r="F322" s="140" t="str">
        <f t="shared" si="8"/>
        <v>Unit</v>
      </c>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4"/>
      <c r="AE322" s="285"/>
      <c r="AG322" s="285"/>
      <c r="AI322" s="285"/>
      <c r="AK322" s="301"/>
    </row>
    <row r="323" spans="4:37" ht="12.75" customHeight="1" outlineLevel="1" x14ac:dyDescent="0.25">
      <c r="D323" s="139" t="str">
        <f>'Line Items'!D1107</f>
        <v>[Rolling Stock - Units/Trains Line 48]</v>
      </c>
      <c r="E323" s="102"/>
      <c r="F323" s="140" t="str">
        <f t="shared" si="8"/>
        <v>Unit</v>
      </c>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4"/>
      <c r="AE323" s="285"/>
      <c r="AG323" s="285"/>
      <c r="AI323" s="285"/>
      <c r="AK323" s="301"/>
    </row>
    <row r="324" spans="4:37" ht="12.75" customHeight="1" outlineLevel="1" x14ac:dyDescent="0.25">
      <c r="D324" s="139" t="str">
        <f>'Line Items'!D1108</f>
        <v>[Rolling Stock - Units/Trains Line 49]</v>
      </c>
      <c r="E324" s="102"/>
      <c r="F324" s="140" t="str">
        <f t="shared" si="8"/>
        <v>Unit</v>
      </c>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4"/>
      <c r="AE324" s="285"/>
      <c r="AG324" s="285"/>
      <c r="AI324" s="285"/>
      <c r="AK324" s="301"/>
    </row>
    <row r="325" spans="4:37" ht="12.75" customHeight="1" outlineLevel="1" x14ac:dyDescent="0.25">
      <c r="D325" s="139" t="str">
        <f>'Line Items'!D1109</f>
        <v>[Rolling Stock - Units/Trains Line 50]</v>
      </c>
      <c r="E325" s="102"/>
      <c r="F325" s="140" t="str">
        <f t="shared" si="8"/>
        <v>Unit</v>
      </c>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4"/>
      <c r="AE325" s="285"/>
      <c r="AG325" s="285"/>
      <c r="AI325" s="285"/>
      <c r="AK325" s="301"/>
    </row>
    <row r="326" spans="4:37" ht="12.75" customHeight="1" outlineLevel="1" x14ac:dyDescent="0.25">
      <c r="D326" s="139" t="str">
        <f>'Line Items'!D1110</f>
        <v>[Rolling Stock - Units/Trains Line 51]</v>
      </c>
      <c r="E326" s="102"/>
      <c r="F326" s="140" t="str">
        <f t="shared" si="8"/>
        <v>Unit</v>
      </c>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4"/>
      <c r="AE326" s="285"/>
      <c r="AG326" s="285"/>
      <c r="AI326" s="285"/>
      <c r="AK326" s="301"/>
    </row>
    <row r="327" spans="4:37" ht="12.75" customHeight="1" outlineLevel="1" x14ac:dyDescent="0.25">
      <c r="D327" s="139" t="str">
        <f>'Line Items'!D1111</f>
        <v>[Rolling Stock - Units/Trains Line 52]</v>
      </c>
      <c r="E327" s="102"/>
      <c r="F327" s="140" t="str">
        <f t="shared" si="8"/>
        <v>Unit</v>
      </c>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4"/>
      <c r="AE327" s="285"/>
      <c r="AG327" s="285"/>
      <c r="AI327" s="285"/>
      <c r="AK327" s="301"/>
    </row>
    <row r="328" spans="4:37" ht="12.75" customHeight="1" outlineLevel="1" x14ac:dyDescent="0.25">
      <c r="D328" s="139" t="str">
        <f>'Line Items'!D1112</f>
        <v>[Rolling Stock - Units/Trains Line 53]</v>
      </c>
      <c r="E328" s="102"/>
      <c r="F328" s="140" t="str">
        <f t="shared" si="8"/>
        <v>Unit</v>
      </c>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4"/>
      <c r="AE328" s="285"/>
      <c r="AG328" s="285"/>
      <c r="AI328" s="285"/>
      <c r="AK328" s="301"/>
    </row>
    <row r="329" spans="4:37" ht="12.75" customHeight="1" outlineLevel="1" x14ac:dyDescent="0.25">
      <c r="D329" s="139" t="str">
        <f>'Line Items'!D1113</f>
        <v>[Rolling Stock - Units/Trains Line 54]</v>
      </c>
      <c r="E329" s="102"/>
      <c r="F329" s="140" t="str">
        <f t="shared" si="8"/>
        <v>Unit</v>
      </c>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4"/>
      <c r="AE329" s="285"/>
      <c r="AG329" s="285"/>
      <c r="AI329" s="285"/>
      <c r="AK329" s="301"/>
    </row>
    <row r="330" spans="4:37" ht="12.75" customHeight="1" outlineLevel="1" x14ac:dyDescent="0.25">
      <c r="D330" s="139" t="str">
        <f>'Line Items'!D1114</f>
        <v>[Rolling Stock - Units/Trains Line 55]</v>
      </c>
      <c r="E330" s="102"/>
      <c r="F330" s="140" t="str">
        <f t="shared" si="8"/>
        <v>Unit</v>
      </c>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4"/>
      <c r="AE330" s="285"/>
      <c r="AG330" s="285"/>
      <c r="AI330" s="285"/>
      <c r="AK330" s="301"/>
    </row>
    <row r="331" spans="4:37" ht="12.75" customHeight="1" outlineLevel="1" x14ac:dyDescent="0.25">
      <c r="D331" s="139" t="str">
        <f>'Line Items'!D1115</f>
        <v>[Rolling Stock - Units/Trains Line 56]</v>
      </c>
      <c r="E331" s="102"/>
      <c r="F331" s="140" t="str">
        <f t="shared" si="8"/>
        <v>Unit</v>
      </c>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4"/>
      <c r="AE331" s="285"/>
      <c r="AG331" s="285"/>
      <c r="AI331" s="285"/>
      <c r="AK331" s="301"/>
    </row>
    <row r="332" spans="4:37" ht="12.75" customHeight="1" outlineLevel="1" x14ac:dyDescent="0.25">
      <c r="D332" s="139" t="str">
        <f>'Line Items'!D1116</f>
        <v>[Rolling Stock - Units/Trains Line 57]</v>
      </c>
      <c r="E332" s="102"/>
      <c r="F332" s="140" t="str">
        <f t="shared" si="8"/>
        <v>Unit</v>
      </c>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4"/>
      <c r="AE332" s="285"/>
      <c r="AG332" s="285"/>
      <c r="AI332" s="285"/>
      <c r="AK332" s="301"/>
    </row>
    <row r="333" spans="4:37" ht="12.75" customHeight="1" outlineLevel="1" x14ac:dyDescent="0.25">
      <c r="D333" s="139" t="str">
        <f>'Line Items'!D1117</f>
        <v>[Rolling Stock - Units/Trains Line 58]</v>
      </c>
      <c r="E333" s="102"/>
      <c r="F333" s="140" t="str">
        <f t="shared" si="8"/>
        <v>Unit</v>
      </c>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4"/>
      <c r="AE333" s="285"/>
      <c r="AG333" s="285"/>
      <c r="AI333" s="285"/>
      <c r="AK333" s="301"/>
    </row>
    <row r="334" spans="4:37" ht="12.75" customHeight="1" outlineLevel="1" x14ac:dyDescent="0.25">
      <c r="D334" s="139" t="str">
        <f>'Line Items'!D1118</f>
        <v>[Rolling Stock - Units/Trains Line 59]</v>
      </c>
      <c r="E334" s="102"/>
      <c r="F334" s="140" t="str">
        <f t="shared" si="8"/>
        <v>Unit</v>
      </c>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4"/>
      <c r="AE334" s="285"/>
      <c r="AG334" s="285"/>
      <c r="AI334" s="285"/>
      <c r="AK334" s="301"/>
    </row>
    <row r="335" spans="4:37" ht="12.75" customHeight="1" outlineLevel="1" x14ac:dyDescent="0.25">
      <c r="D335" s="111" t="str">
        <f>'Line Items'!D1119</f>
        <v>[Rolling Stock - Units/Trains Line 60]</v>
      </c>
      <c r="E335" s="287"/>
      <c r="F335" s="150" t="str">
        <f>F334</f>
        <v>Unit</v>
      </c>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9"/>
      <c r="AE335" s="290"/>
      <c r="AG335" s="290"/>
      <c r="AI335" s="290"/>
      <c r="AK335" s="363"/>
    </row>
    <row r="336" spans="4:37" ht="12.75" customHeight="1" outlineLevel="1" x14ac:dyDescent="0.25">
      <c r="G336" s="103"/>
      <c r="H336" s="103"/>
      <c r="I336" s="103"/>
      <c r="J336" s="103"/>
      <c r="K336" s="103"/>
      <c r="L336" s="103"/>
      <c r="M336" s="103"/>
      <c r="N336" s="103"/>
      <c r="O336" s="103"/>
      <c r="P336" s="103"/>
      <c r="Q336" s="103"/>
      <c r="R336" s="103"/>
      <c r="S336" s="103"/>
      <c r="T336" s="103"/>
      <c r="U336" s="103"/>
      <c r="V336" s="103"/>
      <c r="W336" s="103"/>
      <c r="X336" s="103"/>
      <c r="Y336" s="103"/>
      <c r="Z336" s="103"/>
      <c r="AA336" s="103"/>
      <c r="AB336" s="103"/>
      <c r="AC336" s="103"/>
      <c r="AE336" s="103"/>
      <c r="AG336" s="103"/>
      <c r="AI336" s="103"/>
    </row>
    <row r="337" spans="3:37" ht="12.75" customHeight="1" outlineLevel="1" x14ac:dyDescent="0.25">
      <c r="D337" s="292" t="str">
        <f>"Total "&amp;C275</f>
        <v>Total Number of Units Diagrammed</v>
      </c>
      <c r="E337" s="308"/>
      <c r="F337" s="309" t="str">
        <f>F335</f>
        <v>Unit</v>
      </c>
      <c r="G337" s="310">
        <f t="shared" ref="G337:AB337" si="9">SUM(G276:G335)</f>
        <v>0</v>
      </c>
      <c r="H337" s="310">
        <f t="shared" si="9"/>
        <v>0</v>
      </c>
      <c r="I337" s="310">
        <f t="shared" si="9"/>
        <v>0</v>
      </c>
      <c r="J337" s="310">
        <f t="shared" si="9"/>
        <v>0</v>
      </c>
      <c r="K337" s="310">
        <f t="shared" si="9"/>
        <v>0</v>
      </c>
      <c r="L337" s="310">
        <f t="shared" si="9"/>
        <v>0</v>
      </c>
      <c r="M337" s="310">
        <f t="shared" si="9"/>
        <v>0</v>
      </c>
      <c r="N337" s="310">
        <f t="shared" si="9"/>
        <v>0</v>
      </c>
      <c r="O337" s="310">
        <f t="shared" si="9"/>
        <v>0</v>
      </c>
      <c r="P337" s="310">
        <f t="shared" si="9"/>
        <v>0</v>
      </c>
      <c r="Q337" s="310">
        <f t="shared" si="9"/>
        <v>0</v>
      </c>
      <c r="R337" s="310">
        <f t="shared" si="9"/>
        <v>0</v>
      </c>
      <c r="S337" s="310">
        <f t="shared" si="9"/>
        <v>0</v>
      </c>
      <c r="T337" s="310">
        <f t="shared" si="9"/>
        <v>0</v>
      </c>
      <c r="U337" s="310">
        <f t="shared" si="9"/>
        <v>0</v>
      </c>
      <c r="V337" s="310">
        <f t="shared" si="9"/>
        <v>0</v>
      </c>
      <c r="W337" s="310">
        <f t="shared" si="9"/>
        <v>0</v>
      </c>
      <c r="X337" s="310">
        <f t="shared" si="9"/>
        <v>0</v>
      </c>
      <c r="Y337" s="310">
        <f t="shared" si="9"/>
        <v>0</v>
      </c>
      <c r="Z337" s="310">
        <f t="shared" si="9"/>
        <v>0</v>
      </c>
      <c r="AA337" s="310">
        <f t="shared" si="9"/>
        <v>0</v>
      </c>
      <c r="AB337" s="310">
        <f t="shared" si="9"/>
        <v>0</v>
      </c>
      <c r="AC337" s="298">
        <f>SUM(AC276:AC335)</f>
        <v>0</v>
      </c>
      <c r="AE337" s="299">
        <f>SUM(AE276:AE335)</f>
        <v>0</v>
      </c>
      <c r="AG337" s="299">
        <f>SUM(AG276:AG335)</f>
        <v>0</v>
      </c>
      <c r="AI337" s="299">
        <f>SUM(AI276:AI335)</f>
        <v>0</v>
      </c>
      <c r="AK337" s="296"/>
    </row>
    <row r="338" spans="3:37" ht="12.75" customHeight="1" outlineLevel="1" x14ac:dyDescent="0.25">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E338" s="103"/>
      <c r="AG338" s="103"/>
      <c r="AI338" s="103"/>
    </row>
    <row r="339" spans="3:37" ht="12.75" customHeight="1" outlineLevel="1" x14ac:dyDescent="0.25">
      <c r="C339" s="186" t="s">
        <v>608</v>
      </c>
      <c r="G339" s="103"/>
      <c r="H339" s="103"/>
      <c r="I339" s="103"/>
      <c r="J339" s="103"/>
      <c r="K339" s="103"/>
      <c r="L339" s="103"/>
      <c r="M339" s="103"/>
      <c r="N339" s="103"/>
      <c r="O339" s="103"/>
      <c r="P339" s="103"/>
      <c r="Q339" s="103"/>
      <c r="R339" s="103"/>
      <c r="S339" s="103"/>
      <c r="T339" s="103"/>
      <c r="U339" s="103"/>
      <c r="V339" s="103"/>
      <c r="W339" s="103"/>
      <c r="X339" s="103"/>
      <c r="Y339" s="103"/>
      <c r="Z339" s="103"/>
      <c r="AA339" s="103"/>
      <c r="AB339" s="103"/>
      <c r="AC339" s="103"/>
      <c r="AE339" s="103"/>
      <c r="AG339" s="103"/>
      <c r="AI339" s="103"/>
    </row>
    <row r="340" spans="3:37" ht="12.75" customHeight="1" outlineLevel="1" x14ac:dyDescent="0.25">
      <c r="D340" s="345" t="str">
        <f>'Line Items'!D1060</f>
        <v>DMU - Class 153</v>
      </c>
      <c r="E340" s="346"/>
      <c r="F340" s="347" t="s">
        <v>604</v>
      </c>
      <c r="G340" s="348"/>
      <c r="H340" s="348"/>
      <c r="I340" s="348"/>
      <c r="J340" s="348"/>
      <c r="K340" s="348"/>
      <c r="L340" s="348"/>
      <c r="M340" s="348"/>
      <c r="N340" s="348"/>
      <c r="O340" s="348"/>
      <c r="P340" s="348"/>
      <c r="Q340" s="348"/>
      <c r="R340" s="348"/>
      <c r="S340" s="348"/>
      <c r="T340" s="348"/>
      <c r="U340" s="348"/>
      <c r="V340" s="348"/>
      <c r="W340" s="348"/>
      <c r="X340" s="348"/>
      <c r="Y340" s="348"/>
      <c r="Z340" s="348"/>
      <c r="AA340" s="348"/>
      <c r="AB340" s="348"/>
      <c r="AC340" s="360"/>
      <c r="AE340" s="359"/>
      <c r="AG340" s="359"/>
      <c r="AI340" s="359"/>
      <c r="AK340" s="364"/>
    </row>
    <row r="341" spans="3:37" ht="12.75" customHeight="1" outlineLevel="1" x14ac:dyDescent="0.25">
      <c r="D341" s="139" t="str">
        <f>'Line Items'!D1061</f>
        <v>DMU - Class 156</v>
      </c>
      <c r="E341" s="102"/>
      <c r="F341" s="140" t="str">
        <f t="shared" ref="F341:F398" si="10">F340</f>
        <v>Train</v>
      </c>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4"/>
      <c r="AE341" s="285"/>
      <c r="AG341" s="285"/>
      <c r="AI341" s="285"/>
      <c r="AK341" s="378"/>
    </row>
    <row r="342" spans="3:37" ht="12.75" customHeight="1" outlineLevel="1" x14ac:dyDescent="0.25">
      <c r="D342" s="139" t="str">
        <f>'Line Items'!D1062</f>
        <v>DMU - Class 158</v>
      </c>
      <c r="E342" s="102"/>
      <c r="F342" s="140" t="str">
        <f t="shared" si="10"/>
        <v>Train</v>
      </c>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4"/>
      <c r="AE342" s="285"/>
      <c r="AG342" s="285"/>
      <c r="AI342" s="285"/>
      <c r="AK342" s="378"/>
    </row>
    <row r="343" spans="3:37" ht="12.75" customHeight="1" outlineLevel="1" x14ac:dyDescent="0.25">
      <c r="D343" s="139" t="str">
        <f>'Line Items'!D1063</f>
        <v>DMU - Class 222 4-car</v>
      </c>
      <c r="E343" s="102"/>
      <c r="F343" s="140" t="str">
        <f t="shared" si="10"/>
        <v>Train</v>
      </c>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4"/>
      <c r="AE343" s="285"/>
      <c r="AG343" s="285"/>
      <c r="AI343" s="285"/>
      <c r="AK343" s="378"/>
    </row>
    <row r="344" spans="3:37" ht="12.75" customHeight="1" outlineLevel="1" x14ac:dyDescent="0.25">
      <c r="D344" s="139" t="str">
        <f>'Line Items'!D1064</f>
        <v>DMU - Class 222 5-car</v>
      </c>
      <c r="E344" s="102"/>
      <c r="F344" s="140" t="str">
        <f t="shared" si="10"/>
        <v>Train</v>
      </c>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4"/>
      <c r="AE344" s="285"/>
      <c r="AG344" s="285"/>
      <c r="AI344" s="285"/>
      <c r="AK344" s="378"/>
    </row>
    <row r="345" spans="3:37" ht="12.75" customHeight="1" outlineLevel="1" x14ac:dyDescent="0.25">
      <c r="D345" s="139" t="str">
        <f>'Line Items'!D1065</f>
        <v>DMU - Class 222 7-car</v>
      </c>
      <c r="E345" s="102"/>
      <c r="F345" s="140" t="str">
        <f t="shared" si="10"/>
        <v>Train</v>
      </c>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4"/>
      <c r="AE345" s="285"/>
      <c r="AG345" s="285"/>
      <c r="AI345" s="285"/>
      <c r="AK345" s="378"/>
    </row>
    <row r="346" spans="3:37" ht="12.75" customHeight="1" outlineLevel="1" x14ac:dyDescent="0.25">
      <c r="D346" s="139" t="str">
        <f>'Line Items'!D1066</f>
        <v>HST (2+8)</v>
      </c>
      <c r="E346" s="102"/>
      <c r="F346" s="140" t="str">
        <f t="shared" si="10"/>
        <v>Train</v>
      </c>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4"/>
      <c r="AE346" s="285"/>
      <c r="AG346" s="285"/>
      <c r="AI346" s="285"/>
      <c r="AK346" s="378"/>
    </row>
    <row r="347" spans="3:37" ht="12.75" customHeight="1" outlineLevel="1" x14ac:dyDescent="0.25">
      <c r="D347" s="139" t="str">
        <f>'Line Items'!D1067</f>
        <v>HST (2+6)</v>
      </c>
      <c r="E347" s="102"/>
      <c r="F347" s="140" t="str">
        <f t="shared" si="10"/>
        <v>Train</v>
      </c>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4"/>
      <c r="AE347" s="285"/>
      <c r="AG347" s="285"/>
      <c r="AI347" s="285"/>
      <c r="AK347" s="378"/>
    </row>
    <row r="348" spans="3:37" ht="12.75" customHeight="1" outlineLevel="1" x14ac:dyDescent="0.25">
      <c r="D348" s="139" t="str">
        <f>'Line Items'!D1068</f>
        <v>[Rolling Stock - Units/Trains Line 9]</v>
      </c>
      <c r="E348" s="102"/>
      <c r="F348" s="140" t="str">
        <f t="shared" si="10"/>
        <v>Train</v>
      </c>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4"/>
      <c r="AE348" s="285"/>
      <c r="AG348" s="285"/>
      <c r="AI348" s="285"/>
      <c r="AK348" s="378"/>
    </row>
    <row r="349" spans="3:37" ht="12.75" customHeight="1" outlineLevel="1" x14ac:dyDescent="0.25">
      <c r="D349" s="139" t="str">
        <f>'Line Items'!D1069</f>
        <v>[Rolling Stock - Units/Trains Line 10]</v>
      </c>
      <c r="E349" s="102"/>
      <c r="F349" s="140" t="str">
        <f t="shared" si="10"/>
        <v>Train</v>
      </c>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4"/>
      <c r="AE349" s="285"/>
      <c r="AG349" s="285"/>
      <c r="AI349" s="285"/>
      <c r="AK349" s="378"/>
    </row>
    <row r="350" spans="3:37" ht="12.75" customHeight="1" outlineLevel="1" x14ac:dyDescent="0.25">
      <c r="D350" s="139" t="str">
        <f>'Line Items'!D1070</f>
        <v>[Rolling Stock - Units/Trains Line 11]</v>
      </c>
      <c r="E350" s="102"/>
      <c r="F350" s="140" t="str">
        <f t="shared" si="10"/>
        <v>Train</v>
      </c>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4"/>
      <c r="AE350" s="285"/>
      <c r="AG350" s="285"/>
      <c r="AI350" s="285"/>
      <c r="AK350" s="378"/>
    </row>
    <row r="351" spans="3:37" ht="12.75" customHeight="1" outlineLevel="1" x14ac:dyDescent="0.25">
      <c r="D351" s="139" t="str">
        <f>'Line Items'!D1071</f>
        <v>[Rolling Stock - Units/Trains Line 12]</v>
      </c>
      <c r="E351" s="102"/>
      <c r="F351" s="140" t="str">
        <f t="shared" si="10"/>
        <v>Train</v>
      </c>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4"/>
      <c r="AE351" s="285"/>
      <c r="AG351" s="285"/>
      <c r="AI351" s="285"/>
      <c r="AK351" s="378"/>
    </row>
    <row r="352" spans="3:37" ht="12.75" customHeight="1" outlineLevel="1" x14ac:dyDescent="0.25">
      <c r="D352" s="139" t="str">
        <f>'Line Items'!D1072</f>
        <v>[Rolling Stock - Units/Trains Line 13]</v>
      </c>
      <c r="E352" s="102"/>
      <c r="F352" s="140" t="str">
        <f t="shared" si="10"/>
        <v>Train</v>
      </c>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4"/>
      <c r="AE352" s="285"/>
      <c r="AG352" s="285"/>
      <c r="AI352" s="285"/>
      <c r="AK352" s="378"/>
    </row>
    <row r="353" spans="4:37" ht="12.75" customHeight="1" outlineLevel="1" x14ac:dyDescent="0.25">
      <c r="D353" s="139" t="str">
        <f>'Line Items'!D1073</f>
        <v>[Rolling Stock - Units/Trains Line 14]</v>
      </c>
      <c r="E353" s="102"/>
      <c r="F353" s="140" t="str">
        <f t="shared" si="10"/>
        <v>Train</v>
      </c>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4"/>
      <c r="AE353" s="285"/>
      <c r="AG353" s="285"/>
      <c r="AI353" s="285"/>
      <c r="AK353" s="378"/>
    </row>
    <row r="354" spans="4:37" ht="12.75" customHeight="1" outlineLevel="1" x14ac:dyDescent="0.25">
      <c r="D354" s="139" t="str">
        <f>'Line Items'!D1074</f>
        <v>[Rolling Stock - Units/Trains Line 15]</v>
      </c>
      <c r="E354" s="102"/>
      <c r="F354" s="140" t="str">
        <f t="shared" si="10"/>
        <v>Train</v>
      </c>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4"/>
      <c r="AE354" s="285"/>
      <c r="AG354" s="285"/>
      <c r="AI354" s="285"/>
      <c r="AK354" s="301"/>
    </row>
    <row r="355" spans="4:37" ht="12.75" customHeight="1" outlineLevel="1" x14ac:dyDescent="0.25">
      <c r="D355" s="139" t="str">
        <f>'Line Items'!D1075</f>
        <v>[Rolling Stock - Units/Trains Line 16]</v>
      </c>
      <c r="E355" s="102"/>
      <c r="F355" s="140" t="str">
        <f t="shared" si="10"/>
        <v>Train</v>
      </c>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4"/>
      <c r="AE355" s="285"/>
      <c r="AG355" s="285"/>
      <c r="AI355" s="285"/>
      <c r="AK355" s="301"/>
    </row>
    <row r="356" spans="4:37" ht="12.75" customHeight="1" outlineLevel="1" x14ac:dyDescent="0.25">
      <c r="D356" s="139" t="str">
        <f>'Line Items'!D1076</f>
        <v>[Rolling Stock - Units/Trains Line 17]</v>
      </c>
      <c r="E356" s="102"/>
      <c r="F356" s="140" t="str">
        <f t="shared" si="10"/>
        <v>Train</v>
      </c>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4"/>
      <c r="AE356" s="285"/>
      <c r="AG356" s="285"/>
      <c r="AI356" s="285"/>
      <c r="AK356" s="301"/>
    </row>
    <row r="357" spans="4:37" ht="12.75" customHeight="1" outlineLevel="1" x14ac:dyDescent="0.25">
      <c r="D357" s="139" t="str">
        <f>'Line Items'!D1077</f>
        <v>[Rolling Stock - Units/Trains Line 18]</v>
      </c>
      <c r="E357" s="102"/>
      <c r="F357" s="140" t="str">
        <f t="shared" si="10"/>
        <v>Train</v>
      </c>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4"/>
      <c r="AE357" s="285"/>
      <c r="AG357" s="285"/>
      <c r="AI357" s="285"/>
      <c r="AK357" s="301"/>
    </row>
    <row r="358" spans="4:37" ht="12.75" customHeight="1" outlineLevel="1" x14ac:dyDescent="0.25">
      <c r="D358" s="139" t="str">
        <f>'Line Items'!D1078</f>
        <v>[Rolling Stock - Units/Trains Line 19]</v>
      </c>
      <c r="E358" s="102"/>
      <c r="F358" s="140" t="str">
        <f t="shared" si="10"/>
        <v>Train</v>
      </c>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4"/>
      <c r="AE358" s="285"/>
      <c r="AG358" s="285"/>
      <c r="AI358" s="285"/>
      <c r="AK358" s="301"/>
    </row>
    <row r="359" spans="4:37" ht="12.75" customHeight="1" outlineLevel="1" x14ac:dyDescent="0.25">
      <c r="D359" s="139" t="str">
        <f>'Line Items'!D1079</f>
        <v>[Rolling Stock - Units/Trains Line 20]</v>
      </c>
      <c r="E359" s="102"/>
      <c r="F359" s="140" t="str">
        <f t="shared" si="10"/>
        <v>Train</v>
      </c>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4"/>
      <c r="AE359" s="285"/>
      <c r="AG359" s="285"/>
      <c r="AI359" s="285"/>
      <c r="AK359" s="301"/>
    </row>
    <row r="360" spans="4:37" ht="12.75" customHeight="1" outlineLevel="1" x14ac:dyDescent="0.25">
      <c r="D360" s="139" t="str">
        <f>'Line Items'!D1080</f>
        <v>[Rolling Stock - Units/Trains Line 21]</v>
      </c>
      <c r="E360" s="102"/>
      <c r="F360" s="140" t="str">
        <f t="shared" si="10"/>
        <v>Train</v>
      </c>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4"/>
      <c r="AE360" s="285"/>
      <c r="AG360" s="285"/>
      <c r="AI360" s="285"/>
      <c r="AK360" s="301"/>
    </row>
    <row r="361" spans="4:37" ht="12.75" customHeight="1" outlineLevel="1" x14ac:dyDescent="0.25">
      <c r="D361" s="139" t="str">
        <f>'Line Items'!D1081</f>
        <v>[Rolling Stock - Units/Trains Line 22]</v>
      </c>
      <c r="E361" s="102"/>
      <c r="F361" s="140" t="str">
        <f t="shared" si="10"/>
        <v>Train</v>
      </c>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4"/>
      <c r="AE361" s="285"/>
      <c r="AG361" s="285"/>
      <c r="AI361" s="285"/>
      <c r="AK361" s="301"/>
    </row>
    <row r="362" spans="4:37" ht="12.75" customHeight="1" outlineLevel="1" x14ac:dyDescent="0.25">
      <c r="D362" s="139" t="str">
        <f>'Line Items'!D1082</f>
        <v>[Rolling Stock - Units/Trains Line 23]</v>
      </c>
      <c r="E362" s="102"/>
      <c r="F362" s="140" t="str">
        <f t="shared" si="10"/>
        <v>Train</v>
      </c>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4"/>
      <c r="AE362" s="285"/>
      <c r="AG362" s="285"/>
      <c r="AI362" s="285"/>
      <c r="AK362" s="301"/>
    </row>
    <row r="363" spans="4:37" ht="12.75" customHeight="1" outlineLevel="1" x14ac:dyDescent="0.25">
      <c r="D363" s="139" t="str">
        <f>'Line Items'!D1083</f>
        <v>[Rolling Stock - Units/Trains Line 24]</v>
      </c>
      <c r="E363" s="102"/>
      <c r="F363" s="140" t="str">
        <f t="shared" si="10"/>
        <v>Train</v>
      </c>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4"/>
      <c r="AE363" s="285"/>
      <c r="AG363" s="285"/>
      <c r="AI363" s="285"/>
      <c r="AK363" s="301"/>
    </row>
    <row r="364" spans="4:37" ht="12.75" customHeight="1" outlineLevel="1" x14ac:dyDescent="0.25">
      <c r="D364" s="139" t="str">
        <f>'Line Items'!D1084</f>
        <v>[Rolling Stock - Units/Trains Line 25]</v>
      </c>
      <c r="E364" s="102"/>
      <c r="F364" s="140" t="str">
        <f t="shared" si="10"/>
        <v>Train</v>
      </c>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4"/>
      <c r="AE364" s="285"/>
      <c r="AG364" s="285"/>
      <c r="AI364" s="285"/>
      <c r="AK364" s="301"/>
    </row>
    <row r="365" spans="4:37" ht="12.75" customHeight="1" outlineLevel="1" x14ac:dyDescent="0.25">
      <c r="D365" s="139" t="str">
        <f>'Line Items'!D1085</f>
        <v>[Rolling Stock - Units/Trains Line 26]</v>
      </c>
      <c r="E365" s="102"/>
      <c r="F365" s="140" t="str">
        <f t="shared" si="10"/>
        <v>Train</v>
      </c>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4"/>
      <c r="AE365" s="285"/>
      <c r="AG365" s="285"/>
      <c r="AI365" s="285"/>
      <c r="AK365" s="301"/>
    </row>
    <row r="366" spans="4:37" ht="12.75" customHeight="1" outlineLevel="1" x14ac:dyDescent="0.25">
      <c r="D366" s="139" t="str">
        <f>'Line Items'!D1086</f>
        <v>[Rolling Stock - Units/Trains Line 27]</v>
      </c>
      <c r="E366" s="102"/>
      <c r="F366" s="140" t="str">
        <f t="shared" si="10"/>
        <v>Train</v>
      </c>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4"/>
      <c r="AE366" s="285"/>
      <c r="AG366" s="285"/>
      <c r="AI366" s="285"/>
      <c r="AK366" s="301"/>
    </row>
    <row r="367" spans="4:37" ht="12.75" customHeight="1" outlineLevel="1" x14ac:dyDescent="0.25">
      <c r="D367" s="139" t="str">
        <f>'Line Items'!D1087</f>
        <v>[Rolling Stock - Units/Trains Line 28]</v>
      </c>
      <c r="E367" s="102"/>
      <c r="F367" s="140" t="str">
        <f t="shared" si="10"/>
        <v>Train</v>
      </c>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4"/>
      <c r="AE367" s="285"/>
      <c r="AG367" s="285"/>
      <c r="AI367" s="285"/>
      <c r="AK367" s="301"/>
    </row>
    <row r="368" spans="4:37" ht="12.75" customHeight="1" outlineLevel="1" x14ac:dyDescent="0.25">
      <c r="D368" s="139" t="str">
        <f>'Line Items'!D1088</f>
        <v>[Rolling Stock - Units/Trains Line 29]</v>
      </c>
      <c r="E368" s="102"/>
      <c r="F368" s="140" t="str">
        <f t="shared" si="10"/>
        <v>Train</v>
      </c>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4"/>
      <c r="AE368" s="285"/>
      <c r="AG368" s="285"/>
      <c r="AI368" s="285"/>
      <c r="AK368" s="301"/>
    </row>
    <row r="369" spans="4:37" ht="12.75" customHeight="1" outlineLevel="1" x14ac:dyDescent="0.25">
      <c r="D369" s="139" t="str">
        <f>'Line Items'!D1089</f>
        <v>[Rolling Stock - Units/Trains Line 30]</v>
      </c>
      <c r="E369" s="102"/>
      <c r="F369" s="140" t="str">
        <f t="shared" si="10"/>
        <v>Train</v>
      </c>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4"/>
      <c r="AE369" s="285"/>
      <c r="AG369" s="285"/>
      <c r="AI369" s="285"/>
      <c r="AK369" s="301"/>
    </row>
    <row r="370" spans="4:37" ht="12.75" customHeight="1" outlineLevel="1" x14ac:dyDescent="0.25">
      <c r="D370" s="139" t="str">
        <f>'Line Items'!D1090</f>
        <v>[Rolling Stock - Units/Trains Line 31]</v>
      </c>
      <c r="E370" s="102"/>
      <c r="F370" s="140" t="str">
        <f t="shared" si="10"/>
        <v>Train</v>
      </c>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4"/>
      <c r="AE370" s="285"/>
      <c r="AG370" s="285"/>
      <c r="AI370" s="285"/>
      <c r="AK370" s="301"/>
    </row>
    <row r="371" spans="4:37" ht="12.75" customHeight="1" outlineLevel="1" x14ac:dyDescent="0.25">
      <c r="D371" s="139" t="str">
        <f>'Line Items'!D1091</f>
        <v>[Rolling Stock - Units/Trains Line 32]</v>
      </c>
      <c r="E371" s="102"/>
      <c r="F371" s="140" t="str">
        <f t="shared" si="10"/>
        <v>Train</v>
      </c>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4"/>
      <c r="AE371" s="285"/>
      <c r="AG371" s="285"/>
      <c r="AI371" s="285"/>
      <c r="AK371" s="301"/>
    </row>
    <row r="372" spans="4:37" ht="12.75" customHeight="1" outlineLevel="1" x14ac:dyDescent="0.25">
      <c r="D372" s="139" t="str">
        <f>'Line Items'!D1092</f>
        <v>[Rolling Stock - Units/Trains Line 33]</v>
      </c>
      <c r="E372" s="102"/>
      <c r="F372" s="140" t="str">
        <f t="shared" si="10"/>
        <v>Train</v>
      </c>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4"/>
      <c r="AE372" s="285"/>
      <c r="AG372" s="285"/>
      <c r="AI372" s="285"/>
      <c r="AK372" s="301"/>
    </row>
    <row r="373" spans="4:37" ht="12.75" customHeight="1" outlineLevel="1" x14ac:dyDescent="0.25">
      <c r="D373" s="139" t="str">
        <f>'Line Items'!D1093</f>
        <v>[Rolling Stock - Units/Trains Line 34]</v>
      </c>
      <c r="E373" s="102"/>
      <c r="F373" s="140" t="str">
        <f t="shared" si="10"/>
        <v>Train</v>
      </c>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4"/>
      <c r="AE373" s="285"/>
      <c r="AG373" s="285"/>
      <c r="AI373" s="285"/>
      <c r="AK373" s="301"/>
    </row>
    <row r="374" spans="4:37" ht="12.75" customHeight="1" outlineLevel="1" x14ac:dyDescent="0.25">
      <c r="D374" s="139" t="str">
        <f>'Line Items'!D1094</f>
        <v>[Rolling Stock - Units/Trains Line 35]</v>
      </c>
      <c r="E374" s="102"/>
      <c r="F374" s="140" t="str">
        <f t="shared" si="10"/>
        <v>Train</v>
      </c>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4"/>
      <c r="AE374" s="285"/>
      <c r="AG374" s="285"/>
      <c r="AI374" s="285"/>
      <c r="AK374" s="301"/>
    </row>
    <row r="375" spans="4:37" ht="12.75" customHeight="1" outlineLevel="1" x14ac:dyDescent="0.25">
      <c r="D375" s="139" t="str">
        <f>'Line Items'!D1095</f>
        <v>[Rolling Stock - Units/Trains Line 36]</v>
      </c>
      <c r="E375" s="102"/>
      <c r="F375" s="140" t="str">
        <f t="shared" si="10"/>
        <v>Train</v>
      </c>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4"/>
      <c r="AE375" s="285"/>
      <c r="AG375" s="285"/>
      <c r="AI375" s="285"/>
      <c r="AK375" s="301"/>
    </row>
    <row r="376" spans="4:37" ht="12.75" customHeight="1" outlineLevel="1" x14ac:dyDescent="0.25">
      <c r="D376" s="139" t="str">
        <f>'Line Items'!D1096</f>
        <v>[Rolling Stock - Units/Trains Line 37]</v>
      </c>
      <c r="E376" s="102"/>
      <c r="F376" s="140" t="str">
        <f t="shared" si="10"/>
        <v>Train</v>
      </c>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4"/>
      <c r="AE376" s="285"/>
      <c r="AG376" s="285"/>
      <c r="AI376" s="285"/>
      <c r="AK376" s="301"/>
    </row>
    <row r="377" spans="4:37" ht="12.75" customHeight="1" outlineLevel="1" x14ac:dyDescent="0.25">
      <c r="D377" s="139" t="str">
        <f>'Line Items'!D1097</f>
        <v>[Rolling Stock - Units/Trains Line 38]</v>
      </c>
      <c r="E377" s="102"/>
      <c r="F377" s="140" t="str">
        <f t="shared" si="10"/>
        <v>Train</v>
      </c>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4"/>
      <c r="AE377" s="285"/>
      <c r="AG377" s="285"/>
      <c r="AI377" s="285"/>
      <c r="AK377" s="301"/>
    </row>
    <row r="378" spans="4:37" ht="12.75" customHeight="1" outlineLevel="1" x14ac:dyDescent="0.25">
      <c r="D378" s="139" t="str">
        <f>'Line Items'!D1098</f>
        <v>[Rolling Stock - Units/Trains Line 39]</v>
      </c>
      <c r="E378" s="102"/>
      <c r="F378" s="140" t="str">
        <f t="shared" si="10"/>
        <v>Train</v>
      </c>
      <c r="G378" s="283"/>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4"/>
      <c r="AE378" s="285"/>
      <c r="AG378" s="285"/>
      <c r="AI378" s="285"/>
      <c r="AK378" s="301"/>
    </row>
    <row r="379" spans="4:37" ht="12.75" customHeight="1" outlineLevel="1" x14ac:dyDescent="0.25">
      <c r="D379" s="139" t="str">
        <f>'Line Items'!D1099</f>
        <v>[Rolling Stock - Units/Trains Line 40]</v>
      </c>
      <c r="E379" s="102"/>
      <c r="F379" s="140" t="str">
        <f t="shared" si="10"/>
        <v>Train</v>
      </c>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4"/>
      <c r="AE379" s="285"/>
      <c r="AG379" s="285"/>
      <c r="AI379" s="285"/>
      <c r="AK379" s="301"/>
    </row>
    <row r="380" spans="4:37" ht="12.75" customHeight="1" outlineLevel="1" x14ac:dyDescent="0.25">
      <c r="D380" s="139" t="str">
        <f>'Line Items'!D1100</f>
        <v>[Rolling Stock - Units/Trains Line 41]</v>
      </c>
      <c r="E380" s="102"/>
      <c r="F380" s="140" t="str">
        <f t="shared" si="10"/>
        <v>Train</v>
      </c>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4"/>
      <c r="AE380" s="285"/>
      <c r="AG380" s="285"/>
      <c r="AI380" s="285"/>
      <c r="AK380" s="301"/>
    </row>
    <row r="381" spans="4:37" ht="12.75" customHeight="1" outlineLevel="1" x14ac:dyDescent="0.25">
      <c r="D381" s="139" t="str">
        <f>'Line Items'!D1101</f>
        <v>[Rolling Stock - Units/Trains Line 42]</v>
      </c>
      <c r="E381" s="102"/>
      <c r="F381" s="140" t="str">
        <f t="shared" si="10"/>
        <v>Train</v>
      </c>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4"/>
      <c r="AE381" s="285"/>
      <c r="AG381" s="285"/>
      <c r="AI381" s="285"/>
      <c r="AK381" s="301"/>
    </row>
    <row r="382" spans="4:37" ht="12.75" customHeight="1" outlineLevel="1" x14ac:dyDescent="0.25">
      <c r="D382" s="139" t="str">
        <f>'Line Items'!D1102</f>
        <v>[Rolling Stock - Units/Trains Line 43]</v>
      </c>
      <c r="E382" s="102"/>
      <c r="F382" s="140" t="str">
        <f t="shared" si="10"/>
        <v>Train</v>
      </c>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4"/>
      <c r="AE382" s="285"/>
      <c r="AG382" s="285"/>
      <c r="AI382" s="285"/>
      <c r="AK382" s="301"/>
    </row>
    <row r="383" spans="4:37" ht="12.75" customHeight="1" outlineLevel="1" x14ac:dyDescent="0.25">
      <c r="D383" s="139" t="str">
        <f>'Line Items'!D1103</f>
        <v>[Rolling Stock - Units/Trains Line 44]</v>
      </c>
      <c r="E383" s="102"/>
      <c r="F383" s="140" t="str">
        <f t="shared" si="10"/>
        <v>Train</v>
      </c>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4"/>
      <c r="AE383" s="285"/>
      <c r="AG383" s="285"/>
      <c r="AI383" s="285"/>
      <c r="AK383" s="301"/>
    </row>
    <row r="384" spans="4:37" ht="12.75" customHeight="1" outlineLevel="1" x14ac:dyDescent="0.25">
      <c r="D384" s="139" t="str">
        <f>'Line Items'!D1104</f>
        <v>[Rolling Stock - Units/Trains Line 45]</v>
      </c>
      <c r="E384" s="102"/>
      <c r="F384" s="140" t="str">
        <f t="shared" si="10"/>
        <v>Train</v>
      </c>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4"/>
      <c r="AE384" s="285"/>
      <c r="AG384" s="285"/>
      <c r="AI384" s="285"/>
      <c r="AK384" s="301"/>
    </row>
    <row r="385" spans="4:37" ht="12.75" customHeight="1" outlineLevel="1" x14ac:dyDescent="0.25">
      <c r="D385" s="139" t="str">
        <f>'Line Items'!D1105</f>
        <v>[Rolling Stock - Units/Trains Line 46]</v>
      </c>
      <c r="E385" s="102"/>
      <c r="F385" s="140" t="str">
        <f t="shared" si="10"/>
        <v>Train</v>
      </c>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4"/>
      <c r="AE385" s="285"/>
      <c r="AG385" s="285"/>
      <c r="AI385" s="285"/>
      <c r="AK385" s="301"/>
    </row>
    <row r="386" spans="4:37" ht="12.75" customHeight="1" outlineLevel="1" x14ac:dyDescent="0.25">
      <c r="D386" s="139" t="str">
        <f>'Line Items'!D1106</f>
        <v>[Rolling Stock - Units/Trains Line 47]</v>
      </c>
      <c r="E386" s="102"/>
      <c r="F386" s="140" t="str">
        <f t="shared" si="10"/>
        <v>Train</v>
      </c>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4"/>
      <c r="AE386" s="285"/>
      <c r="AG386" s="285"/>
      <c r="AI386" s="285"/>
      <c r="AK386" s="301"/>
    </row>
    <row r="387" spans="4:37" ht="12.75" customHeight="1" outlineLevel="1" x14ac:dyDescent="0.25">
      <c r="D387" s="139" t="str">
        <f>'Line Items'!D1107</f>
        <v>[Rolling Stock - Units/Trains Line 48]</v>
      </c>
      <c r="E387" s="102"/>
      <c r="F387" s="140" t="str">
        <f t="shared" si="10"/>
        <v>Train</v>
      </c>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4"/>
      <c r="AE387" s="285"/>
      <c r="AG387" s="285"/>
      <c r="AI387" s="285"/>
      <c r="AK387" s="301"/>
    </row>
    <row r="388" spans="4:37" ht="12.75" customHeight="1" outlineLevel="1" x14ac:dyDescent="0.25">
      <c r="D388" s="139" t="str">
        <f>'Line Items'!D1108</f>
        <v>[Rolling Stock - Units/Trains Line 49]</v>
      </c>
      <c r="E388" s="102"/>
      <c r="F388" s="140" t="str">
        <f t="shared" si="10"/>
        <v>Train</v>
      </c>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4"/>
      <c r="AE388" s="285"/>
      <c r="AG388" s="285"/>
      <c r="AI388" s="285"/>
      <c r="AK388" s="301"/>
    </row>
    <row r="389" spans="4:37" ht="12.75" customHeight="1" outlineLevel="1" x14ac:dyDescent="0.25">
      <c r="D389" s="139" t="str">
        <f>'Line Items'!D1109</f>
        <v>[Rolling Stock - Units/Trains Line 50]</v>
      </c>
      <c r="E389" s="102"/>
      <c r="F389" s="140" t="str">
        <f t="shared" si="10"/>
        <v>Train</v>
      </c>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4"/>
      <c r="AE389" s="285"/>
      <c r="AG389" s="285"/>
      <c r="AI389" s="285"/>
      <c r="AK389" s="301"/>
    </row>
    <row r="390" spans="4:37" ht="12.75" customHeight="1" outlineLevel="1" x14ac:dyDescent="0.25">
      <c r="D390" s="139" t="str">
        <f>'Line Items'!D1110</f>
        <v>[Rolling Stock - Units/Trains Line 51]</v>
      </c>
      <c r="E390" s="102"/>
      <c r="F390" s="140" t="str">
        <f t="shared" si="10"/>
        <v>Train</v>
      </c>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4"/>
      <c r="AE390" s="285"/>
      <c r="AG390" s="285"/>
      <c r="AI390" s="285"/>
      <c r="AK390" s="301"/>
    </row>
    <row r="391" spans="4:37" ht="12.75" customHeight="1" outlineLevel="1" x14ac:dyDescent="0.25">
      <c r="D391" s="139" t="str">
        <f>'Line Items'!D1111</f>
        <v>[Rolling Stock - Units/Trains Line 52]</v>
      </c>
      <c r="E391" s="102"/>
      <c r="F391" s="140" t="str">
        <f t="shared" si="10"/>
        <v>Train</v>
      </c>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4"/>
      <c r="AE391" s="285"/>
      <c r="AG391" s="285"/>
      <c r="AI391" s="285"/>
      <c r="AK391" s="301"/>
    </row>
    <row r="392" spans="4:37" ht="12.75" customHeight="1" outlineLevel="1" x14ac:dyDescent="0.25">
      <c r="D392" s="139" t="str">
        <f>'Line Items'!D1112</f>
        <v>[Rolling Stock - Units/Trains Line 53]</v>
      </c>
      <c r="E392" s="102"/>
      <c r="F392" s="140" t="str">
        <f t="shared" si="10"/>
        <v>Train</v>
      </c>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4"/>
      <c r="AE392" s="285"/>
      <c r="AG392" s="285"/>
      <c r="AI392" s="285"/>
      <c r="AK392" s="301"/>
    </row>
    <row r="393" spans="4:37" ht="12.75" customHeight="1" outlineLevel="1" x14ac:dyDescent="0.25">
      <c r="D393" s="139" t="str">
        <f>'Line Items'!D1113</f>
        <v>[Rolling Stock - Units/Trains Line 54]</v>
      </c>
      <c r="E393" s="102"/>
      <c r="F393" s="140" t="str">
        <f t="shared" si="10"/>
        <v>Train</v>
      </c>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4"/>
      <c r="AE393" s="285"/>
      <c r="AG393" s="285"/>
      <c r="AI393" s="285"/>
      <c r="AK393" s="301"/>
    </row>
    <row r="394" spans="4:37" ht="12.75" customHeight="1" outlineLevel="1" x14ac:dyDescent="0.25">
      <c r="D394" s="139" t="str">
        <f>'Line Items'!D1114</f>
        <v>[Rolling Stock - Units/Trains Line 55]</v>
      </c>
      <c r="E394" s="102"/>
      <c r="F394" s="140" t="str">
        <f t="shared" si="10"/>
        <v>Train</v>
      </c>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4"/>
      <c r="AE394" s="285"/>
      <c r="AG394" s="285"/>
      <c r="AI394" s="285"/>
      <c r="AK394" s="301"/>
    </row>
    <row r="395" spans="4:37" ht="12.75" customHeight="1" outlineLevel="1" x14ac:dyDescent="0.25">
      <c r="D395" s="139" t="str">
        <f>'Line Items'!D1115</f>
        <v>[Rolling Stock - Units/Trains Line 56]</v>
      </c>
      <c r="E395" s="102"/>
      <c r="F395" s="140" t="str">
        <f t="shared" si="10"/>
        <v>Train</v>
      </c>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4"/>
      <c r="AE395" s="285"/>
      <c r="AG395" s="285"/>
      <c r="AI395" s="285"/>
      <c r="AK395" s="301"/>
    </row>
    <row r="396" spans="4:37" ht="12.75" customHeight="1" outlineLevel="1" x14ac:dyDescent="0.25">
      <c r="D396" s="139" t="str">
        <f>'Line Items'!D1116</f>
        <v>[Rolling Stock - Units/Trains Line 57]</v>
      </c>
      <c r="E396" s="102"/>
      <c r="F396" s="140" t="str">
        <f t="shared" si="10"/>
        <v>Train</v>
      </c>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4"/>
      <c r="AE396" s="285"/>
      <c r="AG396" s="285"/>
      <c r="AI396" s="285"/>
      <c r="AK396" s="301"/>
    </row>
    <row r="397" spans="4:37" ht="12.75" customHeight="1" outlineLevel="1" x14ac:dyDescent="0.25">
      <c r="D397" s="139" t="str">
        <f>'Line Items'!D1117</f>
        <v>[Rolling Stock - Units/Trains Line 58]</v>
      </c>
      <c r="E397" s="102"/>
      <c r="F397" s="140" t="str">
        <f t="shared" si="10"/>
        <v>Train</v>
      </c>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4"/>
      <c r="AE397" s="285"/>
      <c r="AG397" s="285"/>
      <c r="AI397" s="285"/>
      <c r="AK397" s="301"/>
    </row>
    <row r="398" spans="4:37" ht="12.75" customHeight="1" outlineLevel="1" x14ac:dyDescent="0.25">
      <c r="D398" s="139" t="str">
        <f>'Line Items'!D1118</f>
        <v>[Rolling Stock - Units/Trains Line 59]</v>
      </c>
      <c r="E398" s="102"/>
      <c r="F398" s="140" t="str">
        <f t="shared" si="10"/>
        <v>Train</v>
      </c>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4"/>
      <c r="AE398" s="285"/>
      <c r="AG398" s="285"/>
      <c r="AI398" s="285"/>
      <c r="AK398" s="301"/>
    </row>
    <row r="399" spans="4:37" ht="12.75" customHeight="1" outlineLevel="1" x14ac:dyDescent="0.25">
      <c r="D399" s="111" t="str">
        <f>'Line Items'!D1119</f>
        <v>[Rolling Stock - Units/Trains Line 60]</v>
      </c>
      <c r="E399" s="287"/>
      <c r="F399" s="150" t="str">
        <f>F398</f>
        <v>Train</v>
      </c>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9"/>
      <c r="AE399" s="290"/>
      <c r="AG399" s="290"/>
      <c r="AI399" s="290"/>
      <c r="AK399" s="363"/>
    </row>
    <row r="400" spans="4:37" ht="12.75" customHeight="1" outlineLevel="1" x14ac:dyDescent="0.25">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E400" s="103"/>
      <c r="AG400" s="103"/>
      <c r="AH400" s="103"/>
      <c r="AI400" s="103"/>
    </row>
    <row r="401" spans="2:37" ht="12.75" customHeight="1" outlineLevel="1" x14ac:dyDescent="0.25">
      <c r="D401" s="292" t="str">
        <f>"Total "&amp;C339</f>
        <v>Total Number of Trains Diagrammed</v>
      </c>
      <c r="E401" s="308"/>
      <c r="F401" s="309" t="str">
        <f>F399</f>
        <v>Train</v>
      </c>
      <c r="G401" s="310">
        <f t="shared" ref="G401:AB401" si="11">SUM(G340:G399)</f>
        <v>0</v>
      </c>
      <c r="H401" s="310">
        <f t="shared" si="11"/>
        <v>0</v>
      </c>
      <c r="I401" s="310">
        <f t="shared" si="11"/>
        <v>0</v>
      </c>
      <c r="J401" s="310">
        <f t="shared" si="11"/>
        <v>0</v>
      </c>
      <c r="K401" s="310">
        <f t="shared" si="11"/>
        <v>0</v>
      </c>
      <c r="L401" s="310">
        <f t="shared" si="11"/>
        <v>0</v>
      </c>
      <c r="M401" s="310">
        <f t="shared" si="11"/>
        <v>0</v>
      </c>
      <c r="N401" s="310">
        <f t="shared" si="11"/>
        <v>0</v>
      </c>
      <c r="O401" s="310">
        <f t="shared" si="11"/>
        <v>0</v>
      </c>
      <c r="P401" s="310">
        <f t="shared" si="11"/>
        <v>0</v>
      </c>
      <c r="Q401" s="310">
        <f t="shared" si="11"/>
        <v>0</v>
      </c>
      <c r="R401" s="310">
        <f t="shared" si="11"/>
        <v>0</v>
      </c>
      <c r="S401" s="310">
        <f t="shared" si="11"/>
        <v>0</v>
      </c>
      <c r="T401" s="310">
        <f t="shared" si="11"/>
        <v>0</v>
      </c>
      <c r="U401" s="310">
        <f t="shared" si="11"/>
        <v>0</v>
      </c>
      <c r="V401" s="310">
        <f t="shared" si="11"/>
        <v>0</v>
      </c>
      <c r="W401" s="310">
        <f t="shared" si="11"/>
        <v>0</v>
      </c>
      <c r="X401" s="310">
        <f t="shared" si="11"/>
        <v>0</v>
      </c>
      <c r="Y401" s="310">
        <f t="shared" si="11"/>
        <v>0</v>
      </c>
      <c r="Z401" s="310">
        <f t="shared" si="11"/>
        <v>0</v>
      </c>
      <c r="AA401" s="310">
        <f t="shared" si="11"/>
        <v>0</v>
      </c>
      <c r="AB401" s="310">
        <f t="shared" si="11"/>
        <v>0</v>
      </c>
      <c r="AC401" s="298">
        <f>SUM(AC340:AC399)</f>
        <v>0</v>
      </c>
      <c r="AE401" s="299">
        <f>SUM(AE340:AE399)</f>
        <v>0</v>
      </c>
      <c r="AG401" s="299">
        <f>SUM(AG340:AG399)</f>
        <v>0</v>
      </c>
      <c r="AI401" s="299">
        <f>SUM(AI340:AI399)</f>
        <v>0</v>
      </c>
      <c r="AK401" s="296"/>
    </row>
    <row r="402" spans="2:37" x14ac:dyDescent="0.25">
      <c r="G402" s="103"/>
      <c r="H402" s="103"/>
      <c r="I402" s="103"/>
      <c r="J402" s="103"/>
      <c r="K402" s="103"/>
      <c r="L402" s="103"/>
      <c r="M402" s="103"/>
      <c r="N402" s="103"/>
      <c r="O402" s="103"/>
      <c r="P402" s="103"/>
      <c r="Q402" s="103"/>
      <c r="R402" s="103"/>
      <c r="S402" s="103"/>
      <c r="T402" s="103"/>
      <c r="U402" s="103"/>
      <c r="V402" s="103"/>
      <c r="W402" s="103"/>
      <c r="X402" s="103"/>
      <c r="Y402" s="103"/>
      <c r="Z402" s="103"/>
      <c r="AA402" s="103"/>
      <c r="AB402" s="103"/>
      <c r="AC402" s="103"/>
      <c r="AE402" s="103"/>
      <c r="AG402" s="103"/>
      <c r="AI402" s="103"/>
    </row>
    <row r="403" spans="2:37" ht="14.4" x14ac:dyDescent="0.25">
      <c r="B403" s="17" t="s">
        <v>609</v>
      </c>
      <c r="C403" s="17"/>
      <c r="D403" s="277"/>
      <c r="E403" s="277"/>
      <c r="F403" s="17"/>
      <c r="G403" s="388"/>
      <c r="H403" s="388"/>
      <c r="I403" s="388"/>
      <c r="J403" s="388"/>
      <c r="K403" s="388"/>
      <c r="L403" s="388"/>
      <c r="M403" s="388"/>
      <c r="N403" s="388"/>
      <c r="O403" s="388"/>
      <c r="P403" s="388"/>
      <c r="Q403" s="388"/>
      <c r="R403" s="388"/>
      <c r="S403" s="388"/>
      <c r="T403" s="388"/>
      <c r="U403" s="388"/>
      <c r="V403" s="388"/>
      <c r="W403" s="388"/>
      <c r="X403" s="388"/>
      <c r="Y403" s="388"/>
      <c r="Z403" s="388"/>
      <c r="AA403" s="388"/>
      <c r="AB403" s="388"/>
      <c r="AC403" s="388"/>
      <c r="AD403" s="17"/>
      <c r="AE403" s="388"/>
      <c r="AF403" s="17"/>
      <c r="AG403" s="388"/>
      <c r="AH403" s="17"/>
      <c r="AI403" s="388"/>
      <c r="AJ403" s="17"/>
      <c r="AK403" s="17"/>
    </row>
    <row r="404" spans="2:37" ht="12.75" customHeight="1" outlineLevel="1" x14ac:dyDescent="0.25">
      <c r="G404" s="103"/>
      <c r="H404" s="103"/>
      <c r="I404" s="103"/>
      <c r="J404" s="103"/>
      <c r="K404" s="103"/>
      <c r="L404" s="103"/>
      <c r="M404" s="103"/>
      <c r="N404" s="103"/>
      <c r="O404" s="103"/>
      <c r="P404" s="103"/>
      <c r="Q404" s="103"/>
      <c r="R404" s="103"/>
      <c r="S404" s="103"/>
      <c r="T404" s="103"/>
      <c r="U404" s="103"/>
      <c r="V404" s="103"/>
      <c r="W404" s="103"/>
      <c r="X404" s="103"/>
      <c r="Y404" s="103"/>
      <c r="Z404" s="103"/>
      <c r="AA404" s="103"/>
      <c r="AB404" s="103"/>
      <c r="AC404" s="103"/>
      <c r="AE404" s="103"/>
      <c r="AG404" s="103"/>
      <c r="AI404" s="103"/>
    </row>
    <row r="405" spans="2:37" ht="12.75" customHeight="1" outlineLevel="1" x14ac:dyDescent="0.25">
      <c r="C405" s="205"/>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E405" s="103"/>
      <c r="AG405" s="103"/>
      <c r="AI405" s="103"/>
    </row>
    <row r="406" spans="2:37" ht="12.75" customHeight="1" outlineLevel="1" x14ac:dyDescent="0.25">
      <c r="D406" s="345" t="str">
        <f>'Line Items'!D997</f>
        <v>Class 153 - Angel</v>
      </c>
      <c r="E406" s="346"/>
      <c r="F406" s="347" t="s">
        <v>99</v>
      </c>
      <c r="G406" s="368">
        <f t="shared" ref="G406:AC417" si="12">IF(G18=0,0,G212/G18)</f>
        <v>0</v>
      </c>
      <c r="H406" s="368">
        <f t="shared" si="12"/>
        <v>0</v>
      </c>
      <c r="I406" s="368">
        <f t="shared" si="12"/>
        <v>0</v>
      </c>
      <c r="J406" s="368">
        <f t="shared" si="12"/>
        <v>0</v>
      </c>
      <c r="K406" s="368">
        <f t="shared" si="12"/>
        <v>0</v>
      </c>
      <c r="L406" s="368">
        <f t="shared" si="12"/>
        <v>0</v>
      </c>
      <c r="M406" s="368">
        <f t="shared" si="12"/>
        <v>0</v>
      </c>
      <c r="N406" s="368">
        <f t="shared" si="12"/>
        <v>0</v>
      </c>
      <c r="O406" s="368">
        <f t="shared" si="12"/>
        <v>0</v>
      </c>
      <c r="P406" s="368">
        <f t="shared" si="12"/>
        <v>0</v>
      </c>
      <c r="Q406" s="368">
        <f t="shared" si="12"/>
        <v>0</v>
      </c>
      <c r="R406" s="368">
        <f t="shared" si="12"/>
        <v>0</v>
      </c>
      <c r="S406" s="368">
        <f t="shared" si="12"/>
        <v>0</v>
      </c>
      <c r="T406" s="368">
        <f t="shared" si="12"/>
        <v>0</v>
      </c>
      <c r="U406" s="368">
        <f t="shared" si="12"/>
        <v>0</v>
      </c>
      <c r="V406" s="368">
        <f t="shared" si="12"/>
        <v>0</v>
      </c>
      <c r="W406" s="368">
        <f t="shared" si="12"/>
        <v>0</v>
      </c>
      <c r="X406" s="368">
        <f t="shared" si="12"/>
        <v>0</v>
      </c>
      <c r="Y406" s="368">
        <f t="shared" si="12"/>
        <v>0</v>
      </c>
      <c r="Z406" s="368">
        <f t="shared" si="12"/>
        <v>0</v>
      </c>
      <c r="AA406" s="368">
        <f t="shared" si="12"/>
        <v>0</v>
      </c>
      <c r="AB406" s="368">
        <f t="shared" si="12"/>
        <v>0</v>
      </c>
      <c r="AC406" s="369">
        <f t="shared" si="12"/>
        <v>0</v>
      </c>
      <c r="AE406" s="391">
        <f t="shared" ref="AE406:AE465" si="13">IF(AE18=0,0,AE212/AE18)</f>
        <v>0</v>
      </c>
      <c r="AG406" s="391">
        <f t="shared" ref="AG406:AG465" si="14">IF(AG18=0,0,AG212/AG18)</f>
        <v>0</v>
      </c>
      <c r="AI406" s="370">
        <f t="shared" ref="AI406:AI465" si="15">IF(AI18=0,0,AI212/AI18)</f>
        <v>0</v>
      </c>
      <c r="AK406" s="392"/>
    </row>
    <row r="407" spans="2:37" ht="12.75" customHeight="1" outlineLevel="1" x14ac:dyDescent="0.25">
      <c r="D407" s="139" t="str">
        <f>'Line Items'!D998</f>
        <v>Class 153 - Porterbrook</v>
      </c>
      <c r="E407" s="102"/>
      <c r="F407" s="140" t="str">
        <f t="shared" ref="F407:F464" si="16">F406</f>
        <v>%</v>
      </c>
      <c r="G407" s="393">
        <f t="shared" si="12"/>
        <v>0</v>
      </c>
      <c r="H407" s="393">
        <f t="shared" si="12"/>
        <v>0</v>
      </c>
      <c r="I407" s="393">
        <f t="shared" si="12"/>
        <v>0</v>
      </c>
      <c r="J407" s="393">
        <f t="shared" si="12"/>
        <v>0</v>
      </c>
      <c r="K407" s="393">
        <f t="shared" si="12"/>
        <v>0</v>
      </c>
      <c r="L407" s="393">
        <f t="shared" si="12"/>
        <v>0</v>
      </c>
      <c r="M407" s="393">
        <f t="shared" si="12"/>
        <v>0</v>
      </c>
      <c r="N407" s="393">
        <f t="shared" si="12"/>
        <v>0</v>
      </c>
      <c r="O407" s="393">
        <f t="shared" si="12"/>
        <v>0</v>
      </c>
      <c r="P407" s="393">
        <f t="shared" si="12"/>
        <v>0</v>
      </c>
      <c r="Q407" s="393">
        <f t="shared" si="12"/>
        <v>0</v>
      </c>
      <c r="R407" s="393">
        <f t="shared" si="12"/>
        <v>0</v>
      </c>
      <c r="S407" s="393">
        <f t="shared" si="12"/>
        <v>0</v>
      </c>
      <c r="T407" s="393">
        <f t="shared" si="12"/>
        <v>0</v>
      </c>
      <c r="U407" s="393">
        <f t="shared" si="12"/>
        <v>0</v>
      </c>
      <c r="V407" s="393">
        <f t="shared" si="12"/>
        <v>0</v>
      </c>
      <c r="W407" s="393">
        <f t="shared" si="12"/>
        <v>0</v>
      </c>
      <c r="X407" s="393">
        <f t="shared" si="12"/>
        <v>0</v>
      </c>
      <c r="Y407" s="393">
        <f t="shared" si="12"/>
        <v>0</v>
      </c>
      <c r="Z407" s="393">
        <f t="shared" si="12"/>
        <v>0</v>
      </c>
      <c r="AA407" s="393">
        <f t="shared" si="12"/>
        <v>0</v>
      </c>
      <c r="AB407" s="393">
        <f t="shared" si="12"/>
        <v>0</v>
      </c>
      <c r="AC407" s="394">
        <f t="shared" si="12"/>
        <v>0</v>
      </c>
      <c r="AE407" s="395">
        <f t="shared" si="13"/>
        <v>0</v>
      </c>
      <c r="AG407" s="395">
        <f t="shared" si="14"/>
        <v>0</v>
      </c>
      <c r="AI407" s="396">
        <f t="shared" si="15"/>
        <v>0</v>
      </c>
      <c r="AK407" s="397"/>
    </row>
    <row r="408" spans="2:37" ht="12.75" customHeight="1" outlineLevel="1" x14ac:dyDescent="0.25">
      <c r="D408" s="139" t="str">
        <f>'Line Items'!D999</f>
        <v>Class 156 - Angel</v>
      </c>
      <c r="E408" s="102"/>
      <c r="F408" s="140" t="str">
        <f t="shared" si="16"/>
        <v>%</v>
      </c>
      <c r="G408" s="393">
        <f t="shared" si="12"/>
        <v>0</v>
      </c>
      <c r="H408" s="393">
        <f t="shared" si="12"/>
        <v>0</v>
      </c>
      <c r="I408" s="393">
        <f t="shared" si="12"/>
        <v>0</v>
      </c>
      <c r="J408" s="393">
        <f t="shared" si="12"/>
        <v>0</v>
      </c>
      <c r="K408" s="393">
        <f t="shared" si="12"/>
        <v>0</v>
      </c>
      <c r="L408" s="393">
        <f t="shared" si="12"/>
        <v>0</v>
      </c>
      <c r="M408" s="393">
        <f t="shared" si="12"/>
        <v>0</v>
      </c>
      <c r="N408" s="393">
        <f t="shared" si="12"/>
        <v>0</v>
      </c>
      <c r="O408" s="393">
        <f t="shared" si="12"/>
        <v>0</v>
      </c>
      <c r="P408" s="393">
        <f t="shared" si="12"/>
        <v>0</v>
      </c>
      <c r="Q408" s="393">
        <f t="shared" si="12"/>
        <v>0</v>
      </c>
      <c r="R408" s="393">
        <f t="shared" si="12"/>
        <v>0</v>
      </c>
      <c r="S408" s="393">
        <f t="shared" si="12"/>
        <v>0</v>
      </c>
      <c r="T408" s="393">
        <f t="shared" si="12"/>
        <v>0</v>
      </c>
      <c r="U408" s="393">
        <f t="shared" si="12"/>
        <v>0</v>
      </c>
      <c r="V408" s="393">
        <f t="shared" si="12"/>
        <v>0</v>
      </c>
      <c r="W408" s="393">
        <f t="shared" si="12"/>
        <v>0</v>
      </c>
      <c r="X408" s="393">
        <f t="shared" si="12"/>
        <v>0</v>
      </c>
      <c r="Y408" s="393">
        <f t="shared" si="12"/>
        <v>0</v>
      </c>
      <c r="Z408" s="393">
        <f t="shared" si="12"/>
        <v>0</v>
      </c>
      <c r="AA408" s="393">
        <f t="shared" si="12"/>
        <v>0</v>
      </c>
      <c r="AB408" s="393">
        <f t="shared" si="12"/>
        <v>0</v>
      </c>
      <c r="AC408" s="394">
        <f t="shared" si="12"/>
        <v>0</v>
      </c>
      <c r="AE408" s="395">
        <f t="shared" si="13"/>
        <v>0</v>
      </c>
      <c r="AG408" s="395">
        <f t="shared" si="14"/>
        <v>0</v>
      </c>
      <c r="AI408" s="396">
        <f t="shared" si="15"/>
        <v>0</v>
      </c>
      <c r="AK408" s="397"/>
    </row>
    <row r="409" spans="2:37" ht="12.75" customHeight="1" outlineLevel="1" x14ac:dyDescent="0.25">
      <c r="D409" s="139" t="str">
        <f>'Line Items'!D1000</f>
        <v>Class 156 - Porterbrook</v>
      </c>
      <c r="E409" s="102"/>
      <c r="F409" s="140" t="str">
        <f t="shared" si="16"/>
        <v>%</v>
      </c>
      <c r="G409" s="393">
        <f t="shared" si="12"/>
        <v>0</v>
      </c>
      <c r="H409" s="393">
        <f t="shared" si="12"/>
        <v>0</v>
      </c>
      <c r="I409" s="393">
        <f t="shared" si="12"/>
        <v>0</v>
      </c>
      <c r="J409" s="393">
        <f t="shared" si="12"/>
        <v>0</v>
      </c>
      <c r="K409" s="393">
        <f t="shared" si="12"/>
        <v>0</v>
      </c>
      <c r="L409" s="393">
        <f t="shared" si="12"/>
        <v>0</v>
      </c>
      <c r="M409" s="393">
        <f t="shared" si="12"/>
        <v>0</v>
      </c>
      <c r="N409" s="393">
        <f t="shared" si="12"/>
        <v>0</v>
      </c>
      <c r="O409" s="393">
        <f t="shared" si="12"/>
        <v>0</v>
      </c>
      <c r="P409" s="393">
        <f t="shared" si="12"/>
        <v>0</v>
      </c>
      <c r="Q409" s="393">
        <f t="shared" si="12"/>
        <v>0</v>
      </c>
      <c r="R409" s="393">
        <f t="shared" si="12"/>
        <v>0</v>
      </c>
      <c r="S409" s="393">
        <f t="shared" si="12"/>
        <v>0</v>
      </c>
      <c r="T409" s="393">
        <f t="shared" si="12"/>
        <v>0</v>
      </c>
      <c r="U409" s="393">
        <f t="shared" si="12"/>
        <v>0</v>
      </c>
      <c r="V409" s="393">
        <f t="shared" si="12"/>
        <v>0</v>
      </c>
      <c r="W409" s="393">
        <f t="shared" si="12"/>
        <v>0</v>
      </c>
      <c r="X409" s="393">
        <f t="shared" si="12"/>
        <v>0</v>
      </c>
      <c r="Y409" s="393">
        <f t="shared" si="12"/>
        <v>0</v>
      </c>
      <c r="Z409" s="393">
        <f t="shared" si="12"/>
        <v>0</v>
      </c>
      <c r="AA409" s="393">
        <f t="shared" si="12"/>
        <v>0</v>
      </c>
      <c r="AB409" s="393">
        <f t="shared" si="12"/>
        <v>0</v>
      </c>
      <c r="AC409" s="394">
        <f t="shared" si="12"/>
        <v>0</v>
      </c>
      <c r="AE409" s="395">
        <f t="shared" si="13"/>
        <v>0</v>
      </c>
      <c r="AG409" s="395">
        <f t="shared" si="14"/>
        <v>0</v>
      </c>
      <c r="AI409" s="396">
        <f t="shared" si="15"/>
        <v>0</v>
      </c>
      <c r="AK409" s="397"/>
    </row>
    <row r="410" spans="2:37" ht="12.75" customHeight="1" outlineLevel="1" x14ac:dyDescent="0.25">
      <c r="D410" s="139" t="str">
        <f>'Line Items'!D1001</f>
        <v>Class 158 - Angel</v>
      </c>
      <c r="E410" s="102"/>
      <c r="F410" s="140" t="str">
        <f t="shared" si="16"/>
        <v>%</v>
      </c>
      <c r="G410" s="393">
        <f t="shared" si="12"/>
        <v>0</v>
      </c>
      <c r="H410" s="393">
        <f t="shared" si="12"/>
        <v>0</v>
      </c>
      <c r="I410" s="393">
        <f t="shared" si="12"/>
        <v>0</v>
      </c>
      <c r="J410" s="393">
        <f t="shared" si="12"/>
        <v>0</v>
      </c>
      <c r="K410" s="393">
        <f t="shared" si="12"/>
        <v>0</v>
      </c>
      <c r="L410" s="393">
        <f t="shared" si="12"/>
        <v>0</v>
      </c>
      <c r="M410" s="393">
        <f t="shared" si="12"/>
        <v>0</v>
      </c>
      <c r="N410" s="393">
        <f t="shared" si="12"/>
        <v>0</v>
      </c>
      <c r="O410" s="393">
        <f t="shared" si="12"/>
        <v>0</v>
      </c>
      <c r="P410" s="393">
        <f t="shared" si="12"/>
        <v>0</v>
      </c>
      <c r="Q410" s="393">
        <f t="shared" si="12"/>
        <v>0</v>
      </c>
      <c r="R410" s="393">
        <f t="shared" si="12"/>
        <v>0</v>
      </c>
      <c r="S410" s="393">
        <f t="shared" si="12"/>
        <v>0</v>
      </c>
      <c r="T410" s="393">
        <f t="shared" si="12"/>
        <v>0</v>
      </c>
      <c r="U410" s="393">
        <f t="shared" si="12"/>
        <v>0</v>
      </c>
      <c r="V410" s="393">
        <f t="shared" si="12"/>
        <v>0</v>
      </c>
      <c r="W410" s="393">
        <f t="shared" si="12"/>
        <v>0</v>
      </c>
      <c r="X410" s="393">
        <f t="shared" si="12"/>
        <v>0</v>
      </c>
      <c r="Y410" s="393">
        <f t="shared" si="12"/>
        <v>0</v>
      </c>
      <c r="Z410" s="393">
        <f t="shared" si="12"/>
        <v>0</v>
      </c>
      <c r="AA410" s="393">
        <f t="shared" si="12"/>
        <v>0</v>
      </c>
      <c r="AB410" s="393">
        <f t="shared" si="12"/>
        <v>0</v>
      </c>
      <c r="AC410" s="394">
        <f t="shared" si="12"/>
        <v>0</v>
      </c>
      <c r="AE410" s="395">
        <f t="shared" si="13"/>
        <v>0</v>
      </c>
      <c r="AG410" s="395">
        <f t="shared" si="14"/>
        <v>0</v>
      </c>
      <c r="AI410" s="396">
        <f t="shared" si="15"/>
        <v>0</v>
      </c>
      <c r="AK410" s="397"/>
    </row>
    <row r="411" spans="2:37" ht="12.75" customHeight="1" outlineLevel="1" x14ac:dyDescent="0.25">
      <c r="D411" s="139" t="str">
        <f>'Line Items'!D1002</f>
        <v>Class 158 - Porterbrook</v>
      </c>
      <c r="E411" s="102"/>
      <c r="F411" s="140" t="str">
        <f t="shared" si="16"/>
        <v>%</v>
      </c>
      <c r="G411" s="393">
        <f t="shared" si="12"/>
        <v>0</v>
      </c>
      <c r="H411" s="393">
        <f t="shared" si="12"/>
        <v>0</v>
      </c>
      <c r="I411" s="393">
        <f t="shared" si="12"/>
        <v>0</v>
      </c>
      <c r="J411" s="393">
        <f t="shared" si="12"/>
        <v>0</v>
      </c>
      <c r="K411" s="393">
        <f t="shared" si="12"/>
        <v>0</v>
      </c>
      <c r="L411" s="393">
        <f t="shared" si="12"/>
        <v>0</v>
      </c>
      <c r="M411" s="393">
        <f t="shared" si="12"/>
        <v>0</v>
      </c>
      <c r="N411" s="393">
        <f t="shared" si="12"/>
        <v>0</v>
      </c>
      <c r="O411" s="393">
        <f t="shared" si="12"/>
        <v>0</v>
      </c>
      <c r="P411" s="393">
        <f t="shared" si="12"/>
        <v>0</v>
      </c>
      <c r="Q411" s="393">
        <f t="shared" si="12"/>
        <v>0</v>
      </c>
      <c r="R411" s="393">
        <f t="shared" si="12"/>
        <v>0</v>
      </c>
      <c r="S411" s="393">
        <f t="shared" si="12"/>
        <v>0</v>
      </c>
      <c r="T411" s="393">
        <f t="shared" si="12"/>
        <v>0</v>
      </c>
      <c r="U411" s="393">
        <f t="shared" si="12"/>
        <v>0</v>
      </c>
      <c r="V411" s="393">
        <f t="shared" si="12"/>
        <v>0</v>
      </c>
      <c r="W411" s="393">
        <f t="shared" si="12"/>
        <v>0</v>
      </c>
      <c r="X411" s="393">
        <f t="shared" si="12"/>
        <v>0</v>
      </c>
      <c r="Y411" s="393">
        <f t="shared" si="12"/>
        <v>0</v>
      </c>
      <c r="Z411" s="393">
        <f t="shared" si="12"/>
        <v>0</v>
      </c>
      <c r="AA411" s="393">
        <f t="shared" si="12"/>
        <v>0</v>
      </c>
      <c r="AB411" s="393">
        <f t="shared" si="12"/>
        <v>0</v>
      </c>
      <c r="AC411" s="394">
        <f t="shared" si="12"/>
        <v>0</v>
      </c>
      <c r="AE411" s="395">
        <f t="shared" si="13"/>
        <v>0</v>
      </c>
      <c r="AG411" s="395">
        <f t="shared" si="14"/>
        <v>0</v>
      </c>
      <c r="AI411" s="396">
        <f t="shared" si="15"/>
        <v>0</v>
      </c>
      <c r="AK411" s="397"/>
    </row>
    <row r="412" spans="2:37" ht="12.75" customHeight="1" outlineLevel="1" x14ac:dyDescent="0.25">
      <c r="D412" s="139" t="str">
        <f>'Line Items'!D1003</f>
        <v>Class 158 - sub-lease from SWT</v>
      </c>
      <c r="E412" s="102"/>
      <c r="F412" s="140" t="str">
        <f t="shared" si="16"/>
        <v>%</v>
      </c>
      <c r="G412" s="393">
        <f t="shared" si="12"/>
        <v>0</v>
      </c>
      <c r="H412" s="393">
        <f t="shared" si="12"/>
        <v>0</v>
      </c>
      <c r="I412" s="393">
        <f t="shared" si="12"/>
        <v>0</v>
      </c>
      <c r="J412" s="393">
        <f t="shared" si="12"/>
        <v>0</v>
      </c>
      <c r="K412" s="393">
        <f t="shared" si="12"/>
        <v>0</v>
      </c>
      <c r="L412" s="393">
        <f t="shared" si="12"/>
        <v>0</v>
      </c>
      <c r="M412" s="393">
        <f t="shared" si="12"/>
        <v>0</v>
      </c>
      <c r="N412" s="393">
        <f t="shared" si="12"/>
        <v>0</v>
      </c>
      <c r="O412" s="393">
        <f t="shared" si="12"/>
        <v>0</v>
      </c>
      <c r="P412" s="393">
        <f t="shared" si="12"/>
        <v>0</v>
      </c>
      <c r="Q412" s="393">
        <f t="shared" si="12"/>
        <v>0</v>
      </c>
      <c r="R412" s="393">
        <f t="shared" si="12"/>
        <v>0</v>
      </c>
      <c r="S412" s="393">
        <f t="shared" si="12"/>
        <v>0</v>
      </c>
      <c r="T412" s="393">
        <f t="shared" si="12"/>
        <v>0</v>
      </c>
      <c r="U412" s="393">
        <f t="shared" si="12"/>
        <v>0</v>
      </c>
      <c r="V412" s="393">
        <f t="shared" si="12"/>
        <v>0</v>
      </c>
      <c r="W412" s="393">
        <f t="shared" si="12"/>
        <v>0</v>
      </c>
      <c r="X412" s="393">
        <f t="shared" si="12"/>
        <v>0</v>
      </c>
      <c r="Y412" s="393">
        <f t="shared" si="12"/>
        <v>0</v>
      </c>
      <c r="Z412" s="393">
        <f t="shared" si="12"/>
        <v>0</v>
      </c>
      <c r="AA412" s="393">
        <f t="shared" si="12"/>
        <v>0</v>
      </c>
      <c r="AB412" s="393">
        <f t="shared" si="12"/>
        <v>0</v>
      </c>
      <c r="AC412" s="394">
        <f t="shared" si="12"/>
        <v>0</v>
      </c>
      <c r="AE412" s="395">
        <f t="shared" si="13"/>
        <v>0</v>
      </c>
      <c r="AG412" s="395">
        <f t="shared" si="14"/>
        <v>0</v>
      </c>
      <c r="AI412" s="396">
        <f t="shared" si="15"/>
        <v>0</v>
      </c>
      <c r="AK412" s="397"/>
    </row>
    <row r="413" spans="2:37" ht="12.75" customHeight="1" outlineLevel="1" x14ac:dyDescent="0.25">
      <c r="D413" s="139" t="str">
        <f>'Line Items'!D1004</f>
        <v>Class 222 - ERF</v>
      </c>
      <c r="E413" s="102"/>
      <c r="F413" s="140" t="str">
        <f t="shared" si="16"/>
        <v>%</v>
      </c>
      <c r="G413" s="393">
        <f t="shared" si="12"/>
        <v>0</v>
      </c>
      <c r="H413" s="393">
        <f t="shared" si="12"/>
        <v>0</v>
      </c>
      <c r="I413" s="393">
        <f t="shared" si="12"/>
        <v>0</v>
      </c>
      <c r="J413" s="393">
        <f t="shared" si="12"/>
        <v>0</v>
      </c>
      <c r="K413" s="393">
        <f t="shared" si="12"/>
        <v>0</v>
      </c>
      <c r="L413" s="393">
        <f t="shared" si="12"/>
        <v>0</v>
      </c>
      <c r="M413" s="393">
        <f t="shared" si="12"/>
        <v>0</v>
      </c>
      <c r="N413" s="393">
        <f t="shared" si="12"/>
        <v>0</v>
      </c>
      <c r="O413" s="393">
        <f t="shared" si="12"/>
        <v>0</v>
      </c>
      <c r="P413" s="393">
        <f t="shared" si="12"/>
        <v>0</v>
      </c>
      <c r="Q413" s="393">
        <f t="shared" si="12"/>
        <v>0</v>
      </c>
      <c r="R413" s="393">
        <f t="shared" si="12"/>
        <v>0</v>
      </c>
      <c r="S413" s="393">
        <f t="shared" si="12"/>
        <v>0</v>
      </c>
      <c r="T413" s="393">
        <f t="shared" si="12"/>
        <v>0</v>
      </c>
      <c r="U413" s="393">
        <f t="shared" si="12"/>
        <v>0</v>
      </c>
      <c r="V413" s="393">
        <f t="shared" si="12"/>
        <v>0</v>
      </c>
      <c r="W413" s="393">
        <f t="shared" si="12"/>
        <v>0</v>
      </c>
      <c r="X413" s="393">
        <f t="shared" si="12"/>
        <v>0</v>
      </c>
      <c r="Y413" s="393">
        <f t="shared" si="12"/>
        <v>0</v>
      </c>
      <c r="Z413" s="393">
        <f t="shared" si="12"/>
        <v>0</v>
      </c>
      <c r="AA413" s="393">
        <f t="shared" si="12"/>
        <v>0</v>
      </c>
      <c r="AB413" s="393">
        <f t="shared" si="12"/>
        <v>0</v>
      </c>
      <c r="AC413" s="394">
        <f t="shared" si="12"/>
        <v>0</v>
      </c>
      <c r="AE413" s="395">
        <f t="shared" si="13"/>
        <v>0</v>
      </c>
      <c r="AG413" s="395">
        <f t="shared" si="14"/>
        <v>0</v>
      </c>
      <c r="AI413" s="396">
        <f t="shared" si="15"/>
        <v>0</v>
      </c>
      <c r="AK413" s="397"/>
    </row>
    <row r="414" spans="2:37" ht="12.75" customHeight="1" outlineLevel="1" x14ac:dyDescent="0.25">
      <c r="D414" s="139" t="str">
        <f>'Line Items'!D1005</f>
        <v>HST Powercar - Porterbrook</v>
      </c>
      <c r="E414" s="102"/>
      <c r="F414" s="140" t="str">
        <f t="shared" si="16"/>
        <v>%</v>
      </c>
      <c r="G414" s="393">
        <f t="shared" si="12"/>
        <v>0</v>
      </c>
      <c r="H414" s="393">
        <f t="shared" si="12"/>
        <v>0</v>
      </c>
      <c r="I414" s="393">
        <f t="shared" si="12"/>
        <v>0</v>
      </c>
      <c r="J414" s="393">
        <f t="shared" si="12"/>
        <v>0</v>
      </c>
      <c r="K414" s="393">
        <f t="shared" si="12"/>
        <v>0</v>
      </c>
      <c r="L414" s="393">
        <f t="shared" si="12"/>
        <v>0</v>
      </c>
      <c r="M414" s="393">
        <f t="shared" si="12"/>
        <v>0</v>
      </c>
      <c r="N414" s="393">
        <f t="shared" si="12"/>
        <v>0</v>
      </c>
      <c r="O414" s="393">
        <f t="shared" si="12"/>
        <v>0</v>
      </c>
      <c r="P414" s="393">
        <f t="shared" si="12"/>
        <v>0</v>
      </c>
      <c r="Q414" s="393">
        <f t="shared" si="12"/>
        <v>0</v>
      </c>
      <c r="R414" s="393">
        <f t="shared" si="12"/>
        <v>0</v>
      </c>
      <c r="S414" s="393">
        <f t="shared" si="12"/>
        <v>0</v>
      </c>
      <c r="T414" s="393">
        <f t="shared" si="12"/>
        <v>0</v>
      </c>
      <c r="U414" s="393">
        <f t="shared" si="12"/>
        <v>0</v>
      </c>
      <c r="V414" s="393">
        <f t="shared" si="12"/>
        <v>0</v>
      </c>
      <c r="W414" s="393">
        <f t="shared" si="12"/>
        <v>0</v>
      </c>
      <c r="X414" s="393">
        <f t="shared" si="12"/>
        <v>0</v>
      </c>
      <c r="Y414" s="393">
        <f t="shared" si="12"/>
        <v>0</v>
      </c>
      <c r="Z414" s="393">
        <f t="shared" si="12"/>
        <v>0</v>
      </c>
      <c r="AA414" s="393">
        <f t="shared" si="12"/>
        <v>0</v>
      </c>
      <c r="AB414" s="393">
        <f t="shared" si="12"/>
        <v>0</v>
      </c>
      <c r="AC414" s="394">
        <f t="shared" si="12"/>
        <v>0</v>
      </c>
      <c r="AE414" s="395">
        <f t="shared" si="13"/>
        <v>0</v>
      </c>
      <c r="AG414" s="395">
        <f t="shared" si="14"/>
        <v>0</v>
      </c>
      <c r="AI414" s="396">
        <f t="shared" si="15"/>
        <v>0</v>
      </c>
      <c r="AK414" s="397"/>
    </row>
    <row r="415" spans="2:37" ht="12.75" customHeight="1" outlineLevel="1" x14ac:dyDescent="0.25">
      <c r="D415" s="139" t="str">
        <f>'Line Items'!D1006</f>
        <v>HST Trailer - Porterbrook</v>
      </c>
      <c r="E415" s="102"/>
      <c r="F415" s="140" t="str">
        <f t="shared" si="16"/>
        <v>%</v>
      </c>
      <c r="G415" s="393">
        <f t="shared" si="12"/>
        <v>0</v>
      </c>
      <c r="H415" s="393">
        <f t="shared" si="12"/>
        <v>0</v>
      </c>
      <c r="I415" s="393">
        <f t="shared" si="12"/>
        <v>0</v>
      </c>
      <c r="J415" s="393">
        <f t="shared" si="12"/>
        <v>0</v>
      </c>
      <c r="K415" s="393">
        <f t="shared" si="12"/>
        <v>0</v>
      </c>
      <c r="L415" s="393">
        <f t="shared" si="12"/>
        <v>0</v>
      </c>
      <c r="M415" s="393">
        <f t="shared" si="12"/>
        <v>0</v>
      </c>
      <c r="N415" s="393">
        <f t="shared" si="12"/>
        <v>0</v>
      </c>
      <c r="O415" s="393">
        <f t="shared" si="12"/>
        <v>0</v>
      </c>
      <c r="P415" s="393">
        <f t="shared" si="12"/>
        <v>0</v>
      </c>
      <c r="Q415" s="393">
        <f t="shared" si="12"/>
        <v>0</v>
      </c>
      <c r="R415" s="393">
        <f t="shared" si="12"/>
        <v>0</v>
      </c>
      <c r="S415" s="393">
        <f t="shared" si="12"/>
        <v>0</v>
      </c>
      <c r="T415" s="393">
        <f t="shared" si="12"/>
        <v>0</v>
      </c>
      <c r="U415" s="393">
        <f t="shared" si="12"/>
        <v>0</v>
      </c>
      <c r="V415" s="393">
        <f t="shared" si="12"/>
        <v>0</v>
      </c>
      <c r="W415" s="393">
        <f t="shared" si="12"/>
        <v>0</v>
      </c>
      <c r="X415" s="393">
        <f t="shared" si="12"/>
        <v>0</v>
      </c>
      <c r="Y415" s="393">
        <f t="shared" si="12"/>
        <v>0</v>
      </c>
      <c r="Z415" s="393">
        <f t="shared" si="12"/>
        <v>0</v>
      </c>
      <c r="AA415" s="393">
        <f t="shared" si="12"/>
        <v>0</v>
      </c>
      <c r="AB415" s="393">
        <f t="shared" si="12"/>
        <v>0</v>
      </c>
      <c r="AC415" s="394">
        <f t="shared" si="12"/>
        <v>0</v>
      </c>
      <c r="AE415" s="395">
        <f t="shared" si="13"/>
        <v>0</v>
      </c>
      <c r="AG415" s="395">
        <f t="shared" si="14"/>
        <v>0</v>
      </c>
      <c r="AI415" s="396">
        <f t="shared" si="15"/>
        <v>0</v>
      </c>
      <c r="AK415" s="397"/>
    </row>
    <row r="416" spans="2:37" ht="12.75" customHeight="1" outlineLevel="1" x14ac:dyDescent="0.25">
      <c r="D416" s="139" t="str">
        <f>'Line Items'!D1007</f>
        <v>HST Catering - Porterbrook</v>
      </c>
      <c r="E416" s="102"/>
      <c r="F416" s="140" t="str">
        <f t="shared" si="16"/>
        <v>%</v>
      </c>
      <c r="G416" s="393">
        <f t="shared" si="12"/>
        <v>0</v>
      </c>
      <c r="H416" s="393">
        <f t="shared" si="12"/>
        <v>0</v>
      </c>
      <c r="I416" s="393">
        <f t="shared" si="12"/>
        <v>0</v>
      </c>
      <c r="J416" s="393">
        <f t="shared" si="12"/>
        <v>0</v>
      </c>
      <c r="K416" s="393">
        <f t="shared" si="12"/>
        <v>0</v>
      </c>
      <c r="L416" s="393">
        <f t="shared" si="12"/>
        <v>0</v>
      </c>
      <c r="M416" s="393">
        <f t="shared" si="12"/>
        <v>0</v>
      </c>
      <c r="N416" s="393">
        <f t="shared" si="12"/>
        <v>0</v>
      </c>
      <c r="O416" s="393">
        <f t="shared" si="12"/>
        <v>0</v>
      </c>
      <c r="P416" s="393">
        <f t="shared" si="12"/>
        <v>0</v>
      </c>
      <c r="Q416" s="393">
        <f t="shared" si="12"/>
        <v>0</v>
      </c>
      <c r="R416" s="393">
        <f t="shared" si="12"/>
        <v>0</v>
      </c>
      <c r="S416" s="393">
        <f t="shared" si="12"/>
        <v>0</v>
      </c>
      <c r="T416" s="393">
        <f t="shared" si="12"/>
        <v>0</v>
      </c>
      <c r="U416" s="393">
        <f t="shared" si="12"/>
        <v>0</v>
      </c>
      <c r="V416" s="393">
        <f t="shared" si="12"/>
        <v>0</v>
      </c>
      <c r="W416" s="393">
        <f t="shared" si="12"/>
        <v>0</v>
      </c>
      <c r="X416" s="393">
        <f t="shared" si="12"/>
        <v>0</v>
      </c>
      <c r="Y416" s="393">
        <f t="shared" si="12"/>
        <v>0</v>
      </c>
      <c r="Z416" s="393">
        <f t="shared" si="12"/>
        <v>0</v>
      </c>
      <c r="AA416" s="393">
        <f t="shared" si="12"/>
        <v>0</v>
      </c>
      <c r="AB416" s="393">
        <f t="shared" si="12"/>
        <v>0</v>
      </c>
      <c r="AC416" s="394">
        <f t="shared" si="12"/>
        <v>0</v>
      </c>
      <c r="AE416" s="395">
        <f t="shared" si="13"/>
        <v>0</v>
      </c>
      <c r="AG416" s="395">
        <f t="shared" si="14"/>
        <v>0</v>
      </c>
      <c r="AI416" s="396">
        <f t="shared" si="15"/>
        <v>0</v>
      </c>
      <c r="AK416" s="397"/>
    </row>
    <row r="417" spans="4:37" ht="12.75" customHeight="1" outlineLevel="1" x14ac:dyDescent="0.25">
      <c r="D417" s="139" t="str">
        <f>'Line Items'!D1008</f>
        <v>HST Spares - Porterbrook</v>
      </c>
      <c r="E417" s="102"/>
      <c r="F417" s="140" t="str">
        <f t="shared" si="16"/>
        <v>%</v>
      </c>
      <c r="G417" s="393">
        <f t="shared" si="12"/>
        <v>0</v>
      </c>
      <c r="H417" s="393">
        <f t="shared" si="12"/>
        <v>0</v>
      </c>
      <c r="I417" s="393">
        <f t="shared" ref="I417:AC432" si="17">IF(I29=0,0,I223/I29)</f>
        <v>0</v>
      </c>
      <c r="J417" s="393">
        <f t="shared" si="17"/>
        <v>0</v>
      </c>
      <c r="K417" s="393">
        <f t="shared" si="17"/>
        <v>0</v>
      </c>
      <c r="L417" s="393">
        <f t="shared" si="17"/>
        <v>0</v>
      </c>
      <c r="M417" s="393">
        <f t="shared" si="17"/>
        <v>0</v>
      </c>
      <c r="N417" s="393">
        <f t="shared" si="17"/>
        <v>0</v>
      </c>
      <c r="O417" s="393">
        <f t="shared" si="17"/>
        <v>0</v>
      </c>
      <c r="P417" s="393">
        <f t="shared" si="17"/>
        <v>0</v>
      </c>
      <c r="Q417" s="393">
        <f t="shared" si="17"/>
        <v>0</v>
      </c>
      <c r="R417" s="393">
        <f t="shared" si="17"/>
        <v>0</v>
      </c>
      <c r="S417" s="393">
        <f t="shared" si="17"/>
        <v>0</v>
      </c>
      <c r="T417" s="393">
        <f t="shared" si="17"/>
        <v>0</v>
      </c>
      <c r="U417" s="393">
        <f t="shared" si="17"/>
        <v>0</v>
      </c>
      <c r="V417" s="393">
        <f t="shared" si="17"/>
        <v>0</v>
      </c>
      <c r="W417" s="393">
        <f t="shared" si="17"/>
        <v>0</v>
      </c>
      <c r="X417" s="393">
        <f t="shared" si="17"/>
        <v>0</v>
      </c>
      <c r="Y417" s="393">
        <f t="shared" si="17"/>
        <v>0</v>
      </c>
      <c r="Z417" s="393">
        <f t="shared" si="17"/>
        <v>0</v>
      </c>
      <c r="AA417" s="393">
        <f t="shared" si="17"/>
        <v>0</v>
      </c>
      <c r="AB417" s="393">
        <f t="shared" si="17"/>
        <v>0</v>
      </c>
      <c r="AC417" s="394">
        <f t="shared" si="17"/>
        <v>0</v>
      </c>
      <c r="AE417" s="395">
        <f t="shared" si="13"/>
        <v>0</v>
      </c>
      <c r="AG417" s="395">
        <f t="shared" si="14"/>
        <v>0</v>
      </c>
      <c r="AI417" s="396">
        <f t="shared" si="15"/>
        <v>0</v>
      </c>
      <c r="AK417" s="397"/>
    </row>
    <row r="418" spans="4:37" ht="12.75" customHeight="1" outlineLevel="1" x14ac:dyDescent="0.25">
      <c r="D418" s="139" t="str">
        <f>'Line Items'!D1009</f>
        <v>HST Powercar - Angel</v>
      </c>
      <c r="E418" s="102"/>
      <c r="F418" s="140" t="str">
        <f t="shared" si="16"/>
        <v>%</v>
      </c>
      <c r="G418" s="393">
        <f t="shared" ref="G418:V433" si="18">IF(G30=0,0,G224/G30)</f>
        <v>0</v>
      </c>
      <c r="H418" s="393">
        <f t="shared" si="18"/>
        <v>0</v>
      </c>
      <c r="I418" s="393">
        <f t="shared" si="18"/>
        <v>0</v>
      </c>
      <c r="J418" s="393">
        <f t="shared" si="18"/>
        <v>0</v>
      </c>
      <c r="K418" s="393">
        <f t="shared" si="18"/>
        <v>0</v>
      </c>
      <c r="L418" s="393">
        <f t="shared" si="18"/>
        <v>0</v>
      </c>
      <c r="M418" s="393">
        <f t="shared" si="18"/>
        <v>0</v>
      </c>
      <c r="N418" s="393">
        <f t="shared" si="18"/>
        <v>0</v>
      </c>
      <c r="O418" s="393">
        <f t="shared" si="18"/>
        <v>0</v>
      </c>
      <c r="P418" s="393">
        <f t="shared" si="18"/>
        <v>0</v>
      </c>
      <c r="Q418" s="393">
        <f t="shared" si="18"/>
        <v>0</v>
      </c>
      <c r="R418" s="393">
        <f t="shared" si="18"/>
        <v>0</v>
      </c>
      <c r="S418" s="393">
        <f t="shared" si="18"/>
        <v>0</v>
      </c>
      <c r="T418" s="393">
        <f t="shared" si="17"/>
        <v>0</v>
      </c>
      <c r="U418" s="393">
        <f t="shared" si="17"/>
        <v>0</v>
      </c>
      <c r="V418" s="393">
        <f t="shared" si="17"/>
        <v>0</v>
      </c>
      <c r="W418" s="393">
        <f t="shared" si="17"/>
        <v>0</v>
      </c>
      <c r="X418" s="393">
        <f t="shared" si="17"/>
        <v>0</v>
      </c>
      <c r="Y418" s="393">
        <f t="shared" si="17"/>
        <v>0</v>
      </c>
      <c r="Z418" s="393">
        <f t="shared" si="17"/>
        <v>0</v>
      </c>
      <c r="AA418" s="393">
        <f t="shared" si="17"/>
        <v>0</v>
      </c>
      <c r="AB418" s="393">
        <f t="shared" si="17"/>
        <v>0</v>
      </c>
      <c r="AC418" s="394">
        <f t="shared" si="17"/>
        <v>0</v>
      </c>
      <c r="AE418" s="395">
        <f t="shared" si="13"/>
        <v>0</v>
      </c>
      <c r="AG418" s="395">
        <f t="shared" si="14"/>
        <v>0</v>
      </c>
      <c r="AI418" s="396">
        <f t="shared" si="15"/>
        <v>0</v>
      </c>
      <c r="AK418" s="397"/>
    </row>
    <row r="419" spans="4:37" ht="12.75" customHeight="1" outlineLevel="1" x14ac:dyDescent="0.25">
      <c r="D419" s="139" t="str">
        <f>'Line Items'!D1010</f>
        <v>HST Trailer - Angel</v>
      </c>
      <c r="E419" s="102"/>
      <c r="F419" s="140" t="str">
        <f t="shared" si="16"/>
        <v>%</v>
      </c>
      <c r="G419" s="393">
        <f t="shared" si="18"/>
        <v>0</v>
      </c>
      <c r="H419" s="393">
        <f t="shared" si="18"/>
        <v>0</v>
      </c>
      <c r="I419" s="393">
        <f t="shared" si="18"/>
        <v>0</v>
      </c>
      <c r="J419" s="393">
        <f t="shared" si="18"/>
        <v>0</v>
      </c>
      <c r="K419" s="393">
        <f t="shared" si="18"/>
        <v>0</v>
      </c>
      <c r="L419" s="393">
        <f t="shared" si="18"/>
        <v>0</v>
      </c>
      <c r="M419" s="393">
        <f t="shared" si="18"/>
        <v>0</v>
      </c>
      <c r="N419" s="393">
        <f t="shared" si="18"/>
        <v>0</v>
      </c>
      <c r="O419" s="393">
        <f t="shared" si="18"/>
        <v>0</v>
      </c>
      <c r="P419" s="393">
        <f t="shared" si="18"/>
        <v>0</v>
      </c>
      <c r="Q419" s="393">
        <f t="shared" si="18"/>
        <v>0</v>
      </c>
      <c r="R419" s="393">
        <f t="shared" si="18"/>
        <v>0</v>
      </c>
      <c r="S419" s="393">
        <f t="shared" si="18"/>
        <v>0</v>
      </c>
      <c r="T419" s="393">
        <f t="shared" si="17"/>
        <v>0</v>
      </c>
      <c r="U419" s="393">
        <f t="shared" si="17"/>
        <v>0</v>
      </c>
      <c r="V419" s="393">
        <f t="shared" si="17"/>
        <v>0</v>
      </c>
      <c r="W419" s="393">
        <f t="shared" si="17"/>
        <v>0</v>
      </c>
      <c r="X419" s="393">
        <f t="shared" si="17"/>
        <v>0</v>
      </c>
      <c r="Y419" s="393">
        <f t="shared" si="17"/>
        <v>0</v>
      </c>
      <c r="Z419" s="393">
        <f t="shared" si="17"/>
        <v>0</v>
      </c>
      <c r="AA419" s="393">
        <f t="shared" si="17"/>
        <v>0</v>
      </c>
      <c r="AB419" s="393">
        <f t="shared" si="17"/>
        <v>0</v>
      </c>
      <c r="AC419" s="394">
        <f t="shared" si="17"/>
        <v>0</v>
      </c>
      <c r="AE419" s="395">
        <f t="shared" si="13"/>
        <v>0</v>
      </c>
      <c r="AG419" s="395">
        <f t="shared" si="14"/>
        <v>0</v>
      </c>
      <c r="AI419" s="396">
        <f t="shared" si="15"/>
        <v>0</v>
      </c>
      <c r="AK419" s="397"/>
    </row>
    <row r="420" spans="4:37" ht="12.75" customHeight="1" outlineLevel="1" x14ac:dyDescent="0.25">
      <c r="D420" s="139" t="str">
        <f>'Line Items'!D1011</f>
        <v>[Rolling Stock Line 15]</v>
      </c>
      <c r="E420" s="102"/>
      <c r="F420" s="140" t="str">
        <f t="shared" si="16"/>
        <v>%</v>
      </c>
      <c r="G420" s="393">
        <f t="shared" si="18"/>
        <v>0</v>
      </c>
      <c r="H420" s="393">
        <f t="shared" si="18"/>
        <v>0</v>
      </c>
      <c r="I420" s="393">
        <f t="shared" si="18"/>
        <v>0</v>
      </c>
      <c r="J420" s="393">
        <f t="shared" si="18"/>
        <v>0</v>
      </c>
      <c r="K420" s="393">
        <f t="shared" si="18"/>
        <v>0</v>
      </c>
      <c r="L420" s="393">
        <f t="shared" si="18"/>
        <v>0</v>
      </c>
      <c r="M420" s="393">
        <f t="shared" si="18"/>
        <v>0</v>
      </c>
      <c r="N420" s="393">
        <f t="shared" si="18"/>
        <v>0</v>
      </c>
      <c r="O420" s="393">
        <f t="shared" si="18"/>
        <v>0</v>
      </c>
      <c r="P420" s="393">
        <f t="shared" si="18"/>
        <v>0</v>
      </c>
      <c r="Q420" s="393">
        <f t="shared" si="18"/>
        <v>0</v>
      </c>
      <c r="R420" s="393">
        <f t="shared" si="18"/>
        <v>0</v>
      </c>
      <c r="S420" s="393">
        <f t="shared" si="18"/>
        <v>0</v>
      </c>
      <c r="T420" s="393">
        <f t="shared" si="17"/>
        <v>0</v>
      </c>
      <c r="U420" s="393">
        <f t="shared" si="17"/>
        <v>0</v>
      </c>
      <c r="V420" s="393">
        <f t="shared" si="17"/>
        <v>0</v>
      </c>
      <c r="W420" s="393">
        <f t="shared" si="17"/>
        <v>0</v>
      </c>
      <c r="X420" s="393">
        <f t="shared" si="17"/>
        <v>0</v>
      </c>
      <c r="Y420" s="393">
        <f t="shared" si="17"/>
        <v>0</v>
      </c>
      <c r="Z420" s="393">
        <f t="shared" si="17"/>
        <v>0</v>
      </c>
      <c r="AA420" s="393">
        <f t="shared" si="17"/>
        <v>0</v>
      </c>
      <c r="AB420" s="393">
        <f t="shared" si="17"/>
        <v>0</v>
      </c>
      <c r="AC420" s="394">
        <f t="shared" si="17"/>
        <v>0</v>
      </c>
      <c r="AE420" s="395">
        <f t="shared" si="13"/>
        <v>0</v>
      </c>
      <c r="AG420" s="395">
        <f t="shared" si="14"/>
        <v>0</v>
      </c>
      <c r="AI420" s="396">
        <f t="shared" si="15"/>
        <v>0</v>
      </c>
      <c r="AK420" s="397"/>
    </row>
    <row r="421" spans="4:37" ht="12.75" customHeight="1" outlineLevel="1" x14ac:dyDescent="0.25">
      <c r="D421" s="139" t="str">
        <f>'Line Items'!D1012</f>
        <v>[Rolling Stock Line 16]</v>
      </c>
      <c r="E421" s="102"/>
      <c r="F421" s="140" t="str">
        <f t="shared" si="16"/>
        <v>%</v>
      </c>
      <c r="G421" s="393">
        <f t="shared" si="18"/>
        <v>0</v>
      </c>
      <c r="H421" s="393">
        <f t="shared" si="18"/>
        <v>0</v>
      </c>
      <c r="I421" s="393">
        <f t="shared" si="18"/>
        <v>0</v>
      </c>
      <c r="J421" s="393">
        <f t="shared" si="18"/>
        <v>0</v>
      </c>
      <c r="K421" s="393">
        <f t="shared" si="18"/>
        <v>0</v>
      </c>
      <c r="L421" s="393">
        <f t="shared" si="18"/>
        <v>0</v>
      </c>
      <c r="M421" s="393">
        <f t="shared" si="18"/>
        <v>0</v>
      </c>
      <c r="N421" s="393">
        <f t="shared" si="18"/>
        <v>0</v>
      </c>
      <c r="O421" s="393">
        <f t="shared" si="18"/>
        <v>0</v>
      </c>
      <c r="P421" s="393">
        <f t="shared" si="18"/>
        <v>0</v>
      </c>
      <c r="Q421" s="393">
        <f t="shared" si="18"/>
        <v>0</v>
      </c>
      <c r="R421" s="393">
        <f t="shared" si="18"/>
        <v>0</v>
      </c>
      <c r="S421" s="393">
        <f t="shared" si="18"/>
        <v>0</v>
      </c>
      <c r="T421" s="393">
        <f t="shared" si="17"/>
        <v>0</v>
      </c>
      <c r="U421" s="393">
        <f t="shared" si="17"/>
        <v>0</v>
      </c>
      <c r="V421" s="393">
        <f t="shared" si="17"/>
        <v>0</v>
      </c>
      <c r="W421" s="393">
        <f t="shared" si="17"/>
        <v>0</v>
      </c>
      <c r="X421" s="393">
        <f t="shared" si="17"/>
        <v>0</v>
      </c>
      <c r="Y421" s="393">
        <f t="shared" si="17"/>
        <v>0</v>
      </c>
      <c r="Z421" s="393">
        <f t="shared" si="17"/>
        <v>0</v>
      </c>
      <c r="AA421" s="393">
        <f t="shared" si="17"/>
        <v>0</v>
      </c>
      <c r="AB421" s="393">
        <f t="shared" si="17"/>
        <v>0</v>
      </c>
      <c r="AC421" s="394">
        <f t="shared" si="17"/>
        <v>0</v>
      </c>
      <c r="AE421" s="395">
        <f t="shared" si="13"/>
        <v>0</v>
      </c>
      <c r="AG421" s="395">
        <f t="shared" si="14"/>
        <v>0</v>
      </c>
      <c r="AI421" s="396">
        <f t="shared" si="15"/>
        <v>0</v>
      </c>
      <c r="AK421" s="397"/>
    </row>
    <row r="422" spans="4:37" ht="12.75" customHeight="1" outlineLevel="1" x14ac:dyDescent="0.25">
      <c r="D422" s="139" t="str">
        <f>'Line Items'!D1013</f>
        <v>[Rolling Stock Line 17]</v>
      </c>
      <c r="E422" s="102"/>
      <c r="F422" s="140" t="str">
        <f t="shared" si="16"/>
        <v>%</v>
      </c>
      <c r="G422" s="393">
        <f t="shared" si="18"/>
        <v>0</v>
      </c>
      <c r="H422" s="393">
        <f t="shared" si="18"/>
        <v>0</v>
      </c>
      <c r="I422" s="393">
        <f t="shared" si="18"/>
        <v>0</v>
      </c>
      <c r="J422" s="393">
        <f t="shared" si="18"/>
        <v>0</v>
      </c>
      <c r="K422" s="393">
        <f t="shared" si="18"/>
        <v>0</v>
      </c>
      <c r="L422" s="393">
        <f t="shared" si="18"/>
        <v>0</v>
      </c>
      <c r="M422" s="393">
        <f t="shared" si="18"/>
        <v>0</v>
      </c>
      <c r="N422" s="393">
        <f t="shared" si="18"/>
        <v>0</v>
      </c>
      <c r="O422" s="393">
        <f t="shared" si="18"/>
        <v>0</v>
      </c>
      <c r="P422" s="393">
        <f t="shared" si="18"/>
        <v>0</v>
      </c>
      <c r="Q422" s="393">
        <f t="shared" si="18"/>
        <v>0</v>
      </c>
      <c r="R422" s="393">
        <f t="shared" si="18"/>
        <v>0</v>
      </c>
      <c r="S422" s="393">
        <f t="shared" si="18"/>
        <v>0</v>
      </c>
      <c r="T422" s="393">
        <f t="shared" si="17"/>
        <v>0</v>
      </c>
      <c r="U422" s="393">
        <f t="shared" si="17"/>
        <v>0</v>
      </c>
      <c r="V422" s="393">
        <f t="shared" si="17"/>
        <v>0</v>
      </c>
      <c r="W422" s="393">
        <f t="shared" si="17"/>
        <v>0</v>
      </c>
      <c r="X422" s="393">
        <f t="shared" si="17"/>
        <v>0</v>
      </c>
      <c r="Y422" s="393">
        <f t="shared" si="17"/>
        <v>0</v>
      </c>
      <c r="Z422" s="393">
        <f t="shared" si="17"/>
        <v>0</v>
      </c>
      <c r="AA422" s="393">
        <f t="shared" si="17"/>
        <v>0</v>
      </c>
      <c r="AB422" s="393">
        <f t="shared" si="17"/>
        <v>0</v>
      </c>
      <c r="AC422" s="394">
        <f t="shared" si="17"/>
        <v>0</v>
      </c>
      <c r="AE422" s="395">
        <f t="shared" si="13"/>
        <v>0</v>
      </c>
      <c r="AG422" s="395">
        <f t="shared" si="14"/>
        <v>0</v>
      </c>
      <c r="AI422" s="396">
        <f t="shared" si="15"/>
        <v>0</v>
      </c>
      <c r="AK422" s="397"/>
    </row>
    <row r="423" spans="4:37" ht="13.5" customHeight="1" outlineLevel="1" x14ac:dyDescent="0.25">
      <c r="D423" s="139" t="str">
        <f>'Line Items'!D1014</f>
        <v>[Rolling Stock Line 18]</v>
      </c>
      <c r="E423" s="102"/>
      <c r="F423" s="140" t="str">
        <f t="shared" si="16"/>
        <v>%</v>
      </c>
      <c r="G423" s="393">
        <f t="shared" si="18"/>
        <v>0</v>
      </c>
      <c r="H423" s="393">
        <f t="shared" si="18"/>
        <v>0</v>
      </c>
      <c r="I423" s="393">
        <f t="shared" si="18"/>
        <v>0</v>
      </c>
      <c r="J423" s="393">
        <f t="shared" si="18"/>
        <v>0</v>
      </c>
      <c r="K423" s="393">
        <f t="shared" si="18"/>
        <v>0</v>
      </c>
      <c r="L423" s="393">
        <f t="shared" si="18"/>
        <v>0</v>
      </c>
      <c r="M423" s="393">
        <f t="shared" si="18"/>
        <v>0</v>
      </c>
      <c r="N423" s="393">
        <f t="shared" si="18"/>
        <v>0</v>
      </c>
      <c r="O423" s="393">
        <f t="shared" si="18"/>
        <v>0</v>
      </c>
      <c r="P423" s="393">
        <f t="shared" si="18"/>
        <v>0</v>
      </c>
      <c r="Q423" s="393">
        <f t="shared" si="18"/>
        <v>0</v>
      </c>
      <c r="R423" s="393">
        <f t="shared" si="18"/>
        <v>0</v>
      </c>
      <c r="S423" s="393">
        <f t="shared" si="18"/>
        <v>0</v>
      </c>
      <c r="T423" s="393">
        <f t="shared" si="17"/>
        <v>0</v>
      </c>
      <c r="U423" s="393">
        <f t="shared" si="17"/>
        <v>0</v>
      </c>
      <c r="V423" s="393">
        <f t="shared" si="17"/>
        <v>0</v>
      </c>
      <c r="W423" s="393">
        <f t="shared" si="17"/>
        <v>0</v>
      </c>
      <c r="X423" s="393">
        <f t="shared" si="17"/>
        <v>0</v>
      </c>
      <c r="Y423" s="393">
        <f t="shared" si="17"/>
        <v>0</v>
      </c>
      <c r="Z423" s="393">
        <f t="shared" si="17"/>
        <v>0</v>
      </c>
      <c r="AA423" s="393">
        <f t="shared" si="17"/>
        <v>0</v>
      </c>
      <c r="AB423" s="393">
        <f t="shared" si="17"/>
        <v>0</v>
      </c>
      <c r="AC423" s="394">
        <f t="shared" si="17"/>
        <v>0</v>
      </c>
      <c r="AE423" s="395">
        <f t="shared" si="13"/>
        <v>0</v>
      </c>
      <c r="AG423" s="395">
        <f t="shared" si="14"/>
        <v>0</v>
      </c>
      <c r="AI423" s="396">
        <f t="shared" si="15"/>
        <v>0</v>
      </c>
      <c r="AK423" s="397"/>
    </row>
    <row r="424" spans="4:37" ht="12.75" customHeight="1" outlineLevel="1" x14ac:dyDescent="0.25">
      <c r="D424" s="139" t="str">
        <f>'Line Items'!D1015</f>
        <v>[Rolling Stock Line 19]</v>
      </c>
      <c r="E424" s="102"/>
      <c r="F424" s="140" t="str">
        <f t="shared" si="16"/>
        <v>%</v>
      </c>
      <c r="G424" s="393">
        <f t="shared" si="18"/>
        <v>0</v>
      </c>
      <c r="H424" s="393">
        <f t="shared" si="18"/>
        <v>0</v>
      </c>
      <c r="I424" s="393">
        <f t="shared" si="18"/>
        <v>0</v>
      </c>
      <c r="J424" s="393">
        <f t="shared" si="18"/>
        <v>0</v>
      </c>
      <c r="K424" s="393">
        <f t="shared" si="18"/>
        <v>0</v>
      </c>
      <c r="L424" s="393">
        <f t="shared" si="18"/>
        <v>0</v>
      </c>
      <c r="M424" s="393">
        <f t="shared" si="18"/>
        <v>0</v>
      </c>
      <c r="N424" s="393">
        <f t="shared" si="18"/>
        <v>0</v>
      </c>
      <c r="O424" s="393">
        <f t="shared" si="18"/>
        <v>0</v>
      </c>
      <c r="P424" s="393">
        <f t="shared" si="18"/>
        <v>0</v>
      </c>
      <c r="Q424" s="393">
        <f t="shared" si="18"/>
        <v>0</v>
      </c>
      <c r="R424" s="393">
        <f t="shared" si="18"/>
        <v>0</v>
      </c>
      <c r="S424" s="393">
        <f t="shared" si="18"/>
        <v>0</v>
      </c>
      <c r="T424" s="393">
        <f t="shared" si="17"/>
        <v>0</v>
      </c>
      <c r="U424" s="393">
        <f t="shared" si="17"/>
        <v>0</v>
      </c>
      <c r="V424" s="393">
        <f t="shared" si="17"/>
        <v>0</v>
      </c>
      <c r="W424" s="393">
        <f t="shared" si="17"/>
        <v>0</v>
      </c>
      <c r="X424" s="393">
        <f t="shared" si="17"/>
        <v>0</v>
      </c>
      <c r="Y424" s="393">
        <f t="shared" si="17"/>
        <v>0</v>
      </c>
      <c r="Z424" s="393">
        <f t="shared" si="17"/>
        <v>0</v>
      </c>
      <c r="AA424" s="393">
        <f t="shared" si="17"/>
        <v>0</v>
      </c>
      <c r="AB424" s="393">
        <f t="shared" si="17"/>
        <v>0</v>
      </c>
      <c r="AC424" s="394">
        <f t="shared" si="17"/>
        <v>0</v>
      </c>
      <c r="AE424" s="395">
        <f t="shared" si="13"/>
        <v>0</v>
      </c>
      <c r="AG424" s="395">
        <f t="shared" si="14"/>
        <v>0</v>
      </c>
      <c r="AI424" s="396">
        <f t="shared" si="15"/>
        <v>0</v>
      </c>
      <c r="AK424" s="397"/>
    </row>
    <row r="425" spans="4:37" ht="12.75" customHeight="1" outlineLevel="1" x14ac:dyDescent="0.25">
      <c r="D425" s="139" t="str">
        <f>'Line Items'!D1016</f>
        <v>[Rolling Stock Line 20]</v>
      </c>
      <c r="E425" s="102"/>
      <c r="F425" s="140" t="str">
        <f t="shared" si="16"/>
        <v>%</v>
      </c>
      <c r="G425" s="393">
        <f t="shared" si="18"/>
        <v>0</v>
      </c>
      <c r="H425" s="393">
        <f t="shared" si="18"/>
        <v>0</v>
      </c>
      <c r="I425" s="393">
        <f t="shared" si="18"/>
        <v>0</v>
      </c>
      <c r="J425" s="393">
        <f t="shared" si="18"/>
        <v>0</v>
      </c>
      <c r="K425" s="393">
        <f t="shared" si="18"/>
        <v>0</v>
      </c>
      <c r="L425" s="393">
        <f t="shared" si="18"/>
        <v>0</v>
      </c>
      <c r="M425" s="393">
        <f t="shared" si="18"/>
        <v>0</v>
      </c>
      <c r="N425" s="393">
        <f t="shared" si="18"/>
        <v>0</v>
      </c>
      <c r="O425" s="393">
        <f t="shared" si="18"/>
        <v>0</v>
      </c>
      <c r="P425" s="393">
        <f t="shared" si="18"/>
        <v>0</v>
      </c>
      <c r="Q425" s="393">
        <f t="shared" si="18"/>
        <v>0</v>
      </c>
      <c r="R425" s="393">
        <f t="shared" si="18"/>
        <v>0</v>
      </c>
      <c r="S425" s="393">
        <f t="shared" si="18"/>
        <v>0</v>
      </c>
      <c r="T425" s="393">
        <f t="shared" si="17"/>
        <v>0</v>
      </c>
      <c r="U425" s="393">
        <f t="shared" si="17"/>
        <v>0</v>
      </c>
      <c r="V425" s="393">
        <f t="shared" si="17"/>
        <v>0</v>
      </c>
      <c r="W425" s="393">
        <f t="shared" si="17"/>
        <v>0</v>
      </c>
      <c r="X425" s="393">
        <f t="shared" si="17"/>
        <v>0</v>
      </c>
      <c r="Y425" s="393">
        <f t="shared" si="17"/>
        <v>0</v>
      </c>
      <c r="Z425" s="393">
        <f t="shared" si="17"/>
        <v>0</v>
      </c>
      <c r="AA425" s="393">
        <f t="shared" si="17"/>
        <v>0</v>
      </c>
      <c r="AB425" s="393">
        <f t="shared" si="17"/>
        <v>0</v>
      </c>
      <c r="AC425" s="394">
        <f t="shared" si="17"/>
        <v>0</v>
      </c>
      <c r="AE425" s="395">
        <f t="shared" si="13"/>
        <v>0</v>
      </c>
      <c r="AG425" s="395">
        <f t="shared" si="14"/>
        <v>0</v>
      </c>
      <c r="AI425" s="396">
        <f t="shared" si="15"/>
        <v>0</v>
      </c>
      <c r="AK425" s="397"/>
    </row>
    <row r="426" spans="4:37" ht="12.75" customHeight="1" outlineLevel="1" x14ac:dyDescent="0.25">
      <c r="D426" s="139" t="str">
        <f>'Line Items'!D1017</f>
        <v>[Rolling Stock Line 21]</v>
      </c>
      <c r="E426" s="102"/>
      <c r="F426" s="140" t="str">
        <f t="shared" si="16"/>
        <v>%</v>
      </c>
      <c r="G426" s="393">
        <f t="shared" si="18"/>
        <v>0</v>
      </c>
      <c r="H426" s="393">
        <f t="shared" si="18"/>
        <v>0</v>
      </c>
      <c r="I426" s="393">
        <f t="shared" si="18"/>
        <v>0</v>
      </c>
      <c r="J426" s="393">
        <f t="shared" si="18"/>
        <v>0</v>
      </c>
      <c r="K426" s="393">
        <f t="shared" si="18"/>
        <v>0</v>
      </c>
      <c r="L426" s="393">
        <f t="shared" si="18"/>
        <v>0</v>
      </c>
      <c r="M426" s="393">
        <f t="shared" si="18"/>
        <v>0</v>
      </c>
      <c r="N426" s="393">
        <f t="shared" si="18"/>
        <v>0</v>
      </c>
      <c r="O426" s="393">
        <f t="shared" si="18"/>
        <v>0</v>
      </c>
      <c r="P426" s="393">
        <f t="shared" si="18"/>
        <v>0</v>
      </c>
      <c r="Q426" s="393">
        <f t="shared" si="18"/>
        <v>0</v>
      </c>
      <c r="R426" s="393">
        <f t="shared" si="18"/>
        <v>0</v>
      </c>
      <c r="S426" s="393">
        <f t="shared" si="18"/>
        <v>0</v>
      </c>
      <c r="T426" s="393">
        <f t="shared" si="17"/>
        <v>0</v>
      </c>
      <c r="U426" s="393">
        <f t="shared" si="17"/>
        <v>0</v>
      </c>
      <c r="V426" s="393">
        <f t="shared" si="17"/>
        <v>0</v>
      </c>
      <c r="W426" s="393">
        <f t="shared" si="17"/>
        <v>0</v>
      </c>
      <c r="X426" s="393">
        <f t="shared" si="17"/>
        <v>0</v>
      </c>
      <c r="Y426" s="393">
        <f t="shared" si="17"/>
        <v>0</v>
      </c>
      <c r="Z426" s="393">
        <f t="shared" si="17"/>
        <v>0</v>
      </c>
      <c r="AA426" s="393">
        <f t="shared" si="17"/>
        <v>0</v>
      </c>
      <c r="AB426" s="393">
        <f t="shared" si="17"/>
        <v>0</v>
      </c>
      <c r="AC426" s="394">
        <f t="shared" si="17"/>
        <v>0</v>
      </c>
      <c r="AE426" s="395">
        <f t="shared" si="13"/>
        <v>0</v>
      </c>
      <c r="AG426" s="395">
        <f t="shared" si="14"/>
        <v>0</v>
      </c>
      <c r="AI426" s="396">
        <f t="shared" si="15"/>
        <v>0</v>
      </c>
      <c r="AK426" s="397"/>
    </row>
    <row r="427" spans="4:37" ht="12.75" customHeight="1" outlineLevel="1" x14ac:dyDescent="0.25">
      <c r="D427" s="139" t="str">
        <f>'Line Items'!D1018</f>
        <v>[Rolling Stock Line 22]</v>
      </c>
      <c r="E427" s="102"/>
      <c r="F427" s="140" t="str">
        <f t="shared" si="16"/>
        <v>%</v>
      </c>
      <c r="G427" s="393">
        <f t="shared" si="18"/>
        <v>0</v>
      </c>
      <c r="H427" s="393">
        <f t="shared" si="18"/>
        <v>0</v>
      </c>
      <c r="I427" s="393">
        <f t="shared" si="18"/>
        <v>0</v>
      </c>
      <c r="J427" s="393">
        <f t="shared" si="18"/>
        <v>0</v>
      </c>
      <c r="K427" s="393">
        <f t="shared" si="18"/>
        <v>0</v>
      </c>
      <c r="L427" s="393">
        <f t="shared" si="18"/>
        <v>0</v>
      </c>
      <c r="M427" s="393">
        <f t="shared" si="18"/>
        <v>0</v>
      </c>
      <c r="N427" s="393">
        <f t="shared" si="18"/>
        <v>0</v>
      </c>
      <c r="O427" s="393">
        <f t="shared" si="18"/>
        <v>0</v>
      </c>
      <c r="P427" s="393">
        <f t="shared" si="18"/>
        <v>0</v>
      </c>
      <c r="Q427" s="393">
        <f t="shared" si="18"/>
        <v>0</v>
      </c>
      <c r="R427" s="393">
        <f t="shared" si="18"/>
        <v>0</v>
      </c>
      <c r="S427" s="393">
        <f t="shared" si="18"/>
        <v>0</v>
      </c>
      <c r="T427" s="393">
        <f t="shared" si="17"/>
        <v>0</v>
      </c>
      <c r="U427" s="393">
        <f t="shared" si="17"/>
        <v>0</v>
      </c>
      <c r="V427" s="393">
        <f t="shared" si="17"/>
        <v>0</v>
      </c>
      <c r="W427" s="393">
        <f t="shared" si="17"/>
        <v>0</v>
      </c>
      <c r="X427" s="393">
        <f t="shared" si="17"/>
        <v>0</v>
      </c>
      <c r="Y427" s="393">
        <f t="shared" si="17"/>
        <v>0</v>
      </c>
      <c r="Z427" s="393">
        <f t="shared" si="17"/>
        <v>0</v>
      </c>
      <c r="AA427" s="393">
        <f t="shared" si="17"/>
        <v>0</v>
      </c>
      <c r="AB427" s="393">
        <f t="shared" si="17"/>
        <v>0</v>
      </c>
      <c r="AC427" s="394">
        <f t="shared" si="17"/>
        <v>0</v>
      </c>
      <c r="AE427" s="395">
        <f t="shared" si="13"/>
        <v>0</v>
      </c>
      <c r="AG427" s="395">
        <f t="shared" si="14"/>
        <v>0</v>
      </c>
      <c r="AI427" s="396">
        <f t="shared" si="15"/>
        <v>0</v>
      </c>
      <c r="AK427" s="397"/>
    </row>
    <row r="428" spans="4:37" ht="12.75" customHeight="1" outlineLevel="1" x14ac:dyDescent="0.25">
      <c r="D428" s="139" t="str">
        <f>'Line Items'!D1019</f>
        <v>[Rolling Stock Line 23]</v>
      </c>
      <c r="E428" s="102"/>
      <c r="F428" s="140" t="str">
        <f t="shared" si="16"/>
        <v>%</v>
      </c>
      <c r="G428" s="393">
        <f t="shared" si="18"/>
        <v>0</v>
      </c>
      <c r="H428" s="393">
        <f t="shared" si="18"/>
        <v>0</v>
      </c>
      <c r="I428" s="393">
        <f t="shared" si="18"/>
        <v>0</v>
      </c>
      <c r="J428" s="393">
        <f t="shared" si="18"/>
        <v>0</v>
      </c>
      <c r="K428" s="393">
        <f t="shared" si="18"/>
        <v>0</v>
      </c>
      <c r="L428" s="393">
        <f t="shared" si="18"/>
        <v>0</v>
      </c>
      <c r="M428" s="393">
        <f t="shared" si="18"/>
        <v>0</v>
      </c>
      <c r="N428" s="393">
        <f t="shared" si="18"/>
        <v>0</v>
      </c>
      <c r="O428" s="393">
        <f t="shared" si="18"/>
        <v>0</v>
      </c>
      <c r="P428" s="393">
        <f t="shared" si="18"/>
        <v>0</v>
      </c>
      <c r="Q428" s="393">
        <f t="shared" si="18"/>
        <v>0</v>
      </c>
      <c r="R428" s="393">
        <f t="shared" si="18"/>
        <v>0</v>
      </c>
      <c r="S428" s="393">
        <f t="shared" si="18"/>
        <v>0</v>
      </c>
      <c r="T428" s="393">
        <f t="shared" si="17"/>
        <v>0</v>
      </c>
      <c r="U428" s="393">
        <f t="shared" si="17"/>
        <v>0</v>
      </c>
      <c r="V428" s="393">
        <f t="shared" si="17"/>
        <v>0</v>
      </c>
      <c r="W428" s="393">
        <f t="shared" si="17"/>
        <v>0</v>
      </c>
      <c r="X428" s="393">
        <f t="shared" si="17"/>
        <v>0</v>
      </c>
      <c r="Y428" s="393">
        <f t="shared" si="17"/>
        <v>0</v>
      </c>
      <c r="Z428" s="393">
        <f t="shared" si="17"/>
        <v>0</v>
      </c>
      <c r="AA428" s="393">
        <f t="shared" si="17"/>
        <v>0</v>
      </c>
      <c r="AB428" s="393">
        <f t="shared" si="17"/>
        <v>0</v>
      </c>
      <c r="AC428" s="394">
        <f t="shared" si="17"/>
        <v>0</v>
      </c>
      <c r="AE428" s="395">
        <f t="shared" si="13"/>
        <v>0</v>
      </c>
      <c r="AG428" s="395">
        <f t="shared" si="14"/>
        <v>0</v>
      </c>
      <c r="AI428" s="396">
        <f t="shared" si="15"/>
        <v>0</v>
      </c>
      <c r="AK428" s="397"/>
    </row>
    <row r="429" spans="4:37" ht="12.75" customHeight="1" outlineLevel="1" x14ac:dyDescent="0.25">
      <c r="D429" s="139" t="str">
        <f>'Line Items'!D1020</f>
        <v>[Rolling Stock Line 24]</v>
      </c>
      <c r="E429" s="102"/>
      <c r="F429" s="140" t="str">
        <f t="shared" si="16"/>
        <v>%</v>
      </c>
      <c r="G429" s="393">
        <f t="shared" si="18"/>
        <v>0</v>
      </c>
      <c r="H429" s="393">
        <f t="shared" si="18"/>
        <v>0</v>
      </c>
      <c r="I429" s="393">
        <f t="shared" si="18"/>
        <v>0</v>
      </c>
      <c r="J429" s="393">
        <f t="shared" si="18"/>
        <v>0</v>
      </c>
      <c r="K429" s="393">
        <f t="shared" si="18"/>
        <v>0</v>
      </c>
      <c r="L429" s="393">
        <f t="shared" si="18"/>
        <v>0</v>
      </c>
      <c r="M429" s="393">
        <f t="shared" si="18"/>
        <v>0</v>
      </c>
      <c r="N429" s="393">
        <f t="shared" si="18"/>
        <v>0</v>
      </c>
      <c r="O429" s="393">
        <f t="shared" si="18"/>
        <v>0</v>
      </c>
      <c r="P429" s="393">
        <f t="shared" si="18"/>
        <v>0</v>
      </c>
      <c r="Q429" s="393">
        <f t="shared" si="18"/>
        <v>0</v>
      </c>
      <c r="R429" s="393">
        <f t="shared" si="18"/>
        <v>0</v>
      </c>
      <c r="S429" s="393">
        <f t="shared" si="18"/>
        <v>0</v>
      </c>
      <c r="T429" s="393">
        <f t="shared" si="17"/>
        <v>0</v>
      </c>
      <c r="U429" s="393">
        <f t="shared" si="17"/>
        <v>0</v>
      </c>
      <c r="V429" s="393">
        <f t="shared" si="17"/>
        <v>0</v>
      </c>
      <c r="W429" s="393">
        <f t="shared" si="17"/>
        <v>0</v>
      </c>
      <c r="X429" s="393">
        <f t="shared" si="17"/>
        <v>0</v>
      </c>
      <c r="Y429" s="393">
        <f t="shared" si="17"/>
        <v>0</v>
      </c>
      <c r="Z429" s="393">
        <f t="shared" si="17"/>
        <v>0</v>
      </c>
      <c r="AA429" s="393">
        <f t="shared" si="17"/>
        <v>0</v>
      </c>
      <c r="AB429" s="393">
        <f t="shared" si="17"/>
        <v>0</v>
      </c>
      <c r="AC429" s="394">
        <f t="shared" si="17"/>
        <v>0</v>
      </c>
      <c r="AE429" s="395">
        <f t="shared" si="13"/>
        <v>0</v>
      </c>
      <c r="AG429" s="395">
        <f t="shared" si="14"/>
        <v>0</v>
      </c>
      <c r="AI429" s="396">
        <f t="shared" si="15"/>
        <v>0</v>
      </c>
      <c r="AK429" s="397"/>
    </row>
    <row r="430" spans="4:37" ht="12.75" customHeight="1" outlineLevel="1" x14ac:dyDescent="0.25">
      <c r="D430" s="139" t="str">
        <f>'Line Items'!D1021</f>
        <v>[Rolling Stock Line 25]</v>
      </c>
      <c r="E430" s="102"/>
      <c r="F430" s="140" t="str">
        <f t="shared" si="16"/>
        <v>%</v>
      </c>
      <c r="G430" s="393">
        <f t="shared" si="18"/>
        <v>0</v>
      </c>
      <c r="H430" s="393">
        <f t="shared" si="18"/>
        <v>0</v>
      </c>
      <c r="I430" s="393">
        <f t="shared" si="18"/>
        <v>0</v>
      </c>
      <c r="J430" s="393">
        <f t="shared" si="18"/>
        <v>0</v>
      </c>
      <c r="K430" s="393">
        <f t="shared" si="18"/>
        <v>0</v>
      </c>
      <c r="L430" s="393">
        <f t="shared" si="18"/>
        <v>0</v>
      </c>
      <c r="M430" s="393">
        <f t="shared" si="18"/>
        <v>0</v>
      </c>
      <c r="N430" s="393">
        <f t="shared" si="18"/>
        <v>0</v>
      </c>
      <c r="O430" s="393">
        <f t="shared" si="18"/>
        <v>0</v>
      </c>
      <c r="P430" s="393">
        <f t="shared" si="18"/>
        <v>0</v>
      </c>
      <c r="Q430" s="393">
        <f t="shared" si="18"/>
        <v>0</v>
      </c>
      <c r="R430" s="393">
        <f t="shared" si="18"/>
        <v>0</v>
      </c>
      <c r="S430" s="393">
        <f t="shared" si="18"/>
        <v>0</v>
      </c>
      <c r="T430" s="393">
        <f t="shared" si="17"/>
        <v>0</v>
      </c>
      <c r="U430" s="393">
        <f t="shared" si="17"/>
        <v>0</v>
      </c>
      <c r="V430" s="393">
        <f t="shared" si="17"/>
        <v>0</v>
      </c>
      <c r="W430" s="393">
        <f t="shared" si="17"/>
        <v>0</v>
      </c>
      <c r="X430" s="393">
        <f t="shared" si="17"/>
        <v>0</v>
      </c>
      <c r="Y430" s="393">
        <f t="shared" si="17"/>
        <v>0</v>
      </c>
      <c r="Z430" s="393">
        <f t="shared" si="17"/>
        <v>0</v>
      </c>
      <c r="AA430" s="393">
        <f t="shared" si="17"/>
        <v>0</v>
      </c>
      <c r="AB430" s="393">
        <f t="shared" si="17"/>
        <v>0</v>
      </c>
      <c r="AC430" s="394">
        <f t="shared" si="17"/>
        <v>0</v>
      </c>
      <c r="AE430" s="395">
        <f t="shared" si="13"/>
        <v>0</v>
      </c>
      <c r="AG430" s="395">
        <f t="shared" si="14"/>
        <v>0</v>
      </c>
      <c r="AI430" s="396">
        <f t="shared" si="15"/>
        <v>0</v>
      </c>
      <c r="AK430" s="397"/>
    </row>
    <row r="431" spans="4:37" ht="12.75" customHeight="1" outlineLevel="1" x14ac:dyDescent="0.25">
      <c r="D431" s="139" t="str">
        <f>'Line Items'!D1022</f>
        <v>[Rolling Stock Line 26]</v>
      </c>
      <c r="E431" s="102"/>
      <c r="F431" s="140" t="str">
        <f t="shared" si="16"/>
        <v>%</v>
      </c>
      <c r="G431" s="393">
        <f t="shared" si="18"/>
        <v>0</v>
      </c>
      <c r="H431" s="393">
        <f t="shared" si="18"/>
        <v>0</v>
      </c>
      <c r="I431" s="393">
        <f t="shared" si="18"/>
        <v>0</v>
      </c>
      <c r="J431" s="393">
        <f t="shared" si="18"/>
        <v>0</v>
      </c>
      <c r="K431" s="393">
        <f t="shared" si="18"/>
        <v>0</v>
      </c>
      <c r="L431" s="393">
        <f t="shared" si="18"/>
        <v>0</v>
      </c>
      <c r="M431" s="393">
        <f t="shared" si="18"/>
        <v>0</v>
      </c>
      <c r="N431" s="393">
        <f t="shared" si="18"/>
        <v>0</v>
      </c>
      <c r="O431" s="393">
        <f t="shared" si="18"/>
        <v>0</v>
      </c>
      <c r="P431" s="393">
        <f t="shared" si="18"/>
        <v>0</v>
      </c>
      <c r="Q431" s="393">
        <f t="shared" si="18"/>
        <v>0</v>
      </c>
      <c r="R431" s="393">
        <f t="shared" si="18"/>
        <v>0</v>
      </c>
      <c r="S431" s="393">
        <f t="shared" si="18"/>
        <v>0</v>
      </c>
      <c r="T431" s="393">
        <f t="shared" si="17"/>
        <v>0</v>
      </c>
      <c r="U431" s="393">
        <f t="shared" si="17"/>
        <v>0</v>
      </c>
      <c r="V431" s="393">
        <f t="shared" si="17"/>
        <v>0</v>
      </c>
      <c r="W431" s="393">
        <f t="shared" si="17"/>
        <v>0</v>
      </c>
      <c r="X431" s="393">
        <f t="shared" si="17"/>
        <v>0</v>
      </c>
      <c r="Y431" s="393">
        <f t="shared" si="17"/>
        <v>0</v>
      </c>
      <c r="Z431" s="393">
        <f t="shared" si="17"/>
        <v>0</v>
      </c>
      <c r="AA431" s="393">
        <f t="shared" si="17"/>
        <v>0</v>
      </c>
      <c r="AB431" s="393">
        <f t="shared" si="17"/>
        <v>0</v>
      </c>
      <c r="AC431" s="394">
        <f t="shared" si="17"/>
        <v>0</v>
      </c>
      <c r="AE431" s="395">
        <f t="shared" si="13"/>
        <v>0</v>
      </c>
      <c r="AG431" s="395">
        <f t="shared" si="14"/>
        <v>0</v>
      </c>
      <c r="AI431" s="396">
        <f t="shared" si="15"/>
        <v>0</v>
      </c>
      <c r="AK431" s="397"/>
    </row>
    <row r="432" spans="4:37" ht="12.75" customHeight="1" outlineLevel="1" x14ac:dyDescent="0.25">
      <c r="D432" s="139" t="str">
        <f>'Line Items'!D1023</f>
        <v>[Rolling Stock Line 27]</v>
      </c>
      <c r="E432" s="102"/>
      <c r="F432" s="140" t="str">
        <f t="shared" si="16"/>
        <v>%</v>
      </c>
      <c r="G432" s="393">
        <f t="shared" si="18"/>
        <v>0</v>
      </c>
      <c r="H432" s="393">
        <f t="shared" si="18"/>
        <v>0</v>
      </c>
      <c r="I432" s="393">
        <f t="shared" si="18"/>
        <v>0</v>
      </c>
      <c r="J432" s="393">
        <f t="shared" si="18"/>
        <v>0</v>
      </c>
      <c r="K432" s="393">
        <f t="shared" si="18"/>
        <v>0</v>
      </c>
      <c r="L432" s="393">
        <f t="shared" si="18"/>
        <v>0</v>
      </c>
      <c r="M432" s="393">
        <f t="shared" si="18"/>
        <v>0</v>
      </c>
      <c r="N432" s="393">
        <f t="shared" si="18"/>
        <v>0</v>
      </c>
      <c r="O432" s="393">
        <f t="shared" si="18"/>
        <v>0</v>
      </c>
      <c r="P432" s="393">
        <f t="shared" si="18"/>
        <v>0</v>
      </c>
      <c r="Q432" s="393">
        <f t="shared" si="18"/>
        <v>0</v>
      </c>
      <c r="R432" s="393">
        <f t="shared" si="18"/>
        <v>0</v>
      </c>
      <c r="S432" s="393">
        <f t="shared" si="18"/>
        <v>0</v>
      </c>
      <c r="T432" s="393">
        <f t="shared" si="17"/>
        <v>0</v>
      </c>
      <c r="U432" s="393">
        <f t="shared" si="17"/>
        <v>0</v>
      </c>
      <c r="V432" s="393">
        <f t="shared" si="17"/>
        <v>0</v>
      </c>
      <c r="W432" s="393">
        <f t="shared" si="17"/>
        <v>0</v>
      </c>
      <c r="X432" s="393">
        <f t="shared" si="17"/>
        <v>0</v>
      </c>
      <c r="Y432" s="393">
        <f t="shared" si="17"/>
        <v>0</v>
      </c>
      <c r="Z432" s="393">
        <f t="shared" si="17"/>
        <v>0</v>
      </c>
      <c r="AA432" s="393">
        <f t="shared" si="17"/>
        <v>0</v>
      </c>
      <c r="AB432" s="393">
        <f t="shared" si="17"/>
        <v>0</v>
      </c>
      <c r="AC432" s="394">
        <f t="shared" si="17"/>
        <v>0</v>
      </c>
      <c r="AE432" s="395">
        <f t="shared" si="13"/>
        <v>0</v>
      </c>
      <c r="AG432" s="395">
        <f t="shared" si="14"/>
        <v>0</v>
      </c>
      <c r="AI432" s="396">
        <f t="shared" si="15"/>
        <v>0</v>
      </c>
      <c r="AK432" s="397"/>
    </row>
    <row r="433" spans="4:37" ht="12.75" customHeight="1" outlineLevel="1" x14ac:dyDescent="0.25">
      <c r="D433" s="139" t="str">
        <f>'Line Items'!D1024</f>
        <v>[Rolling Stock Line 28]</v>
      </c>
      <c r="E433" s="102"/>
      <c r="F433" s="140" t="str">
        <f t="shared" si="16"/>
        <v>%</v>
      </c>
      <c r="G433" s="393">
        <f t="shared" si="18"/>
        <v>0</v>
      </c>
      <c r="H433" s="393">
        <f t="shared" si="18"/>
        <v>0</v>
      </c>
      <c r="I433" s="393">
        <f t="shared" si="18"/>
        <v>0</v>
      </c>
      <c r="J433" s="393">
        <f t="shared" si="18"/>
        <v>0</v>
      </c>
      <c r="K433" s="393">
        <f t="shared" si="18"/>
        <v>0</v>
      </c>
      <c r="L433" s="393">
        <f t="shared" si="18"/>
        <v>0</v>
      </c>
      <c r="M433" s="393">
        <f t="shared" si="18"/>
        <v>0</v>
      </c>
      <c r="N433" s="393">
        <f t="shared" si="18"/>
        <v>0</v>
      </c>
      <c r="O433" s="393">
        <f t="shared" si="18"/>
        <v>0</v>
      </c>
      <c r="P433" s="393">
        <f t="shared" si="18"/>
        <v>0</v>
      </c>
      <c r="Q433" s="393">
        <f t="shared" si="18"/>
        <v>0</v>
      </c>
      <c r="R433" s="393">
        <f t="shared" si="18"/>
        <v>0</v>
      </c>
      <c r="S433" s="393">
        <f t="shared" si="18"/>
        <v>0</v>
      </c>
      <c r="T433" s="393">
        <f t="shared" si="18"/>
        <v>0</v>
      </c>
      <c r="U433" s="393">
        <f t="shared" si="18"/>
        <v>0</v>
      </c>
      <c r="V433" s="393">
        <f t="shared" si="18"/>
        <v>0</v>
      </c>
      <c r="W433" s="393">
        <f t="shared" ref="W433:AC448" si="19">IF(W45=0,0,W239/W45)</f>
        <v>0</v>
      </c>
      <c r="X433" s="393">
        <f t="shared" si="19"/>
        <v>0</v>
      </c>
      <c r="Y433" s="393">
        <f t="shared" si="19"/>
        <v>0</v>
      </c>
      <c r="Z433" s="393">
        <f t="shared" si="19"/>
        <v>0</v>
      </c>
      <c r="AA433" s="393">
        <f t="shared" si="19"/>
        <v>0</v>
      </c>
      <c r="AB433" s="393">
        <f t="shared" si="19"/>
        <v>0</v>
      </c>
      <c r="AC433" s="394">
        <f t="shared" si="19"/>
        <v>0</v>
      </c>
      <c r="AE433" s="395">
        <f t="shared" si="13"/>
        <v>0</v>
      </c>
      <c r="AG433" s="395">
        <f t="shared" si="14"/>
        <v>0</v>
      </c>
      <c r="AI433" s="396">
        <f t="shared" si="15"/>
        <v>0</v>
      </c>
      <c r="AK433" s="397"/>
    </row>
    <row r="434" spans="4:37" ht="12.75" customHeight="1" outlineLevel="1" x14ac:dyDescent="0.25">
      <c r="D434" s="139" t="str">
        <f>'Line Items'!D1025</f>
        <v>[Rolling Stock Line 29]</v>
      </c>
      <c r="E434" s="102"/>
      <c r="F434" s="140" t="str">
        <f t="shared" si="16"/>
        <v>%</v>
      </c>
      <c r="G434" s="393">
        <f t="shared" ref="G434:AB445" si="20">IF(G46=0,0,G240/G46)</f>
        <v>0</v>
      </c>
      <c r="H434" s="393">
        <f t="shared" si="20"/>
        <v>0</v>
      </c>
      <c r="I434" s="393">
        <f t="shared" si="20"/>
        <v>0</v>
      </c>
      <c r="J434" s="393">
        <f t="shared" si="20"/>
        <v>0</v>
      </c>
      <c r="K434" s="393">
        <f t="shared" si="20"/>
        <v>0</v>
      </c>
      <c r="L434" s="393">
        <f t="shared" si="20"/>
        <v>0</v>
      </c>
      <c r="M434" s="393">
        <f t="shared" si="20"/>
        <v>0</v>
      </c>
      <c r="N434" s="393">
        <f t="shared" si="20"/>
        <v>0</v>
      </c>
      <c r="O434" s="393">
        <f t="shared" si="20"/>
        <v>0</v>
      </c>
      <c r="P434" s="393">
        <f t="shared" si="20"/>
        <v>0</v>
      </c>
      <c r="Q434" s="393">
        <f t="shared" si="20"/>
        <v>0</v>
      </c>
      <c r="R434" s="393">
        <f t="shared" si="20"/>
        <v>0</v>
      </c>
      <c r="S434" s="393">
        <f t="shared" si="20"/>
        <v>0</v>
      </c>
      <c r="T434" s="393">
        <f t="shared" si="20"/>
        <v>0</v>
      </c>
      <c r="U434" s="393">
        <f t="shared" si="20"/>
        <v>0</v>
      </c>
      <c r="V434" s="393">
        <f t="shared" si="20"/>
        <v>0</v>
      </c>
      <c r="W434" s="393">
        <f t="shared" si="20"/>
        <v>0</v>
      </c>
      <c r="X434" s="393">
        <f t="shared" si="20"/>
        <v>0</v>
      </c>
      <c r="Y434" s="393">
        <f t="shared" si="20"/>
        <v>0</v>
      </c>
      <c r="Z434" s="393">
        <f t="shared" si="20"/>
        <v>0</v>
      </c>
      <c r="AA434" s="393">
        <f t="shared" si="20"/>
        <v>0</v>
      </c>
      <c r="AB434" s="393">
        <f t="shared" si="20"/>
        <v>0</v>
      </c>
      <c r="AC434" s="394">
        <f t="shared" si="19"/>
        <v>0</v>
      </c>
      <c r="AE434" s="395">
        <f t="shared" si="13"/>
        <v>0</v>
      </c>
      <c r="AG434" s="395">
        <f t="shared" si="14"/>
        <v>0</v>
      </c>
      <c r="AI434" s="396">
        <f t="shared" si="15"/>
        <v>0</v>
      </c>
      <c r="AK434" s="397"/>
    </row>
    <row r="435" spans="4:37" ht="12.75" customHeight="1" outlineLevel="1" x14ac:dyDescent="0.25">
      <c r="D435" s="139" t="str">
        <f>'Line Items'!D1026</f>
        <v>[Rolling Stock Line 30]</v>
      </c>
      <c r="E435" s="102"/>
      <c r="F435" s="140" t="str">
        <f t="shared" si="16"/>
        <v>%</v>
      </c>
      <c r="G435" s="393">
        <f t="shared" si="20"/>
        <v>0</v>
      </c>
      <c r="H435" s="393">
        <f t="shared" si="20"/>
        <v>0</v>
      </c>
      <c r="I435" s="393">
        <f t="shared" si="20"/>
        <v>0</v>
      </c>
      <c r="J435" s="393">
        <f t="shared" si="20"/>
        <v>0</v>
      </c>
      <c r="K435" s="393">
        <f t="shared" si="20"/>
        <v>0</v>
      </c>
      <c r="L435" s="393">
        <f t="shared" si="20"/>
        <v>0</v>
      </c>
      <c r="M435" s="393">
        <f t="shared" si="20"/>
        <v>0</v>
      </c>
      <c r="N435" s="393">
        <f t="shared" si="20"/>
        <v>0</v>
      </c>
      <c r="O435" s="393">
        <f t="shared" si="20"/>
        <v>0</v>
      </c>
      <c r="P435" s="393">
        <f t="shared" si="20"/>
        <v>0</v>
      </c>
      <c r="Q435" s="393">
        <f t="shared" si="20"/>
        <v>0</v>
      </c>
      <c r="R435" s="393">
        <f t="shared" si="20"/>
        <v>0</v>
      </c>
      <c r="S435" s="393">
        <f t="shared" si="20"/>
        <v>0</v>
      </c>
      <c r="T435" s="393">
        <f t="shared" si="20"/>
        <v>0</v>
      </c>
      <c r="U435" s="393">
        <f t="shared" si="20"/>
        <v>0</v>
      </c>
      <c r="V435" s="393">
        <f t="shared" si="20"/>
        <v>0</v>
      </c>
      <c r="W435" s="393">
        <f t="shared" si="20"/>
        <v>0</v>
      </c>
      <c r="X435" s="393">
        <f t="shared" si="20"/>
        <v>0</v>
      </c>
      <c r="Y435" s="393">
        <f t="shared" si="20"/>
        <v>0</v>
      </c>
      <c r="Z435" s="393">
        <f t="shared" si="20"/>
        <v>0</v>
      </c>
      <c r="AA435" s="393">
        <f t="shared" si="20"/>
        <v>0</v>
      </c>
      <c r="AB435" s="393">
        <f t="shared" si="20"/>
        <v>0</v>
      </c>
      <c r="AC435" s="394">
        <f t="shared" si="19"/>
        <v>0</v>
      </c>
      <c r="AE435" s="395">
        <f t="shared" si="13"/>
        <v>0</v>
      </c>
      <c r="AG435" s="395">
        <f t="shared" si="14"/>
        <v>0</v>
      </c>
      <c r="AI435" s="396">
        <f t="shared" si="15"/>
        <v>0</v>
      </c>
      <c r="AK435" s="397"/>
    </row>
    <row r="436" spans="4:37" ht="12.75" customHeight="1" outlineLevel="1" x14ac:dyDescent="0.25">
      <c r="D436" s="139" t="str">
        <f>'Line Items'!D1027</f>
        <v>[Rolling Stock Line 31]</v>
      </c>
      <c r="E436" s="102"/>
      <c r="F436" s="140" t="str">
        <f t="shared" si="16"/>
        <v>%</v>
      </c>
      <c r="G436" s="393">
        <f t="shared" si="20"/>
        <v>0</v>
      </c>
      <c r="H436" s="393">
        <f t="shared" si="20"/>
        <v>0</v>
      </c>
      <c r="I436" s="393">
        <f t="shared" si="20"/>
        <v>0</v>
      </c>
      <c r="J436" s="393">
        <f t="shared" si="20"/>
        <v>0</v>
      </c>
      <c r="K436" s="393">
        <f t="shared" si="20"/>
        <v>0</v>
      </c>
      <c r="L436" s="393">
        <f t="shared" si="20"/>
        <v>0</v>
      </c>
      <c r="M436" s="393">
        <f t="shared" si="20"/>
        <v>0</v>
      </c>
      <c r="N436" s="393">
        <f t="shared" si="20"/>
        <v>0</v>
      </c>
      <c r="O436" s="393">
        <f t="shared" si="20"/>
        <v>0</v>
      </c>
      <c r="P436" s="393">
        <f t="shared" si="20"/>
        <v>0</v>
      </c>
      <c r="Q436" s="393">
        <f t="shared" si="20"/>
        <v>0</v>
      </c>
      <c r="R436" s="393">
        <f t="shared" si="20"/>
        <v>0</v>
      </c>
      <c r="S436" s="393">
        <f t="shared" si="20"/>
        <v>0</v>
      </c>
      <c r="T436" s="393">
        <f t="shared" si="20"/>
        <v>0</v>
      </c>
      <c r="U436" s="393">
        <f t="shared" si="20"/>
        <v>0</v>
      </c>
      <c r="V436" s="393">
        <f t="shared" si="20"/>
        <v>0</v>
      </c>
      <c r="W436" s="393">
        <f t="shared" si="20"/>
        <v>0</v>
      </c>
      <c r="X436" s="393">
        <f t="shared" si="20"/>
        <v>0</v>
      </c>
      <c r="Y436" s="393">
        <f t="shared" si="20"/>
        <v>0</v>
      </c>
      <c r="Z436" s="393">
        <f t="shared" si="20"/>
        <v>0</v>
      </c>
      <c r="AA436" s="393">
        <f t="shared" si="20"/>
        <v>0</v>
      </c>
      <c r="AB436" s="393">
        <f t="shared" si="20"/>
        <v>0</v>
      </c>
      <c r="AC436" s="394">
        <f t="shared" si="19"/>
        <v>0</v>
      </c>
      <c r="AE436" s="395">
        <f t="shared" si="13"/>
        <v>0</v>
      </c>
      <c r="AG436" s="395">
        <f t="shared" si="14"/>
        <v>0</v>
      </c>
      <c r="AI436" s="396">
        <f t="shared" si="15"/>
        <v>0</v>
      </c>
      <c r="AK436" s="397"/>
    </row>
    <row r="437" spans="4:37" ht="12.75" customHeight="1" outlineLevel="1" x14ac:dyDescent="0.25">
      <c r="D437" s="139" t="str">
        <f>'Line Items'!D1028</f>
        <v>[Rolling Stock Line 32]</v>
      </c>
      <c r="E437" s="102"/>
      <c r="F437" s="140" t="str">
        <f t="shared" si="16"/>
        <v>%</v>
      </c>
      <c r="G437" s="393">
        <f t="shared" si="20"/>
        <v>0</v>
      </c>
      <c r="H437" s="393">
        <f t="shared" si="20"/>
        <v>0</v>
      </c>
      <c r="I437" s="393">
        <f t="shared" si="20"/>
        <v>0</v>
      </c>
      <c r="J437" s="393">
        <f t="shared" si="20"/>
        <v>0</v>
      </c>
      <c r="K437" s="393">
        <f t="shared" si="20"/>
        <v>0</v>
      </c>
      <c r="L437" s="393">
        <f t="shared" si="20"/>
        <v>0</v>
      </c>
      <c r="M437" s="393">
        <f t="shared" si="20"/>
        <v>0</v>
      </c>
      <c r="N437" s="393">
        <f t="shared" si="20"/>
        <v>0</v>
      </c>
      <c r="O437" s="393">
        <f t="shared" si="20"/>
        <v>0</v>
      </c>
      <c r="P437" s="393">
        <f t="shared" si="20"/>
        <v>0</v>
      </c>
      <c r="Q437" s="393">
        <f t="shared" si="20"/>
        <v>0</v>
      </c>
      <c r="R437" s="393">
        <f t="shared" si="20"/>
        <v>0</v>
      </c>
      <c r="S437" s="393">
        <f t="shared" si="20"/>
        <v>0</v>
      </c>
      <c r="T437" s="393">
        <f t="shared" si="20"/>
        <v>0</v>
      </c>
      <c r="U437" s="393">
        <f t="shared" si="20"/>
        <v>0</v>
      </c>
      <c r="V437" s="393">
        <f t="shared" si="20"/>
        <v>0</v>
      </c>
      <c r="W437" s="393">
        <f t="shared" si="20"/>
        <v>0</v>
      </c>
      <c r="X437" s="393">
        <f t="shared" si="20"/>
        <v>0</v>
      </c>
      <c r="Y437" s="393">
        <f t="shared" si="20"/>
        <v>0</v>
      </c>
      <c r="Z437" s="393">
        <f t="shared" si="20"/>
        <v>0</v>
      </c>
      <c r="AA437" s="393">
        <f t="shared" si="20"/>
        <v>0</v>
      </c>
      <c r="AB437" s="393">
        <f t="shared" si="20"/>
        <v>0</v>
      </c>
      <c r="AC437" s="394">
        <f t="shared" si="19"/>
        <v>0</v>
      </c>
      <c r="AE437" s="395">
        <f t="shared" si="13"/>
        <v>0</v>
      </c>
      <c r="AG437" s="395">
        <f t="shared" si="14"/>
        <v>0</v>
      </c>
      <c r="AI437" s="396">
        <f t="shared" si="15"/>
        <v>0</v>
      </c>
      <c r="AK437" s="397"/>
    </row>
    <row r="438" spans="4:37" ht="12.75" customHeight="1" outlineLevel="1" x14ac:dyDescent="0.25">
      <c r="D438" s="139" t="str">
        <f>'Line Items'!D1029</f>
        <v>[Rolling Stock Line 33]</v>
      </c>
      <c r="E438" s="102"/>
      <c r="F438" s="140" t="str">
        <f t="shared" si="16"/>
        <v>%</v>
      </c>
      <c r="G438" s="393">
        <f t="shared" si="20"/>
        <v>0</v>
      </c>
      <c r="H438" s="393">
        <f t="shared" si="20"/>
        <v>0</v>
      </c>
      <c r="I438" s="393">
        <f t="shared" si="20"/>
        <v>0</v>
      </c>
      <c r="J438" s="393">
        <f t="shared" si="20"/>
        <v>0</v>
      </c>
      <c r="K438" s="393">
        <f t="shared" si="20"/>
        <v>0</v>
      </c>
      <c r="L438" s="393">
        <f t="shared" si="20"/>
        <v>0</v>
      </c>
      <c r="M438" s="393">
        <f t="shared" si="20"/>
        <v>0</v>
      </c>
      <c r="N438" s="393">
        <f t="shared" si="20"/>
        <v>0</v>
      </c>
      <c r="O438" s="393">
        <f t="shared" si="20"/>
        <v>0</v>
      </c>
      <c r="P438" s="393">
        <f t="shared" si="20"/>
        <v>0</v>
      </c>
      <c r="Q438" s="393">
        <f t="shared" si="20"/>
        <v>0</v>
      </c>
      <c r="R438" s="393">
        <f t="shared" si="20"/>
        <v>0</v>
      </c>
      <c r="S438" s="393">
        <f t="shared" si="20"/>
        <v>0</v>
      </c>
      <c r="T438" s="393">
        <f t="shared" si="20"/>
        <v>0</v>
      </c>
      <c r="U438" s="393">
        <f t="shared" si="20"/>
        <v>0</v>
      </c>
      <c r="V438" s="393">
        <f t="shared" si="20"/>
        <v>0</v>
      </c>
      <c r="W438" s="393">
        <f t="shared" si="20"/>
        <v>0</v>
      </c>
      <c r="X438" s="393">
        <f t="shared" si="20"/>
        <v>0</v>
      </c>
      <c r="Y438" s="393">
        <f t="shared" si="20"/>
        <v>0</v>
      </c>
      <c r="Z438" s="393">
        <f t="shared" si="20"/>
        <v>0</v>
      </c>
      <c r="AA438" s="393">
        <f t="shared" si="20"/>
        <v>0</v>
      </c>
      <c r="AB438" s="393">
        <f t="shared" si="20"/>
        <v>0</v>
      </c>
      <c r="AC438" s="394">
        <f t="shared" si="19"/>
        <v>0</v>
      </c>
      <c r="AE438" s="395">
        <f t="shared" si="13"/>
        <v>0</v>
      </c>
      <c r="AG438" s="395">
        <f t="shared" si="14"/>
        <v>0</v>
      </c>
      <c r="AI438" s="396">
        <f t="shared" si="15"/>
        <v>0</v>
      </c>
      <c r="AK438" s="397"/>
    </row>
    <row r="439" spans="4:37" ht="12.75" customHeight="1" outlineLevel="1" x14ac:dyDescent="0.25">
      <c r="D439" s="139" t="str">
        <f>'Line Items'!D1030</f>
        <v>[Rolling Stock Line 34]</v>
      </c>
      <c r="E439" s="102"/>
      <c r="F439" s="140" t="str">
        <f t="shared" si="16"/>
        <v>%</v>
      </c>
      <c r="G439" s="393">
        <f t="shared" si="20"/>
        <v>0</v>
      </c>
      <c r="H439" s="393">
        <f t="shared" si="20"/>
        <v>0</v>
      </c>
      <c r="I439" s="393">
        <f t="shared" si="20"/>
        <v>0</v>
      </c>
      <c r="J439" s="393">
        <f t="shared" si="20"/>
        <v>0</v>
      </c>
      <c r="K439" s="393">
        <f t="shared" si="20"/>
        <v>0</v>
      </c>
      <c r="L439" s="393">
        <f t="shared" si="20"/>
        <v>0</v>
      </c>
      <c r="M439" s="393">
        <f t="shared" si="20"/>
        <v>0</v>
      </c>
      <c r="N439" s="393">
        <f t="shared" si="20"/>
        <v>0</v>
      </c>
      <c r="O439" s="393">
        <f t="shared" si="20"/>
        <v>0</v>
      </c>
      <c r="P439" s="393">
        <f t="shared" si="20"/>
        <v>0</v>
      </c>
      <c r="Q439" s="393">
        <f t="shared" si="20"/>
        <v>0</v>
      </c>
      <c r="R439" s="393">
        <f t="shared" si="20"/>
        <v>0</v>
      </c>
      <c r="S439" s="393">
        <f t="shared" si="20"/>
        <v>0</v>
      </c>
      <c r="T439" s="393">
        <f t="shared" si="20"/>
        <v>0</v>
      </c>
      <c r="U439" s="393">
        <f t="shared" si="20"/>
        <v>0</v>
      </c>
      <c r="V439" s="393">
        <f t="shared" si="20"/>
        <v>0</v>
      </c>
      <c r="W439" s="393">
        <f t="shared" si="20"/>
        <v>0</v>
      </c>
      <c r="X439" s="393">
        <f t="shared" si="20"/>
        <v>0</v>
      </c>
      <c r="Y439" s="393">
        <f t="shared" si="20"/>
        <v>0</v>
      </c>
      <c r="Z439" s="393">
        <f t="shared" si="20"/>
        <v>0</v>
      </c>
      <c r="AA439" s="393">
        <f t="shared" si="20"/>
        <v>0</v>
      </c>
      <c r="AB439" s="393">
        <f t="shared" si="20"/>
        <v>0</v>
      </c>
      <c r="AC439" s="394">
        <f t="shared" si="19"/>
        <v>0</v>
      </c>
      <c r="AE439" s="395">
        <f t="shared" si="13"/>
        <v>0</v>
      </c>
      <c r="AG439" s="395">
        <f t="shared" si="14"/>
        <v>0</v>
      </c>
      <c r="AI439" s="396">
        <f t="shared" si="15"/>
        <v>0</v>
      </c>
      <c r="AK439" s="397"/>
    </row>
    <row r="440" spans="4:37" ht="12.75" customHeight="1" outlineLevel="1" x14ac:dyDescent="0.25">
      <c r="D440" s="139" t="str">
        <f>'Line Items'!D1031</f>
        <v>[Rolling Stock Line 35]</v>
      </c>
      <c r="E440" s="102"/>
      <c r="F440" s="140" t="str">
        <f t="shared" si="16"/>
        <v>%</v>
      </c>
      <c r="G440" s="393">
        <f t="shared" si="20"/>
        <v>0</v>
      </c>
      <c r="H440" s="393">
        <f t="shared" si="20"/>
        <v>0</v>
      </c>
      <c r="I440" s="393">
        <f t="shared" si="20"/>
        <v>0</v>
      </c>
      <c r="J440" s="393">
        <f t="shared" si="20"/>
        <v>0</v>
      </c>
      <c r="K440" s="393">
        <f t="shared" si="20"/>
        <v>0</v>
      </c>
      <c r="L440" s="393">
        <f t="shared" si="20"/>
        <v>0</v>
      </c>
      <c r="M440" s="393">
        <f t="shared" si="20"/>
        <v>0</v>
      </c>
      <c r="N440" s="393">
        <f t="shared" si="20"/>
        <v>0</v>
      </c>
      <c r="O440" s="393">
        <f t="shared" si="20"/>
        <v>0</v>
      </c>
      <c r="P440" s="393">
        <f t="shared" si="20"/>
        <v>0</v>
      </c>
      <c r="Q440" s="393">
        <f t="shared" si="20"/>
        <v>0</v>
      </c>
      <c r="R440" s="393">
        <f t="shared" si="20"/>
        <v>0</v>
      </c>
      <c r="S440" s="393">
        <f t="shared" si="20"/>
        <v>0</v>
      </c>
      <c r="T440" s="393">
        <f t="shared" si="20"/>
        <v>0</v>
      </c>
      <c r="U440" s="393">
        <f t="shared" si="20"/>
        <v>0</v>
      </c>
      <c r="V440" s="393">
        <f t="shared" si="20"/>
        <v>0</v>
      </c>
      <c r="W440" s="393">
        <f t="shared" si="20"/>
        <v>0</v>
      </c>
      <c r="X440" s="393">
        <f t="shared" si="20"/>
        <v>0</v>
      </c>
      <c r="Y440" s="393">
        <f t="shared" si="20"/>
        <v>0</v>
      </c>
      <c r="Z440" s="393">
        <f t="shared" si="20"/>
        <v>0</v>
      </c>
      <c r="AA440" s="393">
        <f t="shared" si="20"/>
        <v>0</v>
      </c>
      <c r="AB440" s="393">
        <f t="shared" si="20"/>
        <v>0</v>
      </c>
      <c r="AC440" s="394">
        <f t="shared" si="19"/>
        <v>0</v>
      </c>
      <c r="AE440" s="395">
        <f t="shared" si="13"/>
        <v>0</v>
      </c>
      <c r="AG440" s="395">
        <f t="shared" si="14"/>
        <v>0</v>
      </c>
      <c r="AI440" s="396">
        <f t="shared" si="15"/>
        <v>0</v>
      </c>
      <c r="AK440" s="397"/>
    </row>
    <row r="441" spans="4:37" ht="12.75" customHeight="1" outlineLevel="1" x14ac:dyDescent="0.25">
      <c r="D441" s="139" t="str">
        <f>'Line Items'!D1032</f>
        <v>[Rolling Stock Line 36]</v>
      </c>
      <c r="E441" s="102"/>
      <c r="F441" s="140" t="str">
        <f t="shared" si="16"/>
        <v>%</v>
      </c>
      <c r="G441" s="393">
        <f t="shared" si="20"/>
        <v>0</v>
      </c>
      <c r="H441" s="393">
        <f t="shared" si="20"/>
        <v>0</v>
      </c>
      <c r="I441" s="393">
        <f t="shared" si="20"/>
        <v>0</v>
      </c>
      <c r="J441" s="393">
        <f t="shared" si="20"/>
        <v>0</v>
      </c>
      <c r="K441" s="393">
        <f t="shared" si="20"/>
        <v>0</v>
      </c>
      <c r="L441" s="393">
        <f t="shared" si="20"/>
        <v>0</v>
      </c>
      <c r="M441" s="393">
        <f t="shared" si="20"/>
        <v>0</v>
      </c>
      <c r="N441" s="393">
        <f t="shared" si="20"/>
        <v>0</v>
      </c>
      <c r="O441" s="393">
        <f t="shared" si="20"/>
        <v>0</v>
      </c>
      <c r="P441" s="393">
        <f t="shared" si="20"/>
        <v>0</v>
      </c>
      <c r="Q441" s="393">
        <f t="shared" si="20"/>
        <v>0</v>
      </c>
      <c r="R441" s="393">
        <f t="shared" si="20"/>
        <v>0</v>
      </c>
      <c r="S441" s="393">
        <f t="shared" si="20"/>
        <v>0</v>
      </c>
      <c r="T441" s="393">
        <f t="shared" si="20"/>
        <v>0</v>
      </c>
      <c r="U441" s="393">
        <f t="shared" si="20"/>
        <v>0</v>
      </c>
      <c r="V441" s="393">
        <f t="shared" si="20"/>
        <v>0</v>
      </c>
      <c r="W441" s="393">
        <f t="shared" si="20"/>
        <v>0</v>
      </c>
      <c r="X441" s="393">
        <f t="shared" si="20"/>
        <v>0</v>
      </c>
      <c r="Y441" s="393">
        <f t="shared" si="20"/>
        <v>0</v>
      </c>
      <c r="Z441" s="393">
        <f t="shared" si="20"/>
        <v>0</v>
      </c>
      <c r="AA441" s="393">
        <f t="shared" si="20"/>
        <v>0</v>
      </c>
      <c r="AB441" s="393">
        <f t="shared" si="20"/>
        <v>0</v>
      </c>
      <c r="AC441" s="394">
        <f t="shared" si="19"/>
        <v>0</v>
      </c>
      <c r="AE441" s="395">
        <f t="shared" si="13"/>
        <v>0</v>
      </c>
      <c r="AG441" s="395">
        <f t="shared" si="14"/>
        <v>0</v>
      </c>
      <c r="AI441" s="396">
        <f t="shared" si="15"/>
        <v>0</v>
      </c>
      <c r="AK441" s="397"/>
    </row>
    <row r="442" spans="4:37" ht="12.75" customHeight="1" outlineLevel="1" x14ac:dyDescent="0.25">
      <c r="D442" s="139" t="str">
        <f>'Line Items'!D1033</f>
        <v>[Rolling Stock Line 37]</v>
      </c>
      <c r="E442" s="102"/>
      <c r="F442" s="140" t="str">
        <f t="shared" si="16"/>
        <v>%</v>
      </c>
      <c r="G442" s="393">
        <f t="shared" si="20"/>
        <v>0</v>
      </c>
      <c r="H442" s="393">
        <f t="shared" si="20"/>
        <v>0</v>
      </c>
      <c r="I442" s="393">
        <f t="shared" si="20"/>
        <v>0</v>
      </c>
      <c r="J442" s="393">
        <f t="shared" si="20"/>
        <v>0</v>
      </c>
      <c r="K442" s="393">
        <f t="shared" si="20"/>
        <v>0</v>
      </c>
      <c r="L442" s="393">
        <f t="shared" si="20"/>
        <v>0</v>
      </c>
      <c r="M442" s="393">
        <f t="shared" si="20"/>
        <v>0</v>
      </c>
      <c r="N442" s="393">
        <f t="shared" si="20"/>
        <v>0</v>
      </c>
      <c r="O442" s="393">
        <f t="shared" si="20"/>
        <v>0</v>
      </c>
      <c r="P442" s="393">
        <f t="shared" si="20"/>
        <v>0</v>
      </c>
      <c r="Q442" s="393">
        <f t="shared" si="20"/>
        <v>0</v>
      </c>
      <c r="R442" s="393">
        <f t="shared" si="20"/>
        <v>0</v>
      </c>
      <c r="S442" s="393">
        <f t="shared" si="20"/>
        <v>0</v>
      </c>
      <c r="T442" s="393">
        <f t="shared" si="20"/>
        <v>0</v>
      </c>
      <c r="U442" s="393">
        <f t="shared" si="20"/>
        <v>0</v>
      </c>
      <c r="V442" s="393">
        <f t="shared" si="20"/>
        <v>0</v>
      </c>
      <c r="W442" s="393">
        <f t="shared" si="20"/>
        <v>0</v>
      </c>
      <c r="X442" s="393">
        <f t="shared" si="20"/>
        <v>0</v>
      </c>
      <c r="Y442" s="393">
        <f t="shared" si="20"/>
        <v>0</v>
      </c>
      <c r="Z442" s="393">
        <f t="shared" si="20"/>
        <v>0</v>
      </c>
      <c r="AA442" s="393">
        <f t="shared" si="20"/>
        <v>0</v>
      </c>
      <c r="AB442" s="393">
        <f t="shared" si="20"/>
        <v>0</v>
      </c>
      <c r="AC442" s="394">
        <f t="shared" si="19"/>
        <v>0</v>
      </c>
      <c r="AE442" s="395">
        <f t="shared" si="13"/>
        <v>0</v>
      </c>
      <c r="AG442" s="395">
        <f t="shared" si="14"/>
        <v>0</v>
      </c>
      <c r="AI442" s="396">
        <f t="shared" si="15"/>
        <v>0</v>
      </c>
      <c r="AK442" s="397"/>
    </row>
    <row r="443" spans="4:37" ht="12.75" customHeight="1" outlineLevel="1" x14ac:dyDescent="0.25">
      <c r="D443" s="139" t="str">
        <f>'Line Items'!D1034</f>
        <v>[Rolling Stock Line 38]</v>
      </c>
      <c r="E443" s="102"/>
      <c r="F443" s="140" t="str">
        <f t="shared" si="16"/>
        <v>%</v>
      </c>
      <c r="G443" s="393">
        <f t="shared" si="20"/>
        <v>0</v>
      </c>
      <c r="H443" s="393">
        <f t="shared" si="20"/>
        <v>0</v>
      </c>
      <c r="I443" s="393">
        <f t="shared" si="20"/>
        <v>0</v>
      </c>
      <c r="J443" s="393">
        <f t="shared" si="20"/>
        <v>0</v>
      </c>
      <c r="K443" s="393">
        <f t="shared" si="20"/>
        <v>0</v>
      </c>
      <c r="L443" s="393">
        <f t="shared" si="20"/>
        <v>0</v>
      </c>
      <c r="M443" s="393">
        <f t="shared" si="20"/>
        <v>0</v>
      </c>
      <c r="N443" s="393">
        <f t="shared" si="20"/>
        <v>0</v>
      </c>
      <c r="O443" s="393">
        <f t="shared" si="20"/>
        <v>0</v>
      </c>
      <c r="P443" s="393">
        <f t="shared" si="20"/>
        <v>0</v>
      </c>
      <c r="Q443" s="393">
        <f t="shared" si="20"/>
        <v>0</v>
      </c>
      <c r="R443" s="393">
        <f t="shared" si="20"/>
        <v>0</v>
      </c>
      <c r="S443" s="393">
        <f t="shared" si="20"/>
        <v>0</v>
      </c>
      <c r="T443" s="393">
        <f t="shared" si="20"/>
        <v>0</v>
      </c>
      <c r="U443" s="393">
        <f t="shared" si="20"/>
        <v>0</v>
      </c>
      <c r="V443" s="393">
        <f t="shared" si="20"/>
        <v>0</v>
      </c>
      <c r="W443" s="393">
        <f t="shared" si="20"/>
        <v>0</v>
      </c>
      <c r="X443" s="393">
        <f t="shared" si="20"/>
        <v>0</v>
      </c>
      <c r="Y443" s="393">
        <f t="shared" si="20"/>
        <v>0</v>
      </c>
      <c r="Z443" s="393">
        <f t="shared" si="20"/>
        <v>0</v>
      </c>
      <c r="AA443" s="393">
        <f t="shared" si="20"/>
        <v>0</v>
      </c>
      <c r="AB443" s="393">
        <f t="shared" si="20"/>
        <v>0</v>
      </c>
      <c r="AC443" s="394">
        <f t="shared" si="19"/>
        <v>0</v>
      </c>
      <c r="AE443" s="395">
        <f t="shared" si="13"/>
        <v>0</v>
      </c>
      <c r="AG443" s="395">
        <f t="shared" si="14"/>
        <v>0</v>
      </c>
      <c r="AI443" s="396">
        <f t="shared" si="15"/>
        <v>0</v>
      </c>
      <c r="AK443" s="397"/>
    </row>
    <row r="444" spans="4:37" ht="12.75" customHeight="1" outlineLevel="1" x14ac:dyDescent="0.25">
      <c r="D444" s="139" t="str">
        <f>'Line Items'!D1035</f>
        <v>[Rolling Stock Line 39]</v>
      </c>
      <c r="E444" s="102"/>
      <c r="F444" s="140" t="str">
        <f t="shared" si="16"/>
        <v>%</v>
      </c>
      <c r="G444" s="393">
        <f t="shared" si="20"/>
        <v>0</v>
      </c>
      <c r="H444" s="393">
        <f t="shared" si="20"/>
        <v>0</v>
      </c>
      <c r="I444" s="393">
        <f t="shared" si="20"/>
        <v>0</v>
      </c>
      <c r="J444" s="393">
        <f t="shared" si="20"/>
        <v>0</v>
      </c>
      <c r="K444" s="393">
        <f t="shared" si="20"/>
        <v>0</v>
      </c>
      <c r="L444" s="393">
        <f t="shared" si="20"/>
        <v>0</v>
      </c>
      <c r="M444" s="393">
        <f t="shared" si="20"/>
        <v>0</v>
      </c>
      <c r="N444" s="393">
        <f t="shared" si="20"/>
        <v>0</v>
      </c>
      <c r="O444" s="393">
        <f t="shared" si="20"/>
        <v>0</v>
      </c>
      <c r="P444" s="393">
        <f t="shared" si="20"/>
        <v>0</v>
      </c>
      <c r="Q444" s="393">
        <f t="shared" si="20"/>
        <v>0</v>
      </c>
      <c r="R444" s="393">
        <f t="shared" si="20"/>
        <v>0</v>
      </c>
      <c r="S444" s="393">
        <f t="shared" si="20"/>
        <v>0</v>
      </c>
      <c r="T444" s="393">
        <f t="shared" si="20"/>
        <v>0</v>
      </c>
      <c r="U444" s="393">
        <f t="shared" si="20"/>
        <v>0</v>
      </c>
      <c r="V444" s="393">
        <f t="shared" si="20"/>
        <v>0</v>
      </c>
      <c r="W444" s="393">
        <f t="shared" si="20"/>
        <v>0</v>
      </c>
      <c r="X444" s="393">
        <f t="shared" si="20"/>
        <v>0</v>
      </c>
      <c r="Y444" s="393">
        <f t="shared" si="20"/>
        <v>0</v>
      </c>
      <c r="Z444" s="393">
        <f t="shared" si="20"/>
        <v>0</v>
      </c>
      <c r="AA444" s="393">
        <f t="shared" si="20"/>
        <v>0</v>
      </c>
      <c r="AB444" s="393">
        <f t="shared" si="20"/>
        <v>0</v>
      </c>
      <c r="AC444" s="394">
        <f t="shared" si="19"/>
        <v>0</v>
      </c>
      <c r="AE444" s="395">
        <f t="shared" si="13"/>
        <v>0</v>
      </c>
      <c r="AG444" s="395">
        <f t="shared" si="14"/>
        <v>0</v>
      </c>
      <c r="AI444" s="396">
        <f t="shared" si="15"/>
        <v>0</v>
      </c>
      <c r="AK444" s="397"/>
    </row>
    <row r="445" spans="4:37" ht="12.75" customHeight="1" outlineLevel="1" x14ac:dyDescent="0.25">
      <c r="D445" s="139" t="str">
        <f>'Line Items'!D1036</f>
        <v>[Rolling Stock Line 40]</v>
      </c>
      <c r="E445" s="102"/>
      <c r="F445" s="140" t="str">
        <f t="shared" si="16"/>
        <v>%</v>
      </c>
      <c r="G445" s="393">
        <f t="shared" si="20"/>
        <v>0</v>
      </c>
      <c r="H445" s="393">
        <f t="shared" si="20"/>
        <v>0</v>
      </c>
      <c r="I445" s="393">
        <f t="shared" si="20"/>
        <v>0</v>
      </c>
      <c r="J445" s="393">
        <f t="shared" si="20"/>
        <v>0</v>
      </c>
      <c r="K445" s="393">
        <f t="shared" si="20"/>
        <v>0</v>
      </c>
      <c r="L445" s="393">
        <f t="shared" si="20"/>
        <v>0</v>
      </c>
      <c r="M445" s="393">
        <f t="shared" si="20"/>
        <v>0</v>
      </c>
      <c r="N445" s="393">
        <f t="shared" si="20"/>
        <v>0</v>
      </c>
      <c r="O445" s="393">
        <f t="shared" si="20"/>
        <v>0</v>
      </c>
      <c r="P445" s="393">
        <f t="shared" si="20"/>
        <v>0</v>
      </c>
      <c r="Q445" s="393">
        <f t="shared" si="20"/>
        <v>0</v>
      </c>
      <c r="R445" s="393">
        <f t="shared" si="20"/>
        <v>0</v>
      </c>
      <c r="S445" s="393">
        <f t="shared" si="20"/>
        <v>0</v>
      </c>
      <c r="T445" s="393">
        <f t="shared" ref="T445:AC460" si="21">IF(T57=0,0,T251/T57)</f>
        <v>0</v>
      </c>
      <c r="U445" s="393">
        <f t="shared" si="21"/>
        <v>0</v>
      </c>
      <c r="V445" s="393">
        <f t="shared" si="21"/>
        <v>0</v>
      </c>
      <c r="W445" s="393">
        <f t="shared" si="21"/>
        <v>0</v>
      </c>
      <c r="X445" s="393">
        <f t="shared" si="21"/>
        <v>0</v>
      </c>
      <c r="Y445" s="393">
        <f t="shared" si="21"/>
        <v>0</v>
      </c>
      <c r="Z445" s="393">
        <f t="shared" si="21"/>
        <v>0</v>
      </c>
      <c r="AA445" s="393">
        <f t="shared" si="21"/>
        <v>0</v>
      </c>
      <c r="AB445" s="393">
        <f t="shared" si="21"/>
        <v>0</v>
      </c>
      <c r="AC445" s="394">
        <f t="shared" si="19"/>
        <v>0</v>
      </c>
      <c r="AE445" s="395">
        <f t="shared" si="13"/>
        <v>0</v>
      </c>
      <c r="AG445" s="395">
        <f t="shared" si="14"/>
        <v>0</v>
      </c>
      <c r="AI445" s="396">
        <f t="shared" si="15"/>
        <v>0</v>
      </c>
      <c r="AK445" s="397"/>
    </row>
    <row r="446" spans="4:37" ht="12.75" customHeight="1" outlineLevel="1" x14ac:dyDescent="0.25">
      <c r="D446" s="139" t="str">
        <f>'Line Items'!D1037</f>
        <v>[Rolling Stock Line 41]</v>
      </c>
      <c r="E446" s="102"/>
      <c r="F446" s="140" t="str">
        <f t="shared" si="16"/>
        <v>%</v>
      </c>
      <c r="G446" s="393">
        <f t="shared" ref="G446:V461" si="22">IF(G58=0,0,G252/G58)</f>
        <v>0</v>
      </c>
      <c r="H446" s="393">
        <f t="shared" si="22"/>
        <v>0</v>
      </c>
      <c r="I446" s="393">
        <f t="shared" si="22"/>
        <v>0</v>
      </c>
      <c r="J446" s="393">
        <f t="shared" si="22"/>
        <v>0</v>
      </c>
      <c r="K446" s="393">
        <f t="shared" si="22"/>
        <v>0</v>
      </c>
      <c r="L446" s="393">
        <f t="shared" si="22"/>
        <v>0</v>
      </c>
      <c r="M446" s="393">
        <f t="shared" si="22"/>
        <v>0</v>
      </c>
      <c r="N446" s="393">
        <f t="shared" si="22"/>
        <v>0</v>
      </c>
      <c r="O446" s="393">
        <f t="shared" si="22"/>
        <v>0</v>
      </c>
      <c r="P446" s="393">
        <f t="shared" si="22"/>
        <v>0</v>
      </c>
      <c r="Q446" s="393">
        <f t="shared" si="22"/>
        <v>0</v>
      </c>
      <c r="R446" s="393">
        <f t="shared" si="22"/>
        <v>0</v>
      </c>
      <c r="S446" s="393">
        <f t="shared" si="22"/>
        <v>0</v>
      </c>
      <c r="T446" s="393">
        <f t="shared" si="21"/>
        <v>0</v>
      </c>
      <c r="U446" s="393">
        <f t="shared" si="21"/>
        <v>0</v>
      </c>
      <c r="V446" s="393">
        <f t="shared" si="21"/>
        <v>0</v>
      </c>
      <c r="W446" s="393">
        <f t="shared" si="21"/>
        <v>0</v>
      </c>
      <c r="X446" s="393">
        <f t="shared" si="21"/>
        <v>0</v>
      </c>
      <c r="Y446" s="393">
        <f t="shared" si="21"/>
        <v>0</v>
      </c>
      <c r="Z446" s="393">
        <f t="shared" si="21"/>
        <v>0</v>
      </c>
      <c r="AA446" s="393">
        <f t="shared" si="21"/>
        <v>0</v>
      </c>
      <c r="AB446" s="393">
        <f t="shared" si="21"/>
        <v>0</v>
      </c>
      <c r="AC446" s="394">
        <f t="shared" si="19"/>
        <v>0</v>
      </c>
      <c r="AE446" s="395">
        <f t="shared" si="13"/>
        <v>0</v>
      </c>
      <c r="AG446" s="395">
        <f t="shared" si="14"/>
        <v>0</v>
      </c>
      <c r="AI446" s="396">
        <f t="shared" si="15"/>
        <v>0</v>
      </c>
      <c r="AK446" s="397"/>
    </row>
    <row r="447" spans="4:37" ht="12.75" customHeight="1" outlineLevel="1" x14ac:dyDescent="0.25">
      <c r="D447" s="139" t="str">
        <f>'Line Items'!D1038</f>
        <v>[Rolling Stock Line 42]</v>
      </c>
      <c r="E447" s="102"/>
      <c r="F447" s="140" t="str">
        <f t="shared" si="16"/>
        <v>%</v>
      </c>
      <c r="G447" s="393">
        <f t="shared" si="22"/>
        <v>0</v>
      </c>
      <c r="H447" s="393">
        <f t="shared" si="22"/>
        <v>0</v>
      </c>
      <c r="I447" s="393">
        <f t="shared" si="22"/>
        <v>0</v>
      </c>
      <c r="J447" s="393">
        <f t="shared" si="22"/>
        <v>0</v>
      </c>
      <c r="K447" s="393">
        <f t="shared" si="22"/>
        <v>0</v>
      </c>
      <c r="L447" s="393">
        <f t="shared" si="22"/>
        <v>0</v>
      </c>
      <c r="M447" s="393">
        <f t="shared" si="22"/>
        <v>0</v>
      </c>
      <c r="N447" s="393">
        <f t="shared" si="22"/>
        <v>0</v>
      </c>
      <c r="O447" s="393">
        <f t="shared" si="22"/>
        <v>0</v>
      </c>
      <c r="P447" s="393">
        <f t="shared" si="22"/>
        <v>0</v>
      </c>
      <c r="Q447" s="393">
        <f t="shared" si="22"/>
        <v>0</v>
      </c>
      <c r="R447" s="393">
        <f t="shared" si="22"/>
        <v>0</v>
      </c>
      <c r="S447" s="393">
        <f t="shared" si="22"/>
        <v>0</v>
      </c>
      <c r="T447" s="393">
        <f t="shared" si="21"/>
        <v>0</v>
      </c>
      <c r="U447" s="393">
        <f t="shared" si="21"/>
        <v>0</v>
      </c>
      <c r="V447" s="393">
        <f t="shared" si="21"/>
        <v>0</v>
      </c>
      <c r="W447" s="393">
        <f t="shared" si="21"/>
        <v>0</v>
      </c>
      <c r="X447" s="393">
        <f t="shared" si="21"/>
        <v>0</v>
      </c>
      <c r="Y447" s="393">
        <f t="shared" si="21"/>
        <v>0</v>
      </c>
      <c r="Z447" s="393">
        <f t="shared" si="21"/>
        <v>0</v>
      </c>
      <c r="AA447" s="393">
        <f t="shared" si="21"/>
        <v>0</v>
      </c>
      <c r="AB447" s="393">
        <f t="shared" si="21"/>
        <v>0</v>
      </c>
      <c r="AC447" s="394">
        <f t="shared" si="19"/>
        <v>0</v>
      </c>
      <c r="AE447" s="395">
        <f t="shared" si="13"/>
        <v>0</v>
      </c>
      <c r="AG447" s="395">
        <f t="shared" si="14"/>
        <v>0</v>
      </c>
      <c r="AI447" s="396">
        <f t="shared" si="15"/>
        <v>0</v>
      </c>
      <c r="AK447" s="397"/>
    </row>
    <row r="448" spans="4:37" ht="12.75" customHeight="1" outlineLevel="1" x14ac:dyDescent="0.25">
      <c r="D448" s="139" t="str">
        <f>'Line Items'!D1039</f>
        <v>[Rolling Stock Line 43]</v>
      </c>
      <c r="E448" s="102"/>
      <c r="F448" s="140" t="str">
        <f t="shared" si="16"/>
        <v>%</v>
      </c>
      <c r="G448" s="393">
        <f t="shared" si="22"/>
        <v>0</v>
      </c>
      <c r="H448" s="393">
        <f t="shared" si="22"/>
        <v>0</v>
      </c>
      <c r="I448" s="393">
        <f t="shared" si="22"/>
        <v>0</v>
      </c>
      <c r="J448" s="393">
        <f t="shared" si="22"/>
        <v>0</v>
      </c>
      <c r="K448" s="393">
        <f t="shared" si="22"/>
        <v>0</v>
      </c>
      <c r="L448" s="393">
        <f t="shared" si="22"/>
        <v>0</v>
      </c>
      <c r="M448" s="393">
        <f t="shared" si="22"/>
        <v>0</v>
      </c>
      <c r="N448" s="393">
        <f t="shared" si="22"/>
        <v>0</v>
      </c>
      <c r="O448" s="393">
        <f t="shared" si="22"/>
        <v>0</v>
      </c>
      <c r="P448" s="393">
        <f t="shared" si="22"/>
        <v>0</v>
      </c>
      <c r="Q448" s="393">
        <f t="shared" si="22"/>
        <v>0</v>
      </c>
      <c r="R448" s="393">
        <f t="shared" si="22"/>
        <v>0</v>
      </c>
      <c r="S448" s="393">
        <f t="shared" si="22"/>
        <v>0</v>
      </c>
      <c r="T448" s="393">
        <f t="shared" si="21"/>
        <v>0</v>
      </c>
      <c r="U448" s="393">
        <f t="shared" si="21"/>
        <v>0</v>
      </c>
      <c r="V448" s="393">
        <f t="shared" si="21"/>
        <v>0</v>
      </c>
      <c r="W448" s="393">
        <f t="shared" si="21"/>
        <v>0</v>
      </c>
      <c r="X448" s="393">
        <f t="shared" si="21"/>
        <v>0</v>
      </c>
      <c r="Y448" s="393">
        <f t="shared" si="21"/>
        <v>0</v>
      </c>
      <c r="Z448" s="393">
        <f t="shared" si="21"/>
        <v>0</v>
      </c>
      <c r="AA448" s="393">
        <f t="shared" si="21"/>
        <v>0</v>
      </c>
      <c r="AB448" s="393">
        <f t="shared" si="21"/>
        <v>0</v>
      </c>
      <c r="AC448" s="394">
        <f t="shared" si="19"/>
        <v>0</v>
      </c>
      <c r="AE448" s="395">
        <f t="shared" si="13"/>
        <v>0</v>
      </c>
      <c r="AG448" s="395">
        <f t="shared" si="14"/>
        <v>0</v>
      </c>
      <c r="AI448" s="396">
        <f t="shared" si="15"/>
        <v>0</v>
      </c>
      <c r="AK448" s="397"/>
    </row>
    <row r="449" spans="4:37" ht="12.75" customHeight="1" outlineLevel="1" x14ac:dyDescent="0.25">
      <c r="D449" s="139" t="str">
        <f>'Line Items'!D1040</f>
        <v>[Rolling Stock Line 44]</v>
      </c>
      <c r="E449" s="102"/>
      <c r="F449" s="140" t="str">
        <f t="shared" si="16"/>
        <v>%</v>
      </c>
      <c r="G449" s="393">
        <f t="shared" si="22"/>
        <v>0</v>
      </c>
      <c r="H449" s="393">
        <f t="shared" si="22"/>
        <v>0</v>
      </c>
      <c r="I449" s="393">
        <f t="shared" si="22"/>
        <v>0</v>
      </c>
      <c r="J449" s="393">
        <f t="shared" si="22"/>
        <v>0</v>
      </c>
      <c r="K449" s="393">
        <f t="shared" si="22"/>
        <v>0</v>
      </c>
      <c r="L449" s="393">
        <f t="shared" si="22"/>
        <v>0</v>
      </c>
      <c r="M449" s="393">
        <f t="shared" si="22"/>
        <v>0</v>
      </c>
      <c r="N449" s="393">
        <f t="shared" si="22"/>
        <v>0</v>
      </c>
      <c r="O449" s="393">
        <f t="shared" si="22"/>
        <v>0</v>
      </c>
      <c r="P449" s="393">
        <f t="shared" si="22"/>
        <v>0</v>
      </c>
      <c r="Q449" s="393">
        <f t="shared" si="22"/>
        <v>0</v>
      </c>
      <c r="R449" s="393">
        <f t="shared" si="22"/>
        <v>0</v>
      </c>
      <c r="S449" s="393">
        <f t="shared" si="22"/>
        <v>0</v>
      </c>
      <c r="T449" s="393">
        <f t="shared" si="21"/>
        <v>0</v>
      </c>
      <c r="U449" s="393">
        <f t="shared" si="21"/>
        <v>0</v>
      </c>
      <c r="V449" s="393">
        <f t="shared" si="21"/>
        <v>0</v>
      </c>
      <c r="W449" s="393">
        <f t="shared" si="21"/>
        <v>0</v>
      </c>
      <c r="X449" s="393">
        <f t="shared" si="21"/>
        <v>0</v>
      </c>
      <c r="Y449" s="393">
        <f t="shared" si="21"/>
        <v>0</v>
      </c>
      <c r="Z449" s="393">
        <f t="shared" si="21"/>
        <v>0</v>
      </c>
      <c r="AA449" s="393">
        <f t="shared" si="21"/>
        <v>0</v>
      </c>
      <c r="AB449" s="393">
        <f t="shared" si="21"/>
        <v>0</v>
      </c>
      <c r="AC449" s="394">
        <f t="shared" si="21"/>
        <v>0</v>
      </c>
      <c r="AE449" s="395">
        <f t="shared" si="13"/>
        <v>0</v>
      </c>
      <c r="AG449" s="395">
        <f t="shared" si="14"/>
        <v>0</v>
      </c>
      <c r="AI449" s="396">
        <f t="shared" si="15"/>
        <v>0</v>
      </c>
      <c r="AK449" s="397"/>
    </row>
    <row r="450" spans="4:37" ht="12.75" customHeight="1" outlineLevel="1" x14ac:dyDescent="0.25">
      <c r="D450" s="139" t="str">
        <f>'Line Items'!D1041</f>
        <v>[Rolling Stock Line 45]</v>
      </c>
      <c r="E450" s="102"/>
      <c r="F450" s="140" t="str">
        <f t="shared" si="16"/>
        <v>%</v>
      </c>
      <c r="G450" s="393">
        <f t="shared" si="22"/>
        <v>0</v>
      </c>
      <c r="H450" s="393">
        <f t="shared" si="22"/>
        <v>0</v>
      </c>
      <c r="I450" s="393">
        <f t="shared" si="22"/>
        <v>0</v>
      </c>
      <c r="J450" s="393">
        <f t="shared" si="22"/>
        <v>0</v>
      </c>
      <c r="K450" s="393">
        <f t="shared" si="22"/>
        <v>0</v>
      </c>
      <c r="L450" s="393">
        <f t="shared" si="22"/>
        <v>0</v>
      </c>
      <c r="M450" s="393">
        <f t="shared" si="22"/>
        <v>0</v>
      </c>
      <c r="N450" s="393">
        <f t="shared" si="22"/>
        <v>0</v>
      </c>
      <c r="O450" s="393">
        <f t="shared" si="22"/>
        <v>0</v>
      </c>
      <c r="P450" s="393">
        <f t="shared" si="22"/>
        <v>0</v>
      </c>
      <c r="Q450" s="393">
        <f t="shared" si="22"/>
        <v>0</v>
      </c>
      <c r="R450" s="393">
        <f t="shared" si="22"/>
        <v>0</v>
      </c>
      <c r="S450" s="393">
        <f t="shared" si="22"/>
        <v>0</v>
      </c>
      <c r="T450" s="393">
        <f t="shared" si="21"/>
        <v>0</v>
      </c>
      <c r="U450" s="393">
        <f t="shared" si="21"/>
        <v>0</v>
      </c>
      <c r="V450" s="393">
        <f t="shared" si="21"/>
        <v>0</v>
      </c>
      <c r="W450" s="393">
        <f t="shared" si="21"/>
        <v>0</v>
      </c>
      <c r="X450" s="393">
        <f t="shared" si="21"/>
        <v>0</v>
      </c>
      <c r="Y450" s="393">
        <f t="shared" si="21"/>
        <v>0</v>
      </c>
      <c r="Z450" s="393">
        <f t="shared" si="21"/>
        <v>0</v>
      </c>
      <c r="AA450" s="393">
        <f t="shared" si="21"/>
        <v>0</v>
      </c>
      <c r="AB450" s="393">
        <f t="shared" si="21"/>
        <v>0</v>
      </c>
      <c r="AC450" s="394">
        <f t="shared" si="21"/>
        <v>0</v>
      </c>
      <c r="AE450" s="395">
        <f t="shared" si="13"/>
        <v>0</v>
      </c>
      <c r="AG450" s="395">
        <f t="shared" si="14"/>
        <v>0</v>
      </c>
      <c r="AI450" s="396">
        <f t="shared" si="15"/>
        <v>0</v>
      </c>
      <c r="AK450" s="397"/>
    </row>
    <row r="451" spans="4:37" ht="12.75" customHeight="1" outlineLevel="1" x14ac:dyDescent="0.25">
      <c r="D451" s="139" t="str">
        <f>'Line Items'!D1042</f>
        <v>[Rolling Stock Line 46]</v>
      </c>
      <c r="E451" s="102"/>
      <c r="F451" s="140" t="str">
        <f t="shared" si="16"/>
        <v>%</v>
      </c>
      <c r="G451" s="393">
        <f t="shared" si="22"/>
        <v>0</v>
      </c>
      <c r="H451" s="393">
        <f t="shared" si="22"/>
        <v>0</v>
      </c>
      <c r="I451" s="393">
        <f t="shared" si="22"/>
        <v>0</v>
      </c>
      <c r="J451" s="393">
        <f t="shared" si="22"/>
        <v>0</v>
      </c>
      <c r="K451" s="393">
        <f t="shared" si="22"/>
        <v>0</v>
      </c>
      <c r="L451" s="393">
        <f t="shared" si="22"/>
        <v>0</v>
      </c>
      <c r="M451" s="393">
        <f t="shared" si="22"/>
        <v>0</v>
      </c>
      <c r="N451" s="393">
        <f t="shared" si="22"/>
        <v>0</v>
      </c>
      <c r="O451" s="393">
        <f t="shared" si="22"/>
        <v>0</v>
      </c>
      <c r="P451" s="393">
        <f t="shared" si="22"/>
        <v>0</v>
      </c>
      <c r="Q451" s="393">
        <f t="shared" si="22"/>
        <v>0</v>
      </c>
      <c r="R451" s="393">
        <f t="shared" si="22"/>
        <v>0</v>
      </c>
      <c r="S451" s="393">
        <f t="shared" si="22"/>
        <v>0</v>
      </c>
      <c r="T451" s="393">
        <f t="shared" si="21"/>
        <v>0</v>
      </c>
      <c r="U451" s="393">
        <f t="shared" si="21"/>
        <v>0</v>
      </c>
      <c r="V451" s="393">
        <f t="shared" si="21"/>
        <v>0</v>
      </c>
      <c r="W451" s="393">
        <f t="shared" si="21"/>
        <v>0</v>
      </c>
      <c r="X451" s="393">
        <f t="shared" si="21"/>
        <v>0</v>
      </c>
      <c r="Y451" s="393">
        <f t="shared" si="21"/>
        <v>0</v>
      </c>
      <c r="Z451" s="393">
        <f t="shared" si="21"/>
        <v>0</v>
      </c>
      <c r="AA451" s="393">
        <f t="shared" si="21"/>
        <v>0</v>
      </c>
      <c r="AB451" s="393">
        <f t="shared" si="21"/>
        <v>0</v>
      </c>
      <c r="AC451" s="394">
        <f t="shared" si="21"/>
        <v>0</v>
      </c>
      <c r="AE451" s="395">
        <f t="shared" si="13"/>
        <v>0</v>
      </c>
      <c r="AG451" s="395">
        <f t="shared" si="14"/>
        <v>0</v>
      </c>
      <c r="AI451" s="396">
        <f t="shared" si="15"/>
        <v>0</v>
      </c>
      <c r="AK451" s="397"/>
    </row>
    <row r="452" spans="4:37" ht="12.75" customHeight="1" outlineLevel="1" x14ac:dyDescent="0.25">
      <c r="D452" s="139" t="str">
        <f>'Line Items'!D1043</f>
        <v>[Rolling Stock Line 47]</v>
      </c>
      <c r="E452" s="102"/>
      <c r="F452" s="140" t="str">
        <f t="shared" si="16"/>
        <v>%</v>
      </c>
      <c r="G452" s="393">
        <f t="shared" si="22"/>
        <v>0</v>
      </c>
      <c r="H452" s="393">
        <f t="shared" si="22"/>
        <v>0</v>
      </c>
      <c r="I452" s="393">
        <f t="shared" si="22"/>
        <v>0</v>
      </c>
      <c r="J452" s="393">
        <f t="shared" si="22"/>
        <v>0</v>
      </c>
      <c r="K452" s="393">
        <f t="shared" si="22"/>
        <v>0</v>
      </c>
      <c r="L452" s="393">
        <f t="shared" si="22"/>
        <v>0</v>
      </c>
      <c r="M452" s="393">
        <f t="shared" si="22"/>
        <v>0</v>
      </c>
      <c r="N452" s="393">
        <f t="shared" si="22"/>
        <v>0</v>
      </c>
      <c r="O452" s="393">
        <f t="shared" si="22"/>
        <v>0</v>
      </c>
      <c r="P452" s="393">
        <f t="shared" si="22"/>
        <v>0</v>
      </c>
      <c r="Q452" s="393">
        <f t="shared" si="22"/>
        <v>0</v>
      </c>
      <c r="R452" s="393">
        <f t="shared" si="22"/>
        <v>0</v>
      </c>
      <c r="S452" s="393">
        <f t="shared" si="22"/>
        <v>0</v>
      </c>
      <c r="T452" s="393">
        <f t="shared" si="21"/>
        <v>0</v>
      </c>
      <c r="U452" s="393">
        <f t="shared" si="21"/>
        <v>0</v>
      </c>
      <c r="V452" s="393">
        <f t="shared" si="21"/>
        <v>0</v>
      </c>
      <c r="W452" s="393">
        <f t="shared" si="21"/>
        <v>0</v>
      </c>
      <c r="X452" s="393">
        <f t="shared" si="21"/>
        <v>0</v>
      </c>
      <c r="Y452" s="393">
        <f t="shared" si="21"/>
        <v>0</v>
      </c>
      <c r="Z452" s="393">
        <f t="shared" si="21"/>
        <v>0</v>
      </c>
      <c r="AA452" s="393">
        <f t="shared" si="21"/>
        <v>0</v>
      </c>
      <c r="AB452" s="393">
        <f t="shared" si="21"/>
        <v>0</v>
      </c>
      <c r="AC452" s="394">
        <f t="shared" si="21"/>
        <v>0</v>
      </c>
      <c r="AE452" s="395">
        <f t="shared" si="13"/>
        <v>0</v>
      </c>
      <c r="AG452" s="395">
        <f t="shared" si="14"/>
        <v>0</v>
      </c>
      <c r="AI452" s="396">
        <f t="shared" si="15"/>
        <v>0</v>
      </c>
      <c r="AK452" s="397"/>
    </row>
    <row r="453" spans="4:37" ht="12.75" customHeight="1" outlineLevel="1" x14ac:dyDescent="0.25">
      <c r="D453" s="139" t="str">
        <f>'Line Items'!D1044</f>
        <v>[Rolling Stock Line 48]</v>
      </c>
      <c r="E453" s="102"/>
      <c r="F453" s="140" t="str">
        <f t="shared" si="16"/>
        <v>%</v>
      </c>
      <c r="G453" s="393">
        <f t="shared" si="22"/>
        <v>0</v>
      </c>
      <c r="H453" s="393">
        <f t="shared" si="22"/>
        <v>0</v>
      </c>
      <c r="I453" s="393">
        <f t="shared" si="22"/>
        <v>0</v>
      </c>
      <c r="J453" s="393">
        <f t="shared" si="22"/>
        <v>0</v>
      </c>
      <c r="K453" s="393">
        <f t="shared" si="22"/>
        <v>0</v>
      </c>
      <c r="L453" s="393">
        <f t="shared" si="22"/>
        <v>0</v>
      </c>
      <c r="M453" s="393">
        <f t="shared" si="22"/>
        <v>0</v>
      </c>
      <c r="N453" s="393">
        <f t="shared" si="22"/>
        <v>0</v>
      </c>
      <c r="O453" s="393">
        <f t="shared" si="22"/>
        <v>0</v>
      </c>
      <c r="P453" s="393">
        <f t="shared" si="22"/>
        <v>0</v>
      </c>
      <c r="Q453" s="393">
        <f t="shared" si="22"/>
        <v>0</v>
      </c>
      <c r="R453" s="393">
        <f t="shared" si="22"/>
        <v>0</v>
      </c>
      <c r="S453" s="393">
        <f t="shared" si="22"/>
        <v>0</v>
      </c>
      <c r="T453" s="393">
        <f t="shared" si="21"/>
        <v>0</v>
      </c>
      <c r="U453" s="393">
        <f t="shared" si="21"/>
        <v>0</v>
      </c>
      <c r="V453" s="393">
        <f t="shared" si="21"/>
        <v>0</v>
      </c>
      <c r="W453" s="393">
        <f t="shared" si="21"/>
        <v>0</v>
      </c>
      <c r="X453" s="393">
        <f t="shared" si="21"/>
        <v>0</v>
      </c>
      <c r="Y453" s="393">
        <f t="shared" si="21"/>
        <v>0</v>
      </c>
      <c r="Z453" s="393">
        <f t="shared" si="21"/>
        <v>0</v>
      </c>
      <c r="AA453" s="393">
        <f t="shared" si="21"/>
        <v>0</v>
      </c>
      <c r="AB453" s="393">
        <f t="shared" si="21"/>
        <v>0</v>
      </c>
      <c r="AC453" s="394">
        <f t="shared" si="21"/>
        <v>0</v>
      </c>
      <c r="AE453" s="395">
        <f t="shared" si="13"/>
        <v>0</v>
      </c>
      <c r="AG453" s="395">
        <f t="shared" si="14"/>
        <v>0</v>
      </c>
      <c r="AI453" s="396">
        <f t="shared" si="15"/>
        <v>0</v>
      </c>
      <c r="AK453" s="397"/>
    </row>
    <row r="454" spans="4:37" ht="12.75" customHeight="1" outlineLevel="1" x14ac:dyDescent="0.25">
      <c r="D454" s="139" t="str">
        <f>'Line Items'!D1045</f>
        <v>[Rolling Stock Line 49]</v>
      </c>
      <c r="E454" s="102"/>
      <c r="F454" s="140" t="str">
        <f t="shared" si="16"/>
        <v>%</v>
      </c>
      <c r="G454" s="393">
        <f t="shared" si="22"/>
        <v>0</v>
      </c>
      <c r="H454" s="393">
        <f t="shared" si="22"/>
        <v>0</v>
      </c>
      <c r="I454" s="393">
        <f t="shared" si="22"/>
        <v>0</v>
      </c>
      <c r="J454" s="393">
        <f t="shared" si="22"/>
        <v>0</v>
      </c>
      <c r="K454" s="393">
        <f t="shared" si="22"/>
        <v>0</v>
      </c>
      <c r="L454" s="393">
        <f t="shared" si="22"/>
        <v>0</v>
      </c>
      <c r="M454" s="393">
        <f t="shared" si="22"/>
        <v>0</v>
      </c>
      <c r="N454" s="393">
        <f t="shared" si="22"/>
        <v>0</v>
      </c>
      <c r="O454" s="393">
        <f t="shared" si="22"/>
        <v>0</v>
      </c>
      <c r="P454" s="393">
        <f t="shared" si="22"/>
        <v>0</v>
      </c>
      <c r="Q454" s="393">
        <f t="shared" si="22"/>
        <v>0</v>
      </c>
      <c r="R454" s="393">
        <f t="shared" si="22"/>
        <v>0</v>
      </c>
      <c r="S454" s="393">
        <f t="shared" si="22"/>
        <v>0</v>
      </c>
      <c r="T454" s="393">
        <f t="shared" si="21"/>
        <v>0</v>
      </c>
      <c r="U454" s="393">
        <f t="shared" si="21"/>
        <v>0</v>
      </c>
      <c r="V454" s="393">
        <f t="shared" si="21"/>
        <v>0</v>
      </c>
      <c r="W454" s="393">
        <f t="shared" si="21"/>
        <v>0</v>
      </c>
      <c r="X454" s="393">
        <f t="shared" si="21"/>
        <v>0</v>
      </c>
      <c r="Y454" s="393">
        <f t="shared" si="21"/>
        <v>0</v>
      </c>
      <c r="Z454" s="393">
        <f t="shared" si="21"/>
        <v>0</v>
      </c>
      <c r="AA454" s="393">
        <f t="shared" si="21"/>
        <v>0</v>
      </c>
      <c r="AB454" s="393">
        <f t="shared" si="21"/>
        <v>0</v>
      </c>
      <c r="AC454" s="394">
        <f t="shared" si="21"/>
        <v>0</v>
      </c>
      <c r="AE454" s="395">
        <f t="shared" si="13"/>
        <v>0</v>
      </c>
      <c r="AG454" s="395">
        <f t="shared" si="14"/>
        <v>0</v>
      </c>
      <c r="AI454" s="396">
        <f t="shared" si="15"/>
        <v>0</v>
      </c>
      <c r="AK454" s="397"/>
    </row>
    <row r="455" spans="4:37" ht="12.75" customHeight="1" outlineLevel="1" x14ac:dyDescent="0.25">
      <c r="D455" s="139" t="str">
        <f>'Line Items'!D1046</f>
        <v>[Rolling Stock Line 50]</v>
      </c>
      <c r="E455" s="102"/>
      <c r="F455" s="140" t="str">
        <f t="shared" si="16"/>
        <v>%</v>
      </c>
      <c r="G455" s="393">
        <f t="shared" si="22"/>
        <v>0</v>
      </c>
      <c r="H455" s="393">
        <f t="shared" si="22"/>
        <v>0</v>
      </c>
      <c r="I455" s="393">
        <f t="shared" si="22"/>
        <v>0</v>
      </c>
      <c r="J455" s="393">
        <f t="shared" si="22"/>
        <v>0</v>
      </c>
      <c r="K455" s="393">
        <f t="shared" si="22"/>
        <v>0</v>
      </c>
      <c r="L455" s="393">
        <f t="shared" si="22"/>
        <v>0</v>
      </c>
      <c r="M455" s="393">
        <f t="shared" si="22"/>
        <v>0</v>
      </c>
      <c r="N455" s="393">
        <f t="shared" si="22"/>
        <v>0</v>
      </c>
      <c r="O455" s="393">
        <f t="shared" si="22"/>
        <v>0</v>
      </c>
      <c r="P455" s="393">
        <f t="shared" si="22"/>
        <v>0</v>
      </c>
      <c r="Q455" s="393">
        <f t="shared" si="22"/>
        <v>0</v>
      </c>
      <c r="R455" s="393">
        <f t="shared" si="22"/>
        <v>0</v>
      </c>
      <c r="S455" s="393">
        <f t="shared" si="22"/>
        <v>0</v>
      </c>
      <c r="T455" s="393">
        <f t="shared" si="21"/>
        <v>0</v>
      </c>
      <c r="U455" s="393">
        <f t="shared" si="21"/>
        <v>0</v>
      </c>
      <c r="V455" s="393">
        <f t="shared" si="21"/>
        <v>0</v>
      </c>
      <c r="W455" s="393">
        <f t="shared" si="21"/>
        <v>0</v>
      </c>
      <c r="X455" s="393">
        <f t="shared" si="21"/>
        <v>0</v>
      </c>
      <c r="Y455" s="393">
        <f t="shared" si="21"/>
        <v>0</v>
      </c>
      <c r="Z455" s="393">
        <f t="shared" si="21"/>
        <v>0</v>
      </c>
      <c r="AA455" s="393">
        <f t="shared" si="21"/>
        <v>0</v>
      </c>
      <c r="AB455" s="393">
        <f t="shared" si="21"/>
        <v>0</v>
      </c>
      <c r="AC455" s="394">
        <f t="shared" si="21"/>
        <v>0</v>
      </c>
      <c r="AE455" s="395">
        <f t="shared" si="13"/>
        <v>0</v>
      </c>
      <c r="AG455" s="395">
        <f t="shared" si="14"/>
        <v>0</v>
      </c>
      <c r="AI455" s="396">
        <f t="shared" si="15"/>
        <v>0</v>
      </c>
      <c r="AK455" s="397"/>
    </row>
    <row r="456" spans="4:37" ht="12.75" customHeight="1" outlineLevel="1" x14ac:dyDescent="0.25">
      <c r="D456" s="139" t="str">
        <f>'Line Items'!D1047</f>
        <v>[Rolling Stock Line 51]</v>
      </c>
      <c r="E456" s="102"/>
      <c r="F456" s="140" t="str">
        <f t="shared" si="16"/>
        <v>%</v>
      </c>
      <c r="G456" s="393">
        <f t="shared" si="22"/>
        <v>0</v>
      </c>
      <c r="H456" s="393">
        <f t="shared" si="22"/>
        <v>0</v>
      </c>
      <c r="I456" s="393">
        <f t="shared" si="22"/>
        <v>0</v>
      </c>
      <c r="J456" s="393">
        <f t="shared" si="22"/>
        <v>0</v>
      </c>
      <c r="K456" s="393">
        <f t="shared" si="22"/>
        <v>0</v>
      </c>
      <c r="L456" s="393">
        <f t="shared" si="22"/>
        <v>0</v>
      </c>
      <c r="M456" s="393">
        <f t="shared" si="22"/>
        <v>0</v>
      </c>
      <c r="N456" s="393">
        <f t="shared" si="22"/>
        <v>0</v>
      </c>
      <c r="O456" s="393">
        <f t="shared" si="22"/>
        <v>0</v>
      </c>
      <c r="P456" s="393">
        <f t="shared" si="22"/>
        <v>0</v>
      </c>
      <c r="Q456" s="393">
        <f t="shared" si="22"/>
        <v>0</v>
      </c>
      <c r="R456" s="393">
        <f t="shared" si="22"/>
        <v>0</v>
      </c>
      <c r="S456" s="393">
        <f t="shared" si="22"/>
        <v>0</v>
      </c>
      <c r="T456" s="393">
        <f t="shared" si="21"/>
        <v>0</v>
      </c>
      <c r="U456" s="393">
        <f t="shared" si="21"/>
        <v>0</v>
      </c>
      <c r="V456" s="393">
        <f t="shared" si="21"/>
        <v>0</v>
      </c>
      <c r="W456" s="393">
        <f t="shared" si="21"/>
        <v>0</v>
      </c>
      <c r="X456" s="393">
        <f t="shared" si="21"/>
        <v>0</v>
      </c>
      <c r="Y456" s="393">
        <f t="shared" si="21"/>
        <v>0</v>
      </c>
      <c r="Z456" s="393">
        <f t="shared" si="21"/>
        <v>0</v>
      </c>
      <c r="AA456" s="393">
        <f t="shared" si="21"/>
        <v>0</v>
      </c>
      <c r="AB456" s="393">
        <f t="shared" si="21"/>
        <v>0</v>
      </c>
      <c r="AC456" s="394">
        <f t="shared" si="21"/>
        <v>0</v>
      </c>
      <c r="AE456" s="395">
        <f t="shared" si="13"/>
        <v>0</v>
      </c>
      <c r="AG456" s="395">
        <f t="shared" si="14"/>
        <v>0</v>
      </c>
      <c r="AI456" s="396">
        <f t="shared" si="15"/>
        <v>0</v>
      </c>
      <c r="AK456" s="397"/>
    </row>
    <row r="457" spans="4:37" ht="12.75" customHeight="1" outlineLevel="1" x14ac:dyDescent="0.25">
      <c r="D457" s="139" t="str">
        <f>'Line Items'!D1048</f>
        <v>[Rolling Stock Line 52]</v>
      </c>
      <c r="E457" s="102"/>
      <c r="F457" s="140" t="str">
        <f t="shared" si="16"/>
        <v>%</v>
      </c>
      <c r="G457" s="393">
        <f t="shared" si="22"/>
        <v>0</v>
      </c>
      <c r="H457" s="393">
        <f t="shared" si="22"/>
        <v>0</v>
      </c>
      <c r="I457" s="393">
        <f t="shared" si="22"/>
        <v>0</v>
      </c>
      <c r="J457" s="393">
        <f t="shared" si="22"/>
        <v>0</v>
      </c>
      <c r="K457" s="393">
        <f t="shared" si="22"/>
        <v>0</v>
      </c>
      <c r="L457" s="393">
        <f t="shared" si="22"/>
        <v>0</v>
      </c>
      <c r="M457" s="393">
        <f t="shared" si="22"/>
        <v>0</v>
      </c>
      <c r="N457" s="393">
        <f t="shared" si="22"/>
        <v>0</v>
      </c>
      <c r="O457" s="393">
        <f t="shared" si="22"/>
        <v>0</v>
      </c>
      <c r="P457" s="393">
        <f t="shared" si="22"/>
        <v>0</v>
      </c>
      <c r="Q457" s="393">
        <f t="shared" si="22"/>
        <v>0</v>
      </c>
      <c r="R457" s="393">
        <f t="shared" si="22"/>
        <v>0</v>
      </c>
      <c r="S457" s="393">
        <f t="shared" si="22"/>
        <v>0</v>
      </c>
      <c r="T457" s="393">
        <f t="shared" si="21"/>
        <v>0</v>
      </c>
      <c r="U457" s="393">
        <f t="shared" si="21"/>
        <v>0</v>
      </c>
      <c r="V457" s="393">
        <f t="shared" si="21"/>
        <v>0</v>
      </c>
      <c r="W457" s="393">
        <f t="shared" si="21"/>
        <v>0</v>
      </c>
      <c r="X457" s="393">
        <f t="shared" si="21"/>
        <v>0</v>
      </c>
      <c r="Y457" s="393">
        <f t="shared" si="21"/>
        <v>0</v>
      </c>
      <c r="Z457" s="393">
        <f t="shared" si="21"/>
        <v>0</v>
      </c>
      <c r="AA457" s="393">
        <f t="shared" si="21"/>
        <v>0</v>
      </c>
      <c r="AB457" s="393">
        <f t="shared" si="21"/>
        <v>0</v>
      </c>
      <c r="AC457" s="394">
        <f t="shared" si="21"/>
        <v>0</v>
      </c>
      <c r="AE457" s="395">
        <f t="shared" si="13"/>
        <v>0</v>
      </c>
      <c r="AG457" s="395">
        <f t="shared" si="14"/>
        <v>0</v>
      </c>
      <c r="AI457" s="396">
        <f t="shared" si="15"/>
        <v>0</v>
      </c>
      <c r="AK457" s="397"/>
    </row>
    <row r="458" spans="4:37" ht="12.75" customHeight="1" outlineLevel="1" x14ac:dyDescent="0.25">
      <c r="D458" s="139" t="str">
        <f>'Line Items'!D1049</f>
        <v>[Rolling Stock Line 53]</v>
      </c>
      <c r="E458" s="102"/>
      <c r="F458" s="140" t="str">
        <f t="shared" si="16"/>
        <v>%</v>
      </c>
      <c r="G458" s="393">
        <f t="shared" si="22"/>
        <v>0</v>
      </c>
      <c r="H458" s="393">
        <f t="shared" si="22"/>
        <v>0</v>
      </c>
      <c r="I458" s="393">
        <f t="shared" si="22"/>
        <v>0</v>
      </c>
      <c r="J458" s="393">
        <f t="shared" si="22"/>
        <v>0</v>
      </c>
      <c r="K458" s="393">
        <f t="shared" si="22"/>
        <v>0</v>
      </c>
      <c r="L458" s="393">
        <f t="shared" si="22"/>
        <v>0</v>
      </c>
      <c r="M458" s="393">
        <f t="shared" si="22"/>
        <v>0</v>
      </c>
      <c r="N458" s="393">
        <f t="shared" si="22"/>
        <v>0</v>
      </c>
      <c r="O458" s="393">
        <f t="shared" si="22"/>
        <v>0</v>
      </c>
      <c r="P458" s="393">
        <f t="shared" si="22"/>
        <v>0</v>
      </c>
      <c r="Q458" s="393">
        <f t="shared" si="22"/>
        <v>0</v>
      </c>
      <c r="R458" s="393">
        <f t="shared" si="22"/>
        <v>0</v>
      </c>
      <c r="S458" s="393">
        <f t="shared" si="22"/>
        <v>0</v>
      </c>
      <c r="T458" s="393">
        <f t="shared" si="21"/>
        <v>0</v>
      </c>
      <c r="U458" s="393">
        <f t="shared" si="21"/>
        <v>0</v>
      </c>
      <c r="V458" s="393">
        <f t="shared" si="21"/>
        <v>0</v>
      </c>
      <c r="W458" s="393">
        <f t="shared" si="21"/>
        <v>0</v>
      </c>
      <c r="X458" s="393">
        <f t="shared" si="21"/>
        <v>0</v>
      </c>
      <c r="Y458" s="393">
        <f t="shared" si="21"/>
        <v>0</v>
      </c>
      <c r="Z458" s="393">
        <f t="shared" si="21"/>
        <v>0</v>
      </c>
      <c r="AA458" s="393">
        <f t="shared" si="21"/>
        <v>0</v>
      </c>
      <c r="AB458" s="393">
        <f t="shared" si="21"/>
        <v>0</v>
      </c>
      <c r="AC458" s="394">
        <f t="shared" si="21"/>
        <v>0</v>
      </c>
      <c r="AE458" s="395">
        <f t="shared" si="13"/>
        <v>0</v>
      </c>
      <c r="AG458" s="395">
        <f t="shared" si="14"/>
        <v>0</v>
      </c>
      <c r="AI458" s="396">
        <f t="shared" si="15"/>
        <v>0</v>
      </c>
      <c r="AK458" s="397"/>
    </row>
    <row r="459" spans="4:37" ht="12.75" customHeight="1" outlineLevel="1" x14ac:dyDescent="0.25">
      <c r="D459" s="139" t="str">
        <f>'Line Items'!D1050</f>
        <v>[Rolling Stock Line 54]</v>
      </c>
      <c r="E459" s="102"/>
      <c r="F459" s="140" t="str">
        <f t="shared" si="16"/>
        <v>%</v>
      </c>
      <c r="G459" s="393">
        <f t="shared" si="22"/>
        <v>0</v>
      </c>
      <c r="H459" s="393">
        <f t="shared" si="22"/>
        <v>0</v>
      </c>
      <c r="I459" s="393">
        <f t="shared" si="22"/>
        <v>0</v>
      </c>
      <c r="J459" s="393">
        <f t="shared" si="22"/>
        <v>0</v>
      </c>
      <c r="K459" s="393">
        <f t="shared" si="22"/>
        <v>0</v>
      </c>
      <c r="L459" s="393">
        <f t="shared" si="22"/>
        <v>0</v>
      </c>
      <c r="M459" s="393">
        <f t="shared" si="22"/>
        <v>0</v>
      </c>
      <c r="N459" s="393">
        <f t="shared" si="22"/>
        <v>0</v>
      </c>
      <c r="O459" s="393">
        <f t="shared" si="22"/>
        <v>0</v>
      </c>
      <c r="P459" s="393">
        <f t="shared" si="22"/>
        <v>0</v>
      </c>
      <c r="Q459" s="393">
        <f t="shared" si="22"/>
        <v>0</v>
      </c>
      <c r="R459" s="393">
        <f t="shared" si="22"/>
        <v>0</v>
      </c>
      <c r="S459" s="393">
        <f t="shared" si="22"/>
        <v>0</v>
      </c>
      <c r="T459" s="393">
        <f t="shared" si="21"/>
        <v>0</v>
      </c>
      <c r="U459" s="393">
        <f t="shared" si="21"/>
        <v>0</v>
      </c>
      <c r="V459" s="393">
        <f t="shared" si="21"/>
        <v>0</v>
      </c>
      <c r="W459" s="393">
        <f t="shared" si="21"/>
        <v>0</v>
      </c>
      <c r="X459" s="393">
        <f t="shared" si="21"/>
        <v>0</v>
      </c>
      <c r="Y459" s="393">
        <f t="shared" si="21"/>
        <v>0</v>
      </c>
      <c r="Z459" s="393">
        <f t="shared" si="21"/>
        <v>0</v>
      </c>
      <c r="AA459" s="393">
        <f t="shared" si="21"/>
        <v>0</v>
      </c>
      <c r="AB459" s="393">
        <f t="shared" si="21"/>
        <v>0</v>
      </c>
      <c r="AC459" s="394">
        <f t="shared" si="21"/>
        <v>0</v>
      </c>
      <c r="AE459" s="395">
        <f t="shared" si="13"/>
        <v>0</v>
      </c>
      <c r="AG459" s="395">
        <f t="shared" si="14"/>
        <v>0</v>
      </c>
      <c r="AI459" s="396">
        <f t="shared" si="15"/>
        <v>0</v>
      </c>
      <c r="AK459" s="397"/>
    </row>
    <row r="460" spans="4:37" ht="12.75" customHeight="1" outlineLevel="1" x14ac:dyDescent="0.25">
      <c r="D460" s="139" t="str">
        <f>'Line Items'!D1051</f>
        <v>[Rolling Stock Line 55]</v>
      </c>
      <c r="E460" s="102"/>
      <c r="F460" s="140" t="str">
        <f t="shared" si="16"/>
        <v>%</v>
      </c>
      <c r="G460" s="393">
        <f t="shared" si="22"/>
        <v>0</v>
      </c>
      <c r="H460" s="393">
        <f t="shared" si="22"/>
        <v>0</v>
      </c>
      <c r="I460" s="393">
        <f t="shared" si="22"/>
        <v>0</v>
      </c>
      <c r="J460" s="393">
        <f t="shared" si="22"/>
        <v>0</v>
      </c>
      <c r="K460" s="393">
        <f t="shared" si="22"/>
        <v>0</v>
      </c>
      <c r="L460" s="393">
        <f t="shared" si="22"/>
        <v>0</v>
      </c>
      <c r="M460" s="393">
        <f t="shared" si="22"/>
        <v>0</v>
      </c>
      <c r="N460" s="393">
        <f t="shared" si="22"/>
        <v>0</v>
      </c>
      <c r="O460" s="393">
        <f t="shared" si="22"/>
        <v>0</v>
      </c>
      <c r="P460" s="393">
        <f t="shared" si="22"/>
        <v>0</v>
      </c>
      <c r="Q460" s="393">
        <f t="shared" si="22"/>
        <v>0</v>
      </c>
      <c r="R460" s="393">
        <f t="shared" si="22"/>
        <v>0</v>
      </c>
      <c r="S460" s="393">
        <f t="shared" si="22"/>
        <v>0</v>
      </c>
      <c r="T460" s="393">
        <f t="shared" si="21"/>
        <v>0</v>
      </c>
      <c r="U460" s="393">
        <f t="shared" si="21"/>
        <v>0</v>
      </c>
      <c r="V460" s="393">
        <f t="shared" si="21"/>
        <v>0</v>
      </c>
      <c r="W460" s="393">
        <f t="shared" si="21"/>
        <v>0</v>
      </c>
      <c r="X460" s="393">
        <f t="shared" si="21"/>
        <v>0</v>
      </c>
      <c r="Y460" s="393">
        <f t="shared" si="21"/>
        <v>0</v>
      </c>
      <c r="Z460" s="393">
        <f t="shared" si="21"/>
        <v>0</v>
      </c>
      <c r="AA460" s="393">
        <f t="shared" si="21"/>
        <v>0</v>
      </c>
      <c r="AB460" s="393">
        <f t="shared" si="21"/>
        <v>0</v>
      </c>
      <c r="AC460" s="394">
        <f t="shared" si="21"/>
        <v>0</v>
      </c>
      <c r="AE460" s="395">
        <f t="shared" si="13"/>
        <v>0</v>
      </c>
      <c r="AG460" s="395">
        <f t="shared" si="14"/>
        <v>0</v>
      </c>
      <c r="AI460" s="396">
        <f t="shared" si="15"/>
        <v>0</v>
      </c>
      <c r="AK460" s="397"/>
    </row>
    <row r="461" spans="4:37" ht="12.75" customHeight="1" outlineLevel="1" x14ac:dyDescent="0.25">
      <c r="D461" s="139" t="str">
        <f>'Line Items'!D1052</f>
        <v>[Rolling Stock Line 56]</v>
      </c>
      <c r="E461" s="102"/>
      <c r="F461" s="140" t="str">
        <f t="shared" si="16"/>
        <v>%</v>
      </c>
      <c r="G461" s="393">
        <f t="shared" si="22"/>
        <v>0</v>
      </c>
      <c r="H461" s="393">
        <f t="shared" si="22"/>
        <v>0</v>
      </c>
      <c r="I461" s="393">
        <f t="shared" si="22"/>
        <v>0</v>
      </c>
      <c r="J461" s="393">
        <f t="shared" si="22"/>
        <v>0</v>
      </c>
      <c r="K461" s="393">
        <f t="shared" si="22"/>
        <v>0</v>
      </c>
      <c r="L461" s="393">
        <f t="shared" si="22"/>
        <v>0</v>
      </c>
      <c r="M461" s="393">
        <f t="shared" si="22"/>
        <v>0</v>
      </c>
      <c r="N461" s="393">
        <f t="shared" si="22"/>
        <v>0</v>
      </c>
      <c r="O461" s="393">
        <f t="shared" si="22"/>
        <v>0</v>
      </c>
      <c r="P461" s="393">
        <f t="shared" si="22"/>
        <v>0</v>
      </c>
      <c r="Q461" s="393">
        <f t="shared" si="22"/>
        <v>0</v>
      </c>
      <c r="R461" s="393">
        <f t="shared" si="22"/>
        <v>0</v>
      </c>
      <c r="S461" s="393">
        <f t="shared" si="22"/>
        <v>0</v>
      </c>
      <c r="T461" s="393">
        <f t="shared" si="22"/>
        <v>0</v>
      </c>
      <c r="U461" s="393">
        <f t="shared" si="22"/>
        <v>0</v>
      </c>
      <c r="V461" s="393">
        <f t="shared" si="22"/>
        <v>0</v>
      </c>
      <c r="W461" s="393">
        <f t="shared" ref="W461:AC461" si="23">IF(W73=0,0,W267/W73)</f>
        <v>0</v>
      </c>
      <c r="X461" s="393">
        <f t="shared" si="23"/>
        <v>0</v>
      </c>
      <c r="Y461" s="393">
        <f t="shared" si="23"/>
        <v>0</v>
      </c>
      <c r="Z461" s="393">
        <f t="shared" si="23"/>
        <v>0</v>
      </c>
      <c r="AA461" s="393">
        <f t="shared" si="23"/>
        <v>0</v>
      </c>
      <c r="AB461" s="393">
        <f t="shared" si="23"/>
        <v>0</v>
      </c>
      <c r="AC461" s="394">
        <f t="shared" si="23"/>
        <v>0</v>
      </c>
      <c r="AE461" s="395">
        <f t="shared" si="13"/>
        <v>0</v>
      </c>
      <c r="AG461" s="395">
        <f t="shared" si="14"/>
        <v>0</v>
      </c>
      <c r="AI461" s="396">
        <f t="shared" si="15"/>
        <v>0</v>
      </c>
      <c r="AK461" s="397"/>
    </row>
    <row r="462" spans="4:37" ht="12.75" customHeight="1" outlineLevel="1" x14ac:dyDescent="0.25">
      <c r="D462" s="139" t="str">
        <f>'Line Items'!D1053</f>
        <v>[Rolling Stock Line 57]</v>
      </c>
      <c r="E462" s="102"/>
      <c r="F462" s="140" t="str">
        <f t="shared" si="16"/>
        <v>%</v>
      </c>
      <c r="G462" s="393">
        <f t="shared" ref="G462:AB465" si="24">IF(G74=0,0,G268/G74)</f>
        <v>0</v>
      </c>
      <c r="H462" s="393">
        <f t="shared" si="24"/>
        <v>0</v>
      </c>
      <c r="I462" s="393">
        <f t="shared" si="24"/>
        <v>0</v>
      </c>
      <c r="J462" s="393">
        <f t="shared" si="24"/>
        <v>0</v>
      </c>
      <c r="K462" s="393">
        <f t="shared" si="24"/>
        <v>0</v>
      </c>
      <c r="L462" s="393">
        <f t="shared" si="24"/>
        <v>0</v>
      </c>
      <c r="M462" s="393">
        <f t="shared" si="24"/>
        <v>0</v>
      </c>
      <c r="N462" s="393">
        <f t="shared" si="24"/>
        <v>0</v>
      </c>
      <c r="O462" s="393">
        <f t="shared" si="24"/>
        <v>0</v>
      </c>
      <c r="P462" s="393">
        <f t="shared" si="24"/>
        <v>0</v>
      </c>
      <c r="Q462" s="393">
        <f t="shared" si="24"/>
        <v>0</v>
      </c>
      <c r="R462" s="393">
        <f t="shared" si="24"/>
        <v>0</v>
      </c>
      <c r="S462" s="393">
        <f t="shared" si="24"/>
        <v>0</v>
      </c>
      <c r="T462" s="393">
        <f t="shared" si="24"/>
        <v>0</v>
      </c>
      <c r="U462" s="393">
        <f t="shared" si="24"/>
        <v>0</v>
      </c>
      <c r="V462" s="393">
        <f t="shared" si="24"/>
        <v>0</v>
      </c>
      <c r="W462" s="393">
        <f t="shared" si="24"/>
        <v>0</v>
      </c>
      <c r="X462" s="393">
        <f t="shared" si="24"/>
        <v>0</v>
      </c>
      <c r="Y462" s="393">
        <f t="shared" si="24"/>
        <v>0</v>
      </c>
      <c r="Z462" s="393">
        <f t="shared" si="24"/>
        <v>0</v>
      </c>
      <c r="AA462" s="393">
        <f t="shared" si="24"/>
        <v>0</v>
      </c>
      <c r="AB462" s="393">
        <f t="shared" si="24"/>
        <v>0</v>
      </c>
      <c r="AC462" s="394">
        <f>IF(AC74=0,0,AC268/AC74)</f>
        <v>0</v>
      </c>
      <c r="AE462" s="395">
        <f t="shared" si="13"/>
        <v>0</v>
      </c>
      <c r="AG462" s="395">
        <f t="shared" si="14"/>
        <v>0</v>
      </c>
      <c r="AI462" s="396">
        <f t="shared" si="15"/>
        <v>0</v>
      </c>
      <c r="AK462" s="397"/>
    </row>
    <row r="463" spans="4:37" ht="12.75" customHeight="1" outlineLevel="1" x14ac:dyDescent="0.25">
      <c r="D463" s="139" t="str">
        <f>'Line Items'!D1054</f>
        <v>[Rolling Stock Line 58]</v>
      </c>
      <c r="E463" s="102"/>
      <c r="F463" s="140" t="str">
        <f t="shared" si="16"/>
        <v>%</v>
      </c>
      <c r="G463" s="393">
        <f t="shared" si="24"/>
        <v>0</v>
      </c>
      <c r="H463" s="393">
        <f t="shared" si="24"/>
        <v>0</v>
      </c>
      <c r="I463" s="393">
        <f t="shared" si="24"/>
        <v>0</v>
      </c>
      <c r="J463" s="393">
        <f t="shared" si="24"/>
        <v>0</v>
      </c>
      <c r="K463" s="393">
        <f t="shared" si="24"/>
        <v>0</v>
      </c>
      <c r="L463" s="393">
        <f t="shared" si="24"/>
        <v>0</v>
      </c>
      <c r="M463" s="393">
        <f t="shared" si="24"/>
        <v>0</v>
      </c>
      <c r="N463" s="393">
        <f t="shared" si="24"/>
        <v>0</v>
      </c>
      <c r="O463" s="393">
        <f t="shared" si="24"/>
        <v>0</v>
      </c>
      <c r="P463" s="393">
        <f t="shared" si="24"/>
        <v>0</v>
      </c>
      <c r="Q463" s="393">
        <f t="shared" si="24"/>
        <v>0</v>
      </c>
      <c r="R463" s="393">
        <f t="shared" si="24"/>
        <v>0</v>
      </c>
      <c r="S463" s="393">
        <f t="shared" si="24"/>
        <v>0</v>
      </c>
      <c r="T463" s="393">
        <f t="shared" si="24"/>
        <v>0</v>
      </c>
      <c r="U463" s="393">
        <f t="shared" si="24"/>
        <v>0</v>
      </c>
      <c r="V463" s="393">
        <f t="shared" si="24"/>
        <v>0</v>
      </c>
      <c r="W463" s="393">
        <f t="shared" si="24"/>
        <v>0</v>
      </c>
      <c r="X463" s="393">
        <f t="shared" si="24"/>
        <v>0</v>
      </c>
      <c r="Y463" s="393">
        <f t="shared" si="24"/>
        <v>0</v>
      </c>
      <c r="Z463" s="393">
        <f t="shared" si="24"/>
        <v>0</v>
      </c>
      <c r="AA463" s="393">
        <f t="shared" si="24"/>
        <v>0</v>
      </c>
      <c r="AB463" s="393">
        <f t="shared" si="24"/>
        <v>0</v>
      </c>
      <c r="AC463" s="394">
        <f>IF(AC75=0,0,AC269/AC75)</f>
        <v>0</v>
      </c>
      <c r="AE463" s="395">
        <f t="shared" si="13"/>
        <v>0</v>
      </c>
      <c r="AG463" s="395">
        <f t="shared" si="14"/>
        <v>0</v>
      </c>
      <c r="AI463" s="396">
        <f t="shared" si="15"/>
        <v>0</v>
      </c>
      <c r="AK463" s="397"/>
    </row>
    <row r="464" spans="4:37" ht="12.75" customHeight="1" outlineLevel="1" x14ac:dyDescent="0.25">
      <c r="D464" s="139" t="str">
        <f>'Line Items'!D1055</f>
        <v>[Rolling Stock Line 59]</v>
      </c>
      <c r="E464" s="102"/>
      <c r="F464" s="140" t="str">
        <f t="shared" si="16"/>
        <v>%</v>
      </c>
      <c r="G464" s="393">
        <f t="shared" si="24"/>
        <v>0</v>
      </c>
      <c r="H464" s="393">
        <f t="shared" si="24"/>
        <v>0</v>
      </c>
      <c r="I464" s="393">
        <f t="shared" si="24"/>
        <v>0</v>
      </c>
      <c r="J464" s="393">
        <f t="shared" si="24"/>
        <v>0</v>
      </c>
      <c r="K464" s="393">
        <f t="shared" si="24"/>
        <v>0</v>
      </c>
      <c r="L464" s="393">
        <f t="shared" si="24"/>
        <v>0</v>
      </c>
      <c r="M464" s="393">
        <f t="shared" si="24"/>
        <v>0</v>
      </c>
      <c r="N464" s="393">
        <f t="shared" si="24"/>
        <v>0</v>
      </c>
      <c r="O464" s="393">
        <f t="shared" si="24"/>
        <v>0</v>
      </c>
      <c r="P464" s="393">
        <f t="shared" si="24"/>
        <v>0</v>
      </c>
      <c r="Q464" s="393">
        <f t="shared" si="24"/>
        <v>0</v>
      </c>
      <c r="R464" s="393">
        <f t="shared" si="24"/>
        <v>0</v>
      </c>
      <c r="S464" s="393">
        <f t="shared" si="24"/>
        <v>0</v>
      </c>
      <c r="T464" s="393">
        <f t="shared" si="24"/>
        <v>0</v>
      </c>
      <c r="U464" s="393">
        <f t="shared" si="24"/>
        <v>0</v>
      </c>
      <c r="V464" s="393">
        <f t="shared" si="24"/>
        <v>0</v>
      </c>
      <c r="W464" s="393">
        <f t="shared" si="24"/>
        <v>0</v>
      </c>
      <c r="X464" s="393">
        <f t="shared" si="24"/>
        <v>0</v>
      </c>
      <c r="Y464" s="393">
        <f t="shared" si="24"/>
        <v>0</v>
      </c>
      <c r="Z464" s="393">
        <f t="shared" si="24"/>
        <v>0</v>
      </c>
      <c r="AA464" s="393">
        <f t="shared" si="24"/>
        <v>0</v>
      </c>
      <c r="AB464" s="393">
        <f t="shared" si="24"/>
        <v>0</v>
      </c>
      <c r="AC464" s="394">
        <f>IF(AC76=0,0,AC270/AC76)</f>
        <v>0</v>
      </c>
      <c r="AE464" s="395">
        <f t="shared" si="13"/>
        <v>0</v>
      </c>
      <c r="AG464" s="395">
        <f t="shared" si="14"/>
        <v>0</v>
      </c>
      <c r="AI464" s="396">
        <f t="shared" si="15"/>
        <v>0</v>
      </c>
      <c r="AK464" s="397"/>
    </row>
    <row r="465" spans="2:37" ht="12.75" customHeight="1" outlineLevel="1" x14ac:dyDescent="0.25">
      <c r="D465" s="111" t="str">
        <f>'Line Items'!D1056</f>
        <v>[Rolling Stock Line 60]</v>
      </c>
      <c r="E465" s="287"/>
      <c r="F465" s="150" t="str">
        <f>F464</f>
        <v>%</v>
      </c>
      <c r="G465" s="113">
        <f t="shared" si="24"/>
        <v>0</v>
      </c>
      <c r="H465" s="113">
        <f t="shared" si="24"/>
        <v>0</v>
      </c>
      <c r="I465" s="113">
        <f t="shared" si="24"/>
        <v>0</v>
      </c>
      <c r="J465" s="113">
        <f t="shared" si="24"/>
        <v>0</v>
      </c>
      <c r="K465" s="113">
        <f t="shared" si="24"/>
        <v>0</v>
      </c>
      <c r="L465" s="113">
        <f t="shared" si="24"/>
        <v>0</v>
      </c>
      <c r="M465" s="113">
        <f t="shared" si="24"/>
        <v>0</v>
      </c>
      <c r="N465" s="113">
        <f t="shared" si="24"/>
        <v>0</v>
      </c>
      <c r="O465" s="113">
        <f t="shared" si="24"/>
        <v>0</v>
      </c>
      <c r="P465" s="113">
        <f t="shared" si="24"/>
        <v>0</v>
      </c>
      <c r="Q465" s="113">
        <f t="shared" si="24"/>
        <v>0</v>
      </c>
      <c r="R465" s="113">
        <f t="shared" si="24"/>
        <v>0</v>
      </c>
      <c r="S465" s="113">
        <f t="shared" si="24"/>
        <v>0</v>
      </c>
      <c r="T465" s="113">
        <f t="shared" si="24"/>
        <v>0</v>
      </c>
      <c r="U465" s="113">
        <f t="shared" si="24"/>
        <v>0</v>
      </c>
      <c r="V465" s="113">
        <f t="shared" si="24"/>
        <v>0</v>
      </c>
      <c r="W465" s="113">
        <f t="shared" si="24"/>
        <v>0</v>
      </c>
      <c r="X465" s="113">
        <f t="shared" si="24"/>
        <v>0</v>
      </c>
      <c r="Y465" s="113">
        <f t="shared" si="24"/>
        <v>0</v>
      </c>
      <c r="Z465" s="113">
        <f t="shared" si="24"/>
        <v>0</v>
      </c>
      <c r="AA465" s="113">
        <f t="shared" si="24"/>
        <v>0</v>
      </c>
      <c r="AB465" s="113">
        <f t="shared" si="24"/>
        <v>0</v>
      </c>
      <c r="AC465" s="114">
        <f>IF(AC77=0,0,AC271/AC77)</f>
        <v>0</v>
      </c>
      <c r="AE465" s="398">
        <f t="shared" si="13"/>
        <v>0</v>
      </c>
      <c r="AG465" s="398">
        <f t="shared" si="14"/>
        <v>0</v>
      </c>
      <c r="AI465" s="115">
        <f t="shared" si="15"/>
        <v>0</v>
      </c>
      <c r="AK465" s="363"/>
    </row>
    <row r="466" spans="2:37" ht="12.75" customHeight="1" outlineLevel="1" x14ac:dyDescent="0.25">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E466" s="103"/>
      <c r="AG466" s="103"/>
      <c r="AI466" s="103"/>
    </row>
    <row r="467" spans="2:37" ht="12.75" customHeight="1" outlineLevel="1" x14ac:dyDescent="0.25">
      <c r="D467" s="292" t="str">
        <f>"Average "&amp;B403</f>
        <v>Average Implied Vehicle Availability Percentage</v>
      </c>
      <c r="E467" s="308"/>
      <c r="F467" s="309" t="str">
        <f>F465</f>
        <v>%</v>
      </c>
      <c r="G467" s="399">
        <f t="shared" ref="G467:AC467" si="25">IF(G$79=0,0,SUMPRODUCT(G$18:G$77,G406:G465)/G$79)</f>
        <v>0</v>
      </c>
      <c r="H467" s="399">
        <f t="shared" si="25"/>
        <v>0</v>
      </c>
      <c r="I467" s="399">
        <f t="shared" si="25"/>
        <v>0</v>
      </c>
      <c r="J467" s="399">
        <f t="shared" si="25"/>
        <v>0</v>
      </c>
      <c r="K467" s="399">
        <f t="shared" si="25"/>
        <v>0</v>
      </c>
      <c r="L467" s="399">
        <f t="shared" si="25"/>
        <v>0</v>
      </c>
      <c r="M467" s="399">
        <f t="shared" si="25"/>
        <v>0</v>
      </c>
      <c r="N467" s="399">
        <f t="shared" si="25"/>
        <v>0</v>
      </c>
      <c r="O467" s="399">
        <f t="shared" si="25"/>
        <v>0</v>
      </c>
      <c r="P467" s="399">
        <f t="shared" si="25"/>
        <v>0</v>
      </c>
      <c r="Q467" s="399">
        <f t="shared" si="25"/>
        <v>0</v>
      </c>
      <c r="R467" s="399">
        <f t="shared" si="25"/>
        <v>0</v>
      </c>
      <c r="S467" s="399">
        <f t="shared" si="25"/>
        <v>0</v>
      </c>
      <c r="T467" s="399">
        <f t="shared" si="25"/>
        <v>0</v>
      </c>
      <c r="U467" s="399">
        <f>IF(U$79=0,0,SUMPRODUCT(U$18:U$77,U406:U465)/U$79)</f>
        <v>0</v>
      </c>
      <c r="V467" s="399">
        <f t="shared" si="25"/>
        <v>0</v>
      </c>
      <c r="W467" s="399">
        <f t="shared" si="25"/>
        <v>0</v>
      </c>
      <c r="X467" s="399">
        <f t="shared" si="25"/>
        <v>0</v>
      </c>
      <c r="Y467" s="399">
        <f t="shared" si="25"/>
        <v>0</v>
      </c>
      <c r="Z467" s="399">
        <f t="shared" si="25"/>
        <v>0</v>
      </c>
      <c r="AA467" s="399">
        <f t="shared" si="25"/>
        <v>0</v>
      </c>
      <c r="AB467" s="399">
        <f t="shared" si="25"/>
        <v>0</v>
      </c>
      <c r="AC467" s="400">
        <f t="shared" si="25"/>
        <v>0</v>
      </c>
      <c r="AE467" s="401">
        <f>IF(AE$79=0,0,SUMPRODUCT(AE$18:AE$77,AE406:AE465)/AE$79)</f>
        <v>0</v>
      </c>
      <c r="AG467" s="401">
        <f>IF(AG$79=0,0,SUMPRODUCT(AG$18:AG$77,AG406:AG465)/AG$79)</f>
        <v>0</v>
      </c>
      <c r="AI467" s="401">
        <f>IF(AI$79=0,0,SUMPRODUCT(AI$18:AI$77,AI406:AI465)/AI$79)</f>
        <v>0</v>
      </c>
      <c r="AK467" s="296"/>
    </row>
    <row r="468" spans="2:37" x14ac:dyDescent="0.25">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E468" s="103"/>
      <c r="AG468" s="103"/>
      <c r="AI468" s="103"/>
    </row>
    <row r="469" spans="2:37" x14ac:dyDescent="0.25">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E469" s="103"/>
      <c r="AG469" s="103"/>
      <c r="AI469" s="103"/>
    </row>
    <row r="470" spans="2:37" ht="16.8" x14ac:dyDescent="0.3">
      <c r="B470" s="7" t="s">
        <v>610</v>
      </c>
      <c r="C470" s="7"/>
      <c r="D470" s="7"/>
      <c r="E470" s="7"/>
      <c r="F470" s="7"/>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7"/>
      <c r="AE470" s="323"/>
      <c r="AF470" s="7"/>
      <c r="AG470" s="323"/>
      <c r="AH470" s="7"/>
      <c r="AI470" s="323"/>
      <c r="AJ470" s="7"/>
      <c r="AK470" s="7"/>
    </row>
    <row r="471" spans="2:37" x14ac:dyDescent="0.25">
      <c r="G471" s="103"/>
      <c r="H471" s="103"/>
      <c r="I471" s="103"/>
      <c r="J471" s="103"/>
      <c r="K471" s="103"/>
      <c r="L471" s="103"/>
      <c r="M471" s="103"/>
      <c r="N471" s="103"/>
      <c r="O471" s="103"/>
      <c r="P471" s="103"/>
      <c r="Q471" s="103"/>
      <c r="R471" s="103"/>
      <c r="S471" s="103"/>
      <c r="T471" s="103"/>
      <c r="U471" s="103"/>
      <c r="V471" s="103"/>
      <c r="W471" s="103"/>
      <c r="X471" s="103"/>
      <c r="Y471" s="103"/>
      <c r="Z471" s="103"/>
      <c r="AA471" s="103"/>
      <c r="AB471" s="103"/>
      <c r="AC471" s="103"/>
      <c r="AE471" s="103"/>
      <c r="AG471" s="103"/>
      <c r="AI471" s="103"/>
    </row>
    <row r="472" spans="2:37" ht="14.4" x14ac:dyDescent="0.25">
      <c r="B472" s="17" t="s">
        <v>611</v>
      </c>
      <c r="C472" s="17"/>
      <c r="D472" s="277"/>
      <c r="E472" s="277"/>
      <c r="F472" s="17"/>
      <c r="G472" s="388"/>
      <c r="H472" s="388"/>
      <c r="I472" s="388"/>
      <c r="J472" s="388"/>
      <c r="K472" s="388"/>
      <c r="L472" s="388"/>
      <c r="M472" s="388"/>
      <c r="N472" s="388"/>
      <c r="O472" s="388"/>
      <c r="P472" s="388"/>
      <c r="Q472" s="388"/>
      <c r="R472" s="388"/>
      <c r="S472" s="388"/>
      <c r="T472" s="388"/>
      <c r="U472" s="388"/>
      <c r="V472" s="388"/>
      <c r="W472" s="388"/>
      <c r="X472" s="388"/>
      <c r="Y472" s="388"/>
      <c r="Z472" s="388"/>
      <c r="AA472" s="388"/>
      <c r="AB472" s="388"/>
      <c r="AC472" s="388"/>
      <c r="AD472" s="17"/>
      <c r="AE472" s="388"/>
      <c r="AF472" s="17"/>
      <c r="AG472" s="388"/>
      <c r="AH472" s="17"/>
      <c r="AI472" s="388"/>
      <c r="AJ472" s="17"/>
      <c r="AK472" s="17"/>
    </row>
    <row r="473" spans="2:37" ht="12.75" customHeight="1" outlineLevel="1" x14ac:dyDescent="0.25">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E473" s="103"/>
      <c r="AG473" s="103"/>
      <c r="AI473" s="103"/>
    </row>
    <row r="474" spans="2:37" ht="12.75" customHeight="1" outlineLevel="1" x14ac:dyDescent="0.25">
      <c r="C474" s="205" t="s">
        <v>612</v>
      </c>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E474" s="103"/>
      <c r="AG474" s="103"/>
      <c r="AI474" s="103"/>
    </row>
    <row r="475" spans="2:37" ht="12.75" customHeight="1" outlineLevel="1" x14ac:dyDescent="0.25">
      <c r="D475" s="345" t="str">
        <f>'Line Items'!D1060</f>
        <v>DMU - Class 153</v>
      </c>
      <c r="E475" s="346"/>
      <c r="F475" s="347" t="s">
        <v>613</v>
      </c>
      <c r="G475" s="348"/>
      <c r="H475" s="348"/>
      <c r="I475" s="348"/>
      <c r="J475" s="348"/>
      <c r="K475" s="348"/>
      <c r="L475" s="348"/>
      <c r="M475" s="348"/>
      <c r="N475" s="348"/>
      <c r="O475" s="348"/>
      <c r="P475" s="348"/>
      <c r="Q475" s="348"/>
      <c r="R475" s="348"/>
      <c r="S475" s="348"/>
      <c r="T475" s="348"/>
      <c r="U475" s="348"/>
      <c r="V475" s="348"/>
      <c r="W475" s="348"/>
      <c r="X475" s="348"/>
      <c r="Y475" s="348"/>
      <c r="Z475" s="348"/>
      <c r="AA475" s="348"/>
      <c r="AB475" s="348"/>
      <c r="AC475" s="360"/>
      <c r="AE475" s="402"/>
      <c r="AG475" s="402"/>
      <c r="AI475" s="402"/>
      <c r="AK475" s="364"/>
    </row>
    <row r="476" spans="2:37" ht="12.75" customHeight="1" outlineLevel="1" x14ac:dyDescent="0.25">
      <c r="D476" s="139" t="str">
        <f>'Line Items'!D1061</f>
        <v>DMU - Class 156</v>
      </c>
      <c r="E476" s="102"/>
      <c r="F476" s="140" t="str">
        <f t="shared" ref="F476:F533" si="26">F475</f>
        <v>000 Veh Miles</v>
      </c>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4"/>
      <c r="AE476" s="403"/>
      <c r="AG476" s="403"/>
      <c r="AI476" s="403"/>
      <c r="AK476" s="301"/>
    </row>
    <row r="477" spans="2:37" ht="12.75" customHeight="1" outlineLevel="1" x14ac:dyDescent="0.25">
      <c r="D477" s="139" t="str">
        <f>'Line Items'!D1062</f>
        <v>DMU - Class 158</v>
      </c>
      <c r="E477" s="102"/>
      <c r="F477" s="140" t="str">
        <f t="shared" si="26"/>
        <v>000 Veh Miles</v>
      </c>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4"/>
      <c r="AE477" s="403"/>
      <c r="AG477" s="403"/>
      <c r="AI477" s="403"/>
      <c r="AK477" s="301"/>
    </row>
    <row r="478" spans="2:37" ht="12.75" customHeight="1" outlineLevel="1" x14ac:dyDescent="0.25">
      <c r="D478" s="139" t="str">
        <f>'Line Items'!D1063</f>
        <v>DMU - Class 222 4-car</v>
      </c>
      <c r="E478" s="102"/>
      <c r="F478" s="140" t="str">
        <f t="shared" si="26"/>
        <v>000 Veh Miles</v>
      </c>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4"/>
      <c r="AE478" s="403"/>
      <c r="AG478" s="403"/>
      <c r="AI478" s="403"/>
      <c r="AK478" s="301"/>
    </row>
    <row r="479" spans="2:37" ht="12.75" customHeight="1" outlineLevel="1" x14ac:dyDescent="0.25">
      <c r="D479" s="139" t="str">
        <f>'Line Items'!D1064</f>
        <v>DMU - Class 222 5-car</v>
      </c>
      <c r="E479" s="102"/>
      <c r="F479" s="140" t="str">
        <f t="shared" si="26"/>
        <v>000 Veh Miles</v>
      </c>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4"/>
      <c r="AE479" s="403"/>
      <c r="AG479" s="403"/>
      <c r="AI479" s="403"/>
      <c r="AK479" s="301"/>
    </row>
    <row r="480" spans="2:37" ht="12.75" customHeight="1" outlineLevel="1" x14ac:dyDescent="0.25">
      <c r="D480" s="139" t="str">
        <f>'Line Items'!D1065</f>
        <v>DMU - Class 222 7-car</v>
      </c>
      <c r="E480" s="102"/>
      <c r="F480" s="140" t="str">
        <f t="shared" si="26"/>
        <v>000 Veh Miles</v>
      </c>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4"/>
      <c r="AE480" s="403"/>
      <c r="AG480" s="403"/>
      <c r="AI480" s="403"/>
      <c r="AK480" s="301"/>
    </row>
    <row r="481" spans="4:37" ht="12.75" customHeight="1" outlineLevel="1" x14ac:dyDescent="0.25">
      <c r="D481" s="139" t="str">
        <f>'Line Items'!D1066</f>
        <v>HST (2+8)</v>
      </c>
      <c r="E481" s="102"/>
      <c r="F481" s="140" t="str">
        <f t="shared" si="26"/>
        <v>000 Veh Miles</v>
      </c>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4"/>
      <c r="AE481" s="403"/>
      <c r="AG481" s="403"/>
      <c r="AI481" s="403"/>
      <c r="AK481" s="301"/>
    </row>
    <row r="482" spans="4:37" ht="12.75" customHeight="1" outlineLevel="1" x14ac:dyDescent="0.25">
      <c r="D482" s="139" t="str">
        <f>'Line Items'!D1067</f>
        <v>HST (2+6)</v>
      </c>
      <c r="E482" s="102"/>
      <c r="F482" s="140" t="str">
        <f t="shared" si="26"/>
        <v>000 Veh Miles</v>
      </c>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4"/>
      <c r="AE482" s="403"/>
      <c r="AG482" s="403"/>
      <c r="AI482" s="403"/>
      <c r="AK482" s="301"/>
    </row>
    <row r="483" spans="4:37" ht="12.75" customHeight="1" outlineLevel="1" x14ac:dyDescent="0.25">
      <c r="D483" s="139" t="str">
        <f>'Line Items'!D1068</f>
        <v>[Rolling Stock - Units/Trains Line 9]</v>
      </c>
      <c r="E483" s="102"/>
      <c r="F483" s="140" t="str">
        <f t="shared" si="26"/>
        <v>000 Veh Miles</v>
      </c>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4"/>
      <c r="AE483" s="403"/>
      <c r="AG483" s="403"/>
      <c r="AI483" s="403"/>
      <c r="AK483" s="301"/>
    </row>
    <row r="484" spans="4:37" ht="12.75" customHeight="1" outlineLevel="1" x14ac:dyDescent="0.25">
      <c r="D484" s="139" t="str">
        <f>'Line Items'!D1069</f>
        <v>[Rolling Stock - Units/Trains Line 10]</v>
      </c>
      <c r="E484" s="102"/>
      <c r="F484" s="140" t="str">
        <f t="shared" si="26"/>
        <v>000 Veh Miles</v>
      </c>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4"/>
      <c r="AE484" s="403"/>
      <c r="AG484" s="403"/>
      <c r="AI484" s="403"/>
      <c r="AK484" s="301"/>
    </row>
    <row r="485" spans="4:37" ht="12.75" customHeight="1" outlineLevel="1" x14ac:dyDescent="0.25">
      <c r="D485" s="139" t="str">
        <f>'Line Items'!D1070</f>
        <v>[Rolling Stock - Units/Trains Line 11]</v>
      </c>
      <c r="E485" s="102"/>
      <c r="F485" s="140" t="str">
        <f t="shared" si="26"/>
        <v>000 Veh Miles</v>
      </c>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4"/>
      <c r="AE485" s="403"/>
      <c r="AG485" s="403"/>
      <c r="AI485" s="403"/>
      <c r="AK485" s="301"/>
    </row>
    <row r="486" spans="4:37" ht="12.75" customHeight="1" outlineLevel="1" x14ac:dyDescent="0.25">
      <c r="D486" s="139" t="str">
        <f>'Line Items'!D1071</f>
        <v>[Rolling Stock - Units/Trains Line 12]</v>
      </c>
      <c r="E486" s="102"/>
      <c r="F486" s="140" t="str">
        <f t="shared" si="26"/>
        <v>000 Veh Miles</v>
      </c>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4"/>
      <c r="AE486" s="403"/>
      <c r="AG486" s="403"/>
      <c r="AI486" s="403"/>
      <c r="AK486" s="301"/>
    </row>
    <row r="487" spans="4:37" ht="12.75" customHeight="1" outlineLevel="1" x14ac:dyDescent="0.25">
      <c r="D487" s="139" t="str">
        <f>'Line Items'!D1072</f>
        <v>[Rolling Stock - Units/Trains Line 13]</v>
      </c>
      <c r="E487" s="102"/>
      <c r="F487" s="140" t="str">
        <f t="shared" si="26"/>
        <v>000 Veh Miles</v>
      </c>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4"/>
      <c r="AE487" s="403"/>
      <c r="AG487" s="403"/>
      <c r="AI487" s="403"/>
      <c r="AK487" s="301"/>
    </row>
    <row r="488" spans="4:37" ht="12.75" customHeight="1" outlineLevel="1" x14ac:dyDescent="0.25">
      <c r="D488" s="139" t="str">
        <f>'Line Items'!D1073</f>
        <v>[Rolling Stock - Units/Trains Line 14]</v>
      </c>
      <c r="E488" s="102"/>
      <c r="F488" s="140" t="str">
        <f t="shared" si="26"/>
        <v>000 Veh Miles</v>
      </c>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4"/>
      <c r="AE488" s="403"/>
      <c r="AG488" s="403"/>
      <c r="AI488" s="403"/>
      <c r="AK488" s="301"/>
    </row>
    <row r="489" spans="4:37" ht="12.75" customHeight="1" outlineLevel="1" x14ac:dyDescent="0.25">
      <c r="D489" s="139" t="str">
        <f>'Line Items'!D1074</f>
        <v>[Rolling Stock - Units/Trains Line 15]</v>
      </c>
      <c r="E489" s="102"/>
      <c r="F489" s="140" t="str">
        <f t="shared" si="26"/>
        <v>000 Veh Miles</v>
      </c>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4"/>
      <c r="AE489" s="403"/>
      <c r="AG489" s="403"/>
      <c r="AI489" s="403"/>
      <c r="AK489" s="301"/>
    </row>
    <row r="490" spans="4:37" ht="12.75" customHeight="1" outlineLevel="1" x14ac:dyDescent="0.25">
      <c r="D490" s="139" t="str">
        <f>'Line Items'!D1075</f>
        <v>[Rolling Stock - Units/Trains Line 16]</v>
      </c>
      <c r="E490" s="102"/>
      <c r="F490" s="140" t="str">
        <f t="shared" si="26"/>
        <v>000 Veh Miles</v>
      </c>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4"/>
      <c r="AE490" s="403"/>
      <c r="AG490" s="403"/>
      <c r="AI490" s="403"/>
      <c r="AK490" s="301"/>
    </row>
    <row r="491" spans="4:37" ht="12.75" customHeight="1" outlineLevel="1" x14ac:dyDescent="0.25">
      <c r="D491" s="139" t="str">
        <f>'Line Items'!D1076</f>
        <v>[Rolling Stock - Units/Trains Line 17]</v>
      </c>
      <c r="E491" s="102"/>
      <c r="F491" s="140" t="str">
        <f t="shared" si="26"/>
        <v>000 Veh Miles</v>
      </c>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4"/>
      <c r="AE491" s="403"/>
      <c r="AG491" s="403"/>
      <c r="AI491" s="403"/>
      <c r="AK491" s="301"/>
    </row>
    <row r="492" spans="4:37" ht="12.75" customHeight="1" outlineLevel="1" x14ac:dyDescent="0.25">
      <c r="D492" s="139" t="str">
        <f>'Line Items'!D1077</f>
        <v>[Rolling Stock - Units/Trains Line 18]</v>
      </c>
      <c r="E492" s="102"/>
      <c r="F492" s="140" t="str">
        <f t="shared" si="26"/>
        <v>000 Veh Miles</v>
      </c>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4"/>
      <c r="AE492" s="403"/>
      <c r="AG492" s="403"/>
      <c r="AI492" s="403"/>
      <c r="AK492" s="301"/>
    </row>
    <row r="493" spans="4:37" ht="12.75" customHeight="1" outlineLevel="1" x14ac:dyDescent="0.25">
      <c r="D493" s="139" t="str">
        <f>'Line Items'!D1078</f>
        <v>[Rolling Stock - Units/Trains Line 19]</v>
      </c>
      <c r="E493" s="102"/>
      <c r="F493" s="140" t="str">
        <f t="shared" si="26"/>
        <v>000 Veh Miles</v>
      </c>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4"/>
      <c r="AE493" s="403"/>
      <c r="AG493" s="403"/>
      <c r="AI493" s="403"/>
      <c r="AK493" s="301"/>
    </row>
    <row r="494" spans="4:37" ht="12.75" customHeight="1" outlineLevel="1" x14ac:dyDescent="0.25">
      <c r="D494" s="139" t="str">
        <f>'Line Items'!D1079</f>
        <v>[Rolling Stock - Units/Trains Line 20]</v>
      </c>
      <c r="E494" s="102"/>
      <c r="F494" s="140" t="str">
        <f t="shared" si="26"/>
        <v>000 Veh Miles</v>
      </c>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4"/>
      <c r="AE494" s="403"/>
      <c r="AG494" s="403"/>
      <c r="AI494" s="403"/>
      <c r="AK494" s="301"/>
    </row>
    <row r="495" spans="4:37" ht="12.75" customHeight="1" outlineLevel="1" x14ac:dyDescent="0.25">
      <c r="D495" s="139" t="str">
        <f>'Line Items'!D1080</f>
        <v>[Rolling Stock - Units/Trains Line 21]</v>
      </c>
      <c r="E495" s="102"/>
      <c r="F495" s="140" t="str">
        <f t="shared" si="26"/>
        <v>000 Veh Miles</v>
      </c>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4"/>
      <c r="AE495" s="403"/>
      <c r="AG495" s="403"/>
      <c r="AI495" s="403"/>
      <c r="AK495" s="301"/>
    </row>
    <row r="496" spans="4:37" ht="12.75" customHeight="1" outlineLevel="1" x14ac:dyDescent="0.25">
      <c r="D496" s="139" t="str">
        <f>'Line Items'!D1081</f>
        <v>[Rolling Stock - Units/Trains Line 22]</v>
      </c>
      <c r="E496" s="102"/>
      <c r="F496" s="140" t="str">
        <f t="shared" si="26"/>
        <v>000 Veh Miles</v>
      </c>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4"/>
      <c r="AE496" s="403"/>
      <c r="AG496" s="403"/>
      <c r="AI496" s="403"/>
      <c r="AK496" s="301"/>
    </row>
    <row r="497" spans="4:37" ht="12.75" customHeight="1" outlineLevel="1" x14ac:dyDescent="0.25">
      <c r="D497" s="139" t="str">
        <f>'Line Items'!D1082</f>
        <v>[Rolling Stock - Units/Trains Line 23]</v>
      </c>
      <c r="E497" s="102"/>
      <c r="F497" s="140" t="str">
        <f t="shared" si="26"/>
        <v>000 Veh Miles</v>
      </c>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4"/>
      <c r="AE497" s="403"/>
      <c r="AG497" s="403"/>
      <c r="AI497" s="403"/>
      <c r="AK497" s="301"/>
    </row>
    <row r="498" spans="4:37" ht="12.75" customHeight="1" outlineLevel="1" x14ac:dyDescent="0.25">
      <c r="D498" s="139" t="str">
        <f>'Line Items'!D1083</f>
        <v>[Rolling Stock - Units/Trains Line 24]</v>
      </c>
      <c r="E498" s="102"/>
      <c r="F498" s="140" t="str">
        <f t="shared" si="26"/>
        <v>000 Veh Miles</v>
      </c>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4"/>
      <c r="AE498" s="403"/>
      <c r="AG498" s="403"/>
      <c r="AI498" s="403"/>
      <c r="AK498" s="301"/>
    </row>
    <row r="499" spans="4:37" ht="12.75" customHeight="1" outlineLevel="1" x14ac:dyDescent="0.25">
      <c r="D499" s="139" t="str">
        <f>'Line Items'!D1084</f>
        <v>[Rolling Stock - Units/Trains Line 25]</v>
      </c>
      <c r="E499" s="102"/>
      <c r="F499" s="140" t="str">
        <f t="shared" si="26"/>
        <v>000 Veh Miles</v>
      </c>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4"/>
      <c r="AE499" s="403"/>
      <c r="AG499" s="403"/>
      <c r="AI499" s="403"/>
      <c r="AK499" s="301"/>
    </row>
    <row r="500" spans="4:37" ht="12.75" customHeight="1" outlineLevel="1" x14ac:dyDescent="0.25">
      <c r="D500" s="139" t="str">
        <f>'Line Items'!D1085</f>
        <v>[Rolling Stock - Units/Trains Line 26]</v>
      </c>
      <c r="E500" s="102"/>
      <c r="F500" s="140" t="str">
        <f t="shared" si="26"/>
        <v>000 Veh Miles</v>
      </c>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4"/>
      <c r="AE500" s="403"/>
      <c r="AG500" s="403"/>
      <c r="AI500" s="403"/>
      <c r="AK500" s="301"/>
    </row>
    <row r="501" spans="4:37" ht="12.75" customHeight="1" outlineLevel="1" x14ac:dyDescent="0.25">
      <c r="D501" s="139" t="str">
        <f>'Line Items'!D1086</f>
        <v>[Rolling Stock - Units/Trains Line 27]</v>
      </c>
      <c r="E501" s="102"/>
      <c r="F501" s="140" t="str">
        <f t="shared" si="26"/>
        <v>000 Veh Miles</v>
      </c>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4"/>
      <c r="AE501" s="403"/>
      <c r="AG501" s="403"/>
      <c r="AI501" s="403"/>
      <c r="AK501" s="301"/>
    </row>
    <row r="502" spans="4:37" ht="12.75" customHeight="1" outlineLevel="1" x14ac:dyDescent="0.25">
      <c r="D502" s="139" t="str">
        <f>'Line Items'!D1087</f>
        <v>[Rolling Stock - Units/Trains Line 28]</v>
      </c>
      <c r="E502" s="102"/>
      <c r="F502" s="140" t="str">
        <f t="shared" si="26"/>
        <v>000 Veh Miles</v>
      </c>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4"/>
      <c r="AE502" s="403"/>
      <c r="AG502" s="403"/>
      <c r="AI502" s="403"/>
      <c r="AK502" s="301"/>
    </row>
    <row r="503" spans="4:37" ht="12.75" customHeight="1" outlineLevel="1" x14ac:dyDescent="0.25">
      <c r="D503" s="139" t="str">
        <f>'Line Items'!D1088</f>
        <v>[Rolling Stock - Units/Trains Line 29]</v>
      </c>
      <c r="E503" s="102"/>
      <c r="F503" s="140" t="str">
        <f t="shared" si="26"/>
        <v>000 Veh Miles</v>
      </c>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4"/>
      <c r="AE503" s="403"/>
      <c r="AG503" s="403"/>
      <c r="AI503" s="403"/>
      <c r="AK503" s="301"/>
    </row>
    <row r="504" spans="4:37" ht="12.75" customHeight="1" outlineLevel="1" x14ac:dyDescent="0.25">
      <c r="D504" s="139" t="str">
        <f>'Line Items'!D1089</f>
        <v>[Rolling Stock - Units/Trains Line 30]</v>
      </c>
      <c r="E504" s="102"/>
      <c r="F504" s="140" t="str">
        <f t="shared" si="26"/>
        <v>000 Veh Miles</v>
      </c>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4"/>
      <c r="AE504" s="403"/>
      <c r="AG504" s="403"/>
      <c r="AI504" s="403"/>
      <c r="AK504" s="301"/>
    </row>
    <row r="505" spans="4:37" ht="12.75" customHeight="1" outlineLevel="1" x14ac:dyDescent="0.25">
      <c r="D505" s="139" t="str">
        <f>'Line Items'!D1090</f>
        <v>[Rolling Stock - Units/Trains Line 31]</v>
      </c>
      <c r="E505" s="102"/>
      <c r="F505" s="140" t="str">
        <f t="shared" si="26"/>
        <v>000 Veh Miles</v>
      </c>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4"/>
      <c r="AE505" s="403"/>
      <c r="AG505" s="403"/>
      <c r="AI505" s="403"/>
      <c r="AK505" s="301"/>
    </row>
    <row r="506" spans="4:37" ht="12.75" customHeight="1" outlineLevel="1" x14ac:dyDescent="0.25">
      <c r="D506" s="139" t="str">
        <f>'Line Items'!D1091</f>
        <v>[Rolling Stock - Units/Trains Line 32]</v>
      </c>
      <c r="E506" s="102"/>
      <c r="F506" s="140" t="str">
        <f t="shared" si="26"/>
        <v>000 Veh Miles</v>
      </c>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4"/>
      <c r="AE506" s="403"/>
      <c r="AG506" s="403"/>
      <c r="AI506" s="403"/>
      <c r="AK506" s="301"/>
    </row>
    <row r="507" spans="4:37" ht="12.75" customHeight="1" outlineLevel="1" x14ac:dyDescent="0.25">
      <c r="D507" s="139" t="str">
        <f>'Line Items'!D1092</f>
        <v>[Rolling Stock - Units/Trains Line 33]</v>
      </c>
      <c r="E507" s="102"/>
      <c r="F507" s="140" t="str">
        <f t="shared" si="26"/>
        <v>000 Veh Miles</v>
      </c>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4"/>
      <c r="AE507" s="403"/>
      <c r="AG507" s="403"/>
      <c r="AI507" s="403"/>
      <c r="AK507" s="301"/>
    </row>
    <row r="508" spans="4:37" ht="12.75" customHeight="1" outlineLevel="1" x14ac:dyDescent="0.25">
      <c r="D508" s="139" t="str">
        <f>'Line Items'!D1093</f>
        <v>[Rolling Stock - Units/Trains Line 34]</v>
      </c>
      <c r="E508" s="102"/>
      <c r="F508" s="140" t="str">
        <f t="shared" si="26"/>
        <v>000 Veh Miles</v>
      </c>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4"/>
      <c r="AE508" s="403"/>
      <c r="AG508" s="403"/>
      <c r="AI508" s="403"/>
      <c r="AK508" s="301"/>
    </row>
    <row r="509" spans="4:37" ht="12.75" customHeight="1" outlineLevel="1" x14ac:dyDescent="0.25">
      <c r="D509" s="139" t="str">
        <f>'Line Items'!D1094</f>
        <v>[Rolling Stock - Units/Trains Line 35]</v>
      </c>
      <c r="E509" s="102"/>
      <c r="F509" s="140" t="str">
        <f t="shared" si="26"/>
        <v>000 Veh Miles</v>
      </c>
      <c r="G509" s="283"/>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284"/>
      <c r="AE509" s="403"/>
      <c r="AG509" s="403"/>
      <c r="AI509" s="403"/>
      <c r="AK509" s="301"/>
    </row>
    <row r="510" spans="4:37" ht="12.75" customHeight="1" outlineLevel="1" x14ac:dyDescent="0.25">
      <c r="D510" s="139" t="str">
        <f>'Line Items'!D1095</f>
        <v>[Rolling Stock - Units/Trains Line 36]</v>
      </c>
      <c r="E510" s="102"/>
      <c r="F510" s="140" t="str">
        <f t="shared" si="26"/>
        <v>000 Veh Miles</v>
      </c>
      <c r="G510" s="283"/>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284"/>
      <c r="AE510" s="403"/>
      <c r="AG510" s="403"/>
      <c r="AI510" s="403"/>
      <c r="AK510" s="301"/>
    </row>
    <row r="511" spans="4:37" ht="12.75" customHeight="1" outlineLevel="1" x14ac:dyDescent="0.25">
      <c r="D511" s="139" t="str">
        <f>'Line Items'!D1096</f>
        <v>[Rolling Stock - Units/Trains Line 37]</v>
      </c>
      <c r="E511" s="102"/>
      <c r="F511" s="140" t="str">
        <f t="shared" si="26"/>
        <v>000 Veh Miles</v>
      </c>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4"/>
      <c r="AE511" s="403"/>
      <c r="AG511" s="403"/>
      <c r="AI511" s="403"/>
      <c r="AK511" s="301"/>
    </row>
    <row r="512" spans="4:37" ht="12.75" customHeight="1" outlineLevel="1" x14ac:dyDescent="0.25">
      <c r="D512" s="139" t="str">
        <f>'Line Items'!D1097</f>
        <v>[Rolling Stock - Units/Trains Line 38]</v>
      </c>
      <c r="E512" s="102"/>
      <c r="F512" s="140" t="str">
        <f t="shared" si="26"/>
        <v>000 Veh Miles</v>
      </c>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4"/>
      <c r="AE512" s="403"/>
      <c r="AG512" s="403"/>
      <c r="AI512" s="403"/>
      <c r="AK512" s="301"/>
    </row>
    <row r="513" spans="4:37" ht="12.75" customHeight="1" outlineLevel="1" x14ac:dyDescent="0.25">
      <c r="D513" s="139" t="str">
        <f>'Line Items'!D1098</f>
        <v>[Rolling Stock - Units/Trains Line 39]</v>
      </c>
      <c r="E513" s="102"/>
      <c r="F513" s="140" t="str">
        <f t="shared" si="26"/>
        <v>000 Veh Miles</v>
      </c>
      <c r="G513" s="283"/>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284"/>
      <c r="AE513" s="403"/>
      <c r="AG513" s="403"/>
      <c r="AI513" s="403"/>
      <c r="AK513" s="301"/>
    </row>
    <row r="514" spans="4:37" ht="12.75" customHeight="1" outlineLevel="1" x14ac:dyDescent="0.25">
      <c r="D514" s="139" t="str">
        <f>'Line Items'!D1099</f>
        <v>[Rolling Stock - Units/Trains Line 40]</v>
      </c>
      <c r="E514" s="102"/>
      <c r="F514" s="140" t="str">
        <f t="shared" si="26"/>
        <v>000 Veh Miles</v>
      </c>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4"/>
      <c r="AE514" s="403"/>
      <c r="AG514" s="403"/>
      <c r="AI514" s="403"/>
      <c r="AK514" s="301"/>
    </row>
    <row r="515" spans="4:37" ht="12.75" customHeight="1" outlineLevel="1" x14ac:dyDescent="0.25">
      <c r="D515" s="139" t="str">
        <f>'Line Items'!D1100</f>
        <v>[Rolling Stock - Units/Trains Line 41]</v>
      </c>
      <c r="E515" s="102"/>
      <c r="F515" s="140" t="str">
        <f t="shared" si="26"/>
        <v>000 Veh Miles</v>
      </c>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4"/>
      <c r="AE515" s="403"/>
      <c r="AG515" s="403"/>
      <c r="AI515" s="403"/>
      <c r="AK515" s="301"/>
    </row>
    <row r="516" spans="4:37" ht="12.75" customHeight="1" outlineLevel="1" x14ac:dyDescent="0.25">
      <c r="D516" s="139" t="str">
        <f>'Line Items'!D1101</f>
        <v>[Rolling Stock - Units/Trains Line 42]</v>
      </c>
      <c r="E516" s="102"/>
      <c r="F516" s="140" t="str">
        <f t="shared" si="26"/>
        <v>000 Veh Miles</v>
      </c>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4"/>
      <c r="AE516" s="403"/>
      <c r="AG516" s="403"/>
      <c r="AI516" s="403"/>
      <c r="AK516" s="301"/>
    </row>
    <row r="517" spans="4:37" ht="12.75" customHeight="1" outlineLevel="1" x14ac:dyDescent="0.25">
      <c r="D517" s="139" t="str">
        <f>'Line Items'!D1102</f>
        <v>[Rolling Stock - Units/Trains Line 43]</v>
      </c>
      <c r="E517" s="102"/>
      <c r="F517" s="140" t="str">
        <f t="shared" si="26"/>
        <v>000 Veh Miles</v>
      </c>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4"/>
      <c r="AE517" s="403"/>
      <c r="AG517" s="403"/>
      <c r="AI517" s="403"/>
      <c r="AK517" s="301"/>
    </row>
    <row r="518" spans="4:37" ht="12.75" customHeight="1" outlineLevel="1" x14ac:dyDescent="0.25">
      <c r="D518" s="139" t="str">
        <f>'Line Items'!D1103</f>
        <v>[Rolling Stock - Units/Trains Line 44]</v>
      </c>
      <c r="E518" s="102"/>
      <c r="F518" s="140" t="str">
        <f t="shared" si="26"/>
        <v>000 Veh Miles</v>
      </c>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4"/>
      <c r="AE518" s="403"/>
      <c r="AG518" s="403"/>
      <c r="AI518" s="403"/>
      <c r="AK518" s="301"/>
    </row>
    <row r="519" spans="4:37" ht="12.75" customHeight="1" outlineLevel="1" x14ac:dyDescent="0.25">
      <c r="D519" s="139" t="str">
        <f>'Line Items'!D1104</f>
        <v>[Rolling Stock - Units/Trains Line 45]</v>
      </c>
      <c r="E519" s="102"/>
      <c r="F519" s="140" t="str">
        <f t="shared" si="26"/>
        <v>000 Veh Miles</v>
      </c>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4"/>
      <c r="AE519" s="403"/>
      <c r="AG519" s="403"/>
      <c r="AI519" s="403"/>
      <c r="AK519" s="301"/>
    </row>
    <row r="520" spans="4:37" ht="12.75" customHeight="1" outlineLevel="1" x14ac:dyDescent="0.25">
      <c r="D520" s="139" t="str">
        <f>'Line Items'!D1105</f>
        <v>[Rolling Stock - Units/Trains Line 46]</v>
      </c>
      <c r="E520" s="102"/>
      <c r="F520" s="140" t="str">
        <f t="shared" si="26"/>
        <v>000 Veh Miles</v>
      </c>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4"/>
      <c r="AE520" s="403"/>
      <c r="AG520" s="403"/>
      <c r="AI520" s="403"/>
      <c r="AK520" s="301"/>
    </row>
    <row r="521" spans="4:37" ht="12.75" customHeight="1" outlineLevel="1" x14ac:dyDescent="0.25">
      <c r="D521" s="139" t="str">
        <f>'Line Items'!D1106</f>
        <v>[Rolling Stock - Units/Trains Line 47]</v>
      </c>
      <c r="E521" s="102"/>
      <c r="F521" s="140" t="str">
        <f t="shared" si="26"/>
        <v>000 Veh Miles</v>
      </c>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4"/>
      <c r="AE521" s="403"/>
      <c r="AG521" s="403"/>
      <c r="AI521" s="403"/>
      <c r="AK521" s="301"/>
    </row>
    <row r="522" spans="4:37" ht="12.75" customHeight="1" outlineLevel="1" x14ac:dyDescent="0.25">
      <c r="D522" s="139" t="str">
        <f>'Line Items'!D1107</f>
        <v>[Rolling Stock - Units/Trains Line 48]</v>
      </c>
      <c r="E522" s="102"/>
      <c r="F522" s="140" t="str">
        <f t="shared" si="26"/>
        <v>000 Veh Miles</v>
      </c>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4"/>
      <c r="AE522" s="403"/>
      <c r="AG522" s="403"/>
      <c r="AI522" s="403"/>
      <c r="AK522" s="301"/>
    </row>
    <row r="523" spans="4:37" ht="12.75" customHeight="1" outlineLevel="1" x14ac:dyDescent="0.25">
      <c r="D523" s="139" t="str">
        <f>'Line Items'!D1108</f>
        <v>[Rolling Stock - Units/Trains Line 49]</v>
      </c>
      <c r="E523" s="102"/>
      <c r="F523" s="140" t="str">
        <f t="shared" si="26"/>
        <v>000 Veh Miles</v>
      </c>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4"/>
      <c r="AE523" s="403"/>
      <c r="AG523" s="403"/>
      <c r="AI523" s="403"/>
      <c r="AK523" s="301"/>
    </row>
    <row r="524" spans="4:37" ht="12.75" customHeight="1" outlineLevel="1" x14ac:dyDescent="0.25">
      <c r="D524" s="139" t="str">
        <f>'Line Items'!D1109</f>
        <v>[Rolling Stock - Units/Trains Line 50]</v>
      </c>
      <c r="E524" s="102"/>
      <c r="F524" s="140" t="str">
        <f t="shared" si="26"/>
        <v>000 Veh Miles</v>
      </c>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4"/>
      <c r="AE524" s="403"/>
      <c r="AG524" s="403"/>
      <c r="AI524" s="403"/>
      <c r="AK524" s="301"/>
    </row>
    <row r="525" spans="4:37" ht="12.75" customHeight="1" outlineLevel="1" x14ac:dyDescent="0.25">
      <c r="D525" s="139" t="str">
        <f>'Line Items'!D1110</f>
        <v>[Rolling Stock - Units/Trains Line 51]</v>
      </c>
      <c r="E525" s="102"/>
      <c r="F525" s="140" t="str">
        <f t="shared" si="26"/>
        <v>000 Veh Miles</v>
      </c>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4"/>
      <c r="AE525" s="403"/>
      <c r="AG525" s="403"/>
      <c r="AI525" s="403"/>
      <c r="AK525" s="301"/>
    </row>
    <row r="526" spans="4:37" ht="12.75" customHeight="1" outlineLevel="1" x14ac:dyDescent="0.25">
      <c r="D526" s="139" t="str">
        <f>'Line Items'!D1111</f>
        <v>[Rolling Stock - Units/Trains Line 52]</v>
      </c>
      <c r="E526" s="102"/>
      <c r="F526" s="140" t="str">
        <f t="shared" si="26"/>
        <v>000 Veh Miles</v>
      </c>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4"/>
      <c r="AE526" s="403"/>
      <c r="AG526" s="403"/>
      <c r="AI526" s="403"/>
      <c r="AK526" s="301"/>
    </row>
    <row r="527" spans="4:37" ht="12.75" customHeight="1" outlineLevel="1" x14ac:dyDescent="0.25">
      <c r="D527" s="139" t="str">
        <f>'Line Items'!D1112</f>
        <v>[Rolling Stock - Units/Trains Line 53]</v>
      </c>
      <c r="E527" s="102"/>
      <c r="F527" s="140" t="str">
        <f t="shared" si="26"/>
        <v>000 Veh Miles</v>
      </c>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4"/>
      <c r="AE527" s="403"/>
      <c r="AG527" s="403"/>
      <c r="AI527" s="403"/>
      <c r="AK527" s="301"/>
    </row>
    <row r="528" spans="4:37" ht="12.75" customHeight="1" outlineLevel="1" x14ac:dyDescent="0.25">
      <c r="D528" s="139" t="str">
        <f>'Line Items'!D1113</f>
        <v>[Rolling Stock - Units/Trains Line 54]</v>
      </c>
      <c r="E528" s="102"/>
      <c r="F528" s="140" t="str">
        <f t="shared" si="26"/>
        <v>000 Veh Miles</v>
      </c>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4"/>
      <c r="AE528" s="403"/>
      <c r="AG528" s="403"/>
      <c r="AI528" s="403"/>
      <c r="AK528" s="301"/>
    </row>
    <row r="529" spans="3:37" ht="12.75" customHeight="1" outlineLevel="1" x14ac:dyDescent="0.25">
      <c r="D529" s="139" t="str">
        <f>'Line Items'!D1114</f>
        <v>[Rolling Stock - Units/Trains Line 55]</v>
      </c>
      <c r="E529" s="102"/>
      <c r="F529" s="140" t="str">
        <f t="shared" si="26"/>
        <v>000 Veh Miles</v>
      </c>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4"/>
      <c r="AE529" s="403"/>
      <c r="AG529" s="403"/>
      <c r="AI529" s="403"/>
      <c r="AK529" s="301"/>
    </row>
    <row r="530" spans="3:37" ht="12.75" customHeight="1" outlineLevel="1" x14ac:dyDescent="0.25">
      <c r="D530" s="139" t="str">
        <f>'Line Items'!D1115</f>
        <v>[Rolling Stock - Units/Trains Line 56]</v>
      </c>
      <c r="E530" s="102"/>
      <c r="F530" s="140" t="str">
        <f t="shared" si="26"/>
        <v>000 Veh Miles</v>
      </c>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4"/>
      <c r="AE530" s="403"/>
      <c r="AG530" s="403"/>
      <c r="AI530" s="403"/>
      <c r="AK530" s="301"/>
    </row>
    <row r="531" spans="3:37" ht="12.75" customHeight="1" outlineLevel="1" x14ac:dyDescent="0.25">
      <c r="D531" s="139" t="str">
        <f>'Line Items'!D1116</f>
        <v>[Rolling Stock - Units/Trains Line 57]</v>
      </c>
      <c r="E531" s="102"/>
      <c r="F531" s="140" t="str">
        <f t="shared" si="26"/>
        <v>000 Veh Miles</v>
      </c>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4"/>
      <c r="AE531" s="403"/>
      <c r="AG531" s="403"/>
      <c r="AI531" s="403"/>
      <c r="AK531" s="301"/>
    </row>
    <row r="532" spans="3:37" ht="12.75" customHeight="1" outlineLevel="1" x14ac:dyDescent="0.25">
      <c r="D532" s="139" t="str">
        <f>'Line Items'!D1117</f>
        <v>[Rolling Stock - Units/Trains Line 58]</v>
      </c>
      <c r="E532" s="102"/>
      <c r="F532" s="140" t="str">
        <f t="shared" si="26"/>
        <v>000 Veh Miles</v>
      </c>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4"/>
      <c r="AE532" s="403"/>
      <c r="AG532" s="403"/>
      <c r="AI532" s="403"/>
      <c r="AK532" s="301"/>
    </row>
    <row r="533" spans="3:37" ht="12.75" customHeight="1" outlineLevel="1" x14ac:dyDescent="0.25">
      <c r="D533" s="139" t="str">
        <f>'Line Items'!D1118</f>
        <v>[Rolling Stock - Units/Trains Line 59]</v>
      </c>
      <c r="E533" s="102"/>
      <c r="F533" s="140" t="str">
        <f t="shared" si="26"/>
        <v>000 Veh Miles</v>
      </c>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4"/>
      <c r="AE533" s="403"/>
      <c r="AG533" s="403"/>
      <c r="AI533" s="403"/>
      <c r="AK533" s="301"/>
    </row>
    <row r="534" spans="3:37" ht="12.75" customHeight="1" outlineLevel="1" x14ac:dyDescent="0.25">
      <c r="D534" s="111" t="str">
        <f>'Line Items'!D1119</f>
        <v>[Rolling Stock - Units/Trains Line 60]</v>
      </c>
      <c r="E534" s="287"/>
      <c r="F534" s="150" t="str">
        <f>F533</f>
        <v>000 Veh Miles</v>
      </c>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9"/>
      <c r="AE534" s="404"/>
      <c r="AG534" s="404"/>
      <c r="AI534" s="404"/>
      <c r="AK534" s="363"/>
    </row>
    <row r="535" spans="3:37" ht="12.75" customHeight="1" outlineLevel="1" x14ac:dyDescent="0.25">
      <c r="G535" s="103"/>
      <c r="H535" s="103"/>
      <c r="I535" s="103"/>
      <c r="J535" s="103"/>
      <c r="K535" s="103"/>
      <c r="L535" s="103"/>
      <c r="M535" s="103"/>
      <c r="N535" s="103"/>
      <c r="O535" s="103"/>
      <c r="P535" s="103"/>
      <c r="Q535" s="103"/>
      <c r="R535" s="103"/>
      <c r="S535" s="103"/>
      <c r="T535" s="103"/>
      <c r="U535" s="103"/>
      <c r="V535" s="103"/>
      <c r="W535" s="103"/>
      <c r="X535" s="103"/>
      <c r="Y535" s="103"/>
      <c r="Z535" s="103"/>
      <c r="AA535" s="103"/>
      <c r="AB535" s="103"/>
      <c r="AC535" s="103"/>
      <c r="AE535" s="103"/>
      <c r="AG535" s="103"/>
      <c r="AI535" s="103"/>
    </row>
    <row r="536" spans="3:37" ht="12.75" customHeight="1" outlineLevel="1" x14ac:dyDescent="0.25">
      <c r="D536" s="292" t="str">
        <f>"Total "&amp;C474</f>
        <v>Total Loaded Vehicle Mileage</v>
      </c>
      <c r="E536" s="308"/>
      <c r="F536" s="309" t="str">
        <f>F534</f>
        <v>000 Veh Miles</v>
      </c>
      <c r="G536" s="310">
        <f t="shared" ref="G536:AB536" si="27">SUM(G475:G534)</f>
        <v>0</v>
      </c>
      <c r="H536" s="310">
        <f t="shared" si="27"/>
        <v>0</v>
      </c>
      <c r="I536" s="310">
        <f t="shared" si="27"/>
        <v>0</v>
      </c>
      <c r="J536" s="310">
        <f t="shared" si="27"/>
        <v>0</v>
      </c>
      <c r="K536" s="310">
        <f t="shared" si="27"/>
        <v>0</v>
      </c>
      <c r="L536" s="310">
        <f t="shared" si="27"/>
        <v>0</v>
      </c>
      <c r="M536" s="310">
        <f t="shared" si="27"/>
        <v>0</v>
      </c>
      <c r="N536" s="310">
        <f t="shared" si="27"/>
        <v>0</v>
      </c>
      <c r="O536" s="310">
        <f t="shared" si="27"/>
        <v>0</v>
      </c>
      <c r="P536" s="310">
        <f t="shared" si="27"/>
        <v>0</v>
      </c>
      <c r="Q536" s="310">
        <f t="shared" si="27"/>
        <v>0</v>
      </c>
      <c r="R536" s="310">
        <f t="shared" si="27"/>
        <v>0</v>
      </c>
      <c r="S536" s="310">
        <f t="shared" si="27"/>
        <v>0</v>
      </c>
      <c r="T536" s="310">
        <f t="shared" si="27"/>
        <v>0</v>
      </c>
      <c r="U536" s="310">
        <f t="shared" si="27"/>
        <v>0</v>
      </c>
      <c r="V536" s="310">
        <f t="shared" si="27"/>
        <v>0</v>
      </c>
      <c r="W536" s="310">
        <f t="shared" si="27"/>
        <v>0</v>
      </c>
      <c r="X536" s="310">
        <f t="shared" si="27"/>
        <v>0</v>
      </c>
      <c r="Y536" s="310">
        <f t="shared" si="27"/>
        <v>0</v>
      </c>
      <c r="Z536" s="310">
        <f t="shared" si="27"/>
        <v>0</v>
      </c>
      <c r="AA536" s="310">
        <f t="shared" si="27"/>
        <v>0</v>
      </c>
      <c r="AB536" s="310">
        <f t="shared" si="27"/>
        <v>0</v>
      </c>
      <c r="AC536" s="298">
        <f>SUM(AC475:AC534)</f>
        <v>0</v>
      </c>
      <c r="AE536" s="405">
        <f>SUM(AE475:AE534)</f>
        <v>0</v>
      </c>
      <c r="AG536" s="405">
        <f>SUM(AG475:AG534)</f>
        <v>0</v>
      </c>
      <c r="AI536" s="405">
        <f>SUM(AI475:AI534)</f>
        <v>0</v>
      </c>
      <c r="AK536" s="296"/>
    </row>
    <row r="537" spans="3:37" ht="12.75" customHeight="1" outlineLevel="1" x14ac:dyDescent="0.25">
      <c r="G537" s="103"/>
      <c r="H537" s="103"/>
      <c r="I537" s="103"/>
      <c r="J537" s="103"/>
      <c r="K537" s="103"/>
      <c r="L537" s="103"/>
      <c r="M537" s="103"/>
      <c r="N537" s="103"/>
      <c r="O537" s="103"/>
      <c r="P537" s="103"/>
      <c r="Q537" s="103"/>
      <c r="R537" s="103"/>
      <c r="S537" s="103"/>
      <c r="T537" s="103"/>
      <c r="U537" s="103"/>
      <c r="V537" s="103"/>
      <c r="W537" s="103"/>
      <c r="X537" s="103"/>
      <c r="Y537" s="103"/>
      <c r="Z537" s="103"/>
      <c r="AA537" s="103"/>
      <c r="AB537" s="103"/>
      <c r="AC537" s="103"/>
      <c r="AE537" s="103"/>
      <c r="AG537" s="103"/>
      <c r="AI537" s="103"/>
    </row>
    <row r="538" spans="3:37" ht="12.75" customHeight="1" outlineLevel="1" x14ac:dyDescent="0.25">
      <c r="C538" s="186" t="s">
        <v>614</v>
      </c>
      <c r="G538" s="103"/>
      <c r="H538" s="103"/>
      <c r="I538" s="103"/>
      <c r="J538" s="103"/>
      <c r="K538" s="103"/>
      <c r="L538" s="103"/>
      <c r="M538" s="103"/>
      <c r="N538" s="103"/>
      <c r="O538" s="103"/>
      <c r="P538" s="103"/>
      <c r="Q538" s="103"/>
      <c r="R538" s="103"/>
      <c r="S538" s="103"/>
      <c r="T538" s="103"/>
      <c r="U538" s="103"/>
      <c r="V538" s="103"/>
      <c r="W538" s="103"/>
      <c r="X538" s="103"/>
      <c r="Y538" s="103"/>
      <c r="Z538" s="103"/>
      <c r="AA538" s="103"/>
      <c r="AB538" s="103"/>
      <c r="AC538" s="103"/>
      <c r="AE538" s="103"/>
      <c r="AG538" s="103"/>
      <c r="AI538" s="103"/>
    </row>
    <row r="539" spans="3:37" ht="12.75" customHeight="1" outlineLevel="1" x14ac:dyDescent="0.25">
      <c r="D539" s="345" t="str">
        <f>'Line Items'!D1060</f>
        <v>DMU - Class 153</v>
      </c>
      <c r="E539" s="346"/>
      <c r="F539" s="347" t="s">
        <v>615</v>
      </c>
      <c r="G539" s="348"/>
      <c r="H539" s="348"/>
      <c r="I539" s="348"/>
      <c r="J539" s="348"/>
      <c r="K539" s="348"/>
      <c r="L539" s="348"/>
      <c r="M539" s="348"/>
      <c r="N539" s="348"/>
      <c r="O539" s="348"/>
      <c r="P539" s="348"/>
      <c r="Q539" s="348"/>
      <c r="R539" s="348"/>
      <c r="S539" s="348"/>
      <c r="T539" s="348"/>
      <c r="U539" s="348"/>
      <c r="V539" s="348"/>
      <c r="W539" s="348"/>
      <c r="X539" s="348"/>
      <c r="Y539" s="348"/>
      <c r="Z539" s="348"/>
      <c r="AA539" s="348"/>
      <c r="AB539" s="348"/>
      <c r="AC539" s="360"/>
      <c r="AE539" s="402"/>
      <c r="AG539" s="402"/>
      <c r="AI539" s="402"/>
      <c r="AK539" s="364"/>
    </row>
    <row r="540" spans="3:37" ht="12.75" customHeight="1" outlineLevel="1" x14ac:dyDescent="0.25">
      <c r="D540" s="139" t="str">
        <f>'Line Items'!D1061</f>
        <v>DMU - Class 156</v>
      </c>
      <c r="E540" s="102"/>
      <c r="F540" s="140" t="str">
        <f t="shared" ref="F540:F597" si="28">F539</f>
        <v>000 Unit Miles</v>
      </c>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4"/>
      <c r="AE540" s="403"/>
      <c r="AG540" s="403"/>
      <c r="AI540" s="403"/>
      <c r="AK540" s="301"/>
    </row>
    <row r="541" spans="3:37" ht="12.75" customHeight="1" outlineLevel="1" x14ac:dyDescent="0.25">
      <c r="D541" s="139" t="str">
        <f>'Line Items'!D1062</f>
        <v>DMU - Class 158</v>
      </c>
      <c r="E541" s="102"/>
      <c r="F541" s="140" t="str">
        <f t="shared" si="28"/>
        <v>000 Unit Miles</v>
      </c>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4"/>
      <c r="AE541" s="403"/>
      <c r="AG541" s="403"/>
      <c r="AI541" s="403"/>
      <c r="AK541" s="301"/>
    </row>
    <row r="542" spans="3:37" ht="12.75" customHeight="1" outlineLevel="1" x14ac:dyDescent="0.25">
      <c r="D542" s="139" t="str">
        <f>'Line Items'!D1063</f>
        <v>DMU - Class 222 4-car</v>
      </c>
      <c r="E542" s="102"/>
      <c r="F542" s="140" t="str">
        <f t="shared" si="28"/>
        <v>000 Unit Miles</v>
      </c>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4"/>
      <c r="AE542" s="403"/>
      <c r="AG542" s="403"/>
      <c r="AI542" s="403"/>
      <c r="AK542" s="301"/>
    </row>
    <row r="543" spans="3:37" ht="12.75" customHeight="1" outlineLevel="1" x14ac:dyDescent="0.25">
      <c r="D543" s="139" t="str">
        <f>'Line Items'!D1064</f>
        <v>DMU - Class 222 5-car</v>
      </c>
      <c r="E543" s="102"/>
      <c r="F543" s="140" t="str">
        <f t="shared" si="28"/>
        <v>000 Unit Miles</v>
      </c>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4"/>
      <c r="AE543" s="403"/>
      <c r="AG543" s="403"/>
      <c r="AI543" s="403"/>
      <c r="AK543" s="301"/>
    </row>
    <row r="544" spans="3:37" ht="12.75" customHeight="1" outlineLevel="1" x14ac:dyDescent="0.25">
      <c r="D544" s="139" t="str">
        <f>'Line Items'!D1065</f>
        <v>DMU - Class 222 7-car</v>
      </c>
      <c r="E544" s="102"/>
      <c r="F544" s="140" t="str">
        <f t="shared" si="28"/>
        <v>000 Unit Miles</v>
      </c>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4"/>
      <c r="AE544" s="403"/>
      <c r="AG544" s="403"/>
      <c r="AI544" s="403"/>
      <c r="AK544" s="301"/>
    </row>
    <row r="545" spans="4:37" ht="12.75" customHeight="1" outlineLevel="1" x14ac:dyDescent="0.25">
      <c r="D545" s="139" t="str">
        <f>'Line Items'!D1066</f>
        <v>HST (2+8)</v>
      </c>
      <c r="E545" s="102"/>
      <c r="F545" s="140" t="str">
        <f t="shared" si="28"/>
        <v>000 Unit Miles</v>
      </c>
      <c r="G545" s="283"/>
      <c r="H545" s="283"/>
      <c r="I545" s="283"/>
      <c r="J545" s="283"/>
      <c r="K545" s="283"/>
      <c r="L545" s="283"/>
      <c r="M545" s="283"/>
      <c r="N545" s="283"/>
      <c r="O545" s="283"/>
      <c r="P545" s="283"/>
      <c r="Q545" s="283"/>
      <c r="R545" s="283"/>
      <c r="S545" s="283"/>
      <c r="T545" s="283"/>
      <c r="U545" s="283"/>
      <c r="V545" s="283"/>
      <c r="W545" s="283"/>
      <c r="X545" s="283"/>
      <c r="Y545" s="283"/>
      <c r="Z545" s="283"/>
      <c r="AA545" s="283"/>
      <c r="AB545" s="283"/>
      <c r="AC545" s="284"/>
      <c r="AE545" s="403"/>
      <c r="AG545" s="403"/>
      <c r="AI545" s="403"/>
      <c r="AK545" s="301"/>
    </row>
    <row r="546" spans="4:37" ht="12.75" customHeight="1" outlineLevel="1" x14ac:dyDescent="0.25">
      <c r="D546" s="139" t="str">
        <f>'Line Items'!D1067</f>
        <v>HST (2+6)</v>
      </c>
      <c r="E546" s="102"/>
      <c r="F546" s="140" t="str">
        <f t="shared" si="28"/>
        <v>000 Unit Miles</v>
      </c>
      <c r="G546" s="283"/>
      <c r="H546" s="283"/>
      <c r="I546" s="283"/>
      <c r="J546" s="283"/>
      <c r="K546" s="283"/>
      <c r="L546" s="283"/>
      <c r="M546" s="283"/>
      <c r="N546" s="283"/>
      <c r="O546" s="283"/>
      <c r="P546" s="283"/>
      <c r="Q546" s="283"/>
      <c r="R546" s="283"/>
      <c r="S546" s="283"/>
      <c r="T546" s="283"/>
      <c r="U546" s="283"/>
      <c r="V546" s="283"/>
      <c r="W546" s="283"/>
      <c r="X546" s="283"/>
      <c r="Y546" s="283"/>
      <c r="Z546" s="283"/>
      <c r="AA546" s="283"/>
      <c r="AB546" s="283"/>
      <c r="AC546" s="284"/>
      <c r="AE546" s="403"/>
      <c r="AG546" s="403"/>
      <c r="AI546" s="403"/>
      <c r="AK546" s="301"/>
    </row>
    <row r="547" spans="4:37" ht="12.75" customHeight="1" outlineLevel="1" x14ac:dyDescent="0.25">
      <c r="D547" s="139" t="str">
        <f>'Line Items'!D1068</f>
        <v>[Rolling Stock - Units/Trains Line 9]</v>
      </c>
      <c r="E547" s="102"/>
      <c r="F547" s="140" t="str">
        <f t="shared" si="28"/>
        <v>000 Unit Miles</v>
      </c>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4"/>
      <c r="AE547" s="403"/>
      <c r="AG547" s="403"/>
      <c r="AI547" s="403"/>
      <c r="AK547" s="301"/>
    </row>
    <row r="548" spans="4:37" ht="12.75" customHeight="1" outlineLevel="1" x14ac:dyDescent="0.25">
      <c r="D548" s="139" t="str">
        <f>'Line Items'!D1069</f>
        <v>[Rolling Stock - Units/Trains Line 10]</v>
      </c>
      <c r="E548" s="102"/>
      <c r="F548" s="140" t="str">
        <f t="shared" si="28"/>
        <v>000 Unit Miles</v>
      </c>
      <c r="G548" s="283"/>
      <c r="H548" s="283"/>
      <c r="I548" s="283"/>
      <c r="J548" s="283"/>
      <c r="K548" s="283"/>
      <c r="L548" s="283"/>
      <c r="M548" s="283"/>
      <c r="N548" s="283"/>
      <c r="O548" s="283"/>
      <c r="P548" s="283"/>
      <c r="Q548" s="283"/>
      <c r="R548" s="283"/>
      <c r="S548" s="283"/>
      <c r="T548" s="283"/>
      <c r="U548" s="283"/>
      <c r="V548" s="283"/>
      <c r="W548" s="283"/>
      <c r="X548" s="283"/>
      <c r="Y548" s="283"/>
      <c r="Z548" s="283"/>
      <c r="AA548" s="283"/>
      <c r="AB548" s="283"/>
      <c r="AC548" s="284"/>
      <c r="AE548" s="403"/>
      <c r="AG548" s="403"/>
      <c r="AI548" s="403"/>
      <c r="AK548" s="301"/>
    </row>
    <row r="549" spans="4:37" ht="12.75" customHeight="1" outlineLevel="1" x14ac:dyDescent="0.25">
      <c r="D549" s="139" t="str">
        <f>'Line Items'!D1070</f>
        <v>[Rolling Stock - Units/Trains Line 11]</v>
      </c>
      <c r="E549" s="102"/>
      <c r="F549" s="140" t="str">
        <f t="shared" si="28"/>
        <v>000 Unit Miles</v>
      </c>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4"/>
      <c r="AE549" s="403"/>
      <c r="AG549" s="403"/>
      <c r="AI549" s="403"/>
      <c r="AK549" s="301"/>
    </row>
    <row r="550" spans="4:37" ht="12.75" customHeight="1" outlineLevel="1" x14ac:dyDescent="0.25">
      <c r="D550" s="139" t="str">
        <f>'Line Items'!D1071</f>
        <v>[Rolling Stock - Units/Trains Line 12]</v>
      </c>
      <c r="E550" s="102"/>
      <c r="F550" s="140" t="str">
        <f t="shared" si="28"/>
        <v>000 Unit Miles</v>
      </c>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4"/>
      <c r="AE550" s="403"/>
      <c r="AG550" s="403"/>
      <c r="AI550" s="403"/>
      <c r="AK550" s="301"/>
    </row>
    <row r="551" spans="4:37" ht="12.75" customHeight="1" outlineLevel="1" x14ac:dyDescent="0.25">
      <c r="D551" s="139" t="str">
        <f>'Line Items'!D1072</f>
        <v>[Rolling Stock - Units/Trains Line 13]</v>
      </c>
      <c r="E551" s="102"/>
      <c r="F551" s="140" t="str">
        <f t="shared" si="28"/>
        <v>000 Unit Miles</v>
      </c>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4"/>
      <c r="AE551" s="403"/>
      <c r="AG551" s="403"/>
      <c r="AI551" s="403"/>
      <c r="AK551" s="301"/>
    </row>
    <row r="552" spans="4:37" ht="12.75" customHeight="1" outlineLevel="1" x14ac:dyDescent="0.25">
      <c r="D552" s="139" t="str">
        <f>'Line Items'!D1073</f>
        <v>[Rolling Stock - Units/Trains Line 14]</v>
      </c>
      <c r="E552" s="102"/>
      <c r="F552" s="140" t="str">
        <f t="shared" si="28"/>
        <v>000 Unit Miles</v>
      </c>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4"/>
      <c r="AE552" s="403"/>
      <c r="AG552" s="403"/>
      <c r="AI552" s="403"/>
      <c r="AK552" s="301"/>
    </row>
    <row r="553" spans="4:37" ht="12.75" customHeight="1" outlineLevel="1" x14ac:dyDescent="0.25">
      <c r="D553" s="139" t="str">
        <f>'Line Items'!D1074</f>
        <v>[Rolling Stock - Units/Trains Line 15]</v>
      </c>
      <c r="E553" s="102"/>
      <c r="F553" s="140" t="str">
        <f t="shared" si="28"/>
        <v>000 Unit Miles</v>
      </c>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4"/>
      <c r="AE553" s="403"/>
      <c r="AG553" s="403"/>
      <c r="AI553" s="403"/>
      <c r="AK553" s="301"/>
    </row>
    <row r="554" spans="4:37" ht="12.75" customHeight="1" outlineLevel="1" x14ac:dyDescent="0.25">
      <c r="D554" s="139" t="str">
        <f>'Line Items'!D1075</f>
        <v>[Rolling Stock - Units/Trains Line 16]</v>
      </c>
      <c r="E554" s="102"/>
      <c r="F554" s="140" t="str">
        <f t="shared" si="28"/>
        <v>000 Unit Miles</v>
      </c>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4"/>
      <c r="AE554" s="403"/>
      <c r="AG554" s="403"/>
      <c r="AI554" s="403"/>
      <c r="AK554" s="301"/>
    </row>
    <row r="555" spans="4:37" ht="12.75" customHeight="1" outlineLevel="1" x14ac:dyDescent="0.25">
      <c r="D555" s="139" t="str">
        <f>'Line Items'!D1076</f>
        <v>[Rolling Stock - Units/Trains Line 17]</v>
      </c>
      <c r="E555" s="102"/>
      <c r="F555" s="140" t="str">
        <f t="shared" si="28"/>
        <v>000 Unit Miles</v>
      </c>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4"/>
      <c r="AE555" s="403"/>
      <c r="AG555" s="403"/>
      <c r="AI555" s="403"/>
      <c r="AK555" s="301"/>
    </row>
    <row r="556" spans="4:37" ht="12.75" customHeight="1" outlineLevel="1" x14ac:dyDescent="0.25">
      <c r="D556" s="139" t="str">
        <f>'Line Items'!D1077</f>
        <v>[Rolling Stock - Units/Trains Line 18]</v>
      </c>
      <c r="E556" s="102"/>
      <c r="F556" s="140" t="str">
        <f t="shared" si="28"/>
        <v>000 Unit Miles</v>
      </c>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4"/>
      <c r="AE556" s="403"/>
      <c r="AG556" s="403"/>
      <c r="AI556" s="403"/>
      <c r="AK556" s="301"/>
    </row>
    <row r="557" spans="4:37" ht="12.75" customHeight="1" outlineLevel="1" x14ac:dyDescent="0.25">
      <c r="D557" s="139" t="str">
        <f>'Line Items'!D1078</f>
        <v>[Rolling Stock - Units/Trains Line 19]</v>
      </c>
      <c r="E557" s="102"/>
      <c r="F557" s="140" t="str">
        <f t="shared" si="28"/>
        <v>000 Unit Miles</v>
      </c>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4"/>
      <c r="AE557" s="403"/>
      <c r="AG557" s="403"/>
      <c r="AI557" s="403"/>
      <c r="AK557" s="301"/>
    </row>
    <row r="558" spans="4:37" ht="12.75" customHeight="1" outlineLevel="1" x14ac:dyDescent="0.25">
      <c r="D558" s="139" t="str">
        <f>'Line Items'!D1079</f>
        <v>[Rolling Stock - Units/Trains Line 20]</v>
      </c>
      <c r="E558" s="102"/>
      <c r="F558" s="140" t="str">
        <f t="shared" si="28"/>
        <v>000 Unit Miles</v>
      </c>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4"/>
      <c r="AE558" s="403"/>
      <c r="AG558" s="403"/>
      <c r="AI558" s="403"/>
      <c r="AK558" s="301"/>
    </row>
    <row r="559" spans="4:37" ht="12.75" customHeight="1" outlineLevel="1" x14ac:dyDescent="0.25">
      <c r="D559" s="139" t="str">
        <f>'Line Items'!D1080</f>
        <v>[Rolling Stock - Units/Trains Line 21]</v>
      </c>
      <c r="E559" s="102"/>
      <c r="F559" s="140" t="str">
        <f t="shared" si="28"/>
        <v>000 Unit Miles</v>
      </c>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4"/>
      <c r="AE559" s="403"/>
      <c r="AG559" s="403"/>
      <c r="AI559" s="403"/>
      <c r="AK559" s="301"/>
    </row>
    <row r="560" spans="4:37" ht="12.75" customHeight="1" outlineLevel="1" x14ac:dyDescent="0.25">
      <c r="D560" s="139" t="str">
        <f>'Line Items'!D1081</f>
        <v>[Rolling Stock - Units/Trains Line 22]</v>
      </c>
      <c r="E560" s="102"/>
      <c r="F560" s="140" t="str">
        <f t="shared" si="28"/>
        <v>000 Unit Miles</v>
      </c>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4"/>
      <c r="AE560" s="403"/>
      <c r="AG560" s="403"/>
      <c r="AI560" s="403"/>
      <c r="AK560" s="301"/>
    </row>
    <row r="561" spans="4:37" ht="12.75" customHeight="1" outlineLevel="1" x14ac:dyDescent="0.25">
      <c r="D561" s="139" t="str">
        <f>'Line Items'!D1082</f>
        <v>[Rolling Stock - Units/Trains Line 23]</v>
      </c>
      <c r="E561" s="102"/>
      <c r="F561" s="140" t="str">
        <f t="shared" si="28"/>
        <v>000 Unit Miles</v>
      </c>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4"/>
      <c r="AE561" s="403"/>
      <c r="AG561" s="403"/>
      <c r="AI561" s="403"/>
      <c r="AK561" s="301"/>
    </row>
    <row r="562" spans="4:37" ht="12.75" customHeight="1" outlineLevel="1" x14ac:dyDescent="0.25">
      <c r="D562" s="139" t="str">
        <f>'Line Items'!D1083</f>
        <v>[Rolling Stock - Units/Trains Line 24]</v>
      </c>
      <c r="E562" s="102"/>
      <c r="F562" s="140" t="str">
        <f t="shared" si="28"/>
        <v>000 Unit Miles</v>
      </c>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4"/>
      <c r="AE562" s="403"/>
      <c r="AG562" s="403"/>
      <c r="AI562" s="403"/>
      <c r="AK562" s="301"/>
    </row>
    <row r="563" spans="4:37" ht="12.75" customHeight="1" outlineLevel="1" x14ac:dyDescent="0.25">
      <c r="D563" s="139" t="str">
        <f>'Line Items'!D1084</f>
        <v>[Rolling Stock - Units/Trains Line 25]</v>
      </c>
      <c r="E563" s="102"/>
      <c r="F563" s="140" t="str">
        <f t="shared" si="28"/>
        <v>000 Unit Miles</v>
      </c>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4"/>
      <c r="AE563" s="403"/>
      <c r="AG563" s="403"/>
      <c r="AI563" s="403"/>
      <c r="AK563" s="301"/>
    </row>
    <row r="564" spans="4:37" ht="12.75" customHeight="1" outlineLevel="1" x14ac:dyDescent="0.25">
      <c r="D564" s="139" t="str">
        <f>'Line Items'!D1085</f>
        <v>[Rolling Stock - Units/Trains Line 26]</v>
      </c>
      <c r="E564" s="102"/>
      <c r="F564" s="140" t="str">
        <f t="shared" si="28"/>
        <v>000 Unit Miles</v>
      </c>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4"/>
      <c r="AE564" s="403"/>
      <c r="AG564" s="403"/>
      <c r="AI564" s="403"/>
      <c r="AK564" s="301"/>
    </row>
    <row r="565" spans="4:37" ht="12.75" customHeight="1" outlineLevel="1" x14ac:dyDescent="0.25">
      <c r="D565" s="139" t="str">
        <f>'Line Items'!D1086</f>
        <v>[Rolling Stock - Units/Trains Line 27]</v>
      </c>
      <c r="E565" s="102"/>
      <c r="F565" s="140" t="str">
        <f t="shared" si="28"/>
        <v>000 Unit Miles</v>
      </c>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4"/>
      <c r="AE565" s="403"/>
      <c r="AG565" s="403"/>
      <c r="AI565" s="403"/>
      <c r="AK565" s="301"/>
    </row>
    <row r="566" spans="4:37" ht="12.75" customHeight="1" outlineLevel="1" x14ac:dyDescent="0.25">
      <c r="D566" s="139" t="str">
        <f>'Line Items'!D1087</f>
        <v>[Rolling Stock - Units/Trains Line 28]</v>
      </c>
      <c r="E566" s="102"/>
      <c r="F566" s="140" t="str">
        <f t="shared" si="28"/>
        <v>000 Unit Miles</v>
      </c>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4"/>
      <c r="AE566" s="403"/>
      <c r="AG566" s="403"/>
      <c r="AI566" s="403"/>
      <c r="AK566" s="301"/>
    </row>
    <row r="567" spans="4:37" ht="12.75" customHeight="1" outlineLevel="1" x14ac:dyDescent="0.25">
      <c r="D567" s="139" t="str">
        <f>'Line Items'!D1088</f>
        <v>[Rolling Stock - Units/Trains Line 29]</v>
      </c>
      <c r="E567" s="102"/>
      <c r="F567" s="140" t="str">
        <f t="shared" si="28"/>
        <v>000 Unit Miles</v>
      </c>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4"/>
      <c r="AE567" s="403"/>
      <c r="AG567" s="403"/>
      <c r="AI567" s="403"/>
      <c r="AK567" s="301"/>
    </row>
    <row r="568" spans="4:37" ht="12.75" customHeight="1" outlineLevel="1" x14ac:dyDescent="0.25">
      <c r="D568" s="139" t="str">
        <f>'Line Items'!D1089</f>
        <v>[Rolling Stock - Units/Trains Line 30]</v>
      </c>
      <c r="E568" s="102"/>
      <c r="F568" s="140" t="str">
        <f t="shared" si="28"/>
        <v>000 Unit Miles</v>
      </c>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4"/>
      <c r="AE568" s="403"/>
      <c r="AG568" s="403"/>
      <c r="AI568" s="403"/>
      <c r="AK568" s="301"/>
    </row>
    <row r="569" spans="4:37" ht="12.75" customHeight="1" outlineLevel="1" x14ac:dyDescent="0.25">
      <c r="D569" s="139" t="str">
        <f>'Line Items'!D1090</f>
        <v>[Rolling Stock - Units/Trains Line 31]</v>
      </c>
      <c r="E569" s="102"/>
      <c r="F569" s="140" t="str">
        <f t="shared" si="28"/>
        <v>000 Unit Miles</v>
      </c>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4"/>
      <c r="AE569" s="403"/>
      <c r="AG569" s="403"/>
      <c r="AI569" s="403"/>
      <c r="AK569" s="301"/>
    </row>
    <row r="570" spans="4:37" ht="12.75" customHeight="1" outlineLevel="1" x14ac:dyDescent="0.25">
      <c r="D570" s="139" t="str">
        <f>'Line Items'!D1091</f>
        <v>[Rolling Stock - Units/Trains Line 32]</v>
      </c>
      <c r="E570" s="102"/>
      <c r="F570" s="140" t="str">
        <f t="shared" si="28"/>
        <v>000 Unit Miles</v>
      </c>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4"/>
      <c r="AE570" s="403"/>
      <c r="AG570" s="403"/>
      <c r="AI570" s="403"/>
      <c r="AK570" s="301"/>
    </row>
    <row r="571" spans="4:37" ht="12.75" customHeight="1" outlineLevel="1" x14ac:dyDescent="0.25">
      <c r="D571" s="139" t="str">
        <f>'Line Items'!D1092</f>
        <v>[Rolling Stock - Units/Trains Line 33]</v>
      </c>
      <c r="E571" s="102"/>
      <c r="F571" s="140" t="str">
        <f t="shared" si="28"/>
        <v>000 Unit Miles</v>
      </c>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4"/>
      <c r="AE571" s="403"/>
      <c r="AG571" s="403"/>
      <c r="AI571" s="403"/>
      <c r="AK571" s="301"/>
    </row>
    <row r="572" spans="4:37" ht="12.75" customHeight="1" outlineLevel="1" x14ac:dyDescent="0.25">
      <c r="D572" s="139" t="str">
        <f>'Line Items'!D1093</f>
        <v>[Rolling Stock - Units/Trains Line 34]</v>
      </c>
      <c r="E572" s="102"/>
      <c r="F572" s="140" t="str">
        <f t="shared" si="28"/>
        <v>000 Unit Miles</v>
      </c>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4"/>
      <c r="AE572" s="403"/>
      <c r="AG572" s="403"/>
      <c r="AI572" s="403"/>
      <c r="AK572" s="301"/>
    </row>
    <row r="573" spans="4:37" ht="12.75" customHeight="1" outlineLevel="1" x14ac:dyDescent="0.25">
      <c r="D573" s="139" t="str">
        <f>'Line Items'!D1094</f>
        <v>[Rolling Stock - Units/Trains Line 35]</v>
      </c>
      <c r="E573" s="102"/>
      <c r="F573" s="140" t="str">
        <f t="shared" si="28"/>
        <v>000 Unit Miles</v>
      </c>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4"/>
      <c r="AE573" s="403"/>
      <c r="AG573" s="403"/>
      <c r="AI573" s="403"/>
      <c r="AK573" s="301"/>
    </row>
    <row r="574" spans="4:37" ht="12.75" customHeight="1" outlineLevel="1" x14ac:dyDescent="0.25">
      <c r="D574" s="139" t="str">
        <f>'Line Items'!D1095</f>
        <v>[Rolling Stock - Units/Trains Line 36]</v>
      </c>
      <c r="E574" s="102"/>
      <c r="F574" s="140" t="str">
        <f t="shared" si="28"/>
        <v>000 Unit Miles</v>
      </c>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4"/>
      <c r="AE574" s="403"/>
      <c r="AG574" s="403"/>
      <c r="AI574" s="403"/>
      <c r="AK574" s="301"/>
    </row>
    <row r="575" spans="4:37" ht="12.75" customHeight="1" outlineLevel="1" x14ac:dyDescent="0.25">
      <c r="D575" s="139" t="str">
        <f>'Line Items'!D1096</f>
        <v>[Rolling Stock - Units/Trains Line 37]</v>
      </c>
      <c r="E575" s="102"/>
      <c r="F575" s="140" t="str">
        <f t="shared" si="28"/>
        <v>000 Unit Miles</v>
      </c>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4"/>
      <c r="AE575" s="403"/>
      <c r="AG575" s="403"/>
      <c r="AI575" s="403"/>
      <c r="AK575" s="301"/>
    </row>
    <row r="576" spans="4:37" ht="12.75" customHeight="1" outlineLevel="1" x14ac:dyDescent="0.25">
      <c r="D576" s="139" t="str">
        <f>'Line Items'!D1097</f>
        <v>[Rolling Stock - Units/Trains Line 38]</v>
      </c>
      <c r="E576" s="102"/>
      <c r="F576" s="140" t="str">
        <f t="shared" si="28"/>
        <v>000 Unit Miles</v>
      </c>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4"/>
      <c r="AE576" s="403"/>
      <c r="AG576" s="403"/>
      <c r="AI576" s="403"/>
      <c r="AK576" s="301"/>
    </row>
    <row r="577" spans="4:37" ht="12.75" customHeight="1" outlineLevel="1" x14ac:dyDescent="0.25">
      <c r="D577" s="139" t="str">
        <f>'Line Items'!D1098</f>
        <v>[Rolling Stock - Units/Trains Line 39]</v>
      </c>
      <c r="E577" s="102"/>
      <c r="F577" s="140" t="str">
        <f t="shared" si="28"/>
        <v>000 Unit Miles</v>
      </c>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4"/>
      <c r="AE577" s="403"/>
      <c r="AG577" s="403"/>
      <c r="AI577" s="403"/>
      <c r="AK577" s="301"/>
    </row>
    <row r="578" spans="4:37" ht="12.75" customHeight="1" outlineLevel="1" x14ac:dyDescent="0.25">
      <c r="D578" s="139" t="str">
        <f>'Line Items'!D1099</f>
        <v>[Rolling Stock - Units/Trains Line 40]</v>
      </c>
      <c r="E578" s="102"/>
      <c r="F578" s="140" t="str">
        <f t="shared" si="28"/>
        <v>000 Unit Miles</v>
      </c>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4"/>
      <c r="AE578" s="403"/>
      <c r="AG578" s="403"/>
      <c r="AI578" s="403"/>
      <c r="AK578" s="301"/>
    </row>
    <row r="579" spans="4:37" ht="12.75" customHeight="1" outlineLevel="1" x14ac:dyDescent="0.25">
      <c r="D579" s="139" t="str">
        <f>'Line Items'!D1100</f>
        <v>[Rolling Stock - Units/Trains Line 41]</v>
      </c>
      <c r="E579" s="102"/>
      <c r="F579" s="140" t="str">
        <f t="shared" si="28"/>
        <v>000 Unit Miles</v>
      </c>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4"/>
      <c r="AE579" s="403"/>
      <c r="AG579" s="403"/>
      <c r="AI579" s="403"/>
      <c r="AK579" s="301"/>
    </row>
    <row r="580" spans="4:37" ht="12.75" customHeight="1" outlineLevel="1" x14ac:dyDescent="0.25">
      <c r="D580" s="139" t="str">
        <f>'Line Items'!D1101</f>
        <v>[Rolling Stock - Units/Trains Line 42]</v>
      </c>
      <c r="E580" s="102"/>
      <c r="F580" s="140" t="str">
        <f t="shared" si="28"/>
        <v>000 Unit Miles</v>
      </c>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4"/>
      <c r="AE580" s="403"/>
      <c r="AG580" s="403"/>
      <c r="AI580" s="403"/>
      <c r="AK580" s="301"/>
    </row>
    <row r="581" spans="4:37" ht="12.75" customHeight="1" outlineLevel="1" x14ac:dyDescent="0.25">
      <c r="D581" s="139" t="str">
        <f>'Line Items'!D1102</f>
        <v>[Rolling Stock - Units/Trains Line 43]</v>
      </c>
      <c r="E581" s="102"/>
      <c r="F581" s="140" t="str">
        <f t="shared" si="28"/>
        <v>000 Unit Miles</v>
      </c>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4"/>
      <c r="AE581" s="403"/>
      <c r="AG581" s="403"/>
      <c r="AI581" s="403"/>
      <c r="AK581" s="301"/>
    </row>
    <row r="582" spans="4:37" ht="12.75" customHeight="1" outlineLevel="1" x14ac:dyDescent="0.25">
      <c r="D582" s="139" t="str">
        <f>'Line Items'!D1103</f>
        <v>[Rolling Stock - Units/Trains Line 44]</v>
      </c>
      <c r="E582" s="102"/>
      <c r="F582" s="140" t="str">
        <f t="shared" si="28"/>
        <v>000 Unit Miles</v>
      </c>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4"/>
      <c r="AE582" s="403"/>
      <c r="AG582" s="403"/>
      <c r="AI582" s="403"/>
      <c r="AK582" s="301"/>
    </row>
    <row r="583" spans="4:37" ht="12.75" customHeight="1" outlineLevel="1" x14ac:dyDescent="0.25">
      <c r="D583" s="139" t="str">
        <f>'Line Items'!D1104</f>
        <v>[Rolling Stock - Units/Trains Line 45]</v>
      </c>
      <c r="E583" s="102"/>
      <c r="F583" s="140" t="str">
        <f t="shared" si="28"/>
        <v>000 Unit Miles</v>
      </c>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4"/>
      <c r="AE583" s="403"/>
      <c r="AG583" s="403"/>
      <c r="AI583" s="403"/>
      <c r="AK583" s="301"/>
    </row>
    <row r="584" spans="4:37" ht="12.75" customHeight="1" outlineLevel="1" x14ac:dyDescent="0.25">
      <c r="D584" s="139" t="str">
        <f>'Line Items'!D1105</f>
        <v>[Rolling Stock - Units/Trains Line 46]</v>
      </c>
      <c r="E584" s="102"/>
      <c r="F584" s="140" t="str">
        <f t="shared" si="28"/>
        <v>000 Unit Miles</v>
      </c>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4"/>
      <c r="AE584" s="403"/>
      <c r="AG584" s="403"/>
      <c r="AI584" s="403"/>
      <c r="AK584" s="301"/>
    </row>
    <row r="585" spans="4:37" ht="12.75" customHeight="1" outlineLevel="1" x14ac:dyDescent="0.25">
      <c r="D585" s="139" t="str">
        <f>'Line Items'!D1106</f>
        <v>[Rolling Stock - Units/Trains Line 47]</v>
      </c>
      <c r="E585" s="102"/>
      <c r="F585" s="140" t="str">
        <f t="shared" si="28"/>
        <v>000 Unit Miles</v>
      </c>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4"/>
      <c r="AE585" s="403"/>
      <c r="AG585" s="403"/>
      <c r="AI585" s="403"/>
      <c r="AK585" s="301"/>
    </row>
    <row r="586" spans="4:37" ht="12.75" customHeight="1" outlineLevel="1" x14ac:dyDescent="0.25">
      <c r="D586" s="139" t="str">
        <f>'Line Items'!D1107</f>
        <v>[Rolling Stock - Units/Trains Line 48]</v>
      </c>
      <c r="E586" s="102"/>
      <c r="F586" s="140" t="str">
        <f t="shared" si="28"/>
        <v>000 Unit Miles</v>
      </c>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4"/>
      <c r="AE586" s="403"/>
      <c r="AG586" s="403"/>
      <c r="AI586" s="403"/>
      <c r="AK586" s="301"/>
    </row>
    <row r="587" spans="4:37" ht="12.75" customHeight="1" outlineLevel="1" x14ac:dyDescent="0.25">
      <c r="D587" s="139" t="str">
        <f>'Line Items'!D1108</f>
        <v>[Rolling Stock - Units/Trains Line 49]</v>
      </c>
      <c r="E587" s="102"/>
      <c r="F587" s="140" t="str">
        <f t="shared" si="28"/>
        <v>000 Unit Miles</v>
      </c>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4"/>
      <c r="AE587" s="403"/>
      <c r="AG587" s="403"/>
      <c r="AI587" s="403"/>
      <c r="AK587" s="301"/>
    </row>
    <row r="588" spans="4:37" ht="12.75" customHeight="1" outlineLevel="1" x14ac:dyDescent="0.25">
      <c r="D588" s="139" t="str">
        <f>'Line Items'!D1109</f>
        <v>[Rolling Stock - Units/Trains Line 50]</v>
      </c>
      <c r="E588" s="102"/>
      <c r="F588" s="140" t="str">
        <f t="shared" si="28"/>
        <v>000 Unit Miles</v>
      </c>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4"/>
      <c r="AE588" s="403"/>
      <c r="AG588" s="403"/>
      <c r="AI588" s="403"/>
      <c r="AK588" s="301"/>
    </row>
    <row r="589" spans="4:37" ht="12.75" customHeight="1" outlineLevel="1" x14ac:dyDescent="0.25">
      <c r="D589" s="139" t="str">
        <f>'Line Items'!D1110</f>
        <v>[Rolling Stock - Units/Trains Line 51]</v>
      </c>
      <c r="E589" s="102"/>
      <c r="F589" s="140" t="str">
        <f t="shared" si="28"/>
        <v>000 Unit Miles</v>
      </c>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4"/>
      <c r="AE589" s="403"/>
      <c r="AG589" s="403"/>
      <c r="AI589" s="403"/>
      <c r="AK589" s="301"/>
    </row>
    <row r="590" spans="4:37" ht="12.75" customHeight="1" outlineLevel="1" x14ac:dyDescent="0.25">
      <c r="D590" s="139" t="str">
        <f>'Line Items'!D1111</f>
        <v>[Rolling Stock - Units/Trains Line 52]</v>
      </c>
      <c r="E590" s="102"/>
      <c r="F590" s="140" t="str">
        <f t="shared" si="28"/>
        <v>000 Unit Miles</v>
      </c>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4"/>
      <c r="AE590" s="403"/>
      <c r="AG590" s="403"/>
      <c r="AI590" s="403"/>
      <c r="AK590" s="301"/>
    </row>
    <row r="591" spans="4:37" ht="12.75" customHeight="1" outlineLevel="1" x14ac:dyDescent="0.25">
      <c r="D591" s="139" t="str">
        <f>'Line Items'!D1112</f>
        <v>[Rolling Stock - Units/Trains Line 53]</v>
      </c>
      <c r="E591" s="102"/>
      <c r="F591" s="140" t="str">
        <f t="shared" si="28"/>
        <v>000 Unit Miles</v>
      </c>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4"/>
      <c r="AE591" s="403"/>
      <c r="AG591" s="403"/>
      <c r="AI591" s="403"/>
      <c r="AK591" s="301"/>
    </row>
    <row r="592" spans="4:37" ht="12.75" customHeight="1" outlineLevel="1" x14ac:dyDescent="0.25">
      <c r="D592" s="139" t="str">
        <f>'Line Items'!D1113</f>
        <v>[Rolling Stock - Units/Trains Line 54]</v>
      </c>
      <c r="E592" s="102"/>
      <c r="F592" s="140" t="str">
        <f t="shared" si="28"/>
        <v>000 Unit Miles</v>
      </c>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4"/>
      <c r="AE592" s="403"/>
      <c r="AG592" s="403"/>
      <c r="AI592" s="403"/>
      <c r="AK592" s="301"/>
    </row>
    <row r="593" spans="3:37" ht="12.75" customHeight="1" outlineLevel="1" x14ac:dyDescent="0.25">
      <c r="D593" s="139" t="str">
        <f>'Line Items'!D1114</f>
        <v>[Rolling Stock - Units/Trains Line 55]</v>
      </c>
      <c r="E593" s="102"/>
      <c r="F593" s="140" t="str">
        <f t="shared" si="28"/>
        <v>000 Unit Miles</v>
      </c>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4"/>
      <c r="AE593" s="403"/>
      <c r="AG593" s="403"/>
      <c r="AI593" s="403"/>
      <c r="AK593" s="301"/>
    </row>
    <row r="594" spans="3:37" ht="12.75" customHeight="1" outlineLevel="1" x14ac:dyDescent="0.25">
      <c r="D594" s="139" t="str">
        <f>'Line Items'!D1115</f>
        <v>[Rolling Stock - Units/Trains Line 56]</v>
      </c>
      <c r="E594" s="102"/>
      <c r="F594" s="140" t="str">
        <f t="shared" si="28"/>
        <v>000 Unit Miles</v>
      </c>
      <c r="G594" s="283"/>
      <c r="H594" s="283"/>
      <c r="I594" s="283"/>
      <c r="J594" s="283"/>
      <c r="K594" s="283"/>
      <c r="L594" s="283"/>
      <c r="M594" s="283"/>
      <c r="N594" s="283"/>
      <c r="O594" s="283"/>
      <c r="P594" s="283"/>
      <c r="Q594" s="283"/>
      <c r="R594" s="283"/>
      <c r="S594" s="283"/>
      <c r="T594" s="283"/>
      <c r="U594" s="283"/>
      <c r="V594" s="283"/>
      <c r="W594" s="283"/>
      <c r="X594" s="283"/>
      <c r="Y594" s="283"/>
      <c r="Z594" s="283"/>
      <c r="AA594" s="283"/>
      <c r="AB594" s="283"/>
      <c r="AC594" s="284"/>
      <c r="AE594" s="403"/>
      <c r="AG594" s="403"/>
      <c r="AI594" s="403"/>
      <c r="AK594" s="301"/>
    </row>
    <row r="595" spans="3:37" ht="12.75" customHeight="1" outlineLevel="1" x14ac:dyDescent="0.25">
      <c r="D595" s="139" t="str">
        <f>'Line Items'!D1116</f>
        <v>[Rolling Stock - Units/Trains Line 57]</v>
      </c>
      <c r="E595" s="102"/>
      <c r="F595" s="140" t="str">
        <f t="shared" si="28"/>
        <v>000 Unit Miles</v>
      </c>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4"/>
      <c r="AE595" s="403"/>
      <c r="AG595" s="403"/>
      <c r="AI595" s="403"/>
      <c r="AK595" s="301"/>
    </row>
    <row r="596" spans="3:37" ht="12.75" customHeight="1" outlineLevel="1" x14ac:dyDescent="0.25">
      <c r="D596" s="139" t="str">
        <f>'Line Items'!D1117</f>
        <v>[Rolling Stock - Units/Trains Line 58]</v>
      </c>
      <c r="E596" s="102"/>
      <c r="F596" s="140" t="str">
        <f t="shared" si="28"/>
        <v>000 Unit Miles</v>
      </c>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4"/>
      <c r="AE596" s="403"/>
      <c r="AG596" s="403"/>
      <c r="AI596" s="403"/>
      <c r="AK596" s="301"/>
    </row>
    <row r="597" spans="3:37" ht="12.75" customHeight="1" outlineLevel="1" x14ac:dyDescent="0.25">
      <c r="D597" s="139" t="str">
        <f>'Line Items'!D1118</f>
        <v>[Rolling Stock - Units/Trains Line 59]</v>
      </c>
      <c r="E597" s="102"/>
      <c r="F597" s="140" t="str">
        <f t="shared" si="28"/>
        <v>000 Unit Miles</v>
      </c>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4"/>
      <c r="AE597" s="403"/>
      <c r="AG597" s="403"/>
      <c r="AI597" s="403"/>
      <c r="AK597" s="301"/>
    </row>
    <row r="598" spans="3:37" ht="12.75" customHeight="1" outlineLevel="1" x14ac:dyDescent="0.25">
      <c r="D598" s="111" t="str">
        <f>'Line Items'!D1119</f>
        <v>[Rolling Stock - Units/Trains Line 60]</v>
      </c>
      <c r="E598" s="287"/>
      <c r="F598" s="150" t="str">
        <f>F597</f>
        <v>000 Unit Miles</v>
      </c>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9"/>
      <c r="AE598" s="404"/>
      <c r="AG598" s="404"/>
      <c r="AI598" s="404"/>
      <c r="AK598" s="363"/>
    </row>
    <row r="599" spans="3:37" ht="12.75" customHeight="1" outlineLevel="1" x14ac:dyDescent="0.25">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E599" s="103"/>
      <c r="AG599" s="103"/>
      <c r="AI599" s="103"/>
    </row>
    <row r="600" spans="3:37" ht="12.75" customHeight="1" outlineLevel="1" x14ac:dyDescent="0.25">
      <c r="D600" s="292" t="str">
        <f>"Total "&amp;C538</f>
        <v>Total Loaded Unit Mileage</v>
      </c>
      <c r="E600" s="308"/>
      <c r="F600" s="309" t="str">
        <f>F598</f>
        <v>000 Unit Miles</v>
      </c>
      <c r="G600" s="310">
        <f t="shared" ref="G600:AB600" si="29">SUM(G539:G598)</f>
        <v>0</v>
      </c>
      <c r="H600" s="310">
        <f t="shared" si="29"/>
        <v>0</v>
      </c>
      <c r="I600" s="310">
        <f t="shared" si="29"/>
        <v>0</v>
      </c>
      <c r="J600" s="310">
        <f t="shared" si="29"/>
        <v>0</v>
      </c>
      <c r="K600" s="310">
        <f t="shared" si="29"/>
        <v>0</v>
      </c>
      <c r="L600" s="310">
        <f t="shared" si="29"/>
        <v>0</v>
      </c>
      <c r="M600" s="310">
        <f t="shared" si="29"/>
        <v>0</v>
      </c>
      <c r="N600" s="310">
        <f t="shared" si="29"/>
        <v>0</v>
      </c>
      <c r="O600" s="310">
        <f t="shared" si="29"/>
        <v>0</v>
      </c>
      <c r="P600" s="310">
        <f t="shared" si="29"/>
        <v>0</v>
      </c>
      <c r="Q600" s="310">
        <f t="shared" si="29"/>
        <v>0</v>
      </c>
      <c r="R600" s="310">
        <f t="shared" si="29"/>
        <v>0</v>
      </c>
      <c r="S600" s="310">
        <f t="shared" si="29"/>
        <v>0</v>
      </c>
      <c r="T600" s="310">
        <f t="shared" si="29"/>
        <v>0</v>
      </c>
      <c r="U600" s="310">
        <f t="shared" si="29"/>
        <v>0</v>
      </c>
      <c r="V600" s="310">
        <f t="shared" si="29"/>
        <v>0</v>
      </c>
      <c r="W600" s="310">
        <f t="shared" si="29"/>
        <v>0</v>
      </c>
      <c r="X600" s="310">
        <f t="shared" si="29"/>
        <v>0</v>
      </c>
      <c r="Y600" s="310">
        <f t="shared" si="29"/>
        <v>0</v>
      </c>
      <c r="Z600" s="310">
        <f t="shared" si="29"/>
        <v>0</v>
      </c>
      <c r="AA600" s="310">
        <f t="shared" si="29"/>
        <v>0</v>
      </c>
      <c r="AB600" s="310">
        <f t="shared" si="29"/>
        <v>0</v>
      </c>
      <c r="AC600" s="298">
        <f>SUM(AC539:AC598)</f>
        <v>0</v>
      </c>
      <c r="AE600" s="405">
        <f>SUM(AE539:AE598)</f>
        <v>0</v>
      </c>
      <c r="AG600" s="405">
        <f>SUM(AG539:AG598)</f>
        <v>0</v>
      </c>
      <c r="AI600" s="405">
        <f>SUM(AI539:AI598)</f>
        <v>0</v>
      </c>
      <c r="AK600" s="296"/>
    </row>
    <row r="601" spans="3:37" ht="12.75" customHeight="1" outlineLevel="1" x14ac:dyDescent="0.25">
      <c r="G601" s="103"/>
      <c r="H601" s="103"/>
      <c r="I601" s="103"/>
      <c r="J601" s="103"/>
      <c r="K601" s="103"/>
      <c r="L601" s="103"/>
      <c r="M601" s="103"/>
      <c r="N601" s="103"/>
      <c r="O601" s="103"/>
      <c r="P601" s="103"/>
      <c r="Q601" s="103"/>
      <c r="R601" s="103"/>
      <c r="S601" s="103"/>
      <c r="T601" s="103"/>
      <c r="U601" s="103"/>
      <c r="V601" s="103"/>
      <c r="W601" s="103"/>
      <c r="X601" s="103"/>
      <c r="Y601" s="103"/>
      <c r="Z601" s="103"/>
      <c r="AA601" s="103"/>
      <c r="AB601" s="103"/>
      <c r="AC601" s="103"/>
      <c r="AE601" s="103"/>
      <c r="AG601" s="103"/>
      <c r="AI601" s="103"/>
    </row>
    <row r="602" spans="3:37" ht="12.75" customHeight="1" outlineLevel="1" x14ac:dyDescent="0.25">
      <c r="C602" s="186" t="s">
        <v>616</v>
      </c>
      <c r="G602" s="103"/>
      <c r="H602" s="103"/>
      <c r="I602" s="103"/>
      <c r="J602" s="103"/>
      <c r="K602" s="103"/>
      <c r="L602" s="103"/>
      <c r="M602" s="103"/>
      <c r="N602" s="103"/>
      <c r="O602" s="103"/>
      <c r="P602" s="103"/>
      <c r="Q602" s="103"/>
      <c r="R602" s="103"/>
      <c r="S602" s="103"/>
      <c r="T602" s="103"/>
      <c r="U602" s="103"/>
      <c r="V602" s="103"/>
      <c r="W602" s="103"/>
      <c r="X602" s="103"/>
      <c r="Y602" s="103"/>
      <c r="Z602" s="103"/>
      <c r="AA602" s="103"/>
      <c r="AB602" s="103"/>
      <c r="AC602" s="103"/>
      <c r="AE602" s="103"/>
      <c r="AG602" s="103"/>
      <c r="AI602" s="103"/>
    </row>
    <row r="603" spans="3:37" ht="12.75" customHeight="1" outlineLevel="1" x14ac:dyDescent="0.25">
      <c r="D603" s="345" t="str">
        <f>'Line Items'!D1060</f>
        <v>DMU - Class 153</v>
      </c>
      <c r="E603" s="346"/>
      <c r="F603" s="347" t="s">
        <v>617</v>
      </c>
      <c r="G603" s="348"/>
      <c r="H603" s="348"/>
      <c r="I603" s="348"/>
      <c r="J603" s="348"/>
      <c r="K603" s="348"/>
      <c r="L603" s="348"/>
      <c r="M603" s="348"/>
      <c r="N603" s="348"/>
      <c r="O603" s="348"/>
      <c r="P603" s="348"/>
      <c r="Q603" s="348"/>
      <c r="R603" s="348"/>
      <c r="S603" s="348"/>
      <c r="T603" s="348"/>
      <c r="U603" s="348"/>
      <c r="V603" s="348"/>
      <c r="W603" s="348"/>
      <c r="X603" s="348"/>
      <c r="Y603" s="348"/>
      <c r="Z603" s="348"/>
      <c r="AA603" s="348"/>
      <c r="AB603" s="348"/>
      <c r="AC603" s="360"/>
      <c r="AE603" s="402"/>
      <c r="AG603" s="402"/>
      <c r="AI603" s="402"/>
      <c r="AK603" s="364"/>
    </row>
    <row r="604" spans="3:37" ht="12.75" customHeight="1" outlineLevel="1" x14ac:dyDescent="0.25">
      <c r="D604" s="139" t="str">
        <f>'Line Items'!D1061</f>
        <v>DMU - Class 156</v>
      </c>
      <c r="E604" s="102"/>
      <c r="F604" s="140" t="str">
        <f t="shared" ref="F604:F661" si="30">F603</f>
        <v>000 Train Miles</v>
      </c>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4"/>
      <c r="AE604" s="403"/>
      <c r="AG604" s="403"/>
      <c r="AI604" s="403"/>
      <c r="AK604" s="378"/>
    </row>
    <row r="605" spans="3:37" ht="12.75" customHeight="1" outlineLevel="1" x14ac:dyDescent="0.25">
      <c r="D605" s="139" t="str">
        <f>'Line Items'!D1062</f>
        <v>DMU - Class 158</v>
      </c>
      <c r="E605" s="102"/>
      <c r="F605" s="140" t="str">
        <f t="shared" si="30"/>
        <v>000 Train Miles</v>
      </c>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4"/>
      <c r="AE605" s="403"/>
      <c r="AG605" s="403"/>
      <c r="AI605" s="403"/>
      <c r="AK605" s="378"/>
    </row>
    <row r="606" spans="3:37" ht="12.75" customHeight="1" outlineLevel="1" x14ac:dyDescent="0.25">
      <c r="D606" s="139" t="str">
        <f>'Line Items'!D1063</f>
        <v>DMU - Class 222 4-car</v>
      </c>
      <c r="E606" s="102"/>
      <c r="F606" s="140" t="str">
        <f t="shared" si="30"/>
        <v>000 Train Miles</v>
      </c>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4"/>
      <c r="AE606" s="403"/>
      <c r="AG606" s="403"/>
      <c r="AI606" s="403"/>
      <c r="AK606" s="378"/>
    </row>
    <row r="607" spans="3:37" ht="12.75" customHeight="1" outlineLevel="1" x14ac:dyDescent="0.25">
      <c r="D607" s="139" t="str">
        <f>'Line Items'!D1064</f>
        <v>DMU - Class 222 5-car</v>
      </c>
      <c r="E607" s="102"/>
      <c r="F607" s="140" t="str">
        <f t="shared" si="30"/>
        <v>000 Train Miles</v>
      </c>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4"/>
      <c r="AE607" s="403"/>
      <c r="AG607" s="403"/>
      <c r="AI607" s="403"/>
      <c r="AK607" s="378"/>
    </row>
    <row r="608" spans="3:37" ht="12.75" customHeight="1" outlineLevel="1" x14ac:dyDescent="0.25">
      <c r="D608" s="139" t="str">
        <f>'Line Items'!D1065</f>
        <v>DMU - Class 222 7-car</v>
      </c>
      <c r="E608" s="102"/>
      <c r="F608" s="140" t="str">
        <f t="shared" si="30"/>
        <v>000 Train Miles</v>
      </c>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4"/>
      <c r="AE608" s="403"/>
      <c r="AG608" s="403"/>
      <c r="AI608" s="403"/>
      <c r="AK608" s="378"/>
    </row>
    <row r="609" spans="4:37" ht="12.75" customHeight="1" outlineLevel="1" x14ac:dyDescent="0.25">
      <c r="D609" s="139" t="str">
        <f>'Line Items'!D1066</f>
        <v>HST (2+8)</v>
      </c>
      <c r="E609" s="102"/>
      <c r="F609" s="140" t="str">
        <f t="shared" si="30"/>
        <v>000 Train Miles</v>
      </c>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4"/>
      <c r="AE609" s="403"/>
      <c r="AG609" s="403"/>
      <c r="AI609" s="403"/>
      <c r="AK609" s="378"/>
    </row>
    <row r="610" spans="4:37" ht="12.75" customHeight="1" outlineLevel="1" x14ac:dyDescent="0.25">
      <c r="D610" s="139" t="str">
        <f>'Line Items'!D1067</f>
        <v>HST (2+6)</v>
      </c>
      <c r="E610" s="102"/>
      <c r="F610" s="140" t="str">
        <f t="shared" si="30"/>
        <v>000 Train Miles</v>
      </c>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4"/>
      <c r="AE610" s="403"/>
      <c r="AG610" s="403"/>
      <c r="AI610" s="403"/>
      <c r="AK610" s="378"/>
    </row>
    <row r="611" spans="4:37" ht="12.75" customHeight="1" outlineLevel="1" x14ac:dyDescent="0.25">
      <c r="D611" s="139" t="str">
        <f>'Line Items'!D1068</f>
        <v>[Rolling Stock - Units/Trains Line 9]</v>
      </c>
      <c r="E611" s="102"/>
      <c r="F611" s="140" t="str">
        <f t="shared" si="30"/>
        <v>000 Train Miles</v>
      </c>
      <c r="G611" s="283"/>
      <c r="H611" s="283"/>
      <c r="I611" s="283"/>
      <c r="J611" s="283"/>
      <c r="K611" s="283"/>
      <c r="L611" s="283"/>
      <c r="M611" s="283"/>
      <c r="N611" s="283"/>
      <c r="O611" s="283"/>
      <c r="P611" s="283"/>
      <c r="Q611" s="283"/>
      <c r="R611" s="283"/>
      <c r="S611" s="283"/>
      <c r="T611" s="283"/>
      <c r="U611" s="283"/>
      <c r="V611" s="283"/>
      <c r="W611" s="283"/>
      <c r="X611" s="283"/>
      <c r="Y611" s="283"/>
      <c r="Z611" s="283"/>
      <c r="AA611" s="283"/>
      <c r="AB611" s="283"/>
      <c r="AC611" s="284"/>
      <c r="AE611" s="403"/>
      <c r="AG611" s="403"/>
      <c r="AI611" s="403"/>
      <c r="AK611" s="378"/>
    </row>
    <row r="612" spans="4:37" ht="12.75" customHeight="1" outlineLevel="1" x14ac:dyDescent="0.25">
      <c r="D612" s="139" t="str">
        <f>'Line Items'!D1069</f>
        <v>[Rolling Stock - Units/Trains Line 10]</v>
      </c>
      <c r="E612" s="102"/>
      <c r="F612" s="140" t="str">
        <f t="shared" si="30"/>
        <v>000 Train Miles</v>
      </c>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4"/>
      <c r="AE612" s="403"/>
      <c r="AG612" s="403"/>
      <c r="AI612" s="403"/>
      <c r="AK612" s="378"/>
    </row>
    <row r="613" spans="4:37" ht="12.75" customHeight="1" outlineLevel="1" x14ac:dyDescent="0.25">
      <c r="D613" s="139" t="str">
        <f>'Line Items'!D1070</f>
        <v>[Rolling Stock - Units/Trains Line 11]</v>
      </c>
      <c r="E613" s="102"/>
      <c r="F613" s="140" t="str">
        <f t="shared" si="30"/>
        <v>000 Train Miles</v>
      </c>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4"/>
      <c r="AE613" s="403"/>
      <c r="AG613" s="403"/>
      <c r="AI613" s="403"/>
      <c r="AK613" s="378"/>
    </row>
    <row r="614" spans="4:37" ht="12.75" customHeight="1" outlineLevel="1" x14ac:dyDescent="0.25">
      <c r="D614" s="139" t="str">
        <f>'Line Items'!D1071</f>
        <v>[Rolling Stock - Units/Trains Line 12]</v>
      </c>
      <c r="E614" s="102"/>
      <c r="F614" s="140" t="str">
        <f t="shared" si="30"/>
        <v>000 Train Miles</v>
      </c>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4"/>
      <c r="AE614" s="403"/>
      <c r="AG614" s="403"/>
      <c r="AI614" s="403"/>
      <c r="AK614" s="378"/>
    </row>
    <row r="615" spans="4:37" ht="12.75" customHeight="1" outlineLevel="1" x14ac:dyDescent="0.25">
      <c r="D615" s="139" t="str">
        <f>'Line Items'!D1072</f>
        <v>[Rolling Stock - Units/Trains Line 13]</v>
      </c>
      <c r="E615" s="102"/>
      <c r="F615" s="140" t="str">
        <f t="shared" si="30"/>
        <v>000 Train Miles</v>
      </c>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4"/>
      <c r="AE615" s="403"/>
      <c r="AG615" s="403"/>
      <c r="AI615" s="403"/>
      <c r="AK615" s="378"/>
    </row>
    <row r="616" spans="4:37" ht="12.75" customHeight="1" outlineLevel="1" x14ac:dyDescent="0.25">
      <c r="D616" s="139" t="str">
        <f>'Line Items'!D1073</f>
        <v>[Rolling Stock - Units/Trains Line 14]</v>
      </c>
      <c r="E616" s="102"/>
      <c r="F616" s="140" t="str">
        <f t="shared" si="30"/>
        <v>000 Train Miles</v>
      </c>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4"/>
      <c r="AE616" s="403"/>
      <c r="AG616" s="403"/>
      <c r="AI616" s="403"/>
      <c r="AK616" s="378"/>
    </row>
    <row r="617" spans="4:37" ht="12.75" customHeight="1" outlineLevel="1" x14ac:dyDescent="0.25">
      <c r="D617" s="139" t="str">
        <f>'Line Items'!D1074</f>
        <v>[Rolling Stock - Units/Trains Line 15]</v>
      </c>
      <c r="E617" s="102"/>
      <c r="F617" s="140" t="str">
        <f t="shared" si="30"/>
        <v>000 Train Miles</v>
      </c>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4"/>
      <c r="AE617" s="403"/>
      <c r="AG617" s="403"/>
      <c r="AI617" s="403"/>
      <c r="AK617" s="378"/>
    </row>
    <row r="618" spans="4:37" ht="12.75" customHeight="1" outlineLevel="1" x14ac:dyDescent="0.25">
      <c r="D618" s="139" t="str">
        <f>'Line Items'!D1075</f>
        <v>[Rolling Stock - Units/Trains Line 16]</v>
      </c>
      <c r="E618" s="102"/>
      <c r="F618" s="140" t="str">
        <f t="shared" si="30"/>
        <v>000 Train Miles</v>
      </c>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4"/>
      <c r="AE618" s="403"/>
      <c r="AG618" s="403"/>
      <c r="AI618" s="403"/>
      <c r="AK618" s="378"/>
    </row>
    <row r="619" spans="4:37" ht="12.75" customHeight="1" outlineLevel="1" x14ac:dyDescent="0.25">
      <c r="D619" s="139" t="str">
        <f>'Line Items'!D1076</f>
        <v>[Rolling Stock - Units/Trains Line 17]</v>
      </c>
      <c r="E619" s="102"/>
      <c r="F619" s="140" t="str">
        <f t="shared" si="30"/>
        <v>000 Train Miles</v>
      </c>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4"/>
      <c r="AE619" s="403"/>
      <c r="AG619" s="403"/>
      <c r="AI619" s="403"/>
      <c r="AK619" s="378"/>
    </row>
    <row r="620" spans="4:37" ht="12.75" customHeight="1" outlineLevel="1" x14ac:dyDescent="0.25">
      <c r="D620" s="139" t="str">
        <f>'Line Items'!D1077</f>
        <v>[Rolling Stock - Units/Trains Line 18]</v>
      </c>
      <c r="E620" s="102"/>
      <c r="F620" s="140" t="str">
        <f t="shared" si="30"/>
        <v>000 Train Miles</v>
      </c>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4"/>
      <c r="AE620" s="403"/>
      <c r="AG620" s="403"/>
      <c r="AI620" s="403"/>
      <c r="AK620" s="378"/>
    </row>
    <row r="621" spans="4:37" ht="12.75" customHeight="1" outlineLevel="1" x14ac:dyDescent="0.25">
      <c r="D621" s="139" t="str">
        <f>'Line Items'!D1078</f>
        <v>[Rolling Stock - Units/Trains Line 19]</v>
      </c>
      <c r="E621" s="102"/>
      <c r="F621" s="140" t="str">
        <f t="shared" si="30"/>
        <v>000 Train Miles</v>
      </c>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4"/>
      <c r="AE621" s="403"/>
      <c r="AG621" s="403"/>
      <c r="AI621" s="403"/>
      <c r="AK621" s="378"/>
    </row>
    <row r="622" spans="4:37" ht="12.75" customHeight="1" outlineLevel="1" x14ac:dyDescent="0.25">
      <c r="D622" s="139" t="str">
        <f>'Line Items'!D1079</f>
        <v>[Rolling Stock - Units/Trains Line 20]</v>
      </c>
      <c r="E622" s="102"/>
      <c r="F622" s="140" t="str">
        <f t="shared" si="30"/>
        <v>000 Train Miles</v>
      </c>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4"/>
      <c r="AE622" s="403"/>
      <c r="AG622" s="403"/>
      <c r="AI622" s="403"/>
      <c r="AK622" s="378"/>
    </row>
    <row r="623" spans="4:37" ht="12.75" customHeight="1" outlineLevel="1" x14ac:dyDescent="0.25">
      <c r="D623" s="139" t="str">
        <f>'Line Items'!D1080</f>
        <v>[Rolling Stock - Units/Trains Line 21]</v>
      </c>
      <c r="E623" s="102"/>
      <c r="F623" s="140" t="str">
        <f t="shared" si="30"/>
        <v>000 Train Miles</v>
      </c>
      <c r="G623" s="283"/>
      <c r="H623" s="283"/>
      <c r="I623" s="283"/>
      <c r="J623" s="283"/>
      <c r="K623" s="283"/>
      <c r="L623" s="283"/>
      <c r="M623" s="283"/>
      <c r="N623" s="283"/>
      <c r="O623" s="283"/>
      <c r="P623" s="283"/>
      <c r="Q623" s="283"/>
      <c r="R623" s="283"/>
      <c r="S623" s="283"/>
      <c r="T623" s="283"/>
      <c r="U623" s="283"/>
      <c r="V623" s="283"/>
      <c r="W623" s="283"/>
      <c r="X623" s="283"/>
      <c r="Y623" s="283"/>
      <c r="Z623" s="283"/>
      <c r="AA623" s="283"/>
      <c r="AB623" s="283"/>
      <c r="AC623" s="284"/>
      <c r="AE623" s="403"/>
      <c r="AG623" s="403"/>
      <c r="AI623" s="403"/>
      <c r="AK623" s="378"/>
    </row>
    <row r="624" spans="4:37" ht="12.75" customHeight="1" outlineLevel="1" x14ac:dyDescent="0.25">
      <c r="D624" s="139" t="str">
        <f>'Line Items'!D1081</f>
        <v>[Rolling Stock - Units/Trains Line 22]</v>
      </c>
      <c r="E624" s="102"/>
      <c r="F624" s="140" t="str">
        <f t="shared" si="30"/>
        <v>000 Train Miles</v>
      </c>
      <c r="G624" s="283"/>
      <c r="H624" s="283"/>
      <c r="I624" s="283"/>
      <c r="J624" s="283"/>
      <c r="K624" s="283"/>
      <c r="L624" s="283"/>
      <c r="M624" s="283"/>
      <c r="N624" s="283"/>
      <c r="O624" s="283"/>
      <c r="P624" s="283"/>
      <c r="Q624" s="283"/>
      <c r="R624" s="283"/>
      <c r="S624" s="283"/>
      <c r="T624" s="283"/>
      <c r="U624" s="283"/>
      <c r="V624" s="283"/>
      <c r="W624" s="283"/>
      <c r="X624" s="283"/>
      <c r="Y624" s="283"/>
      <c r="Z624" s="283"/>
      <c r="AA624" s="283"/>
      <c r="AB624" s="283"/>
      <c r="AC624" s="284"/>
      <c r="AE624" s="403"/>
      <c r="AG624" s="403"/>
      <c r="AI624" s="403"/>
      <c r="AK624" s="378"/>
    </row>
    <row r="625" spans="4:37" ht="12.75" customHeight="1" outlineLevel="1" x14ac:dyDescent="0.25">
      <c r="D625" s="139" t="str">
        <f>'Line Items'!D1082</f>
        <v>[Rolling Stock - Units/Trains Line 23]</v>
      </c>
      <c r="E625" s="102"/>
      <c r="F625" s="140" t="str">
        <f t="shared" si="30"/>
        <v>000 Train Miles</v>
      </c>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4"/>
      <c r="AE625" s="403"/>
      <c r="AG625" s="403"/>
      <c r="AI625" s="403"/>
      <c r="AK625" s="378"/>
    </row>
    <row r="626" spans="4:37" ht="12.75" customHeight="1" outlineLevel="1" x14ac:dyDescent="0.25">
      <c r="D626" s="139" t="str">
        <f>'Line Items'!D1083</f>
        <v>[Rolling Stock - Units/Trains Line 24]</v>
      </c>
      <c r="E626" s="102"/>
      <c r="F626" s="140" t="str">
        <f t="shared" si="30"/>
        <v>000 Train Miles</v>
      </c>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4"/>
      <c r="AE626" s="403"/>
      <c r="AG626" s="403"/>
      <c r="AI626" s="403"/>
      <c r="AK626" s="378"/>
    </row>
    <row r="627" spans="4:37" ht="12.75" customHeight="1" outlineLevel="1" x14ac:dyDescent="0.25">
      <c r="D627" s="139" t="str">
        <f>'Line Items'!D1084</f>
        <v>[Rolling Stock - Units/Trains Line 25]</v>
      </c>
      <c r="E627" s="102"/>
      <c r="F627" s="140" t="str">
        <f t="shared" si="30"/>
        <v>000 Train Miles</v>
      </c>
      <c r="G627" s="283"/>
      <c r="H627" s="283"/>
      <c r="I627" s="283"/>
      <c r="J627" s="283"/>
      <c r="K627" s="283"/>
      <c r="L627" s="283"/>
      <c r="M627" s="283"/>
      <c r="N627" s="283"/>
      <c r="O627" s="283"/>
      <c r="P627" s="283"/>
      <c r="Q627" s="283"/>
      <c r="R627" s="283"/>
      <c r="S627" s="283"/>
      <c r="T627" s="283"/>
      <c r="U627" s="283"/>
      <c r="V627" s="283"/>
      <c r="W627" s="283"/>
      <c r="X627" s="283"/>
      <c r="Y627" s="283"/>
      <c r="Z627" s="283"/>
      <c r="AA627" s="283"/>
      <c r="AB627" s="283"/>
      <c r="AC627" s="284"/>
      <c r="AE627" s="403"/>
      <c r="AG627" s="403"/>
      <c r="AI627" s="403"/>
      <c r="AK627" s="378"/>
    </row>
    <row r="628" spans="4:37" ht="12.75" customHeight="1" outlineLevel="1" x14ac:dyDescent="0.25">
      <c r="D628" s="139" t="str">
        <f>'Line Items'!D1085</f>
        <v>[Rolling Stock - Units/Trains Line 26]</v>
      </c>
      <c r="E628" s="102"/>
      <c r="F628" s="140" t="str">
        <f t="shared" si="30"/>
        <v>000 Train Miles</v>
      </c>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4"/>
      <c r="AE628" s="403"/>
      <c r="AG628" s="403"/>
      <c r="AI628" s="403"/>
      <c r="AK628" s="378"/>
    </row>
    <row r="629" spans="4:37" ht="12.75" customHeight="1" outlineLevel="1" x14ac:dyDescent="0.25">
      <c r="D629" s="139" t="str">
        <f>'Line Items'!D1086</f>
        <v>[Rolling Stock - Units/Trains Line 27]</v>
      </c>
      <c r="E629" s="102"/>
      <c r="F629" s="140" t="str">
        <f t="shared" si="30"/>
        <v>000 Train Miles</v>
      </c>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4"/>
      <c r="AE629" s="403"/>
      <c r="AG629" s="403"/>
      <c r="AI629" s="403"/>
      <c r="AK629" s="378"/>
    </row>
    <row r="630" spans="4:37" ht="12.75" customHeight="1" outlineLevel="1" x14ac:dyDescent="0.25">
      <c r="D630" s="139" t="str">
        <f>'Line Items'!D1087</f>
        <v>[Rolling Stock - Units/Trains Line 28]</v>
      </c>
      <c r="E630" s="102"/>
      <c r="F630" s="140" t="str">
        <f t="shared" si="30"/>
        <v>000 Train Miles</v>
      </c>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4"/>
      <c r="AE630" s="403"/>
      <c r="AG630" s="403"/>
      <c r="AI630" s="403"/>
      <c r="AK630" s="378"/>
    </row>
    <row r="631" spans="4:37" ht="12.75" customHeight="1" outlineLevel="1" x14ac:dyDescent="0.25">
      <c r="D631" s="139" t="str">
        <f>'Line Items'!D1088</f>
        <v>[Rolling Stock - Units/Trains Line 29]</v>
      </c>
      <c r="E631" s="102"/>
      <c r="F631" s="140" t="str">
        <f t="shared" si="30"/>
        <v>000 Train Miles</v>
      </c>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4"/>
      <c r="AE631" s="403"/>
      <c r="AG631" s="403"/>
      <c r="AI631" s="403"/>
      <c r="AK631" s="378"/>
    </row>
    <row r="632" spans="4:37" ht="12.75" customHeight="1" outlineLevel="1" x14ac:dyDescent="0.25">
      <c r="D632" s="139" t="str">
        <f>'Line Items'!D1089</f>
        <v>[Rolling Stock - Units/Trains Line 30]</v>
      </c>
      <c r="E632" s="102"/>
      <c r="F632" s="140" t="str">
        <f t="shared" si="30"/>
        <v>000 Train Miles</v>
      </c>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4"/>
      <c r="AE632" s="403"/>
      <c r="AG632" s="403"/>
      <c r="AI632" s="403"/>
      <c r="AK632" s="378"/>
    </row>
    <row r="633" spans="4:37" ht="12.75" customHeight="1" outlineLevel="1" x14ac:dyDescent="0.25">
      <c r="D633" s="139" t="str">
        <f>'Line Items'!D1090</f>
        <v>[Rolling Stock - Units/Trains Line 31]</v>
      </c>
      <c r="E633" s="102"/>
      <c r="F633" s="140" t="str">
        <f t="shared" si="30"/>
        <v>000 Train Miles</v>
      </c>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4"/>
      <c r="AE633" s="403"/>
      <c r="AG633" s="403"/>
      <c r="AI633" s="403"/>
      <c r="AK633" s="378"/>
    </row>
    <row r="634" spans="4:37" ht="12.75" customHeight="1" outlineLevel="1" x14ac:dyDescent="0.25">
      <c r="D634" s="139" t="str">
        <f>'Line Items'!D1091</f>
        <v>[Rolling Stock - Units/Trains Line 32]</v>
      </c>
      <c r="E634" s="102"/>
      <c r="F634" s="140" t="str">
        <f t="shared" si="30"/>
        <v>000 Train Miles</v>
      </c>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4"/>
      <c r="AE634" s="403"/>
      <c r="AG634" s="403"/>
      <c r="AI634" s="403"/>
      <c r="AK634" s="378"/>
    </row>
    <row r="635" spans="4:37" ht="12.75" customHeight="1" outlineLevel="1" x14ac:dyDescent="0.25">
      <c r="D635" s="139" t="str">
        <f>'Line Items'!D1092</f>
        <v>[Rolling Stock - Units/Trains Line 33]</v>
      </c>
      <c r="E635" s="102"/>
      <c r="F635" s="140" t="str">
        <f t="shared" si="30"/>
        <v>000 Train Miles</v>
      </c>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4"/>
      <c r="AE635" s="403"/>
      <c r="AG635" s="403"/>
      <c r="AI635" s="403"/>
      <c r="AK635" s="378"/>
    </row>
    <row r="636" spans="4:37" ht="12.75" customHeight="1" outlineLevel="1" x14ac:dyDescent="0.25">
      <c r="D636" s="139" t="str">
        <f>'Line Items'!D1093</f>
        <v>[Rolling Stock - Units/Trains Line 34]</v>
      </c>
      <c r="E636" s="102"/>
      <c r="F636" s="140" t="str">
        <f t="shared" si="30"/>
        <v>000 Train Miles</v>
      </c>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4"/>
      <c r="AE636" s="403"/>
      <c r="AG636" s="403"/>
      <c r="AI636" s="403"/>
      <c r="AK636" s="378"/>
    </row>
    <row r="637" spans="4:37" ht="12.75" customHeight="1" outlineLevel="1" x14ac:dyDescent="0.25">
      <c r="D637" s="139" t="str">
        <f>'Line Items'!D1094</f>
        <v>[Rolling Stock - Units/Trains Line 35]</v>
      </c>
      <c r="E637" s="102"/>
      <c r="F637" s="140" t="str">
        <f t="shared" si="30"/>
        <v>000 Train Miles</v>
      </c>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4"/>
      <c r="AE637" s="403"/>
      <c r="AG637" s="403"/>
      <c r="AI637" s="403"/>
      <c r="AK637" s="378"/>
    </row>
    <row r="638" spans="4:37" ht="12.75" customHeight="1" outlineLevel="1" x14ac:dyDescent="0.25">
      <c r="D638" s="139" t="str">
        <f>'Line Items'!D1095</f>
        <v>[Rolling Stock - Units/Trains Line 36]</v>
      </c>
      <c r="E638" s="102"/>
      <c r="F638" s="140" t="str">
        <f t="shared" si="30"/>
        <v>000 Train Miles</v>
      </c>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4"/>
      <c r="AE638" s="403"/>
      <c r="AG638" s="403"/>
      <c r="AI638" s="403"/>
      <c r="AK638" s="378"/>
    </row>
    <row r="639" spans="4:37" ht="12.75" customHeight="1" outlineLevel="1" x14ac:dyDescent="0.25">
      <c r="D639" s="139" t="str">
        <f>'Line Items'!D1096</f>
        <v>[Rolling Stock - Units/Trains Line 37]</v>
      </c>
      <c r="E639" s="102"/>
      <c r="F639" s="140" t="str">
        <f t="shared" si="30"/>
        <v>000 Train Miles</v>
      </c>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4"/>
      <c r="AE639" s="403"/>
      <c r="AG639" s="403"/>
      <c r="AI639" s="403"/>
      <c r="AK639" s="378"/>
    </row>
    <row r="640" spans="4:37" ht="12.75" customHeight="1" outlineLevel="1" x14ac:dyDescent="0.25">
      <c r="D640" s="139" t="str">
        <f>'Line Items'!D1097</f>
        <v>[Rolling Stock - Units/Trains Line 38]</v>
      </c>
      <c r="E640" s="102"/>
      <c r="F640" s="140" t="str">
        <f t="shared" si="30"/>
        <v>000 Train Miles</v>
      </c>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4"/>
      <c r="AE640" s="403"/>
      <c r="AG640" s="403"/>
      <c r="AI640" s="403"/>
      <c r="AK640" s="378"/>
    </row>
    <row r="641" spans="4:37" ht="12.75" customHeight="1" outlineLevel="1" x14ac:dyDescent="0.25">
      <c r="D641" s="139" t="str">
        <f>'Line Items'!D1098</f>
        <v>[Rolling Stock - Units/Trains Line 39]</v>
      </c>
      <c r="E641" s="102"/>
      <c r="F641" s="140" t="str">
        <f t="shared" si="30"/>
        <v>000 Train Miles</v>
      </c>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4"/>
      <c r="AE641" s="403"/>
      <c r="AG641" s="403"/>
      <c r="AI641" s="403"/>
      <c r="AK641" s="378"/>
    </row>
    <row r="642" spans="4:37" ht="12.75" customHeight="1" outlineLevel="1" x14ac:dyDescent="0.25">
      <c r="D642" s="139" t="str">
        <f>'Line Items'!D1099</f>
        <v>[Rolling Stock - Units/Trains Line 40]</v>
      </c>
      <c r="E642" s="102"/>
      <c r="F642" s="140" t="str">
        <f t="shared" si="30"/>
        <v>000 Train Miles</v>
      </c>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4"/>
      <c r="AE642" s="403"/>
      <c r="AG642" s="403"/>
      <c r="AI642" s="403"/>
      <c r="AK642" s="378"/>
    </row>
    <row r="643" spans="4:37" ht="12.75" customHeight="1" outlineLevel="1" x14ac:dyDescent="0.25">
      <c r="D643" s="139" t="str">
        <f>'Line Items'!D1100</f>
        <v>[Rolling Stock - Units/Trains Line 41]</v>
      </c>
      <c r="E643" s="102"/>
      <c r="F643" s="140" t="str">
        <f t="shared" si="30"/>
        <v>000 Train Miles</v>
      </c>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4"/>
      <c r="AE643" s="403"/>
      <c r="AG643" s="403"/>
      <c r="AI643" s="403"/>
      <c r="AK643" s="378"/>
    </row>
    <row r="644" spans="4:37" ht="12.75" customHeight="1" outlineLevel="1" x14ac:dyDescent="0.25">
      <c r="D644" s="139" t="str">
        <f>'Line Items'!D1101</f>
        <v>[Rolling Stock - Units/Trains Line 42]</v>
      </c>
      <c r="E644" s="102"/>
      <c r="F644" s="140" t="str">
        <f t="shared" si="30"/>
        <v>000 Train Miles</v>
      </c>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4"/>
      <c r="AE644" s="403"/>
      <c r="AG644" s="403"/>
      <c r="AI644" s="403"/>
      <c r="AK644" s="378"/>
    </row>
    <row r="645" spans="4:37" ht="12.75" customHeight="1" outlineLevel="1" x14ac:dyDescent="0.25">
      <c r="D645" s="139" t="str">
        <f>'Line Items'!D1102</f>
        <v>[Rolling Stock - Units/Trains Line 43]</v>
      </c>
      <c r="E645" s="102"/>
      <c r="F645" s="140" t="str">
        <f t="shared" si="30"/>
        <v>000 Train Miles</v>
      </c>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4"/>
      <c r="AE645" s="403"/>
      <c r="AG645" s="403"/>
      <c r="AI645" s="403"/>
      <c r="AK645" s="378"/>
    </row>
    <row r="646" spans="4:37" ht="12.75" customHeight="1" outlineLevel="1" x14ac:dyDescent="0.25">
      <c r="D646" s="139" t="str">
        <f>'Line Items'!D1103</f>
        <v>[Rolling Stock - Units/Trains Line 44]</v>
      </c>
      <c r="E646" s="102"/>
      <c r="F646" s="140" t="str">
        <f t="shared" si="30"/>
        <v>000 Train Miles</v>
      </c>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4"/>
      <c r="AE646" s="403"/>
      <c r="AG646" s="403"/>
      <c r="AI646" s="403"/>
      <c r="AK646" s="378"/>
    </row>
    <row r="647" spans="4:37" ht="12.75" customHeight="1" outlineLevel="1" x14ac:dyDescent="0.25">
      <c r="D647" s="139" t="str">
        <f>'Line Items'!D1104</f>
        <v>[Rolling Stock - Units/Trains Line 45]</v>
      </c>
      <c r="E647" s="102"/>
      <c r="F647" s="140" t="str">
        <f t="shared" si="30"/>
        <v>000 Train Miles</v>
      </c>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4"/>
      <c r="AE647" s="403"/>
      <c r="AG647" s="403"/>
      <c r="AI647" s="403"/>
      <c r="AK647" s="378"/>
    </row>
    <row r="648" spans="4:37" ht="12.75" customHeight="1" outlineLevel="1" x14ac:dyDescent="0.25">
      <c r="D648" s="139" t="str">
        <f>'Line Items'!D1105</f>
        <v>[Rolling Stock - Units/Trains Line 46]</v>
      </c>
      <c r="E648" s="102"/>
      <c r="F648" s="140" t="str">
        <f t="shared" si="30"/>
        <v>000 Train Miles</v>
      </c>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4"/>
      <c r="AE648" s="403"/>
      <c r="AG648" s="403"/>
      <c r="AI648" s="403"/>
      <c r="AK648" s="378"/>
    </row>
    <row r="649" spans="4:37" ht="12.75" customHeight="1" outlineLevel="1" x14ac:dyDescent="0.25">
      <c r="D649" s="139" t="str">
        <f>'Line Items'!D1106</f>
        <v>[Rolling Stock - Units/Trains Line 47]</v>
      </c>
      <c r="E649" s="102"/>
      <c r="F649" s="140" t="str">
        <f t="shared" si="30"/>
        <v>000 Train Miles</v>
      </c>
      <c r="G649" s="283"/>
      <c r="H649" s="283"/>
      <c r="I649" s="283"/>
      <c r="J649" s="283"/>
      <c r="K649" s="283"/>
      <c r="L649" s="283"/>
      <c r="M649" s="283"/>
      <c r="N649" s="283"/>
      <c r="O649" s="283"/>
      <c r="P649" s="283"/>
      <c r="Q649" s="283"/>
      <c r="R649" s="283"/>
      <c r="S649" s="283"/>
      <c r="T649" s="283"/>
      <c r="U649" s="283"/>
      <c r="V649" s="283"/>
      <c r="W649" s="283"/>
      <c r="X649" s="283"/>
      <c r="Y649" s="283"/>
      <c r="Z649" s="283"/>
      <c r="AA649" s="283"/>
      <c r="AB649" s="283"/>
      <c r="AC649" s="284"/>
      <c r="AE649" s="403"/>
      <c r="AG649" s="403"/>
      <c r="AI649" s="403"/>
      <c r="AK649" s="378"/>
    </row>
    <row r="650" spans="4:37" ht="12.75" customHeight="1" outlineLevel="1" x14ac:dyDescent="0.25">
      <c r="D650" s="139" t="str">
        <f>'Line Items'!D1107</f>
        <v>[Rolling Stock - Units/Trains Line 48]</v>
      </c>
      <c r="E650" s="102"/>
      <c r="F650" s="140" t="str">
        <f t="shared" si="30"/>
        <v>000 Train Miles</v>
      </c>
      <c r="G650" s="283"/>
      <c r="H650" s="283"/>
      <c r="I650" s="283"/>
      <c r="J650" s="283"/>
      <c r="K650" s="283"/>
      <c r="L650" s="283"/>
      <c r="M650" s="283"/>
      <c r="N650" s="283"/>
      <c r="O650" s="283"/>
      <c r="P650" s="283"/>
      <c r="Q650" s="283"/>
      <c r="R650" s="283"/>
      <c r="S650" s="283"/>
      <c r="T650" s="283"/>
      <c r="U650" s="283"/>
      <c r="V650" s="283"/>
      <c r="W650" s="283"/>
      <c r="X650" s="283"/>
      <c r="Y650" s="283"/>
      <c r="Z650" s="283"/>
      <c r="AA650" s="283"/>
      <c r="AB650" s="283"/>
      <c r="AC650" s="284"/>
      <c r="AE650" s="403"/>
      <c r="AG650" s="403"/>
      <c r="AI650" s="403"/>
      <c r="AK650" s="378"/>
    </row>
    <row r="651" spans="4:37" ht="12.75" customHeight="1" outlineLevel="1" x14ac:dyDescent="0.25">
      <c r="D651" s="139" t="str">
        <f>'Line Items'!D1108</f>
        <v>[Rolling Stock - Units/Trains Line 49]</v>
      </c>
      <c r="E651" s="102"/>
      <c r="F651" s="140" t="str">
        <f t="shared" si="30"/>
        <v>000 Train Miles</v>
      </c>
      <c r="G651" s="283"/>
      <c r="H651" s="283"/>
      <c r="I651" s="283"/>
      <c r="J651" s="283"/>
      <c r="K651" s="283"/>
      <c r="L651" s="283"/>
      <c r="M651" s="283"/>
      <c r="N651" s="283"/>
      <c r="O651" s="283"/>
      <c r="P651" s="283"/>
      <c r="Q651" s="283"/>
      <c r="R651" s="283"/>
      <c r="S651" s="283"/>
      <c r="T651" s="283"/>
      <c r="U651" s="283"/>
      <c r="V651" s="283"/>
      <c r="W651" s="283"/>
      <c r="X651" s="283"/>
      <c r="Y651" s="283"/>
      <c r="Z651" s="283"/>
      <c r="AA651" s="283"/>
      <c r="AB651" s="283"/>
      <c r="AC651" s="284"/>
      <c r="AE651" s="403"/>
      <c r="AG651" s="403"/>
      <c r="AI651" s="403"/>
      <c r="AK651" s="378"/>
    </row>
    <row r="652" spans="4:37" ht="12.75" customHeight="1" outlineLevel="1" x14ac:dyDescent="0.25">
      <c r="D652" s="139" t="str">
        <f>'Line Items'!D1109</f>
        <v>[Rolling Stock - Units/Trains Line 50]</v>
      </c>
      <c r="E652" s="102"/>
      <c r="F652" s="140" t="str">
        <f t="shared" si="30"/>
        <v>000 Train Miles</v>
      </c>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4"/>
      <c r="AE652" s="403"/>
      <c r="AG652" s="403"/>
      <c r="AI652" s="403"/>
      <c r="AK652" s="378"/>
    </row>
    <row r="653" spans="4:37" ht="12.75" customHeight="1" outlineLevel="1" x14ac:dyDescent="0.25">
      <c r="D653" s="139" t="str">
        <f>'Line Items'!D1110</f>
        <v>[Rolling Stock - Units/Trains Line 51]</v>
      </c>
      <c r="E653" s="102"/>
      <c r="F653" s="140" t="str">
        <f t="shared" si="30"/>
        <v>000 Train Miles</v>
      </c>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4"/>
      <c r="AE653" s="403"/>
      <c r="AG653" s="403"/>
      <c r="AI653" s="403"/>
      <c r="AK653" s="378"/>
    </row>
    <row r="654" spans="4:37" ht="12.75" customHeight="1" outlineLevel="1" x14ac:dyDescent="0.25">
      <c r="D654" s="139" t="str">
        <f>'Line Items'!D1111</f>
        <v>[Rolling Stock - Units/Trains Line 52]</v>
      </c>
      <c r="E654" s="102"/>
      <c r="F654" s="140" t="str">
        <f t="shared" si="30"/>
        <v>000 Train Miles</v>
      </c>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4"/>
      <c r="AE654" s="403"/>
      <c r="AG654" s="403"/>
      <c r="AI654" s="403"/>
      <c r="AK654" s="378"/>
    </row>
    <row r="655" spans="4:37" ht="12.75" customHeight="1" outlineLevel="1" x14ac:dyDescent="0.25">
      <c r="D655" s="139" t="str">
        <f>'Line Items'!D1112</f>
        <v>[Rolling Stock - Units/Trains Line 53]</v>
      </c>
      <c r="E655" s="102"/>
      <c r="F655" s="140" t="str">
        <f t="shared" si="30"/>
        <v>000 Train Miles</v>
      </c>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4"/>
      <c r="AE655" s="403"/>
      <c r="AG655" s="403"/>
      <c r="AI655" s="403"/>
      <c r="AK655" s="378"/>
    </row>
    <row r="656" spans="4:37" ht="12.75" customHeight="1" outlineLevel="1" x14ac:dyDescent="0.25">
      <c r="D656" s="139" t="str">
        <f>'Line Items'!D1113</f>
        <v>[Rolling Stock - Units/Trains Line 54]</v>
      </c>
      <c r="E656" s="102"/>
      <c r="F656" s="140" t="str">
        <f t="shared" si="30"/>
        <v>000 Train Miles</v>
      </c>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4"/>
      <c r="AE656" s="403"/>
      <c r="AG656" s="403"/>
      <c r="AI656" s="403"/>
      <c r="AK656" s="378"/>
    </row>
    <row r="657" spans="2:37" ht="12.75" customHeight="1" outlineLevel="1" x14ac:dyDescent="0.25">
      <c r="D657" s="139" t="str">
        <f>'Line Items'!D1114</f>
        <v>[Rolling Stock - Units/Trains Line 55]</v>
      </c>
      <c r="E657" s="102"/>
      <c r="F657" s="140" t="str">
        <f t="shared" si="30"/>
        <v>000 Train Miles</v>
      </c>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4"/>
      <c r="AE657" s="403"/>
      <c r="AG657" s="403"/>
      <c r="AI657" s="403"/>
      <c r="AK657" s="378"/>
    </row>
    <row r="658" spans="2:37" ht="12.75" customHeight="1" outlineLevel="1" x14ac:dyDescent="0.25">
      <c r="D658" s="139" t="str">
        <f>'Line Items'!D1115</f>
        <v>[Rolling Stock - Units/Trains Line 56]</v>
      </c>
      <c r="E658" s="102"/>
      <c r="F658" s="140" t="str">
        <f t="shared" si="30"/>
        <v>000 Train Miles</v>
      </c>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4"/>
      <c r="AE658" s="403"/>
      <c r="AG658" s="403"/>
      <c r="AI658" s="403"/>
      <c r="AK658" s="378"/>
    </row>
    <row r="659" spans="2:37" ht="12.75" customHeight="1" outlineLevel="1" x14ac:dyDescent="0.25">
      <c r="D659" s="139" t="str">
        <f>'Line Items'!D1116</f>
        <v>[Rolling Stock - Units/Trains Line 57]</v>
      </c>
      <c r="E659" s="102"/>
      <c r="F659" s="140" t="str">
        <f t="shared" si="30"/>
        <v>000 Train Miles</v>
      </c>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4"/>
      <c r="AE659" s="403"/>
      <c r="AG659" s="403"/>
      <c r="AI659" s="403"/>
      <c r="AK659" s="378"/>
    </row>
    <row r="660" spans="2:37" ht="12.75" customHeight="1" outlineLevel="1" x14ac:dyDescent="0.25">
      <c r="D660" s="139" t="str">
        <f>'Line Items'!D1117</f>
        <v>[Rolling Stock - Units/Trains Line 58]</v>
      </c>
      <c r="E660" s="102"/>
      <c r="F660" s="140" t="str">
        <f t="shared" si="30"/>
        <v>000 Train Miles</v>
      </c>
      <c r="G660" s="283"/>
      <c r="H660" s="283"/>
      <c r="I660" s="283"/>
      <c r="J660" s="283"/>
      <c r="K660" s="283"/>
      <c r="L660" s="283"/>
      <c r="M660" s="283"/>
      <c r="N660" s="283"/>
      <c r="O660" s="283"/>
      <c r="P660" s="283"/>
      <c r="Q660" s="283"/>
      <c r="R660" s="283"/>
      <c r="S660" s="283"/>
      <c r="T660" s="283"/>
      <c r="U660" s="283"/>
      <c r="V660" s="283"/>
      <c r="W660" s="283"/>
      <c r="X660" s="283"/>
      <c r="Y660" s="283"/>
      <c r="Z660" s="283"/>
      <c r="AA660" s="283"/>
      <c r="AB660" s="283"/>
      <c r="AC660" s="284"/>
      <c r="AE660" s="403"/>
      <c r="AG660" s="403"/>
      <c r="AI660" s="403"/>
      <c r="AK660" s="378"/>
    </row>
    <row r="661" spans="2:37" ht="12.75" customHeight="1" outlineLevel="1" x14ac:dyDescent="0.25">
      <c r="D661" s="139" t="str">
        <f>'Line Items'!D1118</f>
        <v>[Rolling Stock - Units/Trains Line 59]</v>
      </c>
      <c r="E661" s="102"/>
      <c r="F661" s="140" t="str">
        <f t="shared" si="30"/>
        <v>000 Train Miles</v>
      </c>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4"/>
      <c r="AE661" s="403"/>
      <c r="AG661" s="403"/>
      <c r="AI661" s="403"/>
      <c r="AK661" s="378"/>
    </row>
    <row r="662" spans="2:37" ht="12.75" customHeight="1" outlineLevel="1" x14ac:dyDescent="0.25">
      <c r="D662" s="111" t="str">
        <f>'Line Items'!D1119</f>
        <v>[Rolling Stock - Units/Trains Line 60]</v>
      </c>
      <c r="E662" s="287"/>
      <c r="F662" s="150" t="str">
        <f>F661</f>
        <v>000 Train Miles</v>
      </c>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9"/>
      <c r="AE662" s="404"/>
      <c r="AG662" s="404"/>
      <c r="AI662" s="404"/>
      <c r="AK662" s="406"/>
    </row>
    <row r="663" spans="2:37" ht="12.75" customHeight="1" outlineLevel="1" x14ac:dyDescent="0.25">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E663" s="103"/>
      <c r="AG663" s="103"/>
      <c r="AI663" s="103"/>
      <c r="AK663" s="407"/>
    </row>
    <row r="664" spans="2:37" ht="12.75" customHeight="1" outlineLevel="1" x14ac:dyDescent="0.25">
      <c r="D664" s="292" t="str">
        <f>"Total "&amp;C602</f>
        <v>Total Loaded Train Mileage</v>
      </c>
      <c r="E664" s="308"/>
      <c r="F664" s="309" t="str">
        <f>F662</f>
        <v>000 Train Miles</v>
      </c>
      <c r="G664" s="310">
        <f t="shared" ref="G664:AB664" si="31">SUM(G603:G662)</f>
        <v>0</v>
      </c>
      <c r="H664" s="310">
        <f t="shared" si="31"/>
        <v>0</v>
      </c>
      <c r="I664" s="310">
        <f t="shared" si="31"/>
        <v>0</v>
      </c>
      <c r="J664" s="310">
        <f t="shared" si="31"/>
        <v>0</v>
      </c>
      <c r="K664" s="310">
        <f t="shared" si="31"/>
        <v>0</v>
      </c>
      <c r="L664" s="310">
        <f t="shared" si="31"/>
        <v>0</v>
      </c>
      <c r="M664" s="310">
        <f t="shared" si="31"/>
        <v>0</v>
      </c>
      <c r="N664" s="310">
        <f t="shared" si="31"/>
        <v>0</v>
      </c>
      <c r="O664" s="310">
        <f t="shared" si="31"/>
        <v>0</v>
      </c>
      <c r="P664" s="310">
        <f t="shared" si="31"/>
        <v>0</v>
      </c>
      <c r="Q664" s="310">
        <f t="shared" si="31"/>
        <v>0</v>
      </c>
      <c r="R664" s="310">
        <f t="shared" si="31"/>
        <v>0</v>
      </c>
      <c r="S664" s="310">
        <f t="shared" si="31"/>
        <v>0</v>
      </c>
      <c r="T664" s="310">
        <f t="shared" si="31"/>
        <v>0</v>
      </c>
      <c r="U664" s="310">
        <f t="shared" si="31"/>
        <v>0</v>
      </c>
      <c r="V664" s="310">
        <f t="shared" si="31"/>
        <v>0</v>
      </c>
      <c r="W664" s="310">
        <f t="shared" si="31"/>
        <v>0</v>
      </c>
      <c r="X664" s="310">
        <f t="shared" si="31"/>
        <v>0</v>
      </c>
      <c r="Y664" s="310">
        <f t="shared" si="31"/>
        <v>0</v>
      </c>
      <c r="Z664" s="310">
        <f t="shared" si="31"/>
        <v>0</v>
      </c>
      <c r="AA664" s="310">
        <f t="shared" si="31"/>
        <v>0</v>
      </c>
      <c r="AB664" s="310">
        <f t="shared" si="31"/>
        <v>0</v>
      </c>
      <c r="AC664" s="298">
        <f>SUM(AC603:AC662)</f>
        <v>0</v>
      </c>
      <c r="AE664" s="405">
        <f>SUM(AE603:AE662)</f>
        <v>0</v>
      </c>
      <c r="AG664" s="405">
        <f>SUM(AG603:AG662)</f>
        <v>0</v>
      </c>
      <c r="AI664" s="405">
        <f>SUM(AI603:AI662)</f>
        <v>0</v>
      </c>
      <c r="AK664" s="408"/>
    </row>
    <row r="665" spans="2:37" x14ac:dyDescent="0.25">
      <c r="G665" s="103"/>
      <c r="H665" s="103"/>
      <c r="I665" s="103"/>
      <c r="J665" s="103"/>
      <c r="K665" s="103"/>
      <c r="L665" s="103"/>
      <c r="M665" s="103"/>
      <c r="N665" s="103"/>
      <c r="O665" s="103"/>
      <c r="P665" s="103"/>
      <c r="Q665" s="103"/>
      <c r="R665" s="103"/>
      <c r="S665" s="103"/>
      <c r="T665" s="103"/>
      <c r="U665" s="103"/>
      <c r="V665" s="103"/>
      <c r="W665" s="103"/>
      <c r="X665" s="103"/>
      <c r="Y665" s="103"/>
      <c r="Z665" s="103"/>
      <c r="AA665" s="103"/>
      <c r="AB665" s="103"/>
      <c r="AC665" s="103"/>
      <c r="AE665" s="103"/>
      <c r="AG665" s="103"/>
      <c r="AI665" s="103"/>
      <c r="AK665" s="407"/>
    </row>
    <row r="666" spans="2:37" ht="14.4" x14ac:dyDescent="0.25">
      <c r="B666" s="17" t="s">
        <v>618</v>
      </c>
      <c r="C666" s="17"/>
      <c r="D666" s="277"/>
      <c r="E666" s="277"/>
      <c r="F666" s="17"/>
      <c r="G666" s="388"/>
      <c r="H666" s="388"/>
      <c r="I666" s="388"/>
      <c r="J666" s="388"/>
      <c r="K666" s="388"/>
      <c r="L666" s="388"/>
      <c r="M666" s="388"/>
      <c r="N666" s="388"/>
      <c r="O666" s="388"/>
      <c r="P666" s="388"/>
      <c r="Q666" s="388"/>
      <c r="R666" s="388"/>
      <c r="S666" s="388"/>
      <c r="T666" s="388"/>
      <c r="U666" s="388"/>
      <c r="V666" s="388"/>
      <c r="W666" s="388"/>
      <c r="X666" s="388"/>
      <c r="Y666" s="388"/>
      <c r="Z666" s="388"/>
      <c r="AA666" s="388"/>
      <c r="AB666" s="388"/>
      <c r="AC666" s="388"/>
      <c r="AD666" s="17"/>
      <c r="AE666" s="388"/>
      <c r="AF666" s="17"/>
      <c r="AG666" s="388"/>
      <c r="AH666" s="17"/>
      <c r="AI666" s="388"/>
      <c r="AJ666" s="17"/>
      <c r="AK666" s="409"/>
    </row>
    <row r="667" spans="2:37" ht="12.75" customHeight="1" outlineLevel="1" x14ac:dyDescent="0.25">
      <c r="G667" s="103"/>
      <c r="H667" s="103"/>
      <c r="I667" s="103"/>
      <c r="J667" s="103"/>
      <c r="K667" s="103"/>
      <c r="L667" s="103"/>
      <c r="M667" s="103"/>
      <c r="N667" s="103"/>
      <c r="O667" s="103"/>
      <c r="P667" s="103"/>
      <c r="Q667" s="103"/>
      <c r="R667" s="103"/>
      <c r="S667" s="103"/>
      <c r="T667" s="103"/>
      <c r="U667" s="103"/>
      <c r="V667" s="103"/>
      <c r="W667" s="103"/>
      <c r="X667" s="103"/>
      <c r="Y667" s="103"/>
      <c r="Z667" s="103"/>
      <c r="AA667" s="103"/>
      <c r="AB667" s="103"/>
      <c r="AC667" s="103"/>
      <c r="AE667" s="103"/>
      <c r="AG667" s="103"/>
      <c r="AI667" s="103"/>
      <c r="AK667" s="407"/>
    </row>
    <row r="668" spans="2:37" ht="12.75" customHeight="1" outlineLevel="1" x14ac:dyDescent="0.25">
      <c r="C668" s="205" t="s">
        <v>619</v>
      </c>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E668" s="103"/>
      <c r="AG668" s="103"/>
      <c r="AI668" s="103"/>
      <c r="AK668" s="407"/>
    </row>
    <row r="669" spans="2:37" ht="12.75" customHeight="1" outlineLevel="1" x14ac:dyDescent="0.25">
      <c r="D669" s="345" t="str">
        <f>'Line Items'!D1060</f>
        <v>DMU - Class 153</v>
      </c>
      <c r="E669" s="346"/>
      <c r="F669" s="347" t="s">
        <v>613</v>
      </c>
      <c r="G669" s="348"/>
      <c r="H669" s="348"/>
      <c r="I669" s="348"/>
      <c r="J669" s="348"/>
      <c r="K669" s="348"/>
      <c r="L669" s="348"/>
      <c r="M669" s="348"/>
      <c r="N669" s="348"/>
      <c r="O669" s="348"/>
      <c r="P669" s="348"/>
      <c r="Q669" s="348"/>
      <c r="R669" s="348"/>
      <c r="S669" s="348"/>
      <c r="T669" s="348"/>
      <c r="U669" s="348"/>
      <c r="V669" s="348"/>
      <c r="W669" s="348"/>
      <c r="X669" s="348"/>
      <c r="Y669" s="348"/>
      <c r="Z669" s="348"/>
      <c r="AA669" s="348"/>
      <c r="AB669" s="348"/>
      <c r="AC669" s="360"/>
      <c r="AE669" s="402"/>
      <c r="AG669" s="402"/>
      <c r="AI669" s="402"/>
      <c r="AK669" s="364"/>
    </row>
    <row r="670" spans="2:37" ht="12.75" customHeight="1" outlineLevel="1" x14ac:dyDescent="0.25">
      <c r="D670" s="139" t="str">
        <f>'Line Items'!D1061</f>
        <v>DMU - Class 156</v>
      </c>
      <c r="E670" s="102"/>
      <c r="F670" s="140" t="str">
        <f t="shared" ref="F670:F727" si="32">F669</f>
        <v>000 Veh Miles</v>
      </c>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4"/>
      <c r="AE670" s="403"/>
      <c r="AG670" s="403"/>
      <c r="AI670" s="403"/>
      <c r="AK670" s="301"/>
    </row>
    <row r="671" spans="2:37" ht="12.75" customHeight="1" outlineLevel="1" x14ac:dyDescent="0.25">
      <c r="D671" s="139" t="str">
        <f>'Line Items'!D1062</f>
        <v>DMU - Class 158</v>
      </c>
      <c r="E671" s="102"/>
      <c r="F671" s="140" t="str">
        <f t="shared" si="32"/>
        <v>000 Veh Miles</v>
      </c>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4"/>
      <c r="AE671" s="403"/>
      <c r="AG671" s="403"/>
      <c r="AI671" s="403"/>
      <c r="AK671" s="301"/>
    </row>
    <row r="672" spans="2:37" ht="12.75" customHeight="1" outlineLevel="1" x14ac:dyDescent="0.25">
      <c r="D672" s="139" t="str">
        <f>'Line Items'!D1063</f>
        <v>DMU - Class 222 4-car</v>
      </c>
      <c r="E672" s="102"/>
      <c r="F672" s="140" t="str">
        <f t="shared" si="32"/>
        <v>000 Veh Miles</v>
      </c>
      <c r="G672" s="283"/>
      <c r="H672" s="283"/>
      <c r="I672" s="283"/>
      <c r="J672" s="283"/>
      <c r="K672" s="283"/>
      <c r="L672" s="283"/>
      <c r="M672" s="283"/>
      <c r="N672" s="283"/>
      <c r="O672" s="283"/>
      <c r="P672" s="283"/>
      <c r="Q672" s="283"/>
      <c r="R672" s="283"/>
      <c r="S672" s="283"/>
      <c r="T672" s="283"/>
      <c r="U672" s="283"/>
      <c r="V672" s="283"/>
      <c r="W672" s="283"/>
      <c r="X672" s="283"/>
      <c r="Y672" s="283"/>
      <c r="Z672" s="283"/>
      <c r="AA672" s="283"/>
      <c r="AB672" s="283"/>
      <c r="AC672" s="284"/>
      <c r="AE672" s="403"/>
      <c r="AG672" s="403"/>
      <c r="AI672" s="403"/>
      <c r="AK672" s="301"/>
    </row>
    <row r="673" spans="4:37" ht="12.75" customHeight="1" outlineLevel="1" x14ac:dyDescent="0.25">
      <c r="D673" s="139" t="str">
        <f>'Line Items'!D1064</f>
        <v>DMU - Class 222 5-car</v>
      </c>
      <c r="E673" s="102"/>
      <c r="F673" s="140" t="str">
        <f t="shared" si="32"/>
        <v>000 Veh Miles</v>
      </c>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4"/>
      <c r="AE673" s="403"/>
      <c r="AG673" s="403"/>
      <c r="AI673" s="403"/>
      <c r="AK673" s="301"/>
    </row>
    <row r="674" spans="4:37" ht="12.75" customHeight="1" outlineLevel="1" x14ac:dyDescent="0.25">
      <c r="D674" s="139" t="str">
        <f>'Line Items'!D1065</f>
        <v>DMU - Class 222 7-car</v>
      </c>
      <c r="E674" s="102"/>
      <c r="F674" s="140" t="str">
        <f t="shared" si="32"/>
        <v>000 Veh Miles</v>
      </c>
      <c r="G674" s="283"/>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4"/>
      <c r="AE674" s="403"/>
      <c r="AG674" s="403"/>
      <c r="AI674" s="403"/>
      <c r="AK674" s="301"/>
    </row>
    <row r="675" spans="4:37" ht="12.75" customHeight="1" outlineLevel="1" x14ac:dyDescent="0.25">
      <c r="D675" s="139" t="str">
        <f>'Line Items'!D1066</f>
        <v>HST (2+8)</v>
      </c>
      <c r="E675" s="102"/>
      <c r="F675" s="140" t="str">
        <f t="shared" si="32"/>
        <v>000 Veh Miles</v>
      </c>
      <c r="G675" s="283"/>
      <c r="H675" s="283"/>
      <c r="I675" s="283"/>
      <c r="J675" s="283"/>
      <c r="K675" s="283"/>
      <c r="L675" s="283"/>
      <c r="M675" s="283"/>
      <c r="N675" s="283"/>
      <c r="O675" s="283"/>
      <c r="P675" s="283"/>
      <c r="Q675" s="283"/>
      <c r="R675" s="283"/>
      <c r="S675" s="283"/>
      <c r="T675" s="283"/>
      <c r="U675" s="283"/>
      <c r="V675" s="283"/>
      <c r="W675" s="283"/>
      <c r="X675" s="283"/>
      <c r="Y675" s="283"/>
      <c r="Z675" s="283"/>
      <c r="AA675" s="283"/>
      <c r="AB675" s="283"/>
      <c r="AC675" s="284"/>
      <c r="AE675" s="403"/>
      <c r="AG675" s="403"/>
      <c r="AI675" s="403"/>
      <c r="AK675" s="301"/>
    </row>
    <row r="676" spans="4:37" ht="12.75" customHeight="1" outlineLevel="1" x14ac:dyDescent="0.25">
      <c r="D676" s="139" t="str">
        <f>'Line Items'!D1067</f>
        <v>HST (2+6)</v>
      </c>
      <c r="E676" s="102"/>
      <c r="F676" s="140" t="str">
        <f t="shared" si="32"/>
        <v>000 Veh Miles</v>
      </c>
      <c r="G676" s="283"/>
      <c r="H676" s="283"/>
      <c r="I676" s="283"/>
      <c r="J676" s="283"/>
      <c r="K676" s="283"/>
      <c r="L676" s="283"/>
      <c r="M676" s="283"/>
      <c r="N676" s="283"/>
      <c r="O676" s="283"/>
      <c r="P676" s="283"/>
      <c r="Q676" s="283"/>
      <c r="R676" s="283"/>
      <c r="S676" s="283"/>
      <c r="T676" s="283"/>
      <c r="U676" s="283"/>
      <c r="V676" s="283"/>
      <c r="W676" s="283"/>
      <c r="X676" s="283"/>
      <c r="Y676" s="283"/>
      <c r="Z676" s="283"/>
      <c r="AA676" s="283"/>
      <c r="AB676" s="283"/>
      <c r="AC676" s="284"/>
      <c r="AE676" s="403"/>
      <c r="AG676" s="403"/>
      <c r="AI676" s="403"/>
      <c r="AK676" s="301"/>
    </row>
    <row r="677" spans="4:37" ht="12.75" customHeight="1" outlineLevel="1" x14ac:dyDescent="0.25">
      <c r="D677" s="139" t="str">
        <f>'Line Items'!D1068</f>
        <v>[Rolling Stock - Units/Trains Line 9]</v>
      </c>
      <c r="E677" s="102"/>
      <c r="F677" s="140" t="str">
        <f t="shared" si="32"/>
        <v>000 Veh Miles</v>
      </c>
      <c r="G677" s="283"/>
      <c r="H677" s="283"/>
      <c r="I677" s="283"/>
      <c r="J677" s="283"/>
      <c r="K677" s="283"/>
      <c r="L677" s="283"/>
      <c r="M677" s="283"/>
      <c r="N677" s="283"/>
      <c r="O677" s="283"/>
      <c r="P677" s="283"/>
      <c r="Q677" s="283"/>
      <c r="R677" s="283"/>
      <c r="S677" s="283"/>
      <c r="T677" s="283"/>
      <c r="U677" s="283"/>
      <c r="V677" s="283"/>
      <c r="W677" s="283"/>
      <c r="X677" s="283"/>
      <c r="Y677" s="283"/>
      <c r="Z677" s="283"/>
      <c r="AA677" s="283"/>
      <c r="AB677" s="283"/>
      <c r="AC677" s="284"/>
      <c r="AE677" s="403"/>
      <c r="AG677" s="403"/>
      <c r="AI677" s="403"/>
      <c r="AK677" s="301"/>
    </row>
    <row r="678" spans="4:37" ht="12.75" customHeight="1" outlineLevel="1" x14ac:dyDescent="0.25">
      <c r="D678" s="139" t="str">
        <f>'Line Items'!D1069</f>
        <v>[Rolling Stock - Units/Trains Line 10]</v>
      </c>
      <c r="E678" s="102"/>
      <c r="F678" s="140" t="str">
        <f t="shared" si="32"/>
        <v>000 Veh Miles</v>
      </c>
      <c r="G678" s="283"/>
      <c r="H678" s="283"/>
      <c r="I678" s="283"/>
      <c r="J678" s="283"/>
      <c r="K678" s="283"/>
      <c r="L678" s="283"/>
      <c r="M678" s="283"/>
      <c r="N678" s="283"/>
      <c r="O678" s="283"/>
      <c r="P678" s="283"/>
      <c r="Q678" s="283"/>
      <c r="R678" s="283"/>
      <c r="S678" s="283"/>
      <c r="T678" s="283"/>
      <c r="U678" s="283"/>
      <c r="V678" s="283"/>
      <c r="W678" s="283"/>
      <c r="X678" s="283"/>
      <c r="Y678" s="283"/>
      <c r="Z678" s="283"/>
      <c r="AA678" s="283"/>
      <c r="AB678" s="283"/>
      <c r="AC678" s="284"/>
      <c r="AE678" s="403"/>
      <c r="AG678" s="403"/>
      <c r="AI678" s="403"/>
      <c r="AK678" s="301"/>
    </row>
    <row r="679" spans="4:37" ht="12.75" customHeight="1" outlineLevel="1" x14ac:dyDescent="0.25">
      <c r="D679" s="139" t="str">
        <f>'Line Items'!D1070</f>
        <v>[Rolling Stock - Units/Trains Line 11]</v>
      </c>
      <c r="E679" s="102"/>
      <c r="F679" s="140" t="str">
        <f t="shared" si="32"/>
        <v>000 Veh Miles</v>
      </c>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4"/>
      <c r="AE679" s="403"/>
      <c r="AG679" s="403"/>
      <c r="AI679" s="403"/>
      <c r="AK679" s="301"/>
    </row>
    <row r="680" spans="4:37" ht="12.75" customHeight="1" outlineLevel="1" x14ac:dyDescent="0.25">
      <c r="D680" s="139" t="str">
        <f>'Line Items'!D1071</f>
        <v>[Rolling Stock - Units/Trains Line 12]</v>
      </c>
      <c r="E680" s="102"/>
      <c r="F680" s="140" t="str">
        <f t="shared" si="32"/>
        <v>000 Veh Miles</v>
      </c>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4"/>
      <c r="AE680" s="403"/>
      <c r="AG680" s="403"/>
      <c r="AI680" s="403"/>
      <c r="AK680" s="301"/>
    </row>
    <row r="681" spans="4:37" ht="12.75" customHeight="1" outlineLevel="1" x14ac:dyDescent="0.25">
      <c r="D681" s="139" t="str">
        <f>'Line Items'!D1072</f>
        <v>[Rolling Stock - Units/Trains Line 13]</v>
      </c>
      <c r="E681" s="102"/>
      <c r="F681" s="140" t="str">
        <f t="shared" si="32"/>
        <v>000 Veh Miles</v>
      </c>
      <c r="G681" s="283"/>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4"/>
      <c r="AE681" s="403"/>
      <c r="AG681" s="403"/>
      <c r="AI681" s="403"/>
      <c r="AK681" s="301"/>
    </row>
    <row r="682" spans="4:37" ht="12.75" customHeight="1" outlineLevel="1" x14ac:dyDescent="0.25">
      <c r="D682" s="139" t="str">
        <f>'Line Items'!D1073</f>
        <v>[Rolling Stock - Units/Trains Line 14]</v>
      </c>
      <c r="E682" s="102"/>
      <c r="F682" s="140" t="str">
        <f t="shared" si="32"/>
        <v>000 Veh Miles</v>
      </c>
      <c r="G682" s="283"/>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4"/>
      <c r="AE682" s="403"/>
      <c r="AG682" s="403"/>
      <c r="AI682" s="403"/>
      <c r="AK682" s="301"/>
    </row>
    <row r="683" spans="4:37" ht="12.75" customHeight="1" outlineLevel="1" x14ac:dyDescent="0.25">
      <c r="D683" s="139" t="str">
        <f>'Line Items'!D1074</f>
        <v>[Rolling Stock - Units/Trains Line 15]</v>
      </c>
      <c r="E683" s="102"/>
      <c r="F683" s="140" t="str">
        <f t="shared" si="32"/>
        <v>000 Veh Miles</v>
      </c>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4"/>
      <c r="AE683" s="403"/>
      <c r="AG683" s="403"/>
      <c r="AI683" s="403"/>
      <c r="AK683" s="301"/>
    </row>
    <row r="684" spans="4:37" ht="12.75" customHeight="1" outlineLevel="1" x14ac:dyDescent="0.25">
      <c r="D684" s="139" t="str">
        <f>'Line Items'!D1075</f>
        <v>[Rolling Stock - Units/Trains Line 16]</v>
      </c>
      <c r="E684" s="102"/>
      <c r="F684" s="140" t="str">
        <f t="shared" si="32"/>
        <v>000 Veh Miles</v>
      </c>
      <c r="G684" s="283"/>
      <c r="H684" s="283"/>
      <c r="I684" s="283"/>
      <c r="J684" s="283"/>
      <c r="K684" s="283"/>
      <c r="L684" s="283"/>
      <c r="M684" s="283"/>
      <c r="N684" s="283"/>
      <c r="O684" s="283"/>
      <c r="P684" s="283"/>
      <c r="Q684" s="283"/>
      <c r="R684" s="283"/>
      <c r="S684" s="283"/>
      <c r="T684" s="283"/>
      <c r="U684" s="283"/>
      <c r="V684" s="283"/>
      <c r="W684" s="283"/>
      <c r="X684" s="283"/>
      <c r="Y684" s="283"/>
      <c r="Z684" s="283"/>
      <c r="AA684" s="283"/>
      <c r="AB684" s="283"/>
      <c r="AC684" s="284"/>
      <c r="AE684" s="403"/>
      <c r="AG684" s="403"/>
      <c r="AI684" s="403"/>
      <c r="AK684" s="301"/>
    </row>
    <row r="685" spans="4:37" ht="12.75" customHeight="1" outlineLevel="1" x14ac:dyDescent="0.25">
      <c r="D685" s="139" t="str">
        <f>'Line Items'!D1076</f>
        <v>[Rolling Stock - Units/Trains Line 17]</v>
      </c>
      <c r="E685" s="102"/>
      <c r="F685" s="140" t="str">
        <f t="shared" si="32"/>
        <v>000 Veh Miles</v>
      </c>
      <c r="G685" s="283"/>
      <c r="H685" s="283"/>
      <c r="I685" s="283"/>
      <c r="J685" s="283"/>
      <c r="K685" s="283"/>
      <c r="L685" s="283"/>
      <c r="M685" s="283"/>
      <c r="N685" s="283"/>
      <c r="O685" s="283"/>
      <c r="P685" s="283"/>
      <c r="Q685" s="283"/>
      <c r="R685" s="283"/>
      <c r="S685" s="283"/>
      <c r="T685" s="283"/>
      <c r="U685" s="283"/>
      <c r="V685" s="283"/>
      <c r="W685" s="283"/>
      <c r="X685" s="283"/>
      <c r="Y685" s="283"/>
      <c r="Z685" s="283"/>
      <c r="AA685" s="283"/>
      <c r="AB685" s="283"/>
      <c r="AC685" s="284"/>
      <c r="AE685" s="403"/>
      <c r="AG685" s="403"/>
      <c r="AI685" s="403"/>
      <c r="AK685" s="301"/>
    </row>
    <row r="686" spans="4:37" ht="12.75" customHeight="1" outlineLevel="1" x14ac:dyDescent="0.25">
      <c r="D686" s="139" t="str">
        <f>'Line Items'!D1077</f>
        <v>[Rolling Stock - Units/Trains Line 18]</v>
      </c>
      <c r="E686" s="102"/>
      <c r="F686" s="140" t="str">
        <f t="shared" si="32"/>
        <v>000 Veh Miles</v>
      </c>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4"/>
      <c r="AE686" s="403"/>
      <c r="AG686" s="403"/>
      <c r="AI686" s="403"/>
      <c r="AK686" s="301"/>
    </row>
    <row r="687" spans="4:37" ht="12.75" customHeight="1" outlineLevel="1" x14ac:dyDescent="0.25">
      <c r="D687" s="139" t="str">
        <f>'Line Items'!D1078</f>
        <v>[Rolling Stock - Units/Trains Line 19]</v>
      </c>
      <c r="E687" s="102"/>
      <c r="F687" s="140" t="str">
        <f t="shared" si="32"/>
        <v>000 Veh Miles</v>
      </c>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4"/>
      <c r="AE687" s="403"/>
      <c r="AG687" s="403"/>
      <c r="AI687" s="403"/>
      <c r="AK687" s="301"/>
    </row>
    <row r="688" spans="4:37" ht="12.75" customHeight="1" outlineLevel="1" x14ac:dyDescent="0.25">
      <c r="D688" s="139" t="str">
        <f>'Line Items'!D1079</f>
        <v>[Rolling Stock - Units/Trains Line 20]</v>
      </c>
      <c r="E688" s="102"/>
      <c r="F688" s="140" t="str">
        <f t="shared" si="32"/>
        <v>000 Veh Miles</v>
      </c>
      <c r="G688" s="283"/>
      <c r="H688" s="283"/>
      <c r="I688" s="283"/>
      <c r="J688" s="283"/>
      <c r="K688" s="283"/>
      <c r="L688" s="283"/>
      <c r="M688" s="283"/>
      <c r="N688" s="283"/>
      <c r="O688" s="283"/>
      <c r="P688" s="283"/>
      <c r="Q688" s="283"/>
      <c r="R688" s="283"/>
      <c r="S688" s="283"/>
      <c r="T688" s="283"/>
      <c r="U688" s="283"/>
      <c r="V688" s="283"/>
      <c r="W688" s="283"/>
      <c r="X688" s="283"/>
      <c r="Y688" s="283"/>
      <c r="Z688" s="283"/>
      <c r="AA688" s="283"/>
      <c r="AB688" s="283"/>
      <c r="AC688" s="284"/>
      <c r="AE688" s="403"/>
      <c r="AG688" s="403"/>
      <c r="AI688" s="403"/>
      <c r="AK688" s="301"/>
    </row>
    <row r="689" spans="4:37" ht="12.75" customHeight="1" outlineLevel="1" x14ac:dyDescent="0.25">
      <c r="D689" s="139" t="str">
        <f>'Line Items'!D1080</f>
        <v>[Rolling Stock - Units/Trains Line 21]</v>
      </c>
      <c r="E689" s="102"/>
      <c r="F689" s="140" t="str">
        <f t="shared" si="32"/>
        <v>000 Veh Miles</v>
      </c>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4"/>
      <c r="AE689" s="403"/>
      <c r="AG689" s="403"/>
      <c r="AI689" s="403"/>
      <c r="AK689" s="301"/>
    </row>
    <row r="690" spans="4:37" ht="12.75" customHeight="1" outlineLevel="1" x14ac:dyDescent="0.25">
      <c r="D690" s="139" t="str">
        <f>'Line Items'!D1081</f>
        <v>[Rolling Stock - Units/Trains Line 22]</v>
      </c>
      <c r="E690" s="102"/>
      <c r="F690" s="140" t="str">
        <f t="shared" si="32"/>
        <v>000 Veh Miles</v>
      </c>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4"/>
      <c r="AE690" s="403"/>
      <c r="AG690" s="403"/>
      <c r="AI690" s="403"/>
      <c r="AK690" s="301"/>
    </row>
    <row r="691" spans="4:37" ht="12.75" customHeight="1" outlineLevel="1" x14ac:dyDescent="0.25">
      <c r="D691" s="139" t="str">
        <f>'Line Items'!D1082</f>
        <v>[Rolling Stock - Units/Trains Line 23]</v>
      </c>
      <c r="E691" s="102"/>
      <c r="F691" s="140" t="str">
        <f t="shared" si="32"/>
        <v>000 Veh Miles</v>
      </c>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4"/>
      <c r="AE691" s="403"/>
      <c r="AG691" s="403"/>
      <c r="AI691" s="403"/>
      <c r="AK691" s="301"/>
    </row>
    <row r="692" spans="4:37" ht="12.75" customHeight="1" outlineLevel="1" x14ac:dyDescent="0.25">
      <c r="D692" s="139" t="str">
        <f>'Line Items'!D1083</f>
        <v>[Rolling Stock - Units/Trains Line 24]</v>
      </c>
      <c r="E692" s="102"/>
      <c r="F692" s="140" t="str">
        <f t="shared" si="32"/>
        <v>000 Veh Miles</v>
      </c>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4"/>
      <c r="AE692" s="403"/>
      <c r="AG692" s="403"/>
      <c r="AI692" s="403"/>
      <c r="AK692" s="301"/>
    </row>
    <row r="693" spans="4:37" ht="12.75" customHeight="1" outlineLevel="1" x14ac:dyDescent="0.25">
      <c r="D693" s="139" t="str">
        <f>'Line Items'!D1084</f>
        <v>[Rolling Stock - Units/Trains Line 25]</v>
      </c>
      <c r="E693" s="102"/>
      <c r="F693" s="140" t="str">
        <f t="shared" si="32"/>
        <v>000 Veh Miles</v>
      </c>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4"/>
      <c r="AE693" s="403"/>
      <c r="AG693" s="403"/>
      <c r="AI693" s="403"/>
      <c r="AK693" s="301"/>
    </row>
    <row r="694" spans="4:37" ht="12.75" customHeight="1" outlineLevel="1" x14ac:dyDescent="0.25">
      <c r="D694" s="139" t="str">
        <f>'Line Items'!D1085</f>
        <v>[Rolling Stock - Units/Trains Line 26]</v>
      </c>
      <c r="E694" s="102"/>
      <c r="F694" s="140" t="str">
        <f t="shared" si="32"/>
        <v>000 Veh Miles</v>
      </c>
      <c r="G694" s="283"/>
      <c r="H694" s="283"/>
      <c r="I694" s="283"/>
      <c r="J694" s="283"/>
      <c r="K694" s="283"/>
      <c r="L694" s="283"/>
      <c r="M694" s="283"/>
      <c r="N694" s="283"/>
      <c r="O694" s="283"/>
      <c r="P694" s="283"/>
      <c r="Q694" s="283"/>
      <c r="R694" s="283"/>
      <c r="S694" s="283"/>
      <c r="T694" s="283"/>
      <c r="U694" s="283"/>
      <c r="V694" s="283"/>
      <c r="W694" s="283"/>
      <c r="X694" s="283"/>
      <c r="Y694" s="283"/>
      <c r="Z694" s="283"/>
      <c r="AA694" s="283"/>
      <c r="AB694" s="283"/>
      <c r="AC694" s="284"/>
      <c r="AE694" s="403"/>
      <c r="AG694" s="403"/>
      <c r="AI694" s="403"/>
      <c r="AK694" s="301"/>
    </row>
    <row r="695" spans="4:37" ht="12.75" customHeight="1" outlineLevel="1" x14ac:dyDescent="0.25">
      <c r="D695" s="139" t="str">
        <f>'Line Items'!D1086</f>
        <v>[Rolling Stock - Units/Trains Line 27]</v>
      </c>
      <c r="E695" s="102"/>
      <c r="F695" s="140" t="str">
        <f t="shared" si="32"/>
        <v>000 Veh Miles</v>
      </c>
      <c r="G695" s="283"/>
      <c r="H695" s="283"/>
      <c r="I695" s="283"/>
      <c r="J695" s="283"/>
      <c r="K695" s="283"/>
      <c r="L695" s="283"/>
      <c r="M695" s="283"/>
      <c r="N695" s="283"/>
      <c r="O695" s="283"/>
      <c r="P695" s="283"/>
      <c r="Q695" s="283"/>
      <c r="R695" s="283"/>
      <c r="S695" s="283"/>
      <c r="T695" s="283"/>
      <c r="U695" s="283"/>
      <c r="V695" s="283"/>
      <c r="W695" s="283"/>
      <c r="X695" s="283"/>
      <c r="Y695" s="283"/>
      <c r="Z695" s="283"/>
      <c r="AA695" s="283"/>
      <c r="AB695" s="283"/>
      <c r="AC695" s="284"/>
      <c r="AE695" s="403"/>
      <c r="AG695" s="403"/>
      <c r="AI695" s="403"/>
      <c r="AK695" s="301"/>
    </row>
    <row r="696" spans="4:37" ht="12.75" customHeight="1" outlineLevel="1" x14ac:dyDescent="0.25">
      <c r="D696" s="139" t="str">
        <f>'Line Items'!D1087</f>
        <v>[Rolling Stock - Units/Trains Line 28]</v>
      </c>
      <c r="E696" s="102"/>
      <c r="F696" s="140" t="str">
        <f t="shared" si="32"/>
        <v>000 Veh Miles</v>
      </c>
      <c r="G696" s="283"/>
      <c r="H696" s="283"/>
      <c r="I696" s="283"/>
      <c r="J696" s="283"/>
      <c r="K696" s="283"/>
      <c r="L696" s="283"/>
      <c r="M696" s="283"/>
      <c r="N696" s="283"/>
      <c r="O696" s="283"/>
      <c r="P696" s="283"/>
      <c r="Q696" s="283"/>
      <c r="R696" s="283"/>
      <c r="S696" s="283"/>
      <c r="T696" s="283"/>
      <c r="U696" s="283"/>
      <c r="V696" s="283"/>
      <c r="W696" s="283"/>
      <c r="X696" s="283"/>
      <c r="Y696" s="283"/>
      <c r="Z696" s="283"/>
      <c r="AA696" s="283"/>
      <c r="AB696" s="283"/>
      <c r="AC696" s="284"/>
      <c r="AE696" s="403"/>
      <c r="AG696" s="403"/>
      <c r="AI696" s="403"/>
      <c r="AK696" s="301"/>
    </row>
    <row r="697" spans="4:37" ht="12.75" customHeight="1" outlineLevel="1" x14ac:dyDescent="0.25">
      <c r="D697" s="139" t="str">
        <f>'Line Items'!D1088</f>
        <v>[Rolling Stock - Units/Trains Line 29]</v>
      </c>
      <c r="E697" s="102"/>
      <c r="F697" s="140" t="str">
        <f t="shared" si="32"/>
        <v>000 Veh Miles</v>
      </c>
      <c r="G697" s="283"/>
      <c r="H697" s="283"/>
      <c r="I697" s="283"/>
      <c r="J697" s="283"/>
      <c r="K697" s="283"/>
      <c r="L697" s="283"/>
      <c r="M697" s="283"/>
      <c r="N697" s="283"/>
      <c r="O697" s="283"/>
      <c r="P697" s="283"/>
      <c r="Q697" s="283"/>
      <c r="R697" s="283"/>
      <c r="S697" s="283"/>
      <c r="T697" s="283"/>
      <c r="U697" s="283"/>
      <c r="V697" s="283"/>
      <c r="W697" s="283"/>
      <c r="X697" s="283"/>
      <c r="Y697" s="283"/>
      <c r="Z697" s="283"/>
      <c r="AA697" s="283"/>
      <c r="AB697" s="283"/>
      <c r="AC697" s="284"/>
      <c r="AE697" s="403"/>
      <c r="AG697" s="403"/>
      <c r="AI697" s="403"/>
      <c r="AK697" s="301"/>
    </row>
    <row r="698" spans="4:37" ht="12.75" customHeight="1" outlineLevel="1" x14ac:dyDescent="0.25">
      <c r="D698" s="139" t="str">
        <f>'Line Items'!D1089</f>
        <v>[Rolling Stock - Units/Trains Line 30]</v>
      </c>
      <c r="E698" s="102"/>
      <c r="F698" s="140" t="str">
        <f t="shared" si="32"/>
        <v>000 Veh Miles</v>
      </c>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4"/>
      <c r="AE698" s="403"/>
      <c r="AG698" s="403"/>
      <c r="AI698" s="403"/>
      <c r="AK698" s="301"/>
    </row>
    <row r="699" spans="4:37" ht="12.75" customHeight="1" outlineLevel="1" x14ac:dyDescent="0.25">
      <c r="D699" s="139" t="str">
        <f>'Line Items'!D1090</f>
        <v>[Rolling Stock - Units/Trains Line 31]</v>
      </c>
      <c r="E699" s="102"/>
      <c r="F699" s="140" t="str">
        <f t="shared" si="32"/>
        <v>000 Veh Miles</v>
      </c>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4"/>
      <c r="AE699" s="403"/>
      <c r="AG699" s="403"/>
      <c r="AI699" s="403"/>
      <c r="AK699" s="301"/>
    </row>
    <row r="700" spans="4:37" ht="12.75" customHeight="1" outlineLevel="1" x14ac:dyDescent="0.25">
      <c r="D700" s="139" t="str">
        <f>'Line Items'!D1091</f>
        <v>[Rolling Stock - Units/Trains Line 32]</v>
      </c>
      <c r="E700" s="102"/>
      <c r="F700" s="140" t="str">
        <f t="shared" si="32"/>
        <v>000 Veh Miles</v>
      </c>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4"/>
      <c r="AE700" s="403"/>
      <c r="AG700" s="403"/>
      <c r="AI700" s="403"/>
      <c r="AK700" s="301"/>
    </row>
    <row r="701" spans="4:37" ht="12.75" customHeight="1" outlineLevel="1" x14ac:dyDescent="0.25">
      <c r="D701" s="139" t="str">
        <f>'Line Items'!D1092</f>
        <v>[Rolling Stock - Units/Trains Line 33]</v>
      </c>
      <c r="E701" s="102"/>
      <c r="F701" s="140" t="str">
        <f t="shared" si="32"/>
        <v>000 Veh Miles</v>
      </c>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4"/>
      <c r="AE701" s="403"/>
      <c r="AG701" s="403"/>
      <c r="AI701" s="403"/>
      <c r="AK701" s="301"/>
    </row>
    <row r="702" spans="4:37" ht="12.75" customHeight="1" outlineLevel="1" x14ac:dyDescent="0.25">
      <c r="D702" s="139" t="str">
        <f>'Line Items'!D1093</f>
        <v>[Rolling Stock - Units/Trains Line 34]</v>
      </c>
      <c r="E702" s="102"/>
      <c r="F702" s="140" t="str">
        <f t="shared" si="32"/>
        <v>000 Veh Miles</v>
      </c>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4"/>
      <c r="AE702" s="403"/>
      <c r="AG702" s="403"/>
      <c r="AI702" s="403"/>
      <c r="AK702" s="301"/>
    </row>
    <row r="703" spans="4:37" ht="12.75" customHeight="1" outlineLevel="1" x14ac:dyDescent="0.25">
      <c r="D703" s="139" t="str">
        <f>'Line Items'!D1094</f>
        <v>[Rolling Stock - Units/Trains Line 35]</v>
      </c>
      <c r="E703" s="102"/>
      <c r="F703" s="140" t="str">
        <f t="shared" si="32"/>
        <v>000 Veh Miles</v>
      </c>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4"/>
      <c r="AE703" s="403"/>
      <c r="AG703" s="403"/>
      <c r="AI703" s="403"/>
      <c r="AK703" s="301"/>
    </row>
    <row r="704" spans="4:37" ht="12.75" customHeight="1" outlineLevel="1" x14ac:dyDescent="0.25">
      <c r="D704" s="139" t="str">
        <f>'Line Items'!D1095</f>
        <v>[Rolling Stock - Units/Trains Line 36]</v>
      </c>
      <c r="E704" s="102"/>
      <c r="F704" s="140" t="str">
        <f t="shared" si="32"/>
        <v>000 Veh Miles</v>
      </c>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4"/>
      <c r="AE704" s="403"/>
      <c r="AG704" s="403"/>
      <c r="AI704" s="403"/>
      <c r="AK704" s="301"/>
    </row>
    <row r="705" spans="4:37" ht="12.75" customHeight="1" outlineLevel="1" x14ac:dyDescent="0.25">
      <c r="D705" s="139" t="str">
        <f>'Line Items'!D1096</f>
        <v>[Rolling Stock - Units/Trains Line 37]</v>
      </c>
      <c r="E705" s="102"/>
      <c r="F705" s="140" t="str">
        <f t="shared" si="32"/>
        <v>000 Veh Miles</v>
      </c>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4"/>
      <c r="AE705" s="403"/>
      <c r="AG705" s="403"/>
      <c r="AI705" s="403"/>
      <c r="AK705" s="301"/>
    </row>
    <row r="706" spans="4:37" ht="12.75" customHeight="1" outlineLevel="1" x14ac:dyDescent="0.25">
      <c r="D706" s="139" t="str">
        <f>'Line Items'!D1097</f>
        <v>[Rolling Stock - Units/Trains Line 38]</v>
      </c>
      <c r="E706" s="102"/>
      <c r="F706" s="140" t="str">
        <f t="shared" si="32"/>
        <v>000 Veh Miles</v>
      </c>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4"/>
      <c r="AE706" s="403"/>
      <c r="AG706" s="403"/>
      <c r="AI706" s="403"/>
      <c r="AK706" s="301"/>
    </row>
    <row r="707" spans="4:37" ht="12.75" customHeight="1" outlineLevel="1" x14ac:dyDescent="0.25">
      <c r="D707" s="139" t="str">
        <f>'Line Items'!D1098</f>
        <v>[Rolling Stock - Units/Trains Line 39]</v>
      </c>
      <c r="E707" s="102"/>
      <c r="F707" s="140" t="str">
        <f t="shared" si="32"/>
        <v>000 Veh Miles</v>
      </c>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4"/>
      <c r="AE707" s="403"/>
      <c r="AG707" s="403"/>
      <c r="AI707" s="403"/>
      <c r="AK707" s="301"/>
    </row>
    <row r="708" spans="4:37" ht="12.75" customHeight="1" outlineLevel="1" x14ac:dyDescent="0.25">
      <c r="D708" s="139" t="str">
        <f>'Line Items'!D1099</f>
        <v>[Rolling Stock - Units/Trains Line 40]</v>
      </c>
      <c r="E708" s="102"/>
      <c r="F708" s="140" t="str">
        <f t="shared" si="32"/>
        <v>000 Veh Miles</v>
      </c>
      <c r="G708" s="283"/>
      <c r="H708" s="283"/>
      <c r="I708" s="283"/>
      <c r="J708" s="283"/>
      <c r="K708" s="283"/>
      <c r="L708" s="283"/>
      <c r="M708" s="283"/>
      <c r="N708" s="283"/>
      <c r="O708" s="283"/>
      <c r="P708" s="283"/>
      <c r="Q708" s="283"/>
      <c r="R708" s="283"/>
      <c r="S708" s="283"/>
      <c r="T708" s="283"/>
      <c r="U708" s="283"/>
      <c r="V708" s="283"/>
      <c r="W708" s="283"/>
      <c r="X708" s="283"/>
      <c r="Y708" s="283"/>
      <c r="Z708" s="283"/>
      <c r="AA708" s="283"/>
      <c r="AB708" s="283"/>
      <c r="AC708" s="284"/>
      <c r="AE708" s="403"/>
      <c r="AG708" s="403"/>
      <c r="AI708" s="403"/>
      <c r="AK708" s="301"/>
    </row>
    <row r="709" spans="4:37" ht="12.75" customHeight="1" outlineLevel="1" x14ac:dyDescent="0.25">
      <c r="D709" s="139" t="str">
        <f>'Line Items'!D1100</f>
        <v>[Rolling Stock - Units/Trains Line 41]</v>
      </c>
      <c r="E709" s="102"/>
      <c r="F709" s="140" t="str">
        <f t="shared" si="32"/>
        <v>000 Veh Miles</v>
      </c>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4"/>
      <c r="AE709" s="403"/>
      <c r="AG709" s="403"/>
      <c r="AI709" s="403"/>
      <c r="AK709" s="301"/>
    </row>
    <row r="710" spans="4:37" ht="12.75" customHeight="1" outlineLevel="1" x14ac:dyDescent="0.25">
      <c r="D710" s="139" t="str">
        <f>'Line Items'!D1101</f>
        <v>[Rolling Stock - Units/Trains Line 42]</v>
      </c>
      <c r="E710" s="102"/>
      <c r="F710" s="140" t="str">
        <f t="shared" si="32"/>
        <v>000 Veh Miles</v>
      </c>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4"/>
      <c r="AE710" s="403"/>
      <c r="AG710" s="403"/>
      <c r="AI710" s="403"/>
      <c r="AK710" s="301"/>
    </row>
    <row r="711" spans="4:37" ht="12.75" customHeight="1" outlineLevel="1" x14ac:dyDescent="0.25">
      <c r="D711" s="139" t="str">
        <f>'Line Items'!D1102</f>
        <v>[Rolling Stock - Units/Trains Line 43]</v>
      </c>
      <c r="E711" s="102"/>
      <c r="F711" s="140" t="str">
        <f t="shared" si="32"/>
        <v>000 Veh Miles</v>
      </c>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4"/>
      <c r="AE711" s="403"/>
      <c r="AG711" s="403"/>
      <c r="AI711" s="403"/>
      <c r="AK711" s="301"/>
    </row>
    <row r="712" spans="4:37" ht="12.75" customHeight="1" outlineLevel="1" x14ac:dyDescent="0.25">
      <c r="D712" s="139" t="str">
        <f>'Line Items'!D1103</f>
        <v>[Rolling Stock - Units/Trains Line 44]</v>
      </c>
      <c r="E712" s="102"/>
      <c r="F712" s="140" t="str">
        <f t="shared" si="32"/>
        <v>000 Veh Miles</v>
      </c>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4"/>
      <c r="AE712" s="403"/>
      <c r="AG712" s="403"/>
      <c r="AI712" s="403"/>
      <c r="AK712" s="301"/>
    </row>
    <row r="713" spans="4:37" ht="12.75" customHeight="1" outlineLevel="1" x14ac:dyDescent="0.25">
      <c r="D713" s="139" t="str">
        <f>'Line Items'!D1104</f>
        <v>[Rolling Stock - Units/Trains Line 45]</v>
      </c>
      <c r="E713" s="102"/>
      <c r="F713" s="140" t="str">
        <f t="shared" si="32"/>
        <v>000 Veh Miles</v>
      </c>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4"/>
      <c r="AE713" s="403"/>
      <c r="AG713" s="403"/>
      <c r="AI713" s="403"/>
      <c r="AK713" s="301"/>
    </row>
    <row r="714" spans="4:37" ht="12.75" customHeight="1" outlineLevel="1" x14ac:dyDescent="0.25">
      <c r="D714" s="139" t="str">
        <f>'Line Items'!D1105</f>
        <v>[Rolling Stock - Units/Trains Line 46]</v>
      </c>
      <c r="E714" s="102"/>
      <c r="F714" s="140" t="str">
        <f t="shared" si="32"/>
        <v>000 Veh Miles</v>
      </c>
      <c r="G714" s="283"/>
      <c r="H714" s="283"/>
      <c r="I714" s="283"/>
      <c r="J714" s="283"/>
      <c r="K714" s="283"/>
      <c r="L714" s="283"/>
      <c r="M714" s="283"/>
      <c r="N714" s="283"/>
      <c r="O714" s="283"/>
      <c r="P714" s="283"/>
      <c r="Q714" s="283"/>
      <c r="R714" s="283"/>
      <c r="S714" s="283"/>
      <c r="T714" s="283"/>
      <c r="U714" s="283"/>
      <c r="V714" s="283"/>
      <c r="W714" s="283"/>
      <c r="X714" s="283"/>
      <c r="Y714" s="283"/>
      <c r="Z714" s="283"/>
      <c r="AA714" s="283"/>
      <c r="AB714" s="283"/>
      <c r="AC714" s="284"/>
      <c r="AE714" s="403"/>
      <c r="AG714" s="403"/>
      <c r="AI714" s="403"/>
      <c r="AK714" s="301"/>
    </row>
    <row r="715" spans="4:37" ht="12.75" customHeight="1" outlineLevel="1" x14ac:dyDescent="0.25">
      <c r="D715" s="139" t="str">
        <f>'Line Items'!D1106</f>
        <v>[Rolling Stock - Units/Trains Line 47]</v>
      </c>
      <c r="E715" s="102"/>
      <c r="F715" s="140" t="str">
        <f t="shared" si="32"/>
        <v>000 Veh Miles</v>
      </c>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4"/>
      <c r="AE715" s="403"/>
      <c r="AG715" s="403"/>
      <c r="AI715" s="403"/>
      <c r="AK715" s="301"/>
    </row>
    <row r="716" spans="4:37" ht="12.75" customHeight="1" outlineLevel="1" x14ac:dyDescent="0.25">
      <c r="D716" s="139" t="str">
        <f>'Line Items'!D1107</f>
        <v>[Rolling Stock - Units/Trains Line 48]</v>
      </c>
      <c r="E716" s="102"/>
      <c r="F716" s="140" t="str">
        <f t="shared" si="32"/>
        <v>000 Veh Miles</v>
      </c>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4"/>
      <c r="AE716" s="403"/>
      <c r="AG716" s="403"/>
      <c r="AI716" s="403"/>
      <c r="AK716" s="301"/>
    </row>
    <row r="717" spans="4:37" ht="12.75" customHeight="1" outlineLevel="1" x14ac:dyDescent="0.25">
      <c r="D717" s="139" t="str">
        <f>'Line Items'!D1108</f>
        <v>[Rolling Stock - Units/Trains Line 49]</v>
      </c>
      <c r="E717" s="102"/>
      <c r="F717" s="140" t="str">
        <f t="shared" si="32"/>
        <v>000 Veh Miles</v>
      </c>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4"/>
      <c r="AE717" s="403"/>
      <c r="AG717" s="403"/>
      <c r="AI717" s="403"/>
      <c r="AK717" s="301"/>
    </row>
    <row r="718" spans="4:37" ht="12.75" customHeight="1" outlineLevel="1" x14ac:dyDescent="0.25">
      <c r="D718" s="139" t="str">
        <f>'Line Items'!D1109</f>
        <v>[Rolling Stock - Units/Trains Line 50]</v>
      </c>
      <c r="E718" s="102"/>
      <c r="F718" s="140" t="str">
        <f t="shared" si="32"/>
        <v>000 Veh Miles</v>
      </c>
      <c r="G718" s="283"/>
      <c r="H718" s="283"/>
      <c r="I718" s="283"/>
      <c r="J718" s="283"/>
      <c r="K718" s="283"/>
      <c r="L718" s="283"/>
      <c r="M718" s="283"/>
      <c r="N718" s="283"/>
      <c r="O718" s="283"/>
      <c r="P718" s="283"/>
      <c r="Q718" s="283"/>
      <c r="R718" s="283"/>
      <c r="S718" s="283"/>
      <c r="T718" s="283"/>
      <c r="U718" s="283"/>
      <c r="V718" s="283"/>
      <c r="W718" s="283"/>
      <c r="X718" s="283"/>
      <c r="Y718" s="283"/>
      <c r="Z718" s="283"/>
      <c r="AA718" s="283"/>
      <c r="AB718" s="283"/>
      <c r="AC718" s="284"/>
      <c r="AE718" s="403"/>
      <c r="AG718" s="403"/>
      <c r="AI718" s="403"/>
      <c r="AK718" s="301"/>
    </row>
    <row r="719" spans="4:37" ht="12.75" customHeight="1" outlineLevel="1" x14ac:dyDescent="0.25">
      <c r="D719" s="139" t="str">
        <f>'Line Items'!D1110</f>
        <v>[Rolling Stock - Units/Trains Line 51]</v>
      </c>
      <c r="E719" s="102"/>
      <c r="F719" s="140" t="str">
        <f t="shared" si="32"/>
        <v>000 Veh Miles</v>
      </c>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4"/>
      <c r="AE719" s="403"/>
      <c r="AG719" s="403"/>
      <c r="AI719" s="403"/>
      <c r="AK719" s="301"/>
    </row>
    <row r="720" spans="4:37" ht="12.75" customHeight="1" outlineLevel="1" x14ac:dyDescent="0.25">
      <c r="D720" s="139" t="str">
        <f>'Line Items'!D1111</f>
        <v>[Rolling Stock - Units/Trains Line 52]</v>
      </c>
      <c r="E720" s="102"/>
      <c r="F720" s="140" t="str">
        <f t="shared" si="32"/>
        <v>000 Veh Miles</v>
      </c>
      <c r="G720" s="283"/>
      <c r="H720" s="283"/>
      <c r="I720" s="283"/>
      <c r="J720" s="283"/>
      <c r="K720" s="283"/>
      <c r="L720" s="283"/>
      <c r="M720" s="283"/>
      <c r="N720" s="283"/>
      <c r="O720" s="283"/>
      <c r="P720" s="283"/>
      <c r="Q720" s="283"/>
      <c r="R720" s="283"/>
      <c r="S720" s="283"/>
      <c r="T720" s="283"/>
      <c r="U720" s="283"/>
      <c r="V720" s="283"/>
      <c r="W720" s="283"/>
      <c r="X720" s="283"/>
      <c r="Y720" s="283"/>
      <c r="Z720" s="283"/>
      <c r="AA720" s="283"/>
      <c r="AB720" s="283"/>
      <c r="AC720" s="284"/>
      <c r="AE720" s="403"/>
      <c r="AG720" s="403"/>
      <c r="AI720" s="403"/>
      <c r="AK720" s="301"/>
    </row>
    <row r="721" spans="3:37" ht="12.75" customHeight="1" outlineLevel="1" x14ac:dyDescent="0.25">
      <c r="D721" s="139" t="str">
        <f>'Line Items'!D1112</f>
        <v>[Rolling Stock - Units/Trains Line 53]</v>
      </c>
      <c r="E721" s="102"/>
      <c r="F721" s="140" t="str">
        <f t="shared" si="32"/>
        <v>000 Veh Miles</v>
      </c>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4"/>
      <c r="AE721" s="403"/>
      <c r="AG721" s="403"/>
      <c r="AI721" s="403"/>
      <c r="AK721" s="301"/>
    </row>
    <row r="722" spans="3:37" ht="12.75" customHeight="1" outlineLevel="1" x14ac:dyDescent="0.25">
      <c r="D722" s="139" t="str">
        <f>'Line Items'!D1113</f>
        <v>[Rolling Stock - Units/Trains Line 54]</v>
      </c>
      <c r="E722" s="102"/>
      <c r="F722" s="140" t="str">
        <f t="shared" si="32"/>
        <v>000 Veh Miles</v>
      </c>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4"/>
      <c r="AE722" s="403"/>
      <c r="AG722" s="403"/>
      <c r="AI722" s="403"/>
      <c r="AK722" s="301"/>
    </row>
    <row r="723" spans="3:37" ht="12.75" customHeight="1" outlineLevel="1" x14ac:dyDescent="0.25">
      <c r="D723" s="139" t="str">
        <f>'Line Items'!D1114</f>
        <v>[Rolling Stock - Units/Trains Line 55]</v>
      </c>
      <c r="E723" s="102"/>
      <c r="F723" s="140" t="str">
        <f t="shared" si="32"/>
        <v>000 Veh Miles</v>
      </c>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4"/>
      <c r="AE723" s="403"/>
      <c r="AG723" s="403"/>
      <c r="AI723" s="403"/>
      <c r="AK723" s="301"/>
    </row>
    <row r="724" spans="3:37" ht="12.75" customHeight="1" outlineLevel="1" x14ac:dyDescent="0.25">
      <c r="D724" s="139" t="str">
        <f>'Line Items'!D1115</f>
        <v>[Rolling Stock - Units/Trains Line 56]</v>
      </c>
      <c r="E724" s="102"/>
      <c r="F724" s="140" t="str">
        <f t="shared" si="32"/>
        <v>000 Veh Miles</v>
      </c>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4"/>
      <c r="AE724" s="403"/>
      <c r="AG724" s="403"/>
      <c r="AI724" s="403"/>
      <c r="AK724" s="301"/>
    </row>
    <row r="725" spans="3:37" ht="12.75" customHeight="1" outlineLevel="1" x14ac:dyDescent="0.25">
      <c r="D725" s="139" t="str">
        <f>'Line Items'!D1116</f>
        <v>[Rolling Stock - Units/Trains Line 57]</v>
      </c>
      <c r="E725" s="102"/>
      <c r="F725" s="140" t="str">
        <f t="shared" si="32"/>
        <v>000 Veh Miles</v>
      </c>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4"/>
      <c r="AE725" s="403"/>
      <c r="AG725" s="403"/>
      <c r="AI725" s="403"/>
      <c r="AK725" s="301"/>
    </row>
    <row r="726" spans="3:37" ht="12.75" customHeight="1" outlineLevel="1" x14ac:dyDescent="0.25">
      <c r="D726" s="139" t="str">
        <f>'Line Items'!D1117</f>
        <v>[Rolling Stock - Units/Trains Line 58]</v>
      </c>
      <c r="E726" s="102"/>
      <c r="F726" s="140" t="str">
        <f t="shared" si="32"/>
        <v>000 Veh Miles</v>
      </c>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4"/>
      <c r="AE726" s="403"/>
      <c r="AG726" s="403"/>
      <c r="AI726" s="403"/>
      <c r="AK726" s="301"/>
    </row>
    <row r="727" spans="3:37" ht="12.75" customHeight="1" outlineLevel="1" x14ac:dyDescent="0.25">
      <c r="D727" s="139" t="str">
        <f>'Line Items'!D1118</f>
        <v>[Rolling Stock - Units/Trains Line 59]</v>
      </c>
      <c r="E727" s="102"/>
      <c r="F727" s="140" t="str">
        <f t="shared" si="32"/>
        <v>000 Veh Miles</v>
      </c>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4"/>
      <c r="AE727" s="403"/>
      <c r="AG727" s="403"/>
      <c r="AI727" s="403"/>
      <c r="AK727" s="301"/>
    </row>
    <row r="728" spans="3:37" ht="12.75" customHeight="1" outlineLevel="1" x14ac:dyDescent="0.25">
      <c r="D728" s="111" t="str">
        <f>'Line Items'!D1119</f>
        <v>[Rolling Stock - Units/Trains Line 60]</v>
      </c>
      <c r="E728" s="287"/>
      <c r="F728" s="150" t="str">
        <f>F727</f>
        <v>000 Veh Miles</v>
      </c>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9"/>
      <c r="AE728" s="404"/>
      <c r="AG728" s="404"/>
      <c r="AI728" s="404"/>
      <c r="AK728" s="363"/>
    </row>
    <row r="729" spans="3:37" ht="12.75" customHeight="1" outlineLevel="1" x14ac:dyDescent="0.25">
      <c r="G729" s="103"/>
      <c r="H729" s="103"/>
      <c r="I729" s="103"/>
      <c r="J729" s="103"/>
      <c r="K729" s="103"/>
      <c r="L729" s="103"/>
      <c r="M729" s="103"/>
      <c r="N729" s="103"/>
      <c r="O729" s="103"/>
      <c r="P729" s="103"/>
      <c r="Q729" s="103"/>
      <c r="R729" s="103"/>
      <c r="S729" s="103"/>
      <c r="T729" s="103"/>
      <c r="U729" s="103"/>
      <c r="V729" s="103"/>
      <c r="W729" s="103"/>
      <c r="X729" s="103"/>
      <c r="Y729" s="103"/>
      <c r="Z729" s="103"/>
      <c r="AA729" s="103"/>
      <c r="AB729" s="103"/>
      <c r="AC729" s="103"/>
      <c r="AE729" s="103"/>
      <c r="AG729" s="103"/>
      <c r="AI729" s="103"/>
    </row>
    <row r="730" spans="3:37" ht="12.75" customHeight="1" outlineLevel="1" x14ac:dyDescent="0.25">
      <c r="D730" s="292" t="str">
        <f>"Total "&amp;C668</f>
        <v>Total ECS Vehicle Mileage</v>
      </c>
      <c r="E730" s="308"/>
      <c r="F730" s="309" t="str">
        <f>F728</f>
        <v>000 Veh Miles</v>
      </c>
      <c r="G730" s="310">
        <f t="shared" ref="G730:AB730" si="33">SUM(G669:G728)</f>
        <v>0</v>
      </c>
      <c r="H730" s="310">
        <f t="shared" si="33"/>
        <v>0</v>
      </c>
      <c r="I730" s="310">
        <f t="shared" si="33"/>
        <v>0</v>
      </c>
      <c r="J730" s="310">
        <f t="shared" si="33"/>
        <v>0</v>
      </c>
      <c r="K730" s="310">
        <f t="shared" si="33"/>
        <v>0</v>
      </c>
      <c r="L730" s="310">
        <f t="shared" si="33"/>
        <v>0</v>
      </c>
      <c r="M730" s="310">
        <f t="shared" si="33"/>
        <v>0</v>
      </c>
      <c r="N730" s="310">
        <f t="shared" si="33"/>
        <v>0</v>
      </c>
      <c r="O730" s="310">
        <f t="shared" si="33"/>
        <v>0</v>
      </c>
      <c r="P730" s="310">
        <f t="shared" si="33"/>
        <v>0</v>
      </c>
      <c r="Q730" s="310">
        <f t="shared" si="33"/>
        <v>0</v>
      </c>
      <c r="R730" s="310">
        <f t="shared" si="33"/>
        <v>0</v>
      </c>
      <c r="S730" s="310">
        <f t="shared" si="33"/>
        <v>0</v>
      </c>
      <c r="T730" s="310">
        <f t="shared" si="33"/>
        <v>0</v>
      </c>
      <c r="U730" s="310">
        <f t="shared" si="33"/>
        <v>0</v>
      </c>
      <c r="V730" s="310">
        <f t="shared" si="33"/>
        <v>0</v>
      </c>
      <c r="W730" s="310">
        <f t="shared" si="33"/>
        <v>0</v>
      </c>
      <c r="X730" s="310">
        <f t="shared" si="33"/>
        <v>0</v>
      </c>
      <c r="Y730" s="310">
        <f t="shared" si="33"/>
        <v>0</v>
      </c>
      <c r="Z730" s="310">
        <f t="shared" si="33"/>
        <v>0</v>
      </c>
      <c r="AA730" s="310">
        <f t="shared" si="33"/>
        <v>0</v>
      </c>
      <c r="AB730" s="310">
        <f t="shared" si="33"/>
        <v>0</v>
      </c>
      <c r="AC730" s="298">
        <f>SUM(AC669:AC728)</f>
        <v>0</v>
      </c>
      <c r="AE730" s="405">
        <f>SUM(AE669:AE728)</f>
        <v>0</v>
      </c>
      <c r="AG730" s="405">
        <f>SUM(AG669:AG728)</f>
        <v>0</v>
      </c>
      <c r="AI730" s="405">
        <f>SUM(AI669:AI728)</f>
        <v>0</v>
      </c>
      <c r="AK730" s="296"/>
    </row>
    <row r="731" spans="3:37" ht="12.75" customHeight="1" outlineLevel="1" x14ac:dyDescent="0.25">
      <c r="G731" s="103"/>
      <c r="H731" s="103"/>
      <c r="I731" s="103"/>
      <c r="J731" s="103"/>
      <c r="K731" s="103"/>
      <c r="L731" s="103"/>
      <c r="M731" s="103"/>
      <c r="N731" s="103"/>
      <c r="O731" s="103"/>
      <c r="P731" s="103"/>
      <c r="Q731" s="103"/>
      <c r="R731" s="103"/>
      <c r="S731" s="103"/>
      <c r="T731" s="103"/>
      <c r="U731" s="103"/>
      <c r="V731" s="103"/>
      <c r="W731" s="103"/>
      <c r="X731" s="103"/>
      <c r="Y731" s="103"/>
      <c r="Z731" s="103"/>
      <c r="AA731" s="103"/>
      <c r="AB731" s="103"/>
      <c r="AC731" s="103"/>
      <c r="AE731" s="103"/>
      <c r="AG731" s="103"/>
      <c r="AI731" s="103"/>
    </row>
    <row r="732" spans="3:37" ht="12.75" customHeight="1" outlineLevel="1" x14ac:dyDescent="0.25">
      <c r="C732" s="186" t="s">
        <v>620</v>
      </c>
      <c r="G732" s="103"/>
      <c r="H732" s="103"/>
      <c r="I732" s="103"/>
      <c r="J732" s="103"/>
      <c r="K732" s="103"/>
      <c r="L732" s="103"/>
      <c r="M732" s="103"/>
      <c r="N732" s="103"/>
      <c r="O732" s="103"/>
      <c r="P732" s="103"/>
      <c r="Q732" s="103"/>
      <c r="R732" s="103"/>
      <c r="S732" s="103"/>
      <c r="T732" s="103"/>
      <c r="U732" s="103"/>
      <c r="V732" s="103"/>
      <c r="W732" s="103"/>
      <c r="X732" s="103"/>
      <c r="Y732" s="103"/>
      <c r="Z732" s="103"/>
      <c r="AA732" s="103"/>
      <c r="AB732" s="103"/>
      <c r="AC732" s="103"/>
      <c r="AE732" s="103"/>
      <c r="AG732" s="103"/>
      <c r="AI732" s="103"/>
    </row>
    <row r="733" spans="3:37" ht="12.75" customHeight="1" outlineLevel="1" x14ac:dyDescent="0.25">
      <c r="D733" s="345" t="str">
        <f>'Line Items'!D1060</f>
        <v>DMU - Class 153</v>
      </c>
      <c r="E733" s="346"/>
      <c r="F733" s="347" t="s">
        <v>615</v>
      </c>
      <c r="G733" s="348"/>
      <c r="H733" s="348"/>
      <c r="I733" s="348"/>
      <c r="J733" s="348"/>
      <c r="K733" s="348"/>
      <c r="L733" s="348"/>
      <c r="M733" s="348"/>
      <c r="N733" s="348"/>
      <c r="O733" s="348"/>
      <c r="P733" s="348"/>
      <c r="Q733" s="348"/>
      <c r="R733" s="348"/>
      <c r="S733" s="348"/>
      <c r="T733" s="348"/>
      <c r="U733" s="348"/>
      <c r="V733" s="348"/>
      <c r="W733" s="348"/>
      <c r="X733" s="348"/>
      <c r="Y733" s="348"/>
      <c r="Z733" s="348"/>
      <c r="AA733" s="348"/>
      <c r="AB733" s="348"/>
      <c r="AC733" s="360"/>
      <c r="AE733" s="402"/>
      <c r="AG733" s="359"/>
      <c r="AI733" s="359"/>
      <c r="AK733" s="364"/>
    </row>
    <row r="734" spans="3:37" ht="12.75" customHeight="1" outlineLevel="1" x14ac:dyDescent="0.25">
      <c r="D734" s="139" t="str">
        <f>'Line Items'!D1061</f>
        <v>DMU - Class 156</v>
      </c>
      <c r="E734" s="102"/>
      <c r="F734" s="140" t="str">
        <f t="shared" ref="F734:F791" si="34">F733</f>
        <v>000 Unit Miles</v>
      </c>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4"/>
      <c r="AE734" s="403"/>
      <c r="AG734" s="285"/>
      <c r="AI734" s="285"/>
      <c r="AK734" s="378"/>
    </row>
    <row r="735" spans="3:37" ht="12.75" customHeight="1" outlineLevel="1" x14ac:dyDescent="0.25">
      <c r="D735" s="139" t="str">
        <f>'Line Items'!D1062</f>
        <v>DMU - Class 158</v>
      </c>
      <c r="E735" s="102"/>
      <c r="F735" s="140" t="str">
        <f t="shared" si="34"/>
        <v>000 Unit Miles</v>
      </c>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4"/>
      <c r="AE735" s="403"/>
      <c r="AG735" s="285"/>
      <c r="AI735" s="285"/>
      <c r="AK735" s="378"/>
    </row>
    <row r="736" spans="3:37" ht="12.75" customHeight="1" outlineLevel="1" x14ac:dyDescent="0.25">
      <c r="D736" s="139" t="str">
        <f>'Line Items'!D1063</f>
        <v>DMU - Class 222 4-car</v>
      </c>
      <c r="E736" s="102"/>
      <c r="F736" s="140" t="str">
        <f t="shared" si="34"/>
        <v>000 Unit Miles</v>
      </c>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4"/>
      <c r="AE736" s="403"/>
      <c r="AG736" s="285"/>
      <c r="AI736" s="285"/>
      <c r="AK736" s="378"/>
    </row>
    <row r="737" spans="4:37" ht="12.75" customHeight="1" outlineLevel="1" x14ac:dyDescent="0.25">
      <c r="D737" s="139" t="str">
        <f>'Line Items'!D1064</f>
        <v>DMU - Class 222 5-car</v>
      </c>
      <c r="E737" s="102"/>
      <c r="F737" s="140" t="str">
        <f t="shared" si="34"/>
        <v>000 Unit Miles</v>
      </c>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4"/>
      <c r="AE737" s="403"/>
      <c r="AG737" s="285"/>
      <c r="AI737" s="285"/>
      <c r="AK737" s="378"/>
    </row>
    <row r="738" spans="4:37" ht="12.75" customHeight="1" outlineLevel="1" x14ac:dyDescent="0.25">
      <c r="D738" s="139" t="str">
        <f>'Line Items'!D1065</f>
        <v>DMU - Class 222 7-car</v>
      </c>
      <c r="E738" s="102"/>
      <c r="F738" s="140" t="str">
        <f t="shared" si="34"/>
        <v>000 Unit Miles</v>
      </c>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4"/>
      <c r="AE738" s="403"/>
      <c r="AG738" s="285"/>
      <c r="AI738" s="285"/>
      <c r="AK738" s="378"/>
    </row>
    <row r="739" spans="4:37" ht="12.75" customHeight="1" outlineLevel="1" x14ac:dyDescent="0.25">
      <c r="D739" s="139" t="str">
        <f>'Line Items'!D1066</f>
        <v>HST (2+8)</v>
      </c>
      <c r="E739" s="102"/>
      <c r="F739" s="140" t="str">
        <f t="shared" si="34"/>
        <v>000 Unit Miles</v>
      </c>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4"/>
      <c r="AE739" s="403"/>
      <c r="AG739" s="285"/>
      <c r="AI739" s="285"/>
      <c r="AK739" s="378"/>
    </row>
    <row r="740" spans="4:37" ht="12.75" customHeight="1" outlineLevel="1" x14ac:dyDescent="0.25">
      <c r="D740" s="139" t="str">
        <f>'Line Items'!D1067</f>
        <v>HST (2+6)</v>
      </c>
      <c r="E740" s="102"/>
      <c r="F740" s="140" t="str">
        <f t="shared" si="34"/>
        <v>000 Unit Miles</v>
      </c>
      <c r="G740" s="283"/>
      <c r="H740" s="283"/>
      <c r="I740" s="283"/>
      <c r="J740" s="283"/>
      <c r="K740" s="283"/>
      <c r="L740" s="283"/>
      <c r="M740" s="283"/>
      <c r="N740" s="283"/>
      <c r="O740" s="283"/>
      <c r="P740" s="283"/>
      <c r="Q740" s="283"/>
      <c r="R740" s="283"/>
      <c r="S740" s="283"/>
      <c r="T740" s="283"/>
      <c r="U740" s="283"/>
      <c r="V740" s="283"/>
      <c r="W740" s="283"/>
      <c r="X740" s="283"/>
      <c r="Y740" s="283"/>
      <c r="Z740" s="283"/>
      <c r="AA740" s="283"/>
      <c r="AB740" s="283"/>
      <c r="AC740" s="284"/>
      <c r="AE740" s="403"/>
      <c r="AG740" s="285"/>
      <c r="AI740" s="285"/>
      <c r="AK740" s="378"/>
    </row>
    <row r="741" spans="4:37" ht="12.75" customHeight="1" outlineLevel="1" x14ac:dyDescent="0.25">
      <c r="D741" s="139" t="str">
        <f>'Line Items'!D1068</f>
        <v>[Rolling Stock - Units/Trains Line 9]</v>
      </c>
      <c r="E741" s="102"/>
      <c r="F741" s="140" t="str">
        <f t="shared" si="34"/>
        <v>000 Unit Miles</v>
      </c>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4"/>
      <c r="AE741" s="403"/>
      <c r="AG741" s="285"/>
      <c r="AI741" s="285"/>
      <c r="AK741" s="378"/>
    </row>
    <row r="742" spans="4:37" ht="12.75" customHeight="1" outlineLevel="1" x14ac:dyDescent="0.25">
      <c r="D742" s="139" t="str">
        <f>'Line Items'!D1069</f>
        <v>[Rolling Stock - Units/Trains Line 10]</v>
      </c>
      <c r="E742" s="102"/>
      <c r="F742" s="140" t="str">
        <f t="shared" si="34"/>
        <v>000 Unit Miles</v>
      </c>
      <c r="G742" s="283"/>
      <c r="H742" s="283"/>
      <c r="I742" s="283"/>
      <c r="J742" s="283"/>
      <c r="K742" s="283"/>
      <c r="L742" s="283"/>
      <c r="M742" s="283"/>
      <c r="N742" s="283"/>
      <c r="O742" s="283"/>
      <c r="P742" s="283"/>
      <c r="Q742" s="283"/>
      <c r="R742" s="283"/>
      <c r="S742" s="283"/>
      <c r="T742" s="283"/>
      <c r="U742" s="283"/>
      <c r="V742" s="283"/>
      <c r="W742" s="283"/>
      <c r="X742" s="283"/>
      <c r="Y742" s="283"/>
      <c r="Z742" s="283"/>
      <c r="AA742" s="283"/>
      <c r="AB742" s="283"/>
      <c r="AC742" s="284"/>
      <c r="AE742" s="403"/>
      <c r="AG742" s="285"/>
      <c r="AI742" s="285"/>
      <c r="AK742" s="378"/>
    </row>
    <row r="743" spans="4:37" ht="12.75" customHeight="1" outlineLevel="1" x14ac:dyDescent="0.25">
      <c r="D743" s="139" t="str">
        <f>'Line Items'!D1070</f>
        <v>[Rolling Stock - Units/Trains Line 11]</v>
      </c>
      <c r="E743" s="102"/>
      <c r="F743" s="140" t="str">
        <f t="shared" si="34"/>
        <v>000 Unit Miles</v>
      </c>
      <c r="G743" s="283"/>
      <c r="H743" s="283"/>
      <c r="I743" s="283"/>
      <c r="J743" s="283"/>
      <c r="K743" s="283"/>
      <c r="L743" s="283"/>
      <c r="M743" s="283"/>
      <c r="N743" s="283"/>
      <c r="O743" s="283"/>
      <c r="P743" s="283"/>
      <c r="Q743" s="283"/>
      <c r="R743" s="283"/>
      <c r="S743" s="283"/>
      <c r="T743" s="283"/>
      <c r="U743" s="283"/>
      <c r="V743" s="283"/>
      <c r="W743" s="283"/>
      <c r="X743" s="283"/>
      <c r="Y743" s="283"/>
      <c r="Z743" s="283"/>
      <c r="AA743" s="283"/>
      <c r="AB743" s="283"/>
      <c r="AC743" s="284"/>
      <c r="AE743" s="403"/>
      <c r="AG743" s="285"/>
      <c r="AI743" s="285"/>
      <c r="AK743" s="378"/>
    </row>
    <row r="744" spans="4:37" ht="12.75" customHeight="1" outlineLevel="1" x14ac:dyDescent="0.25">
      <c r="D744" s="139" t="str">
        <f>'Line Items'!D1071</f>
        <v>[Rolling Stock - Units/Trains Line 12]</v>
      </c>
      <c r="E744" s="102"/>
      <c r="F744" s="140" t="str">
        <f t="shared" si="34"/>
        <v>000 Unit Miles</v>
      </c>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4"/>
      <c r="AE744" s="403"/>
      <c r="AG744" s="285"/>
      <c r="AI744" s="285"/>
      <c r="AK744" s="378"/>
    </row>
    <row r="745" spans="4:37" ht="12.75" customHeight="1" outlineLevel="1" x14ac:dyDescent="0.25">
      <c r="D745" s="139" t="str">
        <f>'Line Items'!D1072</f>
        <v>[Rolling Stock - Units/Trains Line 13]</v>
      </c>
      <c r="E745" s="102"/>
      <c r="F745" s="140" t="str">
        <f t="shared" si="34"/>
        <v>000 Unit Miles</v>
      </c>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4"/>
      <c r="AE745" s="403"/>
      <c r="AG745" s="285"/>
      <c r="AI745" s="285"/>
      <c r="AK745" s="378"/>
    </row>
    <row r="746" spans="4:37" ht="12.75" customHeight="1" outlineLevel="1" x14ac:dyDescent="0.25">
      <c r="D746" s="139" t="str">
        <f>'Line Items'!D1073</f>
        <v>[Rolling Stock - Units/Trains Line 14]</v>
      </c>
      <c r="E746" s="102"/>
      <c r="F746" s="140" t="str">
        <f t="shared" si="34"/>
        <v>000 Unit Miles</v>
      </c>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4"/>
      <c r="AE746" s="403"/>
      <c r="AG746" s="285"/>
      <c r="AI746" s="285"/>
      <c r="AK746" s="378"/>
    </row>
    <row r="747" spans="4:37" ht="12.75" customHeight="1" outlineLevel="1" x14ac:dyDescent="0.25">
      <c r="D747" s="139" t="str">
        <f>'Line Items'!D1074</f>
        <v>[Rolling Stock - Units/Trains Line 15]</v>
      </c>
      <c r="E747" s="102"/>
      <c r="F747" s="140" t="str">
        <f t="shared" si="34"/>
        <v>000 Unit Miles</v>
      </c>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4"/>
      <c r="AE747" s="403"/>
      <c r="AG747" s="285"/>
      <c r="AI747" s="285"/>
      <c r="AK747" s="378"/>
    </row>
    <row r="748" spans="4:37" ht="12.75" customHeight="1" outlineLevel="1" x14ac:dyDescent="0.25">
      <c r="D748" s="139" t="str">
        <f>'Line Items'!D1075</f>
        <v>[Rolling Stock - Units/Trains Line 16]</v>
      </c>
      <c r="E748" s="102"/>
      <c r="F748" s="140" t="str">
        <f t="shared" si="34"/>
        <v>000 Unit Miles</v>
      </c>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4"/>
      <c r="AE748" s="403"/>
      <c r="AG748" s="285"/>
      <c r="AI748" s="285"/>
      <c r="AK748" s="378"/>
    </row>
    <row r="749" spans="4:37" ht="12.75" customHeight="1" outlineLevel="1" x14ac:dyDescent="0.25">
      <c r="D749" s="139" t="str">
        <f>'Line Items'!D1076</f>
        <v>[Rolling Stock - Units/Trains Line 17]</v>
      </c>
      <c r="E749" s="102"/>
      <c r="F749" s="140" t="str">
        <f t="shared" si="34"/>
        <v>000 Unit Miles</v>
      </c>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4"/>
      <c r="AE749" s="403"/>
      <c r="AG749" s="285"/>
      <c r="AI749" s="285"/>
      <c r="AK749" s="378"/>
    </row>
    <row r="750" spans="4:37" ht="13.5" customHeight="1" outlineLevel="1" x14ac:dyDescent="0.25">
      <c r="D750" s="139" t="str">
        <f>'Line Items'!D1077</f>
        <v>[Rolling Stock - Units/Trains Line 18]</v>
      </c>
      <c r="E750" s="102"/>
      <c r="F750" s="140" t="str">
        <f t="shared" si="34"/>
        <v>000 Unit Miles</v>
      </c>
      <c r="G750" s="283"/>
      <c r="H750" s="283"/>
      <c r="I750" s="283"/>
      <c r="J750" s="283"/>
      <c r="K750" s="283"/>
      <c r="L750" s="283"/>
      <c r="M750" s="283"/>
      <c r="N750" s="283"/>
      <c r="O750" s="283"/>
      <c r="P750" s="283"/>
      <c r="Q750" s="283"/>
      <c r="R750" s="283"/>
      <c r="S750" s="283"/>
      <c r="T750" s="283"/>
      <c r="U750" s="283"/>
      <c r="V750" s="283"/>
      <c r="W750" s="283"/>
      <c r="X750" s="283"/>
      <c r="Y750" s="283"/>
      <c r="Z750" s="283"/>
      <c r="AA750" s="283"/>
      <c r="AB750" s="283"/>
      <c r="AC750" s="284"/>
      <c r="AE750" s="403"/>
      <c r="AG750" s="285"/>
      <c r="AI750" s="285"/>
      <c r="AK750" s="378"/>
    </row>
    <row r="751" spans="4:37" ht="12.75" customHeight="1" outlineLevel="1" x14ac:dyDescent="0.25">
      <c r="D751" s="139" t="str">
        <f>'Line Items'!D1078</f>
        <v>[Rolling Stock - Units/Trains Line 19]</v>
      </c>
      <c r="E751" s="102"/>
      <c r="F751" s="140" t="str">
        <f t="shared" si="34"/>
        <v>000 Unit Miles</v>
      </c>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4"/>
      <c r="AE751" s="403"/>
      <c r="AG751" s="285"/>
      <c r="AI751" s="285"/>
      <c r="AK751" s="378"/>
    </row>
    <row r="752" spans="4:37" ht="12.75" customHeight="1" outlineLevel="1" x14ac:dyDescent="0.25">
      <c r="D752" s="139" t="str">
        <f>'Line Items'!D1079</f>
        <v>[Rolling Stock - Units/Trains Line 20]</v>
      </c>
      <c r="E752" s="102"/>
      <c r="F752" s="140" t="str">
        <f t="shared" si="34"/>
        <v>000 Unit Miles</v>
      </c>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4"/>
      <c r="AE752" s="403"/>
      <c r="AG752" s="285"/>
      <c r="AI752" s="285"/>
      <c r="AK752" s="378"/>
    </row>
    <row r="753" spans="4:37" ht="12.75" customHeight="1" outlineLevel="1" x14ac:dyDescent="0.25">
      <c r="D753" s="139" t="str">
        <f>'Line Items'!D1080</f>
        <v>[Rolling Stock - Units/Trains Line 21]</v>
      </c>
      <c r="E753" s="102"/>
      <c r="F753" s="140" t="str">
        <f t="shared" si="34"/>
        <v>000 Unit Miles</v>
      </c>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4"/>
      <c r="AE753" s="403"/>
      <c r="AG753" s="285"/>
      <c r="AI753" s="285"/>
      <c r="AK753" s="378"/>
    </row>
    <row r="754" spans="4:37" ht="12.75" customHeight="1" outlineLevel="1" x14ac:dyDescent="0.25">
      <c r="D754" s="139" t="str">
        <f>'Line Items'!D1081</f>
        <v>[Rolling Stock - Units/Trains Line 22]</v>
      </c>
      <c r="E754" s="102"/>
      <c r="F754" s="140" t="str">
        <f t="shared" si="34"/>
        <v>000 Unit Miles</v>
      </c>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4"/>
      <c r="AE754" s="403"/>
      <c r="AG754" s="285"/>
      <c r="AI754" s="285"/>
      <c r="AK754" s="378"/>
    </row>
    <row r="755" spans="4:37" ht="12.75" customHeight="1" outlineLevel="1" x14ac:dyDescent="0.25">
      <c r="D755" s="139" t="str">
        <f>'Line Items'!D1082</f>
        <v>[Rolling Stock - Units/Trains Line 23]</v>
      </c>
      <c r="E755" s="102"/>
      <c r="F755" s="140" t="str">
        <f t="shared" si="34"/>
        <v>000 Unit Miles</v>
      </c>
      <c r="G755" s="283"/>
      <c r="H755" s="283"/>
      <c r="I755" s="283"/>
      <c r="J755" s="283"/>
      <c r="K755" s="283"/>
      <c r="L755" s="283"/>
      <c r="M755" s="283"/>
      <c r="N755" s="283"/>
      <c r="O755" s="283"/>
      <c r="P755" s="283"/>
      <c r="Q755" s="283"/>
      <c r="R755" s="283"/>
      <c r="S755" s="283"/>
      <c r="T755" s="283"/>
      <c r="U755" s="283"/>
      <c r="V755" s="283"/>
      <c r="W755" s="283"/>
      <c r="X755" s="283"/>
      <c r="Y755" s="283"/>
      <c r="Z755" s="283"/>
      <c r="AA755" s="283"/>
      <c r="AB755" s="283"/>
      <c r="AC755" s="284"/>
      <c r="AE755" s="403"/>
      <c r="AG755" s="285"/>
      <c r="AI755" s="285"/>
      <c r="AK755" s="378"/>
    </row>
    <row r="756" spans="4:37" ht="12.75" customHeight="1" outlineLevel="1" x14ac:dyDescent="0.25">
      <c r="D756" s="139" t="str">
        <f>'Line Items'!D1083</f>
        <v>[Rolling Stock - Units/Trains Line 24]</v>
      </c>
      <c r="E756" s="102"/>
      <c r="F756" s="140" t="str">
        <f t="shared" si="34"/>
        <v>000 Unit Miles</v>
      </c>
      <c r="G756" s="283"/>
      <c r="H756" s="283"/>
      <c r="I756" s="283"/>
      <c r="J756" s="283"/>
      <c r="K756" s="283"/>
      <c r="L756" s="283"/>
      <c r="M756" s="283"/>
      <c r="N756" s="283"/>
      <c r="O756" s="283"/>
      <c r="P756" s="283"/>
      <c r="Q756" s="283"/>
      <c r="R756" s="283"/>
      <c r="S756" s="283"/>
      <c r="T756" s="283"/>
      <c r="U756" s="283"/>
      <c r="V756" s="283"/>
      <c r="W756" s="283"/>
      <c r="X756" s="283"/>
      <c r="Y756" s="283"/>
      <c r="Z756" s="283"/>
      <c r="AA756" s="283"/>
      <c r="AB756" s="283"/>
      <c r="AC756" s="284"/>
      <c r="AE756" s="403"/>
      <c r="AG756" s="285"/>
      <c r="AI756" s="285"/>
      <c r="AK756" s="378"/>
    </row>
    <row r="757" spans="4:37" ht="12.75" customHeight="1" outlineLevel="1" x14ac:dyDescent="0.25">
      <c r="D757" s="139" t="str">
        <f>'Line Items'!D1084</f>
        <v>[Rolling Stock - Units/Trains Line 25]</v>
      </c>
      <c r="E757" s="102"/>
      <c r="F757" s="140" t="str">
        <f t="shared" si="34"/>
        <v>000 Unit Miles</v>
      </c>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4"/>
      <c r="AE757" s="403"/>
      <c r="AG757" s="285"/>
      <c r="AI757" s="285"/>
      <c r="AK757" s="378"/>
    </row>
    <row r="758" spans="4:37" ht="12.75" customHeight="1" outlineLevel="1" x14ac:dyDescent="0.25">
      <c r="D758" s="139" t="str">
        <f>'Line Items'!D1085</f>
        <v>[Rolling Stock - Units/Trains Line 26]</v>
      </c>
      <c r="E758" s="102"/>
      <c r="F758" s="140" t="str">
        <f t="shared" si="34"/>
        <v>000 Unit Miles</v>
      </c>
      <c r="G758" s="283"/>
      <c r="H758" s="283"/>
      <c r="I758" s="283"/>
      <c r="J758" s="283"/>
      <c r="K758" s="283"/>
      <c r="L758" s="283"/>
      <c r="M758" s="283"/>
      <c r="N758" s="283"/>
      <c r="O758" s="283"/>
      <c r="P758" s="283"/>
      <c r="Q758" s="283"/>
      <c r="R758" s="283"/>
      <c r="S758" s="283"/>
      <c r="T758" s="283"/>
      <c r="U758" s="283"/>
      <c r="V758" s="283"/>
      <c r="W758" s="283"/>
      <c r="X758" s="283"/>
      <c r="Y758" s="283"/>
      <c r="Z758" s="283"/>
      <c r="AA758" s="283"/>
      <c r="AB758" s="283"/>
      <c r="AC758" s="284"/>
      <c r="AE758" s="403"/>
      <c r="AG758" s="285"/>
      <c r="AI758" s="285"/>
      <c r="AK758" s="378"/>
    </row>
    <row r="759" spans="4:37" ht="12.75" customHeight="1" outlineLevel="1" x14ac:dyDescent="0.25">
      <c r="D759" s="139" t="str">
        <f>'Line Items'!D1086</f>
        <v>[Rolling Stock - Units/Trains Line 27]</v>
      </c>
      <c r="E759" s="102"/>
      <c r="F759" s="140" t="str">
        <f t="shared" si="34"/>
        <v>000 Unit Miles</v>
      </c>
      <c r="G759" s="283"/>
      <c r="H759" s="283"/>
      <c r="I759" s="283"/>
      <c r="J759" s="283"/>
      <c r="K759" s="283"/>
      <c r="L759" s="283"/>
      <c r="M759" s="283"/>
      <c r="N759" s="283"/>
      <c r="O759" s="283"/>
      <c r="P759" s="283"/>
      <c r="Q759" s="283"/>
      <c r="R759" s="283"/>
      <c r="S759" s="283"/>
      <c r="T759" s="283"/>
      <c r="U759" s="283"/>
      <c r="V759" s="283"/>
      <c r="W759" s="283"/>
      <c r="X759" s="283"/>
      <c r="Y759" s="283"/>
      <c r="Z759" s="283"/>
      <c r="AA759" s="283"/>
      <c r="AB759" s="283"/>
      <c r="AC759" s="284"/>
      <c r="AE759" s="403"/>
      <c r="AG759" s="285"/>
      <c r="AI759" s="285"/>
      <c r="AK759" s="378"/>
    </row>
    <row r="760" spans="4:37" ht="12.75" customHeight="1" outlineLevel="1" x14ac:dyDescent="0.25">
      <c r="D760" s="139" t="str">
        <f>'Line Items'!D1087</f>
        <v>[Rolling Stock - Units/Trains Line 28]</v>
      </c>
      <c r="E760" s="102"/>
      <c r="F760" s="140" t="str">
        <f t="shared" si="34"/>
        <v>000 Unit Miles</v>
      </c>
      <c r="G760" s="283"/>
      <c r="H760" s="283"/>
      <c r="I760" s="283"/>
      <c r="J760" s="283"/>
      <c r="K760" s="283"/>
      <c r="L760" s="283"/>
      <c r="M760" s="283"/>
      <c r="N760" s="283"/>
      <c r="O760" s="283"/>
      <c r="P760" s="283"/>
      <c r="Q760" s="283"/>
      <c r="R760" s="283"/>
      <c r="S760" s="283"/>
      <c r="T760" s="283"/>
      <c r="U760" s="283"/>
      <c r="V760" s="283"/>
      <c r="W760" s="283"/>
      <c r="X760" s="283"/>
      <c r="Y760" s="283"/>
      <c r="Z760" s="283"/>
      <c r="AA760" s="283"/>
      <c r="AB760" s="283"/>
      <c r="AC760" s="284"/>
      <c r="AE760" s="403"/>
      <c r="AG760" s="285"/>
      <c r="AI760" s="285"/>
      <c r="AK760" s="378"/>
    </row>
    <row r="761" spans="4:37" ht="12.75" customHeight="1" outlineLevel="1" x14ac:dyDescent="0.25">
      <c r="D761" s="139" t="str">
        <f>'Line Items'!D1088</f>
        <v>[Rolling Stock - Units/Trains Line 29]</v>
      </c>
      <c r="E761" s="102"/>
      <c r="F761" s="140" t="str">
        <f t="shared" si="34"/>
        <v>000 Unit Miles</v>
      </c>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4"/>
      <c r="AE761" s="403"/>
      <c r="AG761" s="285"/>
      <c r="AI761" s="285"/>
      <c r="AK761" s="378"/>
    </row>
    <row r="762" spans="4:37" ht="12.75" customHeight="1" outlineLevel="1" x14ac:dyDescent="0.25">
      <c r="D762" s="139" t="str">
        <f>'Line Items'!D1089</f>
        <v>[Rolling Stock - Units/Trains Line 30]</v>
      </c>
      <c r="E762" s="102"/>
      <c r="F762" s="140" t="str">
        <f t="shared" si="34"/>
        <v>000 Unit Miles</v>
      </c>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4"/>
      <c r="AE762" s="403"/>
      <c r="AG762" s="285"/>
      <c r="AI762" s="285"/>
      <c r="AK762" s="378"/>
    </row>
    <row r="763" spans="4:37" ht="12.75" customHeight="1" outlineLevel="1" x14ac:dyDescent="0.25">
      <c r="D763" s="139" t="str">
        <f>'Line Items'!D1090</f>
        <v>[Rolling Stock - Units/Trains Line 31]</v>
      </c>
      <c r="E763" s="102"/>
      <c r="F763" s="140" t="str">
        <f t="shared" si="34"/>
        <v>000 Unit Miles</v>
      </c>
      <c r="G763" s="283"/>
      <c r="H763" s="283"/>
      <c r="I763" s="283"/>
      <c r="J763" s="283"/>
      <c r="K763" s="283"/>
      <c r="L763" s="283"/>
      <c r="M763" s="283"/>
      <c r="N763" s="283"/>
      <c r="O763" s="283"/>
      <c r="P763" s="283"/>
      <c r="Q763" s="283"/>
      <c r="R763" s="283"/>
      <c r="S763" s="283"/>
      <c r="T763" s="283"/>
      <c r="U763" s="283"/>
      <c r="V763" s="283"/>
      <c r="W763" s="283"/>
      <c r="X763" s="283"/>
      <c r="Y763" s="283"/>
      <c r="Z763" s="283"/>
      <c r="AA763" s="283"/>
      <c r="AB763" s="283"/>
      <c r="AC763" s="284"/>
      <c r="AE763" s="403"/>
      <c r="AG763" s="285"/>
      <c r="AI763" s="285"/>
      <c r="AK763" s="378"/>
    </row>
    <row r="764" spans="4:37" ht="12.75" customHeight="1" outlineLevel="1" x14ac:dyDescent="0.25">
      <c r="D764" s="139" t="str">
        <f>'Line Items'!D1091</f>
        <v>[Rolling Stock - Units/Trains Line 32]</v>
      </c>
      <c r="E764" s="102"/>
      <c r="F764" s="140" t="str">
        <f t="shared" si="34"/>
        <v>000 Unit Miles</v>
      </c>
      <c r="G764" s="283"/>
      <c r="H764" s="283"/>
      <c r="I764" s="283"/>
      <c r="J764" s="283"/>
      <c r="K764" s="283"/>
      <c r="L764" s="283"/>
      <c r="M764" s="283"/>
      <c r="N764" s="283"/>
      <c r="O764" s="283"/>
      <c r="P764" s="283"/>
      <c r="Q764" s="283"/>
      <c r="R764" s="283"/>
      <c r="S764" s="283"/>
      <c r="T764" s="283"/>
      <c r="U764" s="283"/>
      <c r="V764" s="283"/>
      <c r="W764" s="283"/>
      <c r="X764" s="283"/>
      <c r="Y764" s="283"/>
      <c r="Z764" s="283"/>
      <c r="AA764" s="283"/>
      <c r="AB764" s="283"/>
      <c r="AC764" s="284"/>
      <c r="AE764" s="403"/>
      <c r="AG764" s="285"/>
      <c r="AI764" s="285"/>
      <c r="AK764" s="378"/>
    </row>
    <row r="765" spans="4:37" ht="12.75" customHeight="1" outlineLevel="1" x14ac:dyDescent="0.25">
      <c r="D765" s="139" t="str">
        <f>'Line Items'!D1092</f>
        <v>[Rolling Stock - Units/Trains Line 33]</v>
      </c>
      <c r="E765" s="102"/>
      <c r="F765" s="140" t="str">
        <f t="shared" si="34"/>
        <v>000 Unit Miles</v>
      </c>
      <c r="G765" s="283"/>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4"/>
      <c r="AE765" s="403"/>
      <c r="AG765" s="285"/>
      <c r="AI765" s="285"/>
      <c r="AK765" s="378"/>
    </row>
    <row r="766" spans="4:37" ht="12.75" customHeight="1" outlineLevel="1" x14ac:dyDescent="0.25">
      <c r="D766" s="139" t="str">
        <f>'Line Items'!D1093</f>
        <v>[Rolling Stock - Units/Trains Line 34]</v>
      </c>
      <c r="E766" s="102"/>
      <c r="F766" s="140" t="str">
        <f t="shared" si="34"/>
        <v>000 Unit Miles</v>
      </c>
      <c r="G766" s="283"/>
      <c r="H766" s="283"/>
      <c r="I766" s="283"/>
      <c r="J766" s="283"/>
      <c r="K766" s="283"/>
      <c r="L766" s="283"/>
      <c r="M766" s="283"/>
      <c r="N766" s="283"/>
      <c r="O766" s="283"/>
      <c r="P766" s="283"/>
      <c r="Q766" s="283"/>
      <c r="R766" s="283"/>
      <c r="S766" s="283"/>
      <c r="T766" s="283"/>
      <c r="U766" s="283"/>
      <c r="V766" s="283"/>
      <c r="W766" s="283"/>
      <c r="X766" s="283"/>
      <c r="Y766" s="283"/>
      <c r="Z766" s="283"/>
      <c r="AA766" s="283"/>
      <c r="AB766" s="283"/>
      <c r="AC766" s="284"/>
      <c r="AE766" s="403"/>
      <c r="AG766" s="285"/>
      <c r="AI766" s="285"/>
      <c r="AK766" s="378"/>
    </row>
    <row r="767" spans="4:37" ht="12.75" customHeight="1" outlineLevel="1" x14ac:dyDescent="0.25">
      <c r="D767" s="139" t="str">
        <f>'Line Items'!D1094</f>
        <v>[Rolling Stock - Units/Trains Line 35]</v>
      </c>
      <c r="E767" s="102"/>
      <c r="F767" s="140" t="str">
        <f t="shared" si="34"/>
        <v>000 Unit Miles</v>
      </c>
      <c r="G767" s="283"/>
      <c r="H767" s="283"/>
      <c r="I767" s="283"/>
      <c r="J767" s="283"/>
      <c r="K767" s="283"/>
      <c r="L767" s="283"/>
      <c r="M767" s="283"/>
      <c r="N767" s="283"/>
      <c r="O767" s="283"/>
      <c r="P767" s="283"/>
      <c r="Q767" s="283"/>
      <c r="R767" s="283"/>
      <c r="S767" s="283"/>
      <c r="T767" s="283"/>
      <c r="U767" s="283"/>
      <c r="V767" s="283"/>
      <c r="W767" s="283"/>
      <c r="X767" s="283"/>
      <c r="Y767" s="283"/>
      <c r="Z767" s="283"/>
      <c r="AA767" s="283"/>
      <c r="AB767" s="283"/>
      <c r="AC767" s="284"/>
      <c r="AE767" s="403"/>
      <c r="AG767" s="285"/>
      <c r="AI767" s="285"/>
      <c r="AK767" s="378"/>
    </row>
    <row r="768" spans="4:37" ht="12.75" customHeight="1" outlineLevel="1" x14ac:dyDescent="0.25">
      <c r="D768" s="139" t="str">
        <f>'Line Items'!D1095</f>
        <v>[Rolling Stock - Units/Trains Line 36]</v>
      </c>
      <c r="E768" s="102"/>
      <c r="F768" s="140" t="str">
        <f t="shared" si="34"/>
        <v>000 Unit Miles</v>
      </c>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4"/>
      <c r="AE768" s="403"/>
      <c r="AG768" s="285"/>
      <c r="AI768" s="285"/>
      <c r="AK768" s="378"/>
    </row>
    <row r="769" spans="4:37" ht="12.75" customHeight="1" outlineLevel="1" x14ac:dyDescent="0.25">
      <c r="D769" s="139" t="str">
        <f>'Line Items'!D1096</f>
        <v>[Rolling Stock - Units/Trains Line 37]</v>
      </c>
      <c r="E769" s="102"/>
      <c r="F769" s="140" t="str">
        <f t="shared" si="34"/>
        <v>000 Unit Miles</v>
      </c>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4"/>
      <c r="AE769" s="403"/>
      <c r="AG769" s="285"/>
      <c r="AI769" s="285"/>
      <c r="AK769" s="378"/>
    </row>
    <row r="770" spans="4:37" ht="12.75" customHeight="1" outlineLevel="1" x14ac:dyDescent="0.25">
      <c r="D770" s="139" t="str">
        <f>'Line Items'!D1097</f>
        <v>[Rolling Stock - Units/Trains Line 38]</v>
      </c>
      <c r="E770" s="102"/>
      <c r="F770" s="140" t="str">
        <f t="shared" si="34"/>
        <v>000 Unit Miles</v>
      </c>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4"/>
      <c r="AE770" s="403"/>
      <c r="AG770" s="285"/>
      <c r="AI770" s="285"/>
      <c r="AK770" s="378"/>
    </row>
    <row r="771" spans="4:37" ht="12.75" customHeight="1" outlineLevel="1" x14ac:dyDescent="0.25">
      <c r="D771" s="139" t="str">
        <f>'Line Items'!D1098</f>
        <v>[Rolling Stock - Units/Trains Line 39]</v>
      </c>
      <c r="E771" s="102"/>
      <c r="F771" s="140" t="str">
        <f t="shared" si="34"/>
        <v>000 Unit Miles</v>
      </c>
      <c r="G771" s="283"/>
      <c r="H771" s="283"/>
      <c r="I771" s="283"/>
      <c r="J771" s="283"/>
      <c r="K771" s="283"/>
      <c r="L771" s="283"/>
      <c r="M771" s="283"/>
      <c r="N771" s="283"/>
      <c r="O771" s="283"/>
      <c r="P771" s="283"/>
      <c r="Q771" s="283"/>
      <c r="R771" s="283"/>
      <c r="S771" s="283"/>
      <c r="T771" s="283"/>
      <c r="U771" s="283"/>
      <c r="V771" s="283"/>
      <c r="W771" s="283"/>
      <c r="X771" s="283"/>
      <c r="Y771" s="283"/>
      <c r="Z771" s="283"/>
      <c r="AA771" s="283"/>
      <c r="AB771" s="283"/>
      <c r="AC771" s="284"/>
      <c r="AE771" s="403"/>
      <c r="AG771" s="285"/>
      <c r="AI771" s="285"/>
      <c r="AK771" s="378"/>
    </row>
    <row r="772" spans="4:37" ht="12.75" customHeight="1" outlineLevel="1" x14ac:dyDescent="0.25">
      <c r="D772" s="139" t="str">
        <f>'Line Items'!D1099</f>
        <v>[Rolling Stock - Units/Trains Line 40]</v>
      </c>
      <c r="E772" s="102"/>
      <c r="F772" s="140" t="str">
        <f t="shared" si="34"/>
        <v>000 Unit Miles</v>
      </c>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4"/>
      <c r="AE772" s="403"/>
      <c r="AG772" s="285"/>
      <c r="AI772" s="285"/>
      <c r="AK772" s="378"/>
    </row>
    <row r="773" spans="4:37" ht="12.75" customHeight="1" outlineLevel="1" x14ac:dyDescent="0.25">
      <c r="D773" s="139" t="str">
        <f>'Line Items'!D1100</f>
        <v>[Rolling Stock - Units/Trains Line 41]</v>
      </c>
      <c r="E773" s="102"/>
      <c r="F773" s="140" t="str">
        <f t="shared" si="34"/>
        <v>000 Unit Miles</v>
      </c>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4"/>
      <c r="AE773" s="403"/>
      <c r="AG773" s="285"/>
      <c r="AI773" s="285"/>
      <c r="AK773" s="378"/>
    </row>
    <row r="774" spans="4:37" ht="12.75" customHeight="1" outlineLevel="1" x14ac:dyDescent="0.25">
      <c r="D774" s="139" t="str">
        <f>'Line Items'!D1101</f>
        <v>[Rolling Stock - Units/Trains Line 42]</v>
      </c>
      <c r="E774" s="102"/>
      <c r="F774" s="140" t="str">
        <f t="shared" si="34"/>
        <v>000 Unit Miles</v>
      </c>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4"/>
      <c r="AE774" s="403"/>
      <c r="AG774" s="285"/>
      <c r="AI774" s="285"/>
      <c r="AK774" s="378"/>
    </row>
    <row r="775" spans="4:37" ht="12.75" customHeight="1" outlineLevel="1" x14ac:dyDescent="0.25">
      <c r="D775" s="139" t="str">
        <f>'Line Items'!D1102</f>
        <v>[Rolling Stock - Units/Trains Line 43]</v>
      </c>
      <c r="E775" s="102"/>
      <c r="F775" s="140" t="str">
        <f t="shared" si="34"/>
        <v>000 Unit Miles</v>
      </c>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4"/>
      <c r="AE775" s="403"/>
      <c r="AG775" s="285"/>
      <c r="AI775" s="285"/>
      <c r="AK775" s="378"/>
    </row>
    <row r="776" spans="4:37" ht="12.75" customHeight="1" outlineLevel="1" x14ac:dyDescent="0.25">
      <c r="D776" s="139" t="str">
        <f>'Line Items'!D1103</f>
        <v>[Rolling Stock - Units/Trains Line 44]</v>
      </c>
      <c r="E776" s="102"/>
      <c r="F776" s="140" t="str">
        <f t="shared" si="34"/>
        <v>000 Unit Miles</v>
      </c>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4"/>
      <c r="AE776" s="403"/>
      <c r="AG776" s="285"/>
      <c r="AI776" s="285"/>
      <c r="AK776" s="378"/>
    </row>
    <row r="777" spans="4:37" ht="12.75" customHeight="1" outlineLevel="1" x14ac:dyDescent="0.25">
      <c r="D777" s="139" t="str">
        <f>'Line Items'!D1104</f>
        <v>[Rolling Stock - Units/Trains Line 45]</v>
      </c>
      <c r="E777" s="102"/>
      <c r="F777" s="140" t="str">
        <f t="shared" si="34"/>
        <v>000 Unit Miles</v>
      </c>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4"/>
      <c r="AE777" s="403"/>
      <c r="AG777" s="285"/>
      <c r="AI777" s="285"/>
      <c r="AK777" s="378"/>
    </row>
    <row r="778" spans="4:37" ht="12.75" customHeight="1" outlineLevel="1" x14ac:dyDescent="0.25">
      <c r="D778" s="139" t="str">
        <f>'Line Items'!D1105</f>
        <v>[Rolling Stock - Units/Trains Line 46]</v>
      </c>
      <c r="E778" s="102"/>
      <c r="F778" s="140" t="str">
        <f t="shared" si="34"/>
        <v>000 Unit Miles</v>
      </c>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4"/>
      <c r="AE778" s="403"/>
      <c r="AG778" s="285"/>
      <c r="AI778" s="285"/>
      <c r="AK778" s="378"/>
    </row>
    <row r="779" spans="4:37" ht="12.75" customHeight="1" outlineLevel="1" x14ac:dyDescent="0.25">
      <c r="D779" s="139" t="str">
        <f>'Line Items'!D1106</f>
        <v>[Rolling Stock - Units/Trains Line 47]</v>
      </c>
      <c r="E779" s="102"/>
      <c r="F779" s="140" t="str">
        <f t="shared" si="34"/>
        <v>000 Unit Miles</v>
      </c>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4"/>
      <c r="AE779" s="403"/>
      <c r="AG779" s="285"/>
      <c r="AI779" s="285"/>
      <c r="AK779" s="378"/>
    </row>
    <row r="780" spans="4:37" ht="12.75" customHeight="1" outlineLevel="1" x14ac:dyDescent="0.25">
      <c r="D780" s="139" t="str">
        <f>'Line Items'!D1107</f>
        <v>[Rolling Stock - Units/Trains Line 48]</v>
      </c>
      <c r="E780" s="102"/>
      <c r="F780" s="140" t="str">
        <f t="shared" si="34"/>
        <v>000 Unit Miles</v>
      </c>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4"/>
      <c r="AE780" s="403"/>
      <c r="AG780" s="285"/>
      <c r="AI780" s="285"/>
      <c r="AK780" s="378"/>
    </row>
    <row r="781" spans="4:37" ht="12.75" customHeight="1" outlineLevel="1" x14ac:dyDescent="0.25">
      <c r="D781" s="139" t="str">
        <f>'Line Items'!D1108</f>
        <v>[Rolling Stock - Units/Trains Line 49]</v>
      </c>
      <c r="E781" s="102"/>
      <c r="F781" s="140" t="str">
        <f t="shared" si="34"/>
        <v>000 Unit Miles</v>
      </c>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4"/>
      <c r="AE781" s="403"/>
      <c r="AG781" s="285"/>
      <c r="AI781" s="285"/>
      <c r="AK781" s="378"/>
    </row>
    <row r="782" spans="4:37" ht="12.75" customHeight="1" outlineLevel="1" x14ac:dyDescent="0.25">
      <c r="D782" s="139" t="str">
        <f>'Line Items'!D1109</f>
        <v>[Rolling Stock - Units/Trains Line 50]</v>
      </c>
      <c r="E782" s="102"/>
      <c r="F782" s="140" t="str">
        <f t="shared" si="34"/>
        <v>000 Unit Miles</v>
      </c>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4"/>
      <c r="AE782" s="403"/>
      <c r="AG782" s="285"/>
      <c r="AI782" s="285"/>
      <c r="AK782" s="378"/>
    </row>
    <row r="783" spans="4:37" ht="12.75" customHeight="1" outlineLevel="1" x14ac:dyDescent="0.25">
      <c r="D783" s="139" t="str">
        <f>'Line Items'!D1110</f>
        <v>[Rolling Stock - Units/Trains Line 51]</v>
      </c>
      <c r="E783" s="102"/>
      <c r="F783" s="140" t="str">
        <f t="shared" si="34"/>
        <v>000 Unit Miles</v>
      </c>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4"/>
      <c r="AE783" s="403"/>
      <c r="AG783" s="285"/>
      <c r="AI783" s="285"/>
      <c r="AK783" s="378"/>
    </row>
    <row r="784" spans="4:37" ht="12.75" customHeight="1" outlineLevel="1" x14ac:dyDescent="0.25">
      <c r="D784" s="139" t="str">
        <f>'Line Items'!D1111</f>
        <v>[Rolling Stock - Units/Trains Line 52]</v>
      </c>
      <c r="E784" s="102"/>
      <c r="F784" s="140" t="str">
        <f t="shared" si="34"/>
        <v>000 Unit Miles</v>
      </c>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4"/>
      <c r="AE784" s="403"/>
      <c r="AG784" s="285"/>
      <c r="AI784" s="285"/>
      <c r="AK784" s="378"/>
    </row>
    <row r="785" spans="3:37" ht="12.75" customHeight="1" outlineLevel="1" x14ac:dyDescent="0.25">
      <c r="D785" s="139" t="str">
        <f>'Line Items'!D1112</f>
        <v>[Rolling Stock - Units/Trains Line 53]</v>
      </c>
      <c r="E785" s="102"/>
      <c r="F785" s="140" t="str">
        <f t="shared" si="34"/>
        <v>000 Unit Miles</v>
      </c>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4"/>
      <c r="AE785" s="403"/>
      <c r="AG785" s="285"/>
      <c r="AI785" s="285"/>
      <c r="AK785" s="378"/>
    </row>
    <row r="786" spans="3:37" ht="12.75" customHeight="1" outlineLevel="1" x14ac:dyDescent="0.25">
      <c r="D786" s="139" t="str">
        <f>'Line Items'!D1113</f>
        <v>[Rolling Stock - Units/Trains Line 54]</v>
      </c>
      <c r="E786" s="102"/>
      <c r="F786" s="140" t="str">
        <f t="shared" si="34"/>
        <v>000 Unit Miles</v>
      </c>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4"/>
      <c r="AE786" s="403"/>
      <c r="AG786" s="285"/>
      <c r="AI786" s="285"/>
      <c r="AK786" s="378"/>
    </row>
    <row r="787" spans="3:37" ht="12.75" customHeight="1" outlineLevel="1" x14ac:dyDescent="0.25">
      <c r="D787" s="139" t="str">
        <f>'Line Items'!D1114</f>
        <v>[Rolling Stock - Units/Trains Line 55]</v>
      </c>
      <c r="E787" s="102"/>
      <c r="F787" s="140" t="str">
        <f t="shared" si="34"/>
        <v>000 Unit Miles</v>
      </c>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4"/>
      <c r="AE787" s="403"/>
      <c r="AG787" s="285"/>
      <c r="AI787" s="285"/>
      <c r="AK787" s="378"/>
    </row>
    <row r="788" spans="3:37" ht="12.75" customHeight="1" outlineLevel="1" x14ac:dyDescent="0.25">
      <c r="D788" s="139" t="str">
        <f>'Line Items'!D1115</f>
        <v>[Rolling Stock - Units/Trains Line 56]</v>
      </c>
      <c r="E788" s="102"/>
      <c r="F788" s="140" t="str">
        <f t="shared" si="34"/>
        <v>000 Unit Miles</v>
      </c>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4"/>
      <c r="AE788" s="403"/>
      <c r="AG788" s="285"/>
      <c r="AI788" s="285"/>
      <c r="AK788" s="378"/>
    </row>
    <row r="789" spans="3:37" ht="12.75" customHeight="1" outlineLevel="1" x14ac:dyDescent="0.25">
      <c r="D789" s="139" t="str">
        <f>'Line Items'!D1116</f>
        <v>[Rolling Stock - Units/Trains Line 57]</v>
      </c>
      <c r="E789" s="102"/>
      <c r="F789" s="140" t="str">
        <f t="shared" si="34"/>
        <v>000 Unit Miles</v>
      </c>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4"/>
      <c r="AE789" s="403"/>
      <c r="AG789" s="285"/>
      <c r="AI789" s="285"/>
      <c r="AK789" s="378"/>
    </row>
    <row r="790" spans="3:37" ht="12.75" customHeight="1" outlineLevel="1" x14ac:dyDescent="0.25">
      <c r="D790" s="139" t="str">
        <f>'Line Items'!D1117</f>
        <v>[Rolling Stock - Units/Trains Line 58]</v>
      </c>
      <c r="E790" s="102"/>
      <c r="F790" s="140" t="str">
        <f t="shared" si="34"/>
        <v>000 Unit Miles</v>
      </c>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4"/>
      <c r="AE790" s="403"/>
      <c r="AG790" s="285"/>
      <c r="AI790" s="285"/>
      <c r="AK790" s="378"/>
    </row>
    <row r="791" spans="3:37" ht="12.75" customHeight="1" outlineLevel="1" x14ac:dyDescent="0.25">
      <c r="D791" s="139" t="str">
        <f>'Line Items'!D1118</f>
        <v>[Rolling Stock - Units/Trains Line 59]</v>
      </c>
      <c r="E791" s="102"/>
      <c r="F791" s="140" t="str">
        <f t="shared" si="34"/>
        <v>000 Unit Miles</v>
      </c>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4"/>
      <c r="AE791" s="403"/>
      <c r="AG791" s="285"/>
      <c r="AI791" s="285"/>
      <c r="AK791" s="378"/>
    </row>
    <row r="792" spans="3:37" ht="12.75" customHeight="1" outlineLevel="1" x14ac:dyDescent="0.25">
      <c r="D792" s="111" t="str">
        <f>'Line Items'!D1119</f>
        <v>[Rolling Stock - Units/Trains Line 60]</v>
      </c>
      <c r="E792" s="287"/>
      <c r="F792" s="150" t="str">
        <f>F791</f>
        <v>000 Unit Miles</v>
      </c>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9"/>
      <c r="AE792" s="404"/>
      <c r="AG792" s="290"/>
      <c r="AI792" s="290"/>
      <c r="AK792" s="406"/>
    </row>
    <row r="793" spans="3:37" ht="12.75" customHeight="1" outlineLevel="1" x14ac:dyDescent="0.25">
      <c r="G793" s="103"/>
      <c r="H793" s="103"/>
      <c r="I793" s="103"/>
      <c r="J793" s="103"/>
      <c r="K793" s="103"/>
      <c r="L793" s="103"/>
      <c r="M793" s="103"/>
      <c r="N793" s="103"/>
      <c r="O793" s="103"/>
      <c r="P793" s="103"/>
      <c r="Q793" s="103"/>
      <c r="R793" s="103"/>
      <c r="S793" s="103"/>
      <c r="T793" s="103"/>
      <c r="U793" s="103"/>
      <c r="V793" s="103"/>
      <c r="W793" s="103"/>
      <c r="X793" s="103"/>
      <c r="Y793" s="103"/>
      <c r="Z793" s="103"/>
      <c r="AA793" s="103"/>
      <c r="AB793" s="103"/>
      <c r="AC793" s="103"/>
      <c r="AE793" s="103"/>
      <c r="AG793" s="103"/>
      <c r="AI793" s="103"/>
      <c r="AK793" s="407"/>
    </row>
    <row r="794" spans="3:37" ht="12.75" customHeight="1" outlineLevel="1" x14ac:dyDescent="0.25">
      <c r="D794" s="292" t="str">
        <f>"Total "&amp;C732</f>
        <v>Total ECS Unit Mileage</v>
      </c>
      <c r="E794" s="308"/>
      <c r="F794" s="309" t="str">
        <f>F792</f>
        <v>000 Unit Miles</v>
      </c>
      <c r="G794" s="310">
        <f t="shared" ref="G794:AB794" si="35">SUM(G733:G792)</f>
        <v>0</v>
      </c>
      <c r="H794" s="310">
        <f t="shared" si="35"/>
        <v>0</v>
      </c>
      <c r="I794" s="310">
        <f t="shared" si="35"/>
        <v>0</v>
      </c>
      <c r="J794" s="310">
        <f t="shared" si="35"/>
        <v>0</v>
      </c>
      <c r="K794" s="310">
        <f t="shared" si="35"/>
        <v>0</v>
      </c>
      <c r="L794" s="310">
        <f t="shared" si="35"/>
        <v>0</v>
      </c>
      <c r="M794" s="310">
        <f t="shared" si="35"/>
        <v>0</v>
      </c>
      <c r="N794" s="310">
        <f t="shared" si="35"/>
        <v>0</v>
      </c>
      <c r="O794" s="310">
        <f t="shared" si="35"/>
        <v>0</v>
      </c>
      <c r="P794" s="310">
        <f t="shared" si="35"/>
        <v>0</v>
      </c>
      <c r="Q794" s="310">
        <f t="shared" si="35"/>
        <v>0</v>
      </c>
      <c r="R794" s="310">
        <f t="shared" si="35"/>
        <v>0</v>
      </c>
      <c r="S794" s="310">
        <f t="shared" si="35"/>
        <v>0</v>
      </c>
      <c r="T794" s="310">
        <f t="shared" si="35"/>
        <v>0</v>
      </c>
      <c r="U794" s="310">
        <f t="shared" si="35"/>
        <v>0</v>
      </c>
      <c r="V794" s="310">
        <f t="shared" si="35"/>
        <v>0</v>
      </c>
      <c r="W794" s="310">
        <f t="shared" si="35"/>
        <v>0</v>
      </c>
      <c r="X794" s="310">
        <f t="shared" si="35"/>
        <v>0</v>
      </c>
      <c r="Y794" s="310">
        <f t="shared" si="35"/>
        <v>0</v>
      </c>
      <c r="Z794" s="310">
        <f t="shared" si="35"/>
        <v>0</v>
      </c>
      <c r="AA794" s="310">
        <f t="shared" si="35"/>
        <v>0</v>
      </c>
      <c r="AB794" s="310">
        <f t="shared" si="35"/>
        <v>0</v>
      </c>
      <c r="AC794" s="298">
        <f>SUM(AC733:AC792)</f>
        <v>0</v>
      </c>
      <c r="AE794" s="405">
        <f>SUM(AE733:AE792)</f>
        <v>0</v>
      </c>
      <c r="AG794" s="405">
        <f>SUM(AG733:AG792)</f>
        <v>0</v>
      </c>
      <c r="AI794" s="405">
        <f>SUM(AI733:AI792)</f>
        <v>0</v>
      </c>
      <c r="AK794" s="408"/>
    </row>
    <row r="795" spans="3:37" ht="12.75" customHeight="1" outlineLevel="1" x14ac:dyDescent="0.25">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E795" s="103"/>
      <c r="AG795" s="103"/>
      <c r="AI795" s="103"/>
      <c r="AK795" s="407"/>
    </row>
    <row r="796" spans="3:37" ht="12.75" customHeight="1" outlineLevel="1" x14ac:dyDescent="0.25">
      <c r="C796" s="186" t="s">
        <v>621</v>
      </c>
      <c r="G796" s="103"/>
      <c r="H796" s="103"/>
      <c r="I796" s="103"/>
      <c r="J796" s="103"/>
      <c r="K796" s="103"/>
      <c r="L796" s="103"/>
      <c r="M796" s="103"/>
      <c r="N796" s="103"/>
      <c r="O796" s="103"/>
      <c r="P796" s="103"/>
      <c r="Q796" s="103"/>
      <c r="R796" s="103"/>
      <c r="S796" s="103"/>
      <c r="T796" s="103"/>
      <c r="U796" s="103"/>
      <c r="V796" s="103"/>
      <c r="W796" s="103"/>
      <c r="X796" s="103"/>
      <c r="Y796" s="103"/>
      <c r="Z796" s="103"/>
      <c r="AA796" s="103"/>
      <c r="AB796" s="103"/>
      <c r="AC796" s="103"/>
      <c r="AE796" s="103"/>
      <c r="AG796" s="103"/>
      <c r="AI796" s="103"/>
      <c r="AK796" s="407"/>
    </row>
    <row r="797" spans="3:37" ht="12.75" customHeight="1" outlineLevel="1" x14ac:dyDescent="0.25">
      <c r="D797" s="345" t="str">
        <f>'Line Items'!D1060</f>
        <v>DMU - Class 153</v>
      </c>
      <c r="E797" s="346"/>
      <c r="F797" s="347" t="s">
        <v>617</v>
      </c>
      <c r="G797" s="348"/>
      <c r="H797" s="348"/>
      <c r="I797" s="348"/>
      <c r="J797" s="348"/>
      <c r="K797" s="348"/>
      <c r="L797" s="348"/>
      <c r="M797" s="348"/>
      <c r="N797" s="348"/>
      <c r="O797" s="348"/>
      <c r="P797" s="348"/>
      <c r="Q797" s="348"/>
      <c r="R797" s="348"/>
      <c r="S797" s="348"/>
      <c r="T797" s="348"/>
      <c r="U797" s="348"/>
      <c r="V797" s="348"/>
      <c r="W797" s="348"/>
      <c r="X797" s="348"/>
      <c r="Y797" s="348"/>
      <c r="Z797" s="348"/>
      <c r="AA797" s="348"/>
      <c r="AB797" s="348"/>
      <c r="AC797" s="360"/>
      <c r="AE797" s="359"/>
      <c r="AG797" s="359"/>
      <c r="AI797" s="359"/>
      <c r="AK797" s="364"/>
    </row>
    <row r="798" spans="3:37" ht="12.75" customHeight="1" outlineLevel="1" x14ac:dyDescent="0.25">
      <c r="D798" s="139" t="str">
        <f>'Line Items'!D1061</f>
        <v>DMU - Class 156</v>
      </c>
      <c r="E798" s="102"/>
      <c r="F798" s="140" t="str">
        <f t="shared" ref="F798:F855" si="36">F797</f>
        <v>000 Train Miles</v>
      </c>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4"/>
      <c r="AE798" s="285"/>
      <c r="AG798" s="285"/>
      <c r="AI798" s="285"/>
      <c r="AK798" s="301"/>
    </row>
    <row r="799" spans="3:37" ht="12.75" customHeight="1" outlineLevel="1" x14ac:dyDescent="0.25">
      <c r="D799" s="139" t="str">
        <f>'Line Items'!D1062</f>
        <v>DMU - Class 158</v>
      </c>
      <c r="E799" s="102"/>
      <c r="F799" s="140" t="str">
        <f t="shared" si="36"/>
        <v>000 Train Miles</v>
      </c>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4"/>
      <c r="AE799" s="285"/>
      <c r="AG799" s="285"/>
      <c r="AI799" s="285"/>
      <c r="AK799" s="301"/>
    </row>
    <row r="800" spans="3:37" ht="12.75" customHeight="1" outlineLevel="1" x14ac:dyDescent="0.25">
      <c r="D800" s="139" t="str">
        <f>'Line Items'!D1063</f>
        <v>DMU - Class 222 4-car</v>
      </c>
      <c r="E800" s="102"/>
      <c r="F800" s="140" t="str">
        <f t="shared" si="36"/>
        <v>000 Train Miles</v>
      </c>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4"/>
      <c r="AE800" s="285"/>
      <c r="AG800" s="285"/>
      <c r="AI800" s="285"/>
      <c r="AK800" s="301"/>
    </row>
    <row r="801" spans="4:37" ht="12.75" customHeight="1" outlineLevel="1" x14ac:dyDescent="0.25">
      <c r="D801" s="139" t="str">
        <f>'Line Items'!D1064</f>
        <v>DMU - Class 222 5-car</v>
      </c>
      <c r="E801" s="102"/>
      <c r="F801" s="140" t="str">
        <f t="shared" si="36"/>
        <v>000 Train Miles</v>
      </c>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4"/>
      <c r="AE801" s="285"/>
      <c r="AG801" s="285"/>
      <c r="AI801" s="285"/>
      <c r="AK801" s="301"/>
    </row>
    <row r="802" spans="4:37" ht="12.75" customHeight="1" outlineLevel="1" x14ac:dyDescent="0.25">
      <c r="D802" s="139" t="str">
        <f>'Line Items'!D1065</f>
        <v>DMU - Class 222 7-car</v>
      </c>
      <c r="E802" s="102"/>
      <c r="F802" s="140" t="str">
        <f t="shared" si="36"/>
        <v>000 Train Miles</v>
      </c>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4"/>
      <c r="AE802" s="285"/>
      <c r="AG802" s="285"/>
      <c r="AI802" s="285"/>
      <c r="AK802" s="301"/>
    </row>
    <row r="803" spans="4:37" ht="12.75" customHeight="1" outlineLevel="1" x14ac:dyDescent="0.25">
      <c r="D803" s="139" t="str">
        <f>'Line Items'!D1066</f>
        <v>HST (2+8)</v>
      </c>
      <c r="E803" s="102"/>
      <c r="F803" s="140" t="str">
        <f t="shared" si="36"/>
        <v>000 Train Miles</v>
      </c>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4"/>
      <c r="AE803" s="285"/>
      <c r="AG803" s="285"/>
      <c r="AI803" s="285"/>
      <c r="AK803" s="301"/>
    </row>
    <row r="804" spans="4:37" ht="12.75" customHeight="1" outlineLevel="1" x14ac:dyDescent="0.25">
      <c r="D804" s="139" t="str">
        <f>'Line Items'!D1067</f>
        <v>HST (2+6)</v>
      </c>
      <c r="E804" s="102"/>
      <c r="F804" s="140" t="str">
        <f t="shared" si="36"/>
        <v>000 Train Miles</v>
      </c>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4"/>
      <c r="AE804" s="285"/>
      <c r="AG804" s="285"/>
      <c r="AI804" s="285"/>
      <c r="AK804" s="301"/>
    </row>
    <row r="805" spans="4:37" ht="12.75" customHeight="1" outlineLevel="1" x14ac:dyDescent="0.25">
      <c r="D805" s="139" t="str">
        <f>'Line Items'!D1068</f>
        <v>[Rolling Stock - Units/Trains Line 9]</v>
      </c>
      <c r="E805" s="102"/>
      <c r="F805" s="140" t="str">
        <f t="shared" si="36"/>
        <v>000 Train Miles</v>
      </c>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4"/>
      <c r="AE805" s="285"/>
      <c r="AG805" s="285"/>
      <c r="AI805" s="285"/>
      <c r="AK805" s="301"/>
    </row>
    <row r="806" spans="4:37" ht="12.75" customHeight="1" outlineLevel="1" x14ac:dyDescent="0.25">
      <c r="D806" s="139" t="str">
        <f>'Line Items'!D1069</f>
        <v>[Rolling Stock - Units/Trains Line 10]</v>
      </c>
      <c r="E806" s="102"/>
      <c r="F806" s="140" t="str">
        <f t="shared" si="36"/>
        <v>000 Train Miles</v>
      </c>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4"/>
      <c r="AE806" s="285"/>
      <c r="AG806" s="285"/>
      <c r="AI806" s="285"/>
      <c r="AK806" s="301"/>
    </row>
    <row r="807" spans="4:37" ht="12.75" customHeight="1" outlineLevel="1" x14ac:dyDescent="0.25">
      <c r="D807" s="139" t="str">
        <f>'Line Items'!D1070</f>
        <v>[Rolling Stock - Units/Trains Line 11]</v>
      </c>
      <c r="E807" s="102"/>
      <c r="F807" s="140" t="str">
        <f t="shared" si="36"/>
        <v>000 Train Miles</v>
      </c>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4"/>
      <c r="AE807" s="285"/>
      <c r="AG807" s="285"/>
      <c r="AI807" s="285"/>
      <c r="AK807" s="301"/>
    </row>
    <row r="808" spans="4:37" ht="12.75" customHeight="1" outlineLevel="1" x14ac:dyDescent="0.25">
      <c r="D808" s="139" t="str">
        <f>'Line Items'!D1071</f>
        <v>[Rolling Stock - Units/Trains Line 12]</v>
      </c>
      <c r="E808" s="102"/>
      <c r="F808" s="140" t="str">
        <f t="shared" si="36"/>
        <v>000 Train Miles</v>
      </c>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4"/>
      <c r="AE808" s="285"/>
      <c r="AG808" s="285"/>
      <c r="AI808" s="285"/>
      <c r="AK808" s="301"/>
    </row>
    <row r="809" spans="4:37" ht="12.75" customHeight="1" outlineLevel="1" x14ac:dyDescent="0.25">
      <c r="D809" s="139" t="str">
        <f>'Line Items'!D1072</f>
        <v>[Rolling Stock - Units/Trains Line 13]</v>
      </c>
      <c r="E809" s="102"/>
      <c r="F809" s="140" t="str">
        <f t="shared" si="36"/>
        <v>000 Train Miles</v>
      </c>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4"/>
      <c r="AE809" s="285"/>
      <c r="AG809" s="285"/>
      <c r="AI809" s="285"/>
      <c r="AK809" s="301"/>
    </row>
    <row r="810" spans="4:37" ht="12.75" customHeight="1" outlineLevel="1" x14ac:dyDescent="0.25">
      <c r="D810" s="139" t="str">
        <f>'Line Items'!D1073</f>
        <v>[Rolling Stock - Units/Trains Line 14]</v>
      </c>
      <c r="E810" s="102"/>
      <c r="F810" s="140" t="str">
        <f t="shared" si="36"/>
        <v>000 Train Miles</v>
      </c>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4"/>
      <c r="AE810" s="285"/>
      <c r="AG810" s="285"/>
      <c r="AI810" s="285"/>
      <c r="AK810" s="301"/>
    </row>
    <row r="811" spans="4:37" ht="12.75" customHeight="1" outlineLevel="1" x14ac:dyDescent="0.25">
      <c r="D811" s="139" t="str">
        <f>'Line Items'!D1074</f>
        <v>[Rolling Stock - Units/Trains Line 15]</v>
      </c>
      <c r="E811" s="102"/>
      <c r="F811" s="140" t="str">
        <f t="shared" si="36"/>
        <v>000 Train Miles</v>
      </c>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4"/>
      <c r="AE811" s="285"/>
      <c r="AG811" s="285"/>
      <c r="AI811" s="285"/>
      <c r="AK811" s="301"/>
    </row>
    <row r="812" spans="4:37" ht="12.75" customHeight="1" outlineLevel="1" x14ac:dyDescent="0.25">
      <c r="D812" s="139" t="str">
        <f>'Line Items'!D1075</f>
        <v>[Rolling Stock - Units/Trains Line 16]</v>
      </c>
      <c r="E812" s="102"/>
      <c r="F812" s="140" t="str">
        <f t="shared" si="36"/>
        <v>000 Train Miles</v>
      </c>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4"/>
      <c r="AE812" s="285"/>
      <c r="AG812" s="285"/>
      <c r="AI812" s="285"/>
      <c r="AK812" s="301"/>
    </row>
    <row r="813" spans="4:37" ht="12.75" customHeight="1" outlineLevel="1" x14ac:dyDescent="0.25">
      <c r="D813" s="139" t="str">
        <f>'Line Items'!D1076</f>
        <v>[Rolling Stock - Units/Trains Line 17]</v>
      </c>
      <c r="E813" s="102"/>
      <c r="F813" s="140" t="str">
        <f t="shared" si="36"/>
        <v>000 Train Miles</v>
      </c>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4"/>
      <c r="AE813" s="285"/>
      <c r="AG813" s="285"/>
      <c r="AI813" s="285"/>
      <c r="AK813" s="301"/>
    </row>
    <row r="814" spans="4:37" ht="12.75" customHeight="1" outlineLevel="1" x14ac:dyDescent="0.25">
      <c r="D814" s="139" t="str">
        <f>'Line Items'!D1077</f>
        <v>[Rolling Stock - Units/Trains Line 18]</v>
      </c>
      <c r="E814" s="102"/>
      <c r="F814" s="140" t="str">
        <f t="shared" si="36"/>
        <v>000 Train Miles</v>
      </c>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4"/>
      <c r="AE814" s="285"/>
      <c r="AG814" s="285"/>
      <c r="AI814" s="285"/>
      <c r="AK814" s="301"/>
    </row>
    <row r="815" spans="4:37" ht="12.75" customHeight="1" outlineLevel="1" x14ac:dyDescent="0.25">
      <c r="D815" s="139" t="str">
        <f>'Line Items'!D1078</f>
        <v>[Rolling Stock - Units/Trains Line 19]</v>
      </c>
      <c r="E815" s="102"/>
      <c r="F815" s="140" t="str">
        <f t="shared" si="36"/>
        <v>000 Train Miles</v>
      </c>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4"/>
      <c r="AE815" s="285"/>
      <c r="AG815" s="285"/>
      <c r="AI815" s="285"/>
      <c r="AK815" s="301"/>
    </row>
    <row r="816" spans="4:37" ht="12.75" customHeight="1" outlineLevel="1" x14ac:dyDescent="0.25">
      <c r="D816" s="139" t="str">
        <f>'Line Items'!D1079</f>
        <v>[Rolling Stock - Units/Trains Line 20]</v>
      </c>
      <c r="E816" s="102"/>
      <c r="F816" s="140" t="str">
        <f t="shared" si="36"/>
        <v>000 Train Miles</v>
      </c>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4"/>
      <c r="AE816" s="285"/>
      <c r="AG816" s="285"/>
      <c r="AI816" s="285"/>
      <c r="AK816" s="301"/>
    </row>
    <row r="817" spans="4:37" ht="12.75" customHeight="1" outlineLevel="1" x14ac:dyDescent="0.25">
      <c r="D817" s="139" t="str">
        <f>'Line Items'!D1080</f>
        <v>[Rolling Stock - Units/Trains Line 21]</v>
      </c>
      <c r="E817" s="102"/>
      <c r="F817" s="140" t="str">
        <f t="shared" si="36"/>
        <v>000 Train Miles</v>
      </c>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4"/>
      <c r="AE817" s="285"/>
      <c r="AG817" s="285"/>
      <c r="AI817" s="285"/>
      <c r="AK817" s="301"/>
    </row>
    <row r="818" spans="4:37" ht="12.75" customHeight="1" outlineLevel="1" x14ac:dyDescent="0.25">
      <c r="D818" s="139" t="str">
        <f>'Line Items'!D1081</f>
        <v>[Rolling Stock - Units/Trains Line 22]</v>
      </c>
      <c r="E818" s="102"/>
      <c r="F818" s="140" t="str">
        <f t="shared" si="36"/>
        <v>000 Train Miles</v>
      </c>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4"/>
      <c r="AE818" s="285"/>
      <c r="AG818" s="285"/>
      <c r="AI818" s="285"/>
      <c r="AK818" s="301"/>
    </row>
    <row r="819" spans="4:37" ht="12.75" customHeight="1" outlineLevel="1" x14ac:dyDescent="0.25">
      <c r="D819" s="139" t="str">
        <f>'Line Items'!D1082</f>
        <v>[Rolling Stock - Units/Trains Line 23]</v>
      </c>
      <c r="E819" s="102"/>
      <c r="F819" s="140" t="str">
        <f t="shared" si="36"/>
        <v>000 Train Miles</v>
      </c>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4"/>
      <c r="AE819" s="285"/>
      <c r="AG819" s="285"/>
      <c r="AI819" s="285"/>
      <c r="AK819" s="301"/>
    </row>
    <row r="820" spans="4:37" ht="12.75" customHeight="1" outlineLevel="1" x14ac:dyDescent="0.25">
      <c r="D820" s="139" t="str">
        <f>'Line Items'!D1083</f>
        <v>[Rolling Stock - Units/Trains Line 24]</v>
      </c>
      <c r="E820" s="102"/>
      <c r="F820" s="140" t="str">
        <f t="shared" si="36"/>
        <v>000 Train Miles</v>
      </c>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4"/>
      <c r="AE820" s="285"/>
      <c r="AG820" s="285"/>
      <c r="AI820" s="285"/>
      <c r="AK820" s="301"/>
    </row>
    <row r="821" spans="4:37" ht="12.75" customHeight="1" outlineLevel="1" x14ac:dyDescent="0.25">
      <c r="D821" s="139" t="str">
        <f>'Line Items'!D1084</f>
        <v>[Rolling Stock - Units/Trains Line 25]</v>
      </c>
      <c r="E821" s="102"/>
      <c r="F821" s="140" t="str">
        <f t="shared" si="36"/>
        <v>000 Train Miles</v>
      </c>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4"/>
      <c r="AE821" s="285"/>
      <c r="AG821" s="285"/>
      <c r="AI821" s="285"/>
      <c r="AK821" s="301"/>
    </row>
    <row r="822" spans="4:37" ht="12.75" customHeight="1" outlineLevel="1" x14ac:dyDescent="0.25">
      <c r="D822" s="139" t="str">
        <f>'Line Items'!D1085</f>
        <v>[Rolling Stock - Units/Trains Line 26]</v>
      </c>
      <c r="E822" s="102"/>
      <c r="F822" s="140" t="str">
        <f t="shared" si="36"/>
        <v>000 Train Miles</v>
      </c>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4"/>
      <c r="AE822" s="285"/>
      <c r="AG822" s="285"/>
      <c r="AI822" s="285"/>
      <c r="AK822" s="301"/>
    </row>
    <row r="823" spans="4:37" ht="12.75" customHeight="1" outlineLevel="1" x14ac:dyDescent="0.25">
      <c r="D823" s="139" t="str">
        <f>'Line Items'!D1086</f>
        <v>[Rolling Stock - Units/Trains Line 27]</v>
      </c>
      <c r="E823" s="102"/>
      <c r="F823" s="140" t="str">
        <f t="shared" si="36"/>
        <v>000 Train Miles</v>
      </c>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4"/>
      <c r="AE823" s="285"/>
      <c r="AG823" s="285"/>
      <c r="AI823" s="285"/>
      <c r="AK823" s="301"/>
    </row>
    <row r="824" spans="4:37" ht="12.75" customHeight="1" outlineLevel="1" x14ac:dyDescent="0.25">
      <c r="D824" s="139" t="str">
        <f>'Line Items'!D1087</f>
        <v>[Rolling Stock - Units/Trains Line 28]</v>
      </c>
      <c r="E824" s="102"/>
      <c r="F824" s="140" t="str">
        <f t="shared" si="36"/>
        <v>000 Train Miles</v>
      </c>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4"/>
      <c r="AE824" s="285"/>
      <c r="AG824" s="285"/>
      <c r="AI824" s="285"/>
      <c r="AK824" s="301"/>
    </row>
    <row r="825" spans="4:37" ht="12.75" customHeight="1" outlineLevel="1" x14ac:dyDescent="0.25">
      <c r="D825" s="139" t="str">
        <f>'Line Items'!D1088</f>
        <v>[Rolling Stock - Units/Trains Line 29]</v>
      </c>
      <c r="E825" s="102"/>
      <c r="F825" s="140" t="str">
        <f t="shared" si="36"/>
        <v>000 Train Miles</v>
      </c>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4"/>
      <c r="AE825" s="285"/>
      <c r="AG825" s="285"/>
      <c r="AI825" s="285"/>
      <c r="AK825" s="301"/>
    </row>
    <row r="826" spans="4:37" ht="12.75" customHeight="1" outlineLevel="1" x14ac:dyDescent="0.25">
      <c r="D826" s="139" t="str">
        <f>'Line Items'!D1089</f>
        <v>[Rolling Stock - Units/Trains Line 30]</v>
      </c>
      <c r="E826" s="102"/>
      <c r="F826" s="140" t="str">
        <f t="shared" si="36"/>
        <v>000 Train Miles</v>
      </c>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4"/>
      <c r="AE826" s="285"/>
      <c r="AG826" s="285"/>
      <c r="AI826" s="285"/>
      <c r="AK826" s="301"/>
    </row>
    <row r="827" spans="4:37" ht="12.75" customHeight="1" outlineLevel="1" x14ac:dyDescent="0.25">
      <c r="D827" s="139" t="str">
        <f>'Line Items'!D1090</f>
        <v>[Rolling Stock - Units/Trains Line 31]</v>
      </c>
      <c r="E827" s="102"/>
      <c r="F827" s="140" t="str">
        <f t="shared" si="36"/>
        <v>000 Train Miles</v>
      </c>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4"/>
      <c r="AE827" s="285"/>
      <c r="AG827" s="285"/>
      <c r="AI827" s="285"/>
      <c r="AK827" s="301"/>
    </row>
    <row r="828" spans="4:37" ht="12.75" customHeight="1" outlineLevel="1" x14ac:dyDescent="0.25">
      <c r="D828" s="139" t="str">
        <f>'Line Items'!D1091</f>
        <v>[Rolling Stock - Units/Trains Line 32]</v>
      </c>
      <c r="E828" s="102"/>
      <c r="F828" s="140" t="str">
        <f t="shared" si="36"/>
        <v>000 Train Miles</v>
      </c>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4"/>
      <c r="AE828" s="285"/>
      <c r="AG828" s="285"/>
      <c r="AI828" s="285"/>
      <c r="AK828" s="301"/>
    </row>
    <row r="829" spans="4:37" ht="12.75" customHeight="1" outlineLevel="1" x14ac:dyDescent="0.25">
      <c r="D829" s="139" t="str">
        <f>'Line Items'!D1092</f>
        <v>[Rolling Stock - Units/Trains Line 33]</v>
      </c>
      <c r="E829" s="102"/>
      <c r="F829" s="140" t="str">
        <f t="shared" si="36"/>
        <v>000 Train Miles</v>
      </c>
      <c r="G829" s="283"/>
      <c r="H829" s="283"/>
      <c r="I829" s="283"/>
      <c r="J829" s="283"/>
      <c r="K829" s="283"/>
      <c r="L829" s="283"/>
      <c r="M829" s="283"/>
      <c r="N829" s="283"/>
      <c r="O829" s="283"/>
      <c r="P829" s="283"/>
      <c r="Q829" s="283"/>
      <c r="R829" s="283"/>
      <c r="S829" s="283"/>
      <c r="T829" s="283"/>
      <c r="U829" s="283"/>
      <c r="V829" s="283"/>
      <c r="W829" s="283"/>
      <c r="X829" s="283"/>
      <c r="Y829" s="283"/>
      <c r="Z829" s="283"/>
      <c r="AA829" s="283"/>
      <c r="AB829" s="283"/>
      <c r="AC829" s="284"/>
      <c r="AE829" s="285"/>
      <c r="AG829" s="285"/>
      <c r="AI829" s="285"/>
      <c r="AK829" s="301"/>
    </row>
    <row r="830" spans="4:37" ht="12.75" customHeight="1" outlineLevel="1" x14ac:dyDescent="0.25">
      <c r="D830" s="139" t="str">
        <f>'Line Items'!D1093</f>
        <v>[Rolling Stock - Units/Trains Line 34]</v>
      </c>
      <c r="E830" s="102"/>
      <c r="F830" s="140" t="str">
        <f t="shared" si="36"/>
        <v>000 Train Miles</v>
      </c>
      <c r="G830" s="283"/>
      <c r="H830" s="283"/>
      <c r="I830" s="283"/>
      <c r="J830" s="283"/>
      <c r="K830" s="283"/>
      <c r="L830" s="283"/>
      <c r="M830" s="283"/>
      <c r="N830" s="283"/>
      <c r="O830" s="283"/>
      <c r="P830" s="283"/>
      <c r="Q830" s="283"/>
      <c r="R830" s="283"/>
      <c r="S830" s="283"/>
      <c r="T830" s="283"/>
      <c r="U830" s="283"/>
      <c r="V830" s="283"/>
      <c r="W830" s="283"/>
      <c r="X830" s="283"/>
      <c r="Y830" s="283"/>
      <c r="Z830" s="283"/>
      <c r="AA830" s="283"/>
      <c r="AB830" s="283"/>
      <c r="AC830" s="284"/>
      <c r="AE830" s="285"/>
      <c r="AG830" s="285"/>
      <c r="AI830" s="285"/>
      <c r="AK830" s="301"/>
    </row>
    <row r="831" spans="4:37" ht="12.75" customHeight="1" outlineLevel="1" x14ac:dyDescent="0.25">
      <c r="D831" s="139" t="str">
        <f>'Line Items'!D1094</f>
        <v>[Rolling Stock - Units/Trains Line 35]</v>
      </c>
      <c r="E831" s="102"/>
      <c r="F831" s="140" t="str">
        <f t="shared" si="36"/>
        <v>000 Train Miles</v>
      </c>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4"/>
      <c r="AE831" s="285"/>
      <c r="AG831" s="285"/>
      <c r="AI831" s="285"/>
      <c r="AK831" s="301"/>
    </row>
    <row r="832" spans="4:37" ht="12.75" customHeight="1" outlineLevel="1" x14ac:dyDescent="0.25">
      <c r="D832" s="139" t="str">
        <f>'Line Items'!D1095</f>
        <v>[Rolling Stock - Units/Trains Line 36]</v>
      </c>
      <c r="E832" s="102"/>
      <c r="F832" s="140" t="str">
        <f t="shared" si="36"/>
        <v>000 Train Miles</v>
      </c>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4"/>
      <c r="AE832" s="285"/>
      <c r="AG832" s="285"/>
      <c r="AI832" s="285"/>
      <c r="AK832" s="301"/>
    </row>
    <row r="833" spans="4:37" ht="12.75" customHeight="1" outlineLevel="1" x14ac:dyDescent="0.25">
      <c r="D833" s="139" t="str">
        <f>'Line Items'!D1096</f>
        <v>[Rolling Stock - Units/Trains Line 37]</v>
      </c>
      <c r="E833" s="102"/>
      <c r="F833" s="140" t="str">
        <f t="shared" si="36"/>
        <v>000 Train Miles</v>
      </c>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4"/>
      <c r="AE833" s="285"/>
      <c r="AG833" s="285"/>
      <c r="AI833" s="285"/>
      <c r="AK833" s="301"/>
    </row>
    <row r="834" spans="4:37" ht="12.75" customHeight="1" outlineLevel="1" x14ac:dyDescent="0.25">
      <c r="D834" s="139" t="str">
        <f>'Line Items'!D1097</f>
        <v>[Rolling Stock - Units/Trains Line 38]</v>
      </c>
      <c r="E834" s="102"/>
      <c r="F834" s="140" t="str">
        <f t="shared" si="36"/>
        <v>000 Train Miles</v>
      </c>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4"/>
      <c r="AE834" s="285"/>
      <c r="AG834" s="285"/>
      <c r="AI834" s="285"/>
      <c r="AK834" s="301"/>
    </row>
    <row r="835" spans="4:37" ht="12.75" customHeight="1" outlineLevel="1" x14ac:dyDescent="0.25">
      <c r="D835" s="139" t="str">
        <f>'Line Items'!D1098</f>
        <v>[Rolling Stock - Units/Trains Line 39]</v>
      </c>
      <c r="E835" s="102"/>
      <c r="F835" s="140" t="str">
        <f t="shared" si="36"/>
        <v>000 Train Miles</v>
      </c>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4"/>
      <c r="AE835" s="285"/>
      <c r="AG835" s="285"/>
      <c r="AI835" s="285"/>
      <c r="AK835" s="301"/>
    </row>
    <row r="836" spans="4:37" ht="12.75" customHeight="1" outlineLevel="1" x14ac:dyDescent="0.25">
      <c r="D836" s="139" t="str">
        <f>'Line Items'!D1099</f>
        <v>[Rolling Stock - Units/Trains Line 40]</v>
      </c>
      <c r="E836" s="102"/>
      <c r="F836" s="140" t="str">
        <f t="shared" si="36"/>
        <v>000 Train Miles</v>
      </c>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4"/>
      <c r="AE836" s="285"/>
      <c r="AG836" s="285"/>
      <c r="AI836" s="285"/>
      <c r="AK836" s="301"/>
    </row>
    <row r="837" spans="4:37" ht="12.75" customHeight="1" outlineLevel="1" x14ac:dyDescent="0.25">
      <c r="D837" s="139" t="str">
        <f>'Line Items'!D1100</f>
        <v>[Rolling Stock - Units/Trains Line 41]</v>
      </c>
      <c r="E837" s="102"/>
      <c r="F837" s="140" t="str">
        <f t="shared" si="36"/>
        <v>000 Train Miles</v>
      </c>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4"/>
      <c r="AE837" s="285"/>
      <c r="AG837" s="285"/>
      <c r="AI837" s="285"/>
      <c r="AK837" s="301"/>
    </row>
    <row r="838" spans="4:37" ht="12.75" customHeight="1" outlineLevel="1" x14ac:dyDescent="0.25">
      <c r="D838" s="139" t="str">
        <f>'Line Items'!D1101</f>
        <v>[Rolling Stock - Units/Trains Line 42]</v>
      </c>
      <c r="E838" s="102"/>
      <c r="F838" s="140" t="str">
        <f t="shared" si="36"/>
        <v>000 Train Miles</v>
      </c>
      <c r="G838" s="283"/>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4"/>
      <c r="AE838" s="285"/>
      <c r="AG838" s="285"/>
      <c r="AI838" s="285"/>
      <c r="AK838" s="301"/>
    </row>
    <row r="839" spans="4:37" ht="12.75" customHeight="1" outlineLevel="1" x14ac:dyDescent="0.25">
      <c r="D839" s="139" t="str">
        <f>'Line Items'!D1102</f>
        <v>[Rolling Stock - Units/Trains Line 43]</v>
      </c>
      <c r="E839" s="102"/>
      <c r="F839" s="140" t="str">
        <f t="shared" si="36"/>
        <v>000 Train Miles</v>
      </c>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4"/>
      <c r="AE839" s="285"/>
      <c r="AG839" s="285"/>
      <c r="AI839" s="285"/>
      <c r="AK839" s="301"/>
    </row>
    <row r="840" spans="4:37" ht="12.75" customHeight="1" outlineLevel="1" x14ac:dyDescent="0.25">
      <c r="D840" s="139" t="str">
        <f>'Line Items'!D1103</f>
        <v>[Rolling Stock - Units/Trains Line 44]</v>
      </c>
      <c r="E840" s="102"/>
      <c r="F840" s="140" t="str">
        <f t="shared" si="36"/>
        <v>000 Train Miles</v>
      </c>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4"/>
      <c r="AE840" s="285"/>
      <c r="AG840" s="285"/>
      <c r="AI840" s="285"/>
      <c r="AK840" s="301"/>
    </row>
    <row r="841" spans="4:37" ht="12.75" customHeight="1" outlineLevel="1" x14ac:dyDescent="0.25">
      <c r="D841" s="139" t="str">
        <f>'Line Items'!D1104</f>
        <v>[Rolling Stock - Units/Trains Line 45]</v>
      </c>
      <c r="E841" s="102"/>
      <c r="F841" s="140" t="str">
        <f t="shared" si="36"/>
        <v>000 Train Miles</v>
      </c>
      <c r="G841" s="283"/>
      <c r="H841" s="283"/>
      <c r="I841" s="283"/>
      <c r="J841" s="283"/>
      <c r="K841" s="283"/>
      <c r="L841" s="283"/>
      <c r="M841" s="283"/>
      <c r="N841" s="283"/>
      <c r="O841" s="283"/>
      <c r="P841" s="283"/>
      <c r="Q841" s="283"/>
      <c r="R841" s="283"/>
      <c r="S841" s="283"/>
      <c r="T841" s="283"/>
      <c r="U841" s="283"/>
      <c r="V841" s="283"/>
      <c r="W841" s="283"/>
      <c r="X841" s="283"/>
      <c r="Y841" s="283"/>
      <c r="Z841" s="283"/>
      <c r="AA841" s="283"/>
      <c r="AB841" s="283"/>
      <c r="AC841" s="284"/>
      <c r="AE841" s="285"/>
      <c r="AG841" s="285"/>
      <c r="AI841" s="285"/>
      <c r="AK841" s="301"/>
    </row>
    <row r="842" spans="4:37" ht="12.75" customHeight="1" outlineLevel="1" x14ac:dyDescent="0.25">
      <c r="D842" s="139" t="str">
        <f>'Line Items'!D1105</f>
        <v>[Rolling Stock - Units/Trains Line 46]</v>
      </c>
      <c r="E842" s="102"/>
      <c r="F842" s="140" t="str">
        <f t="shared" si="36"/>
        <v>000 Train Miles</v>
      </c>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4"/>
      <c r="AE842" s="285"/>
      <c r="AG842" s="285"/>
      <c r="AI842" s="285"/>
      <c r="AK842" s="301"/>
    </row>
    <row r="843" spans="4:37" ht="12.75" customHeight="1" outlineLevel="1" x14ac:dyDescent="0.25">
      <c r="D843" s="139" t="str">
        <f>'Line Items'!D1106</f>
        <v>[Rolling Stock - Units/Trains Line 47]</v>
      </c>
      <c r="E843" s="102"/>
      <c r="F843" s="140" t="str">
        <f t="shared" si="36"/>
        <v>000 Train Miles</v>
      </c>
      <c r="G843" s="283"/>
      <c r="H843" s="283"/>
      <c r="I843" s="283"/>
      <c r="J843" s="283"/>
      <c r="K843" s="283"/>
      <c r="L843" s="283"/>
      <c r="M843" s="283"/>
      <c r="N843" s="283"/>
      <c r="O843" s="283"/>
      <c r="P843" s="283"/>
      <c r="Q843" s="283"/>
      <c r="R843" s="283"/>
      <c r="S843" s="283"/>
      <c r="T843" s="283"/>
      <c r="U843" s="283"/>
      <c r="V843" s="283"/>
      <c r="W843" s="283"/>
      <c r="X843" s="283"/>
      <c r="Y843" s="283"/>
      <c r="Z843" s="283"/>
      <c r="AA843" s="283"/>
      <c r="AB843" s="283"/>
      <c r="AC843" s="284"/>
      <c r="AE843" s="285"/>
      <c r="AG843" s="285"/>
      <c r="AI843" s="285"/>
      <c r="AK843" s="301"/>
    </row>
    <row r="844" spans="4:37" ht="12.75" customHeight="1" outlineLevel="1" x14ac:dyDescent="0.25">
      <c r="D844" s="139" t="str">
        <f>'Line Items'!D1107</f>
        <v>[Rolling Stock - Units/Trains Line 48]</v>
      </c>
      <c r="E844" s="102"/>
      <c r="F844" s="140" t="str">
        <f t="shared" si="36"/>
        <v>000 Train Miles</v>
      </c>
      <c r="G844" s="283"/>
      <c r="H844" s="283"/>
      <c r="I844" s="283"/>
      <c r="J844" s="283"/>
      <c r="K844" s="283"/>
      <c r="L844" s="283"/>
      <c r="M844" s="283"/>
      <c r="N844" s="283"/>
      <c r="O844" s="283"/>
      <c r="P844" s="283"/>
      <c r="Q844" s="283"/>
      <c r="R844" s="283"/>
      <c r="S844" s="283"/>
      <c r="T844" s="283"/>
      <c r="U844" s="283"/>
      <c r="V844" s="283"/>
      <c r="W844" s="283"/>
      <c r="X844" s="283"/>
      <c r="Y844" s="283"/>
      <c r="Z844" s="283"/>
      <c r="AA844" s="283"/>
      <c r="AB844" s="283"/>
      <c r="AC844" s="284"/>
      <c r="AE844" s="285"/>
      <c r="AG844" s="285"/>
      <c r="AI844" s="285"/>
      <c r="AK844" s="301"/>
    </row>
    <row r="845" spans="4:37" ht="12.75" customHeight="1" outlineLevel="1" x14ac:dyDescent="0.25">
      <c r="D845" s="139" t="str">
        <f>'Line Items'!D1108</f>
        <v>[Rolling Stock - Units/Trains Line 49]</v>
      </c>
      <c r="E845" s="102"/>
      <c r="F845" s="140" t="str">
        <f t="shared" si="36"/>
        <v>000 Train Miles</v>
      </c>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4"/>
      <c r="AE845" s="285"/>
      <c r="AG845" s="285"/>
      <c r="AI845" s="285"/>
      <c r="AK845" s="301"/>
    </row>
    <row r="846" spans="4:37" ht="12.75" customHeight="1" outlineLevel="1" x14ac:dyDescent="0.25">
      <c r="D846" s="139" t="str">
        <f>'Line Items'!D1109</f>
        <v>[Rolling Stock - Units/Trains Line 50]</v>
      </c>
      <c r="E846" s="102"/>
      <c r="F846" s="140" t="str">
        <f t="shared" si="36"/>
        <v>000 Train Miles</v>
      </c>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4"/>
      <c r="AE846" s="285"/>
      <c r="AG846" s="285"/>
      <c r="AI846" s="285"/>
      <c r="AK846" s="301"/>
    </row>
    <row r="847" spans="4:37" ht="12.75" customHeight="1" outlineLevel="1" x14ac:dyDescent="0.25">
      <c r="D847" s="139" t="str">
        <f>'Line Items'!D1110</f>
        <v>[Rolling Stock - Units/Trains Line 51]</v>
      </c>
      <c r="E847" s="102"/>
      <c r="F847" s="140" t="str">
        <f t="shared" si="36"/>
        <v>000 Train Miles</v>
      </c>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4"/>
      <c r="AE847" s="285"/>
      <c r="AG847" s="285"/>
      <c r="AI847" s="285"/>
      <c r="AK847" s="301"/>
    </row>
    <row r="848" spans="4:37" ht="12.75" customHeight="1" outlineLevel="1" x14ac:dyDescent="0.25">
      <c r="D848" s="139" t="str">
        <f>'Line Items'!D1111</f>
        <v>[Rolling Stock - Units/Trains Line 52]</v>
      </c>
      <c r="E848" s="102"/>
      <c r="F848" s="140" t="str">
        <f t="shared" si="36"/>
        <v>000 Train Miles</v>
      </c>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4"/>
      <c r="AE848" s="285"/>
      <c r="AG848" s="285"/>
      <c r="AI848" s="285"/>
      <c r="AK848" s="301"/>
    </row>
    <row r="849" spans="2:37" ht="12.75" customHeight="1" outlineLevel="1" x14ac:dyDescent="0.25">
      <c r="D849" s="139" t="str">
        <f>'Line Items'!D1112</f>
        <v>[Rolling Stock - Units/Trains Line 53]</v>
      </c>
      <c r="E849" s="102"/>
      <c r="F849" s="140" t="str">
        <f t="shared" si="36"/>
        <v>000 Train Miles</v>
      </c>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4"/>
      <c r="AE849" s="285"/>
      <c r="AG849" s="285"/>
      <c r="AI849" s="285"/>
      <c r="AK849" s="301"/>
    </row>
    <row r="850" spans="2:37" ht="12.75" customHeight="1" outlineLevel="1" x14ac:dyDescent="0.25">
      <c r="D850" s="139" t="str">
        <f>'Line Items'!D1113</f>
        <v>[Rolling Stock - Units/Trains Line 54]</v>
      </c>
      <c r="E850" s="102"/>
      <c r="F850" s="140" t="str">
        <f t="shared" si="36"/>
        <v>000 Train Miles</v>
      </c>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4"/>
      <c r="AE850" s="285"/>
      <c r="AG850" s="285"/>
      <c r="AI850" s="285"/>
      <c r="AK850" s="301"/>
    </row>
    <row r="851" spans="2:37" ht="12.75" customHeight="1" outlineLevel="1" x14ac:dyDescent="0.25">
      <c r="D851" s="139" t="str">
        <f>'Line Items'!D1114</f>
        <v>[Rolling Stock - Units/Trains Line 55]</v>
      </c>
      <c r="E851" s="102"/>
      <c r="F851" s="140" t="str">
        <f t="shared" si="36"/>
        <v>000 Train Miles</v>
      </c>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4"/>
      <c r="AE851" s="285"/>
      <c r="AG851" s="285"/>
      <c r="AI851" s="285"/>
      <c r="AK851" s="301"/>
    </row>
    <row r="852" spans="2:37" ht="12.75" customHeight="1" outlineLevel="1" x14ac:dyDescent="0.25">
      <c r="D852" s="139" t="str">
        <f>'Line Items'!D1115</f>
        <v>[Rolling Stock - Units/Trains Line 56]</v>
      </c>
      <c r="E852" s="102"/>
      <c r="F852" s="140" t="str">
        <f t="shared" si="36"/>
        <v>000 Train Miles</v>
      </c>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4"/>
      <c r="AE852" s="285"/>
      <c r="AG852" s="285"/>
      <c r="AI852" s="285"/>
      <c r="AK852" s="301"/>
    </row>
    <row r="853" spans="2:37" ht="12.75" customHeight="1" outlineLevel="1" x14ac:dyDescent="0.25">
      <c r="D853" s="139" t="str">
        <f>'Line Items'!D1116</f>
        <v>[Rolling Stock - Units/Trains Line 57]</v>
      </c>
      <c r="E853" s="102"/>
      <c r="F853" s="140" t="str">
        <f t="shared" si="36"/>
        <v>000 Train Miles</v>
      </c>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4"/>
      <c r="AE853" s="285"/>
      <c r="AG853" s="285"/>
      <c r="AI853" s="285"/>
      <c r="AK853" s="301"/>
    </row>
    <row r="854" spans="2:37" ht="12.75" customHeight="1" outlineLevel="1" x14ac:dyDescent="0.25">
      <c r="D854" s="139" t="str">
        <f>'Line Items'!D1117</f>
        <v>[Rolling Stock - Units/Trains Line 58]</v>
      </c>
      <c r="E854" s="102"/>
      <c r="F854" s="140" t="str">
        <f t="shared" si="36"/>
        <v>000 Train Miles</v>
      </c>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4"/>
      <c r="AE854" s="285"/>
      <c r="AG854" s="285"/>
      <c r="AI854" s="285"/>
      <c r="AK854" s="301"/>
    </row>
    <row r="855" spans="2:37" ht="12.75" customHeight="1" outlineLevel="1" x14ac:dyDescent="0.25">
      <c r="D855" s="139" t="str">
        <f>'Line Items'!D1118</f>
        <v>[Rolling Stock - Units/Trains Line 59]</v>
      </c>
      <c r="E855" s="102"/>
      <c r="F855" s="140" t="str">
        <f t="shared" si="36"/>
        <v>000 Train Miles</v>
      </c>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4"/>
      <c r="AE855" s="285"/>
      <c r="AG855" s="285"/>
      <c r="AI855" s="285"/>
      <c r="AK855" s="301"/>
    </row>
    <row r="856" spans="2:37" ht="12.75" customHeight="1" outlineLevel="1" x14ac:dyDescent="0.25">
      <c r="D856" s="111" t="str">
        <f>'Line Items'!D1119</f>
        <v>[Rolling Stock - Units/Trains Line 60]</v>
      </c>
      <c r="E856" s="287"/>
      <c r="F856" s="150" t="str">
        <f>F855</f>
        <v>000 Train Miles</v>
      </c>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9"/>
      <c r="AE856" s="290"/>
      <c r="AG856" s="290"/>
      <c r="AI856" s="290"/>
      <c r="AK856" s="363"/>
    </row>
    <row r="857" spans="2:37" ht="12.75" customHeight="1" outlineLevel="1" x14ac:dyDescent="0.25">
      <c r="G857" s="103"/>
      <c r="H857" s="103"/>
      <c r="I857" s="103"/>
      <c r="J857" s="103"/>
      <c r="K857" s="103"/>
      <c r="L857" s="103"/>
      <c r="M857" s="103"/>
      <c r="N857" s="103"/>
      <c r="O857" s="103"/>
      <c r="P857" s="103"/>
      <c r="Q857" s="103"/>
      <c r="R857" s="103"/>
      <c r="S857" s="103"/>
      <c r="T857" s="103"/>
      <c r="U857" s="103"/>
      <c r="V857" s="103"/>
      <c r="W857" s="103"/>
      <c r="X857" s="103"/>
      <c r="Y857" s="103"/>
      <c r="Z857" s="103"/>
      <c r="AA857" s="103"/>
      <c r="AB857" s="103"/>
      <c r="AC857" s="103"/>
      <c r="AE857" s="103"/>
      <c r="AG857" s="103"/>
      <c r="AI857" s="103"/>
    </row>
    <row r="858" spans="2:37" ht="12.75" customHeight="1" outlineLevel="1" x14ac:dyDescent="0.25">
      <c r="D858" s="292" t="str">
        <f>"Total "&amp;C796</f>
        <v>Total ECS Train Mileage</v>
      </c>
      <c r="E858" s="308"/>
      <c r="F858" s="309" t="str">
        <f>F856</f>
        <v>000 Train Miles</v>
      </c>
      <c r="G858" s="310">
        <f t="shared" ref="G858:AB858" si="37">SUM(G797:G856)</f>
        <v>0</v>
      </c>
      <c r="H858" s="310">
        <f t="shared" si="37"/>
        <v>0</v>
      </c>
      <c r="I858" s="310">
        <f t="shared" si="37"/>
        <v>0</v>
      </c>
      <c r="J858" s="310">
        <f t="shared" si="37"/>
        <v>0</v>
      </c>
      <c r="K858" s="310">
        <f t="shared" si="37"/>
        <v>0</v>
      </c>
      <c r="L858" s="310">
        <f t="shared" si="37"/>
        <v>0</v>
      </c>
      <c r="M858" s="310">
        <f t="shared" si="37"/>
        <v>0</v>
      </c>
      <c r="N858" s="310">
        <f t="shared" si="37"/>
        <v>0</v>
      </c>
      <c r="O858" s="310">
        <f t="shared" si="37"/>
        <v>0</v>
      </c>
      <c r="P858" s="310">
        <f t="shared" si="37"/>
        <v>0</v>
      </c>
      <c r="Q858" s="310">
        <f t="shared" si="37"/>
        <v>0</v>
      </c>
      <c r="R858" s="310">
        <f t="shared" si="37"/>
        <v>0</v>
      </c>
      <c r="S858" s="310">
        <f t="shared" si="37"/>
        <v>0</v>
      </c>
      <c r="T858" s="310">
        <f t="shared" si="37"/>
        <v>0</v>
      </c>
      <c r="U858" s="310">
        <f t="shared" si="37"/>
        <v>0</v>
      </c>
      <c r="V858" s="310">
        <f t="shared" si="37"/>
        <v>0</v>
      </c>
      <c r="W858" s="310">
        <f t="shared" si="37"/>
        <v>0</v>
      </c>
      <c r="X858" s="310">
        <f t="shared" si="37"/>
        <v>0</v>
      </c>
      <c r="Y858" s="310">
        <f t="shared" si="37"/>
        <v>0</v>
      </c>
      <c r="Z858" s="310">
        <f t="shared" si="37"/>
        <v>0</v>
      </c>
      <c r="AA858" s="310">
        <f t="shared" si="37"/>
        <v>0</v>
      </c>
      <c r="AB858" s="310">
        <f t="shared" si="37"/>
        <v>0</v>
      </c>
      <c r="AC858" s="298">
        <f>SUM(AC797:AC856)</f>
        <v>0</v>
      </c>
      <c r="AE858" s="299">
        <f>SUM(AE797:AE856)</f>
        <v>0</v>
      </c>
      <c r="AG858" s="299">
        <f>SUM(AG797:AG856)</f>
        <v>0</v>
      </c>
      <c r="AI858" s="299">
        <f>SUM(AI797:AI856)</f>
        <v>0</v>
      </c>
      <c r="AK858" s="296"/>
    </row>
    <row r="859" spans="2:37" x14ac:dyDescent="0.25">
      <c r="G859" s="103"/>
      <c r="H859" s="103"/>
      <c r="I859" s="103"/>
      <c r="J859" s="103"/>
      <c r="K859" s="103"/>
      <c r="L859" s="103"/>
      <c r="M859" s="103"/>
      <c r="N859" s="103"/>
      <c r="O859" s="103"/>
      <c r="P859" s="103"/>
      <c r="Q859" s="103"/>
      <c r="R859" s="103"/>
      <c r="S859" s="103"/>
      <c r="T859" s="103"/>
      <c r="U859" s="103"/>
      <c r="V859" s="103"/>
      <c r="W859" s="103"/>
      <c r="X859" s="103"/>
      <c r="Y859" s="103"/>
      <c r="Z859" s="103"/>
      <c r="AA859" s="103"/>
      <c r="AB859" s="103"/>
      <c r="AC859" s="103"/>
      <c r="AE859" s="103"/>
      <c r="AG859" s="103"/>
      <c r="AI859" s="103"/>
    </row>
    <row r="860" spans="2:37" ht="14.4" x14ac:dyDescent="0.25">
      <c r="B860" s="17" t="s">
        <v>622</v>
      </c>
      <c r="C860" s="17"/>
      <c r="D860" s="277"/>
      <c r="E860" s="277"/>
      <c r="F860" s="17"/>
      <c r="G860" s="388"/>
      <c r="H860" s="388"/>
      <c r="I860" s="388"/>
      <c r="J860" s="388"/>
      <c r="K860" s="388"/>
      <c r="L860" s="388"/>
      <c r="M860" s="388"/>
      <c r="N860" s="388"/>
      <c r="O860" s="388"/>
      <c r="P860" s="388"/>
      <c r="Q860" s="388"/>
      <c r="R860" s="388"/>
      <c r="S860" s="388"/>
      <c r="T860" s="388"/>
      <c r="U860" s="388"/>
      <c r="V860" s="388"/>
      <c r="W860" s="388"/>
      <c r="X860" s="388"/>
      <c r="Y860" s="388"/>
      <c r="Z860" s="388"/>
      <c r="AA860" s="388"/>
      <c r="AB860" s="388"/>
      <c r="AC860" s="388"/>
      <c r="AD860" s="17"/>
      <c r="AE860" s="388"/>
      <c r="AF860" s="17"/>
      <c r="AG860" s="388"/>
      <c r="AH860" s="17"/>
      <c r="AI860" s="388"/>
      <c r="AJ860" s="17"/>
      <c r="AK860" s="17"/>
    </row>
    <row r="861" spans="2:37" ht="12.75" customHeight="1" outlineLevel="1" x14ac:dyDescent="0.25">
      <c r="G861" s="103"/>
      <c r="H861" s="103"/>
      <c r="I861" s="103"/>
      <c r="J861" s="103"/>
      <c r="K861" s="103"/>
      <c r="L861" s="103"/>
      <c r="M861" s="103"/>
      <c r="N861" s="103"/>
      <c r="O861" s="103"/>
      <c r="P861" s="103"/>
      <c r="Q861" s="103"/>
      <c r="R861" s="103"/>
      <c r="S861" s="103"/>
      <c r="T861" s="103"/>
      <c r="U861" s="103"/>
      <c r="V861" s="103"/>
      <c r="W861" s="103"/>
      <c r="X861" s="103"/>
      <c r="Y861" s="103"/>
      <c r="Z861" s="103"/>
      <c r="AA861" s="103"/>
      <c r="AB861" s="103"/>
      <c r="AC861" s="103"/>
      <c r="AE861" s="103"/>
      <c r="AG861" s="103"/>
      <c r="AI861" s="103"/>
    </row>
    <row r="862" spans="2:37" ht="12.75" customHeight="1" outlineLevel="1" x14ac:dyDescent="0.25">
      <c r="C862" s="205" t="s">
        <v>623</v>
      </c>
      <c r="G862" s="103"/>
      <c r="H862" s="103"/>
      <c r="I862" s="103"/>
      <c r="J862" s="103"/>
      <c r="K862" s="103"/>
      <c r="L862" s="103"/>
      <c r="M862" s="103"/>
      <c r="N862" s="103"/>
      <c r="O862" s="103"/>
      <c r="P862" s="103"/>
      <c r="Q862" s="103"/>
      <c r="R862" s="103"/>
      <c r="S862" s="103"/>
      <c r="T862" s="103"/>
      <c r="U862" s="103"/>
      <c r="V862" s="103"/>
      <c r="W862" s="103"/>
      <c r="X862" s="103"/>
      <c r="Y862" s="103"/>
      <c r="Z862" s="103"/>
      <c r="AA862" s="103"/>
      <c r="AB862" s="103"/>
      <c r="AC862" s="103"/>
      <c r="AE862" s="103"/>
      <c r="AG862" s="103"/>
      <c r="AI862" s="103"/>
    </row>
    <row r="863" spans="2:37" ht="12.75" customHeight="1" outlineLevel="1" x14ac:dyDescent="0.25">
      <c r="D863" s="345" t="str">
        <f>'Line Items'!D1060</f>
        <v>DMU - Class 153</v>
      </c>
      <c r="E863" s="346"/>
      <c r="F863" s="347" t="s">
        <v>613</v>
      </c>
      <c r="G863" s="354">
        <f t="shared" ref="G863:AC874" si="38">SUM(G475,G669)</f>
        <v>0</v>
      </c>
      <c r="H863" s="354">
        <f t="shared" si="38"/>
        <v>0</v>
      </c>
      <c r="I863" s="354">
        <f t="shared" si="38"/>
        <v>0</v>
      </c>
      <c r="J863" s="354">
        <f t="shared" si="38"/>
        <v>0</v>
      </c>
      <c r="K863" s="354">
        <f t="shared" si="38"/>
        <v>0</v>
      </c>
      <c r="L863" s="354">
        <f t="shared" si="38"/>
        <v>0</v>
      </c>
      <c r="M863" s="354">
        <f t="shared" si="38"/>
        <v>0</v>
      </c>
      <c r="N863" s="354">
        <f t="shared" si="38"/>
        <v>0</v>
      </c>
      <c r="O863" s="354">
        <f t="shared" si="38"/>
        <v>0</v>
      </c>
      <c r="P863" s="354">
        <f t="shared" si="38"/>
        <v>0</v>
      </c>
      <c r="Q863" s="354">
        <f t="shared" si="38"/>
        <v>0</v>
      </c>
      <c r="R863" s="354">
        <f t="shared" si="38"/>
        <v>0</v>
      </c>
      <c r="S863" s="354">
        <f t="shared" si="38"/>
        <v>0</v>
      </c>
      <c r="T863" s="354">
        <f t="shared" si="38"/>
        <v>0</v>
      </c>
      <c r="U863" s="354">
        <f t="shared" si="38"/>
        <v>0</v>
      </c>
      <c r="V863" s="354">
        <f t="shared" si="38"/>
        <v>0</v>
      </c>
      <c r="W863" s="354">
        <f t="shared" si="38"/>
        <v>0</v>
      </c>
      <c r="X863" s="354">
        <f t="shared" si="38"/>
        <v>0</v>
      </c>
      <c r="Y863" s="354">
        <f t="shared" si="38"/>
        <v>0</v>
      </c>
      <c r="Z863" s="354">
        <f t="shared" si="38"/>
        <v>0</v>
      </c>
      <c r="AA863" s="354">
        <f t="shared" si="38"/>
        <v>0</v>
      </c>
      <c r="AB863" s="354">
        <f t="shared" si="38"/>
        <v>0</v>
      </c>
      <c r="AC863" s="355">
        <f t="shared" si="38"/>
        <v>0</v>
      </c>
      <c r="AE863" s="357">
        <f t="shared" ref="AE863:AE922" si="39">SUM(AE475,AE669)</f>
        <v>0</v>
      </c>
      <c r="AG863" s="357">
        <f t="shared" ref="AG863:AG922" si="40">SUM(AG475,AG669)</f>
        <v>0</v>
      </c>
      <c r="AI863" s="357">
        <f t="shared" ref="AI863:AI922" si="41">SUM(AI475,AI669)</f>
        <v>0</v>
      </c>
      <c r="AK863" s="356"/>
    </row>
    <row r="864" spans="2:37" ht="12.75" customHeight="1" outlineLevel="1" x14ac:dyDescent="0.25">
      <c r="D864" s="139" t="str">
        <f>'Line Items'!D1061</f>
        <v>DMU - Class 156</v>
      </c>
      <c r="E864" s="102"/>
      <c r="F864" s="140" t="str">
        <f t="shared" ref="F864:F921" si="42">F863</f>
        <v>000 Veh Miles</v>
      </c>
      <c r="G864" s="103">
        <f t="shared" si="38"/>
        <v>0</v>
      </c>
      <c r="H864" s="103">
        <f t="shared" si="38"/>
        <v>0</v>
      </c>
      <c r="I864" s="103">
        <f t="shared" si="38"/>
        <v>0</v>
      </c>
      <c r="J864" s="103">
        <f t="shared" si="38"/>
        <v>0</v>
      </c>
      <c r="K864" s="103">
        <f t="shared" si="38"/>
        <v>0</v>
      </c>
      <c r="L864" s="103">
        <f t="shared" si="38"/>
        <v>0</v>
      </c>
      <c r="M864" s="103">
        <f t="shared" si="38"/>
        <v>0</v>
      </c>
      <c r="N864" s="103">
        <f t="shared" si="38"/>
        <v>0</v>
      </c>
      <c r="O864" s="103">
        <f t="shared" si="38"/>
        <v>0</v>
      </c>
      <c r="P864" s="103">
        <f t="shared" si="38"/>
        <v>0</v>
      </c>
      <c r="Q864" s="103">
        <f t="shared" si="38"/>
        <v>0</v>
      </c>
      <c r="R864" s="103">
        <f t="shared" si="38"/>
        <v>0</v>
      </c>
      <c r="S864" s="103">
        <f t="shared" si="38"/>
        <v>0</v>
      </c>
      <c r="T864" s="103">
        <f t="shared" si="38"/>
        <v>0</v>
      </c>
      <c r="U864" s="103">
        <f t="shared" si="38"/>
        <v>0</v>
      </c>
      <c r="V864" s="103">
        <f t="shared" si="38"/>
        <v>0</v>
      </c>
      <c r="W864" s="103">
        <f t="shared" si="38"/>
        <v>0</v>
      </c>
      <c r="X864" s="103">
        <f t="shared" si="38"/>
        <v>0</v>
      </c>
      <c r="Y864" s="103">
        <f t="shared" si="38"/>
        <v>0</v>
      </c>
      <c r="Z864" s="103">
        <f t="shared" si="38"/>
        <v>0</v>
      </c>
      <c r="AA864" s="103">
        <f t="shared" si="38"/>
        <v>0</v>
      </c>
      <c r="AB864" s="103">
        <f t="shared" si="38"/>
        <v>0</v>
      </c>
      <c r="AC864" s="104">
        <f t="shared" si="38"/>
        <v>0</v>
      </c>
      <c r="AE864" s="105">
        <f t="shared" si="39"/>
        <v>0</v>
      </c>
      <c r="AG864" s="105">
        <f t="shared" si="40"/>
        <v>0</v>
      </c>
      <c r="AI864" s="105">
        <f t="shared" si="41"/>
        <v>0</v>
      </c>
      <c r="AK864" s="301"/>
    </row>
    <row r="865" spans="4:37" ht="12.75" customHeight="1" outlineLevel="1" x14ac:dyDescent="0.25">
      <c r="D865" s="139" t="str">
        <f>'Line Items'!D1062</f>
        <v>DMU - Class 158</v>
      </c>
      <c r="E865" s="102"/>
      <c r="F865" s="140" t="str">
        <f t="shared" si="42"/>
        <v>000 Veh Miles</v>
      </c>
      <c r="G865" s="103">
        <f t="shared" si="38"/>
        <v>0</v>
      </c>
      <c r="H865" s="103">
        <f t="shared" si="38"/>
        <v>0</v>
      </c>
      <c r="I865" s="103">
        <f t="shared" si="38"/>
        <v>0</v>
      </c>
      <c r="J865" s="103">
        <f t="shared" si="38"/>
        <v>0</v>
      </c>
      <c r="K865" s="103">
        <f t="shared" si="38"/>
        <v>0</v>
      </c>
      <c r="L865" s="103">
        <f t="shared" si="38"/>
        <v>0</v>
      </c>
      <c r="M865" s="103">
        <f t="shared" si="38"/>
        <v>0</v>
      </c>
      <c r="N865" s="103">
        <f t="shared" si="38"/>
        <v>0</v>
      </c>
      <c r="O865" s="103">
        <f t="shared" si="38"/>
        <v>0</v>
      </c>
      <c r="P865" s="103">
        <f t="shared" si="38"/>
        <v>0</v>
      </c>
      <c r="Q865" s="103">
        <f t="shared" si="38"/>
        <v>0</v>
      </c>
      <c r="R865" s="103">
        <f t="shared" si="38"/>
        <v>0</v>
      </c>
      <c r="S865" s="103">
        <f t="shared" si="38"/>
        <v>0</v>
      </c>
      <c r="T865" s="103">
        <f t="shared" si="38"/>
        <v>0</v>
      </c>
      <c r="U865" s="103">
        <f t="shared" si="38"/>
        <v>0</v>
      </c>
      <c r="V865" s="103">
        <f t="shared" si="38"/>
        <v>0</v>
      </c>
      <c r="W865" s="103">
        <f t="shared" si="38"/>
        <v>0</v>
      </c>
      <c r="X865" s="103">
        <f t="shared" si="38"/>
        <v>0</v>
      </c>
      <c r="Y865" s="103">
        <f t="shared" si="38"/>
        <v>0</v>
      </c>
      <c r="Z865" s="103">
        <f t="shared" si="38"/>
        <v>0</v>
      </c>
      <c r="AA865" s="103">
        <f t="shared" si="38"/>
        <v>0</v>
      </c>
      <c r="AB865" s="103">
        <f t="shared" si="38"/>
        <v>0</v>
      </c>
      <c r="AC865" s="104">
        <f t="shared" si="38"/>
        <v>0</v>
      </c>
      <c r="AE865" s="105">
        <f t="shared" si="39"/>
        <v>0</v>
      </c>
      <c r="AG865" s="105">
        <f t="shared" si="40"/>
        <v>0</v>
      </c>
      <c r="AI865" s="105">
        <f t="shared" si="41"/>
        <v>0</v>
      </c>
      <c r="AK865" s="301"/>
    </row>
    <row r="866" spans="4:37" ht="12.75" customHeight="1" outlineLevel="1" x14ac:dyDescent="0.25">
      <c r="D866" s="139" t="str">
        <f>'Line Items'!D1063</f>
        <v>DMU - Class 222 4-car</v>
      </c>
      <c r="E866" s="102"/>
      <c r="F866" s="140" t="str">
        <f t="shared" si="42"/>
        <v>000 Veh Miles</v>
      </c>
      <c r="G866" s="103">
        <f t="shared" si="38"/>
        <v>0</v>
      </c>
      <c r="H866" s="103">
        <f t="shared" si="38"/>
        <v>0</v>
      </c>
      <c r="I866" s="103">
        <f t="shared" si="38"/>
        <v>0</v>
      </c>
      <c r="J866" s="103">
        <f t="shared" si="38"/>
        <v>0</v>
      </c>
      <c r="K866" s="103">
        <f t="shared" si="38"/>
        <v>0</v>
      </c>
      <c r="L866" s="103">
        <f t="shared" si="38"/>
        <v>0</v>
      </c>
      <c r="M866" s="103">
        <f t="shared" si="38"/>
        <v>0</v>
      </c>
      <c r="N866" s="103">
        <f t="shared" si="38"/>
        <v>0</v>
      </c>
      <c r="O866" s="103">
        <f t="shared" si="38"/>
        <v>0</v>
      </c>
      <c r="P866" s="103">
        <f t="shared" si="38"/>
        <v>0</v>
      </c>
      <c r="Q866" s="103">
        <f t="shared" si="38"/>
        <v>0</v>
      </c>
      <c r="R866" s="103">
        <f t="shared" si="38"/>
        <v>0</v>
      </c>
      <c r="S866" s="103">
        <f t="shared" si="38"/>
        <v>0</v>
      </c>
      <c r="T866" s="103">
        <f t="shared" si="38"/>
        <v>0</v>
      </c>
      <c r="U866" s="103">
        <f t="shared" si="38"/>
        <v>0</v>
      </c>
      <c r="V866" s="103">
        <f t="shared" si="38"/>
        <v>0</v>
      </c>
      <c r="W866" s="103">
        <f t="shared" si="38"/>
        <v>0</v>
      </c>
      <c r="X866" s="103">
        <f t="shared" si="38"/>
        <v>0</v>
      </c>
      <c r="Y866" s="103">
        <f t="shared" si="38"/>
        <v>0</v>
      </c>
      <c r="Z866" s="103">
        <f t="shared" si="38"/>
        <v>0</v>
      </c>
      <c r="AA866" s="103">
        <f t="shared" si="38"/>
        <v>0</v>
      </c>
      <c r="AB866" s="103">
        <f t="shared" si="38"/>
        <v>0</v>
      </c>
      <c r="AC866" s="104">
        <f t="shared" si="38"/>
        <v>0</v>
      </c>
      <c r="AE866" s="105">
        <f t="shared" si="39"/>
        <v>0</v>
      </c>
      <c r="AG866" s="105">
        <f t="shared" si="40"/>
        <v>0</v>
      </c>
      <c r="AI866" s="105">
        <f t="shared" si="41"/>
        <v>0</v>
      </c>
      <c r="AK866" s="301"/>
    </row>
    <row r="867" spans="4:37" ht="12.75" customHeight="1" outlineLevel="1" x14ac:dyDescent="0.25">
      <c r="D867" s="139" t="str">
        <f>'Line Items'!D1064</f>
        <v>DMU - Class 222 5-car</v>
      </c>
      <c r="E867" s="102"/>
      <c r="F867" s="140" t="str">
        <f t="shared" si="42"/>
        <v>000 Veh Miles</v>
      </c>
      <c r="G867" s="103">
        <f t="shared" si="38"/>
        <v>0</v>
      </c>
      <c r="H867" s="103">
        <f t="shared" si="38"/>
        <v>0</v>
      </c>
      <c r="I867" s="103">
        <f t="shared" si="38"/>
        <v>0</v>
      </c>
      <c r="J867" s="103">
        <f t="shared" si="38"/>
        <v>0</v>
      </c>
      <c r="K867" s="103">
        <f t="shared" si="38"/>
        <v>0</v>
      </c>
      <c r="L867" s="103">
        <f t="shared" si="38"/>
        <v>0</v>
      </c>
      <c r="M867" s="103">
        <f t="shared" si="38"/>
        <v>0</v>
      </c>
      <c r="N867" s="103">
        <f t="shared" si="38"/>
        <v>0</v>
      </c>
      <c r="O867" s="103">
        <f t="shared" si="38"/>
        <v>0</v>
      </c>
      <c r="P867" s="103">
        <f t="shared" si="38"/>
        <v>0</v>
      </c>
      <c r="Q867" s="103">
        <f t="shared" si="38"/>
        <v>0</v>
      </c>
      <c r="R867" s="103">
        <f t="shared" si="38"/>
        <v>0</v>
      </c>
      <c r="S867" s="103">
        <f t="shared" si="38"/>
        <v>0</v>
      </c>
      <c r="T867" s="103">
        <f t="shared" si="38"/>
        <v>0</v>
      </c>
      <c r="U867" s="103">
        <f t="shared" si="38"/>
        <v>0</v>
      </c>
      <c r="V867" s="103">
        <f t="shared" si="38"/>
        <v>0</v>
      </c>
      <c r="W867" s="103">
        <f t="shared" si="38"/>
        <v>0</v>
      </c>
      <c r="X867" s="103">
        <f t="shared" si="38"/>
        <v>0</v>
      </c>
      <c r="Y867" s="103">
        <f t="shared" si="38"/>
        <v>0</v>
      </c>
      <c r="Z867" s="103">
        <f t="shared" si="38"/>
        <v>0</v>
      </c>
      <c r="AA867" s="103">
        <f t="shared" si="38"/>
        <v>0</v>
      </c>
      <c r="AB867" s="103">
        <f t="shared" si="38"/>
        <v>0</v>
      </c>
      <c r="AC867" s="104">
        <f t="shared" si="38"/>
        <v>0</v>
      </c>
      <c r="AE867" s="105">
        <f t="shared" si="39"/>
        <v>0</v>
      </c>
      <c r="AG867" s="105">
        <f t="shared" si="40"/>
        <v>0</v>
      </c>
      <c r="AI867" s="105">
        <f t="shared" si="41"/>
        <v>0</v>
      </c>
      <c r="AK867" s="301"/>
    </row>
    <row r="868" spans="4:37" ht="12.75" customHeight="1" outlineLevel="1" x14ac:dyDescent="0.25">
      <c r="D868" s="139" t="str">
        <f>'Line Items'!D1065</f>
        <v>DMU - Class 222 7-car</v>
      </c>
      <c r="E868" s="102"/>
      <c r="F868" s="140" t="str">
        <f t="shared" si="42"/>
        <v>000 Veh Miles</v>
      </c>
      <c r="G868" s="103">
        <f t="shared" si="38"/>
        <v>0</v>
      </c>
      <c r="H868" s="103">
        <f t="shared" si="38"/>
        <v>0</v>
      </c>
      <c r="I868" s="103">
        <f t="shared" si="38"/>
        <v>0</v>
      </c>
      <c r="J868" s="103">
        <f t="shared" si="38"/>
        <v>0</v>
      </c>
      <c r="K868" s="103">
        <f t="shared" si="38"/>
        <v>0</v>
      </c>
      <c r="L868" s="103">
        <f t="shared" si="38"/>
        <v>0</v>
      </c>
      <c r="M868" s="103">
        <f t="shared" si="38"/>
        <v>0</v>
      </c>
      <c r="N868" s="103">
        <f t="shared" si="38"/>
        <v>0</v>
      </c>
      <c r="O868" s="103">
        <f t="shared" si="38"/>
        <v>0</v>
      </c>
      <c r="P868" s="103">
        <f t="shared" si="38"/>
        <v>0</v>
      </c>
      <c r="Q868" s="103">
        <f t="shared" si="38"/>
        <v>0</v>
      </c>
      <c r="R868" s="103">
        <f t="shared" si="38"/>
        <v>0</v>
      </c>
      <c r="S868" s="103">
        <f t="shared" si="38"/>
        <v>0</v>
      </c>
      <c r="T868" s="103">
        <f t="shared" si="38"/>
        <v>0</v>
      </c>
      <c r="U868" s="103">
        <f t="shared" si="38"/>
        <v>0</v>
      </c>
      <c r="V868" s="103">
        <f t="shared" si="38"/>
        <v>0</v>
      </c>
      <c r="W868" s="103">
        <f t="shared" si="38"/>
        <v>0</v>
      </c>
      <c r="X868" s="103">
        <f t="shared" si="38"/>
        <v>0</v>
      </c>
      <c r="Y868" s="103">
        <f t="shared" si="38"/>
        <v>0</v>
      </c>
      <c r="Z868" s="103">
        <f t="shared" si="38"/>
        <v>0</v>
      </c>
      <c r="AA868" s="103">
        <f t="shared" si="38"/>
        <v>0</v>
      </c>
      <c r="AB868" s="103">
        <f t="shared" si="38"/>
        <v>0</v>
      </c>
      <c r="AC868" s="104">
        <f t="shared" si="38"/>
        <v>0</v>
      </c>
      <c r="AE868" s="105">
        <f t="shared" si="39"/>
        <v>0</v>
      </c>
      <c r="AG868" s="105">
        <f t="shared" si="40"/>
        <v>0</v>
      </c>
      <c r="AI868" s="105">
        <f t="shared" si="41"/>
        <v>0</v>
      </c>
      <c r="AK868" s="301"/>
    </row>
    <row r="869" spans="4:37" ht="12.75" customHeight="1" outlineLevel="1" x14ac:dyDescent="0.25">
      <c r="D869" s="139" t="str">
        <f>'Line Items'!D1066</f>
        <v>HST (2+8)</v>
      </c>
      <c r="E869" s="102"/>
      <c r="F869" s="140" t="str">
        <f t="shared" si="42"/>
        <v>000 Veh Miles</v>
      </c>
      <c r="G869" s="103">
        <f t="shared" si="38"/>
        <v>0</v>
      </c>
      <c r="H869" s="103">
        <f t="shared" si="38"/>
        <v>0</v>
      </c>
      <c r="I869" s="103">
        <f t="shared" si="38"/>
        <v>0</v>
      </c>
      <c r="J869" s="103">
        <f t="shared" si="38"/>
        <v>0</v>
      </c>
      <c r="K869" s="103">
        <f t="shared" si="38"/>
        <v>0</v>
      </c>
      <c r="L869" s="103">
        <f t="shared" si="38"/>
        <v>0</v>
      </c>
      <c r="M869" s="103">
        <f t="shared" si="38"/>
        <v>0</v>
      </c>
      <c r="N869" s="103">
        <f t="shared" si="38"/>
        <v>0</v>
      </c>
      <c r="O869" s="103">
        <f t="shared" si="38"/>
        <v>0</v>
      </c>
      <c r="P869" s="103">
        <f t="shared" si="38"/>
        <v>0</v>
      </c>
      <c r="Q869" s="103">
        <f t="shared" si="38"/>
        <v>0</v>
      </c>
      <c r="R869" s="103">
        <f t="shared" si="38"/>
        <v>0</v>
      </c>
      <c r="S869" s="103">
        <f t="shared" si="38"/>
        <v>0</v>
      </c>
      <c r="T869" s="103">
        <f t="shared" si="38"/>
        <v>0</v>
      </c>
      <c r="U869" s="103">
        <f t="shared" si="38"/>
        <v>0</v>
      </c>
      <c r="V869" s="103">
        <f t="shared" si="38"/>
        <v>0</v>
      </c>
      <c r="W869" s="103">
        <f t="shared" si="38"/>
        <v>0</v>
      </c>
      <c r="X869" s="103">
        <f t="shared" si="38"/>
        <v>0</v>
      </c>
      <c r="Y869" s="103">
        <f t="shared" si="38"/>
        <v>0</v>
      </c>
      <c r="Z869" s="103">
        <f t="shared" si="38"/>
        <v>0</v>
      </c>
      <c r="AA869" s="103">
        <f t="shared" si="38"/>
        <v>0</v>
      </c>
      <c r="AB869" s="103">
        <f t="shared" si="38"/>
        <v>0</v>
      </c>
      <c r="AC869" s="104">
        <f t="shared" si="38"/>
        <v>0</v>
      </c>
      <c r="AE869" s="105">
        <f t="shared" si="39"/>
        <v>0</v>
      </c>
      <c r="AG869" s="105">
        <f t="shared" si="40"/>
        <v>0</v>
      </c>
      <c r="AI869" s="105">
        <f t="shared" si="41"/>
        <v>0</v>
      </c>
      <c r="AK869" s="301"/>
    </row>
    <row r="870" spans="4:37" ht="12.75" customHeight="1" outlineLevel="1" x14ac:dyDescent="0.25">
      <c r="D870" s="139" t="str">
        <f>'Line Items'!D1067</f>
        <v>HST (2+6)</v>
      </c>
      <c r="E870" s="102"/>
      <c r="F870" s="140" t="str">
        <f t="shared" si="42"/>
        <v>000 Veh Miles</v>
      </c>
      <c r="G870" s="103">
        <f t="shared" si="38"/>
        <v>0</v>
      </c>
      <c r="H870" s="103">
        <f t="shared" si="38"/>
        <v>0</v>
      </c>
      <c r="I870" s="103">
        <f t="shared" si="38"/>
        <v>0</v>
      </c>
      <c r="J870" s="103">
        <f t="shared" si="38"/>
        <v>0</v>
      </c>
      <c r="K870" s="103">
        <f t="shared" si="38"/>
        <v>0</v>
      </c>
      <c r="L870" s="103">
        <f t="shared" si="38"/>
        <v>0</v>
      </c>
      <c r="M870" s="103">
        <f t="shared" si="38"/>
        <v>0</v>
      </c>
      <c r="N870" s="103">
        <f t="shared" si="38"/>
        <v>0</v>
      </c>
      <c r="O870" s="103">
        <f t="shared" si="38"/>
        <v>0</v>
      </c>
      <c r="P870" s="103">
        <f t="shared" si="38"/>
        <v>0</v>
      </c>
      <c r="Q870" s="103">
        <f t="shared" si="38"/>
        <v>0</v>
      </c>
      <c r="R870" s="103">
        <f t="shared" si="38"/>
        <v>0</v>
      </c>
      <c r="S870" s="103">
        <f t="shared" si="38"/>
        <v>0</v>
      </c>
      <c r="T870" s="103">
        <f t="shared" si="38"/>
        <v>0</v>
      </c>
      <c r="U870" s="103">
        <f t="shared" si="38"/>
        <v>0</v>
      </c>
      <c r="V870" s="103">
        <f t="shared" si="38"/>
        <v>0</v>
      </c>
      <c r="W870" s="103">
        <f t="shared" si="38"/>
        <v>0</v>
      </c>
      <c r="X870" s="103">
        <f t="shared" si="38"/>
        <v>0</v>
      </c>
      <c r="Y870" s="103">
        <f t="shared" si="38"/>
        <v>0</v>
      </c>
      <c r="Z870" s="103">
        <f t="shared" si="38"/>
        <v>0</v>
      </c>
      <c r="AA870" s="103">
        <f t="shared" si="38"/>
        <v>0</v>
      </c>
      <c r="AB870" s="103">
        <f t="shared" si="38"/>
        <v>0</v>
      </c>
      <c r="AC870" s="104">
        <f t="shared" si="38"/>
        <v>0</v>
      </c>
      <c r="AE870" s="105">
        <f t="shared" si="39"/>
        <v>0</v>
      </c>
      <c r="AG870" s="105">
        <f t="shared" si="40"/>
        <v>0</v>
      </c>
      <c r="AI870" s="105">
        <f t="shared" si="41"/>
        <v>0</v>
      </c>
      <c r="AK870" s="301"/>
    </row>
    <row r="871" spans="4:37" ht="12.75" customHeight="1" outlineLevel="1" x14ac:dyDescent="0.25">
      <c r="D871" s="139" t="str">
        <f>'Line Items'!D1068</f>
        <v>[Rolling Stock - Units/Trains Line 9]</v>
      </c>
      <c r="E871" s="102"/>
      <c r="F871" s="140" t="str">
        <f t="shared" si="42"/>
        <v>000 Veh Miles</v>
      </c>
      <c r="G871" s="103">
        <f t="shared" si="38"/>
        <v>0</v>
      </c>
      <c r="H871" s="103">
        <f t="shared" si="38"/>
        <v>0</v>
      </c>
      <c r="I871" s="103">
        <f t="shared" si="38"/>
        <v>0</v>
      </c>
      <c r="J871" s="103">
        <f t="shared" si="38"/>
        <v>0</v>
      </c>
      <c r="K871" s="103">
        <f t="shared" si="38"/>
        <v>0</v>
      </c>
      <c r="L871" s="103">
        <f t="shared" si="38"/>
        <v>0</v>
      </c>
      <c r="M871" s="103">
        <f t="shared" si="38"/>
        <v>0</v>
      </c>
      <c r="N871" s="103">
        <f t="shared" si="38"/>
        <v>0</v>
      </c>
      <c r="O871" s="103">
        <f t="shared" si="38"/>
        <v>0</v>
      </c>
      <c r="P871" s="103">
        <f t="shared" si="38"/>
        <v>0</v>
      </c>
      <c r="Q871" s="103">
        <f t="shared" si="38"/>
        <v>0</v>
      </c>
      <c r="R871" s="103">
        <f t="shared" si="38"/>
        <v>0</v>
      </c>
      <c r="S871" s="103">
        <f t="shared" si="38"/>
        <v>0</v>
      </c>
      <c r="T871" s="103">
        <f t="shared" si="38"/>
        <v>0</v>
      </c>
      <c r="U871" s="103">
        <f t="shared" si="38"/>
        <v>0</v>
      </c>
      <c r="V871" s="103">
        <f t="shared" si="38"/>
        <v>0</v>
      </c>
      <c r="W871" s="103">
        <f t="shared" si="38"/>
        <v>0</v>
      </c>
      <c r="X871" s="103">
        <f t="shared" si="38"/>
        <v>0</v>
      </c>
      <c r="Y871" s="103">
        <f t="shared" si="38"/>
        <v>0</v>
      </c>
      <c r="Z871" s="103">
        <f t="shared" si="38"/>
        <v>0</v>
      </c>
      <c r="AA871" s="103">
        <f t="shared" si="38"/>
        <v>0</v>
      </c>
      <c r="AB871" s="103">
        <f t="shared" si="38"/>
        <v>0</v>
      </c>
      <c r="AC871" s="104">
        <f t="shared" si="38"/>
        <v>0</v>
      </c>
      <c r="AE871" s="105">
        <f t="shared" si="39"/>
        <v>0</v>
      </c>
      <c r="AG871" s="105">
        <f t="shared" si="40"/>
        <v>0</v>
      </c>
      <c r="AI871" s="105">
        <f t="shared" si="41"/>
        <v>0</v>
      </c>
      <c r="AK871" s="301"/>
    </row>
    <row r="872" spans="4:37" ht="12.75" customHeight="1" outlineLevel="1" x14ac:dyDescent="0.25">
      <c r="D872" s="139" t="str">
        <f>'Line Items'!D1069</f>
        <v>[Rolling Stock - Units/Trains Line 10]</v>
      </c>
      <c r="E872" s="102"/>
      <c r="F872" s="140" t="str">
        <f t="shared" si="42"/>
        <v>000 Veh Miles</v>
      </c>
      <c r="G872" s="103">
        <f t="shared" si="38"/>
        <v>0</v>
      </c>
      <c r="H872" s="103">
        <f t="shared" si="38"/>
        <v>0</v>
      </c>
      <c r="I872" s="103">
        <f t="shared" si="38"/>
        <v>0</v>
      </c>
      <c r="J872" s="103">
        <f t="shared" si="38"/>
        <v>0</v>
      </c>
      <c r="K872" s="103">
        <f t="shared" si="38"/>
        <v>0</v>
      </c>
      <c r="L872" s="103">
        <f t="shared" si="38"/>
        <v>0</v>
      </c>
      <c r="M872" s="103">
        <f t="shared" si="38"/>
        <v>0</v>
      </c>
      <c r="N872" s="103">
        <f t="shared" si="38"/>
        <v>0</v>
      </c>
      <c r="O872" s="103">
        <f t="shared" si="38"/>
        <v>0</v>
      </c>
      <c r="P872" s="103">
        <f t="shared" si="38"/>
        <v>0</v>
      </c>
      <c r="Q872" s="103">
        <f t="shared" si="38"/>
        <v>0</v>
      </c>
      <c r="R872" s="103">
        <f t="shared" si="38"/>
        <v>0</v>
      </c>
      <c r="S872" s="103">
        <f t="shared" si="38"/>
        <v>0</v>
      </c>
      <c r="T872" s="103">
        <f t="shared" si="38"/>
        <v>0</v>
      </c>
      <c r="U872" s="103">
        <f t="shared" si="38"/>
        <v>0</v>
      </c>
      <c r="V872" s="103">
        <f t="shared" si="38"/>
        <v>0</v>
      </c>
      <c r="W872" s="103">
        <f t="shared" si="38"/>
        <v>0</v>
      </c>
      <c r="X872" s="103">
        <f t="shared" si="38"/>
        <v>0</v>
      </c>
      <c r="Y872" s="103">
        <f t="shared" si="38"/>
        <v>0</v>
      </c>
      <c r="Z872" s="103">
        <f t="shared" si="38"/>
        <v>0</v>
      </c>
      <c r="AA872" s="103">
        <f t="shared" si="38"/>
        <v>0</v>
      </c>
      <c r="AB872" s="103">
        <f t="shared" si="38"/>
        <v>0</v>
      </c>
      <c r="AC872" s="104">
        <f t="shared" si="38"/>
        <v>0</v>
      </c>
      <c r="AE872" s="105">
        <f t="shared" si="39"/>
        <v>0</v>
      </c>
      <c r="AG872" s="105">
        <f t="shared" si="40"/>
        <v>0</v>
      </c>
      <c r="AI872" s="105">
        <f t="shared" si="41"/>
        <v>0</v>
      </c>
      <c r="AK872" s="301"/>
    </row>
    <row r="873" spans="4:37" ht="12.75" customHeight="1" outlineLevel="1" x14ac:dyDescent="0.25">
      <c r="D873" s="139" t="str">
        <f>'Line Items'!D1070</f>
        <v>[Rolling Stock - Units/Trains Line 11]</v>
      </c>
      <c r="E873" s="102"/>
      <c r="F873" s="140" t="str">
        <f t="shared" si="42"/>
        <v>000 Veh Miles</v>
      </c>
      <c r="G873" s="103">
        <f t="shared" si="38"/>
        <v>0</v>
      </c>
      <c r="H873" s="103">
        <f t="shared" si="38"/>
        <v>0</v>
      </c>
      <c r="I873" s="103">
        <f t="shared" si="38"/>
        <v>0</v>
      </c>
      <c r="J873" s="103">
        <f t="shared" si="38"/>
        <v>0</v>
      </c>
      <c r="K873" s="103">
        <f t="shared" si="38"/>
        <v>0</v>
      </c>
      <c r="L873" s="103">
        <f t="shared" si="38"/>
        <v>0</v>
      </c>
      <c r="M873" s="103">
        <f t="shared" si="38"/>
        <v>0</v>
      </c>
      <c r="N873" s="103">
        <f t="shared" si="38"/>
        <v>0</v>
      </c>
      <c r="O873" s="103">
        <f t="shared" si="38"/>
        <v>0</v>
      </c>
      <c r="P873" s="103">
        <f t="shared" si="38"/>
        <v>0</v>
      </c>
      <c r="Q873" s="103">
        <f t="shared" si="38"/>
        <v>0</v>
      </c>
      <c r="R873" s="103">
        <f t="shared" si="38"/>
        <v>0</v>
      </c>
      <c r="S873" s="103">
        <f t="shared" si="38"/>
        <v>0</v>
      </c>
      <c r="T873" s="103">
        <f t="shared" si="38"/>
        <v>0</v>
      </c>
      <c r="U873" s="103">
        <f t="shared" si="38"/>
        <v>0</v>
      </c>
      <c r="V873" s="103">
        <f t="shared" si="38"/>
        <v>0</v>
      </c>
      <c r="W873" s="103">
        <f t="shared" si="38"/>
        <v>0</v>
      </c>
      <c r="X873" s="103">
        <f t="shared" si="38"/>
        <v>0</v>
      </c>
      <c r="Y873" s="103">
        <f t="shared" si="38"/>
        <v>0</v>
      </c>
      <c r="Z873" s="103">
        <f t="shared" si="38"/>
        <v>0</v>
      </c>
      <c r="AA873" s="103">
        <f t="shared" si="38"/>
        <v>0</v>
      </c>
      <c r="AB873" s="103">
        <f t="shared" si="38"/>
        <v>0</v>
      </c>
      <c r="AC873" s="104">
        <f t="shared" si="38"/>
        <v>0</v>
      </c>
      <c r="AE873" s="105">
        <f t="shared" si="39"/>
        <v>0</v>
      </c>
      <c r="AG873" s="105">
        <f t="shared" si="40"/>
        <v>0</v>
      </c>
      <c r="AI873" s="105">
        <f t="shared" si="41"/>
        <v>0</v>
      </c>
      <c r="AK873" s="301"/>
    </row>
    <row r="874" spans="4:37" ht="12.75" customHeight="1" outlineLevel="1" x14ac:dyDescent="0.25">
      <c r="D874" s="139" t="str">
        <f>'Line Items'!D1071</f>
        <v>[Rolling Stock - Units/Trains Line 12]</v>
      </c>
      <c r="E874" s="102"/>
      <c r="F874" s="140" t="str">
        <f t="shared" si="42"/>
        <v>000 Veh Miles</v>
      </c>
      <c r="G874" s="103">
        <f t="shared" si="38"/>
        <v>0</v>
      </c>
      <c r="H874" s="103">
        <f t="shared" si="38"/>
        <v>0</v>
      </c>
      <c r="I874" s="103">
        <f t="shared" ref="I874:AC889" si="43">SUM(I486,I680)</f>
        <v>0</v>
      </c>
      <c r="J874" s="103">
        <f t="shared" si="43"/>
        <v>0</v>
      </c>
      <c r="K874" s="103">
        <f t="shared" si="43"/>
        <v>0</v>
      </c>
      <c r="L874" s="103">
        <f t="shared" si="43"/>
        <v>0</v>
      </c>
      <c r="M874" s="103">
        <f t="shared" si="43"/>
        <v>0</v>
      </c>
      <c r="N874" s="103">
        <f t="shared" si="43"/>
        <v>0</v>
      </c>
      <c r="O874" s="103">
        <f t="shared" si="43"/>
        <v>0</v>
      </c>
      <c r="P874" s="103">
        <f t="shared" si="43"/>
        <v>0</v>
      </c>
      <c r="Q874" s="103">
        <f t="shared" si="43"/>
        <v>0</v>
      </c>
      <c r="R874" s="103">
        <f t="shared" si="43"/>
        <v>0</v>
      </c>
      <c r="S874" s="103">
        <f t="shared" si="43"/>
        <v>0</v>
      </c>
      <c r="T874" s="103">
        <f t="shared" si="43"/>
        <v>0</v>
      </c>
      <c r="U874" s="103">
        <f t="shared" si="43"/>
        <v>0</v>
      </c>
      <c r="V874" s="103">
        <f t="shared" si="43"/>
        <v>0</v>
      </c>
      <c r="W874" s="103">
        <f t="shared" si="43"/>
        <v>0</v>
      </c>
      <c r="X874" s="103">
        <f t="shared" si="43"/>
        <v>0</v>
      </c>
      <c r="Y874" s="103">
        <f t="shared" si="43"/>
        <v>0</v>
      </c>
      <c r="Z874" s="103">
        <f t="shared" si="43"/>
        <v>0</v>
      </c>
      <c r="AA874" s="103">
        <f t="shared" si="43"/>
        <v>0</v>
      </c>
      <c r="AB874" s="103">
        <f t="shared" si="43"/>
        <v>0</v>
      </c>
      <c r="AC874" s="104">
        <f t="shared" si="43"/>
        <v>0</v>
      </c>
      <c r="AE874" s="105">
        <f t="shared" si="39"/>
        <v>0</v>
      </c>
      <c r="AG874" s="105">
        <f t="shared" si="40"/>
        <v>0</v>
      </c>
      <c r="AI874" s="105">
        <f t="shared" si="41"/>
        <v>0</v>
      </c>
      <c r="AK874" s="301"/>
    </row>
    <row r="875" spans="4:37" ht="12.75" customHeight="1" outlineLevel="1" x14ac:dyDescent="0.25">
      <c r="D875" s="139" t="str">
        <f>'Line Items'!D1072</f>
        <v>[Rolling Stock - Units/Trains Line 13]</v>
      </c>
      <c r="E875" s="102"/>
      <c r="F875" s="140" t="str">
        <f t="shared" si="42"/>
        <v>000 Veh Miles</v>
      </c>
      <c r="G875" s="103">
        <f t="shared" ref="G875:V890" si="44">SUM(G487,G681)</f>
        <v>0</v>
      </c>
      <c r="H875" s="103">
        <f t="shared" si="44"/>
        <v>0</v>
      </c>
      <c r="I875" s="103">
        <f t="shared" si="44"/>
        <v>0</v>
      </c>
      <c r="J875" s="103">
        <f t="shared" si="44"/>
        <v>0</v>
      </c>
      <c r="K875" s="103">
        <f t="shared" si="44"/>
        <v>0</v>
      </c>
      <c r="L875" s="103">
        <f t="shared" si="44"/>
        <v>0</v>
      </c>
      <c r="M875" s="103">
        <f t="shared" si="44"/>
        <v>0</v>
      </c>
      <c r="N875" s="103">
        <f t="shared" si="44"/>
        <v>0</v>
      </c>
      <c r="O875" s="103">
        <f t="shared" si="44"/>
        <v>0</v>
      </c>
      <c r="P875" s="103">
        <f t="shared" si="44"/>
        <v>0</v>
      </c>
      <c r="Q875" s="103">
        <f t="shared" si="44"/>
        <v>0</v>
      </c>
      <c r="R875" s="103">
        <f t="shared" si="44"/>
        <v>0</v>
      </c>
      <c r="S875" s="103">
        <f t="shared" si="44"/>
        <v>0</v>
      </c>
      <c r="T875" s="103">
        <f t="shared" si="43"/>
        <v>0</v>
      </c>
      <c r="U875" s="103">
        <f t="shared" si="43"/>
        <v>0</v>
      </c>
      <c r="V875" s="103">
        <f t="shared" si="43"/>
        <v>0</v>
      </c>
      <c r="W875" s="103">
        <f t="shared" si="43"/>
        <v>0</v>
      </c>
      <c r="X875" s="103">
        <f t="shared" si="43"/>
        <v>0</v>
      </c>
      <c r="Y875" s="103">
        <f t="shared" si="43"/>
        <v>0</v>
      </c>
      <c r="Z875" s="103">
        <f t="shared" si="43"/>
        <v>0</v>
      </c>
      <c r="AA875" s="103">
        <f t="shared" si="43"/>
        <v>0</v>
      </c>
      <c r="AB875" s="103">
        <f t="shared" si="43"/>
        <v>0</v>
      </c>
      <c r="AC875" s="104">
        <f t="shared" si="43"/>
        <v>0</v>
      </c>
      <c r="AE875" s="105">
        <f t="shared" si="39"/>
        <v>0</v>
      </c>
      <c r="AG875" s="105">
        <f t="shared" si="40"/>
        <v>0</v>
      </c>
      <c r="AI875" s="105">
        <f t="shared" si="41"/>
        <v>0</v>
      </c>
      <c r="AK875" s="301"/>
    </row>
    <row r="876" spans="4:37" ht="12.75" customHeight="1" outlineLevel="1" x14ac:dyDescent="0.25">
      <c r="D876" s="139" t="str">
        <f>'Line Items'!D1073</f>
        <v>[Rolling Stock - Units/Trains Line 14]</v>
      </c>
      <c r="E876" s="102"/>
      <c r="F876" s="140" t="str">
        <f t="shared" si="42"/>
        <v>000 Veh Miles</v>
      </c>
      <c r="G876" s="103">
        <f t="shared" si="44"/>
        <v>0</v>
      </c>
      <c r="H876" s="103">
        <f t="shared" si="44"/>
        <v>0</v>
      </c>
      <c r="I876" s="103">
        <f t="shared" si="44"/>
        <v>0</v>
      </c>
      <c r="J876" s="103">
        <f t="shared" si="44"/>
        <v>0</v>
      </c>
      <c r="K876" s="103">
        <f t="shared" si="44"/>
        <v>0</v>
      </c>
      <c r="L876" s="103">
        <f t="shared" si="44"/>
        <v>0</v>
      </c>
      <c r="M876" s="103">
        <f t="shared" si="44"/>
        <v>0</v>
      </c>
      <c r="N876" s="103">
        <f t="shared" si="44"/>
        <v>0</v>
      </c>
      <c r="O876" s="103">
        <f t="shared" si="44"/>
        <v>0</v>
      </c>
      <c r="P876" s="103">
        <f t="shared" si="44"/>
        <v>0</v>
      </c>
      <c r="Q876" s="103">
        <f t="shared" si="44"/>
        <v>0</v>
      </c>
      <c r="R876" s="103">
        <f t="shared" si="44"/>
        <v>0</v>
      </c>
      <c r="S876" s="103">
        <f t="shared" si="44"/>
        <v>0</v>
      </c>
      <c r="T876" s="103">
        <f t="shared" si="43"/>
        <v>0</v>
      </c>
      <c r="U876" s="103">
        <f t="shared" si="43"/>
        <v>0</v>
      </c>
      <c r="V876" s="103">
        <f t="shared" si="43"/>
        <v>0</v>
      </c>
      <c r="W876" s="103">
        <f t="shared" si="43"/>
        <v>0</v>
      </c>
      <c r="X876" s="103">
        <f t="shared" si="43"/>
        <v>0</v>
      </c>
      <c r="Y876" s="103">
        <f t="shared" si="43"/>
        <v>0</v>
      </c>
      <c r="Z876" s="103">
        <f t="shared" si="43"/>
        <v>0</v>
      </c>
      <c r="AA876" s="103">
        <f t="shared" si="43"/>
        <v>0</v>
      </c>
      <c r="AB876" s="103">
        <f t="shared" si="43"/>
        <v>0</v>
      </c>
      <c r="AC876" s="104">
        <f t="shared" si="43"/>
        <v>0</v>
      </c>
      <c r="AE876" s="105">
        <f t="shared" si="39"/>
        <v>0</v>
      </c>
      <c r="AG876" s="105">
        <f t="shared" si="40"/>
        <v>0</v>
      </c>
      <c r="AI876" s="105">
        <f t="shared" si="41"/>
        <v>0</v>
      </c>
      <c r="AK876" s="301"/>
    </row>
    <row r="877" spans="4:37" ht="12.75" customHeight="1" outlineLevel="1" x14ac:dyDescent="0.25">
      <c r="D877" s="139" t="str">
        <f>'Line Items'!D1074</f>
        <v>[Rolling Stock - Units/Trains Line 15]</v>
      </c>
      <c r="E877" s="102"/>
      <c r="F877" s="140" t="str">
        <f t="shared" si="42"/>
        <v>000 Veh Miles</v>
      </c>
      <c r="G877" s="103">
        <f t="shared" si="44"/>
        <v>0</v>
      </c>
      <c r="H877" s="103">
        <f t="shared" si="44"/>
        <v>0</v>
      </c>
      <c r="I877" s="103">
        <f t="shared" si="44"/>
        <v>0</v>
      </c>
      <c r="J877" s="103">
        <f t="shared" si="44"/>
        <v>0</v>
      </c>
      <c r="K877" s="103">
        <f t="shared" si="44"/>
        <v>0</v>
      </c>
      <c r="L877" s="103">
        <f t="shared" si="44"/>
        <v>0</v>
      </c>
      <c r="M877" s="103">
        <f t="shared" si="44"/>
        <v>0</v>
      </c>
      <c r="N877" s="103">
        <f t="shared" si="44"/>
        <v>0</v>
      </c>
      <c r="O877" s="103">
        <f t="shared" si="44"/>
        <v>0</v>
      </c>
      <c r="P877" s="103">
        <f t="shared" si="44"/>
        <v>0</v>
      </c>
      <c r="Q877" s="103">
        <f t="shared" si="44"/>
        <v>0</v>
      </c>
      <c r="R877" s="103">
        <f t="shared" si="44"/>
        <v>0</v>
      </c>
      <c r="S877" s="103">
        <f t="shared" si="44"/>
        <v>0</v>
      </c>
      <c r="T877" s="103">
        <f t="shared" si="43"/>
        <v>0</v>
      </c>
      <c r="U877" s="103">
        <f t="shared" si="43"/>
        <v>0</v>
      </c>
      <c r="V877" s="103">
        <f t="shared" si="43"/>
        <v>0</v>
      </c>
      <c r="W877" s="103">
        <f t="shared" si="43"/>
        <v>0</v>
      </c>
      <c r="X877" s="103">
        <f t="shared" si="43"/>
        <v>0</v>
      </c>
      <c r="Y877" s="103">
        <f t="shared" si="43"/>
        <v>0</v>
      </c>
      <c r="Z877" s="103">
        <f t="shared" si="43"/>
        <v>0</v>
      </c>
      <c r="AA877" s="103">
        <f t="shared" si="43"/>
        <v>0</v>
      </c>
      <c r="AB877" s="103">
        <f t="shared" si="43"/>
        <v>0</v>
      </c>
      <c r="AC877" s="104">
        <f t="shared" si="43"/>
        <v>0</v>
      </c>
      <c r="AE877" s="105">
        <f t="shared" si="39"/>
        <v>0</v>
      </c>
      <c r="AG877" s="105">
        <f t="shared" si="40"/>
        <v>0</v>
      </c>
      <c r="AI877" s="105">
        <f t="shared" si="41"/>
        <v>0</v>
      </c>
      <c r="AK877" s="301"/>
    </row>
    <row r="878" spans="4:37" ht="12.75" customHeight="1" outlineLevel="1" x14ac:dyDescent="0.25">
      <c r="D878" s="139" t="str">
        <f>'Line Items'!D1075</f>
        <v>[Rolling Stock - Units/Trains Line 16]</v>
      </c>
      <c r="E878" s="102"/>
      <c r="F878" s="140" t="str">
        <f t="shared" si="42"/>
        <v>000 Veh Miles</v>
      </c>
      <c r="G878" s="103">
        <f t="shared" si="44"/>
        <v>0</v>
      </c>
      <c r="H878" s="103">
        <f t="shared" si="44"/>
        <v>0</v>
      </c>
      <c r="I878" s="103">
        <f t="shared" si="44"/>
        <v>0</v>
      </c>
      <c r="J878" s="103">
        <f t="shared" si="44"/>
        <v>0</v>
      </c>
      <c r="K878" s="103">
        <f t="shared" si="44"/>
        <v>0</v>
      </c>
      <c r="L878" s="103">
        <f t="shared" si="44"/>
        <v>0</v>
      </c>
      <c r="M878" s="103">
        <f t="shared" si="44"/>
        <v>0</v>
      </c>
      <c r="N878" s="103">
        <f t="shared" si="44"/>
        <v>0</v>
      </c>
      <c r="O878" s="103">
        <f t="shared" si="44"/>
        <v>0</v>
      </c>
      <c r="P878" s="103">
        <f t="shared" si="44"/>
        <v>0</v>
      </c>
      <c r="Q878" s="103">
        <f t="shared" si="44"/>
        <v>0</v>
      </c>
      <c r="R878" s="103">
        <f t="shared" si="44"/>
        <v>0</v>
      </c>
      <c r="S878" s="103">
        <f t="shared" si="44"/>
        <v>0</v>
      </c>
      <c r="T878" s="103">
        <f t="shared" si="43"/>
        <v>0</v>
      </c>
      <c r="U878" s="103">
        <f t="shared" si="43"/>
        <v>0</v>
      </c>
      <c r="V878" s="103">
        <f t="shared" si="43"/>
        <v>0</v>
      </c>
      <c r="W878" s="103">
        <f t="shared" si="43"/>
        <v>0</v>
      </c>
      <c r="X878" s="103">
        <f t="shared" si="43"/>
        <v>0</v>
      </c>
      <c r="Y878" s="103">
        <f t="shared" si="43"/>
        <v>0</v>
      </c>
      <c r="Z878" s="103">
        <f t="shared" si="43"/>
        <v>0</v>
      </c>
      <c r="AA878" s="103">
        <f t="shared" si="43"/>
        <v>0</v>
      </c>
      <c r="AB878" s="103">
        <f t="shared" si="43"/>
        <v>0</v>
      </c>
      <c r="AC878" s="104">
        <f t="shared" si="43"/>
        <v>0</v>
      </c>
      <c r="AE878" s="105">
        <f t="shared" si="39"/>
        <v>0</v>
      </c>
      <c r="AG878" s="105">
        <f t="shared" si="40"/>
        <v>0</v>
      </c>
      <c r="AI878" s="105">
        <f t="shared" si="41"/>
        <v>0</v>
      </c>
      <c r="AK878" s="301"/>
    </row>
    <row r="879" spans="4:37" ht="12.75" customHeight="1" outlineLevel="1" x14ac:dyDescent="0.25">
      <c r="D879" s="139" t="str">
        <f>'Line Items'!D1076</f>
        <v>[Rolling Stock - Units/Trains Line 17]</v>
      </c>
      <c r="E879" s="102"/>
      <c r="F879" s="140" t="str">
        <f t="shared" si="42"/>
        <v>000 Veh Miles</v>
      </c>
      <c r="G879" s="103">
        <f t="shared" si="44"/>
        <v>0</v>
      </c>
      <c r="H879" s="103">
        <f t="shared" si="44"/>
        <v>0</v>
      </c>
      <c r="I879" s="103">
        <f t="shared" si="44"/>
        <v>0</v>
      </c>
      <c r="J879" s="103">
        <f t="shared" si="44"/>
        <v>0</v>
      </c>
      <c r="K879" s="103">
        <f t="shared" si="44"/>
        <v>0</v>
      </c>
      <c r="L879" s="103">
        <f t="shared" si="44"/>
        <v>0</v>
      </c>
      <c r="M879" s="103">
        <f t="shared" si="44"/>
        <v>0</v>
      </c>
      <c r="N879" s="103">
        <f t="shared" si="44"/>
        <v>0</v>
      </c>
      <c r="O879" s="103">
        <f t="shared" si="44"/>
        <v>0</v>
      </c>
      <c r="P879" s="103">
        <f t="shared" si="44"/>
        <v>0</v>
      </c>
      <c r="Q879" s="103">
        <f t="shared" si="44"/>
        <v>0</v>
      </c>
      <c r="R879" s="103">
        <f t="shared" si="44"/>
        <v>0</v>
      </c>
      <c r="S879" s="103">
        <f t="shared" si="44"/>
        <v>0</v>
      </c>
      <c r="T879" s="103">
        <f t="shared" si="43"/>
        <v>0</v>
      </c>
      <c r="U879" s="103">
        <f t="shared" si="43"/>
        <v>0</v>
      </c>
      <c r="V879" s="103">
        <f t="shared" si="43"/>
        <v>0</v>
      </c>
      <c r="W879" s="103">
        <f t="shared" si="43"/>
        <v>0</v>
      </c>
      <c r="X879" s="103">
        <f t="shared" si="43"/>
        <v>0</v>
      </c>
      <c r="Y879" s="103">
        <f t="shared" si="43"/>
        <v>0</v>
      </c>
      <c r="Z879" s="103">
        <f t="shared" si="43"/>
        <v>0</v>
      </c>
      <c r="AA879" s="103">
        <f t="shared" si="43"/>
        <v>0</v>
      </c>
      <c r="AB879" s="103">
        <f t="shared" si="43"/>
        <v>0</v>
      </c>
      <c r="AC879" s="104">
        <f t="shared" si="43"/>
        <v>0</v>
      </c>
      <c r="AE879" s="105">
        <f t="shared" si="39"/>
        <v>0</v>
      </c>
      <c r="AG879" s="105">
        <f t="shared" si="40"/>
        <v>0</v>
      </c>
      <c r="AI879" s="105">
        <f t="shared" si="41"/>
        <v>0</v>
      </c>
      <c r="AK879" s="301"/>
    </row>
    <row r="880" spans="4:37" ht="12.75" customHeight="1" outlineLevel="1" x14ac:dyDescent="0.25">
      <c r="D880" s="139" t="str">
        <f>'Line Items'!D1077</f>
        <v>[Rolling Stock - Units/Trains Line 18]</v>
      </c>
      <c r="E880" s="102"/>
      <c r="F880" s="140" t="str">
        <f t="shared" si="42"/>
        <v>000 Veh Miles</v>
      </c>
      <c r="G880" s="103">
        <f t="shared" si="44"/>
        <v>0</v>
      </c>
      <c r="H880" s="103">
        <f t="shared" si="44"/>
        <v>0</v>
      </c>
      <c r="I880" s="103">
        <f t="shared" si="44"/>
        <v>0</v>
      </c>
      <c r="J880" s="103">
        <f t="shared" si="44"/>
        <v>0</v>
      </c>
      <c r="K880" s="103">
        <f t="shared" si="44"/>
        <v>0</v>
      </c>
      <c r="L880" s="103">
        <f t="shared" si="44"/>
        <v>0</v>
      </c>
      <c r="M880" s="103">
        <f t="shared" si="44"/>
        <v>0</v>
      </c>
      <c r="N880" s="103">
        <f t="shared" si="44"/>
        <v>0</v>
      </c>
      <c r="O880" s="103">
        <f t="shared" si="44"/>
        <v>0</v>
      </c>
      <c r="P880" s="103">
        <f t="shared" si="44"/>
        <v>0</v>
      </c>
      <c r="Q880" s="103">
        <f t="shared" si="44"/>
        <v>0</v>
      </c>
      <c r="R880" s="103">
        <f t="shared" si="44"/>
        <v>0</v>
      </c>
      <c r="S880" s="103">
        <f t="shared" si="44"/>
        <v>0</v>
      </c>
      <c r="T880" s="103">
        <f t="shared" si="43"/>
        <v>0</v>
      </c>
      <c r="U880" s="103">
        <f t="shared" si="43"/>
        <v>0</v>
      </c>
      <c r="V880" s="103">
        <f t="shared" si="43"/>
        <v>0</v>
      </c>
      <c r="W880" s="103">
        <f t="shared" si="43"/>
        <v>0</v>
      </c>
      <c r="X880" s="103">
        <f t="shared" si="43"/>
        <v>0</v>
      </c>
      <c r="Y880" s="103">
        <f t="shared" si="43"/>
        <v>0</v>
      </c>
      <c r="Z880" s="103">
        <f t="shared" si="43"/>
        <v>0</v>
      </c>
      <c r="AA880" s="103">
        <f t="shared" si="43"/>
        <v>0</v>
      </c>
      <c r="AB880" s="103">
        <f t="shared" si="43"/>
        <v>0</v>
      </c>
      <c r="AC880" s="104">
        <f t="shared" si="43"/>
        <v>0</v>
      </c>
      <c r="AE880" s="105">
        <f t="shared" si="39"/>
        <v>0</v>
      </c>
      <c r="AG880" s="105">
        <f t="shared" si="40"/>
        <v>0</v>
      </c>
      <c r="AI880" s="105">
        <f t="shared" si="41"/>
        <v>0</v>
      </c>
      <c r="AK880" s="301"/>
    </row>
    <row r="881" spans="4:37" ht="12.75" customHeight="1" outlineLevel="1" x14ac:dyDescent="0.25">
      <c r="D881" s="139" t="str">
        <f>'Line Items'!D1078</f>
        <v>[Rolling Stock - Units/Trains Line 19]</v>
      </c>
      <c r="E881" s="102"/>
      <c r="F881" s="140" t="str">
        <f t="shared" si="42"/>
        <v>000 Veh Miles</v>
      </c>
      <c r="G881" s="103">
        <f t="shared" si="44"/>
        <v>0</v>
      </c>
      <c r="H881" s="103">
        <f t="shared" si="44"/>
        <v>0</v>
      </c>
      <c r="I881" s="103">
        <f t="shared" si="44"/>
        <v>0</v>
      </c>
      <c r="J881" s="103">
        <f t="shared" si="44"/>
        <v>0</v>
      </c>
      <c r="K881" s="103">
        <f t="shared" si="44"/>
        <v>0</v>
      </c>
      <c r="L881" s="103">
        <f t="shared" si="44"/>
        <v>0</v>
      </c>
      <c r="M881" s="103">
        <f t="shared" si="44"/>
        <v>0</v>
      </c>
      <c r="N881" s="103">
        <f t="shared" si="44"/>
        <v>0</v>
      </c>
      <c r="O881" s="103">
        <f t="shared" si="44"/>
        <v>0</v>
      </c>
      <c r="P881" s="103">
        <f t="shared" si="44"/>
        <v>0</v>
      </c>
      <c r="Q881" s="103">
        <f t="shared" si="44"/>
        <v>0</v>
      </c>
      <c r="R881" s="103">
        <f t="shared" si="44"/>
        <v>0</v>
      </c>
      <c r="S881" s="103">
        <f t="shared" si="44"/>
        <v>0</v>
      </c>
      <c r="T881" s="103">
        <f t="shared" si="43"/>
        <v>0</v>
      </c>
      <c r="U881" s="103">
        <f t="shared" si="43"/>
        <v>0</v>
      </c>
      <c r="V881" s="103">
        <f t="shared" si="43"/>
        <v>0</v>
      </c>
      <c r="W881" s="103">
        <f t="shared" si="43"/>
        <v>0</v>
      </c>
      <c r="X881" s="103">
        <f t="shared" si="43"/>
        <v>0</v>
      </c>
      <c r="Y881" s="103">
        <f t="shared" si="43"/>
        <v>0</v>
      </c>
      <c r="Z881" s="103">
        <f t="shared" si="43"/>
        <v>0</v>
      </c>
      <c r="AA881" s="103">
        <f t="shared" si="43"/>
        <v>0</v>
      </c>
      <c r="AB881" s="103">
        <f t="shared" si="43"/>
        <v>0</v>
      </c>
      <c r="AC881" s="104">
        <f t="shared" si="43"/>
        <v>0</v>
      </c>
      <c r="AE881" s="105">
        <f t="shared" si="39"/>
        <v>0</v>
      </c>
      <c r="AG881" s="105">
        <f t="shared" si="40"/>
        <v>0</v>
      </c>
      <c r="AI881" s="105">
        <f t="shared" si="41"/>
        <v>0</v>
      </c>
      <c r="AK881" s="301"/>
    </row>
    <row r="882" spans="4:37" ht="12.75" customHeight="1" outlineLevel="1" x14ac:dyDescent="0.25">
      <c r="D882" s="139" t="str">
        <f>'Line Items'!D1079</f>
        <v>[Rolling Stock - Units/Trains Line 20]</v>
      </c>
      <c r="E882" s="102"/>
      <c r="F882" s="140" t="str">
        <f t="shared" si="42"/>
        <v>000 Veh Miles</v>
      </c>
      <c r="G882" s="103">
        <f t="shared" si="44"/>
        <v>0</v>
      </c>
      <c r="H882" s="103">
        <f t="shared" si="44"/>
        <v>0</v>
      </c>
      <c r="I882" s="103">
        <f t="shared" si="44"/>
        <v>0</v>
      </c>
      <c r="J882" s="103">
        <f t="shared" si="44"/>
        <v>0</v>
      </c>
      <c r="K882" s="103">
        <f t="shared" si="44"/>
        <v>0</v>
      </c>
      <c r="L882" s="103">
        <f t="shared" si="44"/>
        <v>0</v>
      </c>
      <c r="M882" s="103">
        <f t="shared" si="44"/>
        <v>0</v>
      </c>
      <c r="N882" s="103">
        <f t="shared" si="44"/>
        <v>0</v>
      </c>
      <c r="O882" s="103">
        <f t="shared" si="44"/>
        <v>0</v>
      </c>
      <c r="P882" s="103">
        <f t="shared" si="44"/>
        <v>0</v>
      </c>
      <c r="Q882" s="103">
        <f t="shared" si="44"/>
        <v>0</v>
      </c>
      <c r="R882" s="103">
        <f t="shared" si="44"/>
        <v>0</v>
      </c>
      <c r="S882" s="103">
        <f t="shared" si="44"/>
        <v>0</v>
      </c>
      <c r="T882" s="103">
        <f t="shared" si="43"/>
        <v>0</v>
      </c>
      <c r="U882" s="103">
        <f t="shared" si="43"/>
        <v>0</v>
      </c>
      <c r="V882" s="103">
        <f t="shared" si="43"/>
        <v>0</v>
      </c>
      <c r="W882" s="103">
        <f t="shared" si="43"/>
        <v>0</v>
      </c>
      <c r="X882" s="103">
        <f t="shared" si="43"/>
        <v>0</v>
      </c>
      <c r="Y882" s="103">
        <f t="shared" si="43"/>
        <v>0</v>
      </c>
      <c r="Z882" s="103">
        <f t="shared" si="43"/>
        <v>0</v>
      </c>
      <c r="AA882" s="103">
        <f t="shared" si="43"/>
        <v>0</v>
      </c>
      <c r="AB882" s="103">
        <f t="shared" si="43"/>
        <v>0</v>
      </c>
      <c r="AC882" s="104">
        <f t="shared" si="43"/>
        <v>0</v>
      </c>
      <c r="AE882" s="105">
        <f t="shared" si="39"/>
        <v>0</v>
      </c>
      <c r="AG882" s="105">
        <f t="shared" si="40"/>
        <v>0</v>
      </c>
      <c r="AI882" s="105">
        <f t="shared" si="41"/>
        <v>0</v>
      </c>
      <c r="AK882" s="301"/>
    </row>
    <row r="883" spans="4:37" ht="12.75" customHeight="1" outlineLevel="1" x14ac:dyDescent="0.25">
      <c r="D883" s="139" t="str">
        <f>'Line Items'!D1080</f>
        <v>[Rolling Stock - Units/Trains Line 21]</v>
      </c>
      <c r="E883" s="102"/>
      <c r="F883" s="140" t="str">
        <f t="shared" si="42"/>
        <v>000 Veh Miles</v>
      </c>
      <c r="G883" s="103">
        <f t="shared" si="44"/>
        <v>0</v>
      </c>
      <c r="H883" s="103">
        <f t="shared" si="44"/>
        <v>0</v>
      </c>
      <c r="I883" s="103">
        <f t="shared" si="44"/>
        <v>0</v>
      </c>
      <c r="J883" s="103">
        <f t="shared" si="44"/>
        <v>0</v>
      </c>
      <c r="K883" s="103">
        <f t="shared" si="44"/>
        <v>0</v>
      </c>
      <c r="L883" s="103">
        <f t="shared" si="44"/>
        <v>0</v>
      </c>
      <c r="M883" s="103">
        <f t="shared" si="44"/>
        <v>0</v>
      </c>
      <c r="N883" s="103">
        <f t="shared" si="44"/>
        <v>0</v>
      </c>
      <c r="O883" s="103">
        <f t="shared" si="44"/>
        <v>0</v>
      </c>
      <c r="P883" s="103">
        <f t="shared" si="44"/>
        <v>0</v>
      </c>
      <c r="Q883" s="103">
        <f t="shared" si="44"/>
        <v>0</v>
      </c>
      <c r="R883" s="103">
        <f t="shared" si="44"/>
        <v>0</v>
      </c>
      <c r="S883" s="103">
        <f t="shared" si="44"/>
        <v>0</v>
      </c>
      <c r="T883" s="103">
        <f t="shared" si="43"/>
        <v>0</v>
      </c>
      <c r="U883" s="103">
        <f t="shared" si="43"/>
        <v>0</v>
      </c>
      <c r="V883" s="103">
        <f t="shared" si="43"/>
        <v>0</v>
      </c>
      <c r="W883" s="103">
        <f t="shared" si="43"/>
        <v>0</v>
      </c>
      <c r="X883" s="103">
        <f t="shared" si="43"/>
        <v>0</v>
      </c>
      <c r="Y883" s="103">
        <f t="shared" si="43"/>
        <v>0</v>
      </c>
      <c r="Z883" s="103">
        <f t="shared" si="43"/>
        <v>0</v>
      </c>
      <c r="AA883" s="103">
        <f t="shared" si="43"/>
        <v>0</v>
      </c>
      <c r="AB883" s="103">
        <f t="shared" si="43"/>
        <v>0</v>
      </c>
      <c r="AC883" s="104">
        <f t="shared" si="43"/>
        <v>0</v>
      </c>
      <c r="AE883" s="105">
        <f t="shared" si="39"/>
        <v>0</v>
      </c>
      <c r="AG883" s="105">
        <f t="shared" si="40"/>
        <v>0</v>
      </c>
      <c r="AI883" s="105">
        <f t="shared" si="41"/>
        <v>0</v>
      </c>
      <c r="AK883" s="301"/>
    </row>
    <row r="884" spans="4:37" ht="12.75" customHeight="1" outlineLevel="1" x14ac:dyDescent="0.25">
      <c r="D884" s="139" t="str">
        <f>'Line Items'!D1081</f>
        <v>[Rolling Stock - Units/Trains Line 22]</v>
      </c>
      <c r="E884" s="102"/>
      <c r="F884" s="140" t="str">
        <f t="shared" si="42"/>
        <v>000 Veh Miles</v>
      </c>
      <c r="G884" s="103">
        <f t="shared" si="44"/>
        <v>0</v>
      </c>
      <c r="H884" s="103">
        <f t="shared" si="44"/>
        <v>0</v>
      </c>
      <c r="I884" s="103">
        <f t="shared" si="44"/>
        <v>0</v>
      </c>
      <c r="J884" s="103">
        <f t="shared" si="44"/>
        <v>0</v>
      </c>
      <c r="K884" s="103">
        <f t="shared" si="44"/>
        <v>0</v>
      </c>
      <c r="L884" s="103">
        <f t="shared" si="44"/>
        <v>0</v>
      </c>
      <c r="M884" s="103">
        <f t="shared" si="44"/>
        <v>0</v>
      </c>
      <c r="N884" s="103">
        <f t="shared" si="44"/>
        <v>0</v>
      </c>
      <c r="O884" s="103">
        <f t="shared" si="44"/>
        <v>0</v>
      </c>
      <c r="P884" s="103">
        <f t="shared" si="44"/>
        <v>0</v>
      </c>
      <c r="Q884" s="103">
        <f t="shared" si="44"/>
        <v>0</v>
      </c>
      <c r="R884" s="103">
        <f t="shared" si="44"/>
        <v>0</v>
      </c>
      <c r="S884" s="103">
        <f t="shared" si="44"/>
        <v>0</v>
      </c>
      <c r="T884" s="103">
        <f t="shared" si="43"/>
        <v>0</v>
      </c>
      <c r="U884" s="103">
        <f t="shared" si="43"/>
        <v>0</v>
      </c>
      <c r="V884" s="103">
        <f t="shared" si="43"/>
        <v>0</v>
      </c>
      <c r="W884" s="103">
        <f t="shared" si="43"/>
        <v>0</v>
      </c>
      <c r="X884" s="103">
        <f t="shared" si="43"/>
        <v>0</v>
      </c>
      <c r="Y884" s="103">
        <f t="shared" si="43"/>
        <v>0</v>
      </c>
      <c r="Z884" s="103">
        <f t="shared" si="43"/>
        <v>0</v>
      </c>
      <c r="AA884" s="103">
        <f t="shared" si="43"/>
        <v>0</v>
      </c>
      <c r="AB884" s="103">
        <f t="shared" si="43"/>
        <v>0</v>
      </c>
      <c r="AC884" s="104">
        <f t="shared" si="43"/>
        <v>0</v>
      </c>
      <c r="AE884" s="105">
        <f t="shared" si="39"/>
        <v>0</v>
      </c>
      <c r="AG884" s="105">
        <f t="shared" si="40"/>
        <v>0</v>
      </c>
      <c r="AI884" s="105">
        <f t="shared" si="41"/>
        <v>0</v>
      </c>
      <c r="AK884" s="301"/>
    </row>
    <row r="885" spans="4:37" ht="12.75" customHeight="1" outlineLevel="1" x14ac:dyDescent="0.25">
      <c r="D885" s="139" t="str">
        <f>'Line Items'!D1082</f>
        <v>[Rolling Stock - Units/Trains Line 23]</v>
      </c>
      <c r="E885" s="102"/>
      <c r="F885" s="140" t="str">
        <f t="shared" si="42"/>
        <v>000 Veh Miles</v>
      </c>
      <c r="G885" s="103">
        <f t="shared" si="44"/>
        <v>0</v>
      </c>
      <c r="H885" s="103">
        <f t="shared" si="44"/>
        <v>0</v>
      </c>
      <c r="I885" s="103">
        <f t="shared" si="44"/>
        <v>0</v>
      </c>
      <c r="J885" s="103">
        <f t="shared" si="44"/>
        <v>0</v>
      </c>
      <c r="K885" s="103">
        <f t="shared" si="44"/>
        <v>0</v>
      </c>
      <c r="L885" s="103">
        <f t="shared" si="44"/>
        <v>0</v>
      </c>
      <c r="M885" s="103">
        <f t="shared" si="44"/>
        <v>0</v>
      </c>
      <c r="N885" s="103">
        <f t="shared" si="44"/>
        <v>0</v>
      </c>
      <c r="O885" s="103">
        <f t="shared" si="44"/>
        <v>0</v>
      </c>
      <c r="P885" s="103">
        <f t="shared" si="44"/>
        <v>0</v>
      </c>
      <c r="Q885" s="103">
        <f t="shared" si="44"/>
        <v>0</v>
      </c>
      <c r="R885" s="103">
        <f t="shared" si="44"/>
        <v>0</v>
      </c>
      <c r="S885" s="103">
        <f t="shared" si="44"/>
        <v>0</v>
      </c>
      <c r="T885" s="103">
        <f t="shared" si="43"/>
        <v>0</v>
      </c>
      <c r="U885" s="103">
        <f t="shared" si="43"/>
        <v>0</v>
      </c>
      <c r="V885" s="103">
        <f t="shared" si="43"/>
        <v>0</v>
      </c>
      <c r="W885" s="103">
        <f t="shared" si="43"/>
        <v>0</v>
      </c>
      <c r="X885" s="103">
        <f t="shared" si="43"/>
        <v>0</v>
      </c>
      <c r="Y885" s="103">
        <f t="shared" si="43"/>
        <v>0</v>
      </c>
      <c r="Z885" s="103">
        <f t="shared" si="43"/>
        <v>0</v>
      </c>
      <c r="AA885" s="103">
        <f t="shared" si="43"/>
        <v>0</v>
      </c>
      <c r="AB885" s="103">
        <f t="shared" si="43"/>
        <v>0</v>
      </c>
      <c r="AC885" s="104">
        <f t="shared" si="43"/>
        <v>0</v>
      </c>
      <c r="AE885" s="105">
        <f t="shared" si="39"/>
        <v>0</v>
      </c>
      <c r="AG885" s="105">
        <f t="shared" si="40"/>
        <v>0</v>
      </c>
      <c r="AI885" s="105">
        <f t="shared" si="41"/>
        <v>0</v>
      </c>
      <c r="AK885" s="301"/>
    </row>
    <row r="886" spans="4:37" ht="12.75" customHeight="1" outlineLevel="1" x14ac:dyDescent="0.25">
      <c r="D886" s="139" t="str">
        <f>'Line Items'!D1083</f>
        <v>[Rolling Stock - Units/Trains Line 24]</v>
      </c>
      <c r="E886" s="102"/>
      <c r="F886" s="140" t="str">
        <f t="shared" si="42"/>
        <v>000 Veh Miles</v>
      </c>
      <c r="G886" s="103">
        <f t="shared" si="44"/>
        <v>0</v>
      </c>
      <c r="H886" s="103">
        <f t="shared" si="44"/>
        <v>0</v>
      </c>
      <c r="I886" s="103">
        <f t="shared" si="44"/>
        <v>0</v>
      </c>
      <c r="J886" s="103">
        <f t="shared" si="44"/>
        <v>0</v>
      </c>
      <c r="K886" s="103">
        <f t="shared" si="44"/>
        <v>0</v>
      </c>
      <c r="L886" s="103">
        <f t="shared" si="44"/>
        <v>0</v>
      </c>
      <c r="M886" s="103">
        <f t="shared" si="44"/>
        <v>0</v>
      </c>
      <c r="N886" s="103">
        <f t="shared" si="44"/>
        <v>0</v>
      </c>
      <c r="O886" s="103">
        <f t="shared" si="44"/>
        <v>0</v>
      </c>
      <c r="P886" s="103">
        <f t="shared" si="44"/>
        <v>0</v>
      </c>
      <c r="Q886" s="103">
        <f t="shared" si="44"/>
        <v>0</v>
      </c>
      <c r="R886" s="103">
        <f t="shared" si="44"/>
        <v>0</v>
      </c>
      <c r="S886" s="103">
        <f t="shared" si="44"/>
        <v>0</v>
      </c>
      <c r="T886" s="103">
        <f t="shared" si="43"/>
        <v>0</v>
      </c>
      <c r="U886" s="103">
        <f t="shared" si="43"/>
        <v>0</v>
      </c>
      <c r="V886" s="103">
        <f t="shared" si="43"/>
        <v>0</v>
      </c>
      <c r="W886" s="103">
        <f t="shared" si="43"/>
        <v>0</v>
      </c>
      <c r="X886" s="103">
        <f t="shared" si="43"/>
        <v>0</v>
      </c>
      <c r="Y886" s="103">
        <f t="shared" si="43"/>
        <v>0</v>
      </c>
      <c r="Z886" s="103">
        <f t="shared" si="43"/>
        <v>0</v>
      </c>
      <c r="AA886" s="103">
        <f t="shared" si="43"/>
        <v>0</v>
      </c>
      <c r="AB886" s="103">
        <f t="shared" si="43"/>
        <v>0</v>
      </c>
      <c r="AC886" s="104">
        <f t="shared" si="43"/>
        <v>0</v>
      </c>
      <c r="AE886" s="105">
        <f t="shared" si="39"/>
        <v>0</v>
      </c>
      <c r="AG886" s="105">
        <f t="shared" si="40"/>
        <v>0</v>
      </c>
      <c r="AI886" s="105">
        <f t="shared" si="41"/>
        <v>0</v>
      </c>
      <c r="AK886" s="301"/>
    </row>
    <row r="887" spans="4:37" ht="12.75" customHeight="1" outlineLevel="1" x14ac:dyDescent="0.25">
      <c r="D887" s="139" t="str">
        <f>'Line Items'!D1084</f>
        <v>[Rolling Stock - Units/Trains Line 25]</v>
      </c>
      <c r="E887" s="102"/>
      <c r="F887" s="140" t="str">
        <f t="shared" si="42"/>
        <v>000 Veh Miles</v>
      </c>
      <c r="G887" s="103">
        <f t="shared" si="44"/>
        <v>0</v>
      </c>
      <c r="H887" s="103">
        <f t="shared" si="44"/>
        <v>0</v>
      </c>
      <c r="I887" s="103">
        <f t="shared" si="44"/>
        <v>0</v>
      </c>
      <c r="J887" s="103">
        <f t="shared" si="44"/>
        <v>0</v>
      </c>
      <c r="K887" s="103">
        <f t="shared" si="44"/>
        <v>0</v>
      </c>
      <c r="L887" s="103">
        <f t="shared" si="44"/>
        <v>0</v>
      </c>
      <c r="M887" s="103">
        <f t="shared" si="44"/>
        <v>0</v>
      </c>
      <c r="N887" s="103">
        <f t="shared" si="44"/>
        <v>0</v>
      </c>
      <c r="O887" s="103">
        <f t="shared" si="44"/>
        <v>0</v>
      </c>
      <c r="P887" s="103">
        <f t="shared" si="44"/>
        <v>0</v>
      </c>
      <c r="Q887" s="103">
        <f t="shared" si="44"/>
        <v>0</v>
      </c>
      <c r="R887" s="103">
        <f t="shared" si="44"/>
        <v>0</v>
      </c>
      <c r="S887" s="103">
        <f t="shared" si="44"/>
        <v>0</v>
      </c>
      <c r="T887" s="103">
        <f t="shared" si="43"/>
        <v>0</v>
      </c>
      <c r="U887" s="103">
        <f t="shared" si="43"/>
        <v>0</v>
      </c>
      <c r="V887" s="103">
        <f t="shared" si="43"/>
        <v>0</v>
      </c>
      <c r="W887" s="103">
        <f t="shared" si="43"/>
        <v>0</v>
      </c>
      <c r="X887" s="103">
        <f t="shared" si="43"/>
        <v>0</v>
      </c>
      <c r="Y887" s="103">
        <f t="shared" si="43"/>
        <v>0</v>
      </c>
      <c r="Z887" s="103">
        <f t="shared" si="43"/>
        <v>0</v>
      </c>
      <c r="AA887" s="103">
        <f t="shared" si="43"/>
        <v>0</v>
      </c>
      <c r="AB887" s="103">
        <f t="shared" si="43"/>
        <v>0</v>
      </c>
      <c r="AC887" s="104">
        <f t="shared" si="43"/>
        <v>0</v>
      </c>
      <c r="AE887" s="105">
        <f t="shared" si="39"/>
        <v>0</v>
      </c>
      <c r="AG887" s="105">
        <f t="shared" si="40"/>
        <v>0</v>
      </c>
      <c r="AI887" s="105">
        <f t="shared" si="41"/>
        <v>0</v>
      </c>
      <c r="AK887" s="301"/>
    </row>
    <row r="888" spans="4:37" ht="12.75" customHeight="1" outlineLevel="1" x14ac:dyDescent="0.25">
      <c r="D888" s="139" t="str">
        <f>'Line Items'!D1085</f>
        <v>[Rolling Stock - Units/Trains Line 26]</v>
      </c>
      <c r="E888" s="102"/>
      <c r="F888" s="140" t="str">
        <f t="shared" si="42"/>
        <v>000 Veh Miles</v>
      </c>
      <c r="G888" s="103">
        <f t="shared" si="44"/>
        <v>0</v>
      </c>
      <c r="H888" s="103">
        <f t="shared" si="44"/>
        <v>0</v>
      </c>
      <c r="I888" s="103">
        <f t="shared" si="44"/>
        <v>0</v>
      </c>
      <c r="J888" s="103">
        <f t="shared" si="44"/>
        <v>0</v>
      </c>
      <c r="K888" s="103">
        <f t="shared" si="44"/>
        <v>0</v>
      </c>
      <c r="L888" s="103">
        <f t="shared" si="44"/>
        <v>0</v>
      </c>
      <c r="M888" s="103">
        <f t="shared" si="44"/>
        <v>0</v>
      </c>
      <c r="N888" s="103">
        <f t="shared" si="44"/>
        <v>0</v>
      </c>
      <c r="O888" s="103">
        <f t="shared" si="44"/>
        <v>0</v>
      </c>
      <c r="P888" s="103">
        <f t="shared" si="44"/>
        <v>0</v>
      </c>
      <c r="Q888" s="103">
        <f t="shared" si="44"/>
        <v>0</v>
      </c>
      <c r="R888" s="103">
        <f t="shared" si="44"/>
        <v>0</v>
      </c>
      <c r="S888" s="103">
        <f t="shared" si="44"/>
        <v>0</v>
      </c>
      <c r="T888" s="103">
        <f t="shared" si="43"/>
        <v>0</v>
      </c>
      <c r="U888" s="103">
        <f t="shared" si="43"/>
        <v>0</v>
      </c>
      <c r="V888" s="103">
        <f t="shared" si="43"/>
        <v>0</v>
      </c>
      <c r="W888" s="103">
        <f t="shared" si="43"/>
        <v>0</v>
      </c>
      <c r="X888" s="103">
        <f t="shared" si="43"/>
        <v>0</v>
      </c>
      <c r="Y888" s="103">
        <f t="shared" si="43"/>
        <v>0</v>
      </c>
      <c r="Z888" s="103">
        <f t="shared" si="43"/>
        <v>0</v>
      </c>
      <c r="AA888" s="103">
        <f t="shared" si="43"/>
        <v>0</v>
      </c>
      <c r="AB888" s="103">
        <f t="shared" si="43"/>
        <v>0</v>
      </c>
      <c r="AC888" s="104">
        <f t="shared" si="43"/>
        <v>0</v>
      </c>
      <c r="AE888" s="105">
        <f t="shared" si="39"/>
        <v>0</v>
      </c>
      <c r="AG888" s="105">
        <f t="shared" si="40"/>
        <v>0</v>
      </c>
      <c r="AI888" s="105">
        <f t="shared" si="41"/>
        <v>0</v>
      </c>
      <c r="AK888" s="301"/>
    </row>
    <row r="889" spans="4:37" ht="12.75" customHeight="1" outlineLevel="1" x14ac:dyDescent="0.25">
      <c r="D889" s="139" t="str">
        <f>'Line Items'!D1086</f>
        <v>[Rolling Stock - Units/Trains Line 27]</v>
      </c>
      <c r="E889" s="102"/>
      <c r="F889" s="140" t="str">
        <f t="shared" si="42"/>
        <v>000 Veh Miles</v>
      </c>
      <c r="G889" s="103">
        <f t="shared" si="44"/>
        <v>0</v>
      </c>
      <c r="H889" s="103">
        <f t="shared" si="44"/>
        <v>0</v>
      </c>
      <c r="I889" s="103">
        <f t="shared" si="44"/>
        <v>0</v>
      </c>
      <c r="J889" s="103">
        <f t="shared" si="44"/>
        <v>0</v>
      </c>
      <c r="K889" s="103">
        <f t="shared" si="44"/>
        <v>0</v>
      </c>
      <c r="L889" s="103">
        <f t="shared" si="44"/>
        <v>0</v>
      </c>
      <c r="M889" s="103">
        <f t="shared" si="44"/>
        <v>0</v>
      </c>
      <c r="N889" s="103">
        <f t="shared" si="44"/>
        <v>0</v>
      </c>
      <c r="O889" s="103">
        <f t="shared" si="44"/>
        <v>0</v>
      </c>
      <c r="P889" s="103">
        <f t="shared" si="44"/>
        <v>0</v>
      </c>
      <c r="Q889" s="103">
        <f t="shared" si="44"/>
        <v>0</v>
      </c>
      <c r="R889" s="103">
        <f t="shared" si="44"/>
        <v>0</v>
      </c>
      <c r="S889" s="103">
        <f t="shared" si="44"/>
        <v>0</v>
      </c>
      <c r="T889" s="103">
        <f t="shared" si="43"/>
        <v>0</v>
      </c>
      <c r="U889" s="103">
        <f t="shared" si="43"/>
        <v>0</v>
      </c>
      <c r="V889" s="103">
        <f t="shared" si="43"/>
        <v>0</v>
      </c>
      <c r="W889" s="103">
        <f t="shared" si="43"/>
        <v>0</v>
      </c>
      <c r="X889" s="103">
        <f t="shared" si="43"/>
        <v>0</v>
      </c>
      <c r="Y889" s="103">
        <f t="shared" si="43"/>
        <v>0</v>
      </c>
      <c r="Z889" s="103">
        <f t="shared" si="43"/>
        <v>0</v>
      </c>
      <c r="AA889" s="103">
        <f t="shared" si="43"/>
        <v>0</v>
      </c>
      <c r="AB889" s="103">
        <f t="shared" si="43"/>
        <v>0</v>
      </c>
      <c r="AC889" s="104">
        <f t="shared" si="43"/>
        <v>0</v>
      </c>
      <c r="AE889" s="105">
        <f t="shared" si="39"/>
        <v>0</v>
      </c>
      <c r="AG889" s="105">
        <f t="shared" si="40"/>
        <v>0</v>
      </c>
      <c r="AI889" s="105">
        <f t="shared" si="41"/>
        <v>0</v>
      </c>
      <c r="AK889" s="301"/>
    </row>
    <row r="890" spans="4:37" ht="12.75" customHeight="1" outlineLevel="1" x14ac:dyDescent="0.25">
      <c r="D890" s="139" t="str">
        <f>'Line Items'!D1087</f>
        <v>[Rolling Stock - Units/Trains Line 28]</v>
      </c>
      <c r="E890" s="102"/>
      <c r="F890" s="140" t="str">
        <f t="shared" si="42"/>
        <v>000 Veh Miles</v>
      </c>
      <c r="G890" s="103">
        <f t="shared" si="44"/>
        <v>0</v>
      </c>
      <c r="H890" s="103">
        <f t="shared" si="44"/>
        <v>0</v>
      </c>
      <c r="I890" s="103">
        <f t="shared" si="44"/>
        <v>0</v>
      </c>
      <c r="J890" s="103">
        <f t="shared" si="44"/>
        <v>0</v>
      </c>
      <c r="K890" s="103">
        <f t="shared" si="44"/>
        <v>0</v>
      </c>
      <c r="L890" s="103">
        <f t="shared" si="44"/>
        <v>0</v>
      </c>
      <c r="M890" s="103">
        <f t="shared" si="44"/>
        <v>0</v>
      </c>
      <c r="N890" s="103">
        <f t="shared" si="44"/>
        <v>0</v>
      </c>
      <c r="O890" s="103">
        <f t="shared" si="44"/>
        <v>0</v>
      </c>
      <c r="P890" s="103">
        <f t="shared" si="44"/>
        <v>0</v>
      </c>
      <c r="Q890" s="103">
        <f t="shared" si="44"/>
        <v>0</v>
      </c>
      <c r="R890" s="103">
        <f t="shared" si="44"/>
        <v>0</v>
      </c>
      <c r="S890" s="103">
        <f t="shared" si="44"/>
        <v>0</v>
      </c>
      <c r="T890" s="103">
        <f t="shared" si="44"/>
        <v>0</v>
      </c>
      <c r="U890" s="103">
        <f t="shared" si="44"/>
        <v>0</v>
      </c>
      <c r="V890" s="103">
        <f t="shared" si="44"/>
        <v>0</v>
      </c>
      <c r="W890" s="103">
        <f t="shared" ref="W890:AC905" si="45">SUM(W502,W696)</f>
        <v>0</v>
      </c>
      <c r="X890" s="103">
        <f t="shared" si="45"/>
        <v>0</v>
      </c>
      <c r="Y890" s="103">
        <f t="shared" si="45"/>
        <v>0</v>
      </c>
      <c r="Z890" s="103">
        <f t="shared" si="45"/>
        <v>0</v>
      </c>
      <c r="AA890" s="103">
        <f t="shared" si="45"/>
        <v>0</v>
      </c>
      <c r="AB890" s="103">
        <f t="shared" si="45"/>
        <v>0</v>
      </c>
      <c r="AC890" s="104">
        <f t="shared" si="45"/>
        <v>0</v>
      </c>
      <c r="AE890" s="105">
        <f t="shared" si="39"/>
        <v>0</v>
      </c>
      <c r="AG890" s="105">
        <f t="shared" si="40"/>
        <v>0</v>
      </c>
      <c r="AI890" s="105">
        <f t="shared" si="41"/>
        <v>0</v>
      </c>
      <c r="AK890" s="301"/>
    </row>
    <row r="891" spans="4:37" ht="12.75" customHeight="1" outlineLevel="1" x14ac:dyDescent="0.25">
      <c r="D891" s="139" t="str">
        <f>'Line Items'!D1088</f>
        <v>[Rolling Stock - Units/Trains Line 29]</v>
      </c>
      <c r="E891" s="102"/>
      <c r="F891" s="140" t="str">
        <f t="shared" si="42"/>
        <v>000 Veh Miles</v>
      </c>
      <c r="G891" s="103">
        <f t="shared" ref="G891:AB902" si="46">SUM(G503,G697)</f>
        <v>0</v>
      </c>
      <c r="H891" s="103">
        <f t="shared" si="46"/>
        <v>0</v>
      </c>
      <c r="I891" s="103">
        <f t="shared" si="46"/>
        <v>0</v>
      </c>
      <c r="J891" s="103">
        <f t="shared" si="46"/>
        <v>0</v>
      </c>
      <c r="K891" s="103">
        <f t="shared" si="46"/>
        <v>0</v>
      </c>
      <c r="L891" s="103">
        <f t="shared" si="46"/>
        <v>0</v>
      </c>
      <c r="M891" s="103">
        <f t="shared" si="46"/>
        <v>0</v>
      </c>
      <c r="N891" s="103">
        <f t="shared" si="46"/>
        <v>0</v>
      </c>
      <c r="O891" s="103">
        <f t="shared" si="46"/>
        <v>0</v>
      </c>
      <c r="P891" s="103">
        <f t="shared" si="46"/>
        <v>0</v>
      </c>
      <c r="Q891" s="103">
        <f t="shared" si="46"/>
        <v>0</v>
      </c>
      <c r="R891" s="103">
        <f t="shared" si="46"/>
        <v>0</v>
      </c>
      <c r="S891" s="103">
        <f t="shared" si="46"/>
        <v>0</v>
      </c>
      <c r="T891" s="103">
        <f t="shared" si="46"/>
        <v>0</v>
      </c>
      <c r="U891" s="103">
        <f t="shared" si="46"/>
        <v>0</v>
      </c>
      <c r="V891" s="103">
        <f t="shared" si="46"/>
        <v>0</v>
      </c>
      <c r="W891" s="103">
        <f t="shared" si="46"/>
        <v>0</v>
      </c>
      <c r="X891" s="103">
        <f t="shared" si="46"/>
        <v>0</v>
      </c>
      <c r="Y891" s="103">
        <f t="shared" si="46"/>
        <v>0</v>
      </c>
      <c r="Z891" s="103">
        <f t="shared" si="46"/>
        <v>0</v>
      </c>
      <c r="AA891" s="103">
        <f t="shared" si="46"/>
        <v>0</v>
      </c>
      <c r="AB891" s="103">
        <f t="shared" si="46"/>
        <v>0</v>
      </c>
      <c r="AC891" s="104">
        <f t="shared" si="45"/>
        <v>0</v>
      </c>
      <c r="AE891" s="105">
        <f t="shared" si="39"/>
        <v>0</v>
      </c>
      <c r="AG891" s="105">
        <f t="shared" si="40"/>
        <v>0</v>
      </c>
      <c r="AI891" s="105">
        <f t="shared" si="41"/>
        <v>0</v>
      </c>
      <c r="AK891" s="301"/>
    </row>
    <row r="892" spans="4:37" ht="12.75" customHeight="1" outlineLevel="1" x14ac:dyDescent="0.25">
      <c r="D892" s="139" t="str">
        <f>'Line Items'!D1089</f>
        <v>[Rolling Stock - Units/Trains Line 30]</v>
      </c>
      <c r="E892" s="102"/>
      <c r="F892" s="140" t="str">
        <f t="shared" si="42"/>
        <v>000 Veh Miles</v>
      </c>
      <c r="G892" s="103">
        <f t="shared" si="46"/>
        <v>0</v>
      </c>
      <c r="H892" s="103">
        <f t="shared" si="46"/>
        <v>0</v>
      </c>
      <c r="I892" s="103">
        <f t="shared" si="46"/>
        <v>0</v>
      </c>
      <c r="J892" s="103">
        <f t="shared" si="46"/>
        <v>0</v>
      </c>
      <c r="K892" s="103">
        <f t="shared" si="46"/>
        <v>0</v>
      </c>
      <c r="L892" s="103">
        <f t="shared" si="46"/>
        <v>0</v>
      </c>
      <c r="M892" s="103">
        <f t="shared" si="46"/>
        <v>0</v>
      </c>
      <c r="N892" s="103">
        <f t="shared" si="46"/>
        <v>0</v>
      </c>
      <c r="O892" s="103">
        <f t="shared" si="46"/>
        <v>0</v>
      </c>
      <c r="P892" s="103">
        <f t="shared" si="46"/>
        <v>0</v>
      </c>
      <c r="Q892" s="103">
        <f t="shared" si="46"/>
        <v>0</v>
      </c>
      <c r="R892" s="103">
        <f t="shared" si="46"/>
        <v>0</v>
      </c>
      <c r="S892" s="103">
        <f t="shared" si="46"/>
        <v>0</v>
      </c>
      <c r="T892" s="103">
        <f t="shared" si="46"/>
        <v>0</v>
      </c>
      <c r="U892" s="103">
        <f t="shared" si="46"/>
        <v>0</v>
      </c>
      <c r="V892" s="103">
        <f t="shared" si="46"/>
        <v>0</v>
      </c>
      <c r="W892" s="103">
        <f t="shared" si="46"/>
        <v>0</v>
      </c>
      <c r="X892" s="103">
        <f t="shared" si="46"/>
        <v>0</v>
      </c>
      <c r="Y892" s="103">
        <f t="shared" si="46"/>
        <v>0</v>
      </c>
      <c r="Z892" s="103">
        <f t="shared" si="46"/>
        <v>0</v>
      </c>
      <c r="AA892" s="103">
        <f t="shared" si="46"/>
        <v>0</v>
      </c>
      <c r="AB892" s="103">
        <f t="shared" si="46"/>
        <v>0</v>
      </c>
      <c r="AC892" s="104">
        <f t="shared" si="45"/>
        <v>0</v>
      </c>
      <c r="AE892" s="105">
        <f t="shared" si="39"/>
        <v>0</v>
      </c>
      <c r="AG892" s="105">
        <f t="shared" si="40"/>
        <v>0</v>
      </c>
      <c r="AI892" s="105">
        <f t="shared" si="41"/>
        <v>0</v>
      </c>
      <c r="AK892" s="301"/>
    </row>
    <row r="893" spans="4:37" ht="12.75" customHeight="1" outlineLevel="1" x14ac:dyDescent="0.25">
      <c r="D893" s="139" t="str">
        <f>'Line Items'!D1090</f>
        <v>[Rolling Stock - Units/Trains Line 31]</v>
      </c>
      <c r="E893" s="102"/>
      <c r="F893" s="140" t="str">
        <f t="shared" si="42"/>
        <v>000 Veh Miles</v>
      </c>
      <c r="G893" s="103">
        <f t="shared" si="46"/>
        <v>0</v>
      </c>
      <c r="H893" s="103">
        <f t="shared" si="46"/>
        <v>0</v>
      </c>
      <c r="I893" s="103">
        <f t="shared" si="46"/>
        <v>0</v>
      </c>
      <c r="J893" s="103">
        <f t="shared" si="46"/>
        <v>0</v>
      </c>
      <c r="K893" s="103">
        <f t="shared" si="46"/>
        <v>0</v>
      </c>
      <c r="L893" s="103">
        <f t="shared" si="46"/>
        <v>0</v>
      </c>
      <c r="M893" s="103">
        <f t="shared" si="46"/>
        <v>0</v>
      </c>
      <c r="N893" s="103">
        <f t="shared" si="46"/>
        <v>0</v>
      </c>
      <c r="O893" s="103">
        <f t="shared" si="46"/>
        <v>0</v>
      </c>
      <c r="P893" s="103">
        <f t="shared" si="46"/>
        <v>0</v>
      </c>
      <c r="Q893" s="103">
        <f t="shared" si="46"/>
        <v>0</v>
      </c>
      <c r="R893" s="103">
        <f t="shared" si="46"/>
        <v>0</v>
      </c>
      <c r="S893" s="103">
        <f t="shared" si="46"/>
        <v>0</v>
      </c>
      <c r="T893" s="103">
        <f t="shared" si="46"/>
        <v>0</v>
      </c>
      <c r="U893" s="103">
        <f t="shared" si="46"/>
        <v>0</v>
      </c>
      <c r="V893" s="103">
        <f t="shared" si="46"/>
        <v>0</v>
      </c>
      <c r="W893" s="103">
        <f t="shared" si="46"/>
        <v>0</v>
      </c>
      <c r="X893" s="103">
        <f t="shared" si="46"/>
        <v>0</v>
      </c>
      <c r="Y893" s="103">
        <f t="shared" si="46"/>
        <v>0</v>
      </c>
      <c r="Z893" s="103">
        <f t="shared" si="46"/>
        <v>0</v>
      </c>
      <c r="AA893" s="103">
        <f t="shared" si="46"/>
        <v>0</v>
      </c>
      <c r="AB893" s="103">
        <f t="shared" si="46"/>
        <v>0</v>
      </c>
      <c r="AC893" s="104">
        <f t="shared" si="45"/>
        <v>0</v>
      </c>
      <c r="AE893" s="105">
        <f t="shared" si="39"/>
        <v>0</v>
      </c>
      <c r="AG893" s="105">
        <f t="shared" si="40"/>
        <v>0</v>
      </c>
      <c r="AI893" s="105">
        <f t="shared" si="41"/>
        <v>0</v>
      </c>
      <c r="AK893" s="301"/>
    </row>
    <row r="894" spans="4:37" ht="12.75" customHeight="1" outlineLevel="1" x14ac:dyDescent="0.25">
      <c r="D894" s="139" t="str">
        <f>'Line Items'!D1091</f>
        <v>[Rolling Stock - Units/Trains Line 32]</v>
      </c>
      <c r="E894" s="102"/>
      <c r="F894" s="140" t="str">
        <f t="shared" si="42"/>
        <v>000 Veh Miles</v>
      </c>
      <c r="G894" s="103">
        <f t="shared" si="46"/>
        <v>0</v>
      </c>
      <c r="H894" s="103">
        <f t="shared" si="46"/>
        <v>0</v>
      </c>
      <c r="I894" s="103">
        <f t="shared" si="46"/>
        <v>0</v>
      </c>
      <c r="J894" s="103">
        <f t="shared" si="46"/>
        <v>0</v>
      </c>
      <c r="K894" s="103">
        <f t="shared" si="46"/>
        <v>0</v>
      </c>
      <c r="L894" s="103">
        <f t="shared" si="46"/>
        <v>0</v>
      </c>
      <c r="M894" s="103">
        <f t="shared" si="46"/>
        <v>0</v>
      </c>
      <c r="N894" s="103">
        <f t="shared" si="46"/>
        <v>0</v>
      </c>
      <c r="O894" s="103">
        <f t="shared" si="46"/>
        <v>0</v>
      </c>
      <c r="P894" s="103">
        <f t="shared" si="46"/>
        <v>0</v>
      </c>
      <c r="Q894" s="103">
        <f t="shared" si="46"/>
        <v>0</v>
      </c>
      <c r="R894" s="103">
        <f t="shared" si="46"/>
        <v>0</v>
      </c>
      <c r="S894" s="103">
        <f t="shared" si="46"/>
        <v>0</v>
      </c>
      <c r="T894" s="103">
        <f t="shared" si="46"/>
        <v>0</v>
      </c>
      <c r="U894" s="103">
        <f t="shared" si="46"/>
        <v>0</v>
      </c>
      <c r="V894" s="103">
        <f t="shared" si="46"/>
        <v>0</v>
      </c>
      <c r="W894" s="103">
        <f t="shared" si="46"/>
        <v>0</v>
      </c>
      <c r="X894" s="103">
        <f t="shared" si="46"/>
        <v>0</v>
      </c>
      <c r="Y894" s="103">
        <f t="shared" si="46"/>
        <v>0</v>
      </c>
      <c r="Z894" s="103">
        <f t="shared" si="46"/>
        <v>0</v>
      </c>
      <c r="AA894" s="103">
        <f t="shared" si="46"/>
        <v>0</v>
      </c>
      <c r="AB894" s="103">
        <f t="shared" si="46"/>
        <v>0</v>
      </c>
      <c r="AC894" s="104">
        <f t="shared" si="45"/>
        <v>0</v>
      </c>
      <c r="AE894" s="105">
        <f t="shared" si="39"/>
        <v>0</v>
      </c>
      <c r="AG894" s="105">
        <f t="shared" si="40"/>
        <v>0</v>
      </c>
      <c r="AI894" s="105">
        <f t="shared" si="41"/>
        <v>0</v>
      </c>
      <c r="AK894" s="301"/>
    </row>
    <row r="895" spans="4:37" ht="12.75" customHeight="1" outlineLevel="1" x14ac:dyDescent="0.25">
      <c r="D895" s="139" t="str">
        <f>'Line Items'!D1092</f>
        <v>[Rolling Stock - Units/Trains Line 33]</v>
      </c>
      <c r="E895" s="102"/>
      <c r="F895" s="140" t="str">
        <f t="shared" si="42"/>
        <v>000 Veh Miles</v>
      </c>
      <c r="G895" s="103">
        <f t="shared" si="46"/>
        <v>0</v>
      </c>
      <c r="H895" s="103">
        <f t="shared" si="46"/>
        <v>0</v>
      </c>
      <c r="I895" s="103">
        <f t="shared" si="46"/>
        <v>0</v>
      </c>
      <c r="J895" s="103">
        <f t="shared" si="46"/>
        <v>0</v>
      </c>
      <c r="K895" s="103">
        <f t="shared" si="46"/>
        <v>0</v>
      </c>
      <c r="L895" s="103">
        <f t="shared" si="46"/>
        <v>0</v>
      </c>
      <c r="M895" s="103">
        <f t="shared" si="46"/>
        <v>0</v>
      </c>
      <c r="N895" s="103">
        <f t="shared" si="46"/>
        <v>0</v>
      </c>
      <c r="O895" s="103">
        <f t="shared" si="46"/>
        <v>0</v>
      </c>
      <c r="P895" s="103">
        <f t="shared" si="46"/>
        <v>0</v>
      </c>
      <c r="Q895" s="103">
        <f t="shared" si="46"/>
        <v>0</v>
      </c>
      <c r="R895" s="103">
        <f t="shared" si="46"/>
        <v>0</v>
      </c>
      <c r="S895" s="103">
        <f t="shared" si="46"/>
        <v>0</v>
      </c>
      <c r="T895" s="103">
        <f t="shared" si="46"/>
        <v>0</v>
      </c>
      <c r="U895" s="103">
        <f t="shared" si="46"/>
        <v>0</v>
      </c>
      <c r="V895" s="103">
        <f t="shared" si="46"/>
        <v>0</v>
      </c>
      <c r="W895" s="103">
        <f t="shared" si="46"/>
        <v>0</v>
      </c>
      <c r="X895" s="103">
        <f t="shared" si="46"/>
        <v>0</v>
      </c>
      <c r="Y895" s="103">
        <f t="shared" si="46"/>
        <v>0</v>
      </c>
      <c r="Z895" s="103">
        <f t="shared" si="46"/>
        <v>0</v>
      </c>
      <c r="AA895" s="103">
        <f t="shared" si="46"/>
        <v>0</v>
      </c>
      <c r="AB895" s="103">
        <f t="shared" si="46"/>
        <v>0</v>
      </c>
      <c r="AC895" s="104">
        <f t="shared" si="45"/>
        <v>0</v>
      </c>
      <c r="AE895" s="105">
        <f t="shared" si="39"/>
        <v>0</v>
      </c>
      <c r="AG895" s="105">
        <f t="shared" si="40"/>
        <v>0</v>
      </c>
      <c r="AI895" s="105">
        <f t="shared" si="41"/>
        <v>0</v>
      </c>
      <c r="AK895" s="301"/>
    </row>
    <row r="896" spans="4:37" ht="12.75" customHeight="1" outlineLevel="1" x14ac:dyDescent="0.25">
      <c r="D896" s="139" t="str">
        <f>'Line Items'!D1093</f>
        <v>[Rolling Stock - Units/Trains Line 34]</v>
      </c>
      <c r="E896" s="102"/>
      <c r="F896" s="140" t="str">
        <f t="shared" si="42"/>
        <v>000 Veh Miles</v>
      </c>
      <c r="G896" s="103">
        <f t="shared" si="46"/>
        <v>0</v>
      </c>
      <c r="H896" s="103">
        <f t="shared" si="46"/>
        <v>0</v>
      </c>
      <c r="I896" s="103">
        <f t="shared" si="46"/>
        <v>0</v>
      </c>
      <c r="J896" s="103">
        <f t="shared" si="46"/>
        <v>0</v>
      </c>
      <c r="K896" s="103">
        <f t="shared" si="46"/>
        <v>0</v>
      </c>
      <c r="L896" s="103">
        <f t="shared" si="46"/>
        <v>0</v>
      </c>
      <c r="M896" s="103">
        <f t="shared" si="46"/>
        <v>0</v>
      </c>
      <c r="N896" s="103">
        <f t="shared" si="46"/>
        <v>0</v>
      </c>
      <c r="O896" s="103">
        <f t="shared" si="46"/>
        <v>0</v>
      </c>
      <c r="P896" s="103">
        <f t="shared" si="46"/>
        <v>0</v>
      </c>
      <c r="Q896" s="103">
        <f t="shared" si="46"/>
        <v>0</v>
      </c>
      <c r="R896" s="103">
        <f t="shared" si="46"/>
        <v>0</v>
      </c>
      <c r="S896" s="103">
        <f t="shared" si="46"/>
        <v>0</v>
      </c>
      <c r="T896" s="103">
        <f t="shared" si="46"/>
        <v>0</v>
      </c>
      <c r="U896" s="103">
        <f t="shared" si="46"/>
        <v>0</v>
      </c>
      <c r="V896" s="103">
        <f t="shared" si="46"/>
        <v>0</v>
      </c>
      <c r="W896" s="103">
        <f t="shared" si="46"/>
        <v>0</v>
      </c>
      <c r="X896" s="103">
        <f t="shared" si="46"/>
        <v>0</v>
      </c>
      <c r="Y896" s="103">
        <f t="shared" si="46"/>
        <v>0</v>
      </c>
      <c r="Z896" s="103">
        <f t="shared" si="46"/>
        <v>0</v>
      </c>
      <c r="AA896" s="103">
        <f t="shared" si="46"/>
        <v>0</v>
      </c>
      <c r="AB896" s="103">
        <f t="shared" si="46"/>
        <v>0</v>
      </c>
      <c r="AC896" s="104">
        <f t="shared" si="45"/>
        <v>0</v>
      </c>
      <c r="AE896" s="105">
        <f t="shared" si="39"/>
        <v>0</v>
      </c>
      <c r="AG896" s="105">
        <f t="shared" si="40"/>
        <v>0</v>
      </c>
      <c r="AI896" s="105">
        <f t="shared" si="41"/>
        <v>0</v>
      </c>
      <c r="AK896" s="301"/>
    </row>
    <row r="897" spans="4:37" ht="12.75" customHeight="1" outlineLevel="1" x14ac:dyDescent="0.25">
      <c r="D897" s="139" t="str">
        <f>'Line Items'!D1094</f>
        <v>[Rolling Stock - Units/Trains Line 35]</v>
      </c>
      <c r="E897" s="102"/>
      <c r="F897" s="140" t="str">
        <f t="shared" si="42"/>
        <v>000 Veh Miles</v>
      </c>
      <c r="G897" s="103">
        <f t="shared" si="46"/>
        <v>0</v>
      </c>
      <c r="H897" s="103">
        <f t="shared" si="46"/>
        <v>0</v>
      </c>
      <c r="I897" s="103">
        <f t="shared" si="46"/>
        <v>0</v>
      </c>
      <c r="J897" s="103">
        <f t="shared" si="46"/>
        <v>0</v>
      </c>
      <c r="K897" s="103">
        <f t="shared" si="46"/>
        <v>0</v>
      </c>
      <c r="L897" s="103">
        <f t="shared" si="46"/>
        <v>0</v>
      </c>
      <c r="M897" s="103">
        <f t="shared" si="46"/>
        <v>0</v>
      </c>
      <c r="N897" s="103">
        <f t="shared" si="46"/>
        <v>0</v>
      </c>
      <c r="O897" s="103">
        <f t="shared" si="46"/>
        <v>0</v>
      </c>
      <c r="P897" s="103">
        <f t="shared" si="46"/>
        <v>0</v>
      </c>
      <c r="Q897" s="103">
        <f t="shared" si="46"/>
        <v>0</v>
      </c>
      <c r="R897" s="103">
        <f t="shared" si="46"/>
        <v>0</v>
      </c>
      <c r="S897" s="103">
        <f t="shared" si="46"/>
        <v>0</v>
      </c>
      <c r="T897" s="103">
        <f t="shared" si="46"/>
        <v>0</v>
      </c>
      <c r="U897" s="103">
        <f t="shared" si="46"/>
        <v>0</v>
      </c>
      <c r="V897" s="103">
        <f t="shared" si="46"/>
        <v>0</v>
      </c>
      <c r="W897" s="103">
        <f t="shared" si="46"/>
        <v>0</v>
      </c>
      <c r="X897" s="103">
        <f t="shared" si="46"/>
        <v>0</v>
      </c>
      <c r="Y897" s="103">
        <f t="shared" si="46"/>
        <v>0</v>
      </c>
      <c r="Z897" s="103">
        <f t="shared" si="46"/>
        <v>0</v>
      </c>
      <c r="AA897" s="103">
        <f t="shared" si="46"/>
        <v>0</v>
      </c>
      <c r="AB897" s="103">
        <f t="shared" si="46"/>
        <v>0</v>
      </c>
      <c r="AC897" s="104">
        <f t="shared" si="45"/>
        <v>0</v>
      </c>
      <c r="AE897" s="105">
        <f t="shared" si="39"/>
        <v>0</v>
      </c>
      <c r="AG897" s="105">
        <f t="shared" si="40"/>
        <v>0</v>
      </c>
      <c r="AI897" s="105">
        <f t="shared" si="41"/>
        <v>0</v>
      </c>
      <c r="AK897" s="301"/>
    </row>
    <row r="898" spans="4:37" ht="12.75" customHeight="1" outlineLevel="1" x14ac:dyDescent="0.25">
      <c r="D898" s="139" t="str">
        <f>'Line Items'!D1095</f>
        <v>[Rolling Stock - Units/Trains Line 36]</v>
      </c>
      <c r="E898" s="102"/>
      <c r="F898" s="140" t="str">
        <f t="shared" si="42"/>
        <v>000 Veh Miles</v>
      </c>
      <c r="G898" s="103">
        <f t="shared" si="46"/>
        <v>0</v>
      </c>
      <c r="H898" s="103">
        <f t="shared" si="46"/>
        <v>0</v>
      </c>
      <c r="I898" s="103">
        <f t="shared" si="46"/>
        <v>0</v>
      </c>
      <c r="J898" s="103">
        <f t="shared" si="46"/>
        <v>0</v>
      </c>
      <c r="K898" s="103">
        <f t="shared" si="46"/>
        <v>0</v>
      </c>
      <c r="L898" s="103">
        <f t="shared" si="46"/>
        <v>0</v>
      </c>
      <c r="M898" s="103">
        <f t="shared" si="46"/>
        <v>0</v>
      </c>
      <c r="N898" s="103">
        <f t="shared" si="46"/>
        <v>0</v>
      </c>
      <c r="O898" s="103">
        <f t="shared" si="46"/>
        <v>0</v>
      </c>
      <c r="P898" s="103">
        <f t="shared" si="46"/>
        <v>0</v>
      </c>
      <c r="Q898" s="103">
        <f t="shared" si="46"/>
        <v>0</v>
      </c>
      <c r="R898" s="103">
        <f t="shared" si="46"/>
        <v>0</v>
      </c>
      <c r="S898" s="103">
        <f t="shared" si="46"/>
        <v>0</v>
      </c>
      <c r="T898" s="103">
        <f t="shared" si="46"/>
        <v>0</v>
      </c>
      <c r="U898" s="103">
        <f t="shared" si="46"/>
        <v>0</v>
      </c>
      <c r="V898" s="103">
        <f t="shared" si="46"/>
        <v>0</v>
      </c>
      <c r="W898" s="103">
        <f t="shared" si="46"/>
        <v>0</v>
      </c>
      <c r="X898" s="103">
        <f t="shared" si="46"/>
        <v>0</v>
      </c>
      <c r="Y898" s="103">
        <f t="shared" si="46"/>
        <v>0</v>
      </c>
      <c r="Z898" s="103">
        <f t="shared" si="46"/>
        <v>0</v>
      </c>
      <c r="AA898" s="103">
        <f t="shared" si="46"/>
        <v>0</v>
      </c>
      <c r="AB898" s="103">
        <f t="shared" si="46"/>
        <v>0</v>
      </c>
      <c r="AC898" s="104">
        <f t="shared" si="45"/>
        <v>0</v>
      </c>
      <c r="AE898" s="105">
        <f t="shared" si="39"/>
        <v>0</v>
      </c>
      <c r="AG898" s="105">
        <f t="shared" si="40"/>
        <v>0</v>
      </c>
      <c r="AI898" s="105">
        <f t="shared" si="41"/>
        <v>0</v>
      </c>
      <c r="AK898" s="301"/>
    </row>
    <row r="899" spans="4:37" ht="12.75" customHeight="1" outlineLevel="1" x14ac:dyDescent="0.25">
      <c r="D899" s="139" t="str">
        <f>'Line Items'!D1096</f>
        <v>[Rolling Stock - Units/Trains Line 37]</v>
      </c>
      <c r="E899" s="102"/>
      <c r="F899" s="140" t="str">
        <f t="shared" si="42"/>
        <v>000 Veh Miles</v>
      </c>
      <c r="G899" s="103">
        <f t="shared" si="46"/>
        <v>0</v>
      </c>
      <c r="H899" s="103">
        <f t="shared" si="46"/>
        <v>0</v>
      </c>
      <c r="I899" s="103">
        <f t="shared" si="46"/>
        <v>0</v>
      </c>
      <c r="J899" s="103">
        <f t="shared" si="46"/>
        <v>0</v>
      </c>
      <c r="K899" s="103">
        <f t="shared" si="46"/>
        <v>0</v>
      </c>
      <c r="L899" s="103">
        <f t="shared" si="46"/>
        <v>0</v>
      </c>
      <c r="M899" s="103">
        <f t="shared" si="46"/>
        <v>0</v>
      </c>
      <c r="N899" s="103">
        <f t="shared" si="46"/>
        <v>0</v>
      </c>
      <c r="O899" s="103">
        <f t="shared" si="46"/>
        <v>0</v>
      </c>
      <c r="P899" s="103">
        <f t="shared" si="46"/>
        <v>0</v>
      </c>
      <c r="Q899" s="103">
        <f t="shared" si="46"/>
        <v>0</v>
      </c>
      <c r="R899" s="103">
        <f t="shared" si="46"/>
        <v>0</v>
      </c>
      <c r="S899" s="103">
        <f t="shared" si="46"/>
        <v>0</v>
      </c>
      <c r="T899" s="103">
        <f t="shared" si="46"/>
        <v>0</v>
      </c>
      <c r="U899" s="103">
        <f t="shared" si="46"/>
        <v>0</v>
      </c>
      <c r="V899" s="103">
        <f t="shared" si="46"/>
        <v>0</v>
      </c>
      <c r="W899" s="103">
        <f t="shared" si="46"/>
        <v>0</v>
      </c>
      <c r="X899" s="103">
        <f t="shared" si="46"/>
        <v>0</v>
      </c>
      <c r="Y899" s="103">
        <f t="shared" si="46"/>
        <v>0</v>
      </c>
      <c r="Z899" s="103">
        <f t="shared" si="46"/>
        <v>0</v>
      </c>
      <c r="AA899" s="103">
        <f t="shared" si="46"/>
        <v>0</v>
      </c>
      <c r="AB899" s="103">
        <f t="shared" si="46"/>
        <v>0</v>
      </c>
      <c r="AC899" s="104">
        <f t="shared" si="45"/>
        <v>0</v>
      </c>
      <c r="AE899" s="105">
        <f t="shared" si="39"/>
        <v>0</v>
      </c>
      <c r="AG899" s="105">
        <f t="shared" si="40"/>
        <v>0</v>
      </c>
      <c r="AI899" s="105">
        <f t="shared" si="41"/>
        <v>0</v>
      </c>
      <c r="AK899" s="301"/>
    </row>
    <row r="900" spans="4:37" ht="12.75" customHeight="1" outlineLevel="1" x14ac:dyDescent="0.25">
      <c r="D900" s="139" t="str">
        <f>'Line Items'!D1097</f>
        <v>[Rolling Stock - Units/Trains Line 38]</v>
      </c>
      <c r="E900" s="102"/>
      <c r="F900" s="140" t="str">
        <f t="shared" si="42"/>
        <v>000 Veh Miles</v>
      </c>
      <c r="G900" s="103">
        <f t="shared" si="46"/>
        <v>0</v>
      </c>
      <c r="H900" s="103">
        <f t="shared" si="46"/>
        <v>0</v>
      </c>
      <c r="I900" s="103">
        <f t="shared" si="46"/>
        <v>0</v>
      </c>
      <c r="J900" s="103">
        <f t="shared" si="46"/>
        <v>0</v>
      </c>
      <c r="K900" s="103">
        <f t="shared" si="46"/>
        <v>0</v>
      </c>
      <c r="L900" s="103">
        <f t="shared" si="46"/>
        <v>0</v>
      </c>
      <c r="M900" s="103">
        <f t="shared" si="46"/>
        <v>0</v>
      </c>
      <c r="N900" s="103">
        <f t="shared" si="46"/>
        <v>0</v>
      </c>
      <c r="O900" s="103">
        <f t="shared" si="46"/>
        <v>0</v>
      </c>
      <c r="P900" s="103">
        <f t="shared" si="46"/>
        <v>0</v>
      </c>
      <c r="Q900" s="103">
        <f t="shared" si="46"/>
        <v>0</v>
      </c>
      <c r="R900" s="103">
        <f t="shared" si="46"/>
        <v>0</v>
      </c>
      <c r="S900" s="103">
        <f t="shared" si="46"/>
        <v>0</v>
      </c>
      <c r="T900" s="103">
        <f t="shared" si="46"/>
        <v>0</v>
      </c>
      <c r="U900" s="103">
        <f t="shared" si="46"/>
        <v>0</v>
      </c>
      <c r="V900" s="103">
        <f t="shared" si="46"/>
        <v>0</v>
      </c>
      <c r="W900" s="103">
        <f t="shared" si="46"/>
        <v>0</v>
      </c>
      <c r="X900" s="103">
        <f t="shared" si="46"/>
        <v>0</v>
      </c>
      <c r="Y900" s="103">
        <f t="shared" si="46"/>
        <v>0</v>
      </c>
      <c r="Z900" s="103">
        <f t="shared" si="46"/>
        <v>0</v>
      </c>
      <c r="AA900" s="103">
        <f t="shared" si="46"/>
        <v>0</v>
      </c>
      <c r="AB900" s="103">
        <f t="shared" si="46"/>
        <v>0</v>
      </c>
      <c r="AC900" s="104">
        <f t="shared" si="45"/>
        <v>0</v>
      </c>
      <c r="AE900" s="105">
        <f t="shared" si="39"/>
        <v>0</v>
      </c>
      <c r="AG900" s="105">
        <f t="shared" si="40"/>
        <v>0</v>
      </c>
      <c r="AI900" s="105">
        <f t="shared" si="41"/>
        <v>0</v>
      </c>
      <c r="AK900" s="301"/>
    </row>
    <row r="901" spans="4:37" ht="12.75" customHeight="1" outlineLevel="1" x14ac:dyDescent="0.25">
      <c r="D901" s="139" t="str">
        <f>'Line Items'!D1098</f>
        <v>[Rolling Stock - Units/Trains Line 39]</v>
      </c>
      <c r="E901" s="102"/>
      <c r="F901" s="140" t="str">
        <f t="shared" si="42"/>
        <v>000 Veh Miles</v>
      </c>
      <c r="G901" s="103">
        <f t="shared" si="46"/>
        <v>0</v>
      </c>
      <c r="H901" s="103">
        <f t="shared" si="46"/>
        <v>0</v>
      </c>
      <c r="I901" s="103">
        <f t="shared" si="46"/>
        <v>0</v>
      </c>
      <c r="J901" s="103">
        <f t="shared" si="46"/>
        <v>0</v>
      </c>
      <c r="K901" s="103">
        <f t="shared" si="46"/>
        <v>0</v>
      </c>
      <c r="L901" s="103">
        <f t="shared" si="46"/>
        <v>0</v>
      </c>
      <c r="M901" s="103">
        <f t="shared" si="46"/>
        <v>0</v>
      </c>
      <c r="N901" s="103">
        <f t="shared" si="46"/>
        <v>0</v>
      </c>
      <c r="O901" s="103">
        <f t="shared" si="46"/>
        <v>0</v>
      </c>
      <c r="P901" s="103">
        <f t="shared" si="46"/>
        <v>0</v>
      </c>
      <c r="Q901" s="103">
        <f t="shared" si="46"/>
        <v>0</v>
      </c>
      <c r="R901" s="103">
        <f t="shared" si="46"/>
        <v>0</v>
      </c>
      <c r="S901" s="103">
        <f t="shared" si="46"/>
        <v>0</v>
      </c>
      <c r="T901" s="103">
        <f t="shared" si="46"/>
        <v>0</v>
      </c>
      <c r="U901" s="103">
        <f t="shared" si="46"/>
        <v>0</v>
      </c>
      <c r="V901" s="103">
        <f t="shared" si="46"/>
        <v>0</v>
      </c>
      <c r="W901" s="103">
        <f t="shared" si="46"/>
        <v>0</v>
      </c>
      <c r="X901" s="103">
        <f t="shared" si="46"/>
        <v>0</v>
      </c>
      <c r="Y901" s="103">
        <f t="shared" si="46"/>
        <v>0</v>
      </c>
      <c r="Z901" s="103">
        <f t="shared" si="46"/>
        <v>0</v>
      </c>
      <c r="AA901" s="103">
        <f t="shared" si="46"/>
        <v>0</v>
      </c>
      <c r="AB901" s="103">
        <f t="shared" si="46"/>
        <v>0</v>
      </c>
      <c r="AC901" s="104">
        <f t="shared" si="45"/>
        <v>0</v>
      </c>
      <c r="AE901" s="105">
        <f t="shared" si="39"/>
        <v>0</v>
      </c>
      <c r="AG901" s="105">
        <f t="shared" si="40"/>
        <v>0</v>
      </c>
      <c r="AI901" s="105">
        <f t="shared" si="41"/>
        <v>0</v>
      </c>
      <c r="AK901" s="301"/>
    </row>
    <row r="902" spans="4:37" ht="12.75" customHeight="1" outlineLevel="1" x14ac:dyDescent="0.25">
      <c r="D902" s="139" t="str">
        <f>'Line Items'!D1099</f>
        <v>[Rolling Stock - Units/Trains Line 40]</v>
      </c>
      <c r="E902" s="102"/>
      <c r="F902" s="140" t="str">
        <f t="shared" si="42"/>
        <v>000 Veh Miles</v>
      </c>
      <c r="G902" s="103">
        <f t="shared" si="46"/>
        <v>0</v>
      </c>
      <c r="H902" s="103">
        <f t="shared" si="46"/>
        <v>0</v>
      </c>
      <c r="I902" s="103">
        <f t="shared" si="46"/>
        <v>0</v>
      </c>
      <c r="J902" s="103">
        <f t="shared" si="46"/>
        <v>0</v>
      </c>
      <c r="K902" s="103">
        <f t="shared" si="46"/>
        <v>0</v>
      </c>
      <c r="L902" s="103">
        <f t="shared" si="46"/>
        <v>0</v>
      </c>
      <c r="M902" s="103">
        <f t="shared" si="46"/>
        <v>0</v>
      </c>
      <c r="N902" s="103">
        <f t="shared" si="46"/>
        <v>0</v>
      </c>
      <c r="O902" s="103">
        <f t="shared" si="46"/>
        <v>0</v>
      </c>
      <c r="P902" s="103">
        <f t="shared" si="46"/>
        <v>0</v>
      </c>
      <c r="Q902" s="103">
        <f t="shared" si="46"/>
        <v>0</v>
      </c>
      <c r="R902" s="103">
        <f t="shared" si="46"/>
        <v>0</v>
      </c>
      <c r="S902" s="103">
        <f t="shared" si="46"/>
        <v>0</v>
      </c>
      <c r="T902" s="103">
        <f t="shared" ref="T902:AC917" si="47">SUM(T514,T708)</f>
        <v>0</v>
      </c>
      <c r="U902" s="103">
        <f t="shared" si="47"/>
        <v>0</v>
      </c>
      <c r="V902" s="103">
        <f t="shared" si="47"/>
        <v>0</v>
      </c>
      <c r="W902" s="103">
        <f t="shared" si="47"/>
        <v>0</v>
      </c>
      <c r="X902" s="103">
        <f t="shared" si="47"/>
        <v>0</v>
      </c>
      <c r="Y902" s="103">
        <f t="shared" si="47"/>
        <v>0</v>
      </c>
      <c r="Z902" s="103">
        <f t="shared" si="47"/>
        <v>0</v>
      </c>
      <c r="AA902" s="103">
        <f t="shared" si="47"/>
        <v>0</v>
      </c>
      <c r="AB902" s="103">
        <f t="shared" si="47"/>
        <v>0</v>
      </c>
      <c r="AC902" s="104">
        <f t="shared" si="45"/>
        <v>0</v>
      </c>
      <c r="AE902" s="105">
        <f t="shared" si="39"/>
        <v>0</v>
      </c>
      <c r="AG902" s="105">
        <f t="shared" si="40"/>
        <v>0</v>
      </c>
      <c r="AI902" s="105">
        <f t="shared" si="41"/>
        <v>0</v>
      </c>
      <c r="AK902" s="301"/>
    </row>
    <row r="903" spans="4:37" ht="12.75" customHeight="1" outlineLevel="1" x14ac:dyDescent="0.25">
      <c r="D903" s="139" t="str">
        <f>'Line Items'!D1100</f>
        <v>[Rolling Stock - Units/Trains Line 41]</v>
      </c>
      <c r="E903" s="102"/>
      <c r="F903" s="140" t="str">
        <f t="shared" si="42"/>
        <v>000 Veh Miles</v>
      </c>
      <c r="G903" s="103">
        <f t="shared" ref="G903:V918" si="48">SUM(G515,G709)</f>
        <v>0</v>
      </c>
      <c r="H903" s="103">
        <f t="shared" si="48"/>
        <v>0</v>
      </c>
      <c r="I903" s="103">
        <f t="shared" si="48"/>
        <v>0</v>
      </c>
      <c r="J903" s="103">
        <f t="shared" si="48"/>
        <v>0</v>
      </c>
      <c r="K903" s="103">
        <f t="shared" si="48"/>
        <v>0</v>
      </c>
      <c r="L903" s="103">
        <f t="shared" si="48"/>
        <v>0</v>
      </c>
      <c r="M903" s="103">
        <f t="shared" si="48"/>
        <v>0</v>
      </c>
      <c r="N903" s="103">
        <f t="shared" si="48"/>
        <v>0</v>
      </c>
      <c r="O903" s="103">
        <f t="shared" si="48"/>
        <v>0</v>
      </c>
      <c r="P903" s="103">
        <f t="shared" si="48"/>
        <v>0</v>
      </c>
      <c r="Q903" s="103">
        <f t="shared" si="48"/>
        <v>0</v>
      </c>
      <c r="R903" s="103">
        <f t="shared" si="48"/>
        <v>0</v>
      </c>
      <c r="S903" s="103">
        <f t="shared" si="48"/>
        <v>0</v>
      </c>
      <c r="T903" s="103">
        <f t="shared" si="47"/>
        <v>0</v>
      </c>
      <c r="U903" s="103">
        <f t="shared" si="47"/>
        <v>0</v>
      </c>
      <c r="V903" s="103">
        <f t="shared" si="47"/>
        <v>0</v>
      </c>
      <c r="W903" s="103">
        <f t="shared" si="47"/>
        <v>0</v>
      </c>
      <c r="X903" s="103">
        <f t="shared" si="47"/>
        <v>0</v>
      </c>
      <c r="Y903" s="103">
        <f t="shared" si="47"/>
        <v>0</v>
      </c>
      <c r="Z903" s="103">
        <f t="shared" si="47"/>
        <v>0</v>
      </c>
      <c r="AA903" s="103">
        <f t="shared" si="47"/>
        <v>0</v>
      </c>
      <c r="AB903" s="103">
        <f t="shared" si="47"/>
        <v>0</v>
      </c>
      <c r="AC903" s="104">
        <f t="shared" si="45"/>
        <v>0</v>
      </c>
      <c r="AE903" s="105">
        <f t="shared" si="39"/>
        <v>0</v>
      </c>
      <c r="AG903" s="105">
        <f t="shared" si="40"/>
        <v>0</v>
      </c>
      <c r="AI903" s="105">
        <f t="shared" si="41"/>
        <v>0</v>
      </c>
      <c r="AK903" s="301"/>
    </row>
    <row r="904" spans="4:37" ht="12.75" customHeight="1" outlineLevel="1" x14ac:dyDescent="0.25">
      <c r="D904" s="139" t="str">
        <f>'Line Items'!D1101</f>
        <v>[Rolling Stock - Units/Trains Line 42]</v>
      </c>
      <c r="E904" s="102"/>
      <c r="F904" s="140" t="str">
        <f t="shared" si="42"/>
        <v>000 Veh Miles</v>
      </c>
      <c r="G904" s="103">
        <f t="shared" si="48"/>
        <v>0</v>
      </c>
      <c r="H904" s="103">
        <f t="shared" si="48"/>
        <v>0</v>
      </c>
      <c r="I904" s="103">
        <f t="shared" si="48"/>
        <v>0</v>
      </c>
      <c r="J904" s="103">
        <f t="shared" si="48"/>
        <v>0</v>
      </c>
      <c r="K904" s="103">
        <f t="shared" si="48"/>
        <v>0</v>
      </c>
      <c r="L904" s="103">
        <f t="shared" si="48"/>
        <v>0</v>
      </c>
      <c r="M904" s="103">
        <f t="shared" si="48"/>
        <v>0</v>
      </c>
      <c r="N904" s="103">
        <f t="shared" si="48"/>
        <v>0</v>
      </c>
      <c r="O904" s="103">
        <f t="shared" si="48"/>
        <v>0</v>
      </c>
      <c r="P904" s="103">
        <f t="shared" si="48"/>
        <v>0</v>
      </c>
      <c r="Q904" s="103">
        <f t="shared" si="48"/>
        <v>0</v>
      </c>
      <c r="R904" s="103">
        <f t="shared" si="48"/>
        <v>0</v>
      </c>
      <c r="S904" s="103">
        <f t="shared" si="48"/>
        <v>0</v>
      </c>
      <c r="T904" s="103">
        <f t="shared" si="47"/>
        <v>0</v>
      </c>
      <c r="U904" s="103">
        <f t="shared" si="47"/>
        <v>0</v>
      </c>
      <c r="V904" s="103">
        <f t="shared" si="47"/>
        <v>0</v>
      </c>
      <c r="W904" s="103">
        <f t="shared" si="47"/>
        <v>0</v>
      </c>
      <c r="X904" s="103">
        <f t="shared" si="47"/>
        <v>0</v>
      </c>
      <c r="Y904" s="103">
        <f t="shared" si="47"/>
        <v>0</v>
      </c>
      <c r="Z904" s="103">
        <f t="shared" si="47"/>
        <v>0</v>
      </c>
      <c r="AA904" s="103">
        <f t="shared" si="47"/>
        <v>0</v>
      </c>
      <c r="AB904" s="103">
        <f t="shared" si="47"/>
        <v>0</v>
      </c>
      <c r="AC904" s="104">
        <f t="shared" si="45"/>
        <v>0</v>
      </c>
      <c r="AE904" s="105">
        <f t="shared" si="39"/>
        <v>0</v>
      </c>
      <c r="AG904" s="105">
        <f t="shared" si="40"/>
        <v>0</v>
      </c>
      <c r="AI904" s="105">
        <f t="shared" si="41"/>
        <v>0</v>
      </c>
      <c r="AK904" s="301"/>
    </row>
    <row r="905" spans="4:37" ht="12.75" customHeight="1" outlineLevel="1" x14ac:dyDescent="0.25">
      <c r="D905" s="139" t="str">
        <f>'Line Items'!D1102</f>
        <v>[Rolling Stock - Units/Trains Line 43]</v>
      </c>
      <c r="E905" s="102"/>
      <c r="F905" s="140" t="str">
        <f t="shared" si="42"/>
        <v>000 Veh Miles</v>
      </c>
      <c r="G905" s="103">
        <f t="shared" si="48"/>
        <v>0</v>
      </c>
      <c r="H905" s="103">
        <f t="shared" si="48"/>
        <v>0</v>
      </c>
      <c r="I905" s="103">
        <f t="shared" si="48"/>
        <v>0</v>
      </c>
      <c r="J905" s="103">
        <f t="shared" si="48"/>
        <v>0</v>
      </c>
      <c r="K905" s="103">
        <f t="shared" si="48"/>
        <v>0</v>
      </c>
      <c r="L905" s="103">
        <f t="shared" si="48"/>
        <v>0</v>
      </c>
      <c r="M905" s="103">
        <f t="shared" si="48"/>
        <v>0</v>
      </c>
      <c r="N905" s="103">
        <f t="shared" si="48"/>
        <v>0</v>
      </c>
      <c r="O905" s="103">
        <f t="shared" si="48"/>
        <v>0</v>
      </c>
      <c r="P905" s="103">
        <f t="shared" si="48"/>
        <v>0</v>
      </c>
      <c r="Q905" s="103">
        <f t="shared" si="48"/>
        <v>0</v>
      </c>
      <c r="R905" s="103">
        <f t="shared" si="48"/>
        <v>0</v>
      </c>
      <c r="S905" s="103">
        <f t="shared" si="48"/>
        <v>0</v>
      </c>
      <c r="T905" s="103">
        <f t="shared" si="47"/>
        <v>0</v>
      </c>
      <c r="U905" s="103">
        <f t="shared" si="47"/>
        <v>0</v>
      </c>
      <c r="V905" s="103">
        <f t="shared" si="47"/>
        <v>0</v>
      </c>
      <c r="W905" s="103">
        <f t="shared" si="47"/>
        <v>0</v>
      </c>
      <c r="X905" s="103">
        <f t="shared" si="47"/>
        <v>0</v>
      </c>
      <c r="Y905" s="103">
        <f t="shared" si="47"/>
        <v>0</v>
      </c>
      <c r="Z905" s="103">
        <f t="shared" si="47"/>
        <v>0</v>
      </c>
      <c r="AA905" s="103">
        <f t="shared" si="47"/>
        <v>0</v>
      </c>
      <c r="AB905" s="103">
        <f t="shared" si="47"/>
        <v>0</v>
      </c>
      <c r="AC905" s="104">
        <f t="shared" si="45"/>
        <v>0</v>
      </c>
      <c r="AE905" s="105">
        <f t="shared" si="39"/>
        <v>0</v>
      </c>
      <c r="AG905" s="105">
        <f t="shared" si="40"/>
        <v>0</v>
      </c>
      <c r="AI905" s="105">
        <f t="shared" si="41"/>
        <v>0</v>
      </c>
      <c r="AK905" s="301"/>
    </row>
    <row r="906" spans="4:37" ht="12.75" customHeight="1" outlineLevel="1" x14ac:dyDescent="0.25">
      <c r="D906" s="139" t="str">
        <f>'Line Items'!D1103</f>
        <v>[Rolling Stock - Units/Trains Line 44]</v>
      </c>
      <c r="E906" s="102"/>
      <c r="F906" s="140" t="str">
        <f t="shared" si="42"/>
        <v>000 Veh Miles</v>
      </c>
      <c r="G906" s="103">
        <f t="shared" si="48"/>
        <v>0</v>
      </c>
      <c r="H906" s="103">
        <f t="shared" si="48"/>
        <v>0</v>
      </c>
      <c r="I906" s="103">
        <f t="shared" si="48"/>
        <v>0</v>
      </c>
      <c r="J906" s="103">
        <f t="shared" si="48"/>
        <v>0</v>
      </c>
      <c r="K906" s="103">
        <f t="shared" si="48"/>
        <v>0</v>
      </c>
      <c r="L906" s="103">
        <f t="shared" si="48"/>
        <v>0</v>
      </c>
      <c r="M906" s="103">
        <f t="shared" si="48"/>
        <v>0</v>
      </c>
      <c r="N906" s="103">
        <f t="shared" si="48"/>
        <v>0</v>
      </c>
      <c r="O906" s="103">
        <f t="shared" si="48"/>
        <v>0</v>
      </c>
      <c r="P906" s="103">
        <f t="shared" si="48"/>
        <v>0</v>
      </c>
      <c r="Q906" s="103">
        <f t="shared" si="48"/>
        <v>0</v>
      </c>
      <c r="R906" s="103">
        <f t="shared" si="48"/>
        <v>0</v>
      </c>
      <c r="S906" s="103">
        <f t="shared" si="48"/>
        <v>0</v>
      </c>
      <c r="T906" s="103">
        <f t="shared" si="47"/>
        <v>0</v>
      </c>
      <c r="U906" s="103">
        <f t="shared" si="47"/>
        <v>0</v>
      </c>
      <c r="V906" s="103">
        <f t="shared" si="47"/>
        <v>0</v>
      </c>
      <c r="W906" s="103">
        <f t="shared" si="47"/>
        <v>0</v>
      </c>
      <c r="X906" s="103">
        <f t="shared" si="47"/>
        <v>0</v>
      </c>
      <c r="Y906" s="103">
        <f t="shared" si="47"/>
        <v>0</v>
      </c>
      <c r="Z906" s="103">
        <f t="shared" si="47"/>
        <v>0</v>
      </c>
      <c r="AA906" s="103">
        <f t="shared" si="47"/>
        <v>0</v>
      </c>
      <c r="AB906" s="103">
        <f t="shared" si="47"/>
        <v>0</v>
      </c>
      <c r="AC906" s="104">
        <f t="shared" si="47"/>
        <v>0</v>
      </c>
      <c r="AE906" s="105">
        <f t="shared" si="39"/>
        <v>0</v>
      </c>
      <c r="AG906" s="105">
        <f t="shared" si="40"/>
        <v>0</v>
      </c>
      <c r="AI906" s="105">
        <f t="shared" si="41"/>
        <v>0</v>
      </c>
      <c r="AK906" s="301"/>
    </row>
    <row r="907" spans="4:37" ht="12.75" customHeight="1" outlineLevel="1" x14ac:dyDescent="0.25">
      <c r="D907" s="139" t="str">
        <f>'Line Items'!D1104</f>
        <v>[Rolling Stock - Units/Trains Line 45]</v>
      </c>
      <c r="E907" s="102"/>
      <c r="F907" s="140" t="str">
        <f t="shared" si="42"/>
        <v>000 Veh Miles</v>
      </c>
      <c r="G907" s="103">
        <f t="shared" si="48"/>
        <v>0</v>
      </c>
      <c r="H907" s="103">
        <f t="shared" si="48"/>
        <v>0</v>
      </c>
      <c r="I907" s="103">
        <f t="shared" si="48"/>
        <v>0</v>
      </c>
      <c r="J907" s="103">
        <f t="shared" si="48"/>
        <v>0</v>
      </c>
      <c r="K907" s="103">
        <f t="shared" si="48"/>
        <v>0</v>
      </c>
      <c r="L907" s="103">
        <f t="shared" si="48"/>
        <v>0</v>
      </c>
      <c r="M907" s="103">
        <f t="shared" si="48"/>
        <v>0</v>
      </c>
      <c r="N907" s="103">
        <f t="shared" si="48"/>
        <v>0</v>
      </c>
      <c r="O907" s="103">
        <f t="shared" si="48"/>
        <v>0</v>
      </c>
      <c r="P907" s="103">
        <f t="shared" si="48"/>
        <v>0</v>
      </c>
      <c r="Q907" s="103">
        <f t="shared" si="48"/>
        <v>0</v>
      </c>
      <c r="R907" s="103">
        <f t="shared" si="48"/>
        <v>0</v>
      </c>
      <c r="S907" s="103">
        <f t="shared" si="48"/>
        <v>0</v>
      </c>
      <c r="T907" s="103">
        <f t="shared" si="47"/>
        <v>0</v>
      </c>
      <c r="U907" s="103">
        <f t="shared" si="47"/>
        <v>0</v>
      </c>
      <c r="V907" s="103">
        <f t="shared" si="47"/>
        <v>0</v>
      </c>
      <c r="W907" s="103">
        <f t="shared" si="47"/>
        <v>0</v>
      </c>
      <c r="X907" s="103">
        <f t="shared" si="47"/>
        <v>0</v>
      </c>
      <c r="Y907" s="103">
        <f t="shared" si="47"/>
        <v>0</v>
      </c>
      <c r="Z907" s="103">
        <f t="shared" si="47"/>
        <v>0</v>
      </c>
      <c r="AA907" s="103">
        <f t="shared" si="47"/>
        <v>0</v>
      </c>
      <c r="AB907" s="103">
        <f t="shared" si="47"/>
        <v>0</v>
      </c>
      <c r="AC907" s="104">
        <f t="shared" si="47"/>
        <v>0</v>
      </c>
      <c r="AE907" s="105">
        <f t="shared" si="39"/>
        <v>0</v>
      </c>
      <c r="AG907" s="105">
        <f t="shared" si="40"/>
        <v>0</v>
      </c>
      <c r="AI907" s="105">
        <f t="shared" si="41"/>
        <v>0</v>
      </c>
      <c r="AK907" s="301"/>
    </row>
    <row r="908" spans="4:37" ht="12.75" customHeight="1" outlineLevel="1" x14ac:dyDescent="0.25">
      <c r="D908" s="139" t="str">
        <f>'Line Items'!D1105</f>
        <v>[Rolling Stock - Units/Trains Line 46]</v>
      </c>
      <c r="E908" s="102"/>
      <c r="F908" s="140" t="str">
        <f t="shared" si="42"/>
        <v>000 Veh Miles</v>
      </c>
      <c r="G908" s="103">
        <f t="shared" si="48"/>
        <v>0</v>
      </c>
      <c r="H908" s="103">
        <f t="shared" si="48"/>
        <v>0</v>
      </c>
      <c r="I908" s="103">
        <f t="shared" si="48"/>
        <v>0</v>
      </c>
      <c r="J908" s="103">
        <f t="shared" si="48"/>
        <v>0</v>
      </c>
      <c r="K908" s="103">
        <f t="shared" si="48"/>
        <v>0</v>
      </c>
      <c r="L908" s="103">
        <f t="shared" si="48"/>
        <v>0</v>
      </c>
      <c r="M908" s="103">
        <f t="shared" si="48"/>
        <v>0</v>
      </c>
      <c r="N908" s="103">
        <f t="shared" si="48"/>
        <v>0</v>
      </c>
      <c r="O908" s="103">
        <f t="shared" si="48"/>
        <v>0</v>
      </c>
      <c r="P908" s="103">
        <f t="shared" si="48"/>
        <v>0</v>
      </c>
      <c r="Q908" s="103">
        <f t="shared" si="48"/>
        <v>0</v>
      </c>
      <c r="R908" s="103">
        <f t="shared" si="48"/>
        <v>0</v>
      </c>
      <c r="S908" s="103">
        <f t="shared" si="48"/>
        <v>0</v>
      </c>
      <c r="T908" s="103">
        <f t="shared" si="47"/>
        <v>0</v>
      </c>
      <c r="U908" s="103">
        <f t="shared" si="47"/>
        <v>0</v>
      </c>
      <c r="V908" s="103">
        <f t="shared" si="47"/>
        <v>0</v>
      </c>
      <c r="W908" s="103">
        <f t="shared" si="47"/>
        <v>0</v>
      </c>
      <c r="X908" s="103">
        <f t="shared" si="47"/>
        <v>0</v>
      </c>
      <c r="Y908" s="103">
        <f t="shared" si="47"/>
        <v>0</v>
      </c>
      <c r="Z908" s="103">
        <f t="shared" si="47"/>
        <v>0</v>
      </c>
      <c r="AA908" s="103">
        <f t="shared" si="47"/>
        <v>0</v>
      </c>
      <c r="AB908" s="103">
        <f t="shared" si="47"/>
        <v>0</v>
      </c>
      <c r="AC908" s="104">
        <f t="shared" si="47"/>
        <v>0</v>
      </c>
      <c r="AE908" s="105">
        <f t="shared" si="39"/>
        <v>0</v>
      </c>
      <c r="AG908" s="105">
        <f t="shared" si="40"/>
        <v>0</v>
      </c>
      <c r="AI908" s="105">
        <f t="shared" si="41"/>
        <v>0</v>
      </c>
      <c r="AK908" s="301"/>
    </row>
    <row r="909" spans="4:37" ht="12.75" customHeight="1" outlineLevel="1" x14ac:dyDescent="0.25">
      <c r="D909" s="139" t="str">
        <f>'Line Items'!D1106</f>
        <v>[Rolling Stock - Units/Trains Line 47]</v>
      </c>
      <c r="E909" s="102"/>
      <c r="F909" s="140" t="str">
        <f t="shared" si="42"/>
        <v>000 Veh Miles</v>
      </c>
      <c r="G909" s="103">
        <f t="shared" si="48"/>
        <v>0</v>
      </c>
      <c r="H909" s="103">
        <f t="shared" si="48"/>
        <v>0</v>
      </c>
      <c r="I909" s="103">
        <f t="shared" si="48"/>
        <v>0</v>
      </c>
      <c r="J909" s="103">
        <f t="shared" si="48"/>
        <v>0</v>
      </c>
      <c r="K909" s="103">
        <f t="shared" si="48"/>
        <v>0</v>
      </c>
      <c r="L909" s="103">
        <f t="shared" si="48"/>
        <v>0</v>
      </c>
      <c r="M909" s="103">
        <f t="shared" si="48"/>
        <v>0</v>
      </c>
      <c r="N909" s="103">
        <f t="shared" si="48"/>
        <v>0</v>
      </c>
      <c r="O909" s="103">
        <f t="shared" si="48"/>
        <v>0</v>
      </c>
      <c r="P909" s="103">
        <f t="shared" si="48"/>
        <v>0</v>
      </c>
      <c r="Q909" s="103">
        <f t="shared" si="48"/>
        <v>0</v>
      </c>
      <c r="R909" s="103">
        <f t="shared" si="48"/>
        <v>0</v>
      </c>
      <c r="S909" s="103">
        <f t="shared" si="48"/>
        <v>0</v>
      </c>
      <c r="T909" s="103">
        <f t="shared" si="47"/>
        <v>0</v>
      </c>
      <c r="U909" s="103">
        <f t="shared" si="47"/>
        <v>0</v>
      </c>
      <c r="V909" s="103">
        <f t="shared" si="47"/>
        <v>0</v>
      </c>
      <c r="W909" s="103">
        <f t="shared" si="47"/>
        <v>0</v>
      </c>
      <c r="X909" s="103">
        <f t="shared" si="47"/>
        <v>0</v>
      </c>
      <c r="Y909" s="103">
        <f t="shared" si="47"/>
        <v>0</v>
      </c>
      <c r="Z909" s="103">
        <f t="shared" si="47"/>
        <v>0</v>
      </c>
      <c r="AA909" s="103">
        <f t="shared" si="47"/>
        <v>0</v>
      </c>
      <c r="AB909" s="103">
        <f t="shared" si="47"/>
        <v>0</v>
      </c>
      <c r="AC909" s="104">
        <f t="shared" si="47"/>
        <v>0</v>
      </c>
      <c r="AE909" s="105">
        <f t="shared" si="39"/>
        <v>0</v>
      </c>
      <c r="AG909" s="105">
        <f t="shared" si="40"/>
        <v>0</v>
      </c>
      <c r="AI909" s="105">
        <f t="shared" si="41"/>
        <v>0</v>
      </c>
      <c r="AK909" s="301"/>
    </row>
    <row r="910" spans="4:37" ht="12.75" customHeight="1" outlineLevel="1" x14ac:dyDescent="0.25">
      <c r="D910" s="139" t="str">
        <f>'Line Items'!D1107</f>
        <v>[Rolling Stock - Units/Trains Line 48]</v>
      </c>
      <c r="E910" s="102"/>
      <c r="F910" s="140" t="str">
        <f t="shared" si="42"/>
        <v>000 Veh Miles</v>
      </c>
      <c r="G910" s="103">
        <f t="shared" si="48"/>
        <v>0</v>
      </c>
      <c r="H910" s="103">
        <f t="shared" si="48"/>
        <v>0</v>
      </c>
      <c r="I910" s="103">
        <f t="shared" si="48"/>
        <v>0</v>
      </c>
      <c r="J910" s="103">
        <f t="shared" si="48"/>
        <v>0</v>
      </c>
      <c r="K910" s="103">
        <f t="shared" si="48"/>
        <v>0</v>
      </c>
      <c r="L910" s="103">
        <f t="shared" si="48"/>
        <v>0</v>
      </c>
      <c r="M910" s="103">
        <f t="shared" si="48"/>
        <v>0</v>
      </c>
      <c r="N910" s="103">
        <f t="shared" si="48"/>
        <v>0</v>
      </c>
      <c r="O910" s="103">
        <f t="shared" si="48"/>
        <v>0</v>
      </c>
      <c r="P910" s="103">
        <f t="shared" si="48"/>
        <v>0</v>
      </c>
      <c r="Q910" s="103">
        <f t="shared" si="48"/>
        <v>0</v>
      </c>
      <c r="R910" s="103">
        <f t="shared" si="48"/>
        <v>0</v>
      </c>
      <c r="S910" s="103">
        <f t="shared" si="48"/>
        <v>0</v>
      </c>
      <c r="T910" s="103">
        <f t="shared" si="47"/>
        <v>0</v>
      </c>
      <c r="U910" s="103">
        <f t="shared" si="47"/>
        <v>0</v>
      </c>
      <c r="V910" s="103">
        <f t="shared" si="47"/>
        <v>0</v>
      </c>
      <c r="W910" s="103">
        <f t="shared" si="47"/>
        <v>0</v>
      </c>
      <c r="X910" s="103">
        <f t="shared" si="47"/>
        <v>0</v>
      </c>
      <c r="Y910" s="103">
        <f t="shared" si="47"/>
        <v>0</v>
      </c>
      <c r="Z910" s="103">
        <f t="shared" si="47"/>
        <v>0</v>
      </c>
      <c r="AA910" s="103">
        <f t="shared" si="47"/>
        <v>0</v>
      </c>
      <c r="AB910" s="103">
        <f t="shared" si="47"/>
        <v>0</v>
      </c>
      <c r="AC910" s="104">
        <f t="shared" si="47"/>
        <v>0</v>
      </c>
      <c r="AE910" s="105">
        <f t="shared" si="39"/>
        <v>0</v>
      </c>
      <c r="AG910" s="105">
        <f t="shared" si="40"/>
        <v>0</v>
      </c>
      <c r="AI910" s="105">
        <f t="shared" si="41"/>
        <v>0</v>
      </c>
      <c r="AK910" s="301"/>
    </row>
    <row r="911" spans="4:37" ht="12.75" customHeight="1" outlineLevel="1" x14ac:dyDescent="0.25">
      <c r="D911" s="139" t="str">
        <f>'Line Items'!D1108</f>
        <v>[Rolling Stock - Units/Trains Line 49]</v>
      </c>
      <c r="E911" s="102"/>
      <c r="F911" s="140" t="str">
        <f t="shared" si="42"/>
        <v>000 Veh Miles</v>
      </c>
      <c r="G911" s="103">
        <f t="shared" si="48"/>
        <v>0</v>
      </c>
      <c r="H911" s="103">
        <f t="shared" si="48"/>
        <v>0</v>
      </c>
      <c r="I911" s="103">
        <f t="shared" si="48"/>
        <v>0</v>
      </c>
      <c r="J911" s="103">
        <f t="shared" si="48"/>
        <v>0</v>
      </c>
      <c r="K911" s="103">
        <f t="shared" si="48"/>
        <v>0</v>
      </c>
      <c r="L911" s="103">
        <f t="shared" si="48"/>
        <v>0</v>
      </c>
      <c r="M911" s="103">
        <f t="shared" si="48"/>
        <v>0</v>
      </c>
      <c r="N911" s="103">
        <f t="shared" si="48"/>
        <v>0</v>
      </c>
      <c r="O911" s="103">
        <f t="shared" si="48"/>
        <v>0</v>
      </c>
      <c r="P911" s="103">
        <f t="shared" si="48"/>
        <v>0</v>
      </c>
      <c r="Q911" s="103">
        <f t="shared" si="48"/>
        <v>0</v>
      </c>
      <c r="R911" s="103">
        <f t="shared" si="48"/>
        <v>0</v>
      </c>
      <c r="S911" s="103">
        <f t="shared" si="48"/>
        <v>0</v>
      </c>
      <c r="T911" s="103">
        <f t="shared" si="47"/>
        <v>0</v>
      </c>
      <c r="U911" s="103">
        <f t="shared" si="47"/>
        <v>0</v>
      </c>
      <c r="V911" s="103">
        <f t="shared" si="47"/>
        <v>0</v>
      </c>
      <c r="W911" s="103">
        <f t="shared" si="47"/>
        <v>0</v>
      </c>
      <c r="X911" s="103">
        <f t="shared" si="47"/>
        <v>0</v>
      </c>
      <c r="Y911" s="103">
        <f t="shared" si="47"/>
        <v>0</v>
      </c>
      <c r="Z911" s="103">
        <f t="shared" si="47"/>
        <v>0</v>
      </c>
      <c r="AA911" s="103">
        <f t="shared" si="47"/>
        <v>0</v>
      </c>
      <c r="AB911" s="103">
        <f t="shared" si="47"/>
        <v>0</v>
      </c>
      <c r="AC911" s="104">
        <f t="shared" si="47"/>
        <v>0</v>
      </c>
      <c r="AE911" s="105">
        <f t="shared" si="39"/>
        <v>0</v>
      </c>
      <c r="AG911" s="105">
        <f t="shared" si="40"/>
        <v>0</v>
      </c>
      <c r="AI911" s="105">
        <f t="shared" si="41"/>
        <v>0</v>
      </c>
      <c r="AK911" s="301"/>
    </row>
    <row r="912" spans="4:37" ht="12.75" customHeight="1" outlineLevel="1" x14ac:dyDescent="0.25">
      <c r="D912" s="139" t="str">
        <f>'Line Items'!D1109</f>
        <v>[Rolling Stock - Units/Trains Line 50]</v>
      </c>
      <c r="E912" s="102"/>
      <c r="F912" s="140" t="str">
        <f t="shared" si="42"/>
        <v>000 Veh Miles</v>
      </c>
      <c r="G912" s="103">
        <f t="shared" si="48"/>
        <v>0</v>
      </c>
      <c r="H912" s="103">
        <f t="shared" si="48"/>
        <v>0</v>
      </c>
      <c r="I912" s="103">
        <f t="shared" si="48"/>
        <v>0</v>
      </c>
      <c r="J912" s="103">
        <f t="shared" si="48"/>
        <v>0</v>
      </c>
      <c r="K912" s="103">
        <f t="shared" si="48"/>
        <v>0</v>
      </c>
      <c r="L912" s="103">
        <f t="shared" si="48"/>
        <v>0</v>
      </c>
      <c r="M912" s="103">
        <f t="shared" si="48"/>
        <v>0</v>
      </c>
      <c r="N912" s="103">
        <f t="shared" si="48"/>
        <v>0</v>
      </c>
      <c r="O912" s="103">
        <f t="shared" si="48"/>
        <v>0</v>
      </c>
      <c r="P912" s="103">
        <f t="shared" si="48"/>
        <v>0</v>
      </c>
      <c r="Q912" s="103">
        <f t="shared" si="48"/>
        <v>0</v>
      </c>
      <c r="R912" s="103">
        <f t="shared" si="48"/>
        <v>0</v>
      </c>
      <c r="S912" s="103">
        <f t="shared" si="48"/>
        <v>0</v>
      </c>
      <c r="T912" s="103">
        <f t="shared" si="47"/>
        <v>0</v>
      </c>
      <c r="U912" s="103">
        <f t="shared" si="47"/>
        <v>0</v>
      </c>
      <c r="V912" s="103">
        <f t="shared" si="47"/>
        <v>0</v>
      </c>
      <c r="W912" s="103">
        <f t="shared" si="47"/>
        <v>0</v>
      </c>
      <c r="X912" s="103">
        <f t="shared" si="47"/>
        <v>0</v>
      </c>
      <c r="Y912" s="103">
        <f t="shared" si="47"/>
        <v>0</v>
      </c>
      <c r="Z912" s="103">
        <f t="shared" si="47"/>
        <v>0</v>
      </c>
      <c r="AA912" s="103">
        <f t="shared" si="47"/>
        <v>0</v>
      </c>
      <c r="AB912" s="103">
        <f t="shared" si="47"/>
        <v>0</v>
      </c>
      <c r="AC912" s="104">
        <f t="shared" si="47"/>
        <v>0</v>
      </c>
      <c r="AE912" s="105">
        <f t="shared" si="39"/>
        <v>0</v>
      </c>
      <c r="AG912" s="105">
        <f t="shared" si="40"/>
        <v>0</v>
      </c>
      <c r="AI912" s="105">
        <f t="shared" si="41"/>
        <v>0</v>
      </c>
      <c r="AK912" s="301"/>
    </row>
    <row r="913" spans="3:37" ht="12.75" customHeight="1" outlineLevel="1" x14ac:dyDescent="0.25">
      <c r="D913" s="139" t="str">
        <f>'Line Items'!D1110</f>
        <v>[Rolling Stock - Units/Trains Line 51]</v>
      </c>
      <c r="E913" s="102"/>
      <c r="F913" s="140" t="str">
        <f t="shared" si="42"/>
        <v>000 Veh Miles</v>
      </c>
      <c r="G913" s="103">
        <f t="shared" si="48"/>
        <v>0</v>
      </c>
      <c r="H913" s="103">
        <f t="shared" si="48"/>
        <v>0</v>
      </c>
      <c r="I913" s="103">
        <f t="shared" si="48"/>
        <v>0</v>
      </c>
      <c r="J913" s="103">
        <f t="shared" si="48"/>
        <v>0</v>
      </c>
      <c r="K913" s="103">
        <f t="shared" si="48"/>
        <v>0</v>
      </c>
      <c r="L913" s="103">
        <f t="shared" si="48"/>
        <v>0</v>
      </c>
      <c r="M913" s="103">
        <f t="shared" si="48"/>
        <v>0</v>
      </c>
      <c r="N913" s="103">
        <f t="shared" si="48"/>
        <v>0</v>
      </c>
      <c r="O913" s="103">
        <f t="shared" si="48"/>
        <v>0</v>
      </c>
      <c r="P913" s="103">
        <f t="shared" si="48"/>
        <v>0</v>
      </c>
      <c r="Q913" s="103">
        <f t="shared" si="48"/>
        <v>0</v>
      </c>
      <c r="R913" s="103">
        <f t="shared" si="48"/>
        <v>0</v>
      </c>
      <c r="S913" s="103">
        <f t="shared" si="48"/>
        <v>0</v>
      </c>
      <c r="T913" s="103">
        <f t="shared" si="47"/>
        <v>0</v>
      </c>
      <c r="U913" s="103">
        <f t="shared" si="47"/>
        <v>0</v>
      </c>
      <c r="V913" s="103">
        <f t="shared" si="47"/>
        <v>0</v>
      </c>
      <c r="W913" s="103">
        <f t="shared" si="47"/>
        <v>0</v>
      </c>
      <c r="X913" s="103">
        <f t="shared" si="47"/>
        <v>0</v>
      </c>
      <c r="Y913" s="103">
        <f t="shared" si="47"/>
        <v>0</v>
      </c>
      <c r="Z913" s="103">
        <f t="shared" si="47"/>
        <v>0</v>
      </c>
      <c r="AA913" s="103">
        <f t="shared" si="47"/>
        <v>0</v>
      </c>
      <c r="AB913" s="103">
        <f t="shared" si="47"/>
        <v>0</v>
      </c>
      <c r="AC913" s="104">
        <f t="shared" si="47"/>
        <v>0</v>
      </c>
      <c r="AE913" s="105">
        <f t="shared" si="39"/>
        <v>0</v>
      </c>
      <c r="AG913" s="105">
        <f t="shared" si="40"/>
        <v>0</v>
      </c>
      <c r="AI913" s="105">
        <f t="shared" si="41"/>
        <v>0</v>
      </c>
      <c r="AK913" s="301"/>
    </row>
    <row r="914" spans="3:37" ht="12.75" customHeight="1" outlineLevel="1" x14ac:dyDescent="0.25">
      <c r="D914" s="139" t="str">
        <f>'Line Items'!D1111</f>
        <v>[Rolling Stock - Units/Trains Line 52]</v>
      </c>
      <c r="E914" s="102"/>
      <c r="F914" s="140" t="str">
        <f t="shared" si="42"/>
        <v>000 Veh Miles</v>
      </c>
      <c r="G914" s="103">
        <f t="shared" si="48"/>
        <v>0</v>
      </c>
      <c r="H914" s="103">
        <f t="shared" si="48"/>
        <v>0</v>
      </c>
      <c r="I914" s="103">
        <f t="shared" si="48"/>
        <v>0</v>
      </c>
      <c r="J914" s="103">
        <f t="shared" si="48"/>
        <v>0</v>
      </c>
      <c r="K914" s="103">
        <f t="shared" si="48"/>
        <v>0</v>
      </c>
      <c r="L914" s="103">
        <f t="shared" si="48"/>
        <v>0</v>
      </c>
      <c r="M914" s="103">
        <f t="shared" si="48"/>
        <v>0</v>
      </c>
      <c r="N914" s="103">
        <f t="shared" si="48"/>
        <v>0</v>
      </c>
      <c r="O914" s="103">
        <f t="shared" si="48"/>
        <v>0</v>
      </c>
      <c r="P914" s="103">
        <f t="shared" si="48"/>
        <v>0</v>
      </c>
      <c r="Q914" s="103">
        <f t="shared" si="48"/>
        <v>0</v>
      </c>
      <c r="R914" s="103">
        <f t="shared" si="48"/>
        <v>0</v>
      </c>
      <c r="S914" s="103">
        <f t="shared" si="48"/>
        <v>0</v>
      </c>
      <c r="T914" s="103">
        <f t="shared" si="47"/>
        <v>0</v>
      </c>
      <c r="U914" s="103">
        <f t="shared" si="47"/>
        <v>0</v>
      </c>
      <c r="V914" s="103">
        <f t="shared" si="47"/>
        <v>0</v>
      </c>
      <c r="W914" s="103">
        <f t="shared" si="47"/>
        <v>0</v>
      </c>
      <c r="X914" s="103">
        <f t="shared" si="47"/>
        <v>0</v>
      </c>
      <c r="Y914" s="103">
        <f t="shared" si="47"/>
        <v>0</v>
      </c>
      <c r="Z914" s="103">
        <f t="shared" si="47"/>
        <v>0</v>
      </c>
      <c r="AA914" s="103">
        <f t="shared" si="47"/>
        <v>0</v>
      </c>
      <c r="AB914" s="103">
        <f t="shared" si="47"/>
        <v>0</v>
      </c>
      <c r="AC914" s="104">
        <f t="shared" si="47"/>
        <v>0</v>
      </c>
      <c r="AE914" s="105">
        <f t="shared" si="39"/>
        <v>0</v>
      </c>
      <c r="AG914" s="105">
        <f t="shared" si="40"/>
        <v>0</v>
      </c>
      <c r="AI914" s="105">
        <f t="shared" si="41"/>
        <v>0</v>
      </c>
      <c r="AK914" s="301"/>
    </row>
    <row r="915" spans="3:37" ht="12.75" customHeight="1" outlineLevel="1" x14ac:dyDescent="0.25">
      <c r="D915" s="139" t="str">
        <f>'Line Items'!D1112</f>
        <v>[Rolling Stock - Units/Trains Line 53]</v>
      </c>
      <c r="E915" s="102"/>
      <c r="F915" s="140" t="str">
        <f t="shared" si="42"/>
        <v>000 Veh Miles</v>
      </c>
      <c r="G915" s="103">
        <f t="shared" si="48"/>
        <v>0</v>
      </c>
      <c r="H915" s="103">
        <f t="shared" si="48"/>
        <v>0</v>
      </c>
      <c r="I915" s="103">
        <f t="shared" si="48"/>
        <v>0</v>
      </c>
      <c r="J915" s="103">
        <f t="shared" si="48"/>
        <v>0</v>
      </c>
      <c r="K915" s="103">
        <f t="shared" si="48"/>
        <v>0</v>
      </c>
      <c r="L915" s="103">
        <f t="shared" si="48"/>
        <v>0</v>
      </c>
      <c r="M915" s="103">
        <f t="shared" si="48"/>
        <v>0</v>
      </c>
      <c r="N915" s="103">
        <f t="shared" si="48"/>
        <v>0</v>
      </c>
      <c r="O915" s="103">
        <f t="shared" si="48"/>
        <v>0</v>
      </c>
      <c r="P915" s="103">
        <f t="shared" si="48"/>
        <v>0</v>
      </c>
      <c r="Q915" s="103">
        <f t="shared" si="48"/>
        <v>0</v>
      </c>
      <c r="R915" s="103">
        <f t="shared" si="48"/>
        <v>0</v>
      </c>
      <c r="S915" s="103">
        <f t="shared" si="48"/>
        <v>0</v>
      </c>
      <c r="T915" s="103">
        <f t="shared" si="47"/>
        <v>0</v>
      </c>
      <c r="U915" s="103">
        <f t="shared" si="47"/>
        <v>0</v>
      </c>
      <c r="V915" s="103">
        <f t="shared" si="47"/>
        <v>0</v>
      </c>
      <c r="W915" s="103">
        <f t="shared" si="47"/>
        <v>0</v>
      </c>
      <c r="X915" s="103">
        <f t="shared" si="47"/>
        <v>0</v>
      </c>
      <c r="Y915" s="103">
        <f t="shared" si="47"/>
        <v>0</v>
      </c>
      <c r="Z915" s="103">
        <f t="shared" si="47"/>
        <v>0</v>
      </c>
      <c r="AA915" s="103">
        <f t="shared" si="47"/>
        <v>0</v>
      </c>
      <c r="AB915" s="103">
        <f t="shared" si="47"/>
        <v>0</v>
      </c>
      <c r="AC915" s="104">
        <f t="shared" si="47"/>
        <v>0</v>
      </c>
      <c r="AE915" s="105">
        <f t="shared" si="39"/>
        <v>0</v>
      </c>
      <c r="AG915" s="105">
        <f t="shared" si="40"/>
        <v>0</v>
      </c>
      <c r="AI915" s="105">
        <f t="shared" si="41"/>
        <v>0</v>
      </c>
      <c r="AK915" s="301"/>
    </row>
    <row r="916" spans="3:37" ht="12.75" customHeight="1" outlineLevel="1" x14ac:dyDescent="0.25">
      <c r="D916" s="139" t="str">
        <f>'Line Items'!D1113</f>
        <v>[Rolling Stock - Units/Trains Line 54]</v>
      </c>
      <c r="E916" s="102"/>
      <c r="F916" s="140" t="str">
        <f t="shared" si="42"/>
        <v>000 Veh Miles</v>
      </c>
      <c r="G916" s="103">
        <f t="shared" si="48"/>
        <v>0</v>
      </c>
      <c r="H916" s="103">
        <f t="shared" si="48"/>
        <v>0</v>
      </c>
      <c r="I916" s="103">
        <f t="shared" si="48"/>
        <v>0</v>
      </c>
      <c r="J916" s="103">
        <f t="shared" si="48"/>
        <v>0</v>
      </c>
      <c r="K916" s="103">
        <f t="shared" si="48"/>
        <v>0</v>
      </c>
      <c r="L916" s="103">
        <f t="shared" si="48"/>
        <v>0</v>
      </c>
      <c r="M916" s="103">
        <f t="shared" si="48"/>
        <v>0</v>
      </c>
      <c r="N916" s="103">
        <f t="shared" si="48"/>
        <v>0</v>
      </c>
      <c r="O916" s="103">
        <f t="shared" si="48"/>
        <v>0</v>
      </c>
      <c r="P916" s="103">
        <f t="shared" si="48"/>
        <v>0</v>
      </c>
      <c r="Q916" s="103">
        <f t="shared" si="48"/>
        <v>0</v>
      </c>
      <c r="R916" s="103">
        <f t="shared" si="48"/>
        <v>0</v>
      </c>
      <c r="S916" s="103">
        <f t="shared" si="48"/>
        <v>0</v>
      </c>
      <c r="T916" s="103">
        <f t="shared" si="47"/>
        <v>0</v>
      </c>
      <c r="U916" s="103">
        <f t="shared" si="47"/>
        <v>0</v>
      </c>
      <c r="V916" s="103">
        <f t="shared" si="47"/>
        <v>0</v>
      </c>
      <c r="W916" s="103">
        <f t="shared" si="47"/>
        <v>0</v>
      </c>
      <c r="X916" s="103">
        <f t="shared" si="47"/>
        <v>0</v>
      </c>
      <c r="Y916" s="103">
        <f t="shared" si="47"/>
        <v>0</v>
      </c>
      <c r="Z916" s="103">
        <f t="shared" si="47"/>
        <v>0</v>
      </c>
      <c r="AA916" s="103">
        <f t="shared" si="47"/>
        <v>0</v>
      </c>
      <c r="AB916" s="103">
        <f t="shared" si="47"/>
        <v>0</v>
      </c>
      <c r="AC916" s="104">
        <f t="shared" si="47"/>
        <v>0</v>
      </c>
      <c r="AE916" s="105">
        <f t="shared" si="39"/>
        <v>0</v>
      </c>
      <c r="AG916" s="105">
        <f t="shared" si="40"/>
        <v>0</v>
      </c>
      <c r="AI916" s="105">
        <f t="shared" si="41"/>
        <v>0</v>
      </c>
      <c r="AK916" s="301"/>
    </row>
    <row r="917" spans="3:37" ht="12.75" customHeight="1" outlineLevel="1" x14ac:dyDescent="0.25">
      <c r="D917" s="139" t="str">
        <f>'Line Items'!D1114</f>
        <v>[Rolling Stock - Units/Trains Line 55]</v>
      </c>
      <c r="E917" s="102"/>
      <c r="F917" s="140" t="str">
        <f t="shared" si="42"/>
        <v>000 Veh Miles</v>
      </c>
      <c r="G917" s="103">
        <f t="shared" si="48"/>
        <v>0</v>
      </c>
      <c r="H917" s="103">
        <f t="shared" si="48"/>
        <v>0</v>
      </c>
      <c r="I917" s="103">
        <f t="shared" si="48"/>
        <v>0</v>
      </c>
      <c r="J917" s="103">
        <f t="shared" si="48"/>
        <v>0</v>
      </c>
      <c r="K917" s="103">
        <f t="shared" si="48"/>
        <v>0</v>
      </c>
      <c r="L917" s="103">
        <f t="shared" si="48"/>
        <v>0</v>
      </c>
      <c r="M917" s="103">
        <f t="shared" si="48"/>
        <v>0</v>
      </c>
      <c r="N917" s="103">
        <f t="shared" si="48"/>
        <v>0</v>
      </c>
      <c r="O917" s="103">
        <f t="shared" si="48"/>
        <v>0</v>
      </c>
      <c r="P917" s="103">
        <f t="shared" si="48"/>
        <v>0</v>
      </c>
      <c r="Q917" s="103">
        <f t="shared" si="48"/>
        <v>0</v>
      </c>
      <c r="R917" s="103">
        <f t="shared" si="48"/>
        <v>0</v>
      </c>
      <c r="S917" s="103">
        <f t="shared" si="48"/>
        <v>0</v>
      </c>
      <c r="T917" s="103">
        <f t="shared" si="47"/>
        <v>0</v>
      </c>
      <c r="U917" s="103">
        <f t="shared" si="47"/>
        <v>0</v>
      </c>
      <c r="V917" s="103">
        <f t="shared" si="47"/>
        <v>0</v>
      </c>
      <c r="W917" s="103">
        <f t="shared" si="47"/>
        <v>0</v>
      </c>
      <c r="X917" s="103">
        <f t="shared" si="47"/>
        <v>0</v>
      </c>
      <c r="Y917" s="103">
        <f t="shared" si="47"/>
        <v>0</v>
      </c>
      <c r="Z917" s="103">
        <f t="shared" si="47"/>
        <v>0</v>
      </c>
      <c r="AA917" s="103">
        <f t="shared" si="47"/>
        <v>0</v>
      </c>
      <c r="AB917" s="103">
        <f t="shared" si="47"/>
        <v>0</v>
      </c>
      <c r="AC917" s="104">
        <f t="shared" si="47"/>
        <v>0</v>
      </c>
      <c r="AE917" s="105">
        <f t="shared" si="39"/>
        <v>0</v>
      </c>
      <c r="AG917" s="105">
        <f t="shared" si="40"/>
        <v>0</v>
      </c>
      <c r="AI917" s="105">
        <f t="shared" si="41"/>
        <v>0</v>
      </c>
      <c r="AK917" s="301"/>
    </row>
    <row r="918" spans="3:37" ht="12.75" customHeight="1" outlineLevel="1" x14ac:dyDescent="0.25">
      <c r="D918" s="139" t="str">
        <f>'Line Items'!D1115</f>
        <v>[Rolling Stock - Units/Trains Line 56]</v>
      </c>
      <c r="E918" s="102"/>
      <c r="F918" s="140" t="str">
        <f t="shared" si="42"/>
        <v>000 Veh Miles</v>
      </c>
      <c r="G918" s="103">
        <f t="shared" si="48"/>
        <v>0</v>
      </c>
      <c r="H918" s="103">
        <f t="shared" si="48"/>
        <v>0</v>
      </c>
      <c r="I918" s="103">
        <f t="shared" si="48"/>
        <v>0</v>
      </c>
      <c r="J918" s="103">
        <f t="shared" si="48"/>
        <v>0</v>
      </c>
      <c r="K918" s="103">
        <f t="shared" si="48"/>
        <v>0</v>
      </c>
      <c r="L918" s="103">
        <f t="shared" si="48"/>
        <v>0</v>
      </c>
      <c r="M918" s="103">
        <f t="shared" si="48"/>
        <v>0</v>
      </c>
      <c r="N918" s="103">
        <f t="shared" si="48"/>
        <v>0</v>
      </c>
      <c r="O918" s="103">
        <f t="shared" si="48"/>
        <v>0</v>
      </c>
      <c r="P918" s="103">
        <f t="shared" si="48"/>
        <v>0</v>
      </c>
      <c r="Q918" s="103">
        <f t="shared" si="48"/>
        <v>0</v>
      </c>
      <c r="R918" s="103">
        <f t="shared" si="48"/>
        <v>0</v>
      </c>
      <c r="S918" s="103">
        <f t="shared" si="48"/>
        <v>0</v>
      </c>
      <c r="T918" s="103">
        <f t="shared" si="48"/>
        <v>0</v>
      </c>
      <c r="U918" s="103">
        <f t="shared" si="48"/>
        <v>0</v>
      </c>
      <c r="V918" s="103">
        <f t="shared" si="48"/>
        <v>0</v>
      </c>
      <c r="W918" s="103">
        <f t="shared" ref="W918:AC918" si="49">SUM(W530,W724)</f>
        <v>0</v>
      </c>
      <c r="X918" s="103">
        <f t="shared" si="49"/>
        <v>0</v>
      </c>
      <c r="Y918" s="103">
        <f t="shared" si="49"/>
        <v>0</v>
      </c>
      <c r="Z918" s="103">
        <f t="shared" si="49"/>
        <v>0</v>
      </c>
      <c r="AA918" s="103">
        <f t="shared" si="49"/>
        <v>0</v>
      </c>
      <c r="AB918" s="103">
        <f t="shared" si="49"/>
        <v>0</v>
      </c>
      <c r="AC918" s="104">
        <f t="shared" si="49"/>
        <v>0</v>
      </c>
      <c r="AE918" s="105">
        <f t="shared" si="39"/>
        <v>0</v>
      </c>
      <c r="AG918" s="105">
        <f t="shared" si="40"/>
        <v>0</v>
      </c>
      <c r="AI918" s="105">
        <f t="shared" si="41"/>
        <v>0</v>
      </c>
      <c r="AK918" s="301"/>
    </row>
    <row r="919" spans="3:37" ht="12.75" customHeight="1" outlineLevel="1" x14ac:dyDescent="0.25">
      <c r="D919" s="139" t="str">
        <f>'Line Items'!D1116</f>
        <v>[Rolling Stock - Units/Trains Line 57]</v>
      </c>
      <c r="E919" s="102"/>
      <c r="F919" s="140" t="str">
        <f t="shared" si="42"/>
        <v>000 Veh Miles</v>
      </c>
      <c r="G919" s="103">
        <f t="shared" ref="G919:AB922" si="50">SUM(G531,G725)</f>
        <v>0</v>
      </c>
      <c r="H919" s="103">
        <f t="shared" si="50"/>
        <v>0</v>
      </c>
      <c r="I919" s="103">
        <f t="shared" si="50"/>
        <v>0</v>
      </c>
      <c r="J919" s="103">
        <f t="shared" si="50"/>
        <v>0</v>
      </c>
      <c r="K919" s="103">
        <f t="shared" si="50"/>
        <v>0</v>
      </c>
      <c r="L919" s="103">
        <f t="shared" si="50"/>
        <v>0</v>
      </c>
      <c r="M919" s="103">
        <f t="shared" si="50"/>
        <v>0</v>
      </c>
      <c r="N919" s="103">
        <f t="shared" si="50"/>
        <v>0</v>
      </c>
      <c r="O919" s="103">
        <f t="shared" si="50"/>
        <v>0</v>
      </c>
      <c r="P919" s="103">
        <f t="shared" si="50"/>
        <v>0</v>
      </c>
      <c r="Q919" s="103">
        <f t="shared" si="50"/>
        <v>0</v>
      </c>
      <c r="R919" s="103">
        <f t="shared" si="50"/>
        <v>0</v>
      </c>
      <c r="S919" s="103">
        <f t="shared" si="50"/>
        <v>0</v>
      </c>
      <c r="T919" s="103">
        <f t="shared" si="50"/>
        <v>0</v>
      </c>
      <c r="U919" s="103">
        <f t="shared" si="50"/>
        <v>0</v>
      </c>
      <c r="V919" s="103">
        <f t="shared" si="50"/>
        <v>0</v>
      </c>
      <c r="W919" s="103">
        <f t="shared" si="50"/>
        <v>0</v>
      </c>
      <c r="X919" s="103">
        <f t="shared" si="50"/>
        <v>0</v>
      </c>
      <c r="Y919" s="103">
        <f t="shared" si="50"/>
        <v>0</v>
      </c>
      <c r="Z919" s="103">
        <f t="shared" si="50"/>
        <v>0</v>
      </c>
      <c r="AA919" s="103">
        <f t="shared" si="50"/>
        <v>0</v>
      </c>
      <c r="AB919" s="103">
        <f t="shared" si="50"/>
        <v>0</v>
      </c>
      <c r="AC919" s="104">
        <f>SUM(AC531,AC725)</f>
        <v>0</v>
      </c>
      <c r="AE919" s="105">
        <f t="shared" si="39"/>
        <v>0</v>
      </c>
      <c r="AG919" s="105">
        <f t="shared" si="40"/>
        <v>0</v>
      </c>
      <c r="AI919" s="105">
        <f t="shared" si="41"/>
        <v>0</v>
      </c>
      <c r="AK919" s="301"/>
    </row>
    <row r="920" spans="3:37" ht="12.75" customHeight="1" outlineLevel="1" x14ac:dyDescent="0.25">
      <c r="D920" s="139" t="str">
        <f>'Line Items'!D1117</f>
        <v>[Rolling Stock - Units/Trains Line 58]</v>
      </c>
      <c r="E920" s="102"/>
      <c r="F920" s="140" t="str">
        <f t="shared" si="42"/>
        <v>000 Veh Miles</v>
      </c>
      <c r="G920" s="103">
        <f t="shared" si="50"/>
        <v>0</v>
      </c>
      <c r="H920" s="103">
        <f t="shared" si="50"/>
        <v>0</v>
      </c>
      <c r="I920" s="103">
        <f t="shared" si="50"/>
        <v>0</v>
      </c>
      <c r="J920" s="103">
        <f t="shared" si="50"/>
        <v>0</v>
      </c>
      <c r="K920" s="103">
        <f t="shared" si="50"/>
        <v>0</v>
      </c>
      <c r="L920" s="103">
        <f t="shared" si="50"/>
        <v>0</v>
      </c>
      <c r="M920" s="103">
        <f t="shared" si="50"/>
        <v>0</v>
      </c>
      <c r="N920" s="103">
        <f t="shared" si="50"/>
        <v>0</v>
      </c>
      <c r="O920" s="103">
        <f t="shared" si="50"/>
        <v>0</v>
      </c>
      <c r="P920" s="103">
        <f t="shared" si="50"/>
        <v>0</v>
      </c>
      <c r="Q920" s="103">
        <f t="shared" si="50"/>
        <v>0</v>
      </c>
      <c r="R920" s="103">
        <f t="shared" si="50"/>
        <v>0</v>
      </c>
      <c r="S920" s="103">
        <f t="shared" si="50"/>
        <v>0</v>
      </c>
      <c r="T920" s="103">
        <f t="shared" si="50"/>
        <v>0</v>
      </c>
      <c r="U920" s="103">
        <f t="shared" si="50"/>
        <v>0</v>
      </c>
      <c r="V920" s="103">
        <f t="shared" si="50"/>
        <v>0</v>
      </c>
      <c r="W920" s="103">
        <f t="shared" si="50"/>
        <v>0</v>
      </c>
      <c r="X920" s="103">
        <f t="shared" si="50"/>
        <v>0</v>
      </c>
      <c r="Y920" s="103">
        <f t="shared" si="50"/>
        <v>0</v>
      </c>
      <c r="Z920" s="103">
        <f t="shared" si="50"/>
        <v>0</v>
      </c>
      <c r="AA920" s="103">
        <f t="shared" si="50"/>
        <v>0</v>
      </c>
      <c r="AB920" s="103">
        <f t="shared" si="50"/>
        <v>0</v>
      </c>
      <c r="AC920" s="104">
        <f>SUM(AC532,AC726)</f>
        <v>0</v>
      </c>
      <c r="AE920" s="105">
        <f t="shared" si="39"/>
        <v>0</v>
      </c>
      <c r="AG920" s="105">
        <f t="shared" si="40"/>
        <v>0</v>
      </c>
      <c r="AI920" s="105">
        <f t="shared" si="41"/>
        <v>0</v>
      </c>
      <c r="AK920" s="301"/>
    </row>
    <row r="921" spans="3:37" ht="12.75" customHeight="1" outlineLevel="1" x14ac:dyDescent="0.25">
      <c r="D921" s="139" t="str">
        <f>'Line Items'!D1118</f>
        <v>[Rolling Stock - Units/Trains Line 59]</v>
      </c>
      <c r="E921" s="102"/>
      <c r="F921" s="140" t="str">
        <f t="shared" si="42"/>
        <v>000 Veh Miles</v>
      </c>
      <c r="G921" s="103">
        <f t="shared" si="50"/>
        <v>0</v>
      </c>
      <c r="H921" s="103">
        <f t="shared" si="50"/>
        <v>0</v>
      </c>
      <c r="I921" s="103">
        <f t="shared" si="50"/>
        <v>0</v>
      </c>
      <c r="J921" s="103">
        <f t="shared" si="50"/>
        <v>0</v>
      </c>
      <c r="K921" s="103">
        <f t="shared" si="50"/>
        <v>0</v>
      </c>
      <c r="L921" s="103">
        <f t="shared" si="50"/>
        <v>0</v>
      </c>
      <c r="M921" s="103">
        <f t="shared" si="50"/>
        <v>0</v>
      </c>
      <c r="N921" s="103">
        <f t="shared" si="50"/>
        <v>0</v>
      </c>
      <c r="O921" s="103">
        <f t="shared" si="50"/>
        <v>0</v>
      </c>
      <c r="P921" s="103">
        <f t="shared" si="50"/>
        <v>0</v>
      </c>
      <c r="Q921" s="103">
        <f t="shared" si="50"/>
        <v>0</v>
      </c>
      <c r="R921" s="103">
        <f t="shared" si="50"/>
        <v>0</v>
      </c>
      <c r="S921" s="103">
        <f t="shared" si="50"/>
        <v>0</v>
      </c>
      <c r="T921" s="103">
        <f t="shared" si="50"/>
        <v>0</v>
      </c>
      <c r="U921" s="103">
        <f t="shared" si="50"/>
        <v>0</v>
      </c>
      <c r="V921" s="103">
        <f t="shared" si="50"/>
        <v>0</v>
      </c>
      <c r="W921" s="103">
        <f t="shared" si="50"/>
        <v>0</v>
      </c>
      <c r="X921" s="103">
        <f t="shared" si="50"/>
        <v>0</v>
      </c>
      <c r="Y921" s="103">
        <f t="shared" si="50"/>
        <v>0</v>
      </c>
      <c r="Z921" s="103">
        <f t="shared" si="50"/>
        <v>0</v>
      </c>
      <c r="AA921" s="103">
        <f t="shared" si="50"/>
        <v>0</v>
      </c>
      <c r="AB921" s="103">
        <f t="shared" si="50"/>
        <v>0</v>
      </c>
      <c r="AC921" s="104">
        <f>SUM(AC533,AC727)</f>
        <v>0</v>
      </c>
      <c r="AE921" s="105">
        <f t="shared" si="39"/>
        <v>0</v>
      </c>
      <c r="AG921" s="105">
        <f t="shared" si="40"/>
        <v>0</v>
      </c>
      <c r="AI921" s="105">
        <f t="shared" si="41"/>
        <v>0</v>
      </c>
      <c r="AK921" s="301"/>
    </row>
    <row r="922" spans="3:37" ht="12.75" customHeight="1" outlineLevel="1" x14ac:dyDescent="0.25">
      <c r="D922" s="111" t="str">
        <f>'Line Items'!D1119</f>
        <v>[Rolling Stock - Units/Trains Line 60]</v>
      </c>
      <c r="E922" s="287"/>
      <c r="F922" s="150" t="str">
        <f>F921</f>
        <v>000 Veh Miles</v>
      </c>
      <c r="G922" s="113">
        <f t="shared" si="50"/>
        <v>0</v>
      </c>
      <c r="H922" s="113">
        <f t="shared" si="50"/>
        <v>0</v>
      </c>
      <c r="I922" s="113">
        <f t="shared" si="50"/>
        <v>0</v>
      </c>
      <c r="J922" s="113">
        <f t="shared" si="50"/>
        <v>0</v>
      </c>
      <c r="K922" s="113">
        <f t="shared" si="50"/>
        <v>0</v>
      </c>
      <c r="L922" s="113">
        <f t="shared" si="50"/>
        <v>0</v>
      </c>
      <c r="M922" s="113">
        <f t="shared" si="50"/>
        <v>0</v>
      </c>
      <c r="N922" s="113">
        <f t="shared" si="50"/>
        <v>0</v>
      </c>
      <c r="O922" s="113">
        <f t="shared" si="50"/>
        <v>0</v>
      </c>
      <c r="P922" s="113">
        <f t="shared" si="50"/>
        <v>0</v>
      </c>
      <c r="Q922" s="113">
        <f t="shared" si="50"/>
        <v>0</v>
      </c>
      <c r="R922" s="113">
        <f t="shared" si="50"/>
        <v>0</v>
      </c>
      <c r="S922" s="113">
        <f t="shared" si="50"/>
        <v>0</v>
      </c>
      <c r="T922" s="113">
        <f t="shared" si="50"/>
        <v>0</v>
      </c>
      <c r="U922" s="113">
        <f t="shared" si="50"/>
        <v>0</v>
      </c>
      <c r="V922" s="113">
        <f t="shared" si="50"/>
        <v>0</v>
      </c>
      <c r="W922" s="113">
        <f t="shared" si="50"/>
        <v>0</v>
      </c>
      <c r="X922" s="113">
        <f t="shared" si="50"/>
        <v>0</v>
      </c>
      <c r="Y922" s="113">
        <f t="shared" si="50"/>
        <v>0</v>
      </c>
      <c r="Z922" s="113">
        <f t="shared" si="50"/>
        <v>0</v>
      </c>
      <c r="AA922" s="113">
        <f t="shared" si="50"/>
        <v>0</v>
      </c>
      <c r="AB922" s="113">
        <f t="shared" si="50"/>
        <v>0</v>
      </c>
      <c r="AC922" s="114">
        <f>SUM(AC534,AC728)</f>
        <v>0</v>
      </c>
      <c r="AE922" s="115">
        <f t="shared" si="39"/>
        <v>0</v>
      </c>
      <c r="AG922" s="115">
        <f t="shared" si="40"/>
        <v>0</v>
      </c>
      <c r="AI922" s="115">
        <f t="shared" si="41"/>
        <v>0</v>
      </c>
      <c r="AK922" s="363"/>
    </row>
    <row r="923" spans="3:37" ht="12.75" customHeight="1" outlineLevel="1" x14ac:dyDescent="0.25">
      <c r="G923" s="103"/>
      <c r="H923" s="103"/>
      <c r="I923" s="103"/>
      <c r="J923" s="103"/>
      <c r="K923" s="103"/>
      <c r="L923" s="103"/>
      <c r="M923" s="103"/>
      <c r="N923" s="103"/>
      <c r="O923" s="103"/>
      <c r="P923" s="103"/>
      <c r="Q923" s="103"/>
      <c r="R923" s="103"/>
      <c r="S923" s="103"/>
      <c r="T923" s="103"/>
      <c r="U923" s="103"/>
      <c r="V923" s="103"/>
      <c r="W923" s="103"/>
      <c r="X923" s="103"/>
      <c r="Y923" s="103"/>
      <c r="Z923" s="103"/>
      <c r="AA923" s="103"/>
      <c r="AB923" s="103"/>
      <c r="AC923" s="103"/>
      <c r="AE923" s="103"/>
      <c r="AG923" s="103"/>
      <c r="AI923" s="103"/>
    </row>
    <row r="924" spans="3:37" ht="12.75" customHeight="1" outlineLevel="1" x14ac:dyDescent="0.25">
      <c r="D924" s="292" t="str">
        <f>C862</f>
        <v>Total Vehicle Mileage</v>
      </c>
      <c r="E924" s="308"/>
      <c r="F924" s="309" t="str">
        <f>F922</f>
        <v>000 Veh Miles</v>
      </c>
      <c r="G924" s="310">
        <f t="shared" ref="G924:AB924" si="51">SUM(G863:G922)</f>
        <v>0</v>
      </c>
      <c r="H924" s="310">
        <f t="shared" si="51"/>
        <v>0</v>
      </c>
      <c r="I924" s="310">
        <f t="shared" si="51"/>
        <v>0</v>
      </c>
      <c r="J924" s="310">
        <f t="shared" si="51"/>
        <v>0</v>
      </c>
      <c r="K924" s="310">
        <f t="shared" si="51"/>
        <v>0</v>
      </c>
      <c r="L924" s="310">
        <f t="shared" si="51"/>
        <v>0</v>
      </c>
      <c r="M924" s="310">
        <f t="shared" si="51"/>
        <v>0</v>
      </c>
      <c r="N924" s="310">
        <f t="shared" si="51"/>
        <v>0</v>
      </c>
      <c r="O924" s="310">
        <f t="shared" si="51"/>
        <v>0</v>
      </c>
      <c r="P924" s="310">
        <f t="shared" si="51"/>
        <v>0</v>
      </c>
      <c r="Q924" s="310">
        <f t="shared" si="51"/>
        <v>0</v>
      </c>
      <c r="R924" s="310">
        <f t="shared" si="51"/>
        <v>0</v>
      </c>
      <c r="S924" s="310">
        <f t="shared" si="51"/>
        <v>0</v>
      </c>
      <c r="T924" s="310">
        <f t="shared" si="51"/>
        <v>0</v>
      </c>
      <c r="U924" s="310">
        <f t="shared" si="51"/>
        <v>0</v>
      </c>
      <c r="V924" s="310">
        <f t="shared" si="51"/>
        <v>0</v>
      </c>
      <c r="W924" s="310">
        <f t="shared" si="51"/>
        <v>0</v>
      </c>
      <c r="X924" s="310">
        <f t="shared" si="51"/>
        <v>0</v>
      </c>
      <c r="Y924" s="310">
        <f t="shared" si="51"/>
        <v>0</v>
      </c>
      <c r="Z924" s="310">
        <f t="shared" si="51"/>
        <v>0</v>
      </c>
      <c r="AA924" s="310">
        <f t="shared" si="51"/>
        <v>0</v>
      </c>
      <c r="AB924" s="310">
        <f t="shared" si="51"/>
        <v>0</v>
      </c>
      <c r="AC924" s="298">
        <f>SUM(AC863:AC922)</f>
        <v>0</v>
      </c>
      <c r="AE924" s="299">
        <f>SUM(AE863:AE922)</f>
        <v>0</v>
      </c>
      <c r="AG924" s="299">
        <f>SUM(AG863:AG922)</f>
        <v>0</v>
      </c>
      <c r="AI924" s="299">
        <f>SUM(AI863:AI922)</f>
        <v>0</v>
      </c>
      <c r="AK924" s="296"/>
    </row>
    <row r="925" spans="3:37" ht="12.75" customHeight="1" outlineLevel="1" x14ac:dyDescent="0.25">
      <c r="G925" s="103"/>
      <c r="H925" s="103"/>
      <c r="I925" s="103"/>
      <c r="J925" s="103"/>
      <c r="K925" s="103"/>
      <c r="L925" s="103"/>
      <c r="M925" s="103"/>
      <c r="N925" s="103"/>
      <c r="O925" s="103"/>
      <c r="P925" s="103"/>
      <c r="Q925" s="103"/>
      <c r="R925" s="103"/>
      <c r="S925" s="103"/>
      <c r="T925" s="103"/>
      <c r="U925" s="103"/>
      <c r="V925" s="103"/>
      <c r="W925" s="103"/>
      <c r="X925" s="103"/>
      <c r="Y925" s="103"/>
      <c r="Z925" s="103"/>
      <c r="AA925" s="103"/>
      <c r="AB925" s="103"/>
      <c r="AC925" s="103"/>
      <c r="AE925" s="103"/>
      <c r="AG925" s="103"/>
      <c r="AI925" s="103"/>
    </row>
    <row r="926" spans="3:37" ht="12.75" customHeight="1" outlineLevel="1" x14ac:dyDescent="0.25">
      <c r="C926" s="186" t="s">
        <v>624</v>
      </c>
      <c r="G926" s="103"/>
      <c r="H926" s="103"/>
      <c r="I926" s="103"/>
      <c r="J926" s="103"/>
      <c r="K926" s="103"/>
      <c r="L926" s="103"/>
      <c r="M926" s="103"/>
      <c r="N926" s="103"/>
      <c r="O926" s="103"/>
      <c r="P926" s="103"/>
      <c r="Q926" s="103"/>
      <c r="R926" s="103"/>
      <c r="S926" s="103"/>
      <c r="T926" s="103"/>
      <c r="U926" s="103"/>
      <c r="V926" s="103"/>
      <c r="W926" s="103"/>
      <c r="X926" s="103"/>
      <c r="Y926" s="103"/>
      <c r="Z926" s="103"/>
      <c r="AA926" s="103"/>
      <c r="AB926" s="103"/>
      <c r="AC926" s="103"/>
      <c r="AE926" s="103"/>
      <c r="AG926" s="103"/>
      <c r="AI926" s="103"/>
    </row>
    <row r="927" spans="3:37" ht="12.75" customHeight="1" outlineLevel="1" x14ac:dyDescent="0.25">
      <c r="D927" s="345" t="str">
        <f>'Line Items'!D1060</f>
        <v>DMU - Class 153</v>
      </c>
      <c r="E927" s="346"/>
      <c r="F927" s="347" t="s">
        <v>615</v>
      </c>
      <c r="G927" s="354">
        <f t="shared" ref="G927:AC938" si="52">SUM(G539,G733)</f>
        <v>0</v>
      </c>
      <c r="H927" s="354">
        <f t="shared" si="52"/>
        <v>0</v>
      </c>
      <c r="I927" s="354">
        <f t="shared" si="52"/>
        <v>0</v>
      </c>
      <c r="J927" s="354">
        <f t="shared" si="52"/>
        <v>0</v>
      </c>
      <c r="K927" s="354">
        <f t="shared" si="52"/>
        <v>0</v>
      </c>
      <c r="L927" s="354">
        <f t="shared" si="52"/>
        <v>0</v>
      </c>
      <c r="M927" s="354">
        <f t="shared" si="52"/>
        <v>0</v>
      </c>
      <c r="N927" s="354">
        <f t="shared" si="52"/>
        <v>0</v>
      </c>
      <c r="O927" s="354">
        <f t="shared" si="52"/>
        <v>0</v>
      </c>
      <c r="P927" s="354">
        <f t="shared" si="52"/>
        <v>0</v>
      </c>
      <c r="Q927" s="354">
        <f t="shared" si="52"/>
        <v>0</v>
      </c>
      <c r="R927" s="354">
        <f t="shared" si="52"/>
        <v>0</v>
      </c>
      <c r="S927" s="354">
        <f t="shared" si="52"/>
        <v>0</v>
      </c>
      <c r="T927" s="354">
        <f t="shared" si="52"/>
        <v>0</v>
      </c>
      <c r="U927" s="354">
        <f t="shared" si="52"/>
        <v>0</v>
      </c>
      <c r="V927" s="354">
        <f t="shared" si="52"/>
        <v>0</v>
      </c>
      <c r="W927" s="354">
        <f t="shared" si="52"/>
        <v>0</v>
      </c>
      <c r="X927" s="354">
        <f t="shared" si="52"/>
        <v>0</v>
      </c>
      <c r="Y927" s="354">
        <f t="shared" si="52"/>
        <v>0</v>
      </c>
      <c r="Z927" s="354">
        <f t="shared" si="52"/>
        <v>0</v>
      </c>
      <c r="AA927" s="354">
        <f t="shared" si="52"/>
        <v>0</v>
      </c>
      <c r="AB927" s="354">
        <f t="shared" si="52"/>
        <v>0</v>
      </c>
      <c r="AC927" s="355">
        <f t="shared" si="52"/>
        <v>0</v>
      </c>
      <c r="AE927" s="357">
        <f t="shared" ref="AE927:AE986" si="53">SUM(AE539,AE733)</f>
        <v>0</v>
      </c>
      <c r="AG927" s="357">
        <f t="shared" ref="AG927:AG986" si="54">SUM(AG539,AG733)</f>
        <v>0</v>
      </c>
      <c r="AI927" s="357">
        <f t="shared" ref="AI927:AI986" si="55">SUM(AI539,AI733)</f>
        <v>0</v>
      </c>
      <c r="AK927" s="356"/>
    </row>
    <row r="928" spans="3:37" ht="12.75" customHeight="1" outlineLevel="1" x14ac:dyDescent="0.25">
      <c r="D928" s="139" t="str">
        <f>'Line Items'!D1061</f>
        <v>DMU - Class 156</v>
      </c>
      <c r="E928" s="102"/>
      <c r="F928" s="140" t="str">
        <f t="shared" ref="F928:F985" si="56">F927</f>
        <v>000 Unit Miles</v>
      </c>
      <c r="G928" s="103">
        <f t="shared" si="52"/>
        <v>0</v>
      </c>
      <c r="H928" s="103">
        <f t="shared" si="52"/>
        <v>0</v>
      </c>
      <c r="I928" s="103">
        <f t="shared" si="52"/>
        <v>0</v>
      </c>
      <c r="J928" s="103">
        <f t="shared" si="52"/>
        <v>0</v>
      </c>
      <c r="K928" s="103">
        <f t="shared" si="52"/>
        <v>0</v>
      </c>
      <c r="L928" s="103">
        <f t="shared" si="52"/>
        <v>0</v>
      </c>
      <c r="M928" s="103">
        <f t="shared" si="52"/>
        <v>0</v>
      </c>
      <c r="N928" s="103">
        <f t="shared" si="52"/>
        <v>0</v>
      </c>
      <c r="O928" s="103">
        <f t="shared" si="52"/>
        <v>0</v>
      </c>
      <c r="P928" s="103">
        <f t="shared" si="52"/>
        <v>0</v>
      </c>
      <c r="Q928" s="103">
        <f t="shared" si="52"/>
        <v>0</v>
      </c>
      <c r="R928" s="103">
        <f t="shared" si="52"/>
        <v>0</v>
      </c>
      <c r="S928" s="103">
        <f t="shared" si="52"/>
        <v>0</v>
      </c>
      <c r="T928" s="103">
        <f t="shared" si="52"/>
        <v>0</v>
      </c>
      <c r="U928" s="103">
        <f t="shared" si="52"/>
        <v>0</v>
      </c>
      <c r="V928" s="103">
        <f t="shared" si="52"/>
        <v>0</v>
      </c>
      <c r="W928" s="103">
        <f t="shared" si="52"/>
        <v>0</v>
      </c>
      <c r="X928" s="103">
        <f t="shared" si="52"/>
        <v>0</v>
      </c>
      <c r="Y928" s="103">
        <f t="shared" si="52"/>
        <v>0</v>
      </c>
      <c r="Z928" s="103">
        <f t="shared" si="52"/>
        <v>0</v>
      </c>
      <c r="AA928" s="103">
        <f t="shared" si="52"/>
        <v>0</v>
      </c>
      <c r="AB928" s="103">
        <f t="shared" si="52"/>
        <v>0</v>
      </c>
      <c r="AC928" s="104">
        <f t="shared" si="52"/>
        <v>0</v>
      </c>
      <c r="AE928" s="105">
        <f t="shared" si="53"/>
        <v>0</v>
      </c>
      <c r="AG928" s="105">
        <f t="shared" si="54"/>
        <v>0</v>
      </c>
      <c r="AI928" s="105">
        <f t="shared" si="55"/>
        <v>0</v>
      </c>
      <c r="AK928" s="301"/>
    </row>
    <row r="929" spans="4:37" ht="12.75" customHeight="1" outlineLevel="1" x14ac:dyDescent="0.25">
      <c r="D929" s="139" t="str">
        <f>'Line Items'!D1062</f>
        <v>DMU - Class 158</v>
      </c>
      <c r="E929" s="102"/>
      <c r="F929" s="140" t="str">
        <f t="shared" si="56"/>
        <v>000 Unit Miles</v>
      </c>
      <c r="G929" s="103">
        <f t="shared" si="52"/>
        <v>0</v>
      </c>
      <c r="H929" s="103">
        <f t="shared" si="52"/>
        <v>0</v>
      </c>
      <c r="I929" s="103">
        <f t="shared" si="52"/>
        <v>0</v>
      </c>
      <c r="J929" s="103">
        <f t="shared" si="52"/>
        <v>0</v>
      </c>
      <c r="K929" s="103">
        <f t="shared" si="52"/>
        <v>0</v>
      </c>
      <c r="L929" s="103">
        <f t="shared" si="52"/>
        <v>0</v>
      </c>
      <c r="M929" s="103">
        <f t="shared" si="52"/>
        <v>0</v>
      </c>
      <c r="N929" s="103">
        <f t="shared" si="52"/>
        <v>0</v>
      </c>
      <c r="O929" s="103">
        <f t="shared" si="52"/>
        <v>0</v>
      </c>
      <c r="P929" s="103">
        <f t="shared" si="52"/>
        <v>0</v>
      </c>
      <c r="Q929" s="103">
        <f t="shared" si="52"/>
        <v>0</v>
      </c>
      <c r="R929" s="103">
        <f t="shared" si="52"/>
        <v>0</v>
      </c>
      <c r="S929" s="103">
        <f t="shared" si="52"/>
        <v>0</v>
      </c>
      <c r="T929" s="103">
        <f t="shared" si="52"/>
        <v>0</v>
      </c>
      <c r="U929" s="103">
        <f t="shared" si="52"/>
        <v>0</v>
      </c>
      <c r="V929" s="103">
        <f t="shared" si="52"/>
        <v>0</v>
      </c>
      <c r="W929" s="103">
        <f t="shared" si="52"/>
        <v>0</v>
      </c>
      <c r="X929" s="103">
        <f t="shared" si="52"/>
        <v>0</v>
      </c>
      <c r="Y929" s="103">
        <f t="shared" si="52"/>
        <v>0</v>
      </c>
      <c r="Z929" s="103">
        <f t="shared" si="52"/>
        <v>0</v>
      </c>
      <c r="AA929" s="103">
        <f t="shared" si="52"/>
        <v>0</v>
      </c>
      <c r="AB929" s="103">
        <f t="shared" si="52"/>
        <v>0</v>
      </c>
      <c r="AC929" s="104">
        <f t="shared" si="52"/>
        <v>0</v>
      </c>
      <c r="AE929" s="105">
        <f t="shared" si="53"/>
        <v>0</v>
      </c>
      <c r="AG929" s="105">
        <f t="shared" si="54"/>
        <v>0</v>
      </c>
      <c r="AI929" s="105">
        <f t="shared" si="55"/>
        <v>0</v>
      </c>
      <c r="AK929" s="301"/>
    </row>
    <row r="930" spans="4:37" ht="12.75" customHeight="1" outlineLevel="1" x14ac:dyDescent="0.25">
      <c r="D930" s="139" t="str">
        <f>'Line Items'!D1063</f>
        <v>DMU - Class 222 4-car</v>
      </c>
      <c r="E930" s="102"/>
      <c r="F930" s="140" t="str">
        <f t="shared" si="56"/>
        <v>000 Unit Miles</v>
      </c>
      <c r="G930" s="103">
        <f t="shared" si="52"/>
        <v>0</v>
      </c>
      <c r="H930" s="103">
        <f t="shared" si="52"/>
        <v>0</v>
      </c>
      <c r="I930" s="103">
        <f t="shared" si="52"/>
        <v>0</v>
      </c>
      <c r="J930" s="103">
        <f t="shared" si="52"/>
        <v>0</v>
      </c>
      <c r="K930" s="103">
        <f t="shared" si="52"/>
        <v>0</v>
      </c>
      <c r="L930" s="103">
        <f t="shared" si="52"/>
        <v>0</v>
      </c>
      <c r="M930" s="103">
        <f t="shared" si="52"/>
        <v>0</v>
      </c>
      <c r="N930" s="103">
        <f t="shared" si="52"/>
        <v>0</v>
      </c>
      <c r="O930" s="103">
        <f t="shared" si="52"/>
        <v>0</v>
      </c>
      <c r="P930" s="103">
        <f t="shared" si="52"/>
        <v>0</v>
      </c>
      <c r="Q930" s="103">
        <f t="shared" si="52"/>
        <v>0</v>
      </c>
      <c r="R930" s="103">
        <f t="shared" si="52"/>
        <v>0</v>
      </c>
      <c r="S930" s="103">
        <f t="shared" si="52"/>
        <v>0</v>
      </c>
      <c r="T930" s="103">
        <f t="shared" si="52"/>
        <v>0</v>
      </c>
      <c r="U930" s="103">
        <f t="shared" si="52"/>
        <v>0</v>
      </c>
      <c r="V930" s="103">
        <f t="shared" si="52"/>
        <v>0</v>
      </c>
      <c r="W930" s="103">
        <f t="shared" si="52"/>
        <v>0</v>
      </c>
      <c r="X930" s="103">
        <f t="shared" si="52"/>
        <v>0</v>
      </c>
      <c r="Y930" s="103">
        <f t="shared" si="52"/>
        <v>0</v>
      </c>
      <c r="Z930" s="103">
        <f t="shared" si="52"/>
        <v>0</v>
      </c>
      <c r="AA930" s="103">
        <f t="shared" si="52"/>
        <v>0</v>
      </c>
      <c r="AB930" s="103">
        <f t="shared" si="52"/>
        <v>0</v>
      </c>
      <c r="AC930" s="104">
        <f t="shared" si="52"/>
        <v>0</v>
      </c>
      <c r="AE930" s="105">
        <f t="shared" si="53"/>
        <v>0</v>
      </c>
      <c r="AG930" s="105">
        <f t="shared" si="54"/>
        <v>0</v>
      </c>
      <c r="AI930" s="105">
        <f t="shared" si="55"/>
        <v>0</v>
      </c>
      <c r="AK930" s="301"/>
    </row>
    <row r="931" spans="4:37" ht="12.75" customHeight="1" outlineLevel="1" x14ac:dyDescent="0.25">
      <c r="D931" s="139" t="str">
        <f>'Line Items'!D1064</f>
        <v>DMU - Class 222 5-car</v>
      </c>
      <c r="E931" s="102"/>
      <c r="F931" s="140" t="str">
        <f t="shared" si="56"/>
        <v>000 Unit Miles</v>
      </c>
      <c r="G931" s="103">
        <f t="shared" si="52"/>
        <v>0</v>
      </c>
      <c r="H931" s="103">
        <f t="shared" si="52"/>
        <v>0</v>
      </c>
      <c r="I931" s="103">
        <f t="shared" si="52"/>
        <v>0</v>
      </c>
      <c r="J931" s="103">
        <f t="shared" si="52"/>
        <v>0</v>
      </c>
      <c r="K931" s="103">
        <f t="shared" si="52"/>
        <v>0</v>
      </c>
      <c r="L931" s="103">
        <f t="shared" si="52"/>
        <v>0</v>
      </c>
      <c r="M931" s="103">
        <f t="shared" si="52"/>
        <v>0</v>
      </c>
      <c r="N931" s="103">
        <f t="shared" si="52"/>
        <v>0</v>
      </c>
      <c r="O931" s="103">
        <f t="shared" si="52"/>
        <v>0</v>
      </c>
      <c r="P931" s="103">
        <f t="shared" si="52"/>
        <v>0</v>
      </c>
      <c r="Q931" s="103">
        <f t="shared" si="52"/>
        <v>0</v>
      </c>
      <c r="R931" s="103">
        <f t="shared" si="52"/>
        <v>0</v>
      </c>
      <c r="S931" s="103">
        <f t="shared" si="52"/>
        <v>0</v>
      </c>
      <c r="T931" s="103">
        <f t="shared" si="52"/>
        <v>0</v>
      </c>
      <c r="U931" s="103">
        <f t="shared" si="52"/>
        <v>0</v>
      </c>
      <c r="V931" s="103">
        <f t="shared" si="52"/>
        <v>0</v>
      </c>
      <c r="W931" s="103">
        <f t="shared" si="52"/>
        <v>0</v>
      </c>
      <c r="X931" s="103">
        <f t="shared" si="52"/>
        <v>0</v>
      </c>
      <c r="Y931" s="103">
        <f t="shared" si="52"/>
        <v>0</v>
      </c>
      <c r="Z931" s="103">
        <f t="shared" si="52"/>
        <v>0</v>
      </c>
      <c r="AA931" s="103">
        <f t="shared" si="52"/>
        <v>0</v>
      </c>
      <c r="AB931" s="103">
        <f t="shared" si="52"/>
        <v>0</v>
      </c>
      <c r="AC931" s="104">
        <f t="shared" si="52"/>
        <v>0</v>
      </c>
      <c r="AE931" s="105">
        <f t="shared" si="53"/>
        <v>0</v>
      </c>
      <c r="AG931" s="105">
        <f t="shared" si="54"/>
        <v>0</v>
      </c>
      <c r="AI931" s="105">
        <f t="shared" si="55"/>
        <v>0</v>
      </c>
      <c r="AK931" s="301"/>
    </row>
    <row r="932" spans="4:37" ht="12.75" customHeight="1" outlineLevel="1" x14ac:dyDescent="0.25">
      <c r="D932" s="139" t="str">
        <f>'Line Items'!D1065</f>
        <v>DMU - Class 222 7-car</v>
      </c>
      <c r="E932" s="102"/>
      <c r="F932" s="140" t="str">
        <f t="shared" si="56"/>
        <v>000 Unit Miles</v>
      </c>
      <c r="G932" s="103">
        <f t="shared" si="52"/>
        <v>0</v>
      </c>
      <c r="H932" s="103">
        <f t="shared" si="52"/>
        <v>0</v>
      </c>
      <c r="I932" s="103">
        <f t="shared" si="52"/>
        <v>0</v>
      </c>
      <c r="J932" s="103">
        <f t="shared" si="52"/>
        <v>0</v>
      </c>
      <c r="K932" s="103">
        <f t="shared" si="52"/>
        <v>0</v>
      </c>
      <c r="L932" s="103">
        <f t="shared" si="52"/>
        <v>0</v>
      </c>
      <c r="M932" s="103">
        <f t="shared" si="52"/>
        <v>0</v>
      </c>
      <c r="N932" s="103">
        <f t="shared" si="52"/>
        <v>0</v>
      </c>
      <c r="O932" s="103">
        <f t="shared" si="52"/>
        <v>0</v>
      </c>
      <c r="P932" s="103">
        <f t="shared" si="52"/>
        <v>0</v>
      </c>
      <c r="Q932" s="103">
        <f t="shared" si="52"/>
        <v>0</v>
      </c>
      <c r="R932" s="103">
        <f t="shared" si="52"/>
        <v>0</v>
      </c>
      <c r="S932" s="103">
        <f t="shared" si="52"/>
        <v>0</v>
      </c>
      <c r="T932" s="103">
        <f t="shared" si="52"/>
        <v>0</v>
      </c>
      <c r="U932" s="103">
        <f t="shared" si="52"/>
        <v>0</v>
      </c>
      <c r="V932" s="103">
        <f t="shared" si="52"/>
        <v>0</v>
      </c>
      <c r="W932" s="103">
        <f t="shared" si="52"/>
        <v>0</v>
      </c>
      <c r="X932" s="103">
        <f t="shared" si="52"/>
        <v>0</v>
      </c>
      <c r="Y932" s="103">
        <f t="shared" si="52"/>
        <v>0</v>
      </c>
      <c r="Z932" s="103">
        <f t="shared" si="52"/>
        <v>0</v>
      </c>
      <c r="AA932" s="103">
        <f t="shared" si="52"/>
        <v>0</v>
      </c>
      <c r="AB932" s="103">
        <f t="shared" si="52"/>
        <v>0</v>
      </c>
      <c r="AC932" s="104">
        <f t="shared" si="52"/>
        <v>0</v>
      </c>
      <c r="AE932" s="105">
        <f t="shared" si="53"/>
        <v>0</v>
      </c>
      <c r="AG932" s="105">
        <f t="shared" si="54"/>
        <v>0</v>
      </c>
      <c r="AI932" s="105">
        <f t="shared" si="55"/>
        <v>0</v>
      </c>
      <c r="AK932" s="301"/>
    </row>
    <row r="933" spans="4:37" ht="12.75" customHeight="1" outlineLevel="1" x14ac:dyDescent="0.25">
      <c r="D933" s="139" t="str">
        <f>'Line Items'!D1066</f>
        <v>HST (2+8)</v>
      </c>
      <c r="E933" s="102"/>
      <c r="F933" s="140" t="str">
        <f t="shared" si="56"/>
        <v>000 Unit Miles</v>
      </c>
      <c r="G933" s="103">
        <f t="shared" si="52"/>
        <v>0</v>
      </c>
      <c r="H933" s="103">
        <f t="shared" si="52"/>
        <v>0</v>
      </c>
      <c r="I933" s="103">
        <f t="shared" si="52"/>
        <v>0</v>
      </c>
      <c r="J933" s="103">
        <f t="shared" si="52"/>
        <v>0</v>
      </c>
      <c r="K933" s="103">
        <f t="shared" si="52"/>
        <v>0</v>
      </c>
      <c r="L933" s="103">
        <f t="shared" si="52"/>
        <v>0</v>
      </c>
      <c r="M933" s="103">
        <f t="shared" si="52"/>
        <v>0</v>
      </c>
      <c r="N933" s="103">
        <f t="shared" si="52"/>
        <v>0</v>
      </c>
      <c r="O933" s="103">
        <f t="shared" si="52"/>
        <v>0</v>
      </c>
      <c r="P933" s="103">
        <f t="shared" si="52"/>
        <v>0</v>
      </c>
      <c r="Q933" s="103">
        <f t="shared" si="52"/>
        <v>0</v>
      </c>
      <c r="R933" s="103">
        <f t="shared" si="52"/>
        <v>0</v>
      </c>
      <c r="S933" s="103">
        <f t="shared" si="52"/>
        <v>0</v>
      </c>
      <c r="T933" s="103">
        <f t="shared" si="52"/>
        <v>0</v>
      </c>
      <c r="U933" s="103">
        <f t="shared" si="52"/>
        <v>0</v>
      </c>
      <c r="V933" s="103">
        <f t="shared" si="52"/>
        <v>0</v>
      </c>
      <c r="W933" s="103">
        <f t="shared" si="52"/>
        <v>0</v>
      </c>
      <c r="X933" s="103">
        <f t="shared" si="52"/>
        <v>0</v>
      </c>
      <c r="Y933" s="103">
        <f t="shared" si="52"/>
        <v>0</v>
      </c>
      <c r="Z933" s="103">
        <f t="shared" si="52"/>
        <v>0</v>
      </c>
      <c r="AA933" s="103">
        <f t="shared" si="52"/>
        <v>0</v>
      </c>
      <c r="AB933" s="103">
        <f t="shared" si="52"/>
        <v>0</v>
      </c>
      <c r="AC933" s="104">
        <f t="shared" si="52"/>
        <v>0</v>
      </c>
      <c r="AE933" s="105">
        <f t="shared" si="53"/>
        <v>0</v>
      </c>
      <c r="AG933" s="105">
        <f t="shared" si="54"/>
        <v>0</v>
      </c>
      <c r="AI933" s="105">
        <f t="shared" si="55"/>
        <v>0</v>
      </c>
      <c r="AK933" s="301"/>
    </row>
    <row r="934" spans="4:37" ht="12.75" customHeight="1" outlineLevel="1" x14ac:dyDescent="0.25">
      <c r="D934" s="139" t="str">
        <f>'Line Items'!D1067</f>
        <v>HST (2+6)</v>
      </c>
      <c r="E934" s="102"/>
      <c r="F934" s="140" t="str">
        <f t="shared" si="56"/>
        <v>000 Unit Miles</v>
      </c>
      <c r="G934" s="103">
        <f t="shared" si="52"/>
        <v>0</v>
      </c>
      <c r="H934" s="103">
        <f t="shared" si="52"/>
        <v>0</v>
      </c>
      <c r="I934" s="103">
        <f t="shared" si="52"/>
        <v>0</v>
      </c>
      <c r="J934" s="103">
        <f t="shared" si="52"/>
        <v>0</v>
      </c>
      <c r="K934" s="103">
        <f t="shared" si="52"/>
        <v>0</v>
      </c>
      <c r="L934" s="103">
        <f t="shared" si="52"/>
        <v>0</v>
      </c>
      <c r="M934" s="103">
        <f t="shared" si="52"/>
        <v>0</v>
      </c>
      <c r="N934" s="103">
        <f t="shared" si="52"/>
        <v>0</v>
      </c>
      <c r="O934" s="103">
        <f t="shared" si="52"/>
        <v>0</v>
      </c>
      <c r="P934" s="103">
        <f t="shared" si="52"/>
        <v>0</v>
      </c>
      <c r="Q934" s="103">
        <f t="shared" si="52"/>
        <v>0</v>
      </c>
      <c r="R934" s="103">
        <f t="shared" si="52"/>
        <v>0</v>
      </c>
      <c r="S934" s="103">
        <f t="shared" si="52"/>
        <v>0</v>
      </c>
      <c r="T934" s="103">
        <f t="shared" si="52"/>
        <v>0</v>
      </c>
      <c r="U934" s="103">
        <f t="shared" si="52"/>
        <v>0</v>
      </c>
      <c r="V934" s="103">
        <f t="shared" si="52"/>
        <v>0</v>
      </c>
      <c r="W934" s="103">
        <f t="shared" si="52"/>
        <v>0</v>
      </c>
      <c r="X934" s="103">
        <f t="shared" si="52"/>
        <v>0</v>
      </c>
      <c r="Y934" s="103">
        <f t="shared" si="52"/>
        <v>0</v>
      </c>
      <c r="Z934" s="103">
        <f t="shared" si="52"/>
        <v>0</v>
      </c>
      <c r="AA934" s="103">
        <f t="shared" si="52"/>
        <v>0</v>
      </c>
      <c r="AB934" s="103">
        <f t="shared" si="52"/>
        <v>0</v>
      </c>
      <c r="AC934" s="104">
        <f t="shared" si="52"/>
        <v>0</v>
      </c>
      <c r="AE934" s="105">
        <f t="shared" si="53"/>
        <v>0</v>
      </c>
      <c r="AG934" s="105">
        <f t="shared" si="54"/>
        <v>0</v>
      </c>
      <c r="AI934" s="105">
        <f t="shared" si="55"/>
        <v>0</v>
      </c>
      <c r="AK934" s="301"/>
    </row>
    <row r="935" spans="4:37" ht="12.75" customHeight="1" outlineLevel="1" x14ac:dyDescent="0.25">
      <c r="D935" s="139" t="str">
        <f>'Line Items'!D1068</f>
        <v>[Rolling Stock - Units/Trains Line 9]</v>
      </c>
      <c r="E935" s="102"/>
      <c r="F935" s="140" t="str">
        <f t="shared" si="56"/>
        <v>000 Unit Miles</v>
      </c>
      <c r="G935" s="103">
        <f t="shared" si="52"/>
        <v>0</v>
      </c>
      <c r="H935" s="103">
        <f t="shared" si="52"/>
        <v>0</v>
      </c>
      <c r="I935" s="103">
        <f t="shared" si="52"/>
        <v>0</v>
      </c>
      <c r="J935" s="103">
        <f t="shared" si="52"/>
        <v>0</v>
      </c>
      <c r="K935" s="103">
        <f t="shared" si="52"/>
        <v>0</v>
      </c>
      <c r="L935" s="103">
        <f t="shared" si="52"/>
        <v>0</v>
      </c>
      <c r="M935" s="103">
        <f t="shared" si="52"/>
        <v>0</v>
      </c>
      <c r="N935" s="103">
        <f t="shared" si="52"/>
        <v>0</v>
      </c>
      <c r="O935" s="103">
        <f t="shared" si="52"/>
        <v>0</v>
      </c>
      <c r="P935" s="103">
        <f t="shared" si="52"/>
        <v>0</v>
      </c>
      <c r="Q935" s="103">
        <f t="shared" si="52"/>
        <v>0</v>
      </c>
      <c r="R935" s="103">
        <f t="shared" si="52"/>
        <v>0</v>
      </c>
      <c r="S935" s="103">
        <f t="shared" si="52"/>
        <v>0</v>
      </c>
      <c r="T935" s="103">
        <f t="shared" si="52"/>
        <v>0</v>
      </c>
      <c r="U935" s="103">
        <f t="shared" si="52"/>
        <v>0</v>
      </c>
      <c r="V935" s="103">
        <f t="shared" si="52"/>
        <v>0</v>
      </c>
      <c r="W935" s="103">
        <f t="shared" si="52"/>
        <v>0</v>
      </c>
      <c r="X935" s="103">
        <f t="shared" si="52"/>
        <v>0</v>
      </c>
      <c r="Y935" s="103">
        <f t="shared" si="52"/>
        <v>0</v>
      </c>
      <c r="Z935" s="103">
        <f t="shared" si="52"/>
        <v>0</v>
      </c>
      <c r="AA935" s="103">
        <f t="shared" si="52"/>
        <v>0</v>
      </c>
      <c r="AB935" s="103">
        <f t="shared" si="52"/>
        <v>0</v>
      </c>
      <c r="AC935" s="104">
        <f t="shared" si="52"/>
        <v>0</v>
      </c>
      <c r="AE935" s="105">
        <f t="shared" si="53"/>
        <v>0</v>
      </c>
      <c r="AG935" s="105">
        <f t="shared" si="54"/>
        <v>0</v>
      </c>
      <c r="AI935" s="105">
        <f t="shared" si="55"/>
        <v>0</v>
      </c>
      <c r="AK935" s="301"/>
    </row>
    <row r="936" spans="4:37" ht="12.75" customHeight="1" outlineLevel="1" x14ac:dyDescent="0.25">
      <c r="D936" s="139" t="str">
        <f>'Line Items'!D1069</f>
        <v>[Rolling Stock - Units/Trains Line 10]</v>
      </c>
      <c r="E936" s="102"/>
      <c r="F936" s="140" t="str">
        <f t="shared" si="56"/>
        <v>000 Unit Miles</v>
      </c>
      <c r="G936" s="103">
        <f t="shared" si="52"/>
        <v>0</v>
      </c>
      <c r="H936" s="103">
        <f t="shared" si="52"/>
        <v>0</v>
      </c>
      <c r="I936" s="103">
        <f t="shared" si="52"/>
        <v>0</v>
      </c>
      <c r="J936" s="103">
        <f t="shared" si="52"/>
        <v>0</v>
      </c>
      <c r="K936" s="103">
        <f t="shared" si="52"/>
        <v>0</v>
      </c>
      <c r="L936" s="103">
        <f t="shared" si="52"/>
        <v>0</v>
      </c>
      <c r="M936" s="103">
        <f t="shared" si="52"/>
        <v>0</v>
      </c>
      <c r="N936" s="103">
        <f t="shared" si="52"/>
        <v>0</v>
      </c>
      <c r="O936" s="103">
        <f t="shared" si="52"/>
        <v>0</v>
      </c>
      <c r="P936" s="103">
        <f t="shared" si="52"/>
        <v>0</v>
      </c>
      <c r="Q936" s="103">
        <f t="shared" si="52"/>
        <v>0</v>
      </c>
      <c r="R936" s="103">
        <f t="shared" si="52"/>
        <v>0</v>
      </c>
      <c r="S936" s="103">
        <f t="shared" si="52"/>
        <v>0</v>
      </c>
      <c r="T936" s="103">
        <f t="shared" si="52"/>
        <v>0</v>
      </c>
      <c r="U936" s="103">
        <f t="shared" si="52"/>
        <v>0</v>
      </c>
      <c r="V936" s="103">
        <f t="shared" si="52"/>
        <v>0</v>
      </c>
      <c r="W936" s="103">
        <f t="shared" si="52"/>
        <v>0</v>
      </c>
      <c r="X936" s="103">
        <f t="shared" si="52"/>
        <v>0</v>
      </c>
      <c r="Y936" s="103">
        <f t="shared" si="52"/>
        <v>0</v>
      </c>
      <c r="Z936" s="103">
        <f t="shared" si="52"/>
        <v>0</v>
      </c>
      <c r="AA936" s="103">
        <f t="shared" si="52"/>
        <v>0</v>
      </c>
      <c r="AB936" s="103">
        <f t="shared" si="52"/>
        <v>0</v>
      </c>
      <c r="AC936" s="104">
        <f t="shared" si="52"/>
        <v>0</v>
      </c>
      <c r="AE936" s="105">
        <f t="shared" si="53"/>
        <v>0</v>
      </c>
      <c r="AG936" s="105">
        <f t="shared" si="54"/>
        <v>0</v>
      </c>
      <c r="AI936" s="105">
        <f t="shared" si="55"/>
        <v>0</v>
      </c>
      <c r="AK936" s="301"/>
    </row>
    <row r="937" spans="4:37" ht="12.75" customHeight="1" outlineLevel="1" x14ac:dyDescent="0.25">
      <c r="D937" s="139" t="str">
        <f>'Line Items'!D1070</f>
        <v>[Rolling Stock - Units/Trains Line 11]</v>
      </c>
      <c r="E937" s="102"/>
      <c r="F937" s="140" t="str">
        <f t="shared" si="56"/>
        <v>000 Unit Miles</v>
      </c>
      <c r="G937" s="103">
        <f t="shared" si="52"/>
        <v>0</v>
      </c>
      <c r="H937" s="103">
        <f t="shared" si="52"/>
        <v>0</v>
      </c>
      <c r="I937" s="103">
        <f t="shared" si="52"/>
        <v>0</v>
      </c>
      <c r="J937" s="103">
        <f t="shared" si="52"/>
        <v>0</v>
      </c>
      <c r="K937" s="103">
        <f t="shared" si="52"/>
        <v>0</v>
      </c>
      <c r="L937" s="103">
        <f t="shared" si="52"/>
        <v>0</v>
      </c>
      <c r="M937" s="103">
        <f t="shared" si="52"/>
        <v>0</v>
      </c>
      <c r="N937" s="103">
        <f t="shared" si="52"/>
        <v>0</v>
      </c>
      <c r="O937" s="103">
        <f t="shared" si="52"/>
        <v>0</v>
      </c>
      <c r="P937" s="103">
        <f t="shared" si="52"/>
        <v>0</v>
      </c>
      <c r="Q937" s="103">
        <f t="shared" si="52"/>
        <v>0</v>
      </c>
      <c r="R937" s="103">
        <f t="shared" si="52"/>
        <v>0</v>
      </c>
      <c r="S937" s="103">
        <f t="shared" si="52"/>
        <v>0</v>
      </c>
      <c r="T937" s="103">
        <f t="shared" si="52"/>
        <v>0</v>
      </c>
      <c r="U937" s="103">
        <f t="shared" si="52"/>
        <v>0</v>
      </c>
      <c r="V937" s="103">
        <f t="shared" si="52"/>
        <v>0</v>
      </c>
      <c r="W937" s="103">
        <f t="shared" si="52"/>
        <v>0</v>
      </c>
      <c r="X937" s="103">
        <f t="shared" si="52"/>
        <v>0</v>
      </c>
      <c r="Y937" s="103">
        <f t="shared" si="52"/>
        <v>0</v>
      </c>
      <c r="Z937" s="103">
        <f t="shared" si="52"/>
        <v>0</v>
      </c>
      <c r="AA937" s="103">
        <f t="shared" si="52"/>
        <v>0</v>
      </c>
      <c r="AB937" s="103">
        <f t="shared" si="52"/>
        <v>0</v>
      </c>
      <c r="AC937" s="104">
        <f t="shared" si="52"/>
        <v>0</v>
      </c>
      <c r="AE937" s="105">
        <f t="shared" si="53"/>
        <v>0</v>
      </c>
      <c r="AG937" s="105">
        <f t="shared" si="54"/>
        <v>0</v>
      </c>
      <c r="AI937" s="105">
        <f t="shared" si="55"/>
        <v>0</v>
      </c>
      <c r="AK937" s="301"/>
    </row>
    <row r="938" spans="4:37" ht="12.75" customHeight="1" outlineLevel="1" x14ac:dyDescent="0.25">
      <c r="D938" s="139" t="str">
        <f>'Line Items'!D1071</f>
        <v>[Rolling Stock - Units/Trains Line 12]</v>
      </c>
      <c r="E938" s="102"/>
      <c r="F938" s="140" t="str">
        <f t="shared" si="56"/>
        <v>000 Unit Miles</v>
      </c>
      <c r="G938" s="103">
        <f t="shared" si="52"/>
        <v>0</v>
      </c>
      <c r="H938" s="103">
        <f t="shared" si="52"/>
        <v>0</v>
      </c>
      <c r="I938" s="103">
        <f t="shared" ref="I938:AC953" si="57">SUM(I550,I744)</f>
        <v>0</v>
      </c>
      <c r="J938" s="103">
        <f t="shared" si="57"/>
        <v>0</v>
      </c>
      <c r="K938" s="103">
        <f t="shared" si="57"/>
        <v>0</v>
      </c>
      <c r="L938" s="103">
        <f t="shared" si="57"/>
        <v>0</v>
      </c>
      <c r="M938" s="103">
        <f t="shared" si="57"/>
        <v>0</v>
      </c>
      <c r="N938" s="103">
        <f t="shared" si="57"/>
        <v>0</v>
      </c>
      <c r="O938" s="103">
        <f t="shared" si="57"/>
        <v>0</v>
      </c>
      <c r="P938" s="103">
        <f t="shared" si="57"/>
        <v>0</v>
      </c>
      <c r="Q938" s="103">
        <f t="shared" si="57"/>
        <v>0</v>
      </c>
      <c r="R938" s="103">
        <f t="shared" si="57"/>
        <v>0</v>
      </c>
      <c r="S938" s="103">
        <f t="shared" si="57"/>
        <v>0</v>
      </c>
      <c r="T938" s="103">
        <f t="shared" si="57"/>
        <v>0</v>
      </c>
      <c r="U938" s="103">
        <f t="shared" si="57"/>
        <v>0</v>
      </c>
      <c r="V938" s="103">
        <f t="shared" si="57"/>
        <v>0</v>
      </c>
      <c r="W938" s="103">
        <f t="shared" si="57"/>
        <v>0</v>
      </c>
      <c r="X938" s="103">
        <f t="shared" si="57"/>
        <v>0</v>
      </c>
      <c r="Y938" s="103">
        <f t="shared" si="57"/>
        <v>0</v>
      </c>
      <c r="Z938" s="103">
        <f t="shared" si="57"/>
        <v>0</v>
      </c>
      <c r="AA938" s="103">
        <f t="shared" si="57"/>
        <v>0</v>
      </c>
      <c r="AB938" s="103">
        <f t="shared" si="57"/>
        <v>0</v>
      </c>
      <c r="AC938" s="104">
        <f t="shared" si="57"/>
        <v>0</v>
      </c>
      <c r="AE938" s="105">
        <f t="shared" si="53"/>
        <v>0</v>
      </c>
      <c r="AG938" s="105">
        <f t="shared" si="54"/>
        <v>0</v>
      </c>
      <c r="AI938" s="105">
        <f t="shared" si="55"/>
        <v>0</v>
      </c>
      <c r="AK938" s="301"/>
    </row>
    <row r="939" spans="4:37" ht="12.75" customHeight="1" outlineLevel="1" x14ac:dyDescent="0.25">
      <c r="D939" s="139" t="str">
        <f>'Line Items'!D1072</f>
        <v>[Rolling Stock - Units/Trains Line 13]</v>
      </c>
      <c r="E939" s="102"/>
      <c r="F939" s="140" t="str">
        <f t="shared" si="56"/>
        <v>000 Unit Miles</v>
      </c>
      <c r="G939" s="103">
        <f t="shared" ref="G939:V954" si="58">SUM(G551,G745)</f>
        <v>0</v>
      </c>
      <c r="H939" s="103">
        <f t="shared" si="58"/>
        <v>0</v>
      </c>
      <c r="I939" s="103">
        <f t="shared" si="58"/>
        <v>0</v>
      </c>
      <c r="J939" s="103">
        <f t="shared" si="58"/>
        <v>0</v>
      </c>
      <c r="K939" s="103">
        <f t="shared" si="58"/>
        <v>0</v>
      </c>
      <c r="L939" s="103">
        <f t="shared" si="58"/>
        <v>0</v>
      </c>
      <c r="M939" s="103">
        <f t="shared" si="58"/>
        <v>0</v>
      </c>
      <c r="N939" s="103">
        <f t="shared" si="58"/>
        <v>0</v>
      </c>
      <c r="O939" s="103">
        <f t="shared" si="58"/>
        <v>0</v>
      </c>
      <c r="P939" s="103">
        <f t="shared" si="58"/>
        <v>0</v>
      </c>
      <c r="Q939" s="103">
        <f t="shared" si="58"/>
        <v>0</v>
      </c>
      <c r="R939" s="103">
        <f t="shared" si="58"/>
        <v>0</v>
      </c>
      <c r="S939" s="103">
        <f t="shared" si="58"/>
        <v>0</v>
      </c>
      <c r="T939" s="103">
        <f t="shared" si="57"/>
        <v>0</v>
      </c>
      <c r="U939" s="103">
        <f t="shared" si="57"/>
        <v>0</v>
      </c>
      <c r="V939" s="103">
        <f t="shared" si="57"/>
        <v>0</v>
      </c>
      <c r="W939" s="103">
        <f t="shared" si="57"/>
        <v>0</v>
      </c>
      <c r="X939" s="103">
        <f t="shared" si="57"/>
        <v>0</v>
      </c>
      <c r="Y939" s="103">
        <f t="shared" si="57"/>
        <v>0</v>
      </c>
      <c r="Z939" s="103">
        <f t="shared" si="57"/>
        <v>0</v>
      </c>
      <c r="AA939" s="103">
        <f t="shared" si="57"/>
        <v>0</v>
      </c>
      <c r="AB939" s="103">
        <f t="shared" si="57"/>
        <v>0</v>
      </c>
      <c r="AC939" s="104">
        <f t="shared" si="57"/>
        <v>0</v>
      </c>
      <c r="AE939" s="105">
        <f t="shared" si="53"/>
        <v>0</v>
      </c>
      <c r="AG939" s="105">
        <f t="shared" si="54"/>
        <v>0</v>
      </c>
      <c r="AI939" s="105">
        <f t="shared" si="55"/>
        <v>0</v>
      </c>
      <c r="AK939" s="301"/>
    </row>
    <row r="940" spans="4:37" ht="12.75" customHeight="1" outlineLevel="1" x14ac:dyDescent="0.25">
      <c r="D940" s="139" t="str">
        <f>'Line Items'!D1073</f>
        <v>[Rolling Stock - Units/Trains Line 14]</v>
      </c>
      <c r="E940" s="102"/>
      <c r="F940" s="140" t="str">
        <f t="shared" si="56"/>
        <v>000 Unit Miles</v>
      </c>
      <c r="G940" s="103">
        <f t="shared" si="58"/>
        <v>0</v>
      </c>
      <c r="H940" s="103">
        <f t="shared" si="58"/>
        <v>0</v>
      </c>
      <c r="I940" s="103">
        <f t="shared" si="58"/>
        <v>0</v>
      </c>
      <c r="J940" s="103">
        <f t="shared" si="58"/>
        <v>0</v>
      </c>
      <c r="K940" s="103">
        <f t="shared" si="58"/>
        <v>0</v>
      </c>
      <c r="L940" s="103">
        <f t="shared" si="58"/>
        <v>0</v>
      </c>
      <c r="M940" s="103">
        <f t="shared" si="58"/>
        <v>0</v>
      </c>
      <c r="N940" s="103">
        <f t="shared" si="58"/>
        <v>0</v>
      </c>
      <c r="O940" s="103">
        <f t="shared" si="58"/>
        <v>0</v>
      </c>
      <c r="P940" s="103">
        <f t="shared" si="58"/>
        <v>0</v>
      </c>
      <c r="Q940" s="103">
        <f t="shared" si="58"/>
        <v>0</v>
      </c>
      <c r="R940" s="103">
        <f t="shared" si="58"/>
        <v>0</v>
      </c>
      <c r="S940" s="103">
        <f t="shared" si="58"/>
        <v>0</v>
      </c>
      <c r="T940" s="103">
        <f t="shared" si="57"/>
        <v>0</v>
      </c>
      <c r="U940" s="103">
        <f t="shared" si="57"/>
        <v>0</v>
      </c>
      <c r="V940" s="103">
        <f t="shared" si="57"/>
        <v>0</v>
      </c>
      <c r="W940" s="103">
        <f t="shared" si="57"/>
        <v>0</v>
      </c>
      <c r="X940" s="103">
        <f t="shared" si="57"/>
        <v>0</v>
      </c>
      <c r="Y940" s="103">
        <f t="shared" si="57"/>
        <v>0</v>
      </c>
      <c r="Z940" s="103">
        <f t="shared" si="57"/>
        <v>0</v>
      </c>
      <c r="AA940" s="103">
        <f t="shared" si="57"/>
        <v>0</v>
      </c>
      <c r="AB940" s="103">
        <f t="shared" si="57"/>
        <v>0</v>
      </c>
      <c r="AC940" s="104">
        <f t="shared" si="57"/>
        <v>0</v>
      </c>
      <c r="AE940" s="105">
        <f t="shared" si="53"/>
        <v>0</v>
      </c>
      <c r="AG940" s="105">
        <f t="shared" si="54"/>
        <v>0</v>
      </c>
      <c r="AI940" s="105">
        <f t="shared" si="55"/>
        <v>0</v>
      </c>
      <c r="AK940" s="301"/>
    </row>
    <row r="941" spans="4:37" ht="12.75" customHeight="1" outlineLevel="1" x14ac:dyDescent="0.25">
      <c r="D941" s="139" t="str">
        <f>'Line Items'!D1074</f>
        <v>[Rolling Stock - Units/Trains Line 15]</v>
      </c>
      <c r="E941" s="102"/>
      <c r="F941" s="140" t="str">
        <f t="shared" si="56"/>
        <v>000 Unit Miles</v>
      </c>
      <c r="G941" s="103">
        <f t="shared" si="58"/>
        <v>0</v>
      </c>
      <c r="H941" s="103">
        <f t="shared" si="58"/>
        <v>0</v>
      </c>
      <c r="I941" s="103">
        <f t="shared" si="58"/>
        <v>0</v>
      </c>
      <c r="J941" s="103">
        <f t="shared" si="58"/>
        <v>0</v>
      </c>
      <c r="K941" s="103">
        <f t="shared" si="58"/>
        <v>0</v>
      </c>
      <c r="L941" s="103">
        <f t="shared" si="58"/>
        <v>0</v>
      </c>
      <c r="M941" s="103">
        <f t="shared" si="58"/>
        <v>0</v>
      </c>
      <c r="N941" s="103">
        <f t="shared" si="58"/>
        <v>0</v>
      </c>
      <c r="O941" s="103">
        <f t="shared" si="58"/>
        <v>0</v>
      </c>
      <c r="P941" s="103">
        <f t="shared" si="58"/>
        <v>0</v>
      </c>
      <c r="Q941" s="103">
        <f t="shared" si="58"/>
        <v>0</v>
      </c>
      <c r="R941" s="103">
        <f t="shared" si="58"/>
        <v>0</v>
      </c>
      <c r="S941" s="103">
        <f t="shared" si="58"/>
        <v>0</v>
      </c>
      <c r="T941" s="103">
        <f t="shared" si="57"/>
        <v>0</v>
      </c>
      <c r="U941" s="103">
        <f t="shared" si="57"/>
        <v>0</v>
      </c>
      <c r="V941" s="103">
        <f t="shared" si="57"/>
        <v>0</v>
      </c>
      <c r="W941" s="103">
        <f t="shared" si="57"/>
        <v>0</v>
      </c>
      <c r="X941" s="103">
        <f t="shared" si="57"/>
        <v>0</v>
      </c>
      <c r="Y941" s="103">
        <f t="shared" si="57"/>
        <v>0</v>
      </c>
      <c r="Z941" s="103">
        <f t="shared" si="57"/>
        <v>0</v>
      </c>
      <c r="AA941" s="103">
        <f t="shared" si="57"/>
        <v>0</v>
      </c>
      <c r="AB941" s="103">
        <f t="shared" si="57"/>
        <v>0</v>
      </c>
      <c r="AC941" s="104">
        <f t="shared" si="57"/>
        <v>0</v>
      </c>
      <c r="AE941" s="105">
        <f t="shared" si="53"/>
        <v>0</v>
      </c>
      <c r="AG941" s="105">
        <f t="shared" si="54"/>
        <v>0</v>
      </c>
      <c r="AI941" s="105">
        <f t="shared" si="55"/>
        <v>0</v>
      </c>
      <c r="AK941" s="301"/>
    </row>
    <row r="942" spans="4:37" ht="12.75" customHeight="1" outlineLevel="1" x14ac:dyDescent="0.25">
      <c r="D942" s="139" t="str">
        <f>'Line Items'!D1075</f>
        <v>[Rolling Stock - Units/Trains Line 16]</v>
      </c>
      <c r="E942" s="102"/>
      <c r="F942" s="140" t="str">
        <f t="shared" si="56"/>
        <v>000 Unit Miles</v>
      </c>
      <c r="G942" s="103">
        <f t="shared" si="58"/>
        <v>0</v>
      </c>
      <c r="H942" s="103">
        <f t="shared" si="58"/>
        <v>0</v>
      </c>
      <c r="I942" s="103">
        <f t="shared" si="58"/>
        <v>0</v>
      </c>
      <c r="J942" s="103">
        <f t="shared" si="58"/>
        <v>0</v>
      </c>
      <c r="K942" s="103">
        <f t="shared" si="58"/>
        <v>0</v>
      </c>
      <c r="L942" s="103">
        <f t="shared" si="58"/>
        <v>0</v>
      </c>
      <c r="M942" s="103">
        <f t="shared" si="58"/>
        <v>0</v>
      </c>
      <c r="N942" s="103">
        <f t="shared" si="58"/>
        <v>0</v>
      </c>
      <c r="O942" s="103">
        <f t="shared" si="58"/>
        <v>0</v>
      </c>
      <c r="P942" s="103">
        <f t="shared" si="58"/>
        <v>0</v>
      </c>
      <c r="Q942" s="103">
        <f t="shared" si="58"/>
        <v>0</v>
      </c>
      <c r="R942" s="103">
        <f t="shared" si="58"/>
        <v>0</v>
      </c>
      <c r="S942" s="103">
        <f t="shared" si="58"/>
        <v>0</v>
      </c>
      <c r="T942" s="103">
        <f t="shared" si="57"/>
        <v>0</v>
      </c>
      <c r="U942" s="103">
        <f t="shared" si="57"/>
        <v>0</v>
      </c>
      <c r="V942" s="103">
        <f t="shared" si="57"/>
        <v>0</v>
      </c>
      <c r="W942" s="103">
        <f t="shared" si="57"/>
        <v>0</v>
      </c>
      <c r="X942" s="103">
        <f t="shared" si="57"/>
        <v>0</v>
      </c>
      <c r="Y942" s="103">
        <f t="shared" si="57"/>
        <v>0</v>
      </c>
      <c r="Z942" s="103">
        <f t="shared" si="57"/>
        <v>0</v>
      </c>
      <c r="AA942" s="103">
        <f t="shared" si="57"/>
        <v>0</v>
      </c>
      <c r="AB942" s="103">
        <f t="shared" si="57"/>
        <v>0</v>
      </c>
      <c r="AC942" s="104">
        <f t="shared" si="57"/>
        <v>0</v>
      </c>
      <c r="AE942" s="105">
        <f t="shared" si="53"/>
        <v>0</v>
      </c>
      <c r="AG942" s="105">
        <f t="shared" si="54"/>
        <v>0</v>
      </c>
      <c r="AI942" s="105">
        <f t="shared" si="55"/>
        <v>0</v>
      </c>
      <c r="AK942" s="301"/>
    </row>
    <row r="943" spans="4:37" ht="12.75" customHeight="1" outlineLevel="1" x14ac:dyDescent="0.25">
      <c r="D943" s="139" t="str">
        <f>'Line Items'!D1076</f>
        <v>[Rolling Stock - Units/Trains Line 17]</v>
      </c>
      <c r="E943" s="102"/>
      <c r="F943" s="140" t="str">
        <f t="shared" si="56"/>
        <v>000 Unit Miles</v>
      </c>
      <c r="G943" s="103">
        <f t="shared" si="58"/>
        <v>0</v>
      </c>
      <c r="H943" s="103">
        <f t="shared" si="58"/>
        <v>0</v>
      </c>
      <c r="I943" s="103">
        <f t="shared" si="58"/>
        <v>0</v>
      </c>
      <c r="J943" s="103">
        <f t="shared" si="58"/>
        <v>0</v>
      </c>
      <c r="K943" s="103">
        <f t="shared" si="58"/>
        <v>0</v>
      </c>
      <c r="L943" s="103">
        <f t="shared" si="58"/>
        <v>0</v>
      </c>
      <c r="M943" s="103">
        <f t="shared" si="58"/>
        <v>0</v>
      </c>
      <c r="N943" s="103">
        <f t="shared" si="58"/>
        <v>0</v>
      </c>
      <c r="O943" s="103">
        <f t="shared" si="58"/>
        <v>0</v>
      </c>
      <c r="P943" s="103">
        <f t="shared" si="58"/>
        <v>0</v>
      </c>
      <c r="Q943" s="103">
        <f t="shared" si="58"/>
        <v>0</v>
      </c>
      <c r="R943" s="103">
        <f t="shared" si="58"/>
        <v>0</v>
      </c>
      <c r="S943" s="103">
        <f t="shared" si="58"/>
        <v>0</v>
      </c>
      <c r="T943" s="103">
        <f t="shared" si="57"/>
        <v>0</v>
      </c>
      <c r="U943" s="103">
        <f t="shared" si="57"/>
        <v>0</v>
      </c>
      <c r="V943" s="103">
        <f t="shared" si="57"/>
        <v>0</v>
      </c>
      <c r="W943" s="103">
        <f t="shared" si="57"/>
        <v>0</v>
      </c>
      <c r="X943" s="103">
        <f t="shared" si="57"/>
        <v>0</v>
      </c>
      <c r="Y943" s="103">
        <f t="shared" si="57"/>
        <v>0</v>
      </c>
      <c r="Z943" s="103">
        <f t="shared" si="57"/>
        <v>0</v>
      </c>
      <c r="AA943" s="103">
        <f t="shared" si="57"/>
        <v>0</v>
      </c>
      <c r="AB943" s="103">
        <f t="shared" si="57"/>
        <v>0</v>
      </c>
      <c r="AC943" s="104">
        <f t="shared" si="57"/>
        <v>0</v>
      </c>
      <c r="AE943" s="105">
        <f t="shared" si="53"/>
        <v>0</v>
      </c>
      <c r="AG943" s="105">
        <f t="shared" si="54"/>
        <v>0</v>
      </c>
      <c r="AI943" s="105">
        <f t="shared" si="55"/>
        <v>0</v>
      </c>
      <c r="AK943" s="301"/>
    </row>
    <row r="944" spans="4:37" ht="12.75" customHeight="1" outlineLevel="1" x14ac:dyDescent="0.25">
      <c r="D944" s="139" t="str">
        <f>'Line Items'!D1077</f>
        <v>[Rolling Stock - Units/Trains Line 18]</v>
      </c>
      <c r="E944" s="102"/>
      <c r="F944" s="140" t="str">
        <f t="shared" si="56"/>
        <v>000 Unit Miles</v>
      </c>
      <c r="G944" s="103">
        <f t="shared" si="58"/>
        <v>0</v>
      </c>
      <c r="H944" s="103">
        <f t="shared" si="58"/>
        <v>0</v>
      </c>
      <c r="I944" s="103">
        <f t="shared" si="58"/>
        <v>0</v>
      </c>
      <c r="J944" s="103">
        <f t="shared" si="58"/>
        <v>0</v>
      </c>
      <c r="K944" s="103">
        <f t="shared" si="58"/>
        <v>0</v>
      </c>
      <c r="L944" s="103">
        <f t="shared" si="58"/>
        <v>0</v>
      </c>
      <c r="M944" s="103">
        <f t="shared" si="58"/>
        <v>0</v>
      </c>
      <c r="N944" s="103">
        <f t="shared" si="58"/>
        <v>0</v>
      </c>
      <c r="O944" s="103">
        <f t="shared" si="58"/>
        <v>0</v>
      </c>
      <c r="P944" s="103">
        <f t="shared" si="58"/>
        <v>0</v>
      </c>
      <c r="Q944" s="103">
        <f t="shared" si="58"/>
        <v>0</v>
      </c>
      <c r="R944" s="103">
        <f t="shared" si="58"/>
        <v>0</v>
      </c>
      <c r="S944" s="103">
        <f t="shared" si="58"/>
        <v>0</v>
      </c>
      <c r="T944" s="103">
        <f t="shared" si="57"/>
        <v>0</v>
      </c>
      <c r="U944" s="103">
        <f t="shared" si="57"/>
        <v>0</v>
      </c>
      <c r="V944" s="103">
        <f t="shared" si="57"/>
        <v>0</v>
      </c>
      <c r="W944" s="103">
        <f t="shared" si="57"/>
        <v>0</v>
      </c>
      <c r="X944" s="103">
        <f t="shared" si="57"/>
        <v>0</v>
      </c>
      <c r="Y944" s="103">
        <f t="shared" si="57"/>
        <v>0</v>
      </c>
      <c r="Z944" s="103">
        <f t="shared" si="57"/>
        <v>0</v>
      </c>
      <c r="AA944" s="103">
        <f t="shared" si="57"/>
        <v>0</v>
      </c>
      <c r="AB944" s="103">
        <f t="shared" si="57"/>
        <v>0</v>
      </c>
      <c r="AC944" s="104">
        <f t="shared" si="57"/>
        <v>0</v>
      </c>
      <c r="AE944" s="105">
        <f t="shared" si="53"/>
        <v>0</v>
      </c>
      <c r="AG944" s="105">
        <f t="shared" si="54"/>
        <v>0</v>
      </c>
      <c r="AI944" s="105">
        <f t="shared" si="55"/>
        <v>0</v>
      </c>
      <c r="AK944" s="301"/>
    </row>
    <row r="945" spans="4:37" ht="12.75" customHeight="1" outlineLevel="1" x14ac:dyDescent="0.25">
      <c r="D945" s="139" t="str">
        <f>'Line Items'!D1078</f>
        <v>[Rolling Stock - Units/Trains Line 19]</v>
      </c>
      <c r="E945" s="102"/>
      <c r="F945" s="140" t="str">
        <f t="shared" si="56"/>
        <v>000 Unit Miles</v>
      </c>
      <c r="G945" s="103">
        <f t="shared" si="58"/>
        <v>0</v>
      </c>
      <c r="H945" s="103">
        <f t="shared" si="58"/>
        <v>0</v>
      </c>
      <c r="I945" s="103">
        <f t="shared" si="58"/>
        <v>0</v>
      </c>
      <c r="J945" s="103">
        <f t="shared" si="58"/>
        <v>0</v>
      </c>
      <c r="K945" s="103">
        <f t="shared" si="58"/>
        <v>0</v>
      </c>
      <c r="L945" s="103">
        <f t="shared" si="58"/>
        <v>0</v>
      </c>
      <c r="M945" s="103">
        <f t="shared" si="58"/>
        <v>0</v>
      </c>
      <c r="N945" s="103">
        <f t="shared" si="58"/>
        <v>0</v>
      </c>
      <c r="O945" s="103">
        <f t="shared" si="58"/>
        <v>0</v>
      </c>
      <c r="P945" s="103">
        <f t="shared" si="58"/>
        <v>0</v>
      </c>
      <c r="Q945" s="103">
        <f t="shared" si="58"/>
        <v>0</v>
      </c>
      <c r="R945" s="103">
        <f t="shared" si="58"/>
        <v>0</v>
      </c>
      <c r="S945" s="103">
        <f t="shared" si="58"/>
        <v>0</v>
      </c>
      <c r="T945" s="103">
        <f t="shared" si="57"/>
        <v>0</v>
      </c>
      <c r="U945" s="103">
        <f t="shared" si="57"/>
        <v>0</v>
      </c>
      <c r="V945" s="103">
        <f t="shared" si="57"/>
        <v>0</v>
      </c>
      <c r="W945" s="103">
        <f t="shared" si="57"/>
        <v>0</v>
      </c>
      <c r="X945" s="103">
        <f t="shared" si="57"/>
        <v>0</v>
      </c>
      <c r="Y945" s="103">
        <f t="shared" si="57"/>
        <v>0</v>
      </c>
      <c r="Z945" s="103">
        <f t="shared" si="57"/>
        <v>0</v>
      </c>
      <c r="AA945" s="103">
        <f t="shared" si="57"/>
        <v>0</v>
      </c>
      <c r="AB945" s="103">
        <f t="shared" si="57"/>
        <v>0</v>
      </c>
      <c r="AC945" s="104">
        <f t="shared" si="57"/>
        <v>0</v>
      </c>
      <c r="AE945" s="105">
        <f t="shared" si="53"/>
        <v>0</v>
      </c>
      <c r="AG945" s="105">
        <f t="shared" si="54"/>
        <v>0</v>
      </c>
      <c r="AI945" s="105">
        <f t="shared" si="55"/>
        <v>0</v>
      </c>
      <c r="AK945" s="301"/>
    </row>
    <row r="946" spans="4:37" ht="12.75" customHeight="1" outlineLevel="1" x14ac:dyDescent="0.25">
      <c r="D946" s="139" t="str">
        <f>'Line Items'!D1079</f>
        <v>[Rolling Stock - Units/Trains Line 20]</v>
      </c>
      <c r="E946" s="102"/>
      <c r="F946" s="140" t="str">
        <f t="shared" si="56"/>
        <v>000 Unit Miles</v>
      </c>
      <c r="G946" s="103">
        <f t="shared" si="58"/>
        <v>0</v>
      </c>
      <c r="H946" s="103">
        <f t="shared" si="58"/>
        <v>0</v>
      </c>
      <c r="I946" s="103">
        <f t="shared" si="58"/>
        <v>0</v>
      </c>
      <c r="J946" s="103">
        <f t="shared" si="58"/>
        <v>0</v>
      </c>
      <c r="K946" s="103">
        <f t="shared" si="58"/>
        <v>0</v>
      </c>
      <c r="L946" s="103">
        <f t="shared" si="58"/>
        <v>0</v>
      </c>
      <c r="M946" s="103">
        <f t="shared" si="58"/>
        <v>0</v>
      </c>
      <c r="N946" s="103">
        <f t="shared" si="58"/>
        <v>0</v>
      </c>
      <c r="O946" s="103">
        <f t="shared" si="58"/>
        <v>0</v>
      </c>
      <c r="P946" s="103">
        <f t="shared" si="58"/>
        <v>0</v>
      </c>
      <c r="Q946" s="103">
        <f t="shared" si="58"/>
        <v>0</v>
      </c>
      <c r="R946" s="103">
        <f t="shared" si="58"/>
        <v>0</v>
      </c>
      <c r="S946" s="103">
        <f t="shared" si="58"/>
        <v>0</v>
      </c>
      <c r="T946" s="103">
        <f t="shared" si="57"/>
        <v>0</v>
      </c>
      <c r="U946" s="103">
        <f t="shared" si="57"/>
        <v>0</v>
      </c>
      <c r="V946" s="103">
        <f t="shared" si="57"/>
        <v>0</v>
      </c>
      <c r="W946" s="103">
        <f t="shared" si="57"/>
        <v>0</v>
      </c>
      <c r="X946" s="103">
        <f t="shared" si="57"/>
        <v>0</v>
      </c>
      <c r="Y946" s="103">
        <f t="shared" si="57"/>
        <v>0</v>
      </c>
      <c r="Z946" s="103">
        <f t="shared" si="57"/>
        <v>0</v>
      </c>
      <c r="AA946" s="103">
        <f t="shared" si="57"/>
        <v>0</v>
      </c>
      <c r="AB946" s="103">
        <f t="shared" si="57"/>
        <v>0</v>
      </c>
      <c r="AC946" s="104">
        <f t="shared" si="57"/>
        <v>0</v>
      </c>
      <c r="AE946" s="105">
        <f t="shared" si="53"/>
        <v>0</v>
      </c>
      <c r="AG946" s="105">
        <f t="shared" si="54"/>
        <v>0</v>
      </c>
      <c r="AI946" s="105">
        <f t="shared" si="55"/>
        <v>0</v>
      </c>
      <c r="AK946" s="301"/>
    </row>
    <row r="947" spans="4:37" ht="12.75" customHeight="1" outlineLevel="1" x14ac:dyDescent="0.25">
      <c r="D947" s="139" t="str">
        <f>'Line Items'!D1080</f>
        <v>[Rolling Stock - Units/Trains Line 21]</v>
      </c>
      <c r="E947" s="102"/>
      <c r="F947" s="140" t="str">
        <f t="shared" si="56"/>
        <v>000 Unit Miles</v>
      </c>
      <c r="G947" s="103">
        <f t="shared" si="58"/>
        <v>0</v>
      </c>
      <c r="H947" s="103">
        <f t="shared" si="58"/>
        <v>0</v>
      </c>
      <c r="I947" s="103">
        <f t="shared" si="58"/>
        <v>0</v>
      </c>
      <c r="J947" s="103">
        <f t="shared" si="58"/>
        <v>0</v>
      </c>
      <c r="K947" s="103">
        <f t="shared" si="58"/>
        <v>0</v>
      </c>
      <c r="L947" s="103">
        <f t="shared" si="58"/>
        <v>0</v>
      </c>
      <c r="M947" s="103">
        <f t="shared" si="58"/>
        <v>0</v>
      </c>
      <c r="N947" s="103">
        <f t="shared" si="58"/>
        <v>0</v>
      </c>
      <c r="O947" s="103">
        <f t="shared" si="58"/>
        <v>0</v>
      </c>
      <c r="P947" s="103">
        <f t="shared" si="58"/>
        <v>0</v>
      </c>
      <c r="Q947" s="103">
        <f t="shared" si="58"/>
        <v>0</v>
      </c>
      <c r="R947" s="103">
        <f t="shared" si="58"/>
        <v>0</v>
      </c>
      <c r="S947" s="103">
        <f t="shared" si="58"/>
        <v>0</v>
      </c>
      <c r="T947" s="103">
        <f t="shared" si="57"/>
        <v>0</v>
      </c>
      <c r="U947" s="103">
        <f t="shared" si="57"/>
        <v>0</v>
      </c>
      <c r="V947" s="103">
        <f t="shared" si="57"/>
        <v>0</v>
      </c>
      <c r="W947" s="103">
        <f t="shared" si="57"/>
        <v>0</v>
      </c>
      <c r="X947" s="103">
        <f t="shared" si="57"/>
        <v>0</v>
      </c>
      <c r="Y947" s="103">
        <f t="shared" si="57"/>
        <v>0</v>
      </c>
      <c r="Z947" s="103">
        <f t="shared" si="57"/>
        <v>0</v>
      </c>
      <c r="AA947" s="103">
        <f t="shared" si="57"/>
        <v>0</v>
      </c>
      <c r="AB947" s="103">
        <f t="shared" si="57"/>
        <v>0</v>
      </c>
      <c r="AC947" s="104">
        <f t="shared" si="57"/>
        <v>0</v>
      </c>
      <c r="AE947" s="105">
        <f t="shared" si="53"/>
        <v>0</v>
      </c>
      <c r="AG947" s="105">
        <f t="shared" si="54"/>
        <v>0</v>
      </c>
      <c r="AI947" s="105">
        <f t="shared" si="55"/>
        <v>0</v>
      </c>
      <c r="AK947" s="301"/>
    </row>
    <row r="948" spans="4:37" ht="12.75" customHeight="1" outlineLevel="1" x14ac:dyDescent="0.25">
      <c r="D948" s="139" t="str">
        <f>'Line Items'!D1081</f>
        <v>[Rolling Stock - Units/Trains Line 22]</v>
      </c>
      <c r="E948" s="102"/>
      <c r="F948" s="140" t="str">
        <f t="shared" si="56"/>
        <v>000 Unit Miles</v>
      </c>
      <c r="G948" s="103">
        <f t="shared" si="58"/>
        <v>0</v>
      </c>
      <c r="H948" s="103">
        <f t="shared" si="58"/>
        <v>0</v>
      </c>
      <c r="I948" s="103">
        <f t="shared" si="58"/>
        <v>0</v>
      </c>
      <c r="J948" s="103">
        <f t="shared" si="58"/>
        <v>0</v>
      </c>
      <c r="K948" s="103">
        <f t="shared" si="58"/>
        <v>0</v>
      </c>
      <c r="L948" s="103">
        <f t="shared" si="58"/>
        <v>0</v>
      </c>
      <c r="M948" s="103">
        <f t="shared" si="58"/>
        <v>0</v>
      </c>
      <c r="N948" s="103">
        <f t="shared" si="58"/>
        <v>0</v>
      </c>
      <c r="O948" s="103">
        <f t="shared" si="58"/>
        <v>0</v>
      </c>
      <c r="P948" s="103">
        <f t="shared" si="58"/>
        <v>0</v>
      </c>
      <c r="Q948" s="103">
        <f t="shared" si="58"/>
        <v>0</v>
      </c>
      <c r="R948" s="103">
        <f t="shared" si="58"/>
        <v>0</v>
      </c>
      <c r="S948" s="103">
        <f t="shared" si="58"/>
        <v>0</v>
      </c>
      <c r="T948" s="103">
        <f t="shared" si="57"/>
        <v>0</v>
      </c>
      <c r="U948" s="103">
        <f t="shared" si="57"/>
        <v>0</v>
      </c>
      <c r="V948" s="103">
        <f t="shared" si="57"/>
        <v>0</v>
      </c>
      <c r="W948" s="103">
        <f t="shared" si="57"/>
        <v>0</v>
      </c>
      <c r="X948" s="103">
        <f t="shared" si="57"/>
        <v>0</v>
      </c>
      <c r="Y948" s="103">
        <f t="shared" si="57"/>
        <v>0</v>
      </c>
      <c r="Z948" s="103">
        <f t="shared" si="57"/>
        <v>0</v>
      </c>
      <c r="AA948" s="103">
        <f t="shared" si="57"/>
        <v>0</v>
      </c>
      <c r="AB948" s="103">
        <f t="shared" si="57"/>
        <v>0</v>
      </c>
      <c r="AC948" s="104">
        <f t="shared" si="57"/>
        <v>0</v>
      </c>
      <c r="AE948" s="105">
        <f t="shared" si="53"/>
        <v>0</v>
      </c>
      <c r="AG948" s="105">
        <f t="shared" si="54"/>
        <v>0</v>
      </c>
      <c r="AI948" s="105">
        <f t="shared" si="55"/>
        <v>0</v>
      </c>
      <c r="AK948" s="301"/>
    </row>
    <row r="949" spans="4:37" ht="12.75" customHeight="1" outlineLevel="1" x14ac:dyDescent="0.25">
      <c r="D949" s="139" t="str">
        <f>'Line Items'!D1082</f>
        <v>[Rolling Stock - Units/Trains Line 23]</v>
      </c>
      <c r="E949" s="102"/>
      <c r="F949" s="140" t="str">
        <f t="shared" si="56"/>
        <v>000 Unit Miles</v>
      </c>
      <c r="G949" s="103">
        <f t="shared" si="58"/>
        <v>0</v>
      </c>
      <c r="H949" s="103">
        <f t="shared" si="58"/>
        <v>0</v>
      </c>
      <c r="I949" s="103">
        <f t="shared" si="58"/>
        <v>0</v>
      </c>
      <c r="J949" s="103">
        <f t="shared" si="58"/>
        <v>0</v>
      </c>
      <c r="K949" s="103">
        <f t="shared" si="58"/>
        <v>0</v>
      </c>
      <c r="L949" s="103">
        <f t="shared" si="58"/>
        <v>0</v>
      </c>
      <c r="M949" s="103">
        <f t="shared" si="58"/>
        <v>0</v>
      </c>
      <c r="N949" s="103">
        <f t="shared" si="58"/>
        <v>0</v>
      </c>
      <c r="O949" s="103">
        <f t="shared" si="58"/>
        <v>0</v>
      </c>
      <c r="P949" s="103">
        <f t="shared" si="58"/>
        <v>0</v>
      </c>
      <c r="Q949" s="103">
        <f t="shared" si="58"/>
        <v>0</v>
      </c>
      <c r="R949" s="103">
        <f t="shared" si="58"/>
        <v>0</v>
      </c>
      <c r="S949" s="103">
        <f t="shared" si="58"/>
        <v>0</v>
      </c>
      <c r="T949" s="103">
        <f t="shared" si="57"/>
        <v>0</v>
      </c>
      <c r="U949" s="103">
        <f t="shared" si="57"/>
        <v>0</v>
      </c>
      <c r="V949" s="103">
        <f t="shared" si="57"/>
        <v>0</v>
      </c>
      <c r="W949" s="103">
        <f t="shared" si="57"/>
        <v>0</v>
      </c>
      <c r="X949" s="103">
        <f t="shared" si="57"/>
        <v>0</v>
      </c>
      <c r="Y949" s="103">
        <f t="shared" si="57"/>
        <v>0</v>
      </c>
      <c r="Z949" s="103">
        <f t="shared" si="57"/>
        <v>0</v>
      </c>
      <c r="AA949" s="103">
        <f t="shared" si="57"/>
        <v>0</v>
      </c>
      <c r="AB949" s="103">
        <f t="shared" si="57"/>
        <v>0</v>
      </c>
      <c r="AC949" s="104">
        <f t="shared" si="57"/>
        <v>0</v>
      </c>
      <c r="AE949" s="105">
        <f t="shared" si="53"/>
        <v>0</v>
      </c>
      <c r="AG949" s="105">
        <f t="shared" si="54"/>
        <v>0</v>
      </c>
      <c r="AI949" s="105">
        <f t="shared" si="55"/>
        <v>0</v>
      </c>
      <c r="AK949" s="301"/>
    </row>
    <row r="950" spans="4:37" ht="12.75" customHeight="1" outlineLevel="1" x14ac:dyDescent="0.25">
      <c r="D950" s="139" t="str">
        <f>'Line Items'!D1083</f>
        <v>[Rolling Stock - Units/Trains Line 24]</v>
      </c>
      <c r="E950" s="102"/>
      <c r="F950" s="140" t="str">
        <f t="shared" si="56"/>
        <v>000 Unit Miles</v>
      </c>
      <c r="G950" s="103">
        <f t="shared" si="58"/>
        <v>0</v>
      </c>
      <c r="H950" s="103">
        <f t="shared" si="58"/>
        <v>0</v>
      </c>
      <c r="I950" s="103">
        <f t="shared" si="58"/>
        <v>0</v>
      </c>
      <c r="J950" s="103">
        <f t="shared" si="58"/>
        <v>0</v>
      </c>
      <c r="K950" s="103">
        <f t="shared" si="58"/>
        <v>0</v>
      </c>
      <c r="L950" s="103">
        <f t="shared" si="58"/>
        <v>0</v>
      </c>
      <c r="M950" s="103">
        <f t="shared" si="58"/>
        <v>0</v>
      </c>
      <c r="N950" s="103">
        <f t="shared" si="58"/>
        <v>0</v>
      </c>
      <c r="O950" s="103">
        <f t="shared" si="58"/>
        <v>0</v>
      </c>
      <c r="P950" s="103">
        <f t="shared" si="58"/>
        <v>0</v>
      </c>
      <c r="Q950" s="103">
        <f t="shared" si="58"/>
        <v>0</v>
      </c>
      <c r="R950" s="103">
        <f t="shared" si="58"/>
        <v>0</v>
      </c>
      <c r="S950" s="103">
        <f t="shared" si="58"/>
        <v>0</v>
      </c>
      <c r="T950" s="103">
        <f t="shared" si="57"/>
        <v>0</v>
      </c>
      <c r="U950" s="103">
        <f t="shared" si="57"/>
        <v>0</v>
      </c>
      <c r="V950" s="103">
        <f t="shared" si="57"/>
        <v>0</v>
      </c>
      <c r="W950" s="103">
        <f t="shared" si="57"/>
        <v>0</v>
      </c>
      <c r="X950" s="103">
        <f t="shared" si="57"/>
        <v>0</v>
      </c>
      <c r="Y950" s="103">
        <f t="shared" si="57"/>
        <v>0</v>
      </c>
      <c r="Z950" s="103">
        <f t="shared" si="57"/>
        <v>0</v>
      </c>
      <c r="AA950" s="103">
        <f t="shared" si="57"/>
        <v>0</v>
      </c>
      <c r="AB950" s="103">
        <f t="shared" si="57"/>
        <v>0</v>
      </c>
      <c r="AC950" s="104">
        <f t="shared" si="57"/>
        <v>0</v>
      </c>
      <c r="AE950" s="105">
        <f t="shared" si="53"/>
        <v>0</v>
      </c>
      <c r="AG950" s="105">
        <f t="shared" si="54"/>
        <v>0</v>
      </c>
      <c r="AI950" s="105">
        <f t="shared" si="55"/>
        <v>0</v>
      </c>
      <c r="AK950" s="301"/>
    </row>
    <row r="951" spans="4:37" ht="12.75" customHeight="1" outlineLevel="1" x14ac:dyDescent="0.25">
      <c r="D951" s="139" t="str">
        <f>'Line Items'!D1084</f>
        <v>[Rolling Stock - Units/Trains Line 25]</v>
      </c>
      <c r="E951" s="102"/>
      <c r="F951" s="140" t="str">
        <f t="shared" si="56"/>
        <v>000 Unit Miles</v>
      </c>
      <c r="G951" s="103">
        <f t="shared" si="58"/>
        <v>0</v>
      </c>
      <c r="H951" s="103">
        <f t="shared" si="58"/>
        <v>0</v>
      </c>
      <c r="I951" s="103">
        <f t="shared" si="58"/>
        <v>0</v>
      </c>
      <c r="J951" s="103">
        <f t="shared" si="58"/>
        <v>0</v>
      </c>
      <c r="K951" s="103">
        <f t="shared" si="58"/>
        <v>0</v>
      </c>
      <c r="L951" s="103">
        <f t="shared" si="58"/>
        <v>0</v>
      </c>
      <c r="M951" s="103">
        <f t="shared" si="58"/>
        <v>0</v>
      </c>
      <c r="N951" s="103">
        <f t="shared" si="58"/>
        <v>0</v>
      </c>
      <c r="O951" s="103">
        <f t="shared" si="58"/>
        <v>0</v>
      </c>
      <c r="P951" s="103">
        <f t="shared" si="58"/>
        <v>0</v>
      </c>
      <c r="Q951" s="103">
        <f t="shared" si="58"/>
        <v>0</v>
      </c>
      <c r="R951" s="103">
        <f t="shared" si="58"/>
        <v>0</v>
      </c>
      <c r="S951" s="103">
        <f t="shared" si="58"/>
        <v>0</v>
      </c>
      <c r="T951" s="103">
        <f t="shared" si="57"/>
        <v>0</v>
      </c>
      <c r="U951" s="103">
        <f t="shared" si="57"/>
        <v>0</v>
      </c>
      <c r="V951" s="103">
        <f t="shared" si="57"/>
        <v>0</v>
      </c>
      <c r="W951" s="103">
        <f t="shared" si="57"/>
        <v>0</v>
      </c>
      <c r="X951" s="103">
        <f t="shared" si="57"/>
        <v>0</v>
      </c>
      <c r="Y951" s="103">
        <f t="shared" si="57"/>
        <v>0</v>
      </c>
      <c r="Z951" s="103">
        <f t="shared" si="57"/>
        <v>0</v>
      </c>
      <c r="AA951" s="103">
        <f t="shared" si="57"/>
        <v>0</v>
      </c>
      <c r="AB951" s="103">
        <f t="shared" si="57"/>
        <v>0</v>
      </c>
      <c r="AC951" s="104">
        <f t="shared" si="57"/>
        <v>0</v>
      </c>
      <c r="AE951" s="105">
        <f t="shared" si="53"/>
        <v>0</v>
      </c>
      <c r="AG951" s="105">
        <f t="shared" si="54"/>
        <v>0</v>
      </c>
      <c r="AI951" s="105">
        <f t="shared" si="55"/>
        <v>0</v>
      </c>
      <c r="AK951" s="301"/>
    </row>
    <row r="952" spans="4:37" ht="12.75" customHeight="1" outlineLevel="1" x14ac:dyDescent="0.25">
      <c r="D952" s="139" t="str">
        <f>'Line Items'!D1085</f>
        <v>[Rolling Stock - Units/Trains Line 26]</v>
      </c>
      <c r="E952" s="102"/>
      <c r="F952" s="140" t="str">
        <f t="shared" si="56"/>
        <v>000 Unit Miles</v>
      </c>
      <c r="G952" s="103">
        <f t="shared" si="58"/>
        <v>0</v>
      </c>
      <c r="H952" s="103">
        <f t="shared" si="58"/>
        <v>0</v>
      </c>
      <c r="I952" s="103">
        <f t="shared" si="58"/>
        <v>0</v>
      </c>
      <c r="J952" s="103">
        <f t="shared" si="58"/>
        <v>0</v>
      </c>
      <c r="K952" s="103">
        <f t="shared" si="58"/>
        <v>0</v>
      </c>
      <c r="L952" s="103">
        <f t="shared" si="58"/>
        <v>0</v>
      </c>
      <c r="M952" s="103">
        <f t="shared" si="58"/>
        <v>0</v>
      </c>
      <c r="N952" s="103">
        <f t="shared" si="58"/>
        <v>0</v>
      </c>
      <c r="O952" s="103">
        <f t="shared" si="58"/>
        <v>0</v>
      </c>
      <c r="P952" s="103">
        <f t="shared" si="58"/>
        <v>0</v>
      </c>
      <c r="Q952" s="103">
        <f t="shared" si="58"/>
        <v>0</v>
      </c>
      <c r="R952" s="103">
        <f t="shared" si="58"/>
        <v>0</v>
      </c>
      <c r="S952" s="103">
        <f t="shared" si="58"/>
        <v>0</v>
      </c>
      <c r="T952" s="103">
        <f t="shared" si="57"/>
        <v>0</v>
      </c>
      <c r="U952" s="103">
        <f t="shared" si="57"/>
        <v>0</v>
      </c>
      <c r="V952" s="103">
        <f t="shared" si="57"/>
        <v>0</v>
      </c>
      <c r="W952" s="103">
        <f t="shared" si="57"/>
        <v>0</v>
      </c>
      <c r="X952" s="103">
        <f t="shared" si="57"/>
        <v>0</v>
      </c>
      <c r="Y952" s="103">
        <f t="shared" si="57"/>
        <v>0</v>
      </c>
      <c r="Z952" s="103">
        <f t="shared" si="57"/>
        <v>0</v>
      </c>
      <c r="AA952" s="103">
        <f t="shared" si="57"/>
        <v>0</v>
      </c>
      <c r="AB952" s="103">
        <f t="shared" si="57"/>
        <v>0</v>
      </c>
      <c r="AC952" s="104">
        <f t="shared" si="57"/>
        <v>0</v>
      </c>
      <c r="AE952" s="105">
        <f t="shared" si="53"/>
        <v>0</v>
      </c>
      <c r="AG952" s="105">
        <f t="shared" si="54"/>
        <v>0</v>
      </c>
      <c r="AI952" s="105">
        <f t="shared" si="55"/>
        <v>0</v>
      </c>
      <c r="AK952" s="301"/>
    </row>
    <row r="953" spans="4:37" ht="12.75" customHeight="1" outlineLevel="1" x14ac:dyDescent="0.25">
      <c r="D953" s="139" t="str">
        <f>'Line Items'!D1086</f>
        <v>[Rolling Stock - Units/Trains Line 27]</v>
      </c>
      <c r="E953" s="102"/>
      <c r="F953" s="140" t="str">
        <f t="shared" si="56"/>
        <v>000 Unit Miles</v>
      </c>
      <c r="G953" s="103">
        <f t="shared" si="58"/>
        <v>0</v>
      </c>
      <c r="H953" s="103">
        <f t="shared" si="58"/>
        <v>0</v>
      </c>
      <c r="I953" s="103">
        <f t="shared" si="58"/>
        <v>0</v>
      </c>
      <c r="J953" s="103">
        <f t="shared" si="58"/>
        <v>0</v>
      </c>
      <c r="K953" s="103">
        <f t="shared" si="58"/>
        <v>0</v>
      </c>
      <c r="L953" s="103">
        <f t="shared" si="58"/>
        <v>0</v>
      </c>
      <c r="M953" s="103">
        <f t="shared" si="58"/>
        <v>0</v>
      </c>
      <c r="N953" s="103">
        <f t="shared" si="58"/>
        <v>0</v>
      </c>
      <c r="O953" s="103">
        <f t="shared" si="58"/>
        <v>0</v>
      </c>
      <c r="P953" s="103">
        <f t="shared" si="58"/>
        <v>0</v>
      </c>
      <c r="Q953" s="103">
        <f t="shared" si="58"/>
        <v>0</v>
      </c>
      <c r="R953" s="103">
        <f t="shared" si="58"/>
        <v>0</v>
      </c>
      <c r="S953" s="103">
        <f t="shared" si="58"/>
        <v>0</v>
      </c>
      <c r="T953" s="103">
        <f t="shared" si="57"/>
        <v>0</v>
      </c>
      <c r="U953" s="103">
        <f t="shared" si="57"/>
        <v>0</v>
      </c>
      <c r="V953" s="103">
        <f t="shared" si="57"/>
        <v>0</v>
      </c>
      <c r="W953" s="103">
        <f t="shared" si="57"/>
        <v>0</v>
      </c>
      <c r="X953" s="103">
        <f t="shared" si="57"/>
        <v>0</v>
      </c>
      <c r="Y953" s="103">
        <f t="shared" si="57"/>
        <v>0</v>
      </c>
      <c r="Z953" s="103">
        <f t="shared" si="57"/>
        <v>0</v>
      </c>
      <c r="AA953" s="103">
        <f t="shared" si="57"/>
        <v>0</v>
      </c>
      <c r="AB953" s="103">
        <f t="shared" si="57"/>
        <v>0</v>
      </c>
      <c r="AC953" s="104">
        <f t="shared" si="57"/>
        <v>0</v>
      </c>
      <c r="AE953" s="105">
        <f t="shared" si="53"/>
        <v>0</v>
      </c>
      <c r="AG953" s="105">
        <f t="shared" si="54"/>
        <v>0</v>
      </c>
      <c r="AI953" s="105">
        <f t="shared" si="55"/>
        <v>0</v>
      </c>
      <c r="AK953" s="301"/>
    </row>
    <row r="954" spans="4:37" ht="12.75" customHeight="1" outlineLevel="1" x14ac:dyDescent="0.25">
      <c r="D954" s="139" t="str">
        <f>'Line Items'!D1087</f>
        <v>[Rolling Stock - Units/Trains Line 28]</v>
      </c>
      <c r="E954" s="102"/>
      <c r="F954" s="140" t="str">
        <f t="shared" si="56"/>
        <v>000 Unit Miles</v>
      </c>
      <c r="G954" s="103">
        <f t="shared" si="58"/>
        <v>0</v>
      </c>
      <c r="H954" s="103">
        <f t="shared" si="58"/>
        <v>0</v>
      </c>
      <c r="I954" s="103">
        <f t="shared" si="58"/>
        <v>0</v>
      </c>
      <c r="J954" s="103">
        <f t="shared" si="58"/>
        <v>0</v>
      </c>
      <c r="K954" s="103">
        <f t="shared" si="58"/>
        <v>0</v>
      </c>
      <c r="L954" s="103">
        <f t="shared" si="58"/>
        <v>0</v>
      </c>
      <c r="M954" s="103">
        <f t="shared" si="58"/>
        <v>0</v>
      </c>
      <c r="N954" s="103">
        <f t="shared" si="58"/>
        <v>0</v>
      </c>
      <c r="O954" s="103">
        <f t="shared" si="58"/>
        <v>0</v>
      </c>
      <c r="P954" s="103">
        <f t="shared" si="58"/>
        <v>0</v>
      </c>
      <c r="Q954" s="103">
        <f t="shared" si="58"/>
        <v>0</v>
      </c>
      <c r="R954" s="103">
        <f t="shared" si="58"/>
        <v>0</v>
      </c>
      <c r="S954" s="103">
        <f t="shared" si="58"/>
        <v>0</v>
      </c>
      <c r="T954" s="103">
        <f t="shared" si="58"/>
        <v>0</v>
      </c>
      <c r="U954" s="103">
        <f t="shared" si="58"/>
        <v>0</v>
      </c>
      <c r="V954" s="103">
        <f t="shared" si="58"/>
        <v>0</v>
      </c>
      <c r="W954" s="103">
        <f t="shared" ref="W954:AC969" si="59">SUM(W566,W760)</f>
        <v>0</v>
      </c>
      <c r="X954" s="103">
        <f t="shared" si="59"/>
        <v>0</v>
      </c>
      <c r="Y954" s="103">
        <f t="shared" si="59"/>
        <v>0</v>
      </c>
      <c r="Z954" s="103">
        <f t="shared" si="59"/>
        <v>0</v>
      </c>
      <c r="AA954" s="103">
        <f t="shared" si="59"/>
        <v>0</v>
      </c>
      <c r="AB954" s="103">
        <f t="shared" si="59"/>
        <v>0</v>
      </c>
      <c r="AC954" s="104">
        <f t="shared" si="59"/>
        <v>0</v>
      </c>
      <c r="AE954" s="105">
        <f t="shared" si="53"/>
        <v>0</v>
      </c>
      <c r="AG954" s="105">
        <f t="shared" si="54"/>
        <v>0</v>
      </c>
      <c r="AI954" s="105">
        <f t="shared" si="55"/>
        <v>0</v>
      </c>
      <c r="AK954" s="301"/>
    </row>
    <row r="955" spans="4:37" ht="12.75" customHeight="1" outlineLevel="1" x14ac:dyDescent="0.25">
      <c r="D955" s="139" t="str">
        <f>'Line Items'!D1088</f>
        <v>[Rolling Stock - Units/Trains Line 29]</v>
      </c>
      <c r="E955" s="102"/>
      <c r="F955" s="140" t="str">
        <f t="shared" si="56"/>
        <v>000 Unit Miles</v>
      </c>
      <c r="G955" s="103">
        <f t="shared" ref="G955:AB966" si="60">SUM(G567,G761)</f>
        <v>0</v>
      </c>
      <c r="H955" s="103">
        <f t="shared" si="60"/>
        <v>0</v>
      </c>
      <c r="I955" s="103">
        <f t="shared" si="60"/>
        <v>0</v>
      </c>
      <c r="J955" s="103">
        <f t="shared" si="60"/>
        <v>0</v>
      </c>
      <c r="K955" s="103">
        <f t="shared" si="60"/>
        <v>0</v>
      </c>
      <c r="L955" s="103">
        <f t="shared" si="60"/>
        <v>0</v>
      </c>
      <c r="M955" s="103">
        <f t="shared" si="60"/>
        <v>0</v>
      </c>
      <c r="N955" s="103">
        <f t="shared" si="60"/>
        <v>0</v>
      </c>
      <c r="O955" s="103">
        <f t="shared" si="60"/>
        <v>0</v>
      </c>
      <c r="P955" s="103">
        <f t="shared" si="60"/>
        <v>0</v>
      </c>
      <c r="Q955" s="103">
        <f t="shared" si="60"/>
        <v>0</v>
      </c>
      <c r="R955" s="103">
        <f t="shared" si="60"/>
        <v>0</v>
      </c>
      <c r="S955" s="103">
        <f t="shared" si="60"/>
        <v>0</v>
      </c>
      <c r="T955" s="103">
        <f t="shared" si="60"/>
        <v>0</v>
      </c>
      <c r="U955" s="103">
        <f t="shared" si="60"/>
        <v>0</v>
      </c>
      <c r="V955" s="103">
        <f t="shared" si="60"/>
        <v>0</v>
      </c>
      <c r="W955" s="103">
        <f t="shared" si="60"/>
        <v>0</v>
      </c>
      <c r="X955" s="103">
        <f t="shared" si="60"/>
        <v>0</v>
      </c>
      <c r="Y955" s="103">
        <f t="shared" si="60"/>
        <v>0</v>
      </c>
      <c r="Z955" s="103">
        <f t="shared" si="60"/>
        <v>0</v>
      </c>
      <c r="AA955" s="103">
        <f t="shared" si="60"/>
        <v>0</v>
      </c>
      <c r="AB955" s="103">
        <f t="shared" si="60"/>
        <v>0</v>
      </c>
      <c r="AC955" s="104">
        <f t="shared" si="59"/>
        <v>0</v>
      </c>
      <c r="AE955" s="105">
        <f t="shared" si="53"/>
        <v>0</v>
      </c>
      <c r="AG955" s="105">
        <f t="shared" si="54"/>
        <v>0</v>
      </c>
      <c r="AI955" s="105">
        <f t="shared" si="55"/>
        <v>0</v>
      </c>
      <c r="AK955" s="301"/>
    </row>
    <row r="956" spans="4:37" ht="12.75" customHeight="1" outlineLevel="1" x14ac:dyDescent="0.25">
      <c r="D956" s="139" t="str">
        <f>'Line Items'!D1089</f>
        <v>[Rolling Stock - Units/Trains Line 30]</v>
      </c>
      <c r="E956" s="102"/>
      <c r="F956" s="140" t="str">
        <f t="shared" si="56"/>
        <v>000 Unit Miles</v>
      </c>
      <c r="G956" s="103">
        <f t="shared" si="60"/>
        <v>0</v>
      </c>
      <c r="H956" s="103">
        <f t="shared" si="60"/>
        <v>0</v>
      </c>
      <c r="I956" s="103">
        <f t="shared" si="60"/>
        <v>0</v>
      </c>
      <c r="J956" s="103">
        <f t="shared" si="60"/>
        <v>0</v>
      </c>
      <c r="K956" s="103">
        <f t="shared" si="60"/>
        <v>0</v>
      </c>
      <c r="L956" s="103">
        <f t="shared" si="60"/>
        <v>0</v>
      </c>
      <c r="M956" s="103">
        <f t="shared" si="60"/>
        <v>0</v>
      </c>
      <c r="N956" s="103">
        <f t="shared" si="60"/>
        <v>0</v>
      </c>
      <c r="O956" s="103">
        <f t="shared" si="60"/>
        <v>0</v>
      </c>
      <c r="P956" s="103">
        <f t="shared" si="60"/>
        <v>0</v>
      </c>
      <c r="Q956" s="103">
        <f t="shared" si="60"/>
        <v>0</v>
      </c>
      <c r="R956" s="103">
        <f t="shared" si="60"/>
        <v>0</v>
      </c>
      <c r="S956" s="103">
        <f t="shared" si="60"/>
        <v>0</v>
      </c>
      <c r="T956" s="103">
        <f t="shared" si="60"/>
        <v>0</v>
      </c>
      <c r="U956" s="103">
        <f t="shared" si="60"/>
        <v>0</v>
      </c>
      <c r="V956" s="103">
        <f t="shared" si="60"/>
        <v>0</v>
      </c>
      <c r="W956" s="103">
        <f t="shared" si="60"/>
        <v>0</v>
      </c>
      <c r="X956" s="103">
        <f t="shared" si="60"/>
        <v>0</v>
      </c>
      <c r="Y956" s="103">
        <f t="shared" si="60"/>
        <v>0</v>
      </c>
      <c r="Z956" s="103">
        <f t="shared" si="60"/>
        <v>0</v>
      </c>
      <c r="AA956" s="103">
        <f t="shared" si="60"/>
        <v>0</v>
      </c>
      <c r="AB956" s="103">
        <f t="shared" si="60"/>
        <v>0</v>
      </c>
      <c r="AC956" s="104">
        <f t="shared" si="59"/>
        <v>0</v>
      </c>
      <c r="AE956" s="105">
        <f t="shared" si="53"/>
        <v>0</v>
      </c>
      <c r="AG956" s="105">
        <f t="shared" si="54"/>
        <v>0</v>
      </c>
      <c r="AI956" s="105">
        <f t="shared" si="55"/>
        <v>0</v>
      </c>
      <c r="AK956" s="301"/>
    </row>
    <row r="957" spans="4:37" ht="12.75" customHeight="1" outlineLevel="1" x14ac:dyDescent="0.25">
      <c r="D957" s="139" t="str">
        <f>'Line Items'!D1090</f>
        <v>[Rolling Stock - Units/Trains Line 31]</v>
      </c>
      <c r="E957" s="102"/>
      <c r="F957" s="140" t="str">
        <f t="shared" si="56"/>
        <v>000 Unit Miles</v>
      </c>
      <c r="G957" s="103">
        <f t="shared" si="60"/>
        <v>0</v>
      </c>
      <c r="H957" s="103">
        <f t="shared" si="60"/>
        <v>0</v>
      </c>
      <c r="I957" s="103">
        <f t="shared" si="60"/>
        <v>0</v>
      </c>
      <c r="J957" s="103">
        <f t="shared" si="60"/>
        <v>0</v>
      </c>
      <c r="K957" s="103">
        <f t="shared" si="60"/>
        <v>0</v>
      </c>
      <c r="L957" s="103">
        <f t="shared" si="60"/>
        <v>0</v>
      </c>
      <c r="M957" s="103">
        <f t="shared" si="60"/>
        <v>0</v>
      </c>
      <c r="N957" s="103">
        <f t="shared" si="60"/>
        <v>0</v>
      </c>
      <c r="O957" s="103">
        <f t="shared" si="60"/>
        <v>0</v>
      </c>
      <c r="P957" s="103">
        <f t="shared" si="60"/>
        <v>0</v>
      </c>
      <c r="Q957" s="103">
        <f t="shared" si="60"/>
        <v>0</v>
      </c>
      <c r="R957" s="103">
        <f t="shared" si="60"/>
        <v>0</v>
      </c>
      <c r="S957" s="103">
        <f t="shared" si="60"/>
        <v>0</v>
      </c>
      <c r="T957" s="103">
        <f t="shared" si="60"/>
        <v>0</v>
      </c>
      <c r="U957" s="103">
        <f t="shared" si="60"/>
        <v>0</v>
      </c>
      <c r="V957" s="103">
        <f t="shared" si="60"/>
        <v>0</v>
      </c>
      <c r="W957" s="103">
        <f t="shared" si="60"/>
        <v>0</v>
      </c>
      <c r="X957" s="103">
        <f t="shared" si="60"/>
        <v>0</v>
      </c>
      <c r="Y957" s="103">
        <f t="shared" si="60"/>
        <v>0</v>
      </c>
      <c r="Z957" s="103">
        <f t="shared" si="60"/>
        <v>0</v>
      </c>
      <c r="AA957" s="103">
        <f t="shared" si="60"/>
        <v>0</v>
      </c>
      <c r="AB957" s="103">
        <f t="shared" si="60"/>
        <v>0</v>
      </c>
      <c r="AC957" s="104">
        <f t="shared" si="59"/>
        <v>0</v>
      </c>
      <c r="AE957" s="105">
        <f t="shared" si="53"/>
        <v>0</v>
      </c>
      <c r="AG957" s="105">
        <f t="shared" si="54"/>
        <v>0</v>
      </c>
      <c r="AI957" s="105">
        <f t="shared" si="55"/>
        <v>0</v>
      </c>
      <c r="AK957" s="301"/>
    </row>
    <row r="958" spans="4:37" ht="12.75" customHeight="1" outlineLevel="1" x14ac:dyDescent="0.25">
      <c r="D958" s="139" t="str">
        <f>'Line Items'!D1091</f>
        <v>[Rolling Stock - Units/Trains Line 32]</v>
      </c>
      <c r="E958" s="102"/>
      <c r="F958" s="140" t="str">
        <f t="shared" si="56"/>
        <v>000 Unit Miles</v>
      </c>
      <c r="G958" s="103">
        <f t="shared" si="60"/>
        <v>0</v>
      </c>
      <c r="H958" s="103">
        <f t="shared" si="60"/>
        <v>0</v>
      </c>
      <c r="I958" s="103">
        <f t="shared" si="60"/>
        <v>0</v>
      </c>
      <c r="J958" s="103">
        <f t="shared" si="60"/>
        <v>0</v>
      </c>
      <c r="K958" s="103">
        <f t="shared" si="60"/>
        <v>0</v>
      </c>
      <c r="L958" s="103">
        <f t="shared" si="60"/>
        <v>0</v>
      </c>
      <c r="M958" s="103">
        <f t="shared" si="60"/>
        <v>0</v>
      </c>
      <c r="N958" s="103">
        <f t="shared" si="60"/>
        <v>0</v>
      </c>
      <c r="O958" s="103">
        <f t="shared" si="60"/>
        <v>0</v>
      </c>
      <c r="P958" s="103">
        <f t="shared" si="60"/>
        <v>0</v>
      </c>
      <c r="Q958" s="103">
        <f t="shared" si="60"/>
        <v>0</v>
      </c>
      <c r="R958" s="103">
        <f t="shared" si="60"/>
        <v>0</v>
      </c>
      <c r="S958" s="103">
        <f t="shared" si="60"/>
        <v>0</v>
      </c>
      <c r="T958" s="103">
        <f t="shared" si="60"/>
        <v>0</v>
      </c>
      <c r="U958" s="103">
        <f t="shared" si="60"/>
        <v>0</v>
      </c>
      <c r="V958" s="103">
        <f t="shared" si="60"/>
        <v>0</v>
      </c>
      <c r="W958" s="103">
        <f t="shared" si="60"/>
        <v>0</v>
      </c>
      <c r="X958" s="103">
        <f t="shared" si="60"/>
        <v>0</v>
      </c>
      <c r="Y958" s="103">
        <f t="shared" si="60"/>
        <v>0</v>
      </c>
      <c r="Z958" s="103">
        <f t="shared" si="60"/>
        <v>0</v>
      </c>
      <c r="AA958" s="103">
        <f t="shared" si="60"/>
        <v>0</v>
      </c>
      <c r="AB958" s="103">
        <f t="shared" si="60"/>
        <v>0</v>
      </c>
      <c r="AC958" s="104">
        <f t="shared" si="59"/>
        <v>0</v>
      </c>
      <c r="AE958" s="105">
        <f t="shared" si="53"/>
        <v>0</v>
      </c>
      <c r="AG958" s="105">
        <f t="shared" si="54"/>
        <v>0</v>
      </c>
      <c r="AI958" s="105">
        <f t="shared" si="55"/>
        <v>0</v>
      </c>
      <c r="AK958" s="301"/>
    </row>
    <row r="959" spans="4:37" ht="12.75" customHeight="1" outlineLevel="1" x14ac:dyDescent="0.25">
      <c r="D959" s="139" t="str">
        <f>'Line Items'!D1092</f>
        <v>[Rolling Stock - Units/Trains Line 33]</v>
      </c>
      <c r="E959" s="102"/>
      <c r="F959" s="140" t="str">
        <f t="shared" si="56"/>
        <v>000 Unit Miles</v>
      </c>
      <c r="G959" s="103">
        <f t="shared" si="60"/>
        <v>0</v>
      </c>
      <c r="H959" s="103">
        <f t="shared" si="60"/>
        <v>0</v>
      </c>
      <c r="I959" s="103">
        <f t="shared" si="60"/>
        <v>0</v>
      </c>
      <c r="J959" s="103">
        <f t="shared" si="60"/>
        <v>0</v>
      </c>
      <c r="K959" s="103">
        <f t="shared" si="60"/>
        <v>0</v>
      </c>
      <c r="L959" s="103">
        <f t="shared" si="60"/>
        <v>0</v>
      </c>
      <c r="M959" s="103">
        <f t="shared" si="60"/>
        <v>0</v>
      </c>
      <c r="N959" s="103">
        <f t="shared" si="60"/>
        <v>0</v>
      </c>
      <c r="O959" s="103">
        <f t="shared" si="60"/>
        <v>0</v>
      </c>
      <c r="P959" s="103">
        <f t="shared" si="60"/>
        <v>0</v>
      </c>
      <c r="Q959" s="103">
        <f t="shared" si="60"/>
        <v>0</v>
      </c>
      <c r="R959" s="103">
        <f t="shared" si="60"/>
        <v>0</v>
      </c>
      <c r="S959" s="103">
        <f t="shared" si="60"/>
        <v>0</v>
      </c>
      <c r="T959" s="103">
        <f t="shared" si="60"/>
        <v>0</v>
      </c>
      <c r="U959" s="103">
        <f t="shared" si="60"/>
        <v>0</v>
      </c>
      <c r="V959" s="103">
        <f t="shared" si="60"/>
        <v>0</v>
      </c>
      <c r="W959" s="103">
        <f t="shared" si="60"/>
        <v>0</v>
      </c>
      <c r="X959" s="103">
        <f t="shared" si="60"/>
        <v>0</v>
      </c>
      <c r="Y959" s="103">
        <f t="shared" si="60"/>
        <v>0</v>
      </c>
      <c r="Z959" s="103">
        <f t="shared" si="60"/>
        <v>0</v>
      </c>
      <c r="AA959" s="103">
        <f t="shared" si="60"/>
        <v>0</v>
      </c>
      <c r="AB959" s="103">
        <f t="shared" si="60"/>
        <v>0</v>
      </c>
      <c r="AC959" s="104">
        <f t="shared" si="59"/>
        <v>0</v>
      </c>
      <c r="AE959" s="105">
        <f t="shared" si="53"/>
        <v>0</v>
      </c>
      <c r="AG959" s="105">
        <f t="shared" si="54"/>
        <v>0</v>
      </c>
      <c r="AI959" s="105">
        <f t="shared" si="55"/>
        <v>0</v>
      </c>
      <c r="AK959" s="301"/>
    </row>
    <row r="960" spans="4:37" ht="12.75" customHeight="1" outlineLevel="1" x14ac:dyDescent="0.25">
      <c r="D960" s="139" t="str">
        <f>'Line Items'!D1093</f>
        <v>[Rolling Stock - Units/Trains Line 34]</v>
      </c>
      <c r="E960" s="102"/>
      <c r="F960" s="140" t="str">
        <f t="shared" si="56"/>
        <v>000 Unit Miles</v>
      </c>
      <c r="G960" s="103">
        <f t="shared" si="60"/>
        <v>0</v>
      </c>
      <c r="H960" s="103">
        <f t="shared" si="60"/>
        <v>0</v>
      </c>
      <c r="I960" s="103">
        <f t="shared" si="60"/>
        <v>0</v>
      </c>
      <c r="J960" s="103">
        <f t="shared" si="60"/>
        <v>0</v>
      </c>
      <c r="K960" s="103">
        <f t="shared" si="60"/>
        <v>0</v>
      </c>
      <c r="L960" s="103">
        <f t="shared" si="60"/>
        <v>0</v>
      </c>
      <c r="M960" s="103">
        <f t="shared" si="60"/>
        <v>0</v>
      </c>
      <c r="N960" s="103">
        <f t="shared" si="60"/>
        <v>0</v>
      </c>
      <c r="O960" s="103">
        <f t="shared" si="60"/>
        <v>0</v>
      </c>
      <c r="P960" s="103">
        <f t="shared" si="60"/>
        <v>0</v>
      </c>
      <c r="Q960" s="103">
        <f t="shared" si="60"/>
        <v>0</v>
      </c>
      <c r="R960" s="103">
        <f t="shared" si="60"/>
        <v>0</v>
      </c>
      <c r="S960" s="103">
        <f t="shared" si="60"/>
        <v>0</v>
      </c>
      <c r="T960" s="103">
        <f t="shared" si="60"/>
        <v>0</v>
      </c>
      <c r="U960" s="103">
        <f t="shared" si="60"/>
        <v>0</v>
      </c>
      <c r="V960" s="103">
        <f t="shared" si="60"/>
        <v>0</v>
      </c>
      <c r="W960" s="103">
        <f t="shared" si="60"/>
        <v>0</v>
      </c>
      <c r="X960" s="103">
        <f t="shared" si="60"/>
        <v>0</v>
      </c>
      <c r="Y960" s="103">
        <f t="shared" si="60"/>
        <v>0</v>
      </c>
      <c r="Z960" s="103">
        <f t="shared" si="60"/>
        <v>0</v>
      </c>
      <c r="AA960" s="103">
        <f t="shared" si="60"/>
        <v>0</v>
      </c>
      <c r="AB960" s="103">
        <f t="shared" si="60"/>
        <v>0</v>
      </c>
      <c r="AC960" s="104">
        <f t="shared" si="59"/>
        <v>0</v>
      </c>
      <c r="AE960" s="105">
        <f t="shared" si="53"/>
        <v>0</v>
      </c>
      <c r="AG960" s="105">
        <f t="shared" si="54"/>
        <v>0</v>
      </c>
      <c r="AI960" s="105">
        <f t="shared" si="55"/>
        <v>0</v>
      </c>
      <c r="AK960" s="301"/>
    </row>
    <row r="961" spans="4:37" ht="12.75" customHeight="1" outlineLevel="1" x14ac:dyDescent="0.25">
      <c r="D961" s="139" t="str">
        <f>'Line Items'!D1094</f>
        <v>[Rolling Stock - Units/Trains Line 35]</v>
      </c>
      <c r="E961" s="102"/>
      <c r="F961" s="140" t="str">
        <f t="shared" si="56"/>
        <v>000 Unit Miles</v>
      </c>
      <c r="G961" s="103">
        <f t="shared" si="60"/>
        <v>0</v>
      </c>
      <c r="H961" s="103">
        <f t="shared" si="60"/>
        <v>0</v>
      </c>
      <c r="I961" s="103">
        <f t="shared" si="60"/>
        <v>0</v>
      </c>
      <c r="J961" s="103">
        <f t="shared" si="60"/>
        <v>0</v>
      </c>
      <c r="K961" s="103">
        <f t="shared" si="60"/>
        <v>0</v>
      </c>
      <c r="L961" s="103">
        <f t="shared" si="60"/>
        <v>0</v>
      </c>
      <c r="M961" s="103">
        <f t="shared" si="60"/>
        <v>0</v>
      </c>
      <c r="N961" s="103">
        <f t="shared" si="60"/>
        <v>0</v>
      </c>
      <c r="O961" s="103">
        <f t="shared" si="60"/>
        <v>0</v>
      </c>
      <c r="P961" s="103">
        <f t="shared" si="60"/>
        <v>0</v>
      </c>
      <c r="Q961" s="103">
        <f t="shared" si="60"/>
        <v>0</v>
      </c>
      <c r="R961" s="103">
        <f t="shared" si="60"/>
        <v>0</v>
      </c>
      <c r="S961" s="103">
        <f t="shared" si="60"/>
        <v>0</v>
      </c>
      <c r="T961" s="103">
        <f t="shared" si="60"/>
        <v>0</v>
      </c>
      <c r="U961" s="103">
        <f t="shared" si="60"/>
        <v>0</v>
      </c>
      <c r="V961" s="103">
        <f t="shared" si="60"/>
        <v>0</v>
      </c>
      <c r="W961" s="103">
        <f t="shared" si="60"/>
        <v>0</v>
      </c>
      <c r="X961" s="103">
        <f t="shared" si="60"/>
        <v>0</v>
      </c>
      <c r="Y961" s="103">
        <f t="shared" si="60"/>
        <v>0</v>
      </c>
      <c r="Z961" s="103">
        <f t="shared" si="60"/>
        <v>0</v>
      </c>
      <c r="AA961" s="103">
        <f t="shared" si="60"/>
        <v>0</v>
      </c>
      <c r="AB961" s="103">
        <f t="shared" si="60"/>
        <v>0</v>
      </c>
      <c r="AC961" s="104">
        <f t="shared" si="59"/>
        <v>0</v>
      </c>
      <c r="AE961" s="105">
        <f t="shared" si="53"/>
        <v>0</v>
      </c>
      <c r="AG961" s="105">
        <f t="shared" si="54"/>
        <v>0</v>
      </c>
      <c r="AI961" s="105">
        <f t="shared" si="55"/>
        <v>0</v>
      </c>
      <c r="AK961" s="301"/>
    </row>
    <row r="962" spans="4:37" ht="12.75" customHeight="1" outlineLevel="1" x14ac:dyDescent="0.25">
      <c r="D962" s="139" t="str">
        <f>'Line Items'!D1095</f>
        <v>[Rolling Stock - Units/Trains Line 36]</v>
      </c>
      <c r="E962" s="102"/>
      <c r="F962" s="140" t="str">
        <f t="shared" si="56"/>
        <v>000 Unit Miles</v>
      </c>
      <c r="G962" s="103">
        <f t="shared" si="60"/>
        <v>0</v>
      </c>
      <c r="H962" s="103">
        <f t="shared" si="60"/>
        <v>0</v>
      </c>
      <c r="I962" s="103">
        <f t="shared" si="60"/>
        <v>0</v>
      </c>
      <c r="J962" s="103">
        <f t="shared" si="60"/>
        <v>0</v>
      </c>
      <c r="K962" s="103">
        <f t="shared" si="60"/>
        <v>0</v>
      </c>
      <c r="L962" s="103">
        <f t="shared" si="60"/>
        <v>0</v>
      </c>
      <c r="M962" s="103">
        <f t="shared" si="60"/>
        <v>0</v>
      </c>
      <c r="N962" s="103">
        <f t="shared" si="60"/>
        <v>0</v>
      </c>
      <c r="O962" s="103">
        <f t="shared" si="60"/>
        <v>0</v>
      </c>
      <c r="P962" s="103">
        <f t="shared" si="60"/>
        <v>0</v>
      </c>
      <c r="Q962" s="103">
        <f t="shared" si="60"/>
        <v>0</v>
      </c>
      <c r="R962" s="103">
        <f t="shared" si="60"/>
        <v>0</v>
      </c>
      <c r="S962" s="103">
        <f t="shared" si="60"/>
        <v>0</v>
      </c>
      <c r="T962" s="103">
        <f t="shared" si="60"/>
        <v>0</v>
      </c>
      <c r="U962" s="103">
        <f t="shared" si="60"/>
        <v>0</v>
      </c>
      <c r="V962" s="103">
        <f t="shared" si="60"/>
        <v>0</v>
      </c>
      <c r="W962" s="103">
        <f t="shared" si="60"/>
        <v>0</v>
      </c>
      <c r="X962" s="103">
        <f t="shared" si="60"/>
        <v>0</v>
      </c>
      <c r="Y962" s="103">
        <f t="shared" si="60"/>
        <v>0</v>
      </c>
      <c r="Z962" s="103">
        <f t="shared" si="60"/>
        <v>0</v>
      </c>
      <c r="AA962" s="103">
        <f t="shared" si="60"/>
        <v>0</v>
      </c>
      <c r="AB962" s="103">
        <f t="shared" si="60"/>
        <v>0</v>
      </c>
      <c r="AC962" s="104">
        <f t="shared" si="59"/>
        <v>0</v>
      </c>
      <c r="AE962" s="105">
        <f t="shared" si="53"/>
        <v>0</v>
      </c>
      <c r="AG962" s="105">
        <f t="shared" si="54"/>
        <v>0</v>
      </c>
      <c r="AI962" s="105">
        <f t="shared" si="55"/>
        <v>0</v>
      </c>
      <c r="AK962" s="301"/>
    </row>
    <row r="963" spans="4:37" ht="12.75" customHeight="1" outlineLevel="1" x14ac:dyDescent="0.25">
      <c r="D963" s="139" t="str">
        <f>'Line Items'!D1096</f>
        <v>[Rolling Stock - Units/Trains Line 37]</v>
      </c>
      <c r="E963" s="102"/>
      <c r="F963" s="140" t="str">
        <f t="shared" si="56"/>
        <v>000 Unit Miles</v>
      </c>
      <c r="G963" s="103">
        <f t="shared" si="60"/>
        <v>0</v>
      </c>
      <c r="H963" s="103">
        <f t="shared" si="60"/>
        <v>0</v>
      </c>
      <c r="I963" s="103">
        <f t="shared" si="60"/>
        <v>0</v>
      </c>
      <c r="J963" s="103">
        <f t="shared" si="60"/>
        <v>0</v>
      </c>
      <c r="K963" s="103">
        <f t="shared" si="60"/>
        <v>0</v>
      </c>
      <c r="L963" s="103">
        <f t="shared" si="60"/>
        <v>0</v>
      </c>
      <c r="M963" s="103">
        <f t="shared" si="60"/>
        <v>0</v>
      </c>
      <c r="N963" s="103">
        <f t="shared" si="60"/>
        <v>0</v>
      </c>
      <c r="O963" s="103">
        <f t="shared" si="60"/>
        <v>0</v>
      </c>
      <c r="P963" s="103">
        <f t="shared" si="60"/>
        <v>0</v>
      </c>
      <c r="Q963" s="103">
        <f t="shared" si="60"/>
        <v>0</v>
      </c>
      <c r="R963" s="103">
        <f t="shared" si="60"/>
        <v>0</v>
      </c>
      <c r="S963" s="103">
        <f t="shared" si="60"/>
        <v>0</v>
      </c>
      <c r="T963" s="103">
        <f t="shared" si="60"/>
        <v>0</v>
      </c>
      <c r="U963" s="103">
        <f t="shared" si="60"/>
        <v>0</v>
      </c>
      <c r="V963" s="103">
        <f t="shared" si="60"/>
        <v>0</v>
      </c>
      <c r="W963" s="103">
        <f t="shared" si="60"/>
        <v>0</v>
      </c>
      <c r="X963" s="103">
        <f t="shared" si="60"/>
        <v>0</v>
      </c>
      <c r="Y963" s="103">
        <f t="shared" si="60"/>
        <v>0</v>
      </c>
      <c r="Z963" s="103">
        <f t="shared" si="60"/>
        <v>0</v>
      </c>
      <c r="AA963" s="103">
        <f t="shared" si="60"/>
        <v>0</v>
      </c>
      <c r="AB963" s="103">
        <f t="shared" si="60"/>
        <v>0</v>
      </c>
      <c r="AC963" s="104">
        <f t="shared" si="59"/>
        <v>0</v>
      </c>
      <c r="AE963" s="105">
        <f t="shared" si="53"/>
        <v>0</v>
      </c>
      <c r="AG963" s="105">
        <f t="shared" si="54"/>
        <v>0</v>
      </c>
      <c r="AI963" s="105">
        <f t="shared" si="55"/>
        <v>0</v>
      </c>
      <c r="AK963" s="301"/>
    </row>
    <row r="964" spans="4:37" ht="12.75" customHeight="1" outlineLevel="1" x14ac:dyDescent="0.25">
      <c r="D964" s="139" t="str">
        <f>'Line Items'!D1097</f>
        <v>[Rolling Stock - Units/Trains Line 38]</v>
      </c>
      <c r="E964" s="102"/>
      <c r="F964" s="140" t="str">
        <f t="shared" si="56"/>
        <v>000 Unit Miles</v>
      </c>
      <c r="G964" s="103">
        <f t="shared" si="60"/>
        <v>0</v>
      </c>
      <c r="H964" s="103">
        <f t="shared" si="60"/>
        <v>0</v>
      </c>
      <c r="I964" s="103">
        <f t="shared" si="60"/>
        <v>0</v>
      </c>
      <c r="J964" s="103">
        <f t="shared" si="60"/>
        <v>0</v>
      </c>
      <c r="K964" s="103">
        <f t="shared" si="60"/>
        <v>0</v>
      </c>
      <c r="L964" s="103">
        <f t="shared" si="60"/>
        <v>0</v>
      </c>
      <c r="M964" s="103">
        <f t="shared" si="60"/>
        <v>0</v>
      </c>
      <c r="N964" s="103">
        <f t="shared" si="60"/>
        <v>0</v>
      </c>
      <c r="O964" s="103">
        <f t="shared" si="60"/>
        <v>0</v>
      </c>
      <c r="P964" s="103">
        <f t="shared" si="60"/>
        <v>0</v>
      </c>
      <c r="Q964" s="103">
        <f t="shared" si="60"/>
        <v>0</v>
      </c>
      <c r="R964" s="103">
        <f t="shared" si="60"/>
        <v>0</v>
      </c>
      <c r="S964" s="103">
        <f t="shared" si="60"/>
        <v>0</v>
      </c>
      <c r="T964" s="103">
        <f t="shared" si="60"/>
        <v>0</v>
      </c>
      <c r="U964" s="103">
        <f t="shared" si="60"/>
        <v>0</v>
      </c>
      <c r="V964" s="103">
        <f t="shared" si="60"/>
        <v>0</v>
      </c>
      <c r="W964" s="103">
        <f t="shared" si="60"/>
        <v>0</v>
      </c>
      <c r="X964" s="103">
        <f t="shared" si="60"/>
        <v>0</v>
      </c>
      <c r="Y964" s="103">
        <f t="shared" si="60"/>
        <v>0</v>
      </c>
      <c r="Z964" s="103">
        <f t="shared" si="60"/>
        <v>0</v>
      </c>
      <c r="AA964" s="103">
        <f t="shared" si="60"/>
        <v>0</v>
      </c>
      <c r="AB964" s="103">
        <f t="shared" si="60"/>
        <v>0</v>
      </c>
      <c r="AC964" s="104">
        <f t="shared" si="59"/>
        <v>0</v>
      </c>
      <c r="AE964" s="105">
        <f t="shared" si="53"/>
        <v>0</v>
      </c>
      <c r="AG964" s="105">
        <f t="shared" si="54"/>
        <v>0</v>
      </c>
      <c r="AI964" s="105">
        <f t="shared" si="55"/>
        <v>0</v>
      </c>
      <c r="AK964" s="301"/>
    </row>
    <row r="965" spans="4:37" ht="12.75" customHeight="1" outlineLevel="1" x14ac:dyDescent="0.25">
      <c r="D965" s="139" t="str">
        <f>'Line Items'!D1098</f>
        <v>[Rolling Stock - Units/Trains Line 39]</v>
      </c>
      <c r="E965" s="102"/>
      <c r="F965" s="140" t="str">
        <f t="shared" si="56"/>
        <v>000 Unit Miles</v>
      </c>
      <c r="G965" s="103">
        <f t="shared" si="60"/>
        <v>0</v>
      </c>
      <c r="H965" s="103">
        <f t="shared" si="60"/>
        <v>0</v>
      </c>
      <c r="I965" s="103">
        <f t="shared" si="60"/>
        <v>0</v>
      </c>
      <c r="J965" s="103">
        <f t="shared" si="60"/>
        <v>0</v>
      </c>
      <c r="K965" s="103">
        <f t="shared" si="60"/>
        <v>0</v>
      </c>
      <c r="L965" s="103">
        <f t="shared" si="60"/>
        <v>0</v>
      </c>
      <c r="M965" s="103">
        <f t="shared" si="60"/>
        <v>0</v>
      </c>
      <c r="N965" s="103">
        <f t="shared" si="60"/>
        <v>0</v>
      </c>
      <c r="O965" s="103">
        <f t="shared" si="60"/>
        <v>0</v>
      </c>
      <c r="P965" s="103">
        <f t="shared" si="60"/>
        <v>0</v>
      </c>
      <c r="Q965" s="103">
        <f t="shared" si="60"/>
        <v>0</v>
      </c>
      <c r="R965" s="103">
        <f t="shared" si="60"/>
        <v>0</v>
      </c>
      <c r="S965" s="103">
        <f t="shared" si="60"/>
        <v>0</v>
      </c>
      <c r="T965" s="103">
        <f t="shared" si="60"/>
        <v>0</v>
      </c>
      <c r="U965" s="103">
        <f t="shared" si="60"/>
        <v>0</v>
      </c>
      <c r="V965" s="103">
        <f t="shared" si="60"/>
        <v>0</v>
      </c>
      <c r="W965" s="103">
        <f t="shared" si="60"/>
        <v>0</v>
      </c>
      <c r="X965" s="103">
        <f t="shared" si="60"/>
        <v>0</v>
      </c>
      <c r="Y965" s="103">
        <f t="shared" si="60"/>
        <v>0</v>
      </c>
      <c r="Z965" s="103">
        <f t="shared" si="60"/>
        <v>0</v>
      </c>
      <c r="AA965" s="103">
        <f t="shared" si="60"/>
        <v>0</v>
      </c>
      <c r="AB965" s="103">
        <f t="shared" si="60"/>
        <v>0</v>
      </c>
      <c r="AC965" s="104">
        <f t="shared" si="59"/>
        <v>0</v>
      </c>
      <c r="AE965" s="105">
        <f t="shared" si="53"/>
        <v>0</v>
      </c>
      <c r="AG965" s="105">
        <f t="shared" si="54"/>
        <v>0</v>
      </c>
      <c r="AI965" s="105">
        <f t="shared" si="55"/>
        <v>0</v>
      </c>
      <c r="AK965" s="301"/>
    </row>
    <row r="966" spans="4:37" ht="12.75" customHeight="1" outlineLevel="1" x14ac:dyDescent="0.25">
      <c r="D966" s="139" t="str">
        <f>'Line Items'!D1099</f>
        <v>[Rolling Stock - Units/Trains Line 40]</v>
      </c>
      <c r="E966" s="102"/>
      <c r="F966" s="140" t="str">
        <f t="shared" si="56"/>
        <v>000 Unit Miles</v>
      </c>
      <c r="G966" s="103">
        <f t="shared" si="60"/>
        <v>0</v>
      </c>
      <c r="H966" s="103">
        <f t="shared" si="60"/>
        <v>0</v>
      </c>
      <c r="I966" s="103">
        <f t="shared" si="60"/>
        <v>0</v>
      </c>
      <c r="J966" s="103">
        <f t="shared" si="60"/>
        <v>0</v>
      </c>
      <c r="K966" s="103">
        <f t="shared" si="60"/>
        <v>0</v>
      </c>
      <c r="L966" s="103">
        <f t="shared" si="60"/>
        <v>0</v>
      </c>
      <c r="M966" s="103">
        <f t="shared" si="60"/>
        <v>0</v>
      </c>
      <c r="N966" s="103">
        <f t="shared" si="60"/>
        <v>0</v>
      </c>
      <c r="O966" s="103">
        <f t="shared" si="60"/>
        <v>0</v>
      </c>
      <c r="P966" s="103">
        <f t="shared" si="60"/>
        <v>0</v>
      </c>
      <c r="Q966" s="103">
        <f t="shared" si="60"/>
        <v>0</v>
      </c>
      <c r="R966" s="103">
        <f t="shared" si="60"/>
        <v>0</v>
      </c>
      <c r="S966" s="103">
        <f t="shared" si="60"/>
        <v>0</v>
      </c>
      <c r="T966" s="103">
        <f t="shared" ref="T966:AC981" si="61">SUM(T578,T772)</f>
        <v>0</v>
      </c>
      <c r="U966" s="103">
        <f t="shared" si="61"/>
        <v>0</v>
      </c>
      <c r="V966" s="103">
        <f t="shared" si="61"/>
        <v>0</v>
      </c>
      <c r="W966" s="103">
        <f t="shared" si="61"/>
        <v>0</v>
      </c>
      <c r="X966" s="103">
        <f t="shared" si="61"/>
        <v>0</v>
      </c>
      <c r="Y966" s="103">
        <f t="shared" si="61"/>
        <v>0</v>
      </c>
      <c r="Z966" s="103">
        <f t="shared" si="61"/>
        <v>0</v>
      </c>
      <c r="AA966" s="103">
        <f t="shared" si="61"/>
        <v>0</v>
      </c>
      <c r="AB966" s="103">
        <f t="shared" si="61"/>
        <v>0</v>
      </c>
      <c r="AC966" s="104">
        <f t="shared" si="59"/>
        <v>0</v>
      </c>
      <c r="AE966" s="105">
        <f t="shared" si="53"/>
        <v>0</v>
      </c>
      <c r="AG966" s="105">
        <f t="shared" si="54"/>
        <v>0</v>
      </c>
      <c r="AI966" s="105">
        <f t="shared" si="55"/>
        <v>0</v>
      </c>
      <c r="AK966" s="301"/>
    </row>
    <row r="967" spans="4:37" ht="12.75" customHeight="1" outlineLevel="1" x14ac:dyDescent="0.25">
      <c r="D967" s="139" t="str">
        <f>'Line Items'!D1100</f>
        <v>[Rolling Stock - Units/Trains Line 41]</v>
      </c>
      <c r="E967" s="102"/>
      <c r="F967" s="140" t="str">
        <f t="shared" si="56"/>
        <v>000 Unit Miles</v>
      </c>
      <c r="G967" s="103">
        <f t="shared" ref="G967:V982" si="62">SUM(G579,G773)</f>
        <v>0</v>
      </c>
      <c r="H967" s="103">
        <f t="shared" si="62"/>
        <v>0</v>
      </c>
      <c r="I967" s="103">
        <f t="shared" si="62"/>
        <v>0</v>
      </c>
      <c r="J967" s="103">
        <f t="shared" si="62"/>
        <v>0</v>
      </c>
      <c r="K967" s="103">
        <f t="shared" si="62"/>
        <v>0</v>
      </c>
      <c r="L967" s="103">
        <f t="shared" si="62"/>
        <v>0</v>
      </c>
      <c r="M967" s="103">
        <f t="shared" si="62"/>
        <v>0</v>
      </c>
      <c r="N967" s="103">
        <f t="shared" si="62"/>
        <v>0</v>
      </c>
      <c r="O967" s="103">
        <f t="shared" si="62"/>
        <v>0</v>
      </c>
      <c r="P967" s="103">
        <f t="shared" si="62"/>
        <v>0</v>
      </c>
      <c r="Q967" s="103">
        <f t="shared" si="62"/>
        <v>0</v>
      </c>
      <c r="R967" s="103">
        <f t="shared" si="62"/>
        <v>0</v>
      </c>
      <c r="S967" s="103">
        <f t="shared" si="62"/>
        <v>0</v>
      </c>
      <c r="T967" s="103">
        <f t="shared" si="61"/>
        <v>0</v>
      </c>
      <c r="U967" s="103">
        <f t="shared" si="61"/>
        <v>0</v>
      </c>
      <c r="V967" s="103">
        <f t="shared" si="61"/>
        <v>0</v>
      </c>
      <c r="W967" s="103">
        <f t="shared" si="61"/>
        <v>0</v>
      </c>
      <c r="X967" s="103">
        <f t="shared" si="61"/>
        <v>0</v>
      </c>
      <c r="Y967" s="103">
        <f t="shared" si="61"/>
        <v>0</v>
      </c>
      <c r="Z967" s="103">
        <f t="shared" si="61"/>
        <v>0</v>
      </c>
      <c r="AA967" s="103">
        <f t="shared" si="61"/>
        <v>0</v>
      </c>
      <c r="AB967" s="103">
        <f t="shared" si="61"/>
        <v>0</v>
      </c>
      <c r="AC967" s="104">
        <f t="shared" si="59"/>
        <v>0</v>
      </c>
      <c r="AE967" s="105">
        <f t="shared" si="53"/>
        <v>0</v>
      </c>
      <c r="AG967" s="105">
        <f t="shared" si="54"/>
        <v>0</v>
      </c>
      <c r="AI967" s="105">
        <f t="shared" si="55"/>
        <v>0</v>
      </c>
      <c r="AK967" s="301"/>
    </row>
    <row r="968" spans="4:37" ht="12.75" customHeight="1" outlineLevel="1" x14ac:dyDescent="0.25">
      <c r="D968" s="139" t="str">
        <f>'Line Items'!D1101</f>
        <v>[Rolling Stock - Units/Trains Line 42]</v>
      </c>
      <c r="E968" s="102"/>
      <c r="F968" s="140" t="str">
        <f t="shared" si="56"/>
        <v>000 Unit Miles</v>
      </c>
      <c r="G968" s="103">
        <f t="shared" si="62"/>
        <v>0</v>
      </c>
      <c r="H968" s="103">
        <f t="shared" si="62"/>
        <v>0</v>
      </c>
      <c r="I968" s="103">
        <f t="shared" si="62"/>
        <v>0</v>
      </c>
      <c r="J968" s="103">
        <f t="shared" si="62"/>
        <v>0</v>
      </c>
      <c r="K968" s="103">
        <f t="shared" si="62"/>
        <v>0</v>
      </c>
      <c r="L968" s="103">
        <f t="shared" si="62"/>
        <v>0</v>
      </c>
      <c r="M968" s="103">
        <f t="shared" si="62"/>
        <v>0</v>
      </c>
      <c r="N968" s="103">
        <f t="shared" si="62"/>
        <v>0</v>
      </c>
      <c r="O968" s="103">
        <f t="shared" si="62"/>
        <v>0</v>
      </c>
      <c r="P968" s="103">
        <f t="shared" si="62"/>
        <v>0</v>
      </c>
      <c r="Q968" s="103">
        <f t="shared" si="62"/>
        <v>0</v>
      </c>
      <c r="R968" s="103">
        <f t="shared" si="62"/>
        <v>0</v>
      </c>
      <c r="S968" s="103">
        <f t="shared" si="62"/>
        <v>0</v>
      </c>
      <c r="T968" s="103">
        <f t="shared" si="61"/>
        <v>0</v>
      </c>
      <c r="U968" s="103">
        <f t="shared" si="61"/>
        <v>0</v>
      </c>
      <c r="V968" s="103">
        <f t="shared" si="61"/>
        <v>0</v>
      </c>
      <c r="W968" s="103">
        <f t="shared" si="61"/>
        <v>0</v>
      </c>
      <c r="X968" s="103">
        <f t="shared" si="61"/>
        <v>0</v>
      </c>
      <c r="Y968" s="103">
        <f t="shared" si="61"/>
        <v>0</v>
      </c>
      <c r="Z968" s="103">
        <f t="shared" si="61"/>
        <v>0</v>
      </c>
      <c r="AA968" s="103">
        <f t="shared" si="61"/>
        <v>0</v>
      </c>
      <c r="AB968" s="103">
        <f t="shared" si="61"/>
        <v>0</v>
      </c>
      <c r="AC968" s="104">
        <f t="shared" si="59"/>
        <v>0</v>
      </c>
      <c r="AE968" s="105">
        <f t="shared" si="53"/>
        <v>0</v>
      </c>
      <c r="AG968" s="105">
        <f t="shared" si="54"/>
        <v>0</v>
      </c>
      <c r="AI968" s="105">
        <f t="shared" si="55"/>
        <v>0</v>
      </c>
      <c r="AK968" s="301"/>
    </row>
    <row r="969" spans="4:37" ht="12.75" customHeight="1" outlineLevel="1" x14ac:dyDescent="0.25">
      <c r="D969" s="139" t="str">
        <f>'Line Items'!D1102</f>
        <v>[Rolling Stock - Units/Trains Line 43]</v>
      </c>
      <c r="E969" s="102"/>
      <c r="F969" s="140" t="str">
        <f t="shared" si="56"/>
        <v>000 Unit Miles</v>
      </c>
      <c r="G969" s="103">
        <f t="shared" si="62"/>
        <v>0</v>
      </c>
      <c r="H969" s="103">
        <f t="shared" si="62"/>
        <v>0</v>
      </c>
      <c r="I969" s="103">
        <f t="shared" si="62"/>
        <v>0</v>
      </c>
      <c r="J969" s="103">
        <f t="shared" si="62"/>
        <v>0</v>
      </c>
      <c r="K969" s="103">
        <f t="shared" si="62"/>
        <v>0</v>
      </c>
      <c r="L969" s="103">
        <f t="shared" si="62"/>
        <v>0</v>
      </c>
      <c r="M969" s="103">
        <f t="shared" si="62"/>
        <v>0</v>
      </c>
      <c r="N969" s="103">
        <f t="shared" si="62"/>
        <v>0</v>
      </c>
      <c r="O969" s="103">
        <f t="shared" si="62"/>
        <v>0</v>
      </c>
      <c r="P969" s="103">
        <f t="shared" si="62"/>
        <v>0</v>
      </c>
      <c r="Q969" s="103">
        <f t="shared" si="62"/>
        <v>0</v>
      </c>
      <c r="R969" s="103">
        <f t="shared" si="62"/>
        <v>0</v>
      </c>
      <c r="S969" s="103">
        <f t="shared" si="62"/>
        <v>0</v>
      </c>
      <c r="T969" s="103">
        <f t="shared" si="61"/>
        <v>0</v>
      </c>
      <c r="U969" s="103">
        <f t="shared" si="61"/>
        <v>0</v>
      </c>
      <c r="V969" s="103">
        <f t="shared" si="61"/>
        <v>0</v>
      </c>
      <c r="W969" s="103">
        <f t="shared" si="61"/>
        <v>0</v>
      </c>
      <c r="X969" s="103">
        <f t="shared" si="61"/>
        <v>0</v>
      </c>
      <c r="Y969" s="103">
        <f t="shared" si="61"/>
        <v>0</v>
      </c>
      <c r="Z969" s="103">
        <f t="shared" si="61"/>
        <v>0</v>
      </c>
      <c r="AA969" s="103">
        <f t="shared" si="61"/>
        <v>0</v>
      </c>
      <c r="AB969" s="103">
        <f t="shared" si="61"/>
        <v>0</v>
      </c>
      <c r="AC969" s="104">
        <f t="shared" si="59"/>
        <v>0</v>
      </c>
      <c r="AE969" s="105">
        <f t="shared" si="53"/>
        <v>0</v>
      </c>
      <c r="AG969" s="105">
        <f t="shared" si="54"/>
        <v>0</v>
      </c>
      <c r="AI969" s="105">
        <f t="shared" si="55"/>
        <v>0</v>
      </c>
      <c r="AK969" s="301"/>
    </row>
    <row r="970" spans="4:37" ht="12.75" customHeight="1" outlineLevel="1" x14ac:dyDescent="0.25">
      <c r="D970" s="139" t="str">
        <f>'Line Items'!D1103</f>
        <v>[Rolling Stock - Units/Trains Line 44]</v>
      </c>
      <c r="E970" s="102"/>
      <c r="F970" s="140" t="str">
        <f t="shared" si="56"/>
        <v>000 Unit Miles</v>
      </c>
      <c r="G970" s="103">
        <f t="shared" si="62"/>
        <v>0</v>
      </c>
      <c r="H970" s="103">
        <f t="shared" si="62"/>
        <v>0</v>
      </c>
      <c r="I970" s="103">
        <f t="shared" si="62"/>
        <v>0</v>
      </c>
      <c r="J970" s="103">
        <f t="shared" si="62"/>
        <v>0</v>
      </c>
      <c r="K970" s="103">
        <f t="shared" si="62"/>
        <v>0</v>
      </c>
      <c r="L970" s="103">
        <f t="shared" si="62"/>
        <v>0</v>
      </c>
      <c r="M970" s="103">
        <f t="shared" si="62"/>
        <v>0</v>
      </c>
      <c r="N970" s="103">
        <f t="shared" si="62"/>
        <v>0</v>
      </c>
      <c r="O970" s="103">
        <f t="shared" si="62"/>
        <v>0</v>
      </c>
      <c r="P970" s="103">
        <f t="shared" si="62"/>
        <v>0</v>
      </c>
      <c r="Q970" s="103">
        <f t="shared" si="62"/>
        <v>0</v>
      </c>
      <c r="R970" s="103">
        <f t="shared" si="62"/>
        <v>0</v>
      </c>
      <c r="S970" s="103">
        <f t="shared" si="62"/>
        <v>0</v>
      </c>
      <c r="T970" s="103">
        <f t="shared" si="61"/>
        <v>0</v>
      </c>
      <c r="U970" s="103">
        <f t="shared" si="61"/>
        <v>0</v>
      </c>
      <c r="V970" s="103">
        <f t="shared" si="61"/>
        <v>0</v>
      </c>
      <c r="W970" s="103">
        <f t="shared" si="61"/>
        <v>0</v>
      </c>
      <c r="X970" s="103">
        <f t="shared" si="61"/>
        <v>0</v>
      </c>
      <c r="Y970" s="103">
        <f t="shared" si="61"/>
        <v>0</v>
      </c>
      <c r="Z970" s="103">
        <f t="shared" si="61"/>
        <v>0</v>
      </c>
      <c r="AA970" s="103">
        <f t="shared" si="61"/>
        <v>0</v>
      </c>
      <c r="AB970" s="103">
        <f t="shared" si="61"/>
        <v>0</v>
      </c>
      <c r="AC970" s="104">
        <f t="shared" si="61"/>
        <v>0</v>
      </c>
      <c r="AE970" s="105">
        <f t="shared" si="53"/>
        <v>0</v>
      </c>
      <c r="AG970" s="105">
        <f t="shared" si="54"/>
        <v>0</v>
      </c>
      <c r="AI970" s="105">
        <f t="shared" si="55"/>
        <v>0</v>
      </c>
      <c r="AK970" s="301"/>
    </row>
    <row r="971" spans="4:37" ht="12.75" customHeight="1" outlineLevel="1" x14ac:dyDescent="0.25">
      <c r="D971" s="139" t="str">
        <f>'Line Items'!D1104</f>
        <v>[Rolling Stock - Units/Trains Line 45]</v>
      </c>
      <c r="E971" s="102"/>
      <c r="F971" s="140" t="str">
        <f t="shared" si="56"/>
        <v>000 Unit Miles</v>
      </c>
      <c r="G971" s="103">
        <f t="shared" si="62"/>
        <v>0</v>
      </c>
      <c r="H971" s="103">
        <f t="shared" si="62"/>
        <v>0</v>
      </c>
      <c r="I971" s="103">
        <f t="shared" si="62"/>
        <v>0</v>
      </c>
      <c r="J971" s="103">
        <f t="shared" si="62"/>
        <v>0</v>
      </c>
      <c r="K971" s="103">
        <f t="shared" si="62"/>
        <v>0</v>
      </c>
      <c r="L971" s="103">
        <f t="shared" si="62"/>
        <v>0</v>
      </c>
      <c r="M971" s="103">
        <f t="shared" si="62"/>
        <v>0</v>
      </c>
      <c r="N971" s="103">
        <f t="shared" si="62"/>
        <v>0</v>
      </c>
      <c r="O971" s="103">
        <f t="shared" si="62"/>
        <v>0</v>
      </c>
      <c r="P971" s="103">
        <f t="shared" si="62"/>
        <v>0</v>
      </c>
      <c r="Q971" s="103">
        <f t="shared" si="62"/>
        <v>0</v>
      </c>
      <c r="R971" s="103">
        <f t="shared" si="62"/>
        <v>0</v>
      </c>
      <c r="S971" s="103">
        <f t="shared" si="62"/>
        <v>0</v>
      </c>
      <c r="T971" s="103">
        <f t="shared" si="61"/>
        <v>0</v>
      </c>
      <c r="U971" s="103">
        <f t="shared" si="61"/>
        <v>0</v>
      </c>
      <c r="V971" s="103">
        <f t="shared" si="61"/>
        <v>0</v>
      </c>
      <c r="W971" s="103">
        <f t="shared" si="61"/>
        <v>0</v>
      </c>
      <c r="X971" s="103">
        <f t="shared" si="61"/>
        <v>0</v>
      </c>
      <c r="Y971" s="103">
        <f t="shared" si="61"/>
        <v>0</v>
      </c>
      <c r="Z971" s="103">
        <f t="shared" si="61"/>
        <v>0</v>
      </c>
      <c r="AA971" s="103">
        <f t="shared" si="61"/>
        <v>0</v>
      </c>
      <c r="AB971" s="103">
        <f t="shared" si="61"/>
        <v>0</v>
      </c>
      <c r="AC971" s="104">
        <f t="shared" si="61"/>
        <v>0</v>
      </c>
      <c r="AE971" s="105">
        <f t="shared" si="53"/>
        <v>0</v>
      </c>
      <c r="AG971" s="105">
        <f t="shared" si="54"/>
        <v>0</v>
      </c>
      <c r="AI971" s="105">
        <f t="shared" si="55"/>
        <v>0</v>
      </c>
      <c r="AK971" s="301"/>
    </row>
    <row r="972" spans="4:37" ht="12.75" customHeight="1" outlineLevel="1" x14ac:dyDescent="0.25">
      <c r="D972" s="139" t="str">
        <f>'Line Items'!D1105</f>
        <v>[Rolling Stock - Units/Trains Line 46]</v>
      </c>
      <c r="E972" s="102"/>
      <c r="F972" s="140" t="str">
        <f t="shared" si="56"/>
        <v>000 Unit Miles</v>
      </c>
      <c r="G972" s="103">
        <f t="shared" si="62"/>
        <v>0</v>
      </c>
      <c r="H972" s="103">
        <f t="shared" si="62"/>
        <v>0</v>
      </c>
      <c r="I972" s="103">
        <f t="shared" si="62"/>
        <v>0</v>
      </c>
      <c r="J972" s="103">
        <f t="shared" si="62"/>
        <v>0</v>
      </c>
      <c r="K972" s="103">
        <f t="shared" si="62"/>
        <v>0</v>
      </c>
      <c r="L972" s="103">
        <f t="shared" si="62"/>
        <v>0</v>
      </c>
      <c r="M972" s="103">
        <f t="shared" si="62"/>
        <v>0</v>
      </c>
      <c r="N972" s="103">
        <f t="shared" si="62"/>
        <v>0</v>
      </c>
      <c r="O972" s="103">
        <f t="shared" si="62"/>
        <v>0</v>
      </c>
      <c r="P972" s="103">
        <f t="shared" si="62"/>
        <v>0</v>
      </c>
      <c r="Q972" s="103">
        <f t="shared" si="62"/>
        <v>0</v>
      </c>
      <c r="R972" s="103">
        <f t="shared" si="62"/>
        <v>0</v>
      </c>
      <c r="S972" s="103">
        <f t="shared" si="62"/>
        <v>0</v>
      </c>
      <c r="T972" s="103">
        <f t="shared" si="61"/>
        <v>0</v>
      </c>
      <c r="U972" s="103">
        <f t="shared" si="61"/>
        <v>0</v>
      </c>
      <c r="V972" s="103">
        <f t="shared" si="61"/>
        <v>0</v>
      </c>
      <c r="W972" s="103">
        <f t="shared" si="61"/>
        <v>0</v>
      </c>
      <c r="X972" s="103">
        <f t="shared" si="61"/>
        <v>0</v>
      </c>
      <c r="Y972" s="103">
        <f t="shared" si="61"/>
        <v>0</v>
      </c>
      <c r="Z972" s="103">
        <f t="shared" si="61"/>
        <v>0</v>
      </c>
      <c r="AA972" s="103">
        <f t="shared" si="61"/>
        <v>0</v>
      </c>
      <c r="AB972" s="103">
        <f t="shared" si="61"/>
        <v>0</v>
      </c>
      <c r="AC972" s="104">
        <f t="shared" si="61"/>
        <v>0</v>
      </c>
      <c r="AE972" s="105">
        <f t="shared" si="53"/>
        <v>0</v>
      </c>
      <c r="AG972" s="105">
        <f t="shared" si="54"/>
        <v>0</v>
      </c>
      <c r="AI972" s="105">
        <f t="shared" si="55"/>
        <v>0</v>
      </c>
      <c r="AK972" s="301"/>
    </row>
    <row r="973" spans="4:37" ht="12.75" customHeight="1" outlineLevel="1" x14ac:dyDescent="0.25">
      <c r="D973" s="139" t="str">
        <f>'Line Items'!D1106</f>
        <v>[Rolling Stock - Units/Trains Line 47]</v>
      </c>
      <c r="E973" s="102"/>
      <c r="F973" s="140" t="str">
        <f t="shared" si="56"/>
        <v>000 Unit Miles</v>
      </c>
      <c r="G973" s="103">
        <f t="shared" si="62"/>
        <v>0</v>
      </c>
      <c r="H973" s="103">
        <f t="shared" si="62"/>
        <v>0</v>
      </c>
      <c r="I973" s="103">
        <f t="shared" si="62"/>
        <v>0</v>
      </c>
      <c r="J973" s="103">
        <f t="shared" si="62"/>
        <v>0</v>
      </c>
      <c r="K973" s="103">
        <f t="shared" si="62"/>
        <v>0</v>
      </c>
      <c r="L973" s="103">
        <f t="shared" si="62"/>
        <v>0</v>
      </c>
      <c r="M973" s="103">
        <f t="shared" si="62"/>
        <v>0</v>
      </c>
      <c r="N973" s="103">
        <f t="shared" si="62"/>
        <v>0</v>
      </c>
      <c r="O973" s="103">
        <f t="shared" si="62"/>
        <v>0</v>
      </c>
      <c r="P973" s="103">
        <f t="shared" si="62"/>
        <v>0</v>
      </c>
      <c r="Q973" s="103">
        <f t="shared" si="62"/>
        <v>0</v>
      </c>
      <c r="R973" s="103">
        <f t="shared" si="62"/>
        <v>0</v>
      </c>
      <c r="S973" s="103">
        <f t="shared" si="62"/>
        <v>0</v>
      </c>
      <c r="T973" s="103">
        <f t="shared" si="61"/>
        <v>0</v>
      </c>
      <c r="U973" s="103">
        <f t="shared" si="61"/>
        <v>0</v>
      </c>
      <c r="V973" s="103">
        <f t="shared" si="61"/>
        <v>0</v>
      </c>
      <c r="W973" s="103">
        <f t="shared" si="61"/>
        <v>0</v>
      </c>
      <c r="X973" s="103">
        <f t="shared" si="61"/>
        <v>0</v>
      </c>
      <c r="Y973" s="103">
        <f t="shared" si="61"/>
        <v>0</v>
      </c>
      <c r="Z973" s="103">
        <f t="shared" si="61"/>
        <v>0</v>
      </c>
      <c r="AA973" s="103">
        <f t="shared" si="61"/>
        <v>0</v>
      </c>
      <c r="AB973" s="103">
        <f t="shared" si="61"/>
        <v>0</v>
      </c>
      <c r="AC973" s="104">
        <f t="shared" si="61"/>
        <v>0</v>
      </c>
      <c r="AE973" s="105">
        <f t="shared" si="53"/>
        <v>0</v>
      </c>
      <c r="AG973" s="105">
        <f t="shared" si="54"/>
        <v>0</v>
      </c>
      <c r="AI973" s="105">
        <f t="shared" si="55"/>
        <v>0</v>
      </c>
      <c r="AK973" s="301"/>
    </row>
    <row r="974" spans="4:37" ht="12.75" customHeight="1" outlineLevel="1" x14ac:dyDescent="0.25">
      <c r="D974" s="139" t="str">
        <f>'Line Items'!D1107</f>
        <v>[Rolling Stock - Units/Trains Line 48]</v>
      </c>
      <c r="E974" s="102"/>
      <c r="F974" s="140" t="str">
        <f t="shared" si="56"/>
        <v>000 Unit Miles</v>
      </c>
      <c r="G974" s="103">
        <f t="shared" si="62"/>
        <v>0</v>
      </c>
      <c r="H974" s="103">
        <f t="shared" si="62"/>
        <v>0</v>
      </c>
      <c r="I974" s="103">
        <f t="shared" si="62"/>
        <v>0</v>
      </c>
      <c r="J974" s="103">
        <f t="shared" si="62"/>
        <v>0</v>
      </c>
      <c r="K974" s="103">
        <f t="shared" si="62"/>
        <v>0</v>
      </c>
      <c r="L974" s="103">
        <f t="shared" si="62"/>
        <v>0</v>
      </c>
      <c r="M974" s="103">
        <f t="shared" si="62"/>
        <v>0</v>
      </c>
      <c r="N974" s="103">
        <f t="shared" si="62"/>
        <v>0</v>
      </c>
      <c r="O974" s="103">
        <f t="shared" si="62"/>
        <v>0</v>
      </c>
      <c r="P974" s="103">
        <f t="shared" si="62"/>
        <v>0</v>
      </c>
      <c r="Q974" s="103">
        <f t="shared" si="62"/>
        <v>0</v>
      </c>
      <c r="R974" s="103">
        <f t="shared" si="62"/>
        <v>0</v>
      </c>
      <c r="S974" s="103">
        <f t="shared" si="62"/>
        <v>0</v>
      </c>
      <c r="T974" s="103">
        <f t="shared" si="61"/>
        <v>0</v>
      </c>
      <c r="U974" s="103">
        <f t="shared" si="61"/>
        <v>0</v>
      </c>
      <c r="V974" s="103">
        <f t="shared" si="61"/>
        <v>0</v>
      </c>
      <c r="W974" s="103">
        <f t="shared" si="61"/>
        <v>0</v>
      </c>
      <c r="X974" s="103">
        <f t="shared" si="61"/>
        <v>0</v>
      </c>
      <c r="Y974" s="103">
        <f t="shared" si="61"/>
        <v>0</v>
      </c>
      <c r="Z974" s="103">
        <f t="shared" si="61"/>
        <v>0</v>
      </c>
      <c r="AA974" s="103">
        <f t="shared" si="61"/>
        <v>0</v>
      </c>
      <c r="AB974" s="103">
        <f t="shared" si="61"/>
        <v>0</v>
      </c>
      <c r="AC974" s="104">
        <f t="shared" si="61"/>
        <v>0</v>
      </c>
      <c r="AE974" s="105">
        <f t="shared" si="53"/>
        <v>0</v>
      </c>
      <c r="AG974" s="105">
        <f t="shared" si="54"/>
        <v>0</v>
      </c>
      <c r="AI974" s="105">
        <f t="shared" si="55"/>
        <v>0</v>
      </c>
      <c r="AK974" s="301"/>
    </row>
    <row r="975" spans="4:37" ht="12.75" customHeight="1" outlineLevel="1" x14ac:dyDescent="0.25">
      <c r="D975" s="139" t="str">
        <f>'Line Items'!D1108</f>
        <v>[Rolling Stock - Units/Trains Line 49]</v>
      </c>
      <c r="E975" s="102"/>
      <c r="F975" s="140" t="str">
        <f t="shared" si="56"/>
        <v>000 Unit Miles</v>
      </c>
      <c r="G975" s="103">
        <f t="shared" si="62"/>
        <v>0</v>
      </c>
      <c r="H975" s="103">
        <f t="shared" si="62"/>
        <v>0</v>
      </c>
      <c r="I975" s="103">
        <f t="shared" si="62"/>
        <v>0</v>
      </c>
      <c r="J975" s="103">
        <f t="shared" si="62"/>
        <v>0</v>
      </c>
      <c r="K975" s="103">
        <f t="shared" si="62"/>
        <v>0</v>
      </c>
      <c r="L975" s="103">
        <f t="shared" si="62"/>
        <v>0</v>
      </c>
      <c r="M975" s="103">
        <f t="shared" si="62"/>
        <v>0</v>
      </c>
      <c r="N975" s="103">
        <f t="shared" si="62"/>
        <v>0</v>
      </c>
      <c r="O975" s="103">
        <f t="shared" si="62"/>
        <v>0</v>
      </c>
      <c r="P975" s="103">
        <f t="shared" si="62"/>
        <v>0</v>
      </c>
      <c r="Q975" s="103">
        <f t="shared" si="62"/>
        <v>0</v>
      </c>
      <c r="R975" s="103">
        <f t="shared" si="62"/>
        <v>0</v>
      </c>
      <c r="S975" s="103">
        <f t="shared" si="62"/>
        <v>0</v>
      </c>
      <c r="T975" s="103">
        <f t="shared" si="61"/>
        <v>0</v>
      </c>
      <c r="U975" s="103">
        <f t="shared" si="61"/>
        <v>0</v>
      </c>
      <c r="V975" s="103">
        <f t="shared" si="61"/>
        <v>0</v>
      </c>
      <c r="W975" s="103">
        <f t="shared" si="61"/>
        <v>0</v>
      </c>
      <c r="X975" s="103">
        <f t="shared" si="61"/>
        <v>0</v>
      </c>
      <c r="Y975" s="103">
        <f t="shared" si="61"/>
        <v>0</v>
      </c>
      <c r="Z975" s="103">
        <f t="shared" si="61"/>
        <v>0</v>
      </c>
      <c r="AA975" s="103">
        <f t="shared" si="61"/>
        <v>0</v>
      </c>
      <c r="AB975" s="103">
        <f t="shared" si="61"/>
        <v>0</v>
      </c>
      <c r="AC975" s="104">
        <f t="shared" si="61"/>
        <v>0</v>
      </c>
      <c r="AE975" s="105">
        <f t="shared" si="53"/>
        <v>0</v>
      </c>
      <c r="AG975" s="105">
        <f t="shared" si="54"/>
        <v>0</v>
      </c>
      <c r="AI975" s="105">
        <f t="shared" si="55"/>
        <v>0</v>
      </c>
      <c r="AK975" s="301"/>
    </row>
    <row r="976" spans="4:37" ht="12.75" customHeight="1" outlineLevel="1" x14ac:dyDescent="0.25">
      <c r="D976" s="139" t="str">
        <f>'Line Items'!D1109</f>
        <v>[Rolling Stock - Units/Trains Line 50]</v>
      </c>
      <c r="E976" s="102"/>
      <c r="F976" s="140" t="str">
        <f t="shared" si="56"/>
        <v>000 Unit Miles</v>
      </c>
      <c r="G976" s="103">
        <f t="shared" si="62"/>
        <v>0</v>
      </c>
      <c r="H976" s="103">
        <f t="shared" si="62"/>
        <v>0</v>
      </c>
      <c r="I976" s="103">
        <f t="shared" si="62"/>
        <v>0</v>
      </c>
      <c r="J976" s="103">
        <f t="shared" si="62"/>
        <v>0</v>
      </c>
      <c r="K976" s="103">
        <f t="shared" si="62"/>
        <v>0</v>
      </c>
      <c r="L976" s="103">
        <f t="shared" si="62"/>
        <v>0</v>
      </c>
      <c r="M976" s="103">
        <f t="shared" si="62"/>
        <v>0</v>
      </c>
      <c r="N976" s="103">
        <f t="shared" si="62"/>
        <v>0</v>
      </c>
      <c r="O976" s="103">
        <f t="shared" si="62"/>
        <v>0</v>
      </c>
      <c r="P976" s="103">
        <f t="shared" si="62"/>
        <v>0</v>
      </c>
      <c r="Q976" s="103">
        <f t="shared" si="62"/>
        <v>0</v>
      </c>
      <c r="R976" s="103">
        <f t="shared" si="62"/>
        <v>0</v>
      </c>
      <c r="S976" s="103">
        <f t="shared" si="62"/>
        <v>0</v>
      </c>
      <c r="T976" s="103">
        <f t="shared" si="61"/>
        <v>0</v>
      </c>
      <c r="U976" s="103">
        <f t="shared" si="61"/>
        <v>0</v>
      </c>
      <c r="V976" s="103">
        <f t="shared" si="61"/>
        <v>0</v>
      </c>
      <c r="W976" s="103">
        <f t="shared" si="61"/>
        <v>0</v>
      </c>
      <c r="X976" s="103">
        <f t="shared" si="61"/>
        <v>0</v>
      </c>
      <c r="Y976" s="103">
        <f t="shared" si="61"/>
        <v>0</v>
      </c>
      <c r="Z976" s="103">
        <f t="shared" si="61"/>
        <v>0</v>
      </c>
      <c r="AA976" s="103">
        <f t="shared" si="61"/>
        <v>0</v>
      </c>
      <c r="AB976" s="103">
        <f t="shared" si="61"/>
        <v>0</v>
      </c>
      <c r="AC976" s="104">
        <f t="shared" si="61"/>
        <v>0</v>
      </c>
      <c r="AE976" s="105">
        <f t="shared" si="53"/>
        <v>0</v>
      </c>
      <c r="AG976" s="105">
        <f t="shared" si="54"/>
        <v>0</v>
      </c>
      <c r="AI976" s="105">
        <f t="shared" si="55"/>
        <v>0</v>
      </c>
      <c r="AK976" s="301"/>
    </row>
    <row r="977" spans="3:37" ht="12.75" customHeight="1" outlineLevel="1" x14ac:dyDescent="0.25">
      <c r="D977" s="139" t="str">
        <f>'Line Items'!D1110</f>
        <v>[Rolling Stock - Units/Trains Line 51]</v>
      </c>
      <c r="E977" s="102"/>
      <c r="F977" s="140" t="str">
        <f t="shared" si="56"/>
        <v>000 Unit Miles</v>
      </c>
      <c r="G977" s="103">
        <f t="shared" si="62"/>
        <v>0</v>
      </c>
      <c r="H977" s="103">
        <f t="shared" si="62"/>
        <v>0</v>
      </c>
      <c r="I977" s="103">
        <f t="shared" si="62"/>
        <v>0</v>
      </c>
      <c r="J977" s="103">
        <f t="shared" si="62"/>
        <v>0</v>
      </c>
      <c r="K977" s="103">
        <f t="shared" si="62"/>
        <v>0</v>
      </c>
      <c r="L977" s="103">
        <f t="shared" si="62"/>
        <v>0</v>
      </c>
      <c r="M977" s="103">
        <f t="shared" si="62"/>
        <v>0</v>
      </c>
      <c r="N977" s="103">
        <f t="shared" si="62"/>
        <v>0</v>
      </c>
      <c r="O977" s="103">
        <f t="shared" si="62"/>
        <v>0</v>
      </c>
      <c r="P977" s="103">
        <f t="shared" si="62"/>
        <v>0</v>
      </c>
      <c r="Q977" s="103">
        <f t="shared" si="62"/>
        <v>0</v>
      </c>
      <c r="R977" s="103">
        <f t="shared" si="62"/>
        <v>0</v>
      </c>
      <c r="S977" s="103">
        <f t="shared" si="62"/>
        <v>0</v>
      </c>
      <c r="T977" s="103">
        <f t="shared" si="61"/>
        <v>0</v>
      </c>
      <c r="U977" s="103">
        <f t="shared" si="61"/>
        <v>0</v>
      </c>
      <c r="V977" s="103">
        <f t="shared" si="61"/>
        <v>0</v>
      </c>
      <c r="W977" s="103">
        <f t="shared" si="61"/>
        <v>0</v>
      </c>
      <c r="X977" s="103">
        <f t="shared" si="61"/>
        <v>0</v>
      </c>
      <c r="Y977" s="103">
        <f t="shared" si="61"/>
        <v>0</v>
      </c>
      <c r="Z977" s="103">
        <f t="shared" si="61"/>
        <v>0</v>
      </c>
      <c r="AA977" s="103">
        <f t="shared" si="61"/>
        <v>0</v>
      </c>
      <c r="AB977" s="103">
        <f t="shared" si="61"/>
        <v>0</v>
      </c>
      <c r="AC977" s="104">
        <f t="shared" si="61"/>
        <v>0</v>
      </c>
      <c r="AE977" s="105">
        <f t="shared" si="53"/>
        <v>0</v>
      </c>
      <c r="AG977" s="105">
        <f t="shared" si="54"/>
        <v>0</v>
      </c>
      <c r="AI977" s="105">
        <f t="shared" si="55"/>
        <v>0</v>
      </c>
      <c r="AK977" s="301"/>
    </row>
    <row r="978" spans="3:37" ht="12.75" customHeight="1" outlineLevel="1" x14ac:dyDescent="0.25">
      <c r="D978" s="139" t="str">
        <f>'Line Items'!D1111</f>
        <v>[Rolling Stock - Units/Trains Line 52]</v>
      </c>
      <c r="E978" s="102"/>
      <c r="F978" s="140" t="str">
        <f t="shared" si="56"/>
        <v>000 Unit Miles</v>
      </c>
      <c r="G978" s="103">
        <f t="shared" si="62"/>
        <v>0</v>
      </c>
      <c r="H978" s="103">
        <f t="shared" si="62"/>
        <v>0</v>
      </c>
      <c r="I978" s="103">
        <f t="shared" si="62"/>
        <v>0</v>
      </c>
      <c r="J978" s="103">
        <f t="shared" si="62"/>
        <v>0</v>
      </c>
      <c r="K978" s="103">
        <f t="shared" si="62"/>
        <v>0</v>
      </c>
      <c r="L978" s="103">
        <f t="shared" si="62"/>
        <v>0</v>
      </c>
      <c r="M978" s="103">
        <f t="shared" si="62"/>
        <v>0</v>
      </c>
      <c r="N978" s="103">
        <f t="shared" si="62"/>
        <v>0</v>
      </c>
      <c r="O978" s="103">
        <f t="shared" si="62"/>
        <v>0</v>
      </c>
      <c r="P978" s="103">
        <f t="shared" si="62"/>
        <v>0</v>
      </c>
      <c r="Q978" s="103">
        <f t="shared" si="62"/>
        <v>0</v>
      </c>
      <c r="R978" s="103">
        <f t="shared" si="62"/>
        <v>0</v>
      </c>
      <c r="S978" s="103">
        <f t="shared" si="62"/>
        <v>0</v>
      </c>
      <c r="T978" s="103">
        <f t="shared" si="61"/>
        <v>0</v>
      </c>
      <c r="U978" s="103">
        <f t="shared" si="61"/>
        <v>0</v>
      </c>
      <c r="V978" s="103">
        <f t="shared" si="61"/>
        <v>0</v>
      </c>
      <c r="W978" s="103">
        <f t="shared" si="61"/>
        <v>0</v>
      </c>
      <c r="X978" s="103">
        <f t="shared" si="61"/>
        <v>0</v>
      </c>
      <c r="Y978" s="103">
        <f t="shared" si="61"/>
        <v>0</v>
      </c>
      <c r="Z978" s="103">
        <f t="shared" si="61"/>
        <v>0</v>
      </c>
      <c r="AA978" s="103">
        <f t="shared" si="61"/>
        <v>0</v>
      </c>
      <c r="AB978" s="103">
        <f t="shared" si="61"/>
        <v>0</v>
      </c>
      <c r="AC978" s="104">
        <f t="shared" si="61"/>
        <v>0</v>
      </c>
      <c r="AE978" s="105">
        <f t="shared" si="53"/>
        <v>0</v>
      </c>
      <c r="AG978" s="105">
        <f t="shared" si="54"/>
        <v>0</v>
      </c>
      <c r="AI978" s="105">
        <f t="shared" si="55"/>
        <v>0</v>
      </c>
      <c r="AK978" s="301"/>
    </row>
    <row r="979" spans="3:37" ht="12.75" customHeight="1" outlineLevel="1" x14ac:dyDescent="0.25">
      <c r="D979" s="139" t="str">
        <f>'Line Items'!D1112</f>
        <v>[Rolling Stock - Units/Trains Line 53]</v>
      </c>
      <c r="E979" s="102"/>
      <c r="F979" s="140" t="str">
        <f t="shared" si="56"/>
        <v>000 Unit Miles</v>
      </c>
      <c r="G979" s="103">
        <f t="shared" si="62"/>
        <v>0</v>
      </c>
      <c r="H979" s="103">
        <f t="shared" si="62"/>
        <v>0</v>
      </c>
      <c r="I979" s="103">
        <f t="shared" si="62"/>
        <v>0</v>
      </c>
      <c r="J979" s="103">
        <f t="shared" si="62"/>
        <v>0</v>
      </c>
      <c r="K979" s="103">
        <f t="shared" si="62"/>
        <v>0</v>
      </c>
      <c r="L979" s="103">
        <f t="shared" si="62"/>
        <v>0</v>
      </c>
      <c r="M979" s="103">
        <f t="shared" si="62"/>
        <v>0</v>
      </c>
      <c r="N979" s="103">
        <f t="shared" si="62"/>
        <v>0</v>
      </c>
      <c r="O979" s="103">
        <f t="shared" si="62"/>
        <v>0</v>
      </c>
      <c r="P979" s="103">
        <f t="shared" si="62"/>
        <v>0</v>
      </c>
      <c r="Q979" s="103">
        <f t="shared" si="62"/>
        <v>0</v>
      </c>
      <c r="R979" s="103">
        <f t="shared" si="62"/>
        <v>0</v>
      </c>
      <c r="S979" s="103">
        <f t="shared" si="62"/>
        <v>0</v>
      </c>
      <c r="T979" s="103">
        <f t="shared" si="61"/>
        <v>0</v>
      </c>
      <c r="U979" s="103">
        <f t="shared" si="61"/>
        <v>0</v>
      </c>
      <c r="V979" s="103">
        <f t="shared" si="61"/>
        <v>0</v>
      </c>
      <c r="W979" s="103">
        <f t="shared" si="61"/>
        <v>0</v>
      </c>
      <c r="X979" s="103">
        <f t="shared" si="61"/>
        <v>0</v>
      </c>
      <c r="Y979" s="103">
        <f t="shared" si="61"/>
        <v>0</v>
      </c>
      <c r="Z979" s="103">
        <f t="shared" si="61"/>
        <v>0</v>
      </c>
      <c r="AA979" s="103">
        <f t="shared" si="61"/>
        <v>0</v>
      </c>
      <c r="AB979" s="103">
        <f t="shared" si="61"/>
        <v>0</v>
      </c>
      <c r="AC979" s="104">
        <f t="shared" si="61"/>
        <v>0</v>
      </c>
      <c r="AE979" s="105">
        <f t="shared" si="53"/>
        <v>0</v>
      </c>
      <c r="AG979" s="105">
        <f t="shared" si="54"/>
        <v>0</v>
      </c>
      <c r="AI979" s="105">
        <f t="shared" si="55"/>
        <v>0</v>
      </c>
      <c r="AK979" s="301"/>
    </row>
    <row r="980" spans="3:37" ht="12.75" customHeight="1" outlineLevel="1" x14ac:dyDescent="0.25">
      <c r="D980" s="139" t="str">
        <f>'Line Items'!D1113</f>
        <v>[Rolling Stock - Units/Trains Line 54]</v>
      </c>
      <c r="E980" s="102"/>
      <c r="F980" s="140" t="str">
        <f t="shared" si="56"/>
        <v>000 Unit Miles</v>
      </c>
      <c r="G980" s="103">
        <f t="shared" si="62"/>
        <v>0</v>
      </c>
      <c r="H980" s="103">
        <f t="shared" si="62"/>
        <v>0</v>
      </c>
      <c r="I980" s="103">
        <f t="shared" si="62"/>
        <v>0</v>
      </c>
      <c r="J980" s="103">
        <f t="shared" si="62"/>
        <v>0</v>
      </c>
      <c r="K980" s="103">
        <f t="shared" si="62"/>
        <v>0</v>
      </c>
      <c r="L980" s="103">
        <f t="shared" si="62"/>
        <v>0</v>
      </c>
      <c r="M980" s="103">
        <f t="shared" si="62"/>
        <v>0</v>
      </c>
      <c r="N980" s="103">
        <f t="shared" si="62"/>
        <v>0</v>
      </c>
      <c r="O980" s="103">
        <f t="shared" si="62"/>
        <v>0</v>
      </c>
      <c r="P980" s="103">
        <f t="shared" si="62"/>
        <v>0</v>
      </c>
      <c r="Q980" s="103">
        <f t="shared" si="62"/>
        <v>0</v>
      </c>
      <c r="R980" s="103">
        <f t="shared" si="62"/>
        <v>0</v>
      </c>
      <c r="S980" s="103">
        <f t="shared" si="62"/>
        <v>0</v>
      </c>
      <c r="T980" s="103">
        <f t="shared" si="61"/>
        <v>0</v>
      </c>
      <c r="U980" s="103">
        <f t="shared" si="61"/>
        <v>0</v>
      </c>
      <c r="V980" s="103">
        <f t="shared" si="61"/>
        <v>0</v>
      </c>
      <c r="W980" s="103">
        <f t="shared" si="61"/>
        <v>0</v>
      </c>
      <c r="X980" s="103">
        <f t="shared" si="61"/>
        <v>0</v>
      </c>
      <c r="Y980" s="103">
        <f t="shared" si="61"/>
        <v>0</v>
      </c>
      <c r="Z980" s="103">
        <f t="shared" si="61"/>
        <v>0</v>
      </c>
      <c r="AA980" s="103">
        <f t="shared" si="61"/>
        <v>0</v>
      </c>
      <c r="AB980" s="103">
        <f t="shared" si="61"/>
        <v>0</v>
      </c>
      <c r="AC980" s="104">
        <f t="shared" si="61"/>
        <v>0</v>
      </c>
      <c r="AE980" s="105">
        <f t="shared" si="53"/>
        <v>0</v>
      </c>
      <c r="AG980" s="105">
        <f t="shared" si="54"/>
        <v>0</v>
      </c>
      <c r="AI980" s="105">
        <f t="shared" si="55"/>
        <v>0</v>
      </c>
      <c r="AK980" s="301"/>
    </row>
    <row r="981" spans="3:37" ht="12.75" customHeight="1" outlineLevel="1" x14ac:dyDescent="0.25">
      <c r="D981" s="139" t="str">
        <f>'Line Items'!D1114</f>
        <v>[Rolling Stock - Units/Trains Line 55]</v>
      </c>
      <c r="E981" s="102"/>
      <c r="F981" s="140" t="str">
        <f t="shared" si="56"/>
        <v>000 Unit Miles</v>
      </c>
      <c r="G981" s="103">
        <f t="shared" si="62"/>
        <v>0</v>
      </c>
      <c r="H981" s="103">
        <f t="shared" si="62"/>
        <v>0</v>
      </c>
      <c r="I981" s="103">
        <f t="shared" si="62"/>
        <v>0</v>
      </c>
      <c r="J981" s="103">
        <f t="shared" si="62"/>
        <v>0</v>
      </c>
      <c r="K981" s="103">
        <f t="shared" si="62"/>
        <v>0</v>
      </c>
      <c r="L981" s="103">
        <f t="shared" si="62"/>
        <v>0</v>
      </c>
      <c r="M981" s="103">
        <f t="shared" si="62"/>
        <v>0</v>
      </c>
      <c r="N981" s="103">
        <f t="shared" si="62"/>
        <v>0</v>
      </c>
      <c r="O981" s="103">
        <f t="shared" si="62"/>
        <v>0</v>
      </c>
      <c r="P981" s="103">
        <f t="shared" si="62"/>
        <v>0</v>
      </c>
      <c r="Q981" s="103">
        <f t="shared" si="62"/>
        <v>0</v>
      </c>
      <c r="R981" s="103">
        <f t="shared" si="62"/>
        <v>0</v>
      </c>
      <c r="S981" s="103">
        <f t="shared" si="62"/>
        <v>0</v>
      </c>
      <c r="T981" s="103">
        <f t="shared" si="61"/>
        <v>0</v>
      </c>
      <c r="U981" s="103">
        <f t="shared" si="61"/>
        <v>0</v>
      </c>
      <c r="V981" s="103">
        <f t="shared" si="61"/>
        <v>0</v>
      </c>
      <c r="W981" s="103">
        <f t="shared" si="61"/>
        <v>0</v>
      </c>
      <c r="X981" s="103">
        <f t="shared" si="61"/>
        <v>0</v>
      </c>
      <c r="Y981" s="103">
        <f t="shared" si="61"/>
        <v>0</v>
      </c>
      <c r="Z981" s="103">
        <f t="shared" si="61"/>
        <v>0</v>
      </c>
      <c r="AA981" s="103">
        <f t="shared" si="61"/>
        <v>0</v>
      </c>
      <c r="AB981" s="103">
        <f t="shared" si="61"/>
        <v>0</v>
      </c>
      <c r="AC981" s="104">
        <f t="shared" si="61"/>
        <v>0</v>
      </c>
      <c r="AE981" s="105">
        <f t="shared" si="53"/>
        <v>0</v>
      </c>
      <c r="AG981" s="105">
        <f t="shared" si="54"/>
        <v>0</v>
      </c>
      <c r="AI981" s="105">
        <f t="shared" si="55"/>
        <v>0</v>
      </c>
      <c r="AK981" s="301"/>
    </row>
    <row r="982" spans="3:37" ht="12.75" customHeight="1" outlineLevel="1" x14ac:dyDescent="0.25">
      <c r="D982" s="139" t="str">
        <f>'Line Items'!D1115</f>
        <v>[Rolling Stock - Units/Trains Line 56]</v>
      </c>
      <c r="E982" s="102"/>
      <c r="F982" s="140" t="str">
        <f t="shared" si="56"/>
        <v>000 Unit Miles</v>
      </c>
      <c r="G982" s="103">
        <f t="shared" si="62"/>
        <v>0</v>
      </c>
      <c r="H982" s="103">
        <f t="shared" si="62"/>
        <v>0</v>
      </c>
      <c r="I982" s="103">
        <f t="shared" si="62"/>
        <v>0</v>
      </c>
      <c r="J982" s="103">
        <f t="shared" si="62"/>
        <v>0</v>
      </c>
      <c r="K982" s="103">
        <f t="shared" si="62"/>
        <v>0</v>
      </c>
      <c r="L982" s="103">
        <f t="shared" si="62"/>
        <v>0</v>
      </c>
      <c r="M982" s="103">
        <f t="shared" si="62"/>
        <v>0</v>
      </c>
      <c r="N982" s="103">
        <f t="shared" si="62"/>
        <v>0</v>
      </c>
      <c r="O982" s="103">
        <f t="shared" si="62"/>
        <v>0</v>
      </c>
      <c r="P982" s="103">
        <f t="shared" si="62"/>
        <v>0</v>
      </c>
      <c r="Q982" s="103">
        <f t="shared" si="62"/>
        <v>0</v>
      </c>
      <c r="R982" s="103">
        <f t="shared" si="62"/>
        <v>0</v>
      </c>
      <c r="S982" s="103">
        <f t="shared" si="62"/>
        <v>0</v>
      </c>
      <c r="T982" s="103">
        <f t="shared" si="62"/>
        <v>0</v>
      </c>
      <c r="U982" s="103">
        <f t="shared" si="62"/>
        <v>0</v>
      </c>
      <c r="V982" s="103">
        <f t="shared" si="62"/>
        <v>0</v>
      </c>
      <c r="W982" s="103">
        <f t="shared" ref="W982:AC982" si="63">SUM(W594,W788)</f>
        <v>0</v>
      </c>
      <c r="X982" s="103">
        <f t="shared" si="63"/>
        <v>0</v>
      </c>
      <c r="Y982" s="103">
        <f t="shared" si="63"/>
        <v>0</v>
      </c>
      <c r="Z982" s="103">
        <f t="shared" si="63"/>
        <v>0</v>
      </c>
      <c r="AA982" s="103">
        <f t="shared" si="63"/>
        <v>0</v>
      </c>
      <c r="AB982" s="103">
        <f t="shared" si="63"/>
        <v>0</v>
      </c>
      <c r="AC982" s="104">
        <f t="shared" si="63"/>
        <v>0</v>
      </c>
      <c r="AE982" s="105">
        <f t="shared" si="53"/>
        <v>0</v>
      </c>
      <c r="AG982" s="105">
        <f t="shared" si="54"/>
        <v>0</v>
      </c>
      <c r="AI982" s="105">
        <f t="shared" si="55"/>
        <v>0</v>
      </c>
      <c r="AK982" s="301"/>
    </row>
    <row r="983" spans="3:37" ht="12.75" customHeight="1" outlineLevel="1" x14ac:dyDescent="0.25">
      <c r="D983" s="139" t="str">
        <f>'Line Items'!D1116</f>
        <v>[Rolling Stock - Units/Trains Line 57]</v>
      </c>
      <c r="E983" s="102"/>
      <c r="F983" s="140" t="str">
        <f t="shared" si="56"/>
        <v>000 Unit Miles</v>
      </c>
      <c r="G983" s="103">
        <f t="shared" ref="G983:AB986" si="64">SUM(G595,G789)</f>
        <v>0</v>
      </c>
      <c r="H983" s="103">
        <f t="shared" si="64"/>
        <v>0</v>
      </c>
      <c r="I983" s="103">
        <f t="shared" si="64"/>
        <v>0</v>
      </c>
      <c r="J983" s="103">
        <f t="shared" si="64"/>
        <v>0</v>
      </c>
      <c r="K983" s="103">
        <f t="shared" si="64"/>
        <v>0</v>
      </c>
      <c r="L983" s="103">
        <f t="shared" si="64"/>
        <v>0</v>
      </c>
      <c r="M983" s="103">
        <f t="shared" si="64"/>
        <v>0</v>
      </c>
      <c r="N983" s="103">
        <f t="shared" si="64"/>
        <v>0</v>
      </c>
      <c r="O983" s="103">
        <f t="shared" si="64"/>
        <v>0</v>
      </c>
      <c r="P983" s="103">
        <f t="shared" si="64"/>
        <v>0</v>
      </c>
      <c r="Q983" s="103">
        <f t="shared" si="64"/>
        <v>0</v>
      </c>
      <c r="R983" s="103">
        <f t="shared" si="64"/>
        <v>0</v>
      </c>
      <c r="S983" s="103">
        <f t="shared" si="64"/>
        <v>0</v>
      </c>
      <c r="T983" s="103">
        <f t="shared" si="64"/>
        <v>0</v>
      </c>
      <c r="U983" s="103">
        <f t="shared" si="64"/>
        <v>0</v>
      </c>
      <c r="V983" s="103">
        <f t="shared" si="64"/>
        <v>0</v>
      </c>
      <c r="W983" s="103">
        <f t="shared" si="64"/>
        <v>0</v>
      </c>
      <c r="X983" s="103">
        <f t="shared" si="64"/>
        <v>0</v>
      </c>
      <c r="Y983" s="103">
        <f t="shared" si="64"/>
        <v>0</v>
      </c>
      <c r="Z983" s="103">
        <f t="shared" si="64"/>
        <v>0</v>
      </c>
      <c r="AA983" s="103">
        <f t="shared" si="64"/>
        <v>0</v>
      </c>
      <c r="AB983" s="103">
        <f t="shared" si="64"/>
        <v>0</v>
      </c>
      <c r="AC983" s="104">
        <f>SUM(AC595,AC789)</f>
        <v>0</v>
      </c>
      <c r="AE983" s="105">
        <f t="shared" si="53"/>
        <v>0</v>
      </c>
      <c r="AG983" s="105">
        <f t="shared" si="54"/>
        <v>0</v>
      </c>
      <c r="AI983" s="105">
        <f t="shared" si="55"/>
        <v>0</v>
      </c>
      <c r="AK983" s="301"/>
    </row>
    <row r="984" spans="3:37" ht="12.75" customHeight="1" outlineLevel="1" x14ac:dyDescent="0.25">
      <c r="D984" s="139" t="str">
        <f>'Line Items'!D1117</f>
        <v>[Rolling Stock - Units/Trains Line 58]</v>
      </c>
      <c r="E984" s="102"/>
      <c r="F984" s="140" t="str">
        <f t="shared" si="56"/>
        <v>000 Unit Miles</v>
      </c>
      <c r="G984" s="103">
        <f t="shared" si="64"/>
        <v>0</v>
      </c>
      <c r="H984" s="103">
        <f t="shared" si="64"/>
        <v>0</v>
      </c>
      <c r="I984" s="103">
        <f t="shared" si="64"/>
        <v>0</v>
      </c>
      <c r="J984" s="103">
        <f t="shared" si="64"/>
        <v>0</v>
      </c>
      <c r="K984" s="103">
        <f t="shared" si="64"/>
        <v>0</v>
      </c>
      <c r="L984" s="103">
        <f t="shared" si="64"/>
        <v>0</v>
      </c>
      <c r="M984" s="103">
        <f t="shared" si="64"/>
        <v>0</v>
      </c>
      <c r="N984" s="103">
        <f t="shared" si="64"/>
        <v>0</v>
      </c>
      <c r="O984" s="103">
        <f t="shared" si="64"/>
        <v>0</v>
      </c>
      <c r="P984" s="103">
        <f t="shared" si="64"/>
        <v>0</v>
      </c>
      <c r="Q984" s="103">
        <f t="shared" si="64"/>
        <v>0</v>
      </c>
      <c r="R984" s="103">
        <f t="shared" si="64"/>
        <v>0</v>
      </c>
      <c r="S984" s="103">
        <f t="shared" si="64"/>
        <v>0</v>
      </c>
      <c r="T984" s="103">
        <f t="shared" si="64"/>
        <v>0</v>
      </c>
      <c r="U984" s="103">
        <f t="shared" si="64"/>
        <v>0</v>
      </c>
      <c r="V984" s="103">
        <f t="shared" si="64"/>
        <v>0</v>
      </c>
      <c r="W984" s="103">
        <f t="shared" si="64"/>
        <v>0</v>
      </c>
      <c r="X984" s="103">
        <f t="shared" si="64"/>
        <v>0</v>
      </c>
      <c r="Y984" s="103">
        <f t="shared" si="64"/>
        <v>0</v>
      </c>
      <c r="Z984" s="103">
        <f t="shared" si="64"/>
        <v>0</v>
      </c>
      <c r="AA984" s="103">
        <f t="shared" si="64"/>
        <v>0</v>
      </c>
      <c r="AB984" s="103">
        <f t="shared" si="64"/>
        <v>0</v>
      </c>
      <c r="AC984" s="104">
        <f>SUM(AC596,AC790)</f>
        <v>0</v>
      </c>
      <c r="AE984" s="105">
        <f t="shared" si="53"/>
        <v>0</v>
      </c>
      <c r="AG984" s="105">
        <f t="shared" si="54"/>
        <v>0</v>
      </c>
      <c r="AI984" s="105">
        <f t="shared" si="55"/>
        <v>0</v>
      </c>
      <c r="AK984" s="301"/>
    </row>
    <row r="985" spans="3:37" ht="12.75" customHeight="1" outlineLevel="1" x14ac:dyDescent="0.25">
      <c r="D985" s="139" t="str">
        <f>'Line Items'!D1118</f>
        <v>[Rolling Stock - Units/Trains Line 59]</v>
      </c>
      <c r="E985" s="102"/>
      <c r="F985" s="140" t="str">
        <f t="shared" si="56"/>
        <v>000 Unit Miles</v>
      </c>
      <c r="G985" s="103">
        <f t="shared" si="64"/>
        <v>0</v>
      </c>
      <c r="H985" s="103">
        <f t="shared" si="64"/>
        <v>0</v>
      </c>
      <c r="I985" s="103">
        <f t="shared" si="64"/>
        <v>0</v>
      </c>
      <c r="J985" s="103">
        <f t="shared" si="64"/>
        <v>0</v>
      </c>
      <c r="K985" s="103">
        <f t="shared" si="64"/>
        <v>0</v>
      </c>
      <c r="L985" s="103">
        <f t="shared" si="64"/>
        <v>0</v>
      </c>
      <c r="M985" s="103">
        <f t="shared" si="64"/>
        <v>0</v>
      </c>
      <c r="N985" s="103">
        <f t="shared" si="64"/>
        <v>0</v>
      </c>
      <c r="O985" s="103">
        <f t="shared" si="64"/>
        <v>0</v>
      </c>
      <c r="P985" s="103">
        <f t="shared" si="64"/>
        <v>0</v>
      </c>
      <c r="Q985" s="103">
        <f t="shared" si="64"/>
        <v>0</v>
      </c>
      <c r="R985" s="103">
        <f t="shared" si="64"/>
        <v>0</v>
      </c>
      <c r="S985" s="103">
        <f t="shared" si="64"/>
        <v>0</v>
      </c>
      <c r="T985" s="103">
        <f t="shared" si="64"/>
        <v>0</v>
      </c>
      <c r="U985" s="103">
        <f t="shared" si="64"/>
        <v>0</v>
      </c>
      <c r="V985" s="103">
        <f t="shared" si="64"/>
        <v>0</v>
      </c>
      <c r="W985" s="103">
        <f t="shared" si="64"/>
        <v>0</v>
      </c>
      <c r="X985" s="103">
        <f t="shared" si="64"/>
        <v>0</v>
      </c>
      <c r="Y985" s="103">
        <f t="shared" si="64"/>
        <v>0</v>
      </c>
      <c r="Z985" s="103">
        <f t="shared" si="64"/>
        <v>0</v>
      </c>
      <c r="AA985" s="103">
        <f t="shared" si="64"/>
        <v>0</v>
      </c>
      <c r="AB985" s="103">
        <f t="shared" si="64"/>
        <v>0</v>
      </c>
      <c r="AC985" s="104">
        <f>SUM(AC597,AC791)</f>
        <v>0</v>
      </c>
      <c r="AE985" s="105">
        <f t="shared" si="53"/>
        <v>0</v>
      </c>
      <c r="AG985" s="105">
        <f t="shared" si="54"/>
        <v>0</v>
      </c>
      <c r="AI985" s="105">
        <f t="shared" si="55"/>
        <v>0</v>
      </c>
      <c r="AK985" s="301"/>
    </row>
    <row r="986" spans="3:37" ht="12.75" customHeight="1" outlineLevel="1" x14ac:dyDescent="0.25">
      <c r="D986" s="111" t="str">
        <f>'Line Items'!D1119</f>
        <v>[Rolling Stock - Units/Trains Line 60]</v>
      </c>
      <c r="E986" s="287"/>
      <c r="F986" s="150" t="str">
        <f>F985</f>
        <v>000 Unit Miles</v>
      </c>
      <c r="G986" s="113">
        <f t="shared" si="64"/>
        <v>0</v>
      </c>
      <c r="H986" s="113">
        <f t="shared" si="64"/>
        <v>0</v>
      </c>
      <c r="I986" s="113">
        <f t="shared" si="64"/>
        <v>0</v>
      </c>
      <c r="J986" s="113">
        <f t="shared" si="64"/>
        <v>0</v>
      </c>
      <c r="K986" s="113">
        <f t="shared" si="64"/>
        <v>0</v>
      </c>
      <c r="L986" s="113">
        <f t="shared" si="64"/>
        <v>0</v>
      </c>
      <c r="M986" s="113">
        <f t="shared" si="64"/>
        <v>0</v>
      </c>
      <c r="N986" s="113">
        <f t="shared" si="64"/>
        <v>0</v>
      </c>
      <c r="O986" s="113">
        <f t="shared" si="64"/>
        <v>0</v>
      </c>
      <c r="P986" s="113">
        <f t="shared" si="64"/>
        <v>0</v>
      </c>
      <c r="Q986" s="113">
        <f t="shared" si="64"/>
        <v>0</v>
      </c>
      <c r="R986" s="113">
        <f t="shared" si="64"/>
        <v>0</v>
      </c>
      <c r="S986" s="113">
        <f t="shared" si="64"/>
        <v>0</v>
      </c>
      <c r="T986" s="113">
        <f t="shared" si="64"/>
        <v>0</v>
      </c>
      <c r="U986" s="113">
        <f t="shared" si="64"/>
        <v>0</v>
      </c>
      <c r="V986" s="113">
        <f t="shared" si="64"/>
        <v>0</v>
      </c>
      <c r="W986" s="113">
        <f t="shared" si="64"/>
        <v>0</v>
      </c>
      <c r="X986" s="113">
        <f t="shared" si="64"/>
        <v>0</v>
      </c>
      <c r="Y986" s="113">
        <f t="shared" si="64"/>
        <v>0</v>
      </c>
      <c r="Z986" s="113">
        <f t="shared" si="64"/>
        <v>0</v>
      </c>
      <c r="AA986" s="113">
        <f t="shared" si="64"/>
        <v>0</v>
      </c>
      <c r="AB986" s="113">
        <f t="shared" si="64"/>
        <v>0</v>
      </c>
      <c r="AC986" s="114">
        <f>SUM(AC598,AC792)</f>
        <v>0</v>
      </c>
      <c r="AE986" s="115">
        <f t="shared" si="53"/>
        <v>0</v>
      </c>
      <c r="AG986" s="115">
        <f t="shared" si="54"/>
        <v>0</v>
      </c>
      <c r="AI986" s="115">
        <f t="shared" si="55"/>
        <v>0</v>
      </c>
      <c r="AK986" s="363"/>
    </row>
    <row r="987" spans="3:37" ht="12.75" customHeight="1" outlineLevel="1" x14ac:dyDescent="0.25">
      <c r="G987" s="103"/>
      <c r="H987" s="103"/>
      <c r="I987" s="103"/>
      <c r="J987" s="103"/>
      <c r="K987" s="103"/>
      <c r="L987" s="103"/>
      <c r="M987" s="103"/>
      <c r="N987" s="103"/>
      <c r="O987" s="103"/>
      <c r="P987" s="103"/>
      <c r="Q987" s="103"/>
      <c r="R987" s="103"/>
      <c r="S987" s="103"/>
      <c r="T987" s="103"/>
      <c r="U987" s="103"/>
      <c r="V987" s="103"/>
      <c r="W987" s="103"/>
      <c r="X987" s="103"/>
      <c r="Y987" s="103"/>
      <c r="Z987" s="103"/>
      <c r="AA987" s="103"/>
      <c r="AB987" s="103"/>
      <c r="AC987" s="103"/>
      <c r="AE987" s="103"/>
      <c r="AG987" s="103"/>
      <c r="AI987" s="103"/>
    </row>
    <row r="988" spans="3:37" ht="12.75" customHeight="1" outlineLevel="1" x14ac:dyDescent="0.25">
      <c r="D988" s="292" t="str">
        <f>C926</f>
        <v>Total Unit Mileage</v>
      </c>
      <c r="E988" s="308"/>
      <c r="F988" s="309" t="str">
        <f>F986</f>
        <v>000 Unit Miles</v>
      </c>
      <c r="G988" s="310">
        <f t="shared" ref="G988:AB988" si="65">SUM(G927:G986)</f>
        <v>0</v>
      </c>
      <c r="H988" s="310">
        <f t="shared" si="65"/>
        <v>0</v>
      </c>
      <c r="I988" s="310">
        <f t="shared" si="65"/>
        <v>0</v>
      </c>
      <c r="J988" s="310">
        <f t="shared" si="65"/>
        <v>0</v>
      </c>
      <c r="K988" s="310">
        <f t="shared" si="65"/>
        <v>0</v>
      </c>
      <c r="L988" s="310">
        <f t="shared" si="65"/>
        <v>0</v>
      </c>
      <c r="M988" s="310">
        <f t="shared" si="65"/>
        <v>0</v>
      </c>
      <c r="N988" s="310">
        <f t="shared" si="65"/>
        <v>0</v>
      </c>
      <c r="O988" s="310">
        <f t="shared" si="65"/>
        <v>0</v>
      </c>
      <c r="P988" s="310">
        <f t="shared" si="65"/>
        <v>0</v>
      </c>
      <c r="Q988" s="310">
        <f t="shared" si="65"/>
        <v>0</v>
      </c>
      <c r="R988" s="310">
        <f t="shared" si="65"/>
        <v>0</v>
      </c>
      <c r="S988" s="310">
        <f t="shared" si="65"/>
        <v>0</v>
      </c>
      <c r="T988" s="310">
        <f t="shared" si="65"/>
        <v>0</v>
      </c>
      <c r="U988" s="310">
        <f t="shared" si="65"/>
        <v>0</v>
      </c>
      <c r="V988" s="310">
        <f t="shared" si="65"/>
        <v>0</v>
      </c>
      <c r="W988" s="310">
        <f t="shared" si="65"/>
        <v>0</v>
      </c>
      <c r="X988" s="310">
        <f t="shared" si="65"/>
        <v>0</v>
      </c>
      <c r="Y988" s="310">
        <f t="shared" si="65"/>
        <v>0</v>
      </c>
      <c r="Z988" s="310">
        <f t="shared" si="65"/>
        <v>0</v>
      </c>
      <c r="AA988" s="310">
        <f t="shared" si="65"/>
        <v>0</v>
      </c>
      <c r="AB988" s="310">
        <f t="shared" si="65"/>
        <v>0</v>
      </c>
      <c r="AC988" s="298">
        <f>SUM(AC927:AC986)</f>
        <v>0</v>
      </c>
      <c r="AE988" s="299">
        <f>SUM(AE927:AE986)</f>
        <v>0</v>
      </c>
      <c r="AG988" s="299">
        <f>SUM(AG927:AG986)</f>
        <v>0</v>
      </c>
      <c r="AI988" s="299">
        <f>SUM(AI927:AI986)</f>
        <v>0</v>
      </c>
      <c r="AK988" s="296"/>
    </row>
    <row r="989" spans="3:37" ht="12.75" customHeight="1" outlineLevel="1" x14ac:dyDescent="0.25">
      <c r="G989" s="103"/>
      <c r="H989" s="103"/>
      <c r="I989" s="103"/>
      <c r="J989" s="103"/>
      <c r="K989" s="103"/>
      <c r="L989" s="103"/>
      <c r="M989" s="103"/>
      <c r="N989" s="103"/>
      <c r="O989" s="103"/>
      <c r="P989" s="103"/>
      <c r="Q989" s="103"/>
      <c r="R989" s="103"/>
      <c r="S989" s="103"/>
      <c r="T989" s="103"/>
      <c r="U989" s="103"/>
      <c r="V989" s="103"/>
      <c r="W989" s="103"/>
      <c r="X989" s="103"/>
      <c r="Y989" s="103"/>
      <c r="Z989" s="103"/>
      <c r="AA989" s="103"/>
      <c r="AB989" s="103"/>
      <c r="AC989" s="103"/>
      <c r="AE989" s="103"/>
      <c r="AG989" s="103"/>
      <c r="AI989" s="103"/>
    </row>
    <row r="990" spans="3:37" ht="12.75" customHeight="1" outlineLevel="1" x14ac:dyDescent="0.25">
      <c r="C990" s="186" t="s">
        <v>625</v>
      </c>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E990" s="103"/>
      <c r="AG990" s="103"/>
      <c r="AI990" s="103"/>
    </row>
    <row r="991" spans="3:37" ht="12.75" customHeight="1" outlineLevel="1" x14ac:dyDescent="0.25">
      <c r="D991" s="345" t="str">
        <f>'Line Items'!D1060</f>
        <v>DMU - Class 153</v>
      </c>
      <c r="E991" s="346"/>
      <c r="F991" s="347" t="s">
        <v>617</v>
      </c>
      <c r="G991" s="354">
        <f t="shared" ref="G991:AC1002" si="66">SUM(G603,G797)</f>
        <v>0</v>
      </c>
      <c r="H991" s="354">
        <f t="shared" si="66"/>
        <v>0</v>
      </c>
      <c r="I991" s="354">
        <f t="shared" si="66"/>
        <v>0</v>
      </c>
      <c r="J991" s="354">
        <f t="shared" si="66"/>
        <v>0</v>
      </c>
      <c r="K991" s="354">
        <f t="shared" si="66"/>
        <v>0</v>
      </c>
      <c r="L991" s="354">
        <f t="shared" si="66"/>
        <v>0</v>
      </c>
      <c r="M991" s="354">
        <f t="shared" si="66"/>
        <v>0</v>
      </c>
      <c r="N991" s="354">
        <f t="shared" si="66"/>
        <v>0</v>
      </c>
      <c r="O991" s="354">
        <f t="shared" si="66"/>
        <v>0</v>
      </c>
      <c r="P991" s="354">
        <f t="shared" si="66"/>
        <v>0</v>
      </c>
      <c r="Q991" s="354">
        <f t="shared" si="66"/>
        <v>0</v>
      </c>
      <c r="R991" s="354">
        <f t="shared" si="66"/>
        <v>0</v>
      </c>
      <c r="S991" s="354">
        <f t="shared" si="66"/>
        <v>0</v>
      </c>
      <c r="T991" s="354">
        <f t="shared" si="66"/>
        <v>0</v>
      </c>
      <c r="U991" s="354">
        <f t="shared" si="66"/>
        <v>0</v>
      </c>
      <c r="V991" s="354">
        <f t="shared" si="66"/>
        <v>0</v>
      </c>
      <c r="W991" s="354">
        <f t="shared" si="66"/>
        <v>0</v>
      </c>
      <c r="X991" s="354">
        <f t="shared" si="66"/>
        <v>0</v>
      </c>
      <c r="Y991" s="354">
        <f t="shared" si="66"/>
        <v>0</v>
      </c>
      <c r="Z991" s="354">
        <f t="shared" si="66"/>
        <v>0</v>
      </c>
      <c r="AA991" s="354">
        <f t="shared" si="66"/>
        <v>0</v>
      </c>
      <c r="AB991" s="354">
        <f t="shared" si="66"/>
        <v>0</v>
      </c>
      <c r="AC991" s="355">
        <f t="shared" si="66"/>
        <v>0</v>
      </c>
      <c r="AE991" s="357">
        <f t="shared" ref="AE991:AE1050" si="67">SUM(AE603,AE797)</f>
        <v>0</v>
      </c>
      <c r="AG991" s="357">
        <f t="shared" ref="AG991:AG1050" si="68">SUM(AG603,AG797)</f>
        <v>0</v>
      </c>
      <c r="AI991" s="357">
        <f t="shared" ref="AI991:AI1050" si="69">SUM(AI603,AI797)</f>
        <v>0</v>
      </c>
      <c r="AK991" s="356"/>
    </row>
    <row r="992" spans="3:37" ht="12.75" customHeight="1" outlineLevel="1" x14ac:dyDescent="0.25">
      <c r="D992" s="139" t="str">
        <f>'Line Items'!D1061</f>
        <v>DMU - Class 156</v>
      </c>
      <c r="E992" s="102"/>
      <c r="F992" s="140" t="str">
        <f t="shared" ref="F992:F1049" si="70">F991</f>
        <v>000 Train Miles</v>
      </c>
      <c r="G992" s="103">
        <f t="shared" si="66"/>
        <v>0</v>
      </c>
      <c r="H992" s="103">
        <f t="shared" si="66"/>
        <v>0</v>
      </c>
      <c r="I992" s="103">
        <f t="shared" si="66"/>
        <v>0</v>
      </c>
      <c r="J992" s="103">
        <f t="shared" si="66"/>
        <v>0</v>
      </c>
      <c r="K992" s="103">
        <f t="shared" si="66"/>
        <v>0</v>
      </c>
      <c r="L992" s="103">
        <f t="shared" si="66"/>
        <v>0</v>
      </c>
      <c r="M992" s="103">
        <f t="shared" si="66"/>
        <v>0</v>
      </c>
      <c r="N992" s="103">
        <f t="shared" si="66"/>
        <v>0</v>
      </c>
      <c r="O992" s="103">
        <f t="shared" si="66"/>
        <v>0</v>
      </c>
      <c r="P992" s="103">
        <f t="shared" si="66"/>
        <v>0</v>
      </c>
      <c r="Q992" s="103">
        <f t="shared" si="66"/>
        <v>0</v>
      </c>
      <c r="R992" s="103">
        <f t="shared" si="66"/>
        <v>0</v>
      </c>
      <c r="S992" s="103">
        <f t="shared" si="66"/>
        <v>0</v>
      </c>
      <c r="T992" s="103">
        <f t="shared" si="66"/>
        <v>0</v>
      </c>
      <c r="U992" s="103">
        <f t="shared" si="66"/>
        <v>0</v>
      </c>
      <c r="V992" s="103">
        <f t="shared" si="66"/>
        <v>0</v>
      </c>
      <c r="W992" s="103">
        <f t="shared" si="66"/>
        <v>0</v>
      </c>
      <c r="X992" s="103">
        <f t="shared" si="66"/>
        <v>0</v>
      </c>
      <c r="Y992" s="103">
        <f t="shared" si="66"/>
        <v>0</v>
      </c>
      <c r="Z992" s="103">
        <f t="shared" si="66"/>
        <v>0</v>
      </c>
      <c r="AA992" s="103">
        <f t="shared" si="66"/>
        <v>0</v>
      </c>
      <c r="AB992" s="103">
        <f t="shared" si="66"/>
        <v>0</v>
      </c>
      <c r="AC992" s="104">
        <f t="shared" si="66"/>
        <v>0</v>
      </c>
      <c r="AE992" s="105">
        <f t="shared" si="67"/>
        <v>0</v>
      </c>
      <c r="AG992" s="105">
        <f t="shared" si="68"/>
        <v>0</v>
      </c>
      <c r="AI992" s="105">
        <f t="shared" si="69"/>
        <v>0</v>
      </c>
      <c r="AK992" s="301"/>
    </row>
    <row r="993" spans="4:37" ht="12.75" customHeight="1" outlineLevel="1" x14ac:dyDescent="0.25">
      <c r="D993" s="139" t="str">
        <f>'Line Items'!D1062</f>
        <v>DMU - Class 158</v>
      </c>
      <c r="E993" s="102"/>
      <c r="F993" s="140" t="str">
        <f t="shared" si="70"/>
        <v>000 Train Miles</v>
      </c>
      <c r="G993" s="103">
        <f t="shared" si="66"/>
        <v>0</v>
      </c>
      <c r="H993" s="103">
        <f t="shared" si="66"/>
        <v>0</v>
      </c>
      <c r="I993" s="103">
        <f t="shared" si="66"/>
        <v>0</v>
      </c>
      <c r="J993" s="103">
        <f t="shared" si="66"/>
        <v>0</v>
      </c>
      <c r="K993" s="103">
        <f t="shared" si="66"/>
        <v>0</v>
      </c>
      <c r="L993" s="103">
        <f t="shared" si="66"/>
        <v>0</v>
      </c>
      <c r="M993" s="103">
        <f t="shared" si="66"/>
        <v>0</v>
      </c>
      <c r="N993" s="103">
        <f t="shared" si="66"/>
        <v>0</v>
      </c>
      <c r="O993" s="103">
        <f t="shared" si="66"/>
        <v>0</v>
      </c>
      <c r="P993" s="103">
        <f t="shared" si="66"/>
        <v>0</v>
      </c>
      <c r="Q993" s="103">
        <f t="shared" si="66"/>
        <v>0</v>
      </c>
      <c r="R993" s="103">
        <f t="shared" si="66"/>
        <v>0</v>
      </c>
      <c r="S993" s="103">
        <f t="shared" si="66"/>
        <v>0</v>
      </c>
      <c r="T993" s="103">
        <f t="shared" si="66"/>
        <v>0</v>
      </c>
      <c r="U993" s="103">
        <f t="shared" si="66"/>
        <v>0</v>
      </c>
      <c r="V993" s="103">
        <f t="shared" si="66"/>
        <v>0</v>
      </c>
      <c r="W993" s="103">
        <f t="shared" si="66"/>
        <v>0</v>
      </c>
      <c r="X993" s="103">
        <f t="shared" si="66"/>
        <v>0</v>
      </c>
      <c r="Y993" s="103">
        <f t="shared" si="66"/>
        <v>0</v>
      </c>
      <c r="Z993" s="103">
        <f t="shared" si="66"/>
        <v>0</v>
      </c>
      <c r="AA993" s="103">
        <f t="shared" si="66"/>
        <v>0</v>
      </c>
      <c r="AB993" s="103">
        <f t="shared" si="66"/>
        <v>0</v>
      </c>
      <c r="AC993" s="104">
        <f t="shared" si="66"/>
        <v>0</v>
      </c>
      <c r="AE993" s="105">
        <f t="shared" si="67"/>
        <v>0</v>
      </c>
      <c r="AG993" s="105">
        <f t="shared" si="68"/>
        <v>0</v>
      </c>
      <c r="AI993" s="105">
        <f t="shared" si="69"/>
        <v>0</v>
      </c>
      <c r="AK993" s="301"/>
    </row>
    <row r="994" spans="4:37" ht="12.75" customHeight="1" outlineLevel="1" x14ac:dyDescent="0.25">
      <c r="D994" s="139" t="str">
        <f>'Line Items'!D1063</f>
        <v>DMU - Class 222 4-car</v>
      </c>
      <c r="E994" s="102"/>
      <c r="F994" s="140" t="str">
        <f t="shared" si="70"/>
        <v>000 Train Miles</v>
      </c>
      <c r="G994" s="103">
        <f t="shared" si="66"/>
        <v>0</v>
      </c>
      <c r="H994" s="103">
        <f t="shared" si="66"/>
        <v>0</v>
      </c>
      <c r="I994" s="103">
        <f t="shared" si="66"/>
        <v>0</v>
      </c>
      <c r="J994" s="103">
        <f t="shared" si="66"/>
        <v>0</v>
      </c>
      <c r="K994" s="103">
        <f t="shared" si="66"/>
        <v>0</v>
      </c>
      <c r="L994" s="103">
        <f t="shared" si="66"/>
        <v>0</v>
      </c>
      <c r="M994" s="103">
        <f t="shared" si="66"/>
        <v>0</v>
      </c>
      <c r="N994" s="103">
        <f t="shared" si="66"/>
        <v>0</v>
      </c>
      <c r="O994" s="103">
        <f t="shared" si="66"/>
        <v>0</v>
      </c>
      <c r="P994" s="103">
        <f t="shared" si="66"/>
        <v>0</v>
      </c>
      <c r="Q994" s="103">
        <f t="shared" si="66"/>
        <v>0</v>
      </c>
      <c r="R994" s="103">
        <f t="shared" si="66"/>
        <v>0</v>
      </c>
      <c r="S994" s="103">
        <f t="shared" si="66"/>
        <v>0</v>
      </c>
      <c r="T994" s="103">
        <f t="shared" si="66"/>
        <v>0</v>
      </c>
      <c r="U994" s="103">
        <f t="shared" si="66"/>
        <v>0</v>
      </c>
      <c r="V994" s="103">
        <f t="shared" si="66"/>
        <v>0</v>
      </c>
      <c r="W994" s="103">
        <f t="shared" si="66"/>
        <v>0</v>
      </c>
      <c r="X994" s="103">
        <f t="shared" si="66"/>
        <v>0</v>
      </c>
      <c r="Y994" s="103">
        <f t="shared" si="66"/>
        <v>0</v>
      </c>
      <c r="Z994" s="103">
        <f t="shared" si="66"/>
        <v>0</v>
      </c>
      <c r="AA994" s="103">
        <f t="shared" si="66"/>
        <v>0</v>
      </c>
      <c r="AB994" s="103">
        <f t="shared" si="66"/>
        <v>0</v>
      </c>
      <c r="AC994" s="104">
        <f t="shared" si="66"/>
        <v>0</v>
      </c>
      <c r="AE994" s="105">
        <f t="shared" si="67"/>
        <v>0</v>
      </c>
      <c r="AG994" s="105">
        <f t="shared" si="68"/>
        <v>0</v>
      </c>
      <c r="AI994" s="105">
        <f t="shared" si="69"/>
        <v>0</v>
      </c>
      <c r="AK994" s="301"/>
    </row>
    <row r="995" spans="4:37" ht="12.75" customHeight="1" outlineLevel="1" x14ac:dyDescent="0.25">
      <c r="D995" s="139" t="str">
        <f>'Line Items'!D1064</f>
        <v>DMU - Class 222 5-car</v>
      </c>
      <c r="E995" s="102"/>
      <c r="F995" s="140" t="str">
        <f t="shared" si="70"/>
        <v>000 Train Miles</v>
      </c>
      <c r="G995" s="103">
        <f t="shared" si="66"/>
        <v>0</v>
      </c>
      <c r="H995" s="103">
        <f t="shared" si="66"/>
        <v>0</v>
      </c>
      <c r="I995" s="103">
        <f t="shared" si="66"/>
        <v>0</v>
      </c>
      <c r="J995" s="103">
        <f t="shared" si="66"/>
        <v>0</v>
      </c>
      <c r="K995" s="103">
        <f t="shared" si="66"/>
        <v>0</v>
      </c>
      <c r="L995" s="103">
        <f t="shared" si="66"/>
        <v>0</v>
      </c>
      <c r="M995" s="103">
        <f t="shared" si="66"/>
        <v>0</v>
      </c>
      <c r="N995" s="103">
        <f t="shared" si="66"/>
        <v>0</v>
      </c>
      <c r="O995" s="103">
        <f t="shared" si="66"/>
        <v>0</v>
      </c>
      <c r="P995" s="103">
        <f t="shared" si="66"/>
        <v>0</v>
      </c>
      <c r="Q995" s="103">
        <f t="shared" si="66"/>
        <v>0</v>
      </c>
      <c r="R995" s="103">
        <f t="shared" si="66"/>
        <v>0</v>
      </c>
      <c r="S995" s="103">
        <f t="shared" si="66"/>
        <v>0</v>
      </c>
      <c r="T995" s="103">
        <f t="shared" si="66"/>
        <v>0</v>
      </c>
      <c r="U995" s="103">
        <f t="shared" si="66"/>
        <v>0</v>
      </c>
      <c r="V995" s="103">
        <f t="shared" si="66"/>
        <v>0</v>
      </c>
      <c r="W995" s="103">
        <f t="shared" si="66"/>
        <v>0</v>
      </c>
      <c r="X995" s="103">
        <f t="shared" si="66"/>
        <v>0</v>
      </c>
      <c r="Y995" s="103">
        <f t="shared" si="66"/>
        <v>0</v>
      </c>
      <c r="Z995" s="103">
        <f t="shared" si="66"/>
        <v>0</v>
      </c>
      <c r="AA995" s="103">
        <f t="shared" si="66"/>
        <v>0</v>
      </c>
      <c r="AB995" s="103">
        <f t="shared" si="66"/>
        <v>0</v>
      </c>
      <c r="AC995" s="104">
        <f t="shared" si="66"/>
        <v>0</v>
      </c>
      <c r="AE995" s="105">
        <f t="shared" si="67"/>
        <v>0</v>
      </c>
      <c r="AG995" s="105">
        <f t="shared" si="68"/>
        <v>0</v>
      </c>
      <c r="AI995" s="105">
        <f t="shared" si="69"/>
        <v>0</v>
      </c>
      <c r="AK995" s="301"/>
    </row>
    <row r="996" spans="4:37" ht="12.75" customHeight="1" outlineLevel="1" x14ac:dyDescent="0.25">
      <c r="D996" s="139" t="str">
        <f>'Line Items'!D1065</f>
        <v>DMU - Class 222 7-car</v>
      </c>
      <c r="E996" s="102"/>
      <c r="F996" s="140" t="str">
        <f t="shared" si="70"/>
        <v>000 Train Miles</v>
      </c>
      <c r="G996" s="103">
        <f t="shared" si="66"/>
        <v>0</v>
      </c>
      <c r="H996" s="103">
        <f t="shared" si="66"/>
        <v>0</v>
      </c>
      <c r="I996" s="103">
        <f t="shared" si="66"/>
        <v>0</v>
      </c>
      <c r="J996" s="103">
        <f t="shared" si="66"/>
        <v>0</v>
      </c>
      <c r="K996" s="103">
        <f t="shared" si="66"/>
        <v>0</v>
      </c>
      <c r="L996" s="103">
        <f t="shared" si="66"/>
        <v>0</v>
      </c>
      <c r="M996" s="103">
        <f t="shared" si="66"/>
        <v>0</v>
      </c>
      <c r="N996" s="103">
        <f t="shared" si="66"/>
        <v>0</v>
      </c>
      <c r="O996" s="103">
        <f t="shared" si="66"/>
        <v>0</v>
      </c>
      <c r="P996" s="103">
        <f t="shared" si="66"/>
        <v>0</v>
      </c>
      <c r="Q996" s="103">
        <f t="shared" si="66"/>
        <v>0</v>
      </c>
      <c r="R996" s="103">
        <f t="shared" si="66"/>
        <v>0</v>
      </c>
      <c r="S996" s="103">
        <f t="shared" si="66"/>
        <v>0</v>
      </c>
      <c r="T996" s="103">
        <f t="shared" si="66"/>
        <v>0</v>
      </c>
      <c r="U996" s="103">
        <f t="shared" si="66"/>
        <v>0</v>
      </c>
      <c r="V996" s="103">
        <f t="shared" si="66"/>
        <v>0</v>
      </c>
      <c r="W996" s="103">
        <f t="shared" si="66"/>
        <v>0</v>
      </c>
      <c r="X996" s="103">
        <f t="shared" si="66"/>
        <v>0</v>
      </c>
      <c r="Y996" s="103">
        <f t="shared" si="66"/>
        <v>0</v>
      </c>
      <c r="Z996" s="103">
        <f t="shared" si="66"/>
        <v>0</v>
      </c>
      <c r="AA996" s="103">
        <f t="shared" si="66"/>
        <v>0</v>
      </c>
      <c r="AB996" s="103">
        <f t="shared" si="66"/>
        <v>0</v>
      </c>
      <c r="AC996" s="104">
        <f t="shared" si="66"/>
        <v>0</v>
      </c>
      <c r="AE996" s="105">
        <f t="shared" si="67"/>
        <v>0</v>
      </c>
      <c r="AG996" s="105">
        <f t="shared" si="68"/>
        <v>0</v>
      </c>
      <c r="AI996" s="105">
        <f t="shared" si="69"/>
        <v>0</v>
      </c>
      <c r="AK996" s="301"/>
    </row>
    <row r="997" spans="4:37" ht="12.75" customHeight="1" outlineLevel="1" x14ac:dyDescent="0.25">
      <c r="D997" s="139" t="str">
        <f>'Line Items'!D1066</f>
        <v>HST (2+8)</v>
      </c>
      <c r="E997" s="102"/>
      <c r="F997" s="140" t="str">
        <f t="shared" si="70"/>
        <v>000 Train Miles</v>
      </c>
      <c r="G997" s="103">
        <f t="shared" si="66"/>
        <v>0</v>
      </c>
      <c r="H997" s="103">
        <f t="shared" si="66"/>
        <v>0</v>
      </c>
      <c r="I997" s="103">
        <f t="shared" si="66"/>
        <v>0</v>
      </c>
      <c r="J997" s="103">
        <f t="shared" si="66"/>
        <v>0</v>
      </c>
      <c r="K997" s="103">
        <f t="shared" si="66"/>
        <v>0</v>
      </c>
      <c r="L997" s="103">
        <f t="shared" si="66"/>
        <v>0</v>
      </c>
      <c r="M997" s="103">
        <f t="shared" si="66"/>
        <v>0</v>
      </c>
      <c r="N997" s="103">
        <f t="shared" si="66"/>
        <v>0</v>
      </c>
      <c r="O997" s="103">
        <f t="shared" si="66"/>
        <v>0</v>
      </c>
      <c r="P997" s="103">
        <f t="shared" si="66"/>
        <v>0</v>
      </c>
      <c r="Q997" s="103">
        <f t="shared" si="66"/>
        <v>0</v>
      </c>
      <c r="R997" s="103">
        <f t="shared" si="66"/>
        <v>0</v>
      </c>
      <c r="S997" s="103">
        <f t="shared" si="66"/>
        <v>0</v>
      </c>
      <c r="T997" s="103">
        <f t="shared" si="66"/>
        <v>0</v>
      </c>
      <c r="U997" s="103">
        <f t="shared" si="66"/>
        <v>0</v>
      </c>
      <c r="V997" s="103">
        <f t="shared" si="66"/>
        <v>0</v>
      </c>
      <c r="W997" s="103">
        <f t="shared" si="66"/>
        <v>0</v>
      </c>
      <c r="X997" s="103">
        <f t="shared" si="66"/>
        <v>0</v>
      </c>
      <c r="Y997" s="103">
        <f t="shared" si="66"/>
        <v>0</v>
      </c>
      <c r="Z997" s="103">
        <f t="shared" si="66"/>
        <v>0</v>
      </c>
      <c r="AA997" s="103">
        <f t="shared" si="66"/>
        <v>0</v>
      </c>
      <c r="AB997" s="103">
        <f t="shared" si="66"/>
        <v>0</v>
      </c>
      <c r="AC997" s="104">
        <f t="shared" si="66"/>
        <v>0</v>
      </c>
      <c r="AE997" s="105">
        <f t="shared" si="67"/>
        <v>0</v>
      </c>
      <c r="AG997" s="105">
        <f t="shared" si="68"/>
        <v>0</v>
      </c>
      <c r="AI997" s="105">
        <f t="shared" si="69"/>
        <v>0</v>
      </c>
      <c r="AK997" s="301"/>
    </row>
    <row r="998" spans="4:37" ht="12.75" customHeight="1" outlineLevel="1" x14ac:dyDescent="0.25">
      <c r="D998" s="139" t="str">
        <f>'Line Items'!D1067</f>
        <v>HST (2+6)</v>
      </c>
      <c r="E998" s="102"/>
      <c r="F998" s="140" t="str">
        <f t="shared" si="70"/>
        <v>000 Train Miles</v>
      </c>
      <c r="G998" s="103">
        <f t="shared" si="66"/>
        <v>0</v>
      </c>
      <c r="H998" s="103">
        <f t="shared" si="66"/>
        <v>0</v>
      </c>
      <c r="I998" s="103">
        <f t="shared" si="66"/>
        <v>0</v>
      </c>
      <c r="J998" s="103">
        <f t="shared" si="66"/>
        <v>0</v>
      </c>
      <c r="K998" s="103">
        <f t="shared" si="66"/>
        <v>0</v>
      </c>
      <c r="L998" s="103">
        <f t="shared" si="66"/>
        <v>0</v>
      </c>
      <c r="M998" s="103">
        <f t="shared" si="66"/>
        <v>0</v>
      </c>
      <c r="N998" s="103">
        <f t="shared" si="66"/>
        <v>0</v>
      </c>
      <c r="O998" s="103">
        <f t="shared" si="66"/>
        <v>0</v>
      </c>
      <c r="P998" s="103">
        <f t="shared" si="66"/>
        <v>0</v>
      </c>
      <c r="Q998" s="103">
        <f t="shared" si="66"/>
        <v>0</v>
      </c>
      <c r="R998" s="103">
        <f t="shared" si="66"/>
        <v>0</v>
      </c>
      <c r="S998" s="103">
        <f t="shared" si="66"/>
        <v>0</v>
      </c>
      <c r="T998" s="103">
        <f t="shared" si="66"/>
        <v>0</v>
      </c>
      <c r="U998" s="103">
        <f t="shared" si="66"/>
        <v>0</v>
      </c>
      <c r="V998" s="103">
        <f t="shared" si="66"/>
        <v>0</v>
      </c>
      <c r="W998" s="103">
        <f t="shared" si="66"/>
        <v>0</v>
      </c>
      <c r="X998" s="103">
        <f t="shared" si="66"/>
        <v>0</v>
      </c>
      <c r="Y998" s="103">
        <f t="shared" si="66"/>
        <v>0</v>
      </c>
      <c r="Z998" s="103">
        <f t="shared" si="66"/>
        <v>0</v>
      </c>
      <c r="AA998" s="103">
        <f t="shared" si="66"/>
        <v>0</v>
      </c>
      <c r="AB998" s="103">
        <f t="shared" si="66"/>
        <v>0</v>
      </c>
      <c r="AC998" s="104">
        <f t="shared" si="66"/>
        <v>0</v>
      </c>
      <c r="AE998" s="105">
        <f t="shared" si="67"/>
        <v>0</v>
      </c>
      <c r="AG998" s="105">
        <f t="shared" si="68"/>
        <v>0</v>
      </c>
      <c r="AI998" s="105">
        <f t="shared" si="69"/>
        <v>0</v>
      </c>
      <c r="AK998" s="301"/>
    </row>
    <row r="999" spans="4:37" ht="12.75" customHeight="1" outlineLevel="1" x14ac:dyDescent="0.25">
      <c r="D999" s="139" t="str">
        <f>'Line Items'!D1068</f>
        <v>[Rolling Stock - Units/Trains Line 9]</v>
      </c>
      <c r="E999" s="102"/>
      <c r="F999" s="140" t="str">
        <f t="shared" si="70"/>
        <v>000 Train Miles</v>
      </c>
      <c r="G999" s="103">
        <f t="shared" si="66"/>
        <v>0</v>
      </c>
      <c r="H999" s="103">
        <f t="shared" si="66"/>
        <v>0</v>
      </c>
      <c r="I999" s="103">
        <f t="shared" si="66"/>
        <v>0</v>
      </c>
      <c r="J999" s="103">
        <f t="shared" si="66"/>
        <v>0</v>
      </c>
      <c r="K999" s="103">
        <f t="shared" si="66"/>
        <v>0</v>
      </c>
      <c r="L999" s="103">
        <f t="shared" si="66"/>
        <v>0</v>
      </c>
      <c r="M999" s="103">
        <f t="shared" si="66"/>
        <v>0</v>
      </c>
      <c r="N999" s="103">
        <f t="shared" si="66"/>
        <v>0</v>
      </c>
      <c r="O999" s="103">
        <f t="shared" si="66"/>
        <v>0</v>
      </c>
      <c r="P999" s="103">
        <f t="shared" si="66"/>
        <v>0</v>
      </c>
      <c r="Q999" s="103">
        <f t="shared" si="66"/>
        <v>0</v>
      </c>
      <c r="R999" s="103">
        <f t="shared" si="66"/>
        <v>0</v>
      </c>
      <c r="S999" s="103">
        <f t="shared" si="66"/>
        <v>0</v>
      </c>
      <c r="T999" s="103">
        <f t="shared" si="66"/>
        <v>0</v>
      </c>
      <c r="U999" s="103">
        <f t="shared" si="66"/>
        <v>0</v>
      </c>
      <c r="V999" s="103">
        <f t="shared" si="66"/>
        <v>0</v>
      </c>
      <c r="W999" s="103">
        <f t="shared" si="66"/>
        <v>0</v>
      </c>
      <c r="X999" s="103">
        <f t="shared" si="66"/>
        <v>0</v>
      </c>
      <c r="Y999" s="103">
        <f t="shared" si="66"/>
        <v>0</v>
      </c>
      <c r="Z999" s="103">
        <f t="shared" si="66"/>
        <v>0</v>
      </c>
      <c r="AA999" s="103">
        <f t="shared" si="66"/>
        <v>0</v>
      </c>
      <c r="AB999" s="103">
        <f t="shared" si="66"/>
        <v>0</v>
      </c>
      <c r="AC999" s="104">
        <f t="shared" si="66"/>
        <v>0</v>
      </c>
      <c r="AE999" s="105">
        <f t="shared" si="67"/>
        <v>0</v>
      </c>
      <c r="AG999" s="105">
        <f t="shared" si="68"/>
        <v>0</v>
      </c>
      <c r="AI999" s="105">
        <f t="shared" si="69"/>
        <v>0</v>
      </c>
      <c r="AK999" s="301"/>
    </row>
    <row r="1000" spans="4:37" ht="12.75" customHeight="1" outlineLevel="1" x14ac:dyDescent="0.25">
      <c r="D1000" s="139" t="str">
        <f>'Line Items'!D1069</f>
        <v>[Rolling Stock - Units/Trains Line 10]</v>
      </c>
      <c r="E1000" s="102"/>
      <c r="F1000" s="140" t="str">
        <f t="shared" si="70"/>
        <v>000 Train Miles</v>
      </c>
      <c r="G1000" s="103">
        <f t="shared" si="66"/>
        <v>0</v>
      </c>
      <c r="H1000" s="103">
        <f t="shared" si="66"/>
        <v>0</v>
      </c>
      <c r="I1000" s="103">
        <f t="shared" si="66"/>
        <v>0</v>
      </c>
      <c r="J1000" s="103">
        <f t="shared" si="66"/>
        <v>0</v>
      </c>
      <c r="K1000" s="103">
        <f t="shared" si="66"/>
        <v>0</v>
      </c>
      <c r="L1000" s="103">
        <f t="shared" si="66"/>
        <v>0</v>
      </c>
      <c r="M1000" s="103">
        <f t="shared" si="66"/>
        <v>0</v>
      </c>
      <c r="N1000" s="103">
        <f t="shared" si="66"/>
        <v>0</v>
      </c>
      <c r="O1000" s="103">
        <f t="shared" si="66"/>
        <v>0</v>
      </c>
      <c r="P1000" s="103">
        <f t="shared" si="66"/>
        <v>0</v>
      </c>
      <c r="Q1000" s="103">
        <f t="shared" si="66"/>
        <v>0</v>
      </c>
      <c r="R1000" s="103">
        <f t="shared" si="66"/>
        <v>0</v>
      </c>
      <c r="S1000" s="103">
        <f t="shared" si="66"/>
        <v>0</v>
      </c>
      <c r="T1000" s="103">
        <f t="shared" si="66"/>
        <v>0</v>
      </c>
      <c r="U1000" s="103">
        <f t="shared" si="66"/>
        <v>0</v>
      </c>
      <c r="V1000" s="103">
        <f t="shared" si="66"/>
        <v>0</v>
      </c>
      <c r="W1000" s="103">
        <f t="shared" si="66"/>
        <v>0</v>
      </c>
      <c r="X1000" s="103">
        <f t="shared" si="66"/>
        <v>0</v>
      </c>
      <c r="Y1000" s="103">
        <f t="shared" si="66"/>
        <v>0</v>
      </c>
      <c r="Z1000" s="103">
        <f t="shared" si="66"/>
        <v>0</v>
      </c>
      <c r="AA1000" s="103">
        <f t="shared" si="66"/>
        <v>0</v>
      </c>
      <c r="AB1000" s="103">
        <f t="shared" si="66"/>
        <v>0</v>
      </c>
      <c r="AC1000" s="104">
        <f t="shared" si="66"/>
        <v>0</v>
      </c>
      <c r="AE1000" s="105">
        <f t="shared" si="67"/>
        <v>0</v>
      </c>
      <c r="AG1000" s="105">
        <f t="shared" si="68"/>
        <v>0</v>
      </c>
      <c r="AI1000" s="105">
        <f t="shared" si="69"/>
        <v>0</v>
      </c>
      <c r="AK1000" s="301"/>
    </row>
    <row r="1001" spans="4:37" ht="12.75" customHeight="1" outlineLevel="1" x14ac:dyDescent="0.25">
      <c r="D1001" s="139" t="str">
        <f>'Line Items'!D1070</f>
        <v>[Rolling Stock - Units/Trains Line 11]</v>
      </c>
      <c r="E1001" s="102"/>
      <c r="F1001" s="140" t="str">
        <f t="shared" si="70"/>
        <v>000 Train Miles</v>
      </c>
      <c r="G1001" s="103">
        <f t="shared" si="66"/>
        <v>0</v>
      </c>
      <c r="H1001" s="103">
        <f t="shared" si="66"/>
        <v>0</v>
      </c>
      <c r="I1001" s="103">
        <f t="shared" si="66"/>
        <v>0</v>
      </c>
      <c r="J1001" s="103">
        <f t="shared" si="66"/>
        <v>0</v>
      </c>
      <c r="K1001" s="103">
        <f t="shared" si="66"/>
        <v>0</v>
      </c>
      <c r="L1001" s="103">
        <f t="shared" si="66"/>
        <v>0</v>
      </c>
      <c r="M1001" s="103">
        <f t="shared" si="66"/>
        <v>0</v>
      </c>
      <c r="N1001" s="103">
        <f t="shared" si="66"/>
        <v>0</v>
      </c>
      <c r="O1001" s="103">
        <f t="shared" si="66"/>
        <v>0</v>
      </c>
      <c r="P1001" s="103">
        <f t="shared" si="66"/>
        <v>0</v>
      </c>
      <c r="Q1001" s="103">
        <f t="shared" si="66"/>
        <v>0</v>
      </c>
      <c r="R1001" s="103">
        <f t="shared" si="66"/>
        <v>0</v>
      </c>
      <c r="S1001" s="103">
        <f t="shared" si="66"/>
        <v>0</v>
      </c>
      <c r="T1001" s="103">
        <f t="shared" si="66"/>
        <v>0</v>
      </c>
      <c r="U1001" s="103">
        <f t="shared" si="66"/>
        <v>0</v>
      </c>
      <c r="V1001" s="103">
        <f t="shared" si="66"/>
        <v>0</v>
      </c>
      <c r="W1001" s="103">
        <f t="shared" si="66"/>
        <v>0</v>
      </c>
      <c r="X1001" s="103">
        <f t="shared" si="66"/>
        <v>0</v>
      </c>
      <c r="Y1001" s="103">
        <f t="shared" si="66"/>
        <v>0</v>
      </c>
      <c r="Z1001" s="103">
        <f t="shared" si="66"/>
        <v>0</v>
      </c>
      <c r="AA1001" s="103">
        <f t="shared" si="66"/>
        <v>0</v>
      </c>
      <c r="AB1001" s="103">
        <f t="shared" si="66"/>
        <v>0</v>
      </c>
      <c r="AC1001" s="104">
        <f t="shared" si="66"/>
        <v>0</v>
      </c>
      <c r="AE1001" s="105">
        <f t="shared" si="67"/>
        <v>0</v>
      </c>
      <c r="AG1001" s="105">
        <f t="shared" si="68"/>
        <v>0</v>
      </c>
      <c r="AI1001" s="105">
        <f t="shared" si="69"/>
        <v>0</v>
      </c>
      <c r="AK1001" s="301"/>
    </row>
    <row r="1002" spans="4:37" ht="12.75" customHeight="1" outlineLevel="1" x14ac:dyDescent="0.25">
      <c r="D1002" s="139" t="str">
        <f>'Line Items'!D1071</f>
        <v>[Rolling Stock - Units/Trains Line 12]</v>
      </c>
      <c r="E1002" s="102"/>
      <c r="F1002" s="140" t="str">
        <f t="shared" si="70"/>
        <v>000 Train Miles</v>
      </c>
      <c r="G1002" s="103">
        <f t="shared" si="66"/>
        <v>0</v>
      </c>
      <c r="H1002" s="103">
        <f t="shared" si="66"/>
        <v>0</v>
      </c>
      <c r="I1002" s="103">
        <f t="shared" ref="I1002:AC1017" si="71">SUM(I614,I808)</f>
        <v>0</v>
      </c>
      <c r="J1002" s="103">
        <f t="shared" si="71"/>
        <v>0</v>
      </c>
      <c r="K1002" s="103">
        <f t="shared" si="71"/>
        <v>0</v>
      </c>
      <c r="L1002" s="103">
        <f t="shared" si="71"/>
        <v>0</v>
      </c>
      <c r="M1002" s="103">
        <f t="shared" si="71"/>
        <v>0</v>
      </c>
      <c r="N1002" s="103">
        <f t="shared" si="71"/>
        <v>0</v>
      </c>
      <c r="O1002" s="103">
        <f t="shared" si="71"/>
        <v>0</v>
      </c>
      <c r="P1002" s="103">
        <f t="shared" si="71"/>
        <v>0</v>
      </c>
      <c r="Q1002" s="103">
        <f t="shared" si="71"/>
        <v>0</v>
      </c>
      <c r="R1002" s="103">
        <f t="shared" si="71"/>
        <v>0</v>
      </c>
      <c r="S1002" s="103">
        <f t="shared" si="71"/>
        <v>0</v>
      </c>
      <c r="T1002" s="103">
        <f t="shared" si="71"/>
        <v>0</v>
      </c>
      <c r="U1002" s="103">
        <f t="shared" si="71"/>
        <v>0</v>
      </c>
      <c r="V1002" s="103">
        <f t="shared" si="71"/>
        <v>0</v>
      </c>
      <c r="W1002" s="103">
        <f t="shared" si="71"/>
        <v>0</v>
      </c>
      <c r="X1002" s="103">
        <f t="shared" si="71"/>
        <v>0</v>
      </c>
      <c r="Y1002" s="103">
        <f t="shared" si="71"/>
        <v>0</v>
      </c>
      <c r="Z1002" s="103">
        <f t="shared" si="71"/>
        <v>0</v>
      </c>
      <c r="AA1002" s="103">
        <f t="shared" si="71"/>
        <v>0</v>
      </c>
      <c r="AB1002" s="103">
        <f t="shared" si="71"/>
        <v>0</v>
      </c>
      <c r="AC1002" s="104">
        <f t="shared" si="71"/>
        <v>0</v>
      </c>
      <c r="AE1002" s="105">
        <f t="shared" si="67"/>
        <v>0</v>
      </c>
      <c r="AG1002" s="105">
        <f t="shared" si="68"/>
        <v>0</v>
      </c>
      <c r="AI1002" s="105">
        <f t="shared" si="69"/>
        <v>0</v>
      </c>
      <c r="AK1002" s="301"/>
    </row>
    <row r="1003" spans="4:37" ht="12.75" customHeight="1" outlineLevel="1" x14ac:dyDescent="0.25">
      <c r="D1003" s="139" t="str">
        <f>'Line Items'!D1072</f>
        <v>[Rolling Stock - Units/Trains Line 13]</v>
      </c>
      <c r="E1003" s="102"/>
      <c r="F1003" s="140" t="str">
        <f t="shared" si="70"/>
        <v>000 Train Miles</v>
      </c>
      <c r="G1003" s="103">
        <f t="shared" ref="G1003:V1018" si="72">SUM(G615,G809)</f>
        <v>0</v>
      </c>
      <c r="H1003" s="103">
        <f t="shared" si="72"/>
        <v>0</v>
      </c>
      <c r="I1003" s="103">
        <f t="shared" si="72"/>
        <v>0</v>
      </c>
      <c r="J1003" s="103">
        <f t="shared" si="72"/>
        <v>0</v>
      </c>
      <c r="K1003" s="103">
        <f t="shared" si="72"/>
        <v>0</v>
      </c>
      <c r="L1003" s="103">
        <f t="shared" si="72"/>
        <v>0</v>
      </c>
      <c r="M1003" s="103">
        <f t="shared" si="72"/>
        <v>0</v>
      </c>
      <c r="N1003" s="103">
        <f t="shared" si="72"/>
        <v>0</v>
      </c>
      <c r="O1003" s="103">
        <f t="shared" si="72"/>
        <v>0</v>
      </c>
      <c r="P1003" s="103">
        <f t="shared" si="72"/>
        <v>0</v>
      </c>
      <c r="Q1003" s="103">
        <f t="shared" si="72"/>
        <v>0</v>
      </c>
      <c r="R1003" s="103">
        <f t="shared" si="72"/>
        <v>0</v>
      </c>
      <c r="S1003" s="103">
        <f t="shared" si="72"/>
        <v>0</v>
      </c>
      <c r="T1003" s="103">
        <f t="shared" si="71"/>
        <v>0</v>
      </c>
      <c r="U1003" s="103">
        <f t="shared" si="71"/>
        <v>0</v>
      </c>
      <c r="V1003" s="103">
        <f t="shared" si="71"/>
        <v>0</v>
      </c>
      <c r="W1003" s="103">
        <f t="shared" si="71"/>
        <v>0</v>
      </c>
      <c r="X1003" s="103">
        <f t="shared" si="71"/>
        <v>0</v>
      </c>
      <c r="Y1003" s="103">
        <f t="shared" si="71"/>
        <v>0</v>
      </c>
      <c r="Z1003" s="103">
        <f t="shared" si="71"/>
        <v>0</v>
      </c>
      <c r="AA1003" s="103">
        <f t="shared" si="71"/>
        <v>0</v>
      </c>
      <c r="AB1003" s="103">
        <f t="shared" si="71"/>
        <v>0</v>
      </c>
      <c r="AC1003" s="104">
        <f t="shared" si="71"/>
        <v>0</v>
      </c>
      <c r="AE1003" s="105">
        <f t="shared" si="67"/>
        <v>0</v>
      </c>
      <c r="AG1003" s="105">
        <f t="shared" si="68"/>
        <v>0</v>
      </c>
      <c r="AI1003" s="105">
        <f t="shared" si="69"/>
        <v>0</v>
      </c>
      <c r="AK1003" s="301"/>
    </row>
    <row r="1004" spans="4:37" ht="12.75" customHeight="1" outlineLevel="1" x14ac:dyDescent="0.25">
      <c r="D1004" s="139" t="str">
        <f>'Line Items'!D1073</f>
        <v>[Rolling Stock - Units/Trains Line 14]</v>
      </c>
      <c r="E1004" s="102"/>
      <c r="F1004" s="140" t="str">
        <f t="shared" si="70"/>
        <v>000 Train Miles</v>
      </c>
      <c r="G1004" s="103">
        <f t="shared" si="72"/>
        <v>0</v>
      </c>
      <c r="H1004" s="103">
        <f t="shared" si="72"/>
        <v>0</v>
      </c>
      <c r="I1004" s="103">
        <f t="shared" si="72"/>
        <v>0</v>
      </c>
      <c r="J1004" s="103">
        <f t="shared" si="72"/>
        <v>0</v>
      </c>
      <c r="K1004" s="103">
        <f t="shared" si="72"/>
        <v>0</v>
      </c>
      <c r="L1004" s="103">
        <f t="shared" si="72"/>
        <v>0</v>
      </c>
      <c r="M1004" s="103">
        <f t="shared" si="72"/>
        <v>0</v>
      </c>
      <c r="N1004" s="103">
        <f t="shared" si="72"/>
        <v>0</v>
      </c>
      <c r="O1004" s="103">
        <f t="shared" si="72"/>
        <v>0</v>
      </c>
      <c r="P1004" s="103">
        <f t="shared" si="72"/>
        <v>0</v>
      </c>
      <c r="Q1004" s="103">
        <f t="shared" si="72"/>
        <v>0</v>
      </c>
      <c r="R1004" s="103">
        <f t="shared" si="72"/>
        <v>0</v>
      </c>
      <c r="S1004" s="103">
        <f t="shared" si="72"/>
        <v>0</v>
      </c>
      <c r="T1004" s="103">
        <f t="shared" si="71"/>
        <v>0</v>
      </c>
      <c r="U1004" s="103">
        <f t="shared" si="71"/>
        <v>0</v>
      </c>
      <c r="V1004" s="103">
        <f t="shared" si="71"/>
        <v>0</v>
      </c>
      <c r="W1004" s="103">
        <f t="shared" si="71"/>
        <v>0</v>
      </c>
      <c r="X1004" s="103">
        <f t="shared" si="71"/>
        <v>0</v>
      </c>
      <c r="Y1004" s="103">
        <f t="shared" si="71"/>
        <v>0</v>
      </c>
      <c r="Z1004" s="103">
        <f t="shared" si="71"/>
        <v>0</v>
      </c>
      <c r="AA1004" s="103">
        <f t="shared" si="71"/>
        <v>0</v>
      </c>
      <c r="AB1004" s="103">
        <f t="shared" si="71"/>
        <v>0</v>
      </c>
      <c r="AC1004" s="104">
        <f t="shared" si="71"/>
        <v>0</v>
      </c>
      <c r="AE1004" s="105">
        <f t="shared" si="67"/>
        <v>0</v>
      </c>
      <c r="AG1004" s="105">
        <f t="shared" si="68"/>
        <v>0</v>
      </c>
      <c r="AI1004" s="105">
        <f t="shared" si="69"/>
        <v>0</v>
      </c>
      <c r="AK1004" s="301"/>
    </row>
    <row r="1005" spans="4:37" ht="12.75" customHeight="1" outlineLevel="1" x14ac:dyDescent="0.25">
      <c r="D1005" s="139" t="str">
        <f>'Line Items'!D1074</f>
        <v>[Rolling Stock - Units/Trains Line 15]</v>
      </c>
      <c r="E1005" s="102"/>
      <c r="F1005" s="140" t="str">
        <f t="shared" si="70"/>
        <v>000 Train Miles</v>
      </c>
      <c r="G1005" s="103">
        <f t="shared" si="72"/>
        <v>0</v>
      </c>
      <c r="H1005" s="103">
        <f t="shared" si="72"/>
        <v>0</v>
      </c>
      <c r="I1005" s="103">
        <f t="shared" si="72"/>
        <v>0</v>
      </c>
      <c r="J1005" s="103">
        <f t="shared" si="72"/>
        <v>0</v>
      </c>
      <c r="K1005" s="103">
        <f t="shared" si="72"/>
        <v>0</v>
      </c>
      <c r="L1005" s="103">
        <f t="shared" si="72"/>
        <v>0</v>
      </c>
      <c r="M1005" s="103">
        <f t="shared" si="72"/>
        <v>0</v>
      </c>
      <c r="N1005" s="103">
        <f t="shared" si="72"/>
        <v>0</v>
      </c>
      <c r="O1005" s="103">
        <f t="shared" si="72"/>
        <v>0</v>
      </c>
      <c r="P1005" s="103">
        <f t="shared" si="72"/>
        <v>0</v>
      </c>
      <c r="Q1005" s="103">
        <f t="shared" si="72"/>
        <v>0</v>
      </c>
      <c r="R1005" s="103">
        <f t="shared" si="72"/>
        <v>0</v>
      </c>
      <c r="S1005" s="103">
        <f t="shared" si="72"/>
        <v>0</v>
      </c>
      <c r="T1005" s="103">
        <f t="shared" si="71"/>
        <v>0</v>
      </c>
      <c r="U1005" s="103">
        <f t="shared" si="71"/>
        <v>0</v>
      </c>
      <c r="V1005" s="103">
        <f t="shared" si="71"/>
        <v>0</v>
      </c>
      <c r="W1005" s="103">
        <f t="shared" si="71"/>
        <v>0</v>
      </c>
      <c r="X1005" s="103">
        <f t="shared" si="71"/>
        <v>0</v>
      </c>
      <c r="Y1005" s="103">
        <f t="shared" si="71"/>
        <v>0</v>
      </c>
      <c r="Z1005" s="103">
        <f t="shared" si="71"/>
        <v>0</v>
      </c>
      <c r="AA1005" s="103">
        <f t="shared" si="71"/>
        <v>0</v>
      </c>
      <c r="AB1005" s="103">
        <f t="shared" si="71"/>
        <v>0</v>
      </c>
      <c r="AC1005" s="104">
        <f t="shared" si="71"/>
        <v>0</v>
      </c>
      <c r="AE1005" s="105">
        <f t="shared" si="67"/>
        <v>0</v>
      </c>
      <c r="AG1005" s="105">
        <f t="shared" si="68"/>
        <v>0</v>
      </c>
      <c r="AI1005" s="105">
        <f t="shared" si="69"/>
        <v>0</v>
      </c>
      <c r="AK1005" s="301"/>
    </row>
    <row r="1006" spans="4:37" ht="12.75" customHeight="1" outlineLevel="1" x14ac:dyDescent="0.25">
      <c r="D1006" s="139" t="str">
        <f>'Line Items'!D1075</f>
        <v>[Rolling Stock - Units/Trains Line 16]</v>
      </c>
      <c r="E1006" s="102"/>
      <c r="F1006" s="140" t="str">
        <f t="shared" si="70"/>
        <v>000 Train Miles</v>
      </c>
      <c r="G1006" s="103">
        <f t="shared" si="72"/>
        <v>0</v>
      </c>
      <c r="H1006" s="103">
        <f t="shared" si="72"/>
        <v>0</v>
      </c>
      <c r="I1006" s="103">
        <f t="shared" si="72"/>
        <v>0</v>
      </c>
      <c r="J1006" s="103">
        <f t="shared" si="72"/>
        <v>0</v>
      </c>
      <c r="K1006" s="103">
        <f t="shared" si="72"/>
        <v>0</v>
      </c>
      <c r="L1006" s="103">
        <f t="shared" si="72"/>
        <v>0</v>
      </c>
      <c r="M1006" s="103">
        <f t="shared" si="72"/>
        <v>0</v>
      </c>
      <c r="N1006" s="103">
        <f t="shared" si="72"/>
        <v>0</v>
      </c>
      <c r="O1006" s="103">
        <f t="shared" si="72"/>
        <v>0</v>
      </c>
      <c r="P1006" s="103">
        <f t="shared" si="72"/>
        <v>0</v>
      </c>
      <c r="Q1006" s="103">
        <f t="shared" si="72"/>
        <v>0</v>
      </c>
      <c r="R1006" s="103">
        <f t="shared" si="72"/>
        <v>0</v>
      </c>
      <c r="S1006" s="103">
        <f t="shared" si="72"/>
        <v>0</v>
      </c>
      <c r="T1006" s="103">
        <f t="shared" si="71"/>
        <v>0</v>
      </c>
      <c r="U1006" s="103">
        <f t="shared" si="71"/>
        <v>0</v>
      </c>
      <c r="V1006" s="103">
        <f t="shared" si="71"/>
        <v>0</v>
      </c>
      <c r="W1006" s="103">
        <f t="shared" si="71"/>
        <v>0</v>
      </c>
      <c r="X1006" s="103">
        <f t="shared" si="71"/>
        <v>0</v>
      </c>
      <c r="Y1006" s="103">
        <f t="shared" si="71"/>
        <v>0</v>
      </c>
      <c r="Z1006" s="103">
        <f t="shared" si="71"/>
        <v>0</v>
      </c>
      <c r="AA1006" s="103">
        <f t="shared" si="71"/>
        <v>0</v>
      </c>
      <c r="AB1006" s="103">
        <f t="shared" si="71"/>
        <v>0</v>
      </c>
      <c r="AC1006" s="104">
        <f t="shared" si="71"/>
        <v>0</v>
      </c>
      <c r="AE1006" s="105">
        <f t="shared" si="67"/>
        <v>0</v>
      </c>
      <c r="AG1006" s="105">
        <f t="shared" si="68"/>
        <v>0</v>
      </c>
      <c r="AI1006" s="105">
        <f t="shared" si="69"/>
        <v>0</v>
      </c>
      <c r="AK1006" s="301"/>
    </row>
    <row r="1007" spans="4:37" ht="12.75" customHeight="1" outlineLevel="1" x14ac:dyDescent="0.25">
      <c r="D1007" s="139" t="str">
        <f>'Line Items'!D1076</f>
        <v>[Rolling Stock - Units/Trains Line 17]</v>
      </c>
      <c r="E1007" s="102"/>
      <c r="F1007" s="140" t="str">
        <f t="shared" si="70"/>
        <v>000 Train Miles</v>
      </c>
      <c r="G1007" s="103">
        <f t="shared" si="72"/>
        <v>0</v>
      </c>
      <c r="H1007" s="103">
        <f t="shared" si="72"/>
        <v>0</v>
      </c>
      <c r="I1007" s="103">
        <f t="shared" si="72"/>
        <v>0</v>
      </c>
      <c r="J1007" s="103">
        <f t="shared" si="72"/>
        <v>0</v>
      </c>
      <c r="K1007" s="103">
        <f t="shared" si="72"/>
        <v>0</v>
      </c>
      <c r="L1007" s="103">
        <f t="shared" si="72"/>
        <v>0</v>
      </c>
      <c r="M1007" s="103">
        <f t="shared" si="72"/>
        <v>0</v>
      </c>
      <c r="N1007" s="103">
        <f t="shared" si="72"/>
        <v>0</v>
      </c>
      <c r="O1007" s="103">
        <f t="shared" si="72"/>
        <v>0</v>
      </c>
      <c r="P1007" s="103">
        <f t="shared" si="72"/>
        <v>0</v>
      </c>
      <c r="Q1007" s="103">
        <f t="shared" si="72"/>
        <v>0</v>
      </c>
      <c r="R1007" s="103">
        <f t="shared" si="72"/>
        <v>0</v>
      </c>
      <c r="S1007" s="103">
        <f t="shared" si="72"/>
        <v>0</v>
      </c>
      <c r="T1007" s="103">
        <f t="shared" si="71"/>
        <v>0</v>
      </c>
      <c r="U1007" s="103">
        <f t="shared" si="71"/>
        <v>0</v>
      </c>
      <c r="V1007" s="103">
        <f t="shared" si="71"/>
        <v>0</v>
      </c>
      <c r="W1007" s="103">
        <f t="shared" si="71"/>
        <v>0</v>
      </c>
      <c r="X1007" s="103">
        <f t="shared" si="71"/>
        <v>0</v>
      </c>
      <c r="Y1007" s="103">
        <f t="shared" si="71"/>
        <v>0</v>
      </c>
      <c r="Z1007" s="103">
        <f t="shared" si="71"/>
        <v>0</v>
      </c>
      <c r="AA1007" s="103">
        <f t="shared" si="71"/>
        <v>0</v>
      </c>
      <c r="AB1007" s="103">
        <f t="shared" si="71"/>
        <v>0</v>
      </c>
      <c r="AC1007" s="104">
        <f t="shared" si="71"/>
        <v>0</v>
      </c>
      <c r="AE1007" s="105">
        <f t="shared" si="67"/>
        <v>0</v>
      </c>
      <c r="AG1007" s="105">
        <f t="shared" si="68"/>
        <v>0</v>
      </c>
      <c r="AI1007" s="105">
        <f t="shared" si="69"/>
        <v>0</v>
      </c>
      <c r="AK1007" s="301"/>
    </row>
    <row r="1008" spans="4:37" ht="12.75" customHeight="1" outlineLevel="1" x14ac:dyDescent="0.25">
      <c r="D1008" s="139" t="str">
        <f>'Line Items'!D1077</f>
        <v>[Rolling Stock - Units/Trains Line 18]</v>
      </c>
      <c r="E1008" s="102"/>
      <c r="F1008" s="140" t="str">
        <f t="shared" si="70"/>
        <v>000 Train Miles</v>
      </c>
      <c r="G1008" s="103">
        <f t="shared" si="72"/>
        <v>0</v>
      </c>
      <c r="H1008" s="103">
        <f t="shared" si="72"/>
        <v>0</v>
      </c>
      <c r="I1008" s="103">
        <f t="shared" si="72"/>
        <v>0</v>
      </c>
      <c r="J1008" s="103">
        <f t="shared" si="72"/>
        <v>0</v>
      </c>
      <c r="K1008" s="103">
        <f t="shared" si="72"/>
        <v>0</v>
      </c>
      <c r="L1008" s="103">
        <f t="shared" si="72"/>
        <v>0</v>
      </c>
      <c r="M1008" s="103">
        <f t="shared" si="72"/>
        <v>0</v>
      </c>
      <c r="N1008" s="103">
        <f t="shared" si="72"/>
        <v>0</v>
      </c>
      <c r="O1008" s="103">
        <f t="shared" si="72"/>
        <v>0</v>
      </c>
      <c r="P1008" s="103">
        <f t="shared" si="72"/>
        <v>0</v>
      </c>
      <c r="Q1008" s="103">
        <f t="shared" si="72"/>
        <v>0</v>
      </c>
      <c r="R1008" s="103">
        <f t="shared" si="72"/>
        <v>0</v>
      </c>
      <c r="S1008" s="103">
        <f t="shared" si="72"/>
        <v>0</v>
      </c>
      <c r="T1008" s="103">
        <f t="shared" si="71"/>
        <v>0</v>
      </c>
      <c r="U1008" s="103">
        <f t="shared" si="71"/>
        <v>0</v>
      </c>
      <c r="V1008" s="103">
        <f t="shared" si="71"/>
        <v>0</v>
      </c>
      <c r="W1008" s="103">
        <f t="shared" si="71"/>
        <v>0</v>
      </c>
      <c r="X1008" s="103">
        <f t="shared" si="71"/>
        <v>0</v>
      </c>
      <c r="Y1008" s="103">
        <f t="shared" si="71"/>
        <v>0</v>
      </c>
      <c r="Z1008" s="103">
        <f t="shared" si="71"/>
        <v>0</v>
      </c>
      <c r="AA1008" s="103">
        <f t="shared" si="71"/>
        <v>0</v>
      </c>
      <c r="AB1008" s="103">
        <f t="shared" si="71"/>
        <v>0</v>
      </c>
      <c r="AC1008" s="104">
        <f t="shared" si="71"/>
        <v>0</v>
      </c>
      <c r="AE1008" s="105">
        <f t="shared" si="67"/>
        <v>0</v>
      </c>
      <c r="AG1008" s="105">
        <f t="shared" si="68"/>
        <v>0</v>
      </c>
      <c r="AI1008" s="105">
        <f t="shared" si="69"/>
        <v>0</v>
      </c>
      <c r="AK1008" s="301"/>
    </row>
    <row r="1009" spans="4:37" ht="12.75" customHeight="1" outlineLevel="1" x14ac:dyDescent="0.25">
      <c r="D1009" s="139" t="str">
        <f>'Line Items'!D1078</f>
        <v>[Rolling Stock - Units/Trains Line 19]</v>
      </c>
      <c r="E1009" s="102"/>
      <c r="F1009" s="140" t="str">
        <f t="shared" si="70"/>
        <v>000 Train Miles</v>
      </c>
      <c r="G1009" s="103">
        <f t="shared" si="72"/>
        <v>0</v>
      </c>
      <c r="H1009" s="103">
        <f t="shared" si="72"/>
        <v>0</v>
      </c>
      <c r="I1009" s="103">
        <f t="shared" si="72"/>
        <v>0</v>
      </c>
      <c r="J1009" s="103">
        <f t="shared" si="72"/>
        <v>0</v>
      </c>
      <c r="K1009" s="103">
        <f t="shared" si="72"/>
        <v>0</v>
      </c>
      <c r="L1009" s="103">
        <f t="shared" si="72"/>
        <v>0</v>
      </c>
      <c r="M1009" s="103">
        <f t="shared" si="72"/>
        <v>0</v>
      </c>
      <c r="N1009" s="103">
        <f t="shared" si="72"/>
        <v>0</v>
      </c>
      <c r="O1009" s="103">
        <f t="shared" si="72"/>
        <v>0</v>
      </c>
      <c r="P1009" s="103">
        <f t="shared" si="72"/>
        <v>0</v>
      </c>
      <c r="Q1009" s="103">
        <f t="shared" si="72"/>
        <v>0</v>
      </c>
      <c r="R1009" s="103">
        <f t="shared" si="72"/>
        <v>0</v>
      </c>
      <c r="S1009" s="103">
        <f t="shared" si="72"/>
        <v>0</v>
      </c>
      <c r="T1009" s="103">
        <f t="shared" si="71"/>
        <v>0</v>
      </c>
      <c r="U1009" s="103">
        <f t="shared" si="71"/>
        <v>0</v>
      </c>
      <c r="V1009" s="103">
        <f t="shared" si="71"/>
        <v>0</v>
      </c>
      <c r="W1009" s="103">
        <f t="shared" si="71"/>
        <v>0</v>
      </c>
      <c r="X1009" s="103">
        <f t="shared" si="71"/>
        <v>0</v>
      </c>
      <c r="Y1009" s="103">
        <f t="shared" si="71"/>
        <v>0</v>
      </c>
      <c r="Z1009" s="103">
        <f t="shared" si="71"/>
        <v>0</v>
      </c>
      <c r="AA1009" s="103">
        <f t="shared" si="71"/>
        <v>0</v>
      </c>
      <c r="AB1009" s="103">
        <f t="shared" si="71"/>
        <v>0</v>
      </c>
      <c r="AC1009" s="104">
        <f t="shared" si="71"/>
        <v>0</v>
      </c>
      <c r="AE1009" s="105">
        <f t="shared" si="67"/>
        <v>0</v>
      </c>
      <c r="AG1009" s="105">
        <f t="shared" si="68"/>
        <v>0</v>
      </c>
      <c r="AI1009" s="105">
        <f t="shared" si="69"/>
        <v>0</v>
      </c>
      <c r="AK1009" s="301"/>
    </row>
    <row r="1010" spans="4:37" ht="12.75" customHeight="1" outlineLevel="1" x14ac:dyDescent="0.25">
      <c r="D1010" s="139" t="str">
        <f>'Line Items'!D1079</f>
        <v>[Rolling Stock - Units/Trains Line 20]</v>
      </c>
      <c r="E1010" s="102"/>
      <c r="F1010" s="140" t="str">
        <f t="shared" si="70"/>
        <v>000 Train Miles</v>
      </c>
      <c r="G1010" s="103">
        <f t="shared" si="72"/>
        <v>0</v>
      </c>
      <c r="H1010" s="103">
        <f t="shared" si="72"/>
        <v>0</v>
      </c>
      <c r="I1010" s="103">
        <f t="shared" si="72"/>
        <v>0</v>
      </c>
      <c r="J1010" s="103">
        <f t="shared" si="72"/>
        <v>0</v>
      </c>
      <c r="K1010" s="103">
        <f t="shared" si="72"/>
        <v>0</v>
      </c>
      <c r="L1010" s="103">
        <f t="shared" si="72"/>
        <v>0</v>
      </c>
      <c r="M1010" s="103">
        <f t="shared" si="72"/>
        <v>0</v>
      </c>
      <c r="N1010" s="103">
        <f t="shared" si="72"/>
        <v>0</v>
      </c>
      <c r="O1010" s="103">
        <f t="shared" si="72"/>
        <v>0</v>
      </c>
      <c r="P1010" s="103">
        <f t="shared" si="72"/>
        <v>0</v>
      </c>
      <c r="Q1010" s="103">
        <f t="shared" si="72"/>
        <v>0</v>
      </c>
      <c r="R1010" s="103">
        <f t="shared" si="72"/>
        <v>0</v>
      </c>
      <c r="S1010" s="103">
        <f t="shared" si="72"/>
        <v>0</v>
      </c>
      <c r="T1010" s="103">
        <f t="shared" si="71"/>
        <v>0</v>
      </c>
      <c r="U1010" s="103">
        <f t="shared" si="71"/>
        <v>0</v>
      </c>
      <c r="V1010" s="103">
        <f t="shared" si="71"/>
        <v>0</v>
      </c>
      <c r="W1010" s="103">
        <f t="shared" si="71"/>
        <v>0</v>
      </c>
      <c r="X1010" s="103">
        <f t="shared" si="71"/>
        <v>0</v>
      </c>
      <c r="Y1010" s="103">
        <f t="shared" si="71"/>
        <v>0</v>
      </c>
      <c r="Z1010" s="103">
        <f t="shared" si="71"/>
        <v>0</v>
      </c>
      <c r="AA1010" s="103">
        <f t="shared" si="71"/>
        <v>0</v>
      </c>
      <c r="AB1010" s="103">
        <f t="shared" si="71"/>
        <v>0</v>
      </c>
      <c r="AC1010" s="104">
        <f t="shared" si="71"/>
        <v>0</v>
      </c>
      <c r="AE1010" s="105">
        <f t="shared" si="67"/>
        <v>0</v>
      </c>
      <c r="AG1010" s="105">
        <f t="shared" si="68"/>
        <v>0</v>
      </c>
      <c r="AI1010" s="105">
        <f t="shared" si="69"/>
        <v>0</v>
      </c>
      <c r="AK1010" s="301"/>
    </row>
    <row r="1011" spans="4:37" ht="12.75" customHeight="1" outlineLevel="1" x14ac:dyDescent="0.25">
      <c r="D1011" s="139" t="str">
        <f>'Line Items'!D1080</f>
        <v>[Rolling Stock - Units/Trains Line 21]</v>
      </c>
      <c r="E1011" s="102"/>
      <c r="F1011" s="140" t="str">
        <f t="shared" si="70"/>
        <v>000 Train Miles</v>
      </c>
      <c r="G1011" s="103">
        <f t="shared" si="72"/>
        <v>0</v>
      </c>
      <c r="H1011" s="103">
        <f t="shared" si="72"/>
        <v>0</v>
      </c>
      <c r="I1011" s="103">
        <f t="shared" si="72"/>
        <v>0</v>
      </c>
      <c r="J1011" s="103">
        <f t="shared" si="72"/>
        <v>0</v>
      </c>
      <c r="K1011" s="103">
        <f t="shared" si="72"/>
        <v>0</v>
      </c>
      <c r="L1011" s="103">
        <f t="shared" si="72"/>
        <v>0</v>
      </c>
      <c r="M1011" s="103">
        <f t="shared" si="72"/>
        <v>0</v>
      </c>
      <c r="N1011" s="103">
        <f t="shared" si="72"/>
        <v>0</v>
      </c>
      <c r="O1011" s="103">
        <f t="shared" si="72"/>
        <v>0</v>
      </c>
      <c r="P1011" s="103">
        <f t="shared" si="72"/>
        <v>0</v>
      </c>
      <c r="Q1011" s="103">
        <f t="shared" si="72"/>
        <v>0</v>
      </c>
      <c r="R1011" s="103">
        <f t="shared" si="72"/>
        <v>0</v>
      </c>
      <c r="S1011" s="103">
        <f t="shared" si="72"/>
        <v>0</v>
      </c>
      <c r="T1011" s="103">
        <f t="shared" si="71"/>
        <v>0</v>
      </c>
      <c r="U1011" s="103">
        <f t="shared" si="71"/>
        <v>0</v>
      </c>
      <c r="V1011" s="103">
        <f t="shared" si="71"/>
        <v>0</v>
      </c>
      <c r="W1011" s="103">
        <f t="shared" si="71"/>
        <v>0</v>
      </c>
      <c r="X1011" s="103">
        <f t="shared" si="71"/>
        <v>0</v>
      </c>
      <c r="Y1011" s="103">
        <f t="shared" si="71"/>
        <v>0</v>
      </c>
      <c r="Z1011" s="103">
        <f t="shared" si="71"/>
        <v>0</v>
      </c>
      <c r="AA1011" s="103">
        <f t="shared" si="71"/>
        <v>0</v>
      </c>
      <c r="AB1011" s="103">
        <f t="shared" si="71"/>
        <v>0</v>
      </c>
      <c r="AC1011" s="104">
        <f t="shared" si="71"/>
        <v>0</v>
      </c>
      <c r="AE1011" s="105">
        <f t="shared" si="67"/>
        <v>0</v>
      </c>
      <c r="AG1011" s="105">
        <f t="shared" si="68"/>
        <v>0</v>
      </c>
      <c r="AI1011" s="105">
        <f t="shared" si="69"/>
        <v>0</v>
      </c>
      <c r="AK1011" s="301"/>
    </row>
    <row r="1012" spans="4:37" ht="12.75" customHeight="1" outlineLevel="1" x14ac:dyDescent="0.25">
      <c r="D1012" s="139" t="str">
        <f>'Line Items'!D1081</f>
        <v>[Rolling Stock - Units/Trains Line 22]</v>
      </c>
      <c r="E1012" s="102"/>
      <c r="F1012" s="140" t="str">
        <f t="shared" si="70"/>
        <v>000 Train Miles</v>
      </c>
      <c r="G1012" s="103">
        <f t="shared" si="72"/>
        <v>0</v>
      </c>
      <c r="H1012" s="103">
        <f t="shared" si="72"/>
        <v>0</v>
      </c>
      <c r="I1012" s="103">
        <f t="shared" si="72"/>
        <v>0</v>
      </c>
      <c r="J1012" s="103">
        <f t="shared" si="72"/>
        <v>0</v>
      </c>
      <c r="K1012" s="103">
        <f t="shared" si="72"/>
        <v>0</v>
      </c>
      <c r="L1012" s="103">
        <f t="shared" si="72"/>
        <v>0</v>
      </c>
      <c r="M1012" s="103">
        <f t="shared" si="72"/>
        <v>0</v>
      </c>
      <c r="N1012" s="103">
        <f t="shared" si="72"/>
        <v>0</v>
      </c>
      <c r="O1012" s="103">
        <f t="shared" si="72"/>
        <v>0</v>
      </c>
      <c r="P1012" s="103">
        <f t="shared" si="72"/>
        <v>0</v>
      </c>
      <c r="Q1012" s="103">
        <f t="shared" si="72"/>
        <v>0</v>
      </c>
      <c r="R1012" s="103">
        <f t="shared" si="72"/>
        <v>0</v>
      </c>
      <c r="S1012" s="103">
        <f t="shared" si="72"/>
        <v>0</v>
      </c>
      <c r="T1012" s="103">
        <f t="shared" si="71"/>
        <v>0</v>
      </c>
      <c r="U1012" s="103">
        <f t="shared" si="71"/>
        <v>0</v>
      </c>
      <c r="V1012" s="103">
        <f t="shared" si="71"/>
        <v>0</v>
      </c>
      <c r="W1012" s="103">
        <f t="shared" si="71"/>
        <v>0</v>
      </c>
      <c r="X1012" s="103">
        <f t="shared" si="71"/>
        <v>0</v>
      </c>
      <c r="Y1012" s="103">
        <f t="shared" si="71"/>
        <v>0</v>
      </c>
      <c r="Z1012" s="103">
        <f t="shared" si="71"/>
        <v>0</v>
      </c>
      <c r="AA1012" s="103">
        <f t="shared" si="71"/>
        <v>0</v>
      </c>
      <c r="AB1012" s="103">
        <f t="shared" si="71"/>
        <v>0</v>
      </c>
      <c r="AC1012" s="104">
        <f t="shared" si="71"/>
        <v>0</v>
      </c>
      <c r="AE1012" s="105">
        <f t="shared" si="67"/>
        <v>0</v>
      </c>
      <c r="AG1012" s="105">
        <f t="shared" si="68"/>
        <v>0</v>
      </c>
      <c r="AI1012" s="105">
        <f t="shared" si="69"/>
        <v>0</v>
      </c>
      <c r="AK1012" s="301"/>
    </row>
    <row r="1013" spans="4:37" ht="12.75" customHeight="1" outlineLevel="1" x14ac:dyDescent="0.25">
      <c r="D1013" s="139" t="str">
        <f>'Line Items'!D1082</f>
        <v>[Rolling Stock - Units/Trains Line 23]</v>
      </c>
      <c r="E1013" s="102"/>
      <c r="F1013" s="140" t="str">
        <f t="shared" si="70"/>
        <v>000 Train Miles</v>
      </c>
      <c r="G1013" s="103">
        <f t="shared" si="72"/>
        <v>0</v>
      </c>
      <c r="H1013" s="103">
        <f t="shared" si="72"/>
        <v>0</v>
      </c>
      <c r="I1013" s="103">
        <f t="shared" si="72"/>
        <v>0</v>
      </c>
      <c r="J1013" s="103">
        <f t="shared" si="72"/>
        <v>0</v>
      </c>
      <c r="K1013" s="103">
        <f t="shared" si="72"/>
        <v>0</v>
      </c>
      <c r="L1013" s="103">
        <f t="shared" si="72"/>
        <v>0</v>
      </c>
      <c r="M1013" s="103">
        <f t="shared" si="72"/>
        <v>0</v>
      </c>
      <c r="N1013" s="103">
        <f t="shared" si="72"/>
        <v>0</v>
      </c>
      <c r="O1013" s="103">
        <f t="shared" si="72"/>
        <v>0</v>
      </c>
      <c r="P1013" s="103">
        <f t="shared" si="72"/>
        <v>0</v>
      </c>
      <c r="Q1013" s="103">
        <f t="shared" si="72"/>
        <v>0</v>
      </c>
      <c r="R1013" s="103">
        <f t="shared" si="72"/>
        <v>0</v>
      </c>
      <c r="S1013" s="103">
        <f t="shared" si="72"/>
        <v>0</v>
      </c>
      <c r="T1013" s="103">
        <f t="shared" si="71"/>
        <v>0</v>
      </c>
      <c r="U1013" s="103">
        <f t="shared" si="71"/>
        <v>0</v>
      </c>
      <c r="V1013" s="103">
        <f t="shared" si="71"/>
        <v>0</v>
      </c>
      <c r="W1013" s="103">
        <f t="shared" si="71"/>
        <v>0</v>
      </c>
      <c r="X1013" s="103">
        <f t="shared" si="71"/>
        <v>0</v>
      </c>
      <c r="Y1013" s="103">
        <f t="shared" si="71"/>
        <v>0</v>
      </c>
      <c r="Z1013" s="103">
        <f t="shared" si="71"/>
        <v>0</v>
      </c>
      <c r="AA1013" s="103">
        <f t="shared" si="71"/>
        <v>0</v>
      </c>
      <c r="AB1013" s="103">
        <f t="shared" si="71"/>
        <v>0</v>
      </c>
      <c r="AC1013" s="104">
        <f t="shared" si="71"/>
        <v>0</v>
      </c>
      <c r="AE1013" s="105">
        <f t="shared" si="67"/>
        <v>0</v>
      </c>
      <c r="AG1013" s="105">
        <f t="shared" si="68"/>
        <v>0</v>
      </c>
      <c r="AI1013" s="105">
        <f t="shared" si="69"/>
        <v>0</v>
      </c>
      <c r="AK1013" s="301"/>
    </row>
    <row r="1014" spans="4:37" ht="12.75" customHeight="1" outlineLevel="1" x14ac:dyDescent="0.25">
      <c r="D1014" s="139" t="str">
        <f>'Line Items'!D1083</f>
        <v>[Rolling Stock - Units/Trains Line 24]</v>
      </c>
      <c r="E1014" s="102"/>
      <c r="F1014" s="140" t="str">
        <f t="shared" si="70"/>
        <v>000 Train Miles</v>
      </c>
      <c r="G1014" s="103">
        <f t="shared" si="72"/>
        <v>0</v>
      </c>
      <c r="H1014" s="103">
        <f t="shared" si="72"/>
        <v>0</v>
      </c>
      <c r="I1014" s="103">
        <f t="shared" si="72"/>
        <v>0</v>
      </c>
      <c r="J1014" s="103">
        <f t="shared" si="72"/>
        <v>0</v>
      </c>
      <c r="K1014" s="103">
        <f t="shared" si="72"/>
        <v>0</v>
      </c>
      <c r="L1014" s="103">
        <f t="shared" si="72"/>
        <v>0</v>
      </c>
      <c r="M1014" s="103">
        <f t="shared" si="72"/>
        <v>0</v>
      </c>
      <c r="N1014" s="103">
        <f t="shared" si="72"/>
        <v>0</v>
      </c>
      <c r="O1014" s="103">
        <f t="shared" si="72"/>
        <v>0</v>
      </c>
      <c r="P1014" s="103">
        <f t="shared" si="72"/>
        <v>0</v>
      </c>
      <c r="Q1014" s="103">
        <f t="shared" si="72"/>
        <v>0</v>
      </c>
      <c r="R1014" s="103">
        <f t="shared" si="72"/>
        <v>0</v>
      </c>
      <c r="S1014" s="103">
        <f t="shared" si="72"/>
        <v>0</v>
      </c>
      <c r="T1014" s="103">
        <f t="shared" si="71"/>
        <v>0</v>
      </c>
      <c r="U1014" s="103">
        <f t="shared" si="71"/>
        <v>0</v>
      </c>
      <c r="V1014" s="103">
        <f t="shared" si="71"/>
        <v>0</v>
      </c>
      <c r="W1014" s="103">
        <f t="shared" si="71"/>
        <v>0</v>
      </c>
      <c r="X1014" s="103">
        <f t="shared" si="71"/>
        <v>0</v>
      </c>
      <c r="Y1014" s="103">
        <f t="shared" si="71"/>
        <v>0</v>
      </c>
      <c r="Z1014" s="103">
        <f t="shared" si="71"/>
        <v>0</v>
      </c>
      <c r="AA1014" s="103">
        <f t="shared" si="71"/>
        <v>0</v>
      </c>
      <c r="AB1014" s="103">
        <f t="shared" si="71"/>
        <v>0</v>
      </c>
      <c r="AC1014" s="104">
        <f t="shared" si="71"/>
        <v>0</v>
      </c>
      <c r="AE1014" s="105">
        <f t="shared" si="67"/>
        <v>0</v>
      </c>
      <c r="AG1014" s="105">
        <f t="shared" si="68"/>
        <v>0</v>
      </c>
      <c r="AI1014" s="105">
        <f t="shared" si="69"/>
        <v>0</v>
      </c>
      <c r="AK1014" s="301"/>
    </row>
    <row r="1015" spans="4:37" ht="12.75" customHeight="1" outlineLevel="1" x14ac:dyDescent="0.25">
      <c r="D1015" s="139" t="str">
        <f>'Line Items'!D1084</f>
        <v>[Rolling Stock - Units/Trains Line 25]</v>
      </c>
      <c r="E1015" s="102"/>
      <c r="F1015" s="140" t="str">
        <f t="shared" si="70"/>
        <v>000 Train Miles</v>
      </c>
      <c r="G1015" s="103">
        <f t="shared" si="72"/>
        <v>0</v>
      </c>
      <c r="H1015" s="103">
        <f t="shared" si="72"/>
        <v>0</v>
      </c>
      <c r="I1015" s="103">
        <f t="shared" si="72"/>
        <v>0</v>
      </c>
      <c r="J1015" s="103">
        <f t="shared" si="72"/>
        <v>0</v>
      </c>
      <c r="K1015" s="103">
        <f t="shared" si="72"/>
        <v>0</v>
      </c>
      <c r="L1015" s="103">
        <f t="shared" si="72"/>
        <v>0</v>
      </c>
      <c r="M1015" s="103">
        <f t="shared" si="72"/>
        <v>0</v>
      </c>
      <c r="N1015" s="103">
        <f t="shared" si="72"/>
        <v>0</v>
      </c>
      <c r="O1015" s="103">
        <f t="shared" si="72"/>
        <v>0</v>
      </c>
      <c r="P1015" s="103">
        <f t="shared" si="72"/>
        <v>0</v>
      </c>
      <c r="Q1015" s="103">
        <f t="shared" si="72"/>
        <v>0</v>
      </c>
      <c r="R1015" s="103">
        <f t="shared" si="72"/>
        <v>0</v>
      </c>
      <c r="S1015" s="103">
        <f t="shared" si="72"/>
        <v>0</v>
      </c>
      <c r="T1015" s="103">
        <f t="shared" si="71"/>
        <v>0</v>
      </c>
      <c r="U1015" s="103">
        <f t="shared" si="71"/>
        <v>0</v>
      </c>
      <c r="V1015" s="103">
        <f t="shared" si="71"/>
        <v>0</v>
      </c>
      <c r="W1015" s="103">
        <f t="shared" si="71"/>
        <v>0</v>
      </c>
      <c r="X1015" s="103">
        <f t="shared" si="71"/>
        <v>0</v>
      </c>
      <c r="Y1015" s="103">
        <f t="shared" si="71"/>
        <v>0</v>
      </c>
      <c r="Z1015" s="103">
        <f t="shared" si="71"/>
        <v>0</v>
      </c>
      <c r="AA1015" s="103">
        <f t="shared" si="71"/>
        <v>0</v>
      </c>
      <c r="AB1015" s="103">
        <f t="shared" si="71"/>
        <v>0</v>
      </c>
      <c r="AC1015" s="104">
        <f t="shared" si="71"/>
        <v>0</v>
      </c>
      <c r="AE1015" s="105">
        <f t="shared" si="67"/>
        <v>0</v>
      </c>
      <c r="AG1015" s="105">
        <f t="shared" si="68"/>
        <v>0</v>
      </c>
      <c r="AI1015" s="105">
        <f t="shared" si="69"/>
        <v>0</v>
      </c>
      <c r="AK1015" s="301"/>
    </row>
    <row r="1016" spans="4:37" ht="12.75" customHeight="1" outlineLevel="1" x14ac:dyDescent="0.25">
      <c r="D1016" s="139" t="str">
        <f>'Line Items'!D1085</f>
        <v>[Rolling Stock - Units/Trains Line 26]</v>
      </c>
      <c r="E1016" s="102"/>
      <c r="F1016" s="140" t="str">
        <f t="shared" si="70"/>
        <v>000 Train Miles</v>
      </c>
      <c r="G1016" s="103">
        <f t="shared" si="72"/>
        <v>0</v>
      </c>
      <c r="H1016" s="103">
        <f t="shared" si="72"/>
        <v>0</v>
      </c>
      <c r="I1016" s="103">
        <f t="shared" si="72"/>
        <v>0</v>
      </c>
      <c r="J1016" s="103">
        <f t="shared" si="72"/>
        <v>0</v>
      </c>
      <c r="K1016" s="103">
        <f t="shared" si="72"/>
        <v>0</v>
      </c>
      <c r="L1016" s="103">
        <f t="shared" si="72"/>
        <v>0</v>
      </c>
      <c r="M1016" s="103">
        <f t="shared" si="72"/>
        <v>0</v>
      </c>
      <c r="N1016" s="103">
        <f t="shared" si="72"/>
        <v>0</v>
      </c>
      <c r="O1016" s="103">
        <f t="shared" si="72"/>
        <v>0</v>
      </c>
      <c r="P1016" s="103">
        <f t="shared" si="72"/>
        <v>0</v>
      </c>
      <c r="Q1016" s="103">
        <f t="shared" si="72"/>
        <v>0</v>
      </c>
      <c r="R1016" s="103">
        <f t="shared" si="72"/>
        <v>0</v>
      </c>
      <c r="S1016" s="103">
        <f t="shared" si="72"/>
        <v>0</v>
      </c>
      <c r="T1016" s="103">
        <f t="shared" si="71"/>
        <v>0</v>
      </c>
      <c r="U1016" s="103">
        <f t="shared" si="71"/>
        <v>0</v>
      </c>
      <c r="V1016" s="103">
        <f t="shared" si="71"/>
        <v>0</v>
      </c>
      <c r="W1016" s="103">
        <f t="shared" si="71"/>
        <v>0</v>
      </c>
      <c r="X1016" s="103">
        <f t="shared" si="71"/>
        <v>0</v>
      </c>
      <c r="Y1016" s="103">
        <f t="shared" si="71"/>
        <v>0</v>
      </c>
      <c r="Z1016" s="103">
        <f t="shared" si="71"/>
        <v>0</v>
      </c>
      <c r="AA1016" s="103">
        <f t="shared" si="71"/>
        <v>0</v>
      </c>
      <c r="AB1016" s="103">
        <f t="shared" si="71"/>
        <v>0</v>
      </c>
      <c r="AC1016" s="104">
        <f t="shared" si="71"/>
        <v>0</v>
      </c>
      <c r="AE1016" s="105">
        <f t="shared" si="67"/>
        <v>0</v>
      </c>
      <c r="AG1016" s="105">
        <f t="shared" si="68"/>
        <v>0</v>
      </c>
      <c r="AI1016" s="105">
        <f t="shared" si="69"/>
        <v>0</v>
      </c>
      <c r="AK1016" s="301"/>
    </row>
    <row r="1017" spans="4:37" ht="12.75" customHeight="1" outlineLevel="1" x14ac:dyDescent="0.25">
      <c r="D1017" s="139" t="str">
        <f>'Line Items'!D1086</f>
        <v>[Rolling Stock - Units/Trains Line 27]</v>
      </c>
      <c r="E1017" s="102"/>
      <c r="F1017" s="140" t="str">
        <f t="shared" si="70"/>
        <v>000 Train Miles</v>
      </c>
      <c r="G1017" s="103">
        <f t="shared" si="72"/>
        <v>0</v>
      </c>
      <c r="H1017" s="103">
        <f t="shared" si="72"/>
        <v>0</v>
      </c>
      <c r="I1017" s="103">
        <f t="shared" si="72"/>
        <v>0</v>
      </c>
      <c r="J1017" s="103">
        <f t="shared" si="72"/>
        <v>0</v>
      </c>
      <c r="K1017" s="103">
        <f t="shared" si="72"/>
        <v>0</v>
      </c>
      <c r="L1017" s="103">
        <f t="shared" si="72"/>
        <v>0</v>
      </c>
      <c r="M1017" s="103">
        <f t="shared" si="72"/>
        <v>0</v>
      </c>
      <c r="N1017" s="103">
        <f t="shared" si="72"/>
        <v>0</v>
      </c>
      <c r="O1017" s="103">
        <f t="shared" si="72"/>
        <v>0</v>
      </c>
      <c r="P1017" s="103">
        <f t="shared" si="72"/>
        <v>0</v>
      </c>
      <c r="Q1017" s="103">
        <f t="shared" si="72"/>
        <v>0</v>
      </c>
      <c r="R1017" s="103">
        <f t="shared" si="72"/>
        <v>0</v>
      </c>
      <c r="S1017" s="103">
        <f t="shared" si="72"/>
        <v>0</v>
      </c>
      <c r="T1017" s="103">
        <f t="shared" si="71"/>
        <v>0</v>
      </c>
      <c r="U1017" s="103">
        <f t="shared" si="71"/>
        <v>0</v>
      </c>
      <c r="V1017" s="103">
        <f t="shared" si="71"/>
        <v>0</v>
      </c>
      <c r="W1017" s="103">
        <f t="shared" si="71"/>
        <v>0</v>
      </c>
      <c r="X1017" s="103">
        <f t="shared" si="71"/>
        <v>0</v>
      </c>
      <c r="Y1017" s="103">
        <f t="shared" si="71"/>
        <v>0</v>
      </c>
      <c r="Z1017" s="103">
        <f t="shared" si="71"/>
        <v>0</v>
      </c>
      <c r="AA1017" s="103">
        <f t="shared" si="71"/>
        <v>0</v>
      </c>
      <c r="AB1017" s="103">
        <f t="shared" si="71"/>
        <v>0</v>
      </c>
      <c r="AC1017" s="104">
        <f t="shared" si="71"/>
        <v>0</v>
      </c>
      <c r="AE1017" s="105">
        <f t="shared" si="67"/>
        <v>0</v>
      </c>
      <c r="AG1017" s="105">
        <f t="shared" si="68"/>
        <v>0</v>
      </c>
      <c r="AI1017" s="105">
        <f t="shared" si="69"/>
        <v>0</v>
      </c>
      <c r="AK1017" s="301"/>
    </row>
    <row r="1018" spans="4:37" ht="12.75" customHeight="1" outlineLevel="1" x14ac:dyDescent="0.25">
      <c r="D1018" s="139" t="str">
        <f>'Line Items'!D1087</f>
        <v>[Rolling Stock - Units/Trains Line 28]</v>
      </c>
      <c r="E1018" s="102"/>
      <c r="F1018" s="140" t="str">
        <f t="shared" si="70"/>
        <v>000 Train Miles</v>
      </c>
      <c r="G1018" s="103">
        <f t="shared" si="72"/>
        <v>0</v>
      </c>
      <c r="H1018" s="103">
        <f t="shared" si="72"/>
        <v>0</v>
      </c>
      <c r="I1018" s="103">
        <f t="shared" si="72"/>
        <v>0</v>
      </c>
      <c r="J1018" s="103">
        <f t="shared" si="72"/>
        <v>0</v>
      </c>
      <c r="K1018" s="103">
        <f t="shared" si="72"/>
        <v>0</v>
      </c>
      <c r="L1018" s="103">
        <f t="shared" si="72"/>
        <v>0</v>
      </c>
      <c r="M1018" s="103">
        <f t="shared" si="72"/>
        <v>0</v>
      </c>
      <c r="N1018" s="103">
        <f t="shared" si="72"/>
        <v>0</v>
      </c>
      <c r="O1018" s="103">
        <f t="shared" si="72"/>
        <v>0</v>
      </c>
      <c r="P1018" s="103">
        <f t="shared" si="72"/>
        <v>0</v>
      </c>
      <c r="Q1018" s="103">
        <f t="shared" si="72"/>
        <v>0</v>
      </c>
      <c r="R1018" s="103">
        <f t="shared" si="72"/>
        <v>0</v>
      </c>
      <c r="S1018" s="103">
        <f t="shared" si="72"/>
        <v>0</v>
      </c>
      <c r="T1018" s="103">
        <f t="shared" si="72"/>
        <v>0</v>
      </c>
      <c r="U1018" s="103">
        <f t="shared" si="72"/>
        <v>0</v>
      </c>
      <c r="V1018" s="103">
        <f t="shared" si="72"/>
        <v>0</v>
      </c>
      <c r="W1018" s="103">
        <f t="shared" ref="W1018:AC1033" si="73">SUM(W630,W824)</f>
        <v>0</v>
      </c>
      <c r="X1018" s="103">
        <f t="shared" si="73"/>
        <v>0</v>
      </c>
      <c r="Y1018" s="103">
        <f t="shared" si="73"/>
        <v>0</v>
      </c>
      <c r="Z1018" s="103">
        <f t="shared" si="73"/>
        <v>0</v>
      </c>
      <c r="AA1018" s="103">
        <f t="shared" si="73"/>
        <v>0</v>
      </c>
      <c r="AB1018" s="103">
        <f t="shared" si="73"/>
        <v>0</v>
      </c>
      <c r="AC1018" s="104">
        <f t="shared" si="73"/>
        <v>0</v>
      </c>
      <c r="AE1018" s="105">
        <f t="shared" si="67"/>
        <v>0</v>
      </c>
      <c r="AG1018" s="105">
        <f t="shared" si="68"/>
        <v>0</v>
      </c>
      <c r="AI1018" s="105">
        <f t="shared" si="69"/>
        <v>0</v>
      </c>
      <c r="AK1018" s="301"/>
    </row>
    <row r="1019" spans="4:37" ht="12.75" customHeight="1" outlineLevel="1" x14ac:dyDescent="0.25">
      <c r="D1019" s="139" t="str">
        <f>'Line Items'!D1088</f>
        <v>[Rolling Stock - Units/Trains Line 29]</v>
      </c>
      <c r="E1019" s="102"/>
      <c r="F1019" s="140" t="str">
        <f t="shared" si="70"/>
        <v>000 Train Miles</v>
      </c>
      <c r="G1019" s="103">
        <f t="shared" ref="G1019:AB1030" si="74">SUM(G631,G825)</f>
        <v>0</v>
      </c>
      <c r="H1019" s="103">
        <f t="shared" si="74"/>
        <v>0</v>
      </c>
      <c r="I1019" s="103">
        <f t="shared" si="74"/>
        <v>0</v>
      </c>
      <c r="J1019" s="103">
        <f t="shared" si="74"/>
        <v>0</v>
      </c>
      <c r="K1019" s="103">
        <f t="shared" si="74"/>
        <v>0</v>
      </c>
      <c r="L1019" s="103">
        <f t="shared" si="74"/>
        <v>0</v>
      </c>
      <c r="M1019" s="103">
        <f t="shared" si="74"/>
        <v>0</v>
      </c>
      <c r="N1019" s="103">
        <f t="shared" si="74"/>
        <v>0</v>
      </c>
      <c r="O1019" s="103">
        <f t="shared" si="74"/>
        <v>0</v>
      </c>
      <c r="P1019" s="103">
        <f t="shared" si="74"/>
        <v>0</v>
      </c>
      <c r="Q1019" s="103">
        <f t="shared" si="74"/>
        <v>0</v>
      </c>
      <c r="R1019" s="103">
        <f t="shared" si="74"/>
        <v>0</v>
      </c>
      <c r="S1019" s="103">
        <f t="shared" si="74"/>
        <v>0</v>
      </c>
      <c r="T1019" s="103">
        <f t="shared" si="74"/>
        <v>0</v>
      </c>
      <c r="U1019" s="103">
        <f t="shared" si="74"/>
        <v>0</v>
      </c>
      <c r="V1019" s="103">
        <f t="shared" si="74"/>
        <v>0</v>
      </c>
      <c r="W1019" s="103">
        <f t="shared" si="74"/>
        <v>0</v>
      </c>
      <c r="X1019" s="103">
        <f t="shared" si="74"/>
        <v>0</v>
      </c>
      <c r="Y1019" s="103">
        <f t="shared" si="74"/>
        <v>0</v>
      </c>
      <c r="Z1019" s="103">
        <f t="shared" si="74"/>
        <v>0</v>
      </c>
      <c r="AA1019" s="103">
        <f t="shared" si="74"/>
        <v>0</v>
      </c>
      <c r="AB1019" s="103">
        <f t="shared" si="74"/>
        <v>0</v>
      </c>
      <c r="AC1019" s="104">
        <f t="shared" si="73"/>
        <v>0</v>
      </c>
      <c r="AE1019" s="105">
        <f t="shared" si="67"/>
        <v>0</v>
      </c>
      <c r="AG1019" s="105">
        <f t="shared" si="68"/>
        <v>0</v>
      </c>
      <c r="AI1019" s="105">
        <f t="shared" si="69"/>
        <v>0</v>
      </c>
      <c r="AK1019" s="301"/>
    </row>
    <row r="1020" spans="4:37" ht="12.75" customHeight="1" outlineLevel="1" x14ac:dyDescent="0.25">
      <c r="D1020" s="139" t="str">
        <f>'Line Items'!D1089</f>
        <v>[Rolling Stock - Units/Trains Line 30]</v>
      </c>
      <c r="E1020" s="102"/>
      <c r="F1020" s="140" t="str">
        <f t="shared" si="70"/>
        <v>000 Train Miles</v>
      </c>
      <c r="G1020" s="103">
        <f t="shared" si="74"/>
        <v>0</v>
      </c>
      <c r="H1020" s="103">
        <f t="shared" si="74"/>
        <v>0</v>
      </c>
      <c r="I1020" s="103">
        <f t="shared" si="74"/>
        <v>0</v>
      </c>
      <c r="J1020" s="103">
        <f t="shared" si="74"/>
        <v>0</v>
      </c>
      <c r="K1020" s="103">
        <f t="shared" si="74"/>
        <v>0</v>
      </c>
      <c r="L1020" s="103">
        <f t="shared" si="74"/>
        <v>0</v>
      </c>
      <c r="M1020" s="103">
        <f t="shared" si="74"/>
        <v>0</v>
      </c>
      <c r="N1020" s="103">
        <f t="shared" si="74"/>
        <v>0</v>
      </c>
      <c r="O1020" s="103">
        <f t="shared" si="74"/>
        <v>0</v>
      </c>
      <c r="P1020" s="103">
        <f t="shared" si="74"/>
        <v>0</v>
      </c>
      <c r="Q1020" s="103">
        <f t="shared" si="74"/>
        <v>0</v>
      </c>
      <c r="R1020" s="103">
        <f t="shared" si="74"/>
        <v>0</v>
      </c>
      <c r="S1020" s="103">
        <f t="shared" si="74"/>
        <v>0</v>
      </c>
      <c r="T1020" s="103">
        <f t="shared" si="74"/>
        <v>0</v>
      </c>
      <c r="U1020" s="103">
        <f t="shared" si="74"/>
        <v>0</v>
      </c>
      <c r="V1020" s="103">
        <f t="shared" si="74"/>
        <v>0</v>
      </c>
      <c r="W1020" s="103">
        <f t="shared" si="74"/>
        <v>0</v>
      </c>
      <c r="X1020" s="103">
        <f t="shared" si="74"/>
        <v>0</v>
      </c>
      <c r="Y1020" s="103">
        <f t="shared" si="74"/>
        <v>0</v>
      </c>
      <c r="Z1020" s="103">
        <f t="shared" si="74"/>
        <v>0</v>
      </c>
      <c r="AA1020" s="103">
        <f t="shared" si="74"/>
        <v>0</v>
      </c>
      <c r="AB1020" s="103">
        <f t="shared" si="74"/>
        <v>0</v>
      </c>
      <c r="AC1020" s="104">
        <f t="shared" si="73"/>
        <v>0</v>
      </c>
      <c r="AE1020" s="105">
        <f t="shared" si="67"/>
        <v>0</v>
      </c>
      <c r="AG1020" s="105">
        <f t="shared" si="68"/>
        <v>0</v>
      </c>
      <c r="AI1020" s="105">
        <f t="shared" si="69"/>
        <v>0</v>
      </c>
      <c r="AK1020" s="301"/>
    </row>
    <row r="1021" spans="4:37" ht="12.75" customHeight="1" outlineLevel="1" x14ac:dyDescent="0.25">
      <c r="D1021" s="139" t="str">
        <f>'Line Items'!D1090</f>
        <v>[Rolling Stock - Units/Trains Line 31]</v>
      </c>
      <c r="E1021" s="102"/>
      <c r="F1021" s="140" t="str">
        <f t="shared" si="70"/>
        <v>000 Train Miles</v>
      </c>
      <c r="G1021" s="103">
        <f t="shared" si="74"/>
        <v>0</v>
      </c>
      <c r="H1021" s="103">
        <f t="shared" si="74"/>
        <v>0</v>
      </c>
      <c r="I1021" s="103">
        <f t="shared" si="74"/>
        <v>0</v>
      </c>
      <c r="J1021" s="103">
        <f t="shared" si="74"/>
        <v>0</v>
      </c>
      <c r="K1021" s="103">
        <f t="shared" si="74"/>
        <v>0</v>
      </c>
      <c r="L1021" s="103">
        <f t="shared" si="74"/>
        <v>0</v>
      </c>
      <c r="M1021" s="103">
        <f t="shared" si="74"/>
        <v>0</v>
      </c>
      <c r="N1021" s="103">
        <f t="shared" si="74"/>
        <v>0</v>
      </c>
      <c r="O1021" s="103">
        <f t="shared" si="74"/>
        <v>0</v>
      </c>
      <c r="P1021" s="103">
        <f t="shared" si="74"/>
        <v>0</v>
      </c>
      <c r="Q1021" s="103">
        <f t="shared" si="74"/>
        <v>0</v>
      </c>
      <c r="R1021" s="103">
        <f t="shared" si="74"/>
        <v>0</v>
      </c>
      <c r="S1021" s="103">
        <f t="shared" si="74"/>
        <v>0</v>
      </c>
      <c r="T1021" s="103">
        <f t="shared" si="74"/>
        <v>0</v>
      </c>
      <c r="U1021" s="103">
        <f t="shared" si="74"/>
        <v>0</v>
      </c>
      <c r="V1021" s="103">
        <f t="shared" si="74"/>
        <v>0</v>
      </c>
      <c r="W1021" s="103">
        <f t="shared" si="74"/>
        <v>0</v>
      </c>
      <c r="X1021" s="103">
        <f t="shared" si="74"/>
        <v>0</v>
      </c>
      <c r="Y1021" s="103">
        <f t="shared" si="74"/>
        <v>0</v>
      </c>
      <c r="Z1021" s="103">
        <f t="shared" si="74"/>
        <v>0</v>
      </c>
      <c r="AA1021" s="103">
        <f t="shared" si="74"/>
        <v>0</v>
      </c>
      <c r="AB1021" s="103">
        <f t="shared" si="74"/>
        <v>0</v>
      </c>
      <c r="AC1021" s="104">
        <f t="shared" si="73"/>
        <v>0</v>
      </c>
      <c r="AE1021" s="105">
        <f t="shared" si="67"/>
        <v>0</v>
      </c>
      <c r="AG1021" s="105">
        <f t="shared" si="68"/>
        <v>0</v>
      </c>
      <c r="AI1021" s="105">
        <f t="shared" si="69"/>
        <v>0</v>
      </c>
      <c r="AK1021" s="301"/>
    </row>
    <row r="1022" spans="4:37" ht="12.75" customHeight="1" outlineLevel="1" x14ac:dyDescent="0.25">
      <c r="D1022" s="139" t="str">
        <f>'Line Items'!D1091</f>
        <v>[Rolling Stock - Units/Trains Line 32]</v>
      </c>
      <c r="E1022" s="102"/>
      <c r="F1022" s="140" t="str">
        <f t="shared" si="70"/>
        <v>000 Train Miles</v>
      </c>
      <c r="G1022" s="103">
        <f t="shared" si="74"/>
        <v>0</v>
      </c>
      <c r="H1022" s="103">
        <f t="shared" si="74"/>
        <v>0</v>
      </c>
      <c r="I1022" s="103">
        <f t="shared" si="74"/>
        <v>0</v>
      </c>
      <c r="J1022" s="103">
        <f t="shared" si="74"/>
        <v>0</v>
      </c>
      <c r="K1022" s="103">
        <f t="shared" si="74"/>
        <v>0</v>
      </c>
      <c r="L1022" s="103">
        <f t="shared" si="74"/>
        <v>0</v>
      </c>
      <c r="M1022" s="103">
        <f t="shared" si="74"/>
        <v>0</v>
      </c>
      <c r="N1022" s="103">
        <f t="shared" si="74"/>
        <v>0</v>
      </c>
      <c r="O1022" s="103">
        <f t="shared" si="74"/>
        <v>0</v>
      </c>
      <c r="P1022" s="103">
        <f t="shared" si="74"/>
        <v>0</v>
      </c>
      <c r="Q1022" s="103">
        <f t="shared" si="74"/>
        <v>0</v>
      </c>
      <c r="R1022" s="103">
        <f t="shared" si="74"/>
        <v>0</v>
      </c>
      <c r="S1022" s="103">
        <f t="shared" si="74"/>
        <v>0</v>
      </c>
      <c r="T1022" s="103">
        <f t="shared" si="74"/>
        <v>0</v>
      </c>
      <c r="U1022" s="103">
        <f t="shared" si="74"/>
        <v>0</v>
      </c>
      <c r="V1022" s="103">
        <f t="shared" si="74"/>
        <v>0</v>
      </c>
      <c r="W1022" s="103">
        <f t="shared" si="74"/>
        <v>0</v>
      </c>
      <c r="X1022" s="103">
        <f t="shared" si="74"/>
        <v>0</v>
      </c>
      <c r="Y1022" s="103">
        <f t="shared" si="74"/>
        <v>0</v>
      </c>
      <c r="Z1022" s="103">
        <f t="shared" si="74"/>
        <v>0</v>
      </c>
      <c r="AA1022" s="103">
        <f t="shared" si="74"/>
        <v>0</v>
      </c>
      <c r="AB1022" s="103">
        <f t="shared" si="74"/>
        <v>0</v>
      </c>
      <c r="AC1022" s="104">
        <f t="shared" si="73"/>
        <v>0</v>
      </c>
      <c r="AE1022" s="105">
        <f t="shared" si="67"/>
        <v>0</v>
      </c>
      <c r="AG1022" s="105">
        <f t="shared" si="68"/>
        <v>0</v>
      </c>
      <c r="AI1022" s="105">
        <f t="shared" si="69"/>
        <v>0</v>
      </c>
      <c r="AK1022" s="301"/>
    </row>
    <row r="1023" spans="4:37" ht="12.75" customHeight="1" outlineLevel="1" x14ac:dyDescent="0.25">
      <c r="D1023" s="139" t="str">
        <f>'Line Items'!D1092</f>
        <v>[Rolling Stock - Units/Trains Line 33]</v>
      </c>
      <c r="E1023" s="102"/>
      <c r="F1023" s="140" t="str">
        <f t="shared" si="70"/>
        <v>000 Train Miles</v>
      </c>
      <c r="G1023" s="103">
        <f t="shared" si="74"/>
        <v>0</v>
      </c>
      <c r="H1023" s="103">
        <f t="shared" si="74"/>
        <v>0</v>
      </c>
      <c r="I1023" s="103">
        <f t="shared" si="74"/>
        <v>0</v>
      </c>
      <c r="J1023" s="103">
        <f t="shared" si="74"/>
        <v>0</v>
      </c>
      <c r="K1023" s="103">
        <f t="shared" si="74"/>
        <v>0</v>
      </c>
      <c r="L1023" s="103">
        <f t="shared" si="74"/>
        <v>0</v>
      </c>
      <c r="M1023" s="103">
        <f t="shared" si="74"/>
        <v>0</v>
      </c>
      <c r="N1023" s="103">
        <f t="shared" si="74"/>
        <v>0</v>
      </c>
      <c r="O1023" s="103">
        <f t="shared" si="74"/>
        <v>0</v>
      </c>
      <c r="P1023" s="103">
        <f t="shared" si="74"/>
        <v>0</v>
      </c>
      <c r="Q1023" s="103">
        <f t="shared" si="74"/>
        <v>0</v>
      </c>
      <c r="R1023" s="103">
        <f t="shared" si="74"/>
        <v>0</v>
      </c>
      <c r="S1023" s="103">
        <f t="shared" si="74"/>
        <v>0</v>
      </c>
      <c r="T1023" s="103">
        <f t="shared" si="74"/>
        <v>0</v>
      </c>
      <c r="U1023" s="103">
        <f t="shared" si="74"/>
        <v>0</v>
      </c>
      <c r="V1023" s="103">
        <f t="shared" si="74"/>
        <v>0</v>
      </c>
      <c r="W1023" s="103">
        <f t="shared" si="74"/>
        <v>0</v>
      </c>
      <c r="X1023" s="103">
        <f t="shared" si="74"/>
        <v>0</v>
      </c>
      <c r="Y1023" s="103">
        <f t="shared" si="74"/>
        <v>0</v>
      </c>
      <c r="Z1023" s="103">
        <f t="shared" si="74"/>
        <v>0</v>
      </c>
      <c r="AA1023" s="103">
        <f t="shared" si="74"/>
        <v>0</v>
      </c>
      <c r="AB1023" s="103">
        <f t="shared" si="74"/>
        <v>0</v>
      </c>
      <c r="AC1023" s="104">
        <f t="shared" si="73"/>
        <v>0</v>
      </c>
      <c r="AE1023" s="105">
        <f t="shared" si="67"/>
        <v>0</v>
      </c>
      <c r="AG1023" s="105">
        <f t="shared" si="68"/>
        <v>0</v>
      </c>
      <c r="AI1023" s="105">
        <f t="shared" si="69"/>
        <v>0</v>
      </c>
      <c r="AK1023" s="301"/>
    </row>
    <row r="1024" spans="4:37" ht="12.75" customHeight="1" outlineLevel="1" x14ac:dyDescent="0.25">
      <c r="D1024" s="139" t="str">
        <f>'Line Items'!D1093</f>
        <v>[Rolling Stock - Units/Trains Line 34]</v>
      </c>
      <c r="E1024" s="102"/>
      <c r="F1024" s="140" t="str">
        <f t="shared" si="70"/>
        <v>000 Train Miles</v>
      </c>
      <c r="G1024" s="103">
        <f t="shared" si="74"/>
        <v>0</v>
      </c>
      <c r="H1024" s="103">
        <f t="shared" si="74"/>
        <v>0</v>
      </c>
      <c r="I1024" s="103">
        <f t="shared" si="74"/>
        <v>0</v>
      </c>
      <c r="J1024" s="103">
        <f t="shared" si="74"/>
        <v>0</v>
      </c>
      <c r="K1024" s="103">
        <f t="shared" si="74"/>
        <v>0</v>
      </c>
      <c r="L1024" s="103">
        <f t="shared" si="74"/>
        <v>0</v>
      </c>
      <c r="M1024" s="103">
        <f t="shared" si="74"/>
        <v>0</v>
      </c>
      <c r="N1024" s="103">
        <f t="shared" si="74"/>
        <v>0</v>
      </c>
      <c r="O1024" s="103">
        <f t="shared" si="74"/>
        <v>0</v>
      </c>
      <c r="P1024" s="103">
        <f t="shared" si="74"/>
        <v>0</v>
      </c>
      <c r="Q1024" s="103">
        <f t="shared" si="74"/>
        <v>0</v>
      </c>
      <c r="R1024" s="103">
        <f t="shared" si="74"/>
        <v>0</v>
      </c>
      <c r="S1024" s="103">
        <f t="shared" si="74"/>
        <v>0</v>
      </c>
      <c r="T1024" s="103">
        <f t="shared" si="74"/>
        <v>0</v>
      </c>
      <c r="U1024" s="103">
        <f t="shared" si="74"/>
        <v>0</v>
      </c>
      <c r="V1024" s="103">
        <f t="shared" si="74"/>
        <v>0</v>
      </c>
      <c r="W1024" s="103">
        <f t="shared" si="74"/>
        <v>0</v>
      </c>
      <c r="X1024" s="103">
        <f t="shared" si="74"/>
        <v>0</v>
      </c>
      <c r="Y1024" s="103">
        <f t="shared" si="74"/>
        <v>0</v>
      </c>
      <c r="Z1024" s="103">
        <f t="shared" si="74"/>
        <v>0</v>
      </c>
      <c r="AA1024" s="103">
        <f t="shared" si="74"/>
        <v>0</v>
      </c>
      <c r="AB1024" s="103">
        <f t="shared" si="74"/>
        <v>0</v>
      </c>
      <c r="AC1024" s="104">
        <f t="shared" si="73"/>
        <v>0</v>
      </c>
      <c r="AE1024" s="105">
        <f t="shared" si="67"/>
        <v>0</v>
      </c>
      <c r="AG1024" s="105">
        <f t="shared" si="68"/>
        <v>0</v>
      </c>
      <c r="AI1024" s="105">
        <f t="shared" si="69"/>
        <v>0</v>
      </c>
      <c r="AK1024" s="301"/>
    </row>
    <row r="1025" spans="4:37" ht="12.75" customHeight="1" outlineLevel="1" x14ac:dyDescent="0.25">
      <c r="D1025" s="139" t="str">
        <f>'Line Items'!D1094</f>
        <v>[Rolling Stock - Units/Trains Line 35]</v>
      </c>
      <c r="E1025" s="102"/>
      <c r="F1025" s="140" t="str">
        <f t="shared" si="70"/>
        <v>000 Train Miles</v>
      </c>
      <c r="G1025" s="103">
        <f t="shared" si="74"/>
        <v>0</v>
      </c>
      <c r="H1025" s="103">
        <f t="shared" si="74"/>
        <v>0</v>
      </c>
      <c r="I1025" s="103">
        <f t="shared" si="74"/>
        <v>0</v>
      </c>
      <c r="J1025" s="103">
        <f t="shared" si="74"/>
        <v>0</v>
      </c>
      <c r="K1025" s="103">
        <f t="shared" si="74"/>
        <v>0</v>
      </c>
      <c r="L1025" s="103">
        <f t="shared" si="74"/>
        <v>0</v>
      </c>
      <c r="M1025" s="103">
        <f t="shared" si="74"/>
        <v>0</v>
      </c>
      <c r="N1025" s="103">
        <f t="shared" si="74"/>
        <v>0</v>
      </c>
      <c r="O1025" s="103">
        <f t="shared" si="74"/>
        <v>0</v>
      </c>
      <c r="P1025" s="103">
        <f t="shared" si="74"/>
        <v>0</v>
      </c>
      <c r="Q1025" s="103">
        <f t="shared" si="74"/>
        <v>0</v>
      </c>
      <c r="R1025" s="103">
        <f t="shared" si="74"/>
        <v>0</v>
      </c>
      <c r="S1025" s="103">
        <f t="shared" si="74"/>
        <v>0</v>
      </c>
      <c r="T1025" s="103">
        <f t="shared" si="74"/>
        <v>0</v>
      </c>
      <c r="U1025" s="103">
        <f t="shared" si="74"/>
        <v>0</v>
      </c>
      <c r="V1025" s="103">
        <f t="shared" si="74"/>
        <v>0</v>
      </c>
      <c r="W1025" s="103">
        <f t="shared" si="74"/>
        <v>0</v>
      </c>
      <c r="X1025" s="103">
        <f t="shared" si="74"/>
        <v>0</v>
      </c>
      <c r="Y1025" s="103">
        <f t="shared" si="74"/>
        <v>0</v>
      </c>
      <c r="Z1025" s="103">
        <f t="shared" si="74"/>
        <v>0</v>
      </c>
      <c r="AA1025" s="103">
        <f t="shared" si="74"/>
        <v>0</v>
      </c>
      <c r="AB1025" s="103">
        <f t="shared" si="74"/>
        <v>0</v>
      </c>
      <c r="AC1025" s="104">
        <f t="shared" si="73"/>
        <v>0</v>
      </c>
      <c r="AE1025" s="105">
        <f t="shared" si="67"/>
        <v>0</v>
      </c>
      <c r="AG1025" s="105">
        <f t="shared" si="68"/>
        <v>0</v>
      </c>
      <c r="AI1025" s="105">
        <f t="shared" si="69"/>
        <v>0</v>
      </c>
      <c r="AK1025" s="301"/>
    </row>
    <row r="1026" spans="4:37" ht="12.75" customHeight="1" outlineLevel="1" x14ac:dyDescent="0.25">
      <c r="D1026" s="139" t="str">
        <f>'Line Items'!D1095</f>
        <v>[Rolling Stock - Units/Trains Line 36]</v>
      </c>
      <c r="E1026" s="102"/>
      <c r="F1026" s="140" t="str">
        <f t="shared" si="70"/>
        <v>000 Train Miles</v>
      </c>
      <c r="G1026" s="103">
        <f t="shared" si="74"/>
        <v>0</v>
      </c>
      <c r="H1026" s="103">
        <f t="shared" si="74"/>
        <v>0</v>
      </c>
      <c r="I1026" s="103">
        <f t="shared" si="74"/>
        <v>0</v>
      </c>
      <c r="J1026" s="103">
        <f t="shared" si="74"/>
        <v>0</v>
      </c>
      <c r="K1026" s="103">
        <f t="shared" si="74"/>
        <v>0</v>
      </c>
      <c r="L1026" s="103">
        <f t="shared" si="74"/>
        <v>0</v>
      </c>
      <c r="M1026" s="103">
        <f t="shared" si="74"/>
        <v>0</v>
      </c>
      <c r="N1026" s="103">
        <f t="shared" si="74"/>
        <v>0</v>
      </c>
      <c r="O1026" s="103">
        <f t="shared" si="74"/>
        <v>0</v>
      </c>
      <c r="P1026" s="103">
        <f t="shared" si="74"/>
        <v>0</v>
      </c>
      <c r="Q1026" s="103">
        <f t="shared" si="74"/>
        <v>0</v>
      </c>
      <c r="R1026" s="103">
        <f t="shared" si="74"/>
        <v>0</v>
      </c>
      <c r="S1026" s="103">
        <f t="shared" si="74"/>
        <v>0</v>
      </c>
      <c r="T1026" s="103">
        <f t="shared" si="74"/>
        <v>0</v>
      </c>
      <c r="U1026" s="103">
        <f t="shared" si="74"/>
        <v>0</v>
      </c>
      <c r="V1026" s="103">
        <f t="shared" si="74"/>
        <v>0</v>
      </c>
      <c r="W1026" s="103">
        <f t="shared" si="74"/>
        <v>0</v>
      </c>
      <c r="X1026" s="103">
        <f t="shared" si="74"/>
        <v>0</v>
      </c>
      <c r="Y1026" s="103">
        <f t="shared" si="74"/>
        <v>0</v>
      </c>
      <c r="Z1026" s="103">
        <f t="shared" si="74"/>
        <v>0</v>
      </c>
      <c r="AA1026" s="103">
        <f t="shared" si="74"/>
        <v>0</v>
      </c>
      <c r="AB1026" s="103">
        <f t="shared" si="74"/>
        <v>0</v>
      </c>
      <c r="AC1026" s="104">
        <f t="shared" si="73"/>
        <v>0</v>
      </c>
      <c r="AE1026" s="105">
        <f t="shared" si="67"/>
        <v>0</v>
      </c>
      <c r="AG1026" s="105">
        <f t="shared" si="68"/>
        <v>0</v>
      </c>
      <c r="AI1026" s="105">
        <f t="shared" si="69"/>
        <v>0</v>
      </c>
      <c r="AK1026" s="301"/>
    </row>
    <row r="1027" spans="4:37" ht="12.75" customHeight="1" outlineLevel="1" x14ac:dyDescent="0.25">
      <c r="D1027" s="139" t="str">
        <f>'Line Items'!D1096</f>
        <v>[Rolling Stock - Units/Trains Line 37]</v>
      </c>
      <c r="E1027" s="102"/>
      <c r="F1027" s="140" t="str">
        <f t="shared" si="70"/>
        <v>000 Train Miles</v>
      </c>
      <c r="G1027" s="103">
        <f t="shared" si="74"/>
        <v>0</v>
      </c>
      <c r="H1027" s="103">
        <f t="shared" si="74"/>
        <v>0</v>
      </c>
      <c r="I1027" s="103">
        <f t="shared" si="74"/>
        <v>0</v>
      </c>
      <c r="J1027" s="103">
        <f t="shared" si="74"/>
        <v>0</v>
      </c>
      <c r="K1027" s="103">
        <f t="shared" si="74"/>
        <v>0</v>
      </c>
      <c r="L1027" s="103">
        <f t="shared" si="74"/>
        <v>0</v>
      </c>
      <c r="M1027" s="103">
        <f t="shared" si="74"/>
        <v>0</v>
      </c>
      <c r="N1027" s="103">
        <f t="shared" si="74"/>
        <v>0</v>
      </c>
      <c r="O1027" s="103">
        <f t="shared" si="74"/>
        <v>0</v>
      </c>
      <c r="P1027" s="103">
        <f t="shared" si="74"/>
        <v>0</v>
      </c>
      <c r="Q1027" s="103">
        <f t="shared" si="74"/>
        <v>0</v>
      </c>
      <c r="R1027" s="103">
        <f t="shared" si="74"/>
        <v>0</v>
      </c>
      <c r="S1027" s="103">
        <f t="shared" si="74"/>
        <v>0</v>
      </c>
      <c r="T1027" s="103">
        <f t="shared" si="74"/>
        <v>0</v>
      </c>
      <c r="U1027" s="103">
        <f t="shared" si="74"/>
        <v>0</v>
      </c>
      <c r="V1027" s="103">
        <f t="shared" si="74"/>
        <v>0</v>
      </c>
      <c r="W1027" s="103">
        <f t="shared" si="74"/>
        <v>0</v>
      </c>
      <c r="X1027" s="103">
        <f t="shared" si="74"/>
        <v>0</v>
      </c>
      <c r="Y1027" s="103">
        <f t="shared" si="74"/>
        <v>0</v>
      </c>
      <c r="Z1027" s="103">
        <f t="shared" si="74"/>
        <v>0</v>
      </c>
      <c r="AA1027" s="103">
        <f t="shared" si="74"/>
        <v>0</v>
      </c>
      <c r="AB1027" s="103">
        <f t="shared" si="74"/>
        <v>0</v>
      </c>
      <c r="AC1027" s="104">
        <f t="shared" si="73"/>
        <v>0</v>
      </c>
      <c r="AE1027" s="105">
        <f t="shared" si="67"/>
        <v>0</v>
      </c>
      <c r="AG1027" s="105">
        <f t="shared" si="68"/>
        <v>0</v>
      </c>
      <c r="AI1027" s="105">
        <f t="shared" si="69"/>
        <v>0</v>
      </c>
      <c r="AK1027" s="301"/>
    </row>
    <row r="1028" spans="4:37" ht="12.75" customHeight="1" outlineLevel="1" x14ac:dyDescent="0.25">
      <c r="D1028" s="139" t="str">
        <f>'Line Items'!D1097</f>
        <v>[Rolling Stock - Units/Trains Line 38]</v>
      </c>
      <c r="E1028" s="102"/>
      <c r="F1028" s="140" t="str">
        <f t="shared" si="70"/>
        <v>000 Train Miles</v>
      </c>
      <c r="G1028" s="103">
        <f t="shared" si="74"/>
        <v>0</v>
      </c>
      <c r="H1028" s="103">
        <f t="shared" si="74"/>
        <v>0</v>
      </c>
      <c r="I1028" s="103">
        <f t="shared" si="74"/>
        <v>0</v>
      </c>
      <c r="J1028" s="103">
        <f t="shared" si="74"/>
        <v>0</v>
      </c>
      <c r="K1028" s="103">
        <f t="shared" si="74"/>
        <v>0</v>
      </c>
      <c r="L1028" s="103">
        <f t="shared" si="74"/>
        <v>0</v>
      </c>
      <c r="M1028" s="103">
        <f t="shared" si="74"/>
        <v>0</v>
      </c>
      <c r="N1028" s="103">
        <f t="shared" si="74"/>
        <v>0</v>
      </c>
      <c r="O1028" s="103">
        <f t="shared" si="74"/>
        <v>0</v>
      </c>
      <c r="P1028" s="103">
        <f t="shared" si="74"/>
        <v>0</v>
      </c>
      <c r="Q1028" s="103">
        <f t="shared" si="74"/>
        <v>0</v>
      </c>
      <c r="R1028" s="103">
        <f t="shared" si="74"/>
        <v>0</v>
      </c>
      <c r="S1028" s="103">
        <f t="shared" si="74"/>
        <v>0</v>
      </c>
      <c r="T1028" s="103">
        <f t="shared" si="74"/>
        <v>0</v>
      </c>
      <c r="U1028" s="103">
        <f t="shared" si="74"/>
        <v>0</v>
      </c>
      <c r="V1028" s="103">
        <f t="shared" si="74"/>
        <v>0</v>
      </c>
      <c r="W1028" s="103">
        <f t="shared" si="74"/>
        <v>0</v>
      </c>
      <c r="X1028" s="103">
        <f t="shared" si="74"/>
        <v>0</v>
      </c>
      <c r="Y1028" s="103">
        <f t="shared" si="74"/>
        <v>0</v>
      </c>
      <c r="Z1028" s="103">
        <f t="shared" si="74"/>
        <v>0</v>
      </c>
      <c r="AA1028" s="103">
        <f t="shared" si="74"/>
        <v>0</v>
      </c>
      <c r="AB1028" s="103">
        <f t="shared" si="74"/>
        <v>0</v>
      </c>
      <c r="AC1028" s="104">
        <f t="shared" si="73"/>
        <v>0</v>
      </c>
      <c r="AE1028" s="105">
        <f t="shared" si="67"/>
        <v>0</v>
      </c>
      <c r="AG1028" s="105">
        <f t="shared" si="68"/>
        <v>0</v>
      </c>
      <c r="AI1028" s="105">
        <f t="shared" si="69"/>
        <v>0</v>
      </c>
      <c r="AK1028" s="301"/>
    </row>
    <row r="1029" spans="4:37" ht="12.75" customHeight="1" outlineLevel="1" x14ac:dyDescent="0.25">
      <c r="D1029" s="139" t="str">
        <f>'Line Items'!D1098</f>
        <v>[Rolling Stock - Units/Trains Line 39]</v>
      </c>
      <c r="E1029" s="102"/>
      <c r="F1029" s="140" t="str">
        <f t="shared" si="70"/>
        <v>000 Train Miles</v>
      </c>
      <c r="G1029" s="103">
        <f t="shared" si="74"/>
        <v>0</v>
      </c>
      <c r="H1029" s="103">
        <f t="shared" si="74"/>
        <v>0</v>
      </c>
      <c r="I1029" s="103">
        <f t="shared" si="74"/>
        <v>0</v>
      </c>
      <c r="J1029" s="103">
        <f t="shared" si="74"/>
        <v>0</v>
      </c>
      <c r="K1029" s="103">
        <f t="shared" si="74"/>
        <v>0</v>
      </c>
      <c r="L1029" s="103">
        <f t="shared" si="74"/>
        <v>0</v>
      </c>
      <c r="M1029" s="103">
        <f t="shared" si="74"/>
        <v>0</v>
      </c>
      <c r="N1029" s="103">
        <f t="shared" si="74"/>
        <v>0</v>
      </c>
      <c r="O1029" s="103">
        <f t="shared" si="74"/>
        <v>0</v>
      </c>
      <c r="P1029" s="103">
        <f t="shared" si="74"/>
        <v>0</v>
      </c>
      <c r="Q1029" s="103">
        <f t="shared" si="74"/>
        <v>0</v>
      </c>
      <c r="R1029" s="103">
        <f t="shared" si="74"/>
        <v>0</v>
      </c>
      <c r="S1029" s="103">
        <f t="shared" si="74"/>
        <v>0</v>
      </c>
      <c r="T1029" s="103">
        <f t="shared" si="74"/>
        <v>0</v>
      </c>
      <c r="U1029" s="103">
        <f t="shared" si="74"/>
        <v>0</v>
      </c>
      <c r="V1029" s="103">
        <f t="shared" si="74"/>
        <v>0</v>
      </c>
      <c r="W1029" s="103">
        <f t="shared" si="74"/>
        <v>0</v>
      </c>
      <c r="X1029" s="103">
        <f t="shared" si="74"/>
        <v>0</v>
      </c>
      <c r="Y1029" s="103">
        <f t="shared" si="74"/>
        <v>0</v>
      </c>
      <c r="Z1029" s="103">
        <f t="shared" si="74"/>
        <v>0</v>
      </c>
      <c r="AA1029" s="103">
        <f t="shared" si="74"/>
        <v>0</v>
      </c>
      <c r="AB1029" s="103">
        <f t="shared" si="74"/>
        <v>0</v>
      </c>
      <c r="AC1029" s="104">
        <f t="shared" si="73"/>
        <v>0</v>
      </c>
      <c r="AE1029" s="105">
        <f t="shared" si="67"/>
        <v>0</v>
      </c>
      <c r="AG1029" s="105">
        <f t="shared" si="68"/>
        <v>0</v>
      </c>
      <c r="AI1029" s="105">
        <f t="shared" si="69"/>
        <v>0</v>
      </c>
      <c r="AK1029" s="301"/>
    </row>
    <row r="1030" spans="4:37" ht="12.75" customHeight="1" outlineLevel="1" x14ac:dyDescent="0.25">
      <c r="D1030" s="139" t="str">
        <f>'Line Items'!D1099</f>
        <v>[Rolling Stock - Units/Trains Line 40]</v>
      </c>
      <c r="E1030" s="102"/>
      <c r="F1030" s="140" t="str">
        <f t="shared" si="70"/>
        <v>000 Train Miles</v>
      </c>
      <c r="G1030" s="103">
        <f t="shared" si="74"/>
        <v>0</v>
      </c>
      <c r="H1030" s="103">
        <f t="shared" si="74"/>
        <v>0</v>
      </c>
      <c r="I1030" s="103">
        <f t="shared" si="74"/>
        <v>0</v>
      </c>
      <c r="J1030" s="103">
        <f t="shared" si="74"/>
        <v>0</v>
      </c>
      <c r="K1030" s="103">
        <f t="shared" si="74"/>
        <v>0</v>
      </c>
      <c r="L1030" s="103">
        <f t="shared" si="74"/>
        <v>0</v>
      </c>
      <c r="M1030" s="103">
        <f t="shared" si="74"/>
        <v>0</v>
      </c>
      <c r="N1030" s="103">
        <f t="shared" si="74"/>
        <v>0</v>
      </c>
      <c r="O1030" s="103">
        <f t="shared" si="74"/>
        <v>0</v>
      </c>
      <c r="P1030" s="103">
        <f t="shared" si="74"/>
        <v>0</v>
      </c>
      <c r="Q1030" s="103">
        <f t="shared" si="74"/>
        <v>0</v>
      </c>
      <c r="R1030" s="103">
        <f t="shared" si="74"/>
        <v>0</v>
      </c>
      <c r="S1030" s="103">
        <f t="shared" si="74"/>
        <v>0</v>
      </c>
      <c r="T1030" s="103">
        <f t="shared" ref="T1030:AC1045" si="75">SUM(T642,T836)</f>
        <v>0</v>
      </c>
      <c r="U1030" s="103">
        <f t="shared" si="75"/>
        <v>0</v>
      </c>
      <c r="V1030" s="103">
        <f t="shared" si="75"/>
        <v>0</v>
      </c>
      <c r="W1030" s="103">
        <f t="shared" si="75"/>
        <v>0</v>
      </c>
      <c r="X1030" s="103">
        <f t="shared" si="75"/>
        <v>0</v>
      </c>
      <c r="Y1030" s="103">
        <f t="shared" si="75"/>
        <v>0</v>
      </c>
      <c r="Z1030" s="103">
        <f t="shared" si="75"/>
        <v>0</v>
      </c>
      <c r="AA1030" s="103">
        <f t="shared" si="75"/>
        <v>0</v>
      </c>
      <c r="AB1030" s="103">
        <f t="shared" si="75"/>
        <v>0</v>
      </c>
      <c r="AC1030" s="104">
        <f t="shared" si="73"/>
        <v>0</v>
      </c>
      <c r="AE1030" s="105">
        <f t="shared" si="67"/>
        <v>0</v>
      </c>
      <c r="AG1030" s="105">
        <f t="shared" si="68"/>
        <v>0</v>
      </c>
      <c r="AI1030" s="105">
        <f t="shared" si="69"/>
        <v>0</v>
      </c>
      <c r="AK1030" s="301"/>
    </row>
    <row r="1031" spans="4:37" ht="12.75" customHeight="1" outlineLevel="1" x14ac:dyDescent="0.25">
      <c r="D1031" s="139" t="str">
        <f>'Line Items'!D1100</f>
        <v>[Rolling Stock - Units/Trains Line 41]</v>
      </c>
      <c r="E1031" s="102"/>
      <c r="F1031" s="140" t="str">
        <f t="shared" si="70"/>
        <v>000 Train Miles</v>
      </c>
      <c r="G1031" s="103">
        <f t="shared" ref="G1031:V1046" si="76">SUM(G643,G837)</f>
        <v>0</v>
      </c>
      <c r="H1031" s="103">
        <f t="shared" si="76"/>
        <v>0</v>
      </c>
      <c r="I1031" s="103">
        <f t="shared" si="76"/>
        <v>0</v>
      </c>
      <c r="J1031" s="103">
        <f t="shared" si="76"/>
        <v>0</v>
      </c>
      <c r="K1031" s="103">
        <f t="shared" si="76"/>
        <v>0</v>
      </c>
      <c r="L1031" s="103">
        <f t="shared" si="76"/>
        <v>0</v>
      </c>
      <c r="M1031" s="103">
        <f t="shared" si="76"/>
        <v>0</v>
      </c>
      <c r="N1031" s="103">
        <f t="shared" si="76"/>
        <v>0</v>
      </c>
      <c r="O1031" s="103">
        <f t="shared" si="76"/>
        <v>0</v>
      </c>
      <c r="P1031" s="103">
        <f t="shared" si="76"/>
        <v>0</v>
      </c>
      <c r="Q1031" s="103">
        <f t="shared" si="76"/>
        <v>0</v>
      </c>
      <c r="R1031" s="103">
        <f t="shared" si="76"/>
        <v>0</v>
      </c>
      <c r="S1031" s="103">
        <f t="shared" si="76"/>
        <v>0</v>
      </c>
      <c r="T1031" s="103">
        <f t="shared" si="75"/>
        <v>0</v>
      </c>
      <c r="U1031" s="103">
        <f t="shared" si="75"/>
        <v>0</v>
      </c>
      <c r="V1031" s="103">
        <f t="shared" si="75"/>
        <v>0</v>
      </c>
      <c r="W1031" s="103">
        <f t="shared" si="75"/>
        <v>0</v>
      </c>
      <c r="X1031" s="103">
        <f t="shared" si="75"/>
        <v>0</v>
      </c>
      <c r="Y1031" s="103">
        <f t="shared" si="75"/>
        <v>0</v>
      </c>
      <c r="Z1031" s="103">
        <f t="shared" si="75"/>
        <v>0</v>
      </c>
      <c r="AA1031" s="103">
        <f t="shared" si="75"/>
        <v>0</v>
      </c>
      <c r="AB1031" s="103">
        <f t="shared" si="75"/>
        <v>0</v>
      </c>
      <c r="AC1031" s="104">
        <f t="shared" si="73"/>
        <v>0</v>
      </c>
      <c r="AE1031" s="105">
        <f t="shared" si="67"/>
        <v>0</v>
      </c>
      <c r="AG1031" s="105">
        <f t="shared" si="68"/>
        <v>0</v>
      </c>
      <c r="AI1031" s="105">
        <f t="shared" si="69"/>
        <v>0</v>
      </c>
      <c r="AK1031" s="301"/>
    </row>
    <row r="1032" spans="4:37" ht="12.75" customHeight="1" outlineLevel="1" x14ac:dyDescent="0.25">
      <c r="D1032" s="139" t="str">
        <f>'Line Items'!D1101</f>
        <v>[Rolling Stock - Units/Trains Line 42]</v>
      </c>
      <c r="E1032" s="102"/>
      <c r="F1032" s="140" t="str">
        <f t="shared" si="70"/>
        <v>000 Train Miles</v>
      </c>
      <c r="G1032" s="103">
        <f t="shared" si="76"/>
        <v>0</v>
      </c>
      <c r="H1032" s="103">
        <f t="shared" si="76"/>
        <v>0</v>
      </c>
      <c r="I1032" s="103">
        <f t="shared" si="76"/>
        <v>0</v>
      </c>
      <c r="J1032" s="103">
        <f t="shared" si="76"/>
        <v>0</v>
      </c>
      <c r="K1032" s="103">
        <f t="shared" si="76"/>
        <v>0</v>
      </c>
      <c r="L1032" s="103">
        <f t="shared" si="76"/>
        <v>0</v>
      </c>
      <c r="M1032" s="103">
        <f t="shared" si="76"/>
        <v>0</v>
      </c>
      <c r="N1032" s="103">
        <f t="shared" si="76"/>
        <v>0</v>
      </c>
      <c r="O1032" s="103">
        <f t="shared" si="76"/>
        <v>0</v>
      </c>
      <c r="P1032" s="103">
        <f t="shared" si="76"/>
        <v>0</v>
      </c>
      <c r="Q1032" s="103">
        <f t="shared" si="76"/>
        <v>0</v>
      </c>
      <c r="R1032" s="103">
        <f t="shared" si="76"/>
        <v>0</v>
      </c>
      <c r="S1032" s="103">
        <f t="shared" si="76"/>
        <v>0</v>
      </c>
      <c r="T1032" s="103">
        <f t="shared" si="75"/>
        <v>0</v>
      </c>
      <c r="U1032" s="103">
        <f t="shared" si="75"/>
        <v>0</v>
      </c>
      <c r="V1032" s="103">
        <f t="shared" si="75"/>
        <v>0</v>
      </c>
      <c r="W1032" s="103">
        <f t="shared" si="75"/>
        <v>0</v>
      </c>
      <c r="X1032" s="103">
        <f t="shared" si="75"/>
        <v>0</v>
      </c>
      <c r="Y1032" s="103">
        <f t="shared" si="75"/>
        <v>0</v>
      </c>
      <c r="Z1032" s="103">
        <f t="shared" si="75"/>
        <v>0</v>
      </c>
      <c r="AA1032" s="103">
        <f t="shared" si="75"/>
        <v>0</v>
      </c>
      <c r="AB1032" s="103">
        <f t="shared" si="75"/>
        <v>0</v>
      </c>
      <c r="AC1032" s="104">
        <f t="shared" si="73"/>
        <v>0</v>
      </c>
      <c r="AE1032" s="105">
        <f t="shared" si="67"/>
        <v>0</v>
      </c>
      <c r="AG1032" s="105">
        <f t="shared" si="68"/>
        <v>0</v>
      </c>
      <c r="AI1032" s="105">
        <f t="shared" si="69"/>
        <v>0</v>
      </c>
      <c r="AK1032" s="301"/>
    </row>
    <row r="1033" spans="4:37" ht="12.75" customHeight="1" outlineLevel="1" x14ac:dyDescent="0.25">
      <c r="D1033" s="139" t="str">
        <f>'Line Items'!D1102</f>
        <v>[Rolling Stock - Units/Trains Line 43]</v>
      </c>
      <c r="E1033" s="102"/>
      <c r="F1033" s="140" t="str">
        <f t="shared" si="70"/>
        <v>000 Train Miles</v>
      </c>
      <c r="G1033" s="103">
        <f t="shared" si="76"/>
        <v>0</v>
      </c>
      <c r="H1033" s="103">
        <f t="shared" si="76"/>
        <v>0</v>
      </c>
      <c r="I1033" s="103">
        <f t="shared" si="76"/>
        <v>0</v>
      </c>
      <c r="J1033" s="103">
        <f t="shared" si="76"/>
        <v>0</v>
      </c>
      <c r="K1033" s="103">
        <f t="shared" si="76"/>
        <v>0</v>
      </c>
      <c r="L1033" s="103">
        <f t="shared" si="76"/>
        <v>0</v>
      </c>
      <c r="M1033" s="103">
        <f t="shared" si="76"/>
        <v>0</v>
      </c>
      <c r="N1033" s="103">
        <f t="shared" si="76"/>
        <v>0</v>
      </c>
      <c r="O1033" s="103">
        <f t="shared" si="76"/>
        <v>0</v>
      </c>
      <c r="P1033" s="103">
        <f t="shared" si="76"/>
        <v>0</v>
      </c>
      <c r="Q1033" s="103">
        <f t="shared" si="76"/>
        <v>0</v>
      </c>
      <c r="R1033" s="103">
        <f t="shared" si="76"/>
        <v>0</v>
      </c>
      <c r="S1033" s="103">
        <f t="shared" si="76"/>
        <v>0</v>
      </c>
      <c r="T1033" s="103">
        <f t="shared" si="75"/>
        <v>0</v>
      </c>
      <c r="U1033" s="103">
        <f t="shared" si="75"/>
        <v>0</v>
      </c>
      <c r="V1033" s="103">
        <f t="shared" si="75"/>
        <v>0</v>
      </c>
      <c r="W1033" s="103">
        <f t="shared" si="75"/>
        <v>0</v>
      </c>
      <c r="X1033" s="103">
        <f t="shared" si="75"/>
        <v>0</v>
      </c>
      <c r="Y1033" s="103">
        <f t="shared" si="75"/>
        <v>0</v>
      </c>
      <c r="Z1033" s="103">
        <f t="shared" si="75"/>
        <v>0</v>
      </c>
      <c r="AA1033" s="103">
        <f t="shared" si="75"/>
        <v>0</v>
      </c>
      <c r="AB1033" s="103">
        <f t="shared" si="75"/>
        <v>0</v>
      </c>
      <c r="AC1033" s="104">
        <f t="shared" si="73"/>
        <v>0</v>
      </c>
      <c r="AE1033" s="105">
        <f t="shared" si="67"/>
        <v>0</v>
      </c>
      <c r="AG1033" s="105">
        <f t="shared" si="68"/>
        <v>0</v>
      </c>
      <c r="AI1033" s="105">
        <f t="shared" si="69"/>
        <v>0</v>
      </c>
      <c r="AK1033" s="301"/>
    </row>
    <row r="1034" spans="4:37" ht="12.75" customHeight="1" outlineLevel="1" x14ac:dyDescent="0.25">
      <c r="D1034" s="139" t="str">
        <f>'Line Items'!D1103</f>
        <v>[Rolling Stock - Units/Trains Line 44]</v>
      </c>
      <c r="E1034" s="102"/>
      <c r="F1034" s="140" t="str">
        <f t="shared" si="70"/>
        <v>000 Train Miles</v>
      </c>
      <c r="G1034" s="103">
        <f t="shared" si="76"/>
        <v>0</v>
      </c>
      <c r="H1034" s="103">
        <f t="shared" si="76"/>
        <v>0</v>
      </c>
      <c r="I1034" s="103">
        <f t="shared" si="76"/>
        <v>0</v>
      </c>
      <c r="J1034" s="103">
        <f t="shared" si="76"/>
        <v>0</v>
      </c>
      <c r="K1034" s="103">
        <f t="shared" si="76"/>
        <v>0</v>
      </c>
      <c r="L1034" s="103">
        <f t="shared" si="76"/>
        <v>0</v>
      </c>
      <c r="M1034" s="103">
        <f t="shared" si="76"/>
        <v>0</v>
      </c>
      <c r="N1034" s="103">
        <f t="shared" si="76"/>
        <v>0</v>
      </c>
      <c r="O1034" s="103">
        <f t="shared" si="76"/>
        <v>0</v>
      </c>
      <c r="P1034" s="103">
        <f t="shared" si="76"/>
        <v>0</v>
      </c>
      <c r="Q1034" s="103">
        <f t="shared" si="76"/>
        <v>0</v>
      </c>
      <c r="R1034" s="103">
        <f t="shared" si="76"/>
        <v>0</v>
      </c>
      <c r="S1034" s="103">
        <f t="shared" si="76"/>
        <v>0</v>
      </c>
      <c r="T1034" s="103">
        <f t="shared" si="75"/>
        <v>0</v>
      </c>
      <c r="U1034" s="103">
        <f t="shared" si="75"/>
        <v>0</v>
      </c>
      <c r="V1034" s="103">
        <f t="shared" si="75"/>
        <v>0</v>
      </c>
      <c r="W1034" s="103">
        <f t="shared" si="75"/>
        <v>0</v>
      </c>
      <c r="X1034" s="103">
        <f t="shared" si="75"/>
        <v>0</v>
      </c>
      <c r="Y1034" s="103">
        <f t="shared" si="75"/>
        <v>0</v>
      </c>
      <c r="Z1034" s="103">
        <f t="shared" si="75"/>
        <v>0</v>
      </c>
      <c r="AA1034" s="103">
        <f t="shared" si="75"/>
        <v>0</v>
      </c>
      <c r="AB1034" s="103">
        <f t="shared" si="75"/>
        <v>0</v>
      </c>
      <c r="AC1034" s="104">
        <f t="shared" si="75"/>
        <v>0</v>
      </c>
      <c r="AE1034" s="105">
        <f t="shared" si="67"/>
        <v>0</v>
      </c>
      <c r="AG1034" s="105">
        <f t="shared" si="68"/>
        <v>0</v>
      </c>
      <c r="AI1034" s="105">
        <f t="shared" si="69"/>
        <v>0</v>
      </c>
      <c r="AK1034" s="301"/>
    </row>
    <row r="1035" spans="4:37" ht="12.75" customHeight="1" outlineLevel="1" x14ac:dyDescent="0.25">
      <c r="D1035" s="139" t="str">
        <f>'Line Items'!D1104</f>
        <v>[Rolling Stock - Units/Trains Line 45]</v>
      </c>
      <c r="E1035" s="102"/>
      <c r="F1035" s="140" t="str">
        <f t="shared" si="70"/>
        <v>000 Train Miles</v>
      </c>
      <c r="G1035" s="103">
        <f t="shared" si="76"/>
        <v>0</v>
      </c>
      <c r="H1035" s="103">
        <f t="shared" si="76"/>
        <v>0</v>
      </c>
      <c r="I1035" s="103">
        <f t="shared" si="76"/>
        <v>0</v>
      </c>
      <c r="J1035" s="103">
        <f t="shared" si="76"/>
        <v>0</v>
      </c>
      <c r="K1035" s="103">
        <f t="shared" si="76"/>
        <v>0</v>
      </c>
      <c r="L1035" s="103">
        <f t="shared" si="76"/>
        <v>0</v>
      </c>
      <c r="M1035" s="103">
        <f t="shared" si="76"/>
        <v>0</v>
      </c>
      <c r="N1035" s="103">
        <f t="shared" si="76"/>
        <v>0</v>
      </c>
      <c r="O1035" s="103">
        <f t="shared" si="76"/>
        <v>0</v>
      </c>
      <c r="P1035" s="103">
        <f t="shared" si="76"/>
        <v>0</v>
      </c>
      <c r="Q1035" s="103">
        <f t="shared" si="76"/>
        <v>0</v>
      </c>
      <c r="R1035" s="103">
        <f t="shared" si="76"/>
        <v>0</v>
      </c>
      <c r="S1035" s="103">
        <f t="shared" si="76"/>
        <v>0</v>
      </c>
      <c r="T1035" s="103">
        <f t="shared" si="75"/>
        <v>0</v>
      </c>
      <c r="U1035" s="103">
        <f t="shared" si="75"/>
        <v>0</v>
      </c>
      <c r="V1035" s="103">
        <f t="shared" si="75"/>
        <v>0</v>
      </c>
      <c r="W1035" s="103">
        <f t="shared" si="75"/>
        <v>0</v>
      </c>
      <c r="X1035" s="103">
        <f t="shared" si="75"/>
        <v>0</v>
      </c>
      <c r="Y1035" s="103">
        <f t="shared" si="75"/>
        <v>0</v>
      </c>
      <c r="Z1035" s="103">
        <f t="shared" si="75"/>
        <v>0</v>
      </c>
      <c r="AA1035" s="103">
        <f t="shared" si="75"/>
        <v>0</v>
      </c>
      <c r="AB1035" s="103">
        <f t="shared" si="75"/>
        <v>0</v>
      </c>
      <c r="AC1035" s="104">
        <f t="shared" si="75"/>
        <v>0</v>
      </c>
      <c r="AE1035" s="105">
        <f t="shared" si="67"/>
        <v>0</v>
      </c>
      <c r="AG1035" s="105">
        <f t="shared" si="68"/>
        <v>0</v>
      </c>
      <c r="AI1035" s="105">
        <f t="shared" si="69"/>
        <v>0</v>
      </c>
      <c r="AK1035" s="301"/>
    </row>
    <row r="1036" spans="4:37" ht="12.75" customHeight="1" outlineLevel="1" x14ac:dyDescent="0.25">
      <c r="D1036" s="139" t="str">
        <f>'Line Items'!D1105</f>
        <v>[Rolling Stock - Units/Trains Line 46]</v>
      </c>
      <c r="E1036" s="102"/>
      <c r="F1036" s="140" t="str">
        <f t="shared" si="70"/>
        <v>000 Train Miles</v>
      </c>
      <c r="G1036" s="103">
        <f t="shared" si="76"/>
        <v>0</v>
      </c>
      <c r="H1036" s="103">
        <f t="shared" si="76"/>
        <v>0</v>
      </c>
      <c r="I1036" s="103">
        <f t="shared" si="76"/>
        <v>0</v>
      </c>
      <c r="J1036" s="103">
        <f t="shared" si="76"/>
        <v>0</v>
      </c>
      <c r="K1036" s="103">
        <f t="shared" si="76"/>
        <v>0</v>
      </c>
      <c r="L1036" s="103">
        <f t="shared" si="76"/>
        <v>0</v>
      </c>
      <c r="M1036" s="103">
        <f t="shared" si="76"/>
        <v>0</v>
      </c>
      <c r="N1036" s="103">
        <f t="shared" si="76"/>
        <v>0</v>
      </c>
      <c r="O1036" s="103">
        <f t="shared" si="76"/>
        <v>0</v>
      </c>
      <c r="P1036" s="103">
        <f t="shared" si="76"/>
        <v>0</v>
      </c>
      <c r="Q1036" s="103">
        <f t="shared" si="76"/>
        <v>0</v>
      </c>
      <c r="R1036" s="103">
        <f t="shared" si="76"/>
        <v>0</v>
      </c>
      <c r="S1036" s="103">
        <f t="shared" si="76"/>
        <v>0</v>
      </c>
      <c r="T1036" s="103">
        <f t="shared" si="75"/>
        <v>0</v>
      </c>
      <c r="U1036" s="103">
        <f t="shared" si="75"/>
        <v>0</v>
      </c>
      <c r="V1036" s="103">
        <f t="shared" si="75"/>
        <v>0</v>
      </c>
      <c r="W1036" s="103">
        <f t="shared" si="75"/>
        <v>0</v>
      </c>
      <c r="X1036" s="103">
        <f t="shared" si="75"/>
        <v>0</v>
      </c>
      <c r="Y1036" s="103">
        <f t="shared" si="75"/>
        <v>0</v>
      </c>
      <c r="Z1036" s="103">
        <f t="shared" si="75"/>
        <v>0</v>
      </c>
      <c r="AA1036" s="103">
        <f t="shared" si="75"/>
        <v>0</v>
      </c>
      <c r="AB1036" s="103">
        <f t="shared" si="75"/>
        <v>0</v>
      </c>
      <c r="AC1036" s="104">
        <f t="shared" si="75"/>
        <v>0</v>
      </c>
      <c r="AE1036" s="105">
        <f t="shared" si="67"/>
        <v>0</v>
      </c>
      <c r="AG1036" s="105">
        <f t="shared" si="68"/>
        <v>0</v>
      </c>
      <c r="AI1036" s="105">
        <f t="shared" si="69"/>
        <v>0</v>
      </c>
      <c r="AK1036" s="301"/>
    </row>
    <row r="1037" spans="4:37" ht="12.75" customHeight="1" outlineLevel="1" x14ac:dyDescent="0.25">
      <c r="D1037" s="139" t="str">
        <f>'Line Items'!D1106</f>
        <v>[Rolling Stock - Units/Trains Line 47]</v>
      </c>
      <c r="E1037" s="102"/>
      <c r="F1037" s="140" t="str">
        <f t="shared" si="70"/>
        <v>000 Train Miles</v>
      </c>
      <c r="G1037" s="103">
        <f t="shared" si="76"/>
        <v>0</v>
      </c>
      <c r="H1037" s="103">
        <f t="shared" si="76"/>
        <v>0</v>
      </c>
      <c r="I1037" s="103">
        <f t="shared" si="76"/>
        <v>0</v>
      </c>
      <c r="J1037" s="103">
        <f t="shared" si="76"/>
        <v>0</v>
      </c>
      <c r="K1037" s="103">
        <f t="shared" si="76"/>
        <v>0</v>
      </c>
      <c r="L1037" s="103">
        <f t="shared" si="76"/>
        <v>0</v>
      </c>
      <c r="M1037" s="103">
        <f t="shared" si="76"/>
        <v>0</v>
      </c>
      <c r="N1037" s="103">
        <f t="shared" si="76"/>
        <v>0</v>
      </c>
      <c r="O1037" s="103">
        <f t="shared" si="76"/>
        <v>0</v>
      </c>
      <c r="P1037" s="103">
        <f t="shared" si="76"/>
        <v>0</v>
      </c>
      <c r="Q1037" s="103">
        <f t="shared" si="76"/>
        <v>0</v>
      </c>
      <c r="R1037" s="103">
        <f t="shared" si="76"/>
        <v>0</v>
      </c>
      <c r="S1037" s="103">
        <f t="shared" si="76"/>
        <v>0</v>
      </c>
      <c r="T1037" s="103">
        <f t="shared" si="75"/>
        <v>0</v>
      </c>
      <c r="U1037" s="103">
        <f t="shared" si="75"/>
        <v>0</v>
      </c>
      <c r="V1037" s="103">
        <f t="shared" si="75"/>
        <v>0</v>
      </c>
      <c r="W1037" s="103">
        <f t="shared" si="75"/>
        <v>0</v>
      </c>
      <c r="X1037" s="103">
        <f t="shared" si="75"/>
        <v>0</v>
      </c>
      <c r="Y1037" s="103">
        <f t="shared" si="75"/>
        <v>0</v>
      </c>
      <c r="Z1037" s="103">
        <f t="shared" si="75"/>
        <v>0</v>
      </c>
      <c r="AA1037" s="103">
        <f t="shared" si="75"/>
        <v>0</v>
      </c>
      <c r="AB1037" s="103">
        <f t="shared" si="75"/>
        <v>0</v>
      </c>
      <c r="AC1037" s="104">
        <f t="shared" si="75"/>
        <v>0</v>
      </c>
      <c r="AE1037" s="105">
        <f t="shared" si="67"/>
        <v>0</v>
      </c>
      <c r="AG1037" s="105">
        <f t="shared" si="68"/>
        <v>0</v>
      </c>
      <c r="AI1037" s="105">
        <f t="shared" si="69"/>
        <v>0</v>
      </c>
      <c r="AK1037" s="301"/>
    </row>
    <row r="1038" spans="4:37" ht="12.75" customHeight="1" outlineLevel="1" x14ac:dyDescent="0.25">
      <c r="D1038" s="139" t="str">
        <f>'Line Items'!D1107</f>
        <v>[Rolling Stock - Units/Trains Line 48]</v>
      </c>
      <c r="E1038" s="102"/>
      <c r="F1038" s="140" t="str">
        <f t="shared" si="70"/>
        <v>000 Train Miles</v>
      </c>
      <c r="G1038" s="103">
        <f t="shared" si="76"/>
        <v>0</v>
      </c>
      <c r="H1038" s="103">
        <f t="shared" si="76"/>
        <v>0</v>
      </c>
      <c r="I1038" s="103">
        <f t="shared" si="76"/>
        <v>0</v>
      </c>
      <c r="J1038" s="103">
        <f t="shared" si="76"/>
        <v>0</v>
      </c>
      <c r="K1038" s="103">
        <f t="shared" si="76"/>
        <v>0</v>
      </c>
      <c r="L1038" s="103">
        <f t="shared" si="76"/>
        <v>0</v>
      </c>
      <c r="M1038" s="103">
        <f t="shared" si="76"/>
        <v>0</v>
      </c>
      <c r="N1038" s="103">
        <f t="shared" si="76"/>
        <v>0</v>
      </c>
      <c r="O1038" s="103">
        <f t="shared" si="76"/>
        <v>0</v>
      </c>
      <c r="P1038" s="103">
        <f t="shared" si="76"/>
        <v>0</v>
      </c>
      <c r="Q1038" s="103">
        <f t="shared" si="76"/>
        <v>0</v>
      </c>
      <c r="R1038" s="103">
        <f t="shared" si="76"/>
        <v>0</v>
      </c>
      <c r="S1038" s="103">
        <f t="shared" si="76"/>
        <v>0</v>
      </c>
      <c r="T1038" s="103">
        <f t="shared" si="75"/>
        <v>0</v>
      </c>
      <c r="U1038" s="103">
        <f t="shared" si="75"/>
        <v>0</v>
      </c>
      <c r="V1038" s="103">
        <f t="shared" si="75"/>
        <v>0</v>
      </c>
      <c r="W1038" s="103">
        <f t="shared" si="75"/>
        <v>0</v>
      </c>
      <c r="X1038" s="103">
        <f t="shared" si="75"/>
        <v>0</v>
      </c>
      <c r="Y1038" s="103">
        <f t="shared" si="75"/>
        <v>0</v>
      </c>
      <c r="Z1038" s="103">
        <f t="shared" si="75"/>
        <v>0</v>
      </c>
      <c r="AA1038" s="103">
        <f t="shared" si="75"/>
        <v>0</v>
      </c>
      <c r="AB1038" s="103">
        <f t="shared" si="75"/>
        <v>0</v>
      </c>
      <c r="AC1038" s="104">
        <f t="shared" si="75"/>
        <v>0</v>
      </c>
      <c r="AE1038" s="105">
        <f t="shared" si="67"/>
        <v>0</v>
      </c>
      <c r="AG1038" s="105">
        <f t="shared" si="68"/>
        <v>0</v>
      </c>
      <c r="AI1038" s="105">
        <f t="shared" si="69"/>
        <v>0</v>
      </c>
      <c r="AK1038" s="301"/>
    </row>
    <row r="1039" spans="4:37" ht="12.75" customHeight="1" outlineLevel="1" x14ac:dyDescent="0.25">
      <c r="D1039" s="139" t="str">
        <f>'Line Items'!D1108</f>
        <v>[Rolling Stock - Units/Trains Line 49]</v>
      </c>
      <c r="E1039" s="102"/>
      <c r="F1039" s="140" t="str">
        <f t="shared" si="70"/>
        <v>000 Train Miles</v>
      </c>
      <c r="G1039" s="103">
        <f t="shared" si="76"/>
        <v>0</v>
      </c>
      <c r="H1039" s="103">
        <f t="shared" si="76"/>
        <v>0</v>
      </c>
      <c r="I1039" s="103">
        <f t="shared" si="76"/>
        <v>0</v>
      </c>
      <c r="J1039" s="103">
        <f t="shared" si="76"/>
        <v>0</v>
      </c>
      <c r="K1039" s="103">
        <f t="shared" si="76"/>
        <v>0</v>
      </c>
      <c r="L1039" s="103">
        <f t="shared" si="76"/>
        <v>0</v>
      </c>
      <c r="M1039" s="103">
        <f t="shared" si="76"/>
        <v>0</v>
      </c>
      <c r="N1039" s="103">
        <f t="shared" si="76"/>
        <v>0</v>
      </c>
      <c r="O1039" s="103">
        <f t="shared" si="76"/>
        <v>0</v>
      </c>
      <c r="P1039" s="103">
        <f t="shared" si="76"/>
        <v>0</v>
      </c>
      <c r="Q1039" s="103">
        <f t="shared" si="76"/>
        <v>0</v>
      </c>
      <c r="R1039" s="103">
        <f t="shared" si="76"/>
        <v>0</v>
      </c>
      <c r="S1039" s="103">
        <f t="shared" si="76"/>
        <v>0</v>
      </c>
      <c r="T1039" s="103">
        <f t="shared" si="75"/>
        <v>0</v>
      </c>
      <c r="U1039" s="103">
        <f t="shared" si="75"/>
        <v>0</v>
      </c>
      <c r="V1039" s="103">
        <f t="shared" si="75"/>
        <v>0</v>
      </c>
      <c r="W1039" s="103">
        <f t="shared" si="75"/>
        <v>0</v>
      </c>
      <c r="X1039" s="103">
        <f t="shared" si="75"/>
        <v>0</v>
      </c>
      <c r="Y1039" s="103">
        <f t="shared" si="75"/>
        <v>0</v>
      </c>
      <c r="Z1039" s="103">
        <f t="shared" si="75"/>
        <v>0</v>
      </c>
      <c r="AA1039" s="103">
        <f t="shared" si="75"/>
        <v>0</v>
      </c>
      <c r="AB1039" s="103">
        <f t="shared" si="75"/>
        <v>0</v>
      </c>
      <c r="AC1039" s="104">
        <f t="shared" si="75"/>
        <v>0</v>
      </c>
      <c r="AE1039" s="105">
        <f t="shared" si="67"/>
        <v>0</v>
      </c>
      <c r="AG1039" s="105">
        <f t="shared" si="68"/>
        <v>0</v>
      </c>
      <c r="AI1039" s="105">
        <f t="shared" si="69"/>
        <v>0</v>
      </c>
      <c r="AK1039" s="301"/>
    </row>
    <row r="1040" spans="4:37" ht="12.75" customHeight="1" outlineLevel="1" x14ac:dyDescent="0.25">
      <c r="D1040" s="139" t="str">
        <f>'Line Items'!D1109</f>
        <v>[Rolling Stock - Units/Trains Line 50]</v>
      </c>
      <c r="E1040" s="102"/>
      <c r="F1040" s="140" t="str">
        <f t="shared" si="70"/>
        <v>000 Train Miles</v>
      </c>
      <c r="G1040" s="103">
        <f t="shared" si="76"/>
        <v>0</v>
      </c>
      <c r="H1040" s="103">
        <f t="shared" si="76"/>
        <v>0</v>
      </c>
      <c r="I1040" s="103">
        <f t="shared" si="76"/>
        <v>0</v>
      </c>
      <c r="J1040" s="103">
        <f t="shared" si="76"/>
        <v>0</v>
      </c>
      <c r="K1040" s="103">
        <f t="shared" si="76"/>
        <v>0</v>
      </c>
      <c r="L1040" s="103">
        <f t="shared" si="76"/>
        <v>0</v>
      </c>
      <c r="M1040" s="103">
        <f t="shared" si="76"/>
        <v>0</v>
      </c>
      <c r="N1040" s="103">
        <f t="shared" si="76"/>
        <v>0</v>
      </c>
      <c r="O1040" s="103">
        <f t="shared" si="76"/>
        <v>0</v>
      </c>
      <c r="P1040" s="103">
        <f t="shared" si="76"/>
        <v>0</v>
      </c>
      <c r="Q1040" s="103">
        <f t="shared" si="76"/>
        <v>0</v>
      </c>
      <c r="R1040" s="103">
        <f t="shared" si="76"/>
        <v>0</v>
      </c>
      <c r="S1040" s="103">
        <f t="shared" si="76"/>
        <v>0</v>
      </c>
      <c r="T1040" s="103">
        <f t="shared" si="75"/>
        <v>0</v>
      </c>
      <c r="U1040" s="103">
        <f t="shared" si="75"/>
        <v>0</v>
      </c>
      <c r="V1040" s="103">
        <f t="shared" si="75"/>
        <v>0</v>
      </c>
      <c r="W1040" s="103">
        <f t="shared" si="75"/>
        <v>0</v>
      </c>
      <c r="X1040" s="103">
        <f t="shared" si="75"/>
        <v>0</v>
      </c>
      <c r="Y1040" s="103">
        <f t="shared" si="75"/>
        <v>0</v>
      </c>
      <c r="Z1040" s="103">
        <f t="shared" si="75"/>
        <v>0</v>
      </c>
      <c r="AA1040" s="103">
        <f t="shared" si="75"/>
        <v>0</v>
      </c>
      <c r="AB1040" s="103">
        <f t="shared" si="75"/>
        <v>0</v>
      </c>
      <c r="AC1040" s="104">
        <f t="shared" si="75"/>
        <v>0</v>
      </c>
      <c r="AE1040" s="105">
        <f t="shared" si="67"/>
        <v>0</v>
      </c>
      <c r="AG1040" s="105">
        <f t="shared" si="68"/>
        <v>0</v>
      </c>
      <c r="AI1040" s="105">
        <f t="shared" si="69"/>
        <v>0</v>
      </c>
      <c r="AK1040" s="301"/>
    </row>
    <row r="1041" spans="2:37" ht="12.75" customHeight="1" outlineLevel="1" x14ac:dyDescent="0.25">
      <c r="D1041" s="139" t="str">
        <f>'Line Items'!D1110</f>
        <v>[Rolling Stock - Units/Trains Line 51]</v>
      </c>
      <c r="E1041" s="102"/>
      <c r="F1041" s="140" t="str">
        <f t="shared" si="70"/>
        <v>000 Train Miles</v>
      </c>
      <c r="G1041" s="103">
        <f t="shared" si="76"/>
        <v>0</v>
      </c>
      <c r="H1041" s="103">
        <f t="shared" si="76"/>
        <v>0</v>
      </c>
      <c r="I1041" s="103">
        <f t="shared" si="76"/>
        <v>0</v>
      </c>
      <c r="J1041" s="103">
        <f t="shared" si="76"/>
        <v>0</v>
      </c>
      <c r="K1041" s="103">
        <f t="shared" si="76"/>
        <v>0</v>
      </c>
      <c r="L1041" s="103">
        <f t="shared" si="76"/>
        <v>0</v>
      </c>
      <c r="M1041" s="103">
        <f t="shared" si="76"/>
        <v>0</v>
      </c>
      <c r="N1041" s="103">
        <f t="shared" si="76"/>
        <v>0</v>
      </c>
      <c r="O1041" s="103">
        <f t="shared" si="76"/>
        <v>0</v>
      </c>
      <c r="P1041" s="103">
        <f t="shared" si="76"/>
        <v>0</v>
      </c>
      <c r="Q1041" s="103">
        <f t="shared" si="76"/>
        <v>0</v>
      </c>
      <c r="R1041" s="103">
        <f t="shared" si="76"/>
        <v>0</v>
      </c>
      <c r="S1041" s="103">
        <f t="shared" si="76"/>
        <v>0</v>
      </c>
      <c r="T1041" s="103">
        <f t="shared" si="75"/>
        <v>0</v>
      </c>
      <c r="U1041" s="103">
        <f t="shared" si="75"/>
        <v>0</v>
      </c>
      <c r="V1041" s="103">
        <f t="shared" si="75"/>
        <v>0</v>
      </c>
      <c r="W1041" s="103">
        <f t="shared" si="75"/>
        <v>0</v>
      </c>
      <c r="X1041" s="103">
        <f t="shared" si="75"/>
        <v>0</v>
      </c>
      <c r="Y1041" s="103">
        <f t="shared" si="75"/>
        <v>0</v>
      </c>
      <c r="Z1041" s="103">
        <f t="shared" si="75"/>
        <v>0</v>
      </c>
      <c r="AA1041" s="103">
        <f t="shared" si="75"/>
        <v>0</v>
      </c>
      <c r="AB1041" s="103">
        <f t="shared" si="75"/>
        <v>0</v>
      </c>
      <c r="AC1041" s="104">
        <f t="shared" si="75"/>
        <v>0</v>
      </c>
      <c r="AE1041" s="105">
        <f t="shared" si="67"/>
        <v>0</v>
      </c>
      <c r="AG1041" s="105">
        <f t="shared" si="68"/>
        <v>0</v>
      </c>
      <c r="AI1041" s="105">
        <f t="shared" si="69"/>
        <v>0</v>
      </c>
      <c r="AK1041" s="301"/>
    </row>
    <row r="1042" spans="2:37" ht="12.75" customHeight="1" outlineLevel="1" x14ac:dyDescent="0.25">
      <c r="D1042" s="139" t="str">
        <f>'Line Items'!D1111</f>
        <v>[Rolling Stock - Units/Trains Line 52]</v>
      </c>
      <c r="E1042" s="102"/>
      <c r="F1042" s="140" t="str">
        <f t="shared" si="70"/>
        <v>000 Train Miles</v>
      </c>
      <c r="G1042" s="103">
        <f t="shared" si="76"/>
        <v>0</v>
      </c>
      <c r="H1042" s="103">
        <f t="shared" si="76"/>
        <v>0</v>
      </c>
      <c r="I1042" s="103">
        <f t="shared" si="76"/>
        <v>0</v>
      </c>
      <c r="J1042" s="103">
        <f t="shared" si="76"/>
        <v>0</v>
      </c>
      <c r="K1042" s="103">
        <f t="shared" si="76"/>
        <v>0</v>
      </c>
      <c r="L1042" s="103">
        <f t="shared" si="76"/>
        <v>0</v>
      </c>
      <c r="M1042" s="103">
        <f t="shared" si="76"/>
        <v>0</v>
      </c>
      <c r="N1042" s="103">
        <f t="shared" si="76"/>
        <v>0</v>
      </c>
      <c r="O1042" s="103">
        <f t="shared" si="76"/>
        <v>0</v>
      </c>
      <c r="P1042" s="103">
        <f t="shared" si="76"/>
        <v>0</v>
      </c>
      <c r="Q1042" s="103">
        <f t="shared" si="76"/>
        <v>0</v>
      </c>
      <c r="R1042" s="103">
        <f t="shared" si="76"/>
        <v>0</v>
      </c>
      <c r="S1042" s="103">
        <f t="shared" si="76"/>
        <v>0</v>
      </c>
      <c r="T1042" s="103">
        <f t="shared" si="75"/>
        <v>0</v>
      </c>
      <c r="U1042" s="103">
        <f t="shared" si="75"/>
        <v>0</v>
      </c>
      <c r="V1042" s="103">
        <f t="shared" si="75"/>
        <v>0</v>
      </c>
      <c r="W1042" s="103">
        <f t="shared" si="75"/>
        <v>0</v>
      </c>
      <c r="X1042" s="103">
        <f t="shared" si="75"/>
        <v>0</v>
      </c>
      <c r="Y1042" s="103">
        <f t="shared" si="75"/>
        <v>0</v>
      </c>
      <c r="Z1042" s="103">
        <f t="shared" si="75"/>
        <v>0</v>
      </c>
      <c r="AA1042" s="103">
        <f t="shared" si="75"/>
        <v>0</v>
      </c>
      <c r="AB1042" s="103">
        <f t="shared" si="75"/>
        <v>0</v>
      </c>
      <c r="AC1042" s="104">
        <f t="shared" si="75"/>
        <v>0</v>
      </c>
      <c r="AE1042" s="105">
        <f t="shared" si="67"/>
        <v>0</v>
      </c>
      <c r="AG1042" s="105">
        <f t="shared" si="68"/>
        <v>0</v>
      </c>
      <c r="AI1042" s="105">
        <f t="shared" si="69"/>
        <v>0</v>
      </c>
      <c r="AK1042" s="301"/>
    </row>
    <row r="1043" spans="2:37" ht="12.75" customHeight="1" outlineLevel="1" x14ac:dyDescent="0.25">
      <c r="D1043" s="139" t="str">
        <f>'Line Items'!D1112</f>
        <v>[Rolling Stock - Units/Trains Line 53]</v>
      </c>
      <c r="E1043" s="102"/>
      <c r="F1043" s="140" t="str">
        <f t="shared" si="70"/>
        <v>000 Train Miles</v>
      </c>
      <c r="G1043" s="103">
        <f t="shared" si="76"/>
        <v>0</v>
      </c>
      <c r="H1043" s="103">
        <f t="shared" si="76"/>
        <v>0</v>
      </c>
      <c r="I1043" s="103">
        <f t="shared" si="76"/>
        <v>0</v>
      </c>
      <c r="J1043" s="103">
        <f t="shared" si="76"/>
        <v>0</v>
      </c>
      <c r="K1043" s="103">
        <f t="shared" si="76"/>
        <v>0</v>
      </c>
      <c r="L1043" s="103">
        <f t="shared" si="76"/>
        <v>0</v>
      </c>
      <c r="M1043" s="103">
        <f t="shared" si="76"/>
        <v>0</v>
      </c>
      <c r="N1043" s="103">
        <f t="shared" si="76"/>
        <v>0</v>
      </c>
      <c r="O1043" s="103">
        <f t="shared" si="76"/>
        <v>0</v>
      </c>
      <c r="P1043" s="103">
        <f t="shared" si="76"/>
        <v>0</v>
      </c>
      <c r="Q1043" s="103">
        <f t="shared" si="76"/>
        <v>0</v>
      </c>
      <c r="R1043" s="103">
        <f t="shared" si="76"/>
        <v>0</v>
      </c>
      <c r="S1043" s="103">
        <f t="shared" si="76"/>
        <v>0</v>
      </c>
      <c r="T1043" s="103">
        <f t="shared" si="75"/>
        <v>0</v>
      </c>
      <c r="U1043" s="103">
        <f t="shared" si="75"/>
        <v>0</v>
      </c>
      <c r="V1043" s="103">
        <f t="shared" si="75"/>
        <v>0</v>
      </c>
      <c r="W1043" s="103">
        <f t="shared" si="75"/>
        <v>0</v>
      </c>
      <c r="X1043" s="103">
        <f t="shared" si="75"/>
        <v>0</v>
      </c>
      <c r="Y1043" s="103">
        <f t="shared" si="75"/>
        <v>0</v>
      </c>
      <c r="Z1043" s="103">
        <f t="shared" si="75"/>
        <v>0</v>
      </c>
      <c r="AA1043" s="103">
        <f t="shared" si="75"/>
        <v>0</v>
      </c>
      <c r="AB1043" s="103">
        <f t="shared" si="75"/>
        <v>0</v>
      </c>
      <c r="AC1043" s="104">
        <f t="shared" si="75"/>
        <v>0</v>
      </c>
      <c r="AE1043" s="105">
        <f t="shared" si="67"/>
        <v>0</v>
      </c>
      <c r="AG1043" s="105">
        <f t="shared" si="68"/>
        <v>0</v>
      </c>
      <c r="AI1043" s="105">
        <f t="shared" si="69"/>
        <v>0</v>
      </c>
      <c r="AK1043" s="301"/>
    </row>
    <row r="1044" spans="2:37" ht="12.75" customHeight="1" outlineLevel="1" x14ac:dyDescent="0.25">
      <c r="D1044" s="139" t="str">
        <f>'Line Items'!D1113</f>
        <v>[Rolling Stock - Units/Trains Line 54]</v>
      </c>
      <c r="E1044" s="102"/>
      <c r="F1044" s="140" t="str">
        <f t="shared" si="70"/>
        <v>000 Train Miles</v>
      </c>
      <c r="G1044" s="103">
        <f t="shared" si="76"/>
        <v>0</v>
      </c>
      <c r="H1044" s="103">
        <f t="shared" si="76"/>
        <v>0</v>
      </c>
      <c r="I1044" s="103">
        <f t="shared" si="76"/>
        <v>0</v>
      </c>
      <c r="J1044" s="103">
        <f t="shared" si="76"/>
        <v>0</v>
      </c>
      <c r="K1044" s="103">
        <f t="shared" si="76"/>
        <v>0</v>
      </c>
      <c r="L1044" s="103">
        <f t="shared" si="76"/>
        <v>0</v>
      </c>
      <c r="M1044" s="103">
        <f t="shared" si="76"/>
        <v>0</v>
      </c>
      <c r="N1044" s="103">
        <f t="shared" si="76"/>
        <v>0</v>
      </c>
      <c r="O1044" s="103">
        <f t="shared" si="76"/>
        <v>0</v>
      </c>
      <c r="P1044" s="103">
        <f t="shared" si="76"/>
        <v>0</v>
      </c>
      <c r="Q1044" s="103">
        <f t="shared" si="76"/>
        <v>0</v>
      </c>
      <c r="R1044" s="103">
        <f t="shared" si="76"/>
        <v>0</v>
      </c>
      <c r="S1044" s="103">
        <f t="shared" si="76"/>
        <v>0</v>
      </c>
      <c r="T1044" s="103">
        <f t="shared" si="75"/>
        <v>0</v>
      </c>
      <c r="U1044" s="103">
        <f t="shared" si="75"/>
        <v>0</v>
      </c>
      <c r="V1044" s="103">
        <f t="shared" si="75"/>
        <v>0</v>
      </c>
      <c r="W1044" s="103">
        <f t="shared" si="75"/>
        <v>0</v>
      </c>
      <c r="X1044" s="103">
        <f t="shared" si="75"/>
        <v>0</v>
      </c>
      <c r="Y1044" s="103">
        <f t="shared" si="75"/>
        <v>0</v>
      </c>
      <c r="Z1044" s="103">
        <f t="shared" si="75"/>
        <v>0</v>
      </c>
      <c r="AA1044" s="103">
        <f t="shared" si="75"/>
        <v>0</v>
      </c>
      <c r="AB1044" s="103">
        <f t="shared" si="75"/>
        <v>0</v>
      </c>
      <c r="AC1044" s="104">
        <f t="shared" si="75"/>
        <v>0</v>
      </c>
      <c r="AE1044" s="105">
        <f t="shared" si="67"/>
        <v>0</v>
      </c>
      <c r="AG1044" s="105">
        <f t="shared" si="68"/>
        <v>0</v>
      </c>
      <c r="AI1044" s="105">
        <f t="shared" si="69"/>
        <v>0</v>
      </c>
      <c r="AK1044" s="301"/>
    </row>
    <row r="1045" spans="2:37" ht="12.75" customHeight="1" outlineLevel="1" x14ac:dyDescent="0.25">
      <c r="D1045" s="139" t="str">
        <f>'Line Items'!D1114</f>
        <v>[Rolling Stock - Units/Trains Line 55]</v>
      </c>
      <c r="E1045" s="102"/>
      <c r="F1045" s="140" t="str">
        <f t="shared" si="70"/>
        <v>000 Train Miles</v>
      </c>
      <c r="G1045" s="103">
        <f t="shared" si="76"/>
        <v>0</v>
      </c>
      <c r="H1045" s="103">
        <f t="shared" si="76"/>
        <v>0</v>
      </c>
      <c r="I1045" s="103">
        <f t="shared" si="76"/>
        <v>0</v>
      </c>
      <c r="J1045" s="103">
        <f t="shared" si="76"/>
        <v>0</v>
      </c>
      <c r="K1045" s="103">
        <f t="shared" si="76"/>
        <v>0</v>
      </c>
      <c r="L1045" s="103">
        <f t="shared" si="76"/>
        <v>0</v>
      </c>
      <c r="M1045" s="103">
        <f t="shared" si="76"/>
        <v>0</v>
      </c>
      <c r="N1045" s="103">
        <f t="shared" si="76"/>
        <v>0</v>
      </c>
      <c r="O1045" s="103">
        <f t="shared" si="76"/>
        <v>0</v>
      </c>
      <c r="P1045" s="103">
        <f t="shared" si="76"/>
        <v>0</v>
      </c>
      <c r="Q1045" s="103">
        <f t="shared" si="76"/>
        <v>0</v>
      </c>
      <c r="R1045" s="103">
        <f t="shared" si="76"/>
        <v>0</v>
      </c>
      <c r="S1045" s="103">
        <f t="shared" si="76"/>
        <v>0</v>
      </c>
      <c r="T1045" s="103">
        <f t="shared" si="75"/>
        <v>0</v>
      </c>
      <c r="U1045" s="103">
        <f t="shared" si="75"/>
        <v>0</v>
      </c>
      <c r="V1045" s="103">
        <f t="shared" si="75"/>
        <v>0</v>
      </c>
      <c r="W1045" s="103">
        <f t="shared" si="75"/>
        <v>0</v>
      </c>
      <c r="X1045" s="103">
        <f t="shared" si="75"/>
        <v>0</v>
      </c>
      <c r="Y1045" s="103">
        <f t="shared" si="75"/>
        <v>0</v>
      </c>
      <c r="Z1045" s="103">
        <f t="shared" si="75"/>
        <v>0</v>
      </c>
      <c r="AA1045" s="103">
        <f t="shared" si="75"/>
        <v>0</v>
      </c>
      <c r="AB1045" s="103">
        <f t="shared" si="75"/>
        <v>0</v>
      </c>
      <c r="AC1045" s="104">
        <f t="shared" si="75"/>
        <v>0</v>
      </c>
      <c r="AE1045" s="105">
        <f t="shared" si="67"/>
        <v>0</v>
      </c>
      <c r="AG1045" s="105">
        <f t="shared" si="68"/>
        <v>0</v>
      </c>
      <c r="AI1045" s="105">
        <f t="shared" si="69"/>
        <v>0</v>
      </c>
      <c r="AK1045" s="301"/>
    </row>
    <row r="1046" spans="2:37" ht="12.75" customHeight="1" outlineLevel="1" x14ac:dyDescent="0.25">
      <c r="D1046" s="139" t="str">
        <f>'Line Items'!D1115</f>
        <v>[Rolling Stock - Units/Trains Line 56]</v>
      </c>
      <c r="E1046" s="102"/>
      <c r="F1046" s="140" t="str">
        <f t="shared" si="70"/>
        <v>000 Train Miles</v>
      </c>
      <c r="G1046" s="103">
        <f t="shared" si="76"/>
        <v>0</v>
      </c>
      <c r="H1046" s="103">
        <f t="shared" si="76"/>
        <v>0</v>
      </c>
      <c r="I1046" s="103">
        <f t="shared" si="76"/>
        <v>0</v>
      </c>
      <c r="J1046" s="103">
        <f t="shared" si="76"/>
        <v>0</v>
      </c>
      <c r="K1046" s="103">
        <f t="shared" si="76"/>
        <v>0</v>
      </c>
      <c r="L1046" s="103">
        <f t="shared" si="76"/>
        <v>0</v>
      </c>
      <c r="M1046" s="103">
        <f t="shared" si="76"/>
        <v>0</v>
      </c>
      <c r="N1046" s="103">
        <f t="shared" si="76"/>
        <v>0</v>
      </c>
      <c r="O1046" s="103">
        <f t="shared" si="76"/>
        <v>0</v>
      </c>
      <c r="P1046" s="103">
        <f t="shared" si="76"/>
        <v>0</v>
      </c>
      <c r="Q1046" s="103">
        <f t="shared" si="76"/>
        <v>0</v>
      </c>
      <c r="R1046" s="103">
        <f t="shared" si="76"/>
        <v>0</v>
      </c>
      <c r="S1046" s="103">
        <f t="shared" si="76"/>
        <v>0</v>
      </c>
      <c r="T1046" s="103">
        <f t="shared" si="76"/>
        <v>0</v>
      </c>
      <c r="U1046" s="103">
        <f t="shared" si="76"/>
        <v>0</v>
      </c>
      <c r="V1046" s="103">
        <f t="shared" si="76"/>
        <v>0</v>
      </c>
      <c r="W1046" s="103">
        <f t="shared" ref="W1046:AC1046" si="77">SUM(W658,W852)</f>
        <v>0</v>
      </c>
      <c r="X1046" s="103">
        <f t="shared" si="77"/>
        <v>0</v>
      </c>
      <c r="Y1046" s="103">
        <f t="shared" si="77"/>
        <v>0</v>
      </c>
      <c r="Z1046" s="103">
        <f t="shared" si="77"/>
        <v>0</v>
      </c>
      <c r="AA1046" s="103">
        <f t="shared" si="77"/>
        <v>0</v>
      </c>
      <c r="AB1046" s="103">
        <f t="shared" si="77"/>
        <v>0</v>
      </c>
      <c r="AC1046" s="104">
        <f t="shared" si="77"/>
        <v>0</v>
      </c>
      <c r="AE1046" s="105">
        <f t="shared" si="67"/>
        <v>0</v>
      </c>
      <c r="AG1046" s="105">
        <f t="shared" si="68"/>
        <v>0</v>
      </c>
      <c r="AI1046" s="105">
        <f t="shared" si="69"/>
        <v>0</v>
      </c>
      <c r="AK1046" s="301"/>
    </row>
    <row r="1047" spans="2:37" ht="12.75" customHeight="1" outlineLevel="1" x14ac:dyDescent="0.25">
      <c r="D1047" s="139" t="str">
        <f>'Line Items'!D1116</f>
        <v>[Rolling Stock - Units/Trains Line 57]</v>
      </c>
      <c r="E1047" s="102"/>
      <c r="F1047" s="140" t="str">
        <f t="shared" si="70"/>
        <v>000 Train Miles</v>
      </c>
      <c r="G1047" s="103">
        <f t="shared" ref="G1047:AB1050" si="78">SUM(G659,G853)</f>
        <v>0</v>
      </c>
      <c r="H1047" s="103">
        <f t="shared" si="78"/>
        <v>0</v>
      </c>
      <c r="I1047" s="103">
        <f t="shared" si="78"/>
        <v>0</v>
      </c>
      <c r="J1047" s="103">
        <f t="shared" si="78"/>
        <v>0</v>
      </c>
      <c r="K1047" s="103">
        <f t="shared" si="78"/>
        <v>0</v>
      </c>
      <c r="L1047" s="103">
        <f t="shared" si="78"/>
        <v>0</v>
      </c>
      <c r="M1047" s="103">
        <f t="shared" si="78"/>
        <v>0</v>
      </c>
      <c r="N1047" s="103">
        <f t="shared" si="78"/>
        <v>0</v>
      </c>
      <c r="O1047" s="103">
        <f t="shared" si="78"/>
        <v>0</v>
      </c>
      <c r="P1047" s="103">
        <f t="shared" si="78"/>
        <v>0</v>
      </c>
      <c r="Q1047" s="103">
        <f t="shared" si="78"/>
        <v>0</v>
      </c>
      <c r="R1047" s="103">
        <f t="shared" si="78"/>
        <v>0</v>
      </c>
      <c r="S1047" s="103">
        <f t="shared" si="78"/>
        <v>0</v>
      </c>
      <c r="T1047" s="103">
        <f t="shared" si="78"/>
        <v>0</v>
      </c>
      <c r="U1047" s="103">
        <f t="shared" si="78"/>
        <v>0</v>
      </c>
      <c r="V1047" s="103">
        <f t="shared" si="78"/>
        <v>0</v>
      </c>
      <c r="W1047" s="103">
        <f t="shared" si="78"/>
        <v>0</v>
      </c>
      <c r="X1047" s="103">
        <f t="shared" si="78"/>
        <v>0</v>
      </c>
      <c r="Y1047" s="103">
        <f t="shared" si="78"/>
        <v>0</v>
      </c>
      <c r="Z1047" s="103">
        <f t="shared" si="78"/>
        <v>0</v>
      </c>
      <c r="AA1047" s="103">
        <f t="shared" si="78"/>
        <v>0</v>
      </c>
      <c r="AB1047" s="103">
        <f t="shared" si="78"/>
        <v>0</v>
      </c>
      <c r="AC1047" s="104">
        <f>SUM(AC659,AC853)</f>
        <v>0</v>
      </c>
      <c r="AE1047" s="105">
        <f t="shared" si="67"/>
        <v>0</v>
      </c>
      <c r="AG1047" s="105">
        <f t="shared" si="68"/>
        <v>0</v>
      </c>
      <c r="AI1047" s="105">
        <f t="shared" si="69"/>
        <v>0</v>
      </c>
      <c r="AK1047" s="301"/>
    </row>
    <row r="1048" spans="2:37" ht="12.75" customHeight="1" outlineLevel="1" x14ac:dyDescent="0.25">
      <c r="D1048" s="139" t="str">
        <f>'Line Items'!D1117</f>
        <v>[Rolling Stock - Units/Trains Line 58]</v>
      </c>
      <c r="E1048" s="102"/>
      <c r="F1048" s="140" t="str">
        <f t="shared" si="70"/>
        <v>000 Train Miles</v>
      </c>
      <c r="G1048" s="103">
        <f t="shared" si="78"/>
        <v>0</v>
      </c>
      <c r="H1048" s="103">
        <f t="shared" si="78"/>
        <v>0</v>
      </c>
      <c r="I1048" s="103">
        <f t="shared" si="78"/>
        <v>0</v>
      </c>
      <c r="J1048" s="103">
        <f t="shared" si="78"/>
        <v>0</v>
      </c>
      <c r="K1048" s="103">
        <f t="shared" si="78"/>
        <v>0</v>
      </c>
      <c r="L1048" s="103">
        <f t="shared" si="78"/>
        <v>0</v>
      </c>
      <c r="M1048" s="103">
        <f t="shared" si="78"/>
        <v>0</v>
      </c>
      <c r="N1048" s="103">
        <f t="shared" si="78"/>
        <v>0</v>
      </c>
      <c r="O1048" s="103">
        <f t="shared" si="78"/>
        <v>0</v>
      </c>
      <c r="P1048" s="103">
        <f t="shared" si="78"/>
        <v>0</v>
      </c>
      <c r="Q1048" s="103">
        <f t="shared" si="78"/>
        <v>0</v>
      </c>
      <c r="R1048" s="103">
        <f t="shared" si="78"/>
        <v>0</v>
      </c>
      <c r="S1048" s="103">
        <f t="shared" si="78"/>
        <v>0</v>
      </c>
      <c r="T1048" s="103">
        <f t="shared" si="78"/>
        <v>0</v>
      </c>
      <c r="U1048" s="103">
        <f t="shared" si="78"/>
        <v>0</v>
      </c>
      <c r="V1048" s="103">
        <f t="shared" si="78"/>
        <v>0</v>
      </c>
      <c r="W1048" s="103">
        <f t="shared" si="78"/>
        <v>0</v>
      </c>
      <c r="X1048" s="103">
        <f t="shared" si="78"/>
        <v>0</v>
      </c>
      <c r="Y1048" s="103">
        <f t="shared" si="78"/>
        <v>0</v>
      </c>
      <c r="Z1048" s="103">
        <f t="shared" si="78"/>
        <v>0</v>
      </c>
      <c r="AA1048" s="103">
        <f t="shared" si="78"/>
        <v>0</v>
      </c>
      <c r="AB1048" s="103">
        <f t="shared" si="78"/>
        <v>0</v>
      </c>
      <c r="AC1048" s="104">
        <f>SUM(AC660,AC854)</f>
        <v>0</v>
      </c>
      <c r="AE1048" s="105">
        <f t="shared" si="67"/>
        <v>0</v>
      </c>
      <c r="AG1048" s="105">
        <f t="shared" si="68"/>
        <v>0</v>
      </c>
      <c r="AI1048" s="105">
        <f t="shared" si="69"/>
        <v>0</v>
      </c>
      <c r="AK1048" s="301"/>
    </row>
    <row r="1049" spans="2:37" ht="12.75" customHeight="1" outlineLevel="1" x14ac:dyDescent="0.25">
      <c r="D1049" s="139" t="str">
        <f>'Line Items'!D1118</f>
        <v>[Rolling Stock - Units/Trains Line 59]</v>
      </c>
      <c r="E1049" s="102"/>
      <c r="F1049" s="140" t="str">
        <f t="shared" si="70"/>
        <v>000 Train Miles</v>
      </c>
      <c r="G1049" s="103">
        <f t="shared" si="78"/>
        <v>0</v>
      </c>
      <c r="H1049" s="103">
        <f t="shared" si="78"/>
        <v>0</v>
      </c>
      <c r="I1049" s="103">
        <f t="shared" si="78"/>
        <v>0</v>
      </c>
      <c r="J1049" s="103">
        <f t="shared" si="78"/>
        <v>0</v>
      </c>
      <c r="K1049" s="103">
        <f t="shared" si="78"/>
        <v>0</v>
      </c>
      <c r="L1049" s="103">
        <f t="shared" si="78"/>
        <v>0</v>
      </c>
      <c r="M1049" s="103">
        <f t="shared" si="78"/>
        <v>0</v>
      </c>
      <c r="N1049" s="103">
        <f t="shared" si="78"/>
        <v>0</v>
      </c>
      <c r="O1049" s="103">
        <f t="shared" si="78"/>
        <v>0</v>
      </c>
      <c r="P1049" s="103">
        <f t="shared" si="78"/>
        <v>0</v>
      </c>
      <c r="Q1049" s="103">
        <f t="shared" si="78"/>
        <v>0</v>
      </c>
      <c r="R1049" s="103">
        <f t="shared" si="78"/>
        <v>0</v>
      </c>
      <c r="S1049" s="103">
        <f t="shared" si="78"/>
        <v>0</v>
      </c>
      <c r="T1049" s="103">
        <f t="shared" si="78"/>
        <v>0</v>
      </c>
      <c r="U1049" s="103">
        <f t="shared" si="78"/>
        <v>0</v>
      </c>
      <c r="V1049" s="103">
        <f t="shared" si="78"/>
        <v>0</v>
      </c>
      <c r="W1049" s="103">
        <f t="shared" si="78"/>
        <v>0</v>
      </c>
      <c r="X1049" s="103">
        <f t="shared" si="78"/>
        <v>0</v>
      </c>
      <c r="Y1049" s="103">
        <f t="shared" si="78"/>
        <v>0</v>
      </c>
      <c r="Z1049" s="103">
        <f t="shared" si="78"/>
        <v>0</v>
      </c>
      <c r="AA1049" s="103">
        <f t="shared" si="78"/>
        <v>0</v>
      </c>
      <c r="AB1049" s="103">
        <f t="shared" si="78"/>
        <v>0</v>
      </c>
      <c r="AC1049" s="104">
        <f>SUM(AC661,AC855)</f>
        <v>0</v>
      </c>
      <c r="AE1049" s="105">
        <f t="shared" si="67"/>
        <v>0</v>
      </c>
      <c r="AG1049" s="105">
        <f t="shared" si="68"/>
        <v>0</v>
      </c>
      <c r="AI1049" s="105">
        <f t="shared" si="69"/>
        <v>0</v>
      </c>
      <c r="AK1049" s="301"/>
    </row>
    <row r="1050" spans="2:37" ht="12.75" customHeight="1" outlineLevel="1" x14ac:dyDescent="0.25">
      <c r="D1050" s="111" t="str">
        <f>'Line Items'!D1119</f>
        <v>[Rolling Stock - Units/Trains Line 60]</v>
      </c>
      <c r="E1050" s="287"/>
      <c r="F1050" s="150" t="str">
        <f>F1049</f>
        <v>000 Train Miles</v>
      </c>
      <c r="G1050" s="113">
        <f t="shared" si="78"/>
        <v>0</v>
      </c>
      <c r="H1050" s="113">
        <f t="shared" si="78"/>
        <v>0</v>
      </c>
      <c r="I1050" s="113">
        <f t="shared" si="78"/>
        <v>0</v>
      </c>
      <c r="J1050" s="113">
        <f t="shared" si="78"/>
        <v>0</v>
      </c>
      <c r="K1050" s="113">
        <f t="shared" si="78"/>
        <v>0</v>
      </c>
      <c r="L1050" s="113">
        <f t="shared" si="78"/>
        <v>0</v>
      </c>
      <c r="M1050" s="113">
        <f t="shared" si="78"/>
        <v>0</v>
      </c>
      <c r="N1050" s="113">
        <f t="shared" si="78"/>
        <v>0</v>
      </c>
      <c r="O1050" s="113">
        <f t="shared" si="78"/>
        <v>0</v>
      </c>
      <c r="P1050" s="113">
        <f t="shared" si="78"/>
        <v>0</v>
      </c>
      <c r="Q1050" s="113">
        <f t="shared" si="78"/>
        <v>0</v>
      </c>
      <c r="R1050" s="113">
        <f t="shared" si="78"/>
        <v>0</v>
      </c>
      <c r="S1050" s="113">
        <f t="shared" si="78"/>
        <v>0</v>
      </c>
      <c r="T1050" s="113">
        <f t="shared" si="78"/>
        <v>0</v>
      </c>
      <c r="U1050" s="113">
        <f t="shared" si="78"/>
        <v>0</v>
      </c>
      <c r="V1050" s="113">
        <f t="shared" si="78"/>
        <v>0</v>
      </c>
      <c r="W1050" s="113">
        <f t="shared" si="78"/>
        <v>0</v>
      </c>
      <c r="X1050" s="113">
        <f t="shared" si="78"/>
        <v>0</v>
      </c>
      <c r="Y1050" s="113">
        <f t="shared" si="78"/>
        <v>0</v>
      </c>
      <c r="Z1050" s="113">
        <f t="shared" si="78"/>
        <v>0</v>
      </c>
      <c r="AA1050" s="113">
        <f t="shared" si="78"/>
        <v>0</v>
      </c>
      <c r="AB1050" s="113">
        <f t="shared" si="78"/>
        <v>0</v>
      </c>
      <c r="AC1050" s="114">
        <f>SUM(AC662,AC856)</f>
        <v>0</v>
      </c>
      <c r="AE1050" s="115">
        <f t="shared" si="67"/>
        <v>0</v>
      </c>
      <c r="AG1050" s="115">
        <f t="shared" si="68"/>
        <v>0</v>
      </c>
      <c r="AI1050" s="115">
        <f t="shared" si="69"/>
        <v>0</v>
      </c>
      <c r="AK1050" s="363"/>
    </row>
    <row r="1051" spans="2:37" ht="12.75" customHeight="1" outlineLevel="1" x14ac:dyDescent="0.25">
      <c r="G1051" s="103"/>
      <c r="H1051" s="103"/>
      <c r="I1051" s="103"/>
      <c r="J1051" s="103"/>
      <c r="K1051" s="103"/>
      <c r="L1051" s="103"/>
      <c r="M1051" s="103"/>
      <c r="N1051" s="103"/>
      <c r="O1051" s="103"/>
      <c r="P1051" s="103"/>
      <c r="Q1051" s="103"/>
      <c r="R1051" s="103"/>
      <c r="S1051" s="103"/>
      <c r="T1051" s="103"/>
      <c r="U1051" s="103"/>
      <c r="V1051" s="103"/>
      <c r="W1051" s="103"/>
      <c r="X1051" s="103"/>
      <c r="Y1051" s="103"/>
      <c r="Z1051" s="103"/>
      <c r="AA1051" s="103"/>
      <c r="AB1051" s="103"/>
      <c r="AC1051" s="103"/>
      <c r="AE1051" s="103"/>
      <c r="AG1051" s="103"/>
      <c r="AI1051" s="103"/>
    </row>
    <row r="1052" spans="2:37" ht="12.75" customHeight="1" outlineLevel="1" x14ac:dyDescent="0.25">
      <c r="D1052" s="292" t="str">
        <f>C990</f>
        <v>Total Train Mileage</v>
      </c>
      <c r="E1052" s="308"/>
      <c r="F1052" s="309" t="str">
        <f>F1050</f>
        <v>000 Train Miles</v>
      </c>
      <c r="G1052" s="310">
        <f t="shared" ref="G1052:AB1052" si="79">SUM(G991:G1050)</f>
        <v>0</v>
      </c>
      <c r="H1052" s="310">
        <f t="shared" si="79"/>
        <v>0</v>
      </c>
      <c r="I1052" s="310">
        <f t="shared" si="79"/>
        <v>0</v>
      </c>
      <c r="J1052" s="310">
        <f t="shared" si="79"/>
        <v>0</v>
      </c>
      <c r="K1052" s="310">
        <f t="shared" si="79"/>
        <v>0</v>
      </c>
      <c r="L1052" s="310">
        <f t="shared" si="79"/>
        <v>0</v>
      </c>
      <c r="M1052" s="310">
        <f t="shared" si="79"/>
        <v>0</v>
      </c>
      <c r="N1052" s="310">
        <f t="shared" si="79"/>
        <v>0</v>
      </c>
      <c r="O1052" s="310">
        <f t="shared" si="79"/>
        <v>0</v>
      </c>
      <c r="P1052" s="310">
        <f t="shared" si="79"/>
        <v>0</v>
      </c>
      <c r="Q1052" s="310">
        <f t="shared" si="79"/>
        <v>0</v>
      </c>
      <c r="R1052" s="310">
        <f t="shared" si="79"/>
        <v>0</v>
      </c>
      <c r="S1052" s="310">
        <f t="shared" si="79"/>
        <v>0</v>
      </c>
      <c r="T1052" s="310">
        <f t="shared" si="79"/>
        <v>0</v>
      </c>
      <c r="U1052" s="310">
        <f t="shared" si="79"/>
        <v>0</v>
      </c>
      <c r="V1052" s="310">
        <f t="shared" si="79"/>
        <v>0</v>
      </c>
      <c r="W1052" s="310">
        <f t="shared" si="79"/>
        <v>0</v>
      </c>
      <c r="X1052" s="310">
        <f t="shared" si="79"/>
        <v>0</v>
      </c>
      <c r="Y1052" s="310">
        <f t="shared" si="79"/>
        <v>0</v>
      </c>
      <c r="Z1052" s="310">
        <f t="shared" si="79"/>
        <v>0</v>
      </c>
      <c r="AA1052" s="310">
        <f t="shared" si="79"/>
        <v>0</v>
      </c>
      <c r="AB1052" s="310">
        <f t="shared" si="79"/>
        <v>0</v>
      </c>
      <c r="AC1052" s="298">
        <f>SUM(AC991:AC1050)</f>
        <v>0</v>
      </c>
      <c r="AE1052" s="299">
        <f>SUM(AE991:AE1050)</f>
        <v>0</v>
      </c>
      <c r="AG1052" s="299">
        <f>SUM(AG991:AG1050)</f>
        <v>0</v>
      </c>
      <c r="AI1052" s="299">
        <f>SUM(AI991:AI1050)</f>
        <v>0</v>
      </c>
      <c r="AK1052" s="296"/>
    </row>
    <row r="1053" spans="2:37" x14ac:dyDescent="0.25">
      <c r="G1053" s="103"/>
      <c r="H1053" s="103"/>
      <c r="I1053" s="103"/>
      <c r="J1053" s="103"/>
      <c r="K1053" s="103"/>
      <c r="L1053" s="103"/>
      <c r="M1053" s="103"/>
      <c r="N1053" s="103"/>
      <c r="O1053" s="103"/>
      <c r="P1053" s="103"/>
      <c r="Q1053" s="103"/>
      <c r="R1053" s="103"/>
      <c r="S1053" s="103"/>
      <c r="T1053" s="103"/>
      <c r="U1053" s="103"/>
      <c r="V1053" s="103"/>
      <c r="W1053" s="103"/>
      <c r="X1053" s="103"/>
      <c r="Y1053" s="103"/>
      <c r="Z1053" s="103"/>
      <c r="AA1053" s="103"/>
      <c r="AB1053" s="103"/>
      <c r="AC1053" s="103"/>
      <c r="AE1053" s="103"/>
      <c r="AG1053" s="103"/>
      <c r="AI1053" s="103"/>
    </row>
    <row r="1054" spans="2:37" x14ac:dyDescent="0.25">
      <c r="G1054" s="103"/>
      <c r="H1054" s="103"/>
      <c r="I1054" s="103"/>
      <c r="J1054" s="103"/>
      <c r="K1054" s="103"/>
      <c r="L1054" s="103"/>
      <c r="M1054" s="103"/>
      <c r="N1054" s="103"/>
      <c r="O1054" s="103"/>
      <c r="P1054" s="103"/>
      <c r="Q1054" s="103"/>
      <c r="R1054" s="103"/>
      <c r="S1054" s="103"/>
      <c r="T1054" s="103"/>
      <c r="U1054" s="103"/>
      <c r="V1054" s="103"/>
      <c r="W1054" s="103"/>
      <c r="X1054" s="103"/>
      <c r="Y1054" s="103"/>
      <c r="Z1054" s="103"/>
      <c r="AA1054" s="103"/>
      <c r="AB1054" s="103"/>
      <c r="AC1054" s="103"/>
      <c r="AE1054" s="103"/>
      <c r="AG1054" s="103"/>
      <c r="AI1054" s="103"/>
    </row>
    <row r="1055" spans="2:37" ht="16.8" x14ac:dyDescent="0.3">
      <c r="B1055" s="7" t="s">
        <v>626</v>
      </c>
      <c r="C1055" s="7"/>
      <c r="D1055" s="7"/>
      <c r="E1055" s="7"/>
      <c r="F1055" s="7"/>
      <c r="G1055" s="323"/>
      <c r="H1055" s="323"/>
      <c r="I1055" s="323"/>
      <c r="J1055" s="323"/>
      <c r="K1055" s="323"/>
      <c r="L1055" s="323"/>
      <c r="M1055" s="323"/>
      <c r="N1055" s="323"/>
      <c r="O1055" s="323"/>
      <c r="P1055" s="323"/>
      <c r="Q1055" s="323"/>
      <c r="R1055" s="323"/>
      <c r="S1055" s="323"/>
      <c r="T1055" s="323"/>
      <c r="U1055" s="323"/>
      <c r="V1055" s="323"/>
      <c r="W1055" s="323"/>
      <c r="X1055" s="323"/>
      <c r="Y1055" s="323"/>
      <c r="Z1055" s="323"/>
      <c r="AA1055" s="323"/>
      <c r="AB1055" s="323"/>
      <c r="AC1055" s="323"/>
      <c r="AD1055" s="7"/>
      <c r="AE1055" s="323"/>
      <c r="AF1055" s="7"/>
      <c r="AG1055" s="323"/>
      <c r="AH1055" s="7"/>
      <c r="AI1055" s="323"/>
      <c r="AJ1055" s="323"/>
      <c r="AK1055" s="7"/>
    </row>
    <row r="1056" spans="2:37" x14ac:dyDescent="0.25">
      <c r="G1056" s="103"/>
      <c r="H1056" s="103"/>
      <c r="I1056" s="103"/>
      <c r="J1056" s="103"/>
      <c r="K1056" s="103"/>
      <c r="L1056" s="103"/>
      <c r="M1056" s="103"/>
      <c r="N1056" s="103"/>
      <c r="O1056" s="103"/>
      <c r="P1056" s="103"/>
      <c r="Q1056" s="103"/>
      <c r="R1056" s="103"/>
      <c r="S1056" s="103"/>
      <c r="T1056" s="103"/>
      <c r="U1056" s="103"/>
      <c r="V1056" s="103"/>
      <c r="W1056" s="103"/>
      <c r="X1056" s="103"/>
      <c r="Y1056" s="103"/>
      <c r="Z1056" s="103"/>
      <c r="AA1056" s="103"/>
      <c r="AB1056" s="103"/>
      <c r="AC1056" s="103"/>
      <c r="AE1056" s="103"/>
      <c r="AG1056" s="103"/>
      <c r="AI1056" s="103"/>
      <c r="AJ1056" s="103"/>
    </row>
    <row r="1057" spans="2:37" ht="14.4" x14ac:dyDescent="0.25">
      <c r="B1057" s="17" t="s">
        <v>627</v>
      </c>
      <c r="C1057" s="17"/>
      <c r="D1057" s="277"/>
      <c r="E1057" s="277"/>
      <c r="F1057" s="17"/>
      <c r="G1057" s="388"/>
      <c r="H1057" s="388"/>
      <c r="I1057" s="388"/>
      <c r="J1057" s="388"/>
      <c r="K1057" s="388"/>
      <c r="L1057" s="388"/>
      <c r="M1057" s="388"/>
      <c r="N1057" s="388"/>
      <c r="O1057" s="388"/>
      <c r="P1057" s="388"/>
      <c r="Q1057" s="388"/>
      <c r="R1057" s="388"/>
      <c r="S1057" s="388"/>
      <c r="T1057" s="388"/>
      <c r="U1057" s="388"/>
      <c r="V1057" s="388"/>
      <c r="W1057" s="388"/>
      <c r="X1057" s="388"/>
      <c r="Y1057" s="388"/>
      <c r="Z1057" s="388"/>
      <c r="AA1057" s="388"/>
      <c r="AB1057" s="388"/>
      <c r="AC1057" s="388"/>
      <c r="AD1057" s="17"/>
      <c r="AE1057" s="388"/>
      <c r="AF1057" s="17"/>
      <c r="AG1057" s="388"/>
      <c r="AH1057" s="17"/>
      <c r="AI1057" s="388"/>
      <c r="AJ1057" s="388"/>
      <c r="AK1057" s="17"/>
    </row>
    <row r="1058" spans="2:37" ht="12.75" customHeight="1" outlineLevel="1" x14ac:dyDescent="0.25">
      <c r="G1058" s="103"/>
      <c r="H1058" s="103"/>
      <c r="I1058" s="103"/>
      <c r="J1058" s="103"/>
      <c r="K1058" s="103"/>
      <c r="L1058" s="103"/>
      <c r="M1058" s="103"/>
      <c r="N1058" s="103"/>
      <c r="O1058" s="103"/>
      <c r="P1058" s="103"/>
      <c r="Q1058" s="103"/>
      <c r="R1058" s="103"/>
      <c r="S1058" s="103"/>
      <c r="T1058" s="103"/>
      <c r="U1058" s="103"/>
      <c r="V1058" s="103"/>
      <c r="W1058" s="103"/>
      <c r="X1058" s="103"/>
      <c r="Y1058" s="103"/>
      <c r="Z1058" s="103"/>
      <c r="AA1058" s="103"/>
      <c r="AB1058" s="103"/>
      <c r="AC1058" s="103"/>
      <c r="AE1058" s="103"/>
      <c r="AG1058" s="103"/>
      <c r="AI1058" s="103"/>
    </row>
    <row r="1059" spans="2:37" ht="12.75" customHeight="1" outlineLevel="1" x14ac:dyDescent="0.25">
      <c r="D1059" s="345" t="str">
        <f>'Line Items'!D1060</f>
        <v>DMU - Class 153</v>
      </c>
      <c r="E1059" s="346"/>
      <c r="F1059" s="347" t="s">
        <v>613</v>
      </c>
      <c r="G1059" s="348"/>
      <c r="H1059" s="348"/>
      <c r="I1059" s="348"/>
      <c r="J1059" s="348"/>
      <c r="K1059" s="348"/>
      <c r="L1059" s="348"/>
      <c r="M1059" s="348"/>
      <c r="N1059" s="348"/>
      <c r="O1059" s="348"/>
      <c r="P1059" s="348"/>
      <c r="Q1059" s="348"/>
      <c r="R1059" s="348"/>
      <c r="S1059" s="348"/>
      <c r="T1059" s="348"/>
      <c r="U1059" s="348"/>
      <c r="V1059" s="348"/>
      <c r="W1059" s="348"/>
      <c r="X1059" s="348"/>
      <c r="Y1059" s="348"/>
      <c r="Z1059" s="348"/>
      <c r="AA1059" s="348"/>
      <c r="AB1059" s="348"/>
      <c r="AC1059" s="360"/>
      <c r="AE1059" s="402"/>
      <c r="AG1059" s="402"/>
      <c r="AI1059" s="402"/>
      <c r="AK1059" s="364"/>
    </row>
    <row r="1060" spans="2:37" ht="12.75" customHeight="1" outlineLevel="1" x14ac:dyDescent="0.25">
      <c r="D1060" s="139" t="str">
        <f>'Line Items'!D1061</f>
        <v>DMU - Class 156</v>
      </c>
      <c r="E1060" s="102"/>
      <c r="F1060" s="140" t="str">
        <f t="shared" ref="F1060:F1117" si="80">F1059</f>
        <v>000 Veh Miles</v>
      </c>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4"/>
      <c r="AE1060" s="403"/>
      <c r="AG1060" s="403"/>
      <c r="AI1060" s="403"/>
      <c r="AK1060" s="301"/>
    </row>
    <row r="1061" spans="2:37" ht="12.75" customHeight="1" outlineLevel="1" x14ac:dyDescent="0.25">
      <c r="D1061" s="139" t="str">
        <f>'Line Items'!D1062</f>
        <v>DMU - Class 158</v>
      </c>
      <c r="E1061" s="102"/>
      <c r="F1061" s="140" t="str">
        <f t="shared" si="80"/>
        <v>000 Veh Miles</v>
      </c>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4"/>
      <c r="AE1061" s="403"/>
      <c r="AG1061" s="403"/>
      <c r="AI1061" s="403"/>
      <c r="AK1061" s="301"/>
    </row>
    <row r="1062" spans="2:37" ht="12.75" customHeight="1" outlineLevel="1" x14ac:dyDescent="0.25">
      <c r="D1062" s="139" t="str">
        <f>'Line Items'!D1063</f>
        <v>DMU - Class 222 4-car</v>
      </c>
      <c r="E1062" s="102"/>
      <c r="F1062" s="140" t="str">
        <f t="shared" si="80"/>
        <v>000 Veh Miles</v>
      </c>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4"/>
      <c r="AE1062" s="403"/>
      <c r="AG1062" s="403"/>
      <c r="AI1062" s="403"/>
      <c r="AK1062" s="301"/>
    </row>
    <row r="1063" spans="2:37" ht="12.75" customHeight="1" outlineLevel="1" x14ac:dyDescent="0.25">
      <c r="D1063" s="139" t="str">
        <f>'Line Items'!D1064</f>
        <v>DMU - Class 222 5-car</v>
      </c>
      <c r="E1063" s="102"/>
      <c r="F1063" s="140" t="str">
        <f t="shared" si="80"/>
        <v>000 Veh Miles</v>
      </c>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4"/>
      <c r="AE1063" s="403"/>
      <c r="AG1063" s="403"/>
      <c r="AI1063" s="403"/>
      <c r="AK1063" s="301"/>
    </row>
    <row r="1064" spans="2:37" ht="12.75" customHeight="1" outlineLevel="1" x14ac:dyDescent="0.25">
      <c r="D1064" s="139" t="str">
        <f>'Line Items'!D1065</f>
        <v>DMU - Class 222 7-car</v>
      </c>
      <c r="E1064" s="102"/>
      <c r="F1064" s="140" t="str">
        <f t="shared" si="80"/>
        <v>000 Veh Miles</v>
      </c>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4"/>
      <c r="AE1064" s="403"/>
      <c r="AG1064" s="403"/>
      <c r="AI1064" s="403"/>
      <c r="AK1064" s="301"/>
    </row>
    <row r="1065" spans="2:37" ht="12.75" customHeight="1" outlineLevel="1" x14ac:dyDescent="0.25">
      <c r="D1065" s="139" t="str">
        <f>'Line Items'!D1066</f>
        <v>HST (2+8)</v>
      </c>
      <c r="E1065" s="102"/>
      <c r="F1065" s="140" t="str">
        <f t="shared" si="80"/>
        <v>000 Veh Miles</v>
      </c>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4"/>
      <c r="AE1065" s="403"/>
      <c r="AG1065" s="403"/>
      <c r="AI1065" s="403"/>
      <c r="AK1065" s="301"/>
    </row>
    <row r="1066" spans="2:37" ht="12.75" customHeight="1" outlineLevel="1" x14ac:dyDescent="0.25">
      <c r="D1066" s="139" t="str">
        <f>'Line Items'!D1067</f>
        <v>HST (2+6)</v>
      </c>
      <c r="E1066" s="102"/>
      <c r="F1066" s="140" t="str">
        <f t="shared" si="80"/>
        <v>000 Veh Miles</v>
      </c>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4"/>
      <c r="AE1066" s="403"/>
      <c r="AG1066" s="403"/>
      <c r="AI1066" s="403"/>
      <c r="AK1066" s="301"/>
    </row>
    <row r="1067" spans="2:37" ht="12.75" customHeight="1" outlineLevel="1" x14ac:dyDescent="0.25">
      <c r="D1067" s="139" t="str">
        <f>'Line Items'!D1068</f>
        <v>[Rolling Stock - Units/Trains Line 9]</v>
      </c>
      <c r="E1067" s="102"/>
      <c r="F1067" s="140" t="str">
        <f t="shared" si="80"/>
        <v>000 Veh Miles</v>
      </c>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4"/>
      <c r="AE1067" s="403"/>
      <c r="AG1067" s="403"/>
      <c r="AI1067" s="403"/>
      <c r="AK1067" s="301"/>
    </row>
    <row r="1068" spans="2:37" ht="12.75" customHeight="1" outlineLevel="1" x14ac:dyDescent="0.25">
      <c r="D1068" s="139" t="str">
        <f>'Line Items'!D1069</f>
        <v>[Rolling Stock - Units/Trains Line 10]</v>
      </c>
      <c r="E1068" s="102"/>
      <c r="F1068" s="140" t="str">
        <f t="shared" si="80"/>
        <v>000 Veh Miles</v>
      </c>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4"/>
      <c r="AE1068" s="403"/>
      <c r="AG1068" s="403"/>
      <c r="AI1068" s="403"/>
      <c r="AK1068" s="301"/>
    </row>
    <row r="1069" spans="2:37" ht="12.75" customHeight="1" outlineLevel="1" x14ac:dyDescent="0.25">
      <c r="D1069" s="139" t="str">
        <f>'Line Items'!D1070</f>
        <v>[Rolling Stock - Units/Trains Line 11]</v>
      </c>
      <c r="E1069" s="102"/>
      <c r="F1069" s="140" t="str">
        <f t="shared" si="80"/>
        <v>000 Veh Miles</v>
      </c>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4"/>
      <c r="AE1069" s="403"/>
      <c r="AG1069" s="403"/>
      <c r="AI1069" s="403"/>
      <c r="AK1069" s="301"/>
    </row>
    <row r="1070" spans="2:37" ht="12.75" customHeight="1" outlineLevel="1" x14ac:dyDescent="0.25">
      <c r="D1070" s="139" t="str">
        <f>'Line Items'!D1071</f>
        <v>[Rolling Stock - Units/Trains Line 12]</v>
      </c>
      <c r="E1070" s="102"/>
      <c r="F1070" s="140" t="str">
        <f t="shared" si="80"/>
        <v>000 Veh Miles</v>
      </c>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4"/>
      <c r="AE1070" s="403"/>
      <c r="AG1070" s="403"/>
      <c r="AI1070" s="403"/>
      <c r="AK1070" s="301"/>
    </row>
    <row r="1071" spans="2:37" ht="12.75" customHeight="1" outlineLevel="1" x14ac:dyDescent="0.25">
      <c r="D1071" s="139" t="str">
        <f>'Line Items'!D1072</f>
        <v>[Rolling Stock - Units/Trains Line 13]</v>
      </c>
      <c r="E1071" s="102"/>
      <c r="F1071" s="140" t="str">
        <f t="shared" si="80"/>
        <v>000 Veh Miles</v>
      </c>
      <c r="G1071" s="283"/>
      <c r="H1071" s="283"/>
      <c r="I1071" s="283"/>
      <c r="J1071" s="283"/>
      <c r="K1071" s="283"/>
      <c r="L1071" s="283"/>
      <c r="M1071" s="283"/>
      <c r="N1071" s="283"/>
      <c r="O1071" s="283"/>
      <c r="P1071" s="283"/>
      <c r="Q1071" s="283"/>
      <c r="R1071" s="283"/>
      <c r="S1071" s="283"/>
      <c r="T1071" s="283"/>
      <c r="U1071" s="283"/>
      <c r="V1071" s="283"/>
      <c r="W1071" s="283"/>
      <c r="X1071" s="283"/>
      <c r="Y1071" s="283"/>
      <c r="Z1071" s="283"/>
      <c r="AA1071" s="283"/>
      <c r="AB1071" s="283"/>
      <c r="AC1071" s="284"/>
      <c r="AE1071" s="403"/>
      <c r="AG1071" s="403"/>
      <c r="AI1071" s="403"/>
      <c r="AK1071" s="301"/>
    </row>
    <row r="1072" spans="2:37" ht="12.75" customHeight="1" outlineLevel="1" x14ac:dyDescent="0.25">
      <c r="D1072" s="139" t="str">
        <f>'Line Items'!D1073</f>
        <v>[Rolling Stock - Units/Trains Line 14]</v>
      </c>
      <c r="E1072" s="102"/>
      <c r="F1072" s="140" t="str">
        <f t="shared" si="80"/>
        <v>000 Veh Miles</v>
      </c>
      <c r="G1072" s="283"/>
      <c r="H1072" s="283"/>
      <c r="I1072" s="283"/>
      <c r="J1072" s="283"/>
      <c r="K1072" s="283"/>
      <c r="L1072" s="283"/>
      <c r="M1072" s="283"/>
      <c r="N1072" s="283"/>
      <c r="O1072" s="283"/>
      <c r="P1072" s="283"/>
      <c r="Q1072" s="283"/>
      <c r="R1072" s="283"/>
      <c r="S1072" s="283"/>
      <c r="T1072" s="283"/>
      <c r="U1072" s="283"/>
      <c r="V1072" s="283"/>
      <c r="W1072" s="283"/>
      <c r="X1072" s="283"/>
      <c r="Y1072" s="283"/>
      <c r="Z1072" s="283"/>
      <c r="AA1072" s="283"/>
      <c r="AB1072" s="283"/>
      <c r="AC1072" s="284"/>
      <c r="AE1072" s="403"/>
      <c r="AG1072" s="403"/>
      <c r="AI1072" s="403"/>
      <c r="AK1072" s="301"/>
    </row>
    <row r="1073" spans="4:37" ht="12.75" customHeight="1" outlineLevel="1" x14ac:dyDescent="0.25">
      <c r="D1073" s="139" t="str">
        <f>'Line Items'!D1074</f>
        <v>[Rolling Stock - Units/Trains Line 15]</v>
      </c>
      <c r="E1073" s="102"/>
      <c r="F1073" s="140" t="str">
        <f t="shared" si="80"/>
        <v>000 Veh Miles</v>
      </c>
      <c r="G1073" s="283"/>
      <c r="H1073" s="283"/>
      <c r="I1073" s="283"/>
      <c r="J1073" s="283"/>
      <c r="K1073" s="283"/>
      <c r="L1073" s="283"/>
      <c r="M1073" s="283"/>
      <c r="N1073" s="283"/>
      <c r="O1073" s="283"/>
      <c r="P1073" s="283"/>
      <c r="Q1073" s="283"/>
      <c r="R1073" s="283"/>
      <c r="S1073" s="283"/>
      <c r="T1073" s="283"/>
      <c r="U1073" s="283"/>
      <c r="V1073" s="283"/>
      <c r="W1073" s="283"/>
      <c r="X1073" s="283"/>
      <c r="Y1073" s="283"/>
      <c r="Z1073" s="283"/>
      <c r="AA1073" s="283"/>
      <c r="AB1073" s="283"/>
      <c r="AC1073" s="284"/>
      <c r="AE1073" s="403"/>
      <c r="AG1073" s="403"/>
      <c r="AI1073" s="403"/>
      <c r="AK1073" s="301"/>
    </row>
    <row r="1074" spans="4:37" ht="12.75" customHeight="1" outlineLevel="1" x14ac:dyDescent="0.25">
      <c r="D1074" s="139" t="str">
        <f>'Line Items'!D1075</f>
        <v>[Rolling Stock - Units/Trains Line 16]</v>
      </c>
      <c r="E1074" s="102"/>
      <c r="F1074" s="140" t="str">
        <f t="shared" si="80"/>
        <v>000 Veh Miles</v>
      </c>
      <c r="G1074" s="283"/>
      <c r="H1074" s="283"/>
      <c r="I1074" s="283"/>
      <c r="J1074" s="283"/>
      <c r="K1074" s="283"/>
      <c r="L1074" s="283"/>
      <c r="M1074" s="283"/>
      <c r="N1074" s="283"/>
      <c r="O1074" s="283"/>
      <c r="P1074" s="283"/>
      <c r="Q1074" s="283"/>
      <c r="R1074" s="283"/>
      <c r="S1074" s="283"/>
      <c r="T1074" s="283"/>
      <c r="U1074" s="283"/>
      <c r="V1074" s="283"/>
      <c r="W1074" s="283"/>
      <c r="X1074" s="283"/>
      <c r="Y1074" s="283"/>
      <c r="Z1074" s="283"/>
      <c r="AA1074" s="283"/>
      <c r="AB1074" s="283"/>
      <c r="AC1074" s="284"/>
      <c r="AE1074" s="403"/>
      <c r="AG1074" s="403"/>
      <c r="AI1074" s="403"/>
      <c r="AK1074" s="301"/>
    </row>
    <row r="1075" spans="4:37" ht="12.75" customHeight="1" outlineLevel="1" x14ac:dyDescent="0.25">
      <c r="D1075" s="139" t="str">
        <f>'Line Items'!D1076</f>
        <v>[Rolling Stock - Units/Trains Line 17]</v>
      </c>
      <c r="E1075" s="102"/>
      <c r="F1075" s="140" t="str">
        <f t="shared" si="80"/>
        <v>000 Veh Miles</v>
      </c>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4"/>
      <c r="AE1075" s="403"/>
      <c r="AG1075" s="403"/>
      <c r="AI1075" s="403"/>
      <c r="AK1075" s="301"/>
    </row>
    <row r="1076" spans="4:37" ht="12.75" customHeight="1" outlineLevel="1" x14ac:dyDescent="0.25">
      <c r="D1076" s="139" t="str">
        <f>'Line Items'!D1077</f>
        <v>[Rolling Stock - Units/Trains Line 18]</v>
      </c>
      <c r="E1076" s="102"/>
      <c r="F1076" s="140" t="str">
        <f t="shared" si="80"/>
        <v>000 Veh Miles</v>
      </c>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4"/>
      <c r="AE1076" s="403"/>
      <c r="AG1076" s="403"/>
      <c r="AI1076" s="403"/>
      <c r="AK1076" s="301"/>
    </row>
    <row r="1077" spans="4:37" ht="12.75" customHeight="1" outlineLevel="1" x14ac:dyDescent="0.25">
      <c r="D1077" s="139" t="str">
        <f>'Line Items'!D1078</f>
        <v>[Rolling Stock - Units/Trains Line 19]</v>
      </c>
      <c r="E1077" s="102"/>
      <c r="F1077" s="140" t="str">
        <f t="shared" si="80"/>
        <v>000 Veh Miles</v>
      </c>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4"/>
      <c r="AE1077" s="403"/>
      <c r="AG1077" s="403"/>
      <c r="AI1077" s="403"/>
      <c r="AK1077" s="301"/>
    </row>
    <row r="1078" spans="4:37" ht="12.75" customHeight="1" outlineLevel="1" x14ac:dyDescent="0.25">
      <c r="D1078" s="139" t="str">
        <f>'Line Items'!D1079</f>
        <v>[Rolling Stock - Units/Trains Line 20]</v>
      </c>
      <c r="E1078" s="102"/>
      <c r="F1078" s="140" t="str">
        <f t="shared" si="80"/>
        <v>000 Veh Miles</v>
      </c>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4"/>
      <c r="AE1078" s="403"/>
      <c r="AG1078" s="403"/>
      <c r="AI1078" s="403"/>
      <c r="AK1078" s="301"/>
    </row>
    <row r="1079" spans="4:37" ht="12.75" customHeight="1" outlineLevel="1" x14ac:dyDescent="0.25">
      <c r="D1079" s="139" t="str">
        <f>'Line Items'!D1080</f>
        <v>[Rolling Stock - Units/Trains Line 21]</v>
      </c>
      <c r="E1079" s="102"/>
      <c r="F1079" s="140" t="str">
        <f t="shared" si="80"/>
        <v>000 Veh Miles</v>
      </c>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4"/>
      <c r="AE1079" s="403"/>
      <c r="AG1079" s="403"/>
      <c r="AI1079" s="403"/>
      <c r="AK1079" s="301"/>
    </row>
    <row r="1080" spans="4:37" ht="12.75" customHeight="1" outlineLevel="1" x14ac:dyDescent="0.25">
      <c r="D1080" s="139" t="str">
        <f>'Line Items'!D1081</f>
        <v>[Rolling Stock - Units/Trains Line 22]</v>
      </c>
      <c r="E1080" s="102"/>
      <c r="F1080" s="140" t="str">
        <f t="shared" si="80"/>
        <v>000 Veh Miles</v>
      </c>
      <c r="G1080" s="283"/>
      <c r="H1080" s="283"/>
      <c r="I1080" s="283"/>
      <c r="J1080" s="283"/>
      <c r="K1080" s="283"/>
      <c r="L1080" s="283"/>
      <c r="M1080" s="283"/>
      <c r="N1080" s="283"/>
      <c r="O1080" s="283"/>
      <c r="P1080" s="283"/>
      <c r="Q1080" s="283"/>
      <c r="R1080" s="283"/>
      <c r="S1080" s="283"/>
      <c r="T1080" s="283"/>
      <c r="U1080" s="283"/>
      <c r="V1080" s="283"/>
      <c r="W1080" s="283"/>
      <c r="X1080" s="283"/>
      <c r="Y1080" s="283"/>
      <c r="Z1080" s="283"/>
      <c r="AA1080" s="283"/>
      <c r="AB1080" s="283"/>
      <c r="AC1080" s="284"/>
      <c r="AE1080" s="403"/>
      <c r="AG1080" s="403"/>
      <c r="AI1080" s="403"/>
      <c r="AK1080" s="301"/>
    </row>
    <row r="1081" spans="4:37" ht="12.75" customHeight="1" outlineLevel="1" x14ac:dyDescent="0.25">
      <c r="D1081" s="139" t="str">
        <f>'Line Items'!D1082</f>
        <v>[Rolling Stock - Units/Trains Line 23]</v>
      </c>
      <c r="E1081" s="102"/>
      <c r="F1081" s="140" t="str">
        <f t="shared" si="80"/>
        <v>000 Veh Miles</v>
      </c>
      <c r="G1081" s="283"/>
      <c r="H1081" s="283"/>
      <c r="I1081" s="283"/>
      <c r="J1081" s="283"/>
      <c r="K1081" s="283"/>
      <c r="L1081" s="283"/>
      <c r="M1081" s="283"/>
      <c r="N1081" s="283"/>
      <c r="O1081" s="283"/>
      <c r="P1081" s="283"/>
      <c r="Q1081" s="283"/>
      <c r="R1081" s="283"/>
      <c r="S1081" s="283"/>
      <c r="T1081" s="283"/>
      <c r="U1081" s="283"/>
      <c r="V1081" s="283"/>
      <c r="W1081" s="283"/>
      <c r="X1081" s="283"/>
      <c r="Y1081" s="283"/>
      <c r="Z1081" s="283"/>
      <c r="AA1081" s="283"/>
      <c r="AB1081" s="283"/>
      <c r="AC1081" s="284"/>
      <c r="AE1081" s="403"/>
      <c r="AG1081" s="403"/>
      <c r="AI1081" s="403"/>
      <c r="AK1081" s="301"/>
    </row>
    <row r="1082" spans="4:37" ht="12.75" customHeight="1" outlineLevel="1" x14ac:dyDescent="0.25">
      <c r="D1082" s="139" t="str">
        <f>'Line Items'!D1083</f>
        <v>[Rolling Stock - Units/Trains Line 24]</v>
      </c>
      <c r="E1082" s="102"/>
      <c r="F1082" s="140" t="str">
        <f t="shared" si="80"/>
        <v>000 Veh Miles</v>
      </c>
      <c r="G1082" s="283"/>
      <c r="H1082" s="283"/>
      <c r="I1082" s="283"/>
      <c r="J1082" s="283"/>
      <c r="K1082" s="283"/>
      <c r="L1082" s="283"/>
      <c r="M1082" s="283"/>
      <c r="N1082" s="283"/>
      <c r="O1082" s="283"/>
      <c r="P1082" s="283"/>
      <c r="Q1082" s="283"/>
      <c r="R1082" s="283"/>
      <c r="S1082" s="283"/>
      <c r="T1082" s="283"/>
      <c r="U1082" s="283"/>
      <c r="V1082" s="283"/>
      <c r="W1082" s="283"/>
      <c r="X1082" s="283"/>
      <c r="Y1082" s="283"/>
      <c r="Z1082" s="283"/>
      <c r="AA1082" s="283"/>
      <c r="AB1082" s="283"/>
      <c r="AC1082" s="284"/>
      <c r="AE1082" s="403"/>
      <c r="AG1082" s="403"/>
      <c r="AI1082" s="403"/>
      <c r="AK1082" s="301"/>
    </row>
    <row r="1083" spans="4:37" ht="12.75" customHeight="1" outlineLevel="1" x14ac:dyDescent="0.25">
      <c r="D1083" s="139" t="str">
        <f>'Line Items'!D1084</f>
        <v>[Rolling Stock - Units/Trains Line 25]</v>
      </c>
      <c r="E1083" s="102"/>
      <c r="F1083" s="140" t="str">
        <f t="shared" si="80"/>
        <v>000 Veh Miles</v>
      </c>
      <c r="G1083" s="283"/>
      <c r="H1083" s="283"/>
      <c r="I1083" s="283"/>
      <c r="J1083" s="283"/>
      <c r="K1083" s="283"/>
      <c r="L1083" s="283"/>
      <c r="M1083" s="283"/>
      <c r="N1083" s="283"/>
      <c r="O1083" s="283"/>
      <c r="P1083" s="283"/>
      <c r="Q1083" s="283"/>
      <c r="R1083" s="283"/>
      <c r="S1083" s="283"/>
      <c r="T1083" s="283"/>
      <c r="U1083" s="283"/>
      <c r="V1083" s="283"/>
      <c r="W1083" s="283"/>
      <c r="X1083" s="283"/>
      <c r="Y1083" s="283"/>
      <c r="Z1083" s="283"/>
      <c r="AA1083" s="283"/>
      <c r="AB1083" s="283"/>
      <c r="AC1083" s="284"/>
      <c r="AE1083" s="403"/>
      <c r="AG1083" s="403"/>
      <c r="AI1083" s="403"/>
      <c r="AK1083" s="301"/>
    </row>
    <row r="1084" spans="4:37" ht="12.75" customHeight="1" outlineLevel="1" x14ac:dyDescent="0.25">
      <c r="D1084" s="139" t="str">
        <f>'Line Items'!D1085</f>
        <v>[Rolling Stock - Units/Trains Line 26]</v>
      </c>
      <c r="E1084" s="102"/>
      <c r="F1084" s="140" t="str">
        <f t="shared" si="80"/>
        <v>000 Veh Miles</v>
      </c>
      <c r="G1084" s="283"/>
      <c r="H1084" s="283"/>
      <c r="I1084" s="283"/>
      <c r="J1084" s="283"/>
      <c r="K1084" s="283"/>
      <c r="L1084" s="283"/>
      <c r="M1084" s="283"/>
      <c r="N1084" s="283"/>
      <c r="O1084" s="283"/>
      <c r="P1084" s="283"/>
      <c r="Q1084" s="283"/>
      <c r="R1084" s="283"/>
      <c r="S1084" s="283"/>
      <c r="T1084" s="283"/>
      <c r="U1084" s="283"/>
      <c r="V1084" s="283"/>
      <c r="W1084" s="283"/>
      <c r="X1084" s="283"/>
      <c r="Y1084" s="283"/>
      <c r="Z1084" s="283"/>
      <c r="AA1084" s="283"/>
      <c r="AB1084" s="283"/>
      <c r="AC1084" s="284"/>
      <c r="AE1084" s="403"/>
      <c r="AG1084" s="403"/>
      <c r="AI1084" s="403"/>
      <c r="AK1084" s="301"/>
    </row>
    <row r="1085" spans="4:37" ht="12.75" customHeight="1" outlineLevel="1" x14ac:dyDescent="0.25">
      <c r="D1085" s="139" t="str">
        <f>'Line Items'!D1086</f>
        <v>[Rolling Stock - Units/Trains Line 27]</v>
      </c>
      <c r="E1085" s="102"/>
      <c r="F1085" s="140" t="str">
        <f t="shared" si="80"/>
        <v>000 Veh Miles</v>
      </c>
      <c r="G1085" s="283"/>
      <c r="H1085" s="283"/>
      <c r="I1085" s="283"/>
      <c r="J1085" s="283"/>
      <c r="K1085" s="283"/>
      <c r="L1085" s="283"/>
      <c r="M1085" s="283"/>
      <c r="N1085" s="283"/>
      <c r="O1085" s="283"/>
      <c r="P1085" s="283"/>
      <c r="Q1085" s="283"/>
      <c r="R1085" s="283"/>
      <c r="S1085" s="283"/>
      <c r="T1085" s="283"/>
      <c r="U1085" s="283"/>
      <c r="V1085" s="283"/>
      <c r="W1085" s="283"/>
      <c r="X1085" s="283"/>
      <c r="Y1085" s="283"/>
      <c r="Z1085" s="283"/>
      <c r="AA1085" s="283"/>
      <c r="AB1085" s="283"/>
      <c r="AC1085" s="284"/>
      <c r="AE1085" s="403"/>
      <c r="AG1085" s="403"/>
      <c r="AI1085" s="403"/>
      <c r="AK1085" s="301"/>
    </row>
    <row r="1086" spans="4:37" ht="12.75" customHeight="1" outlineLevel="1" x14ac:dyDescent="0.25">
      <c r="D1086" s="139" t="str">
        <f>'Line Items'!D1087</f>
        <v>[Rolling Stock - Units/Trains Line 28]</v>
      </c>
      <c r="E1086" s="102"/>
      <c r="F1086" s="140" t="str">
        <f t="shared" si="80"/>
        <v>000 Veh Miles</v>
      </c>
      <c r="G1086" s="283"/>
      <c r="H1086" s="283"/>
      <c r="I1086" s="283"/>
      <c r="J1086" s="283"/>
      <c r="K1086" s="283"/>
      <c r="L1086" s="283"/>
      <c r="M1086" s="283"/>
      <c r="N1086" s="283"/>
      <c r="O1086" s="283"/>
      <c r="P1086" s="283"/>
      <c r="Q1086" s="283"/>
      <c r="R1086" s="283"/>
      <c r="S1086" s="283"/>
      <c r="T1086" s="283"/>
      <c r="U1086" s="283"/>
      <c r="V1086" s="283"/>
      <c r="W1086" s="283"/>
      <c r="X1086" s="283"/>
      <c r="Y1086" s="283"/>
      <c r="Z1086" s="283"/>
      <c r="AA1086" s="283"/>
      <c r="AB1086" s="283"/>
      <c r="AC1086" s="284"/>
      <c r="AE1086" s="403"/>
      <c r="AG1086" s="403"/>
      <c r="AI1086" s="403"/>
      <c r="AK1086" s="301"/>
    </row>
    <row r="1087" spans="4:37" ht="12.75" customHeight="1" outlineLevel="1" x14ac:dyDescent="0.25">
      <c r="D1087" s="139" t="str">
        <f>'Line Items'!D1088</f>
        <v>[Rolling Stock - Units/Trains Line 29]</v>
      </c>
      <c r="E1087" s="102"/>
      <c r="F1087" s="140" t="str">
        <f t="shared" si="80"/>
        <v>000 Veh Miles</v>
      </c>
      <c r="G1087" s="283"/>
      <c r="H1087" s="283"/>
      <c r="I1087" s="283"/>
      <c r="J1087" s="283"/>
      <c r="K1087" s="283"/>
      <c r="L1087" s="283"/>
      <c r="M1087" s="283"/>
      <c r="N1087" s="283"/>
      <c r="O1087" s="283"/>
      <c r="P1087" s="283"/>
      <c r="Q1087" s="283"/>
      <c r="R1087" s="283"/>
      <c r="S1087" s="283"/>
      <c r="T1087" s="283"/>
      <c r="U1087" s="283"/>
      <c r="V1087" s="283"/>
      <c r="W1087" s="283"/>
      <c r="X1087" s="283"/>
      <c r="Y1087" s="283"/>
      <c r="Z1087" s="283"/>
      <c r="AA1087" s="283"/>
      <c r="AB1087" s="283"/>
      <c r="AC1087" s="284"/>
      <c r="AE1087" s="403"/>
      <c r="AG1087" s="403"/>
      <c r="AI1087" s="403"/>
      <c r="AK1087" s="301"/>
    </row>
    <row r="1088" spans="4:37" ht="12.75" customHeight="1" outlineLevel="1" x14ac:dyDescent="0.25">
      <c r="D1088" s="139" t="str">
        <f>'Line Items'!D1089</f>
        <v>[Rolling Stock - Units/Trains Line 30]</v>
      </c>
      <c r="E1088" s="102"/>
      <c r="F1088" s="140" t="str">
        <f t="shared" si="80"/>
        <v>000 Veh Miles</v>
      </c>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4"/>
      <c r="AE1088" s="403"/>
      <c r="AG1088" s="403"/>
      <c r="AI1088" s="403"/>
      <c r="AK1088" s="301"/>
    </row>
    <row r="1089" spans="4:37" ht="12.75" customHeight="1" outlineLevel="1" x14ac:dyDescent="0.25">
      <c r="D1089" s="139" t="str">
        <f>'Line Items'!D1090</f>
        <v>[Rolling Stock - Units/Trains Line 31]</v>
      </c>
      <c r="E1089" s="102"/>
      <c r="F1089" s="140" t="str">
        <f t="shared" si="80"/>
        <v>000 Veh Miles</v>
      </c>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4"/>
      <c r="AE1089" s="403"/>
      <c r="AG1089" s="403"/>
      <c r="AI1089" s="403"/>
      <c r="AK1089" s="301"/>
    </row>
    <row r="1090" spans="4:37" ht="12.75" customHeight="1" outlineLevel="1" x14ac:dyDescent="0.25">
      <c r="D1090" s="139" t="str">
        <f>'Line Items'!D1091</f>
        <v>[Rolling Stock - Units/Trains Line 32]</v>
      </c>
      <c r="E1090" s="102"/>
      <c r="F1090" s="140" t="str">
        <f t="shared" si="80"/>
        <v>000 Veh Miles</v>
      </c>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4"/>
      <c r="AE1090" s="403"/>
      <c r="AG1090" s="403"/>
      <c r="AI1090" s="403"/>
      <c r="AK1090" s="301"/>
    </row>
    <row r="1091" spans="4:37" ht="12.75" customHeight="1" outlineLevel="1" x14ac:dyDescent="0.25">
      <c r="D1091" s="139" t="str">
        <f>'Line Items'!D1092</f>
        <v>[Rolling Stock - Units/Trains Line 33]</v>
      </c>
      <c r="E1091" s="102"/>
      <c r="F1091" s="140" t="str">
        <f t="shared" si="80"/>
        <v>000 Veh Miles</v>
      </c>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4"/>
      <c r="AE1091" s="403"/>
      <c r="AG1091" s="403"/>
      <c r="AI1091" s="403"/>
      <c r="AK1091" s="301"/>
    </row>
    <row r="1092" spans="4:37" ht="12.75" customHeight="1" outlineLevel="1" x14ac:dyDescent="0.25">
      <c r="D1092" s="139" t="str">
        <f>'Line Items'!D1093</f>
        <v>[Rolling Stock - Units/Trains Line 34]</v>
      </c>
      <c r="E1092" s="102"/>
      <c r="F1092" s="140" t="str">
        <f t="shared" si="80"/>
        <v>000 Veh Miles</v>
      </c>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4"/>
      <c r="AE1092" s="403"/>
      <c r="AG1092" s="403"/>
      <c r="AI1092" s="403"/>
      <c r="AK1092" s="301"/>
    </row>
    <row r="1093" spans="4:37" ht="12.75" customHeight="1" outlineLevel="1" x14ac:dyDescent="0.25">
      <c r="D1093" s="139" t="str">
        <f>'Line Items'!D1094</f>
        <v>[Rolling Stock - Units/Trains Line 35]</v>
      </c>
      <c r="E1093" s="102"/>
      <c r="F1093" s="140" t="str">
        <f t="shared" si="80"/>
        <v>000 Veh Miles</v>
      </c>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4"/>
      <c r="AE1093" s="403"/>
      <c r="AG1093" s="403"/>
      <c r="AI1093" s="403"/>
      <c r="AK1093" s="301"/>
    </row>
    <row r="1094" spans="4:37" ht="12.75" customHeight="1" outlineLevel="1" x14ac:dyDescent="0.25">
      <c r="D1094" s="139" t="str">
        <f>'Line Items'!D1095</f>
        <v>[Rolling Stock - Units/Trains Line 36]</v>
      </c>
      <c r="E1094" s="102"/>
      <c r="F1094" s="140" t="str">
        <f t="shared" si="80"/>
        <v>000 Veh Miles</v>
      </c>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4"/>
      <c r="AE1094" s="403"/>
      <c r="AG1094" s="403"/>
      <c r="AI1094" s="403"/>
      <c r="AK1094" s="301"/>
    </row>
    <row r="1095" spans="4:37" ht="12.75" customHeight="1" outlineLevel="1" x14ac:dyDescent="0.25">
      <c r="D1095" s="139" t="str">
        <f>'Line Items'!D1096</f>
        <v>[Rolling Stock - Units/Trains Line 37]</v>
      </c>
      <c r="E1095" s="102"/>
      <c r="F1095" s="140" t="str">
        <f t="shared" si="80"/>
        <v>000 Veh Miles</v>
      </c>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4"/>
      <c r="AE1095" s="403"/>
      <c r="AG1095" s="403"/>
      <c r="AI1095" s="403"/>
      <c r="AK1095" s="301"/>
    </row>
    <row r="1096" spans="4:37" ht="12.75" customHeight="1" outlineLevel="1" x14ac:dyDescent="0.25">
      <c r="D1096" s="139" t="str">
        <f>'Line Items'!D1097</f>
        <v>[Rolling Stock - Units/Trains Line 38]</v>
      </c>
      <c r="E1096" s="102"/>
      <c r="F1096" s="140" t="str">
        <f t="shared" si="80"/>
        <v>000 Veh Miles</v>
      </c>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4"/>
      <c r="AE1096" s="403"/>
      <c r="AG1096" s="403"/>
      <c r="AI1096" s="403"/>
      <c r="AK1096" s="301"/>
    </row>
    <row r="1097" spans="4:37" ht="12.75" customHeight="1" outlineLevel="1" x14ac:dyDescent="0.25">
      <c r="D1097" s="139" t="str">
        <f>'Line Items'!D1098</f>
        <v>[Rolling Stock - Units/Trains Line 39]</v>
      </c>
      <c r="E1097" s="102"/>
      <c r="F1097" s="140" t="str">
        <f t="shared" si="80"/>
        <v>000 Veh Miles</v>
      </c>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4"/>
      <c r="AE1097" s="403"/>
      <c r="AG1097" s="403"/>
      <c r="AI1097" s="403"/>
      <c r="AK1097" s="301"/>
    </row>
    <row r="1098" spans="4:37" ht="12.75" customHeight="1" outlineLevel="1" x14ac:dyDescent="0.25">
      <c r="D1098" s="139" t="str">
        <f>'Line Items'!D1099</f>
        <v>[Rolling Stock - Units/Trains Line 40]</v>
      </c>
      <c r="E1098" s="102"/>
      <c r="F1098" s="140" t="str">
        <f t="shared" si="80"/>
        <v>000 Veh Miles</v>
      </c>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4"/>
      <c r="AE1098" s="403"/>
      <c r="AG1098" s="403"/>
      <c r="AI1098" s="403"/>
      <c r="AK1098" s="301"/>
    </row>
    <row r="1099" spans="4:37" ht="12.75" customHeight="1" outlineLevel="1" x14ac:dyDescent="0.25">
      <c r="D1099" s="139" t="str">
        <f>'Line Items'!D1100</f>
        <v>[Rolling Stock - Units/Trains Line 41]</v>
      </c>
      <c r="E1099" s="102"/>
      <c r="F1099" s="140" t="str">
        <f t="shared" si="80"/>
        <v>000 Veh Miles</v>
      </c>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4"/>
      <c r="AE1099" s="403"/>
      <c r="AG1099" s="403"/>
      <c r="AI1099" s="403"/>
      <c r="AK1099" s="301"/>
    </row>
    <row r="1100" spans="4:37" ht="12.75" customHeight="1" outlineLevel="1" x14ac:dyDescent="0.25">
      <c r="D1100" s="139" t="str">
        <f>'Line Items'!D1101</f>
        <v>[Rolling Stock - Units/Trains Line 42]</v>
      </c>
      <c r="E1100" s="102"/>
      <c r="F1100" s="140" t="str">
        <f t="shared" si="80"/>
        <v>000 Veh Miles</v>
      </c>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4"/>
      <c r="AE1100" s="403"/>
      <c r="AG1100" s="403"/>
      <c r="AI1100" s="403"/>
      <c r="AK1100" s="301"/>
    </row>
    <row r="1101" spans="4:37" ht="12.75" customHeight="1" outlineLevel="1" x14ac:dyDescent="0.25">
      <c r="D1101" s="139" t="str">
        <f>'Line Items'!D1102</f>
        <v>[Rolling Stock - Units/Trains Line 43]</v>
      </c>
      <c r="E1101" s="102"/>
      <c r="F1101" s="140" t="str">
        <f t="shared" si="80"/>
        <v>000 Veh Miles</v>
      </c>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4"/>
      <c r="AE1101" s="403"/>
      <c r="AG1101" s="403"/>
      <c r="AI1101" s="403"/>
      <c r="AK1101" s="301"/>
    </row>
    <row r="1102" spans="4:37" ht="12.75" customHeight="1" outlineLevel="1" x14ac:dyDescent="0.25">
      <c r="D1102" s="139" t="str">
        <f>'Line Items'!D1103</f>
        <v>[Rolling Stock - Units/Trains Line 44]</v>
      </c>
      <c r="E1102" s="102"/>
      <c r="F1102" s="140" t="str">
        <f t="shared" si="80"/>
        <v>000 Veh Miles</v>
      </c>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4"/>
      <c r="AE1102" s="403"/>
      <c r="AG1102" s="403"/>
      <c r="AI1102" s="403"/>
      <c r="AK1102" s="301"/>
    </row>
    <row r="1103" spans="4:37" ht="12.75" customHeight="1" outlineLevel="1" x14ac:dyDescent="0.25">
      <c r="D1103" s="139" t="str">
        <f>'Line Items'!D1104</f>
        <v>[Rolling Stock - Units/Trains Line 45]</v>
      </c>
      <c r="E1103" s="102"/>
      <c r="F1103" s="140" t="str">
        <f t="shared" si="80"/>
        <v>000 Veh Miles</v>
      </c>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4"/>
      <c r="AE1103" s="403"/>
      <c r="AG1103" s="403"/>
      <c r="AI1103" s="403"/>
      <c r="AK1103" s="301"/>
    </row>
    <row r="1104" spans="4:37" ht="12.75" customHeight="1" outlineLevel="1" x14ac:dyDescent="0.25">
      <c r="D1104" s="139" t="str">
        <f>'Line Items'!D1105</f>
        <v>[Rolling Stock - Units/Trains Line 46]</v>
      </c>
      <c r="E1104" s="102"/>
      <c r="F1104" s="140" t="str">
        <f t="shared" si="80"/>
        <v>000 Veh Miles</v>
      </c>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4"/>
      <c r="AE1104" s="403"/>
      <c r="AG1104" s="403"/>
      <c r="AI1104" s="403"/>
      <c r="AK1104" s="301"/>
    </row>
    <row r="1105" spans="4:37" ht="12.75" customHeight="1" outlineLevel="1" x14ac:dyDescent="0.25">
      <c r="D1105" s="139" t="str">
        <f>'Line Items'!D1106</f>
        <v>[Rolling Stock - Units/Trains Line 47]</v>
      </c>
      <c r="E1105" s="102"/>
      <c r="F1105" s="140" t="str">
        <f t="shared" si="80"/>
        <v>000 Veh Miles</v>
      </c>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4"/>
      <c r="AE1105" s="403"/>
      <c r="AG1105" s="403"/>
      <c r="AI1105" s="403"/>
      <c r="AK1105" s="301"/>
    </row>
    <row r="1106" spans="4:37" ht="12.75" customHeight="1" outlineLevel="1" x14ac:dyDescent="0.25">
      <c r="D1106" s="139" t="str">
        <f>'Line Items'!D1107</f>
        <v>[Rolling Stock - Units/Trains Line 48]</v>
      </c>
      <c r="E1106" s="102"/>
      <c r="F1106" s="140" t="str">
        <f t="shared" si="80"/>
        <v>000 Veh Miles</v>
      </c>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4"/>
      <c r="AE1106" s="403"/>
      <c r="AG1106" s="403"/>
      <c r="AI1106" s="403"/>
      <c r="AK1106" s="301"/>
    </row>
    <row r="1107" spans="4:37" ht="12.75" customHeight="1" outlineLevel="1" x14ac:dyDescent="0.25">
      <c r="D1107" s="139" t="str">
        <f>'Line Items'!D1108</f>
        <v>[Rolling Stock - Units/Trains Line 49]</v>
      </c>
      <c r="E1107" s="102"/>
      <c r="F1107" s="140" t="str">
        <f t="shared" si="80"/>
        <v>000 Veh Miles</v>
      </c>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4"/>
      <c r="AE1107" s="403"/>
      <c r="AG1107" s="403"/>
      <c r="AI1107" s="403"/>
      <c r="AK1107" s="301"/>
    </row>
    <row r="1108" spans="4:37" ht="12.75" customHeight="1" outlineLevel="1" x14ac:dyDescent="0.25">
      <c r="D1108" s="139" t="str">
        <f>'Line Items'!D1109</f>
        <v>[Rolling Stock - Units/Trains Line 50]</v>
      </c>
      <c r="E1108" s="102"/>
      <c r="F1108" s="140" t="str">
        <f t="shared" si="80"/>
        <v>000 Veh Miles</v>
      </c>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4"/>
      <c r="AE1108" s="403"/>
      <c r="AG1108" s="403"/>
      <c r="AI1108" s="403"/>
      <c r="AK1108" s="301"/>
    </row>
    <row r="1109" spans="4:37" ht="12.75" customHeight="1" outlineLevel="1" x14ac:dyDescent="0.25">
      <c r="D1109" s="139" t="str">
        <f>'Line Items'!D1110</f>
        <v>[Rolling Stock - Units/Trains Line 51]</v>
      </c>
      <c r="E1109" s="102"/>
      <c r="F1109" s="140" t="str">
        <f t="shared" si="80"/>
        <v>000 Veh Miles</v>
      </c>
      <c r="G1109" s="283"/>
      <c r="H1109" s="283"/>
      <c r="I1109" s="283"/>
      <c r="J1109" s="283"/>
      <c r="K1109" s="283"/>
      <c r="L1109" s="283"/>
      <c r="M1109" s="283"/>
      <c r="N1109" s="283"/>
      <c r="O1109" s="283"/>
      <c r="P1109" s="283"/>
      <c r="Q1109" s="283"/>
      <c r="R1109" s="283"/>
      <c r="S1109" s="283"/>
      <c r="T1109" s="283"/>
      <c r="U1109" s="283"/>
      <c r="V1109" s="283"/>
      <c r="W1109" s="283"/>
      <c r="X1109" s="283"/>
      <c r="Y1109" s="283"/>
      <c r="Z1109" s="283"/>
      <c r="AA1109" s="283"/>
      <c r="AB1109" s="283"/>
      <c r="AC1109" s="284"/>
      <c r="AE1109" s="403"/>
      <c r="AG1109" s="403"/>
      <c r="AI1109" s="403"/>
      <c r="AK1109" s="301"/>
    </row>
    <row r="1110" spans="4:37" ht="12.75" customHeight="1" outlineLevel="1" x14ac:dyDescent="0.25">
      <c r="D1110" s="139" t="str">
        <f>'Line Items'!D1111</f>
        <v>[Rolling Stock - Units/Trains Line 52]</v>
      </c>
      <c r="E1110" s="102"/>
      <c r="F1110" s="140" t="str">
        <f t="shared" si="80"/>
        <v>000 Veh Miles</v>
      </c>
      <c r="G1110" s="283"/>
      <c r="H1110" s="283"/>
      <c r="I1110" s="283"/>
      <c r="J1110" s="283"/>
      <c r="K1110" s="283"/>
      <c r="L1110" s="283"/>
      <c r="M1110" s="283"/>
      <c r="N1110" s="283"/>
      <c r="O1110" s="283"/>
      <c r="P1110" s="283"/>
      <c r="Q1110" s="283"/>
      <c r="R1110" s="283"/>
      <c r="S1110" s="283"/>
      <c r="T1110" s="283"/>
      <c r="U1110" s="283"/>
      <c r="V1110" s="283"/>
      <c r="W1110" s="283"/>
      <c r="X1110" s="283"/>
      <c r="Y1110" s="283"/>
      <c r="Z1110" s="283"/>
      <c r="AA1110" s="283"/>
      <c r="AB1110" s="283"/>
      <c r="AC1110" s="284"/>
      <c r="AE1110" s="403"/>
      <c r="AG1110" s="403"/>
      <c r="AI1110" s="403"/>
      <c r="AK1110" s="301"/>
    </row>
    <row r="1111" spans="4:37" ht="12.75" customHeight="1" outlineLevel="1" x14ac:dyDescent="0.25">
      <c r="D1111" s="139" t="str">
        <f>'Line Items'!D1112</f>
        <v>[Rolling Stock - Units/Trains Line 53]</v>
      </c>
      <c r="E1111" s="102"/>
      <c r="F1111" s="140" t="str">
        <f t="shared" si="80"/>
        <v>000 Veh Miles</v>
      </c>
      <c r="G1111" s="283"/>
      <c r="H1111" s="283"/>
      <c r="I1111" s="283"/>
      <c r="J1111" s="283"/>
      <c r="K1111" s="283"/>
      <c r="L1111" s="283"/>
      <c r="M1111" s="283"/>
      <c r="N1111" s="283"/>
      <c r="O1111" s="283"/>
      <c r="P1111" s="283"/>
      <c r="Q1111" s="283"/>
      <c r="R1111" s="283"/>
      <c r="S1111" s="283"/>
      <c r="T1111" s="283"/>
      <c r="U1111" s="283"/>
      <c r="V1111" s="283"/>
      <c r="W1111" s="283"/>
      <c r="X1111" s="283"/>
      <c r="Y1111" s="283"/>
      <c r="Z1111" s="283"/>
      <c r="AA1111" s="283"/>
      <c r="AB1111" s="283"/>
      <c r="AC1111" s="284"/>
      <c r="AE1111" s="403"/>
      <c r="AG1111" s="403"/>
      <c r="AI1111" s="403"/>
      <c r="AK1111" s="301"/>
    </row>
    <row r="1112" spans="4:37" ht="12.75" customHeight="1" outlineLevel="1" x14ac:dyDescent="0.25">
      <c r="D1112" s="139" t="str">
        <f>'Line Items'!D1113</f>
        <v>[Rolling Stock - Units/Trains Line 54]</v>
      </c>
      <c r="E1112" s="102"/>
      <c r="F1112" s="140" t="str">
        <f t="shared" si="80"/>
        <v>000 Veh Miles</v>
      </c>
      <c r="G1112" s="283"/>
      <c r="H1112" s="283"/>
      <c r="I1112" s="283"/>
      <c r="J1112" s="283"/>
      <c r="K1112" s="283"/>
      <c r="L1112" s="283"/>
      <c r="M1112" s="283"/>
      <c r="N1112" s="283"/>
      <c r="O1112" s="283"/>
      <c r="P1112" s="283"/>
      <c r="Q1112" s="283"/>
      <c r="R1112" s="283"/>
      <c r="S1112" s="283"/>
      <c r="T1112" s="283"/>
      <c r="U1112" s="283"/>
      <c r="V1112" s="283"/>
      <c r="W1112" s="283"/>
      <c r="X1112" s="283"/>
      <c r="Y1112" s="283"/>
      <c r="Z1112" s="283"/>
      <c r="AA1112" s="283"/>
      <c r="AB1112" s="283"/>
      <c r="AC1112" s="284"/>
      <c r="AE1112" s="403"/>
      <c r="AG1112" s="403"/>
      <c r="AI1112" s="403"/>
      <c r="AK1112" s="301"/>
    </row>
    <row r="1113" spans="4:37" ht="12.75" customHeight="1" outlineLevel="1" x14ac:dyDescent="0.25">
      <c r="D1113" s="139" t="str">
        <f>'Line Items'!D1114</f>
        <v>[Rolling Stock - Units/Trains Line 55]</v>
      </c>
      <c r="E1113" s="102"/>
      <c r="F1113" s="140" t="str">
        <f t="shared" si="80"/>
        <v>000 Veh Miles</v>
      </c>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4"/>
      <c r="AE1113" s="403"/>
      <c r="AG1113" s="403"/>
      <c r="AI1113" s="403"/>
      <c r="AK1113" s="301"/>
    </row>
    <row r="1114" spans="4:37" ht="12.75" customHeight="1" outlineLevel="1" x14ac:dyDescent="0.25">
      <c r="D1114" s="139" t="str">
        <f>'Line Items'!D1115</f>
        <v>[Rolling Stock - Units/Trains Line 56]</v>
      </c>
      <c r="E1114" s="102"/>
      <c r="F1114" s="140" t="str">
        <f t="shared" si="80"/>
        <v>000 Veh Miles</v>
      </c>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4"/>
      <c r="AE1114" s="403"/>
      <c r="AG1114" s="403"/>
      <c r="AI1114" s="403"/>
      <c r="AK1114" s="301"/>
    </row>
    <row r="1115" spans="4:37" ht="12.75" customHeight="1" outlineLevel="1" x14ac:dyDescent="0.25">
      <c r="D1115" s="139" t="str">
        <f>'Line Items'!D1116</f>
        <v>[Rolling Stock - Units/Trains Line 57]</v>
      </c>
      <c r="E1115" s="102"/>
      <c r="F1115" s="140" t="str">
        <f t="shared" si="80"/>
        <v>000 Veh Miles</v>
      </c>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4"/>
      <c r="AE1115" s="403"/>
      <c r="AG1115" s="403"/>
      <c r="AI1115" s="403"/>
      <c r="AK1115" s="301"/>
    </row>
    <row r="1116" spans="4:37" ht="12.75" customHeight="1" outlineLevel="1" x14ac:dyDescent="0.25">
      <c r="D1116" s="139" t="str">
        <f>'Line Items'!D1117</f>
        <v>[Rolling Stock - Units/Trains Line 58]</v>
      </c>
      <c r="E1116" s="102"/>
      <c r="F1116" s="140" t="str">
        <f t="shared" si="80"/>
        <v>000 Veh Miles</v>
      </c>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4"/>
      <c r="AE1116" s="403"/>
      <c r="AG1116" s="403"/>
      <c r="AI1116" s="403"/>
      <c r="AK1116" s="301"/>
    </row>
    <row r="1117" spans="4:37" ht="12.75" customHeight="1" outlineLevel="1" x14ac:dyDescent="0.25">
      <c r="D1117" s="139" t="str">
        <f>'Line Items'!D1118</f>
        <v>[Rolling Stock - Units/Trains Line 59]</v>
      </c>
      <c r="E1117" s="102"/>
      <c r="F1117" s="140" t="str">
        <f t="shared" si="80"/>
        <v>000 Veh Miles</v>
      </c>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4"/>
      <c r="AE1117" s="403"/>
      <c r="AG1117" s="403"/>
      <c r="AI1117" s="403"/>
      <c r="AK1117" s="301"/>
    </row>
    <row r="1118" spans="4:37" ht="12.75" customHeight="1" outlineLevel="1" x14ac:dyDescent="0.25">
      <c r="D1118" s="111" t="str">
        <f>'Line Items'!D1119</f>
        <v>[Rolling Stock - Units/Trains Line 60]</v>
      </c>
      <c r="E1118" s="287"/>
      <c r="F1118" s="150" t="str">
        <f>F1117</f>
        <v>000 Veh Miles</v>
      </c>
      <c r="G1118" s="288"/>
      <c r="H1118" s="288"/>
      <c r="I1118" s="288"/>
      <c r="J1118" s="288"/>
      <c r="K1118" s="288"/>
      <c r="L1118" s="288"/>
      <c r="M1118" s="288"/>
      <c r="N1118" s="288"/>
      <c r="O1118" s="288"/>
      <c r="P1118" s="288"/>
      <c r="Q1118" s="288"/>
      <c r="R1118" s="288"/>
      <c r="S1118" s="288"/>
      <c r="T1118" s="288"/>
      <c r="U1118" s="288"/>
      <c r="V1118" s="288"/>
      <c r="W1118" s="288"/>
      <c r="X1118" s="288"/>
      <c r="Y1118" s="288"/>
      <c r="Z1118" s="288"/>
      <c r="AA1118" s="288"/>
      <c r="AB1118" s="288"/>
      <c r="AC1118" s="289"/>
      <c r="AE1118" s="404"/>
      <c r="AG1118" s="404"/>
      <c r="AI1118" s="404"/>
      <c r="AK1118" s="363"/>
    </row>
    <row r="1119" spans="4:37" ht="12.75" customHeight="1" outlineLevel="1" x14ac:dyDescent="0.25">
      <c r="G1119" s="103"/>
      <c r="H1119" s="103"/>
      <c r="I1119" s="103"/>
      <c r="J1119" s="103"/>
      <c r="K1119" s="103"/>
      <c r="L1119" s="103"/>
      <c r="M1119" s="103"/>
      <c r="N1119" s="103"/>
      <c r="O1119" s="103"/>
      <c r="P1119" s="103"/>
      <c r="Q1119" s="103"/>
      <c r="R1119" s="103"/>
      <c r="S1119" s="103"/>
      <c r="T1119" s="103"/>
      <c r="U1119" s="103"/>
      <c r="V1119" s="103"/>
      <c r="W1119" s="103"/>
      <c r="X1119" s="103"/>
      <c r="Y1119" s="103"/>
      <c r="Z1119" s="103"/>
      <c r="AA1119" s="103"/>
      <c r="AB1119" s="103"/>
      <c r="AC1119" s="103"/>
      <c r="AE1119" s="103"/>
      <c r="AG1119" s="103"/>
      <c r="AI1119" s="103"/>
    </row>
    <row r="1120" spans="4:37" ht="12.75" customHeight="1" outlineLevel="1" x14ac:dyDescent="0.25">
      <c r="D1120" s="292" t="str">
        <f>"Total "&amp;B1057</f>
        <v>Total AC (OLE) Mileage</v>
      </c>
      <c r="E1120" s="308"/>
      <c r="F1120" s="309" t="str">
        <f>F1118</f>
        <v>000 Veh Miles</v>
      </c>
      <c r="G1120" s="310">
        <f t="shared" ref="G1120:AB1120" si="81">SUM(G1059:G1118)</f>
        <v>0</v>
      </c>
      <c r="H1120" s="310">
        <f t="shared" si="81"/>
        <v>0</v>
      </c>
      <c r="I1120" s="310">
        <f t="shared" si="81"/>
        <v>0</v>
      </c>
      <c r="J1120" s="310">
        <f t="shared" si="81"/>
        <v>0</v>
      </c>
      <c r="K1120" s="310">
        <f t="shared" si="81"/>
        <v>0</v>
      </c>
      <c r="L1120" s="310">
        <f t="shared" si="81"/>
        <v>0</v>
      </c>
      <c r="M1120" s="310">
        <f t="shared" si="81"/>
        <v>0</v>
      </c>
      <c r="N1120" s="310">
        <f t="shared" si="81"/>
        <v>0</v>
      </c>
      <c r="O1120" s="310">
        <f t="shared" si="81"/>
        <v>0</v>
      </c>
      <c r="P1120" s="310">
        <f t="shared" si="81"/>
        <v>0</v>
      </c>
      <c r="Q1120" s="310">
        <f t="shared" si="81"/>
        <v>0</v>
      </c>
      <c r="R1120" s="310">
        <f t="shared" si="81"/>
        <v>0</v>
      </c>
      <c r="S1120" s="310">
        <f t="shared" si="81"/>
        <v>0</v>
      </c>
      <c r="T1120" s="310">
        <f t="shared" si="81"/>
        <v>0</v>
      </c>
      <c r="U1120" s="310">
        <f t="shared" si="81"/>
        <v>0</v>
      </c>
      <c r="V1120" s="310">
        <f t="shared" si="81"/>
        <v>0</v>
      </c>
      <c r="W1120" s="310">
        <f t="shared" si="81"/>
        <v>0</v>
      </c>
      <c r="X1120" s="310">
        <f t="shared" si="81"/>
        <v>0</v>
      </c>
      <c r="Y1120" s="310">
        <f t="shared" si="81"/>
        <v>0</v>
      </c>
      <c r="Z1120" s="310">
        <f t="shared" si="81"/>
        <v>0</v>
      </c>
      <c r="AA1120" s="310">
        <f t="shared" si="81"/>
        <v>0</v>
      </c>
      <c r="AB1120" s="310">
        <f t="shared" si="81"/>
        <v>0</v>
      </c>
      <c r="AC1120" s="298">
        <f>SUM(AC1059:AC1118)</f>
        <v>0</v>
      </c>
      <c r="AE1120" s="405">
        <f>SUM(AE1059:AE1118)</f>
        <v>0</v>
      </c>
      <c r="AG1120" s="405">
        <f>SUM(AG1059:AG1118)</f>
        <v>0</v>
      </c>
      <c r="AI1120" s="405">
        <f>SUM(AI1059:AI1118)</f>
        <v>0</v>
      </c>
      <c r="AK1120" s="296"/>
    </row>
    <row r="1121" spans="2:37" x14ac:dyDescent="0.25">
      <c r="G1121" s="103"/>
      <c r="H1121" s="103"/>
      <c r="I1121" s="103"/>
      <c r="J1121" s="103"/>
      <c r="K1121" s="103"/>
      <c r="L1121" s="103"/>
      <c r="M1121" s="103"/>
      <c r="N1121" s="103"/>
      <c r="O1121" s="103"/>
      <c r="P1121" s="103"/>
      <c r="Q1121" s="103"/>
      <c r="R1121" s="103"/>
      <c r="S1121" s="103"/>
      <c r="T1121" s="103"/>
      <c r="U1121" s="103"/>
      <c r="V1121" s="103"/>
      <c r="W1121" s="103"/>
      <c r="X1121" s="103"/>
      <c r="Y1121" s="103"/>
      <c r="Z1121" s="103"/>
      <c r="AA1121" s="103"/>
      <c r="AB1121" s="103"/>
      <c r="AC1121" s="103"/>
      <c r="AE1121" s="103"/>
      <c r="AG1121" s="103"/>
      <c r="AI1121" s="103"/>
      <c r="AK1121" s="407"/>
    </row>
    <row r="1122" spans="2:37" ht="14.4" x14ac:dyDescent="0.25">
      <c r="B1122" s="17" t="s">
        <v>628</v>
      </c>
      <c r="C1122" s="17"/>
      <c r="D1122" s="277"/>
      <c r="E1122" s="277"/>
      <c r="F1122" s="17"/>
      <c r="G1122" s="388"/>
      <c r="H1122" s="388"/>
      <c r="I1122" s="388"/>
      <c r="J1122" s="388"/>
      <c r="K1122" s="388"/>
      <c r="L1122" s="388"/>
      <c r="M1122" s="388"/>
      <c r="N1122" s="388"/>
      <c r="O1122" s="388"/>
      <c r="P1122" s="388"/>
      <c r="Q1122" s="388"/>
      <c r="R1122" s="388"/>
      <c r="S1122" s="388"/>
      <c r="T1122" s="388"/>
      <c r="U1122" s="388"/>
      <c r="V1122" s="388"/>
      <c r="W1122" s="388"/>
      <c r="X1122" s="388"/>
      <c r="Y1122" s="388"/>
      <c r="Z1122" s="388"/>
      <c r="AA1122" s="388"/>
      <c r="AB1122" s="388"/>
      <c r="AC1122" s="388"/>
      <c r="AD1122" s="17"/>
      <c r="AE1122" s="388"/>
      <c r="AF1122" s="17"/>
      <c r="AG1122" s="388"/>
      <c r="AH1122" s="17"/>
      <c r="AI1122" s="388"/>
      <c r="AJ1122" s="17"/>
      <c r="AK1122" s="409"/>
    </row>
    <row r="1123" spans="2:37" ht="12.75" customHeight="1" outlineLevel="1" x14ac:dyDescent="0.25">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E1123" s="103"/>
      <c r="AG1123" s="103"/>
      <c r="AI1123" s="103"/>
      <c r="AK1123" s="407"/>
    </row>
    <row r="1124" spans="2:37" ht="12.75" customHeight="1" outlineLevel="1" x14ac:dyDescent="0.25">
      <c r="D1124" s="345" t="str">
        <f>'Line Items'!D1060</f>
        <v>DMU - Class 153</v>
      </c>
      <c r="E1124" s="346"/>
      <c r="F1124" s="347" t="s">
        <v>613</v>
      </c>
      <c r="G1124" s="348"/>
      <c r="H1124" s="348"/>
      <c r="I1124" s="348"/>
      <c r="J1124" s="348"/>
      <c r="K1124" s="348"/>
      <c r="L1124" s="348"/>
      <c r="M1124" s="348"/>
      <c r="N1124" s="348"/>
      <c r="O1124" s="348"/>
      <c r="P1124" s="348"/>
      <c r="Q1124" s="348"/>
      <c r="R1124" s="348"/>
      <c r="S1124" s="348"/>
      <c r="T1124" s="348"/>
      <c r="U1124" s="348"/>
      <c r="V1124" s="348"/>
      <c r="W1124" s="348"/>
      <c r="X1124" s="348"/>
      <c r="Y1124" s="348"/>
      <c r="Z1124" s="348"/>
      <c r="AA1124" s="348"/>
      <c r="AB1124" s="348"/>
      <c r="AC1124" s="360"/>
      <c r="AE1124" s="402"/>
      <c r="AG1124" s="402"/>
      <c r="AI1124" s="402"/>
      <c r="AK1124" s="364"/>
    </row>
    <row r="1125" spans="2:37" ht="12.75" customHeight="1" outlineLevel="1" x14ac:dyDescent="0.25">
      <c r="D1125" s="139" t="str">
        <f>'Line Items'!D1061</f>
        <v>DMU - Class 156</v>
      </c>
      <c r="E1125" s="102"/>
      <c r="F1125" s="140" t="str">
        <f t="shared" ref="F1125:F1182" si="82">F1124</f>
        <v>000 Veh Miles</v>
      </c>
      <c r="G1125" s="283"/>
      <c r="H1125" s="283"/>
      <c r="I1125" s="283"/>
      <c r="J1125" s="283"/>
      <c r="K1125" s="283"/>
      <c r="L1125" s="283"/>
      <c r="M1125" s="283"/>
      <c r="N1125" s="283"/>
      <c r="O1125" s="283"/>
      <c r="P1125" s="283"/>
      <c r="Q1125" s="283"/>
      <c r="R1125" s="283"/>
      <c r="S1125" s="283"/>
      <c r="T1125" s="283"/>
      <c r="U1125" s="283"/>
      <c r="V1125" s="283"/>
      <c r="W1125" s="283"/>
      <c r="X1125" s="283"/>
      <c r="Y1125" s="283"/>
      <c r="Z1125" s="283"/>
      <c r="AA1125" s="283"/>
      <c r="AB1125" s="283"/>
      <c r="AC1125" s="284"/>
      <c r="AE1125" s="403"/>
      <c r="AG1125" s="403"/>
      <c r="AI1125" s="403"/>
      <c r="AK1125" s="301"/>
    </row>
    <row r="1126" spans="2:37" ht="12.75" customHeight="1" outlineLevel="1" x14ac:dyDescent="0.25">
      <c r="D1126" s="139" t="str">
        <f>'Line Items'!D1062</f>
        <v>DMU - Class 158</v>
      </c>
      <c r="E1126" s="102"/>
      <c r="F1126" s="140" t="str">
        <f t="shared" si="82"/>
        <v>000 Veh Miles</v>
      </c>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4"/>
      <c r="AE1126" s="403"/>
      <c r="AG1126" s="403"/>
      <c r="AI1126" s="403"/>
      <c r="AK1126" s="301"/>
    </row>
    <row r="1127" spans="2:37" ht="12.75" customHeight="1" outlineLevel="1" x14ac:dyDescent="0.25">
      <c r="D1127" s="139" t="str">
        <f>'Line Items'!D1063</f>
        <v>DMU - Class 222 4-car</v>
      </c>
      <c r="E1127" s="102"/>
      <c r="F1127" s="140" t="str">
        <f t="shared" si="82"/>
        <v>000 Veh Miles</v>
      </c>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4"/>
      <c r="AE1127" s="403"/>
      <c r="AG1127" s="403"/>
      <c r="AI1127" s="403"/>
      <c r="AK1127" s="301"/>
    </row>
    <row r="1128" spans="2:37" ht="12.75" customHeight="1" outlineLevel="1" x14ac:dyDescent="0.25">
      <c r="D1128" s="139" t="str">
        <f>'Line Items'!D1064</f>
        <v>DMU - Class 222 5-car</v>
      </c>
      <c r="E1128" s="102"/>
      <c r="F1128" s="140" t="str">
        <f t="shared" si="82"/>
        <v>000 Veh Miles</v>
      </c>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4"/>
      <c r="AE1128" s="403"/>
      <c r="AG1128" s="403"/>
      <c r="AI1128" s="403"/>
      <c r="AK1128" s="301"/>
    </row>
    <row r="1129" spans="2:37" ht="12.75" customHeight="1" outlineLevel="1" x14ac:dyDescent="0.25">
      <c r="D1129" s="139" t="str">
        <f>'Line Items'!D1065</f>
        <v>DMU - Class 222 7-car</v>
      </c>
      <c r="E1129" s="102"/>
      <c r="F1129" s="140" t="str">
        <f t="shared" si="82"/>
        <v>000 Veh Miles</v>
      </c>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4"/>
      <c r="AE1129" s="403"/>
      <c r="AG1129" s="403"/>
      <c r="AI1129" s="403"/>
      <c r="AK1129" s="301"/>
    </row>
    <row r="1130" spans="2:37" ht="12.75" customHeight="1" outlineLevel="1" x14ac:dyDescent="0.25">
      <c r="D1130" s="139" t="str">
        <f>'Line Items'!D1066</f>
        <v>HST (2+8)</v>
      </c>
      <c r="E1130" s="102"/>
      <c r="F1130" s="140" t="str">
        <f t="shared" si="82"/>
        <v>000 Veh Miles</v>
      </c>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4"/>
      <c r="AE1130" s="403"/>
      <c r="AG1130" s="403"/>
      <c r="AI1130" s="403"/>
      <c r="AK1130" s="301"/>
    </row>
    <row r="1131" spans="2:37" ht="12.75" customHeight="1" outlineLevel="1" x14ac:dyDescent="0.25">
      <c r="D1131" s="139" t="str">
        <f>'Line Items'!D1067</f>
        <v>HST (2+6)</v>
      </c>
      <c r="E1131" s="102"/>
      <c r="F1131" s="140" t="str">
        <f t="shared" si="82"/>
        <v>000 Veh Miles</v>
      </c>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4"/>
      <c r="AE1131" s="403"/>
      <c r="AG1131" s="403"/>
      <c r="AI1131" s="403"/>
      <c r="AK1131" s="301"/>
    </row>
    <row r="1132" spans="2:37" ht="12.75" customHeight="1" outlineLevel="1" x14ac:dyDescent="0.25">
      <c r="D1132" s="139" t="str">
        <f>'Line Items'!D1068</f>
        <v>[Rolling Stock - Units/Trains Line 9]</v>
      </c>
      <c r="E1132" s="102"/>
      <c r="F1132" s="140" t="str">
        <f t="shared" si="82"/>
        <v>000 Veh Miles</v>
      </c>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4"/>
      <c r="AE1132" s="403"/>
      <c r="AG1132" s="403"/>
      <c r="AI1132" s="403"/>
      <c r="AK1132" s="301"/>
    </row>
    <row r="1133" spans="2:37" ht="12.75" customHeight="1" outlineLevel="1" x14ac:dyDescent="0.25">
      <c r="D1133" s="139" t="str">
        <f>'Line Items'!D1069</f>
        <v>[Rolling Stock - Units/Trains Line 10]</v>
      </c>
      <c r="E1133" s="102"/>
      <c r="F1133" s="140" t="str">
        <f t="shared" si="82"/>
        <v>000 Veh Miles</v>
      </c>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4"/>
      <c r="AE1133" s="403"/>
      <c r="AG1133" s="403"/>
      <c r="AI1133" s="403"/>
      <c r="AK1133" s="301"/>
    </row>
    <row r="1134" spans="2:37" ht="12.75" customHeight="1" outlineLevel="1" x14ac:dyDescent="0.25">
      <c r="D1134" s="139" t="str">
        <f>'Line Items'!D1070</f>
        <v>[Rolling Stock - Units/Trains Line 11]</v>
      </c>
      <c r="E1134" s="102"/>
      <c r="F1134" s="140" t="str">
        <f t="shared" si="82"/>
        <v>000 Veh Miles</v>
      </c>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4"/>
      <c r="AE1134" s="403"/>
      <c r="AG1134" s="403"/>
      <c r="AI1134" s="403"/>
      <c r="AK1134" s="301"/>
    </row>
    <row r="1135" spans="2:37" ht="12.75" customHeight="1" outlineLevel="1" x14ac:dyDescent="0.25">
      <c r="D1135" s="139" t="str">
        <f>'Line Items'!D1071</f>
        <v>[Rolling Stock - Units/Trains Line 12]</v>
      </c>
      <c r="E1135" s="102"/>
      <c r="F1135" s="140" t="str">
        <f t="shared" si="82"/>
        <v>000 Veh Miles</v>
      </c>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4"/>
      <c r="AE1135" s="403"/>
      <c r="AG1135" s="403"/>
      <c r="AI1135" s="403"/>
      <c r="AK1135" s="301"/>
    </row>
    <row r="1136" spans="2:37" ht="12.75" customHeight="1" outlineLevel="1" x14ac:dyDescent="0.25">
      <c r="D1136" s="139" t="str">
        <f>'Line Items'!D1072</f>
        <v>[Rolling Stock - Units/Trains Line 13]</v>
      </c>
      <c r="E1136" s="102"/>
      <c r="F1136" s="140" t="str">
        <f t="shared" si="82"/>
        <v>000 Veh Miles</v>
      </c>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4"/>
      <c r="AE1136" s="403"/>
      <c r="AG1136" s="403"/>
      <c r="AI1136" s="403"/>
      <c r="AK1136" s="301"/>
    </row>
    <row r="1137" spans="4:37" ht="12.75" customHeight="1" outlineLevel="1" x14ac:dyDescent="0.25">
      <c r="D1137" s="139" t="str">
        <f>'Line Items'!D1073</f>
        <v>[Rolling Stock - Units/Trains Line 14]</v>
      </c>
      <c r="E1137" s="102"/>
      <c r="F1137" s="140" t="str">
        <f t="shared" si="82"/>
        <v>000 Veh Miles</v>
      </c>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4"/>
      <c r="AE1137" s="403"/>
      <c r="AG1137" s="403"/>
      <c r="AI1137" s="403"/>
      <c r="AK1137" s="301"/>
    </row>
    <row r="1138" spans="4:37" ht="12.75" customHeight="1" outlineLevel="1" x14ac:dyDescent="0.25">
      <c r="D1138" s="139" t="str">
        <f>'Line Items'!D1074</f>
        <v>[Rolling Stock - Units/Trains Line 15]</v>
      </c>
      <c r="E1138" s="102"/>
      <c r="F1138" s="140" t="str">
        <f t="shared" si="82"/>
        <v>000 Veh Miles</v>
      </c>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4"/>
      <c r="AE1138" s="403"/>
      <c r="AG1138" s="403"/>
      <c r="AI1138" s="403"/>
      <c r="AK1138" s="301"/>
    </row>
    <row r="1139" spans="4:37" ht="12.75" customHeight="1" outlineLevel="1" x14ac:dyDescent="0.25">
      <c r="D1139" s="139" t="str">
        <f>'Line Items'!D1075</f>
        <v>[Rolling Stock - Units/Trains Line 16]</v>
      </c>
      <c r="E1139" s="102"/>
      <c r="F1139" s="140" t="str">
        <f t="shared" si="82"/>
        <v>000 Veh Miles</v>
      </c>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4"/>
      <c r="AE1139" s="403"/>
      <c r="AG1139" s="403"/>
      <c r="AI1139" s="403"/>
      <c r="AK1139" s="301"/>
    </row>
    <row r="1140" spans="4:37" ht="12.75" customHeight="1" outlineLevel="1" x14ac:dyDescent="0.25">
      <c r="D1140" s="139" t="str">
        <f>'Line Items'!D1076</f>
        <v>[Rolling Stock - Units/Trains Line 17]</v>
      </c>
      <c r="E1140" s="102"/>
      <c r="F1140" s="140" t="str">
        <f t="shared" si="82"/>
        <v>000 Veh Miles</v>
      </c>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4"/>
      <c r="AE1140" s="403"/>
      <c r="AG1140" s="403"/>
      <c r="AI1140" s="403"/>
      <c r="AK1140" s="301"/>
    </row>
    <row r="1141" spans="4:37" ht="12.75" customHeight="1" outlineLevel="1" x14ac:dyDescent="0.25">
      <c r="D1141" s="139" t="str">
        <f>'Line Items'!D1077</f>
        <v>[Rolling Stock - Units/Trains Line 18]</v>
      </c>
      <c r="E1141" s="102"/>
      <c r="F1141" s="140" t="str">
        <f t="shared" si="82"/>
        <v>000 Veh Miles</v>
      </c>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4"/>
      <c r="AE1141" s="403"/>
      <c r="AG1141" s="403"/>
      <c r="AI1141" s="403"/>
      <c r="AK1141" s="301"/>
    </row>
    <row r="1142" spans="4:37" ht="12.75" customHeight="1" outlineLevel="1" x14ac:dyDescent="0.25">
      <c r="D1142" s="139" t="str">
        <f>'Line Items'!D1078</f>
        <v>[Rolling Stock - Units/Trains Line 19]</v>
      </c>
      <c r="E1142" s="102"/>
      <c r="F1142" s="140" t="str">
        <f t="shared" si="82"/>
        <v>000 Veh Miles</v>
      </c>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4"/>
      <c r="AE1142" s="403"/>
      <c r="AG1142" s="403"/>
      <c r="AI1142" s="403"/>
      <c r="AK1142" s="301"/>
    </row>
    <row r="1143" spans="4:37" ht="12.75" customHeight="1" outlineLevel="1" x14ac:dyDescent="0.25">
      <c r="D1143" s="139" t="str">
        <f>'Line Items'!D1079</f>
        <v>[Rolling Stock - Units/Trains Line 20]</v>
      </c>
      <c r="E1143" s="102"/>
      <c r="F1143" s="140" t="str">
        <f t="shared" si="82"/>
        <v>000 Veh Miles</v>
      </c>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4"/>
      <c r="AE1143" s="403"/>
      <c r="AG1143" s="403"/>
      <c r="AI1143" s="403"/>
      <c r="AK1143" s="301"/>
    </row>
    <row r="1144" spans="4:37" ht="12.75" customHeight="1" outlineLevel="1" x14ac:dyDescent="0.25">
      <c r="D1144" s="139" t="str">
        <f>'Line Items'!D1080</f>
        <v>[Rolling Stock - Units/Trains Line 21]</v>
      </c>
      <c r="E1144" s="102"/>
      <c r="F1144" s="140" t="str">
        <f t="shared" si="82"/>
        <v>000 Veh Miles</v>
      </c>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4"/>
      <c r="AE1144" s="403"/>
      <c r="AG1144" s="403"/>
      <c r="AI1144" s="403"/>
      <c r="AK1144" s="301"/>
    </row>
    <row r="1145" spans="4:37" ht="12.75" customHeight="1" outlineLevel="1" x14ac:dyDescent="0.25">
      <c r="D1145" s="139" t="str">
        <f>'Line Items'!D1081</f>
        <v>[Rolling Stock - Units/Trains Line 22]</v>
      </c>
      <c r="E1145" s="102"/>
      <c r="F1145" s="140" t="str">
        <f t="shared" si="82"/>
        <v>000 Veh Miles</v>
      </c>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4"/>
      <c r="AE1145" s="403"/>
      <c r="AG1145" s="403"/>
      <c r="AI1145" s="403"/>
      <c r="AK1145" s="301"/>
    </row>
    <row r="1146" spans="4:37" ht="12.75" customHeight="1" outlineLevel="1" x14ac:dyDescent="0.25">
      <c r="D1146" s="139" t="str">
        <f>'Line Items'!D1082</f>
        <v>[Rolling Stock - Units/Trains Line 23]</v>
      </c>
      <c r="E1146" s="102"/>
      <c r="F1146" s="140" t="str">
        <f t="shared" si="82"/>
        <v>000 Veh Miles</v>
      </c>
      <c r="G1146" s="283"/>
      <c r="H1146" s="283"/>
      <c r="I1146" s="283"/>
      <c r="J1146" s="283"/>
      <c r="K1146" s="283"/>
      <c r="L1146" s="283"/>
      <c r="M1146" s="283"/>
      <c r="N1146" s="283"/>
      <c r="O1146" s="283"/>
      <c r="P1146" s="283"/>
      <c r="Q1146" s="283"/>
      <c r="R1146" s="283"/>
      <c r="S1146" s="283"/>
      <c r="T1146" s="283"/>
      <c r="U1146" s="283"/>
      <c r="V1146" s="283"/>
      <c r="W1146" s="283"/>
      <c r="X1146" s="283"/>
      <c r="Y1146" s="283"/>
      <c r="Z1146" s="283"/>
      <c r="AA1146" s="283"/>
      <c r="AB1146" s="283"/>
      <c r="AC1146" s="284"/>
      <c r="AE1146" s="403"/>
      <c r="AG1146" s="403"/>
      <c r="AI1146" s="403"/>
      <c r="AK1146" s="301"/>
    </row>
    <row r="1147" spans="4:37" ht="12.75" customHeight="1" outlineLevel="1" x14ac:dyDescent="0.25">
      <c r="D1147" s="139" t="str">
        <f>'Line Items'!D1083</f>
        <v>[Rolling Stock - Units/Trains Line 24]</v>
      </c>
      <c r="E1147" s="102"/>
      <c r="F1147" s="140" t="str">
        <f t="shared" si="82"/>
        <v>000 Veh Miles</v>
      </c>
      <c r="G1147" s="283"/>
      <c r="H1147" s="283"/>
      <c r="I1147" s="283"/>
      <c r="J1147" s="283"/>
      <c r="K1147" s="283"/>
      <c r="L1147" s="283"/>
      <c r="M1147" s="283"/>
      <c r="N1147" s="283"/>
      <c r="O1147" s="283"/>
      <c r="P1147" s="283"/>
      <c r="Q1147" s="283"/>
      <c r="R1147" s="283"/>
      <c r="S1147" s="283"/>
      <c r="T1147" s="283"/>
      <c r="U1147" s="283"/>
      <c r="V1147" s="283"/>
      <c r="W1147" s="283"/>
      <c r="X1147" s="283"/>
      <c r="Y1147" s="283"/>
      <c r="Z1147" s="283"/>
      <c r="AA1147" s="283"/>
      <c r="AB1147" s="283"/>
      <c r="AC1147" s="284"/>
      <c r="AE1147" s="403"/>
      <c r="AG1147" s="403"/>
      <c r="AI1147" s="403"/>
      <c r="AK1147" s="301"/>
    </row>
    <row r="1148" spans="4:37" ht="12.75" customHeight="1" outlineLevel="1" x14ac:dyDescent="0.25">
      <c r="D1148" s="139" t="str">
        <f>'Line Items'!D1084</f>
        <v>[Rolling Stock - Units/Trains Line 25]</v>
      </c>
      <c r="E1148" s="102"/>
      <c r="F1148" s="140" t="str">
        <f t="shared" si="82"/>
        <v>000 Veh Miles</v>
      </c>
      <c r="G1148" s="283"/>
      <c r="H1148" s="283"/>
      <c r="I1148" s="283"/>
      <c r="J1148" s="283"/>
      <c r="K1148" s="283"/>
      <c r="L1148" s="283"/>
      <c r="M1148" s="283"/>
      <c r="N1148" s="283"/>
      <c r="O1148" s="283"/>
      <c r="P1148" s="283"/>
      <c r="Q1148" s="283"/>
      <c r="R1148" s="283"/>
      <c r="S1148" s="283"/>
      <c r="T1148" s="283"/>
      <c r="U1148" s="283"/>
      <c r="V1148" s="283"/>
      <c r="W1148" s="283"/>
      <c r="X1148" s="283"/>
      <c r="Y1148" s="283"/>
      <c r="Z1148" s="283"/>
      <c r="AA1148" s="283"/>
      <c r="AB1148" s="283"/>
      <c r="AC1148" s="284"/>
      <c r="AE1148" s="403"/>
      <c r="AG1148" s="403"/>
      <c r="AI1148" s="403"/>
      <c r="AK1148" s="301"/>
    </row>
    <row r="1149" spans="4:37" ht="12.75" customHeight="1" outlineLevel="1" x14ac:dyDescent="0.25">
      <c r="D1149" s="139" t="str">
        <f>'Line Items'!D1085</f>
        <v>[Rolling Stock - Units/Trains Line 26]</v>
      </c>
      <c r="E1149" s="102"/>
      <c r="F1149" s="140" t="str">
        <f t="shared" si="82"/>
        <v>000 Veh Miles</v>
      </c>
      <c r="G1149" s="283"/>
      <c r="H1149" s="283"/>
      <c r="I1149" s="283"/>
      <c r="J1149" s="283"/>
      <c r="K1149" s="283"/>
      <c r="L1149" s="283"/>
      <c r="M1149" s="283"/>
      <c r="N1149" s="283"/>
      <c r="O1149" s="283"/>
      <c r="P1149" s="283"/>
      <c r="Q1149" s="283"/>
      <c r="R1149" s="283"/>
      <c r="S1149" s="283"/>
      <c r="T1149" s="283"/>
      <c r="U1149" s="283"/>
      <c r="V1149" s="283"/>
      <c r="W1149" s="283"/>
      <c r="X1149" s="283"/>
      <c r="Y1149" s="283"/>
      <c r="Z1149" s="283"/>
      <c r="AA1149" s="283"/>
      <c r="AB1149" s="283"/>
      <c r="AC1149" s="284"/>
      <c r="AE1149" s="403"/>
      <c r="AG1149" s="403"/>
      <c r="AI1149" s="403"/>
      <c r="AK1149" s="301"/>
    </row>
    <row r="1150" spans="4:37" ht="12.75" customHeight="1" outlineLevel="1" x14ac:dyDescent="0.25">
      <c r="D1150" s="139" t="str">
        <f>'Line Items'!D1086</f>
        <v>[Rolling Stock - Units/Trains Line 27]</v>
      </c>
      <c r="E1150" s="102"/>
      <c r="F1150" s="140" t="str">
        <f t="shared" si="82"/>
        <v>000 Veh Miles</v>
      </c>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4"/>
      <c r="AE1150" s="403"/>
      <c r="AG1150" s="403"/>
      <c r="AI1150" s="403"/>
      <c r="AK1150" s="301"/>
    </row>
    <row r="1151" spans="4:37" ht="12.75" customHeight="1" outlineLevel="1" x14ac:dyDescent="0.25">
      <c r="D1151" s="139" t="str">
        <f>'Line Items'!D1087</f>
        <v>[Rolling Stock - Units/Trains Line 28]</v>
      </c>
      <c r="E1151" s="102"/>
      <c r="F1151" s="140" t="str">
        <f t="shared" si="82"/>
        <v>000 Veh Miles</v>
      </c>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4"/>
      <c r="AE1151" s="403"/>
      <c r="AG1151" s="403"/>
      <c r="AI1151" s="403"/>
      <c r="AK1151" s="301"/>
    </row>
    <row r="1152" spans="4:37" ht="12.75" customHeight="1" outlineLevel="1" x14ac:dyDescent="0.25">
      <c r="D1152" s="139" t="str">
        <f>'Line Items'!D1088</f>
        <v>[Rolling Stock - Units/Trains Line 29]</v>
      </c>
      <c r="E1152" s="102"/>
      <c r="F1152" s="140" t="str">
        <f t="shared" si="82"/>
        <v>000 Veh Miles</v>
      </c>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4"/>
      <c r="AE1152" s="403"/>
      <c r="AG1152" s="403"/>
      <c r="AI1152" s="403"/>
      <c r="AK1152" s="301"/>
    </row>
    <row r="1153" spans="4:37" ht="12.75" customHeight="1" outlineLevel="1" x14ac:dyDescent="0.25">
      <c r="D1153" s="139" t="str">
        <f>'Line Items'!D1089</f>
        <v>[Rolling Stock - Units/Trains Line 30]</v>
      </c>
      <c r="E1153" s="102"/>
      <c r="F1153" s="140" t="str">
        <f t="shared" si="82"/>
        <v>000 Veh Miles</v>
      </c>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4"/>
      <c r="AE1153" s="403"/>
      <c r="AG1153" s="403"/>
      <c r="AI1153" s="403"/>
      <c r="AK1153" s="301"/>
    </row>
    <row r="1154" spans="4:37" ht="12.75" customHeight="1" outlineLevel="1" x14ac:dyDescent="0.25">
      <c r="D1154" s="139" t="str">
        <f>'Line Items'!D1090</f>
        <v>[Rolling Stock - Units/Trains Line 31]</v>
      </c>
      <c r="E1154" s="102"/>
      <c r="F1154" s="140" t="str">
        <f t="shared" si="82"/>
        <v>000 Veh Miles</v>
      </c>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4"/>
      <c r="AE1154" s="403"/>
      <c r="AG1154" s="403"/>
      <c r="AI1154" s="403"/>
      <c r="AK1154" s="301"/>
    </row>
    <row r="1155" spans="4:37" ht="12.75" customHeight="1" outlineLevel="1" x14ac:dyDescent="0.25">
      <c r="D1155" s="139" t="str">
        <f>'Line Items'!D1091</f>
        <v>[Rolling Stock - Units/Trains Line 32]</v>
      </c>
      <c r="E1155" s="102"/>
      <c r="F1155" s="140" t="str">
        <f t="shared" si="82"/>
        <v>000 Veh Miles</v>
      </c>
      <c r="G1155" s="283"/>
      <c r="H1155" s="283"/>
      <c r="I1155" s="283"/>
      <c r="J1155" s="283"/>
      <c r="K1155" s="283"/>
      <c r="L1155" s="283"/>
      <c r="M1155" s="283"/>
      <c r="N1155" s="283"/>
      <c r="O1155" s="283"/>
      <c r="P1155" s="283"/>
      <c r="Q1155" s="283"/>
      <c r="R1155" s="283"/>
      <c r="S1155" s="283"/>
      <c r="T1155" s="283"/>
      <c r="U1155" s="283"/>
      <c r="V1155" s="283"/>
      <c r="W1155" s="283"/>
      <c r="X1155" s="283"/>
      <c r="Y1155" s="283"/>
      <c r="Z1155" s="283"/>
      <c r="AA1155" s="283"/>
      <c r="AB1155" s="283"/>
      <c r="AC1155" s="284"/>
      <c r="AE1155" s="403"/>
      <c r="AG1155" s="403"/>
      <c r="AI1155" s="403"/>
      <c r="AK1155" s="301"/>
    </row>
    <row r="1156" spans="4:37" ht="12.75" customHeight="1" outlineLevel="1" x14ac:dyDescent="0.25">
      <c r="D1156" s="139" t="str">
        <f>'Line Items'!D1092</f>
        <v>[Rolling Stock - Units/Trains Line 33]</v>
      </c>
      <c r="E1156" s="102"/>
      <c r="F1156" s="140" t="str">
        <f t="shared" si="82"/>
        <v>000 Veh Miles</v>
      </c>
      <c r="G1156" s="283"/>
      <c r="H1156" s="283"/>
      <c r="I1156" s="283"/>
      <c r="J1156" s="283"/>
      <c r="K1156" s="283"/>
      <c r="L1156" s="283"/>
      <c r="M1156" s="283"/>
      <c r="N1156" s="283"/>
      <c r="O1156" s="283"/>
      <c r="P1156" s="283"/>
      <c r="Q1156" s="283"/>
      <c r="R1156" s="283"/>
      <c r="S1156" s="283"/>
      <c r="T1156" s="283"/>
      <c r="U1156" s="283"/>
      <c r="V1156" s="283"/>
      <c r="W1156" s="283"/>
      <c r="X1156" s="283"/>
      <c r="Y1156" s="283"/>
      <c r="Z1156" s="283"/>
      <c r="AA1156" s="283"/>
      <c r="AB1156" s="283"/>
      <c r="AC1156" s="284"/>
      <c r="AE1156" s="403"/>
      <c r="AG1156" s="403"/>
      <c r="AI1156" s="403"/>
      <c r="AK1156" s="301"/>
    </row>
    <row r="1157" spans="4:37" ht="12.75" customHeight="1" outlineLevel="1" x14ac:dyDescent="0.25">
      <c r="D1157" s="139" t="str">
        <f>'Line Items'!D1093</f>
        <v>[Rolling Stock - Units/Trains Line 34]</v>
      </c>
      <c r="E1157" s="102"/>
      <c r="F1157" s="140" t="str">
        <f t="shared" si="82"/>
        <v>000 Veh Miles</v>
      </c>
      <c r="G1157" s="283"/>
      <c r="H1157" s="283"/>
      <c r="I1157" s="283"/>
      <c r="J1157" s="283"/>
      <c r="K1157" s="283"/>
      <c r="L1157" s="283"/>
      <c r="M1157" s="283"/>
      <c r="N1157" s="283"/>
      <c r="O1157" s="283"/>
      <c r="P1157" s="283"/>
      <c r="Q1157" s="283"/>
      <c r="R1157" s="283"/>
      <c r="S1157" s="283"/>
      <c r="T1157" s="283"/>
      <c r="U1157" s="283"/>
      <c r="V1157" s="283"/>
      <c r="W1157" s="283"/>
      <c r="X1157" s="283"/>
      <c r="Y1157" s="283"/>
      <c r="Z1157" s="283"/>
      <c r="AA1157" s="283"/>
      <c r="AB1157" s="283"/>
      <c r="AC1157" s="284"/>
      <c r="AE1157" s="403"/>
      <c r="AG1157" s="403"/>
      <c r="AI1157" s="403"/>
      <c r="AK1157" s="301"/>
    </row>
    <row r="1158" spans="4:37" ht="12.75" customHeight="1" outlineLevel="1" x14ac:dyDescent="0.25">
      <c r="D1158" s="139" t="str">
        <f>'Line Items'!D1094</f>
        <v>[Rolling Stock - Units/Trains Line 35]</v>
      </c>
      <c r="E1158" s="102"/>
      <c r="F1158" s="140" t="str">
        <f t="shared" si="82"/>
        <v>000 Veh Miles</v>
      </c>
      <c r="G1158" s="283"/>
      <c r="H1158" s="283"/>
      <c r="I1158" s="283"/>
      <c r="J1158" s="283"/>
      <c r="K1158" s="283"/>
      <c r="L1158" s="283"/>
      <c r="M1158" s="283"/>
      <c r="N1158" s="283"/>
      <c r="O1158" s="283"/>
      <c r="P1158" s="283"/>
      <c r="Q1158" s="283"/>
      <c r="R1158" s="283"/>
      <c r="S1158" s="283"/>
      <c r="T1158" s="283"/>
      <c r="U1158" s="283"/>
      <c r="V1158" s="283"/>
      <c r="W1158" s="283"/>
      <c r="X1158" s="283"/>
      <c r="Y1158" s="283"/>
      <c r="Z1158" s="283"/>
      <c r="AA1158" s="283"/>
      <c r="AB1158" s="283"/>
      <c r="AC1158" s="284"/>
      <c r="AE1158" s="403"/>
      <c r="AG1158" s="403"/>
      <c r="AI1158" s="403"/>
      <c r="AK1158" s="301"/>
    </row>
    <row r="1159" spans="4:37" ht="12.75" customHeight="1" outlineLevel="1" x14ac:dyDescent="0.25">
      <c r="D1159" s="139" t="str">
        <f>'Line Items'!D1095</f>
        <v>[Rolling Stock - Units/Trains Line 36]</v>
      </c>
      <c r="E1159" s="102"/>
      <c r="F1159" s="140" t="str">
        <f t="shared" si="82"/>
        <v>000 Veh Miles</v>
      </c>
      <c r="G1159" s="283"/>
      <c r="H1159" s="283"/>
      <c r="I1159" s="283"/>
      <c r="J1159" s="283"/>
      <c r="K1159" s="283"/>
      <c r="L1159" s="283"/>
      <c r="M1159" s="283"/>
      <c r="N1159" s="283"/>
      <c r="O1159" s="283"/>
      <c r="P1159" s="283"/>
      <c r="Q1159" s="283"/>
      <c r="R1159" s="283"/>
      <c r="S1159" s="283"/>
      <c r="T1159" s="283"/>
      <c r="U1159" s="283"/>
      <c r="V1159" s="283"/>
      <c r="W1159" s="283"/>
      <c r="X1159" s="283"/>
      <c r="Y1159" s="283"/>
      <c r="Z1159" s="283"/>
      <c r="AA1159" s="283"/>
      <c r="AB1159" s="283"/>
      <c r="AC1159" s="284"/>
      <c r="AE1159" s="403"/>
      <c r="AG1159" s="403"/>
      <c r="AI1159" s="403"/>
      <c r="AK1159" s="301"/>
    </row>
    <row r="1160" spans="4:37" ht="12.75" customHeight="1" outlineLevel="1" x14ac:dyDescent="0.25">
      <c r="D1160" s="139" t="str">
        <f>'Line Items'!D1096</f>
        <v>[Rolling Stock - Units/Trains Line 37]</v>
      </c>
      <c r="E1160" s="102"/>
      <c r="F1160" s="140" t="str">
        <f t="shared" si="82"/>
        <v>000 Veh Miles</v>
      </c>
      <c r="G1160" s="283"/>
      <c r="H1160" s="283"/>
      <c r="I1160" s="283"/>
      <c r="J1160" s="283"/>
      <c r="K1160" s="283"/>
      <c r="L1160" s="283"/>
      <c r="M1160" s="283"/>
      <c r="N1160" s="283"/>
      <c r="O1160" s="283"/>
      <c r="P1160" s="283"/>
      <c r="Q1160" s="283"/>
      <c r="R1160" s="283"/>
      <c r="S1160" s="283"/>
      <c r="T1160" s="283"/>
      <c r="U1160" s="283"/>
      <c r="V1160" s="283"/>
      <c r="W1160" s="283"/>
      <c r="X1160" s="283"/>
      <c r="Y1160" s="283"/>
      <c r="Z1160" s="283"/>
      <c r="AA1160" s="283"/>
      <c r="AB1160" s="283"/>
      <c r="AC1160" s="284"/>
      <c r="AE1160" s="403"/>
      <c r="AG1160" s="403"/>
      <c r="AI1160" s="403"/>
      <c r="AK1160" s="301"/>
    </row>
    <row r="1161" spans="4:37" ht="12.75" customHeight="1" outlineLevel="1" x14ac:dyDescent="0.25">
      <c r="D1161" s="139" t="str">
        <f>'Line Items'!D1097</f>
        <v>[Rolling Stock - Units/Trains Line 38]</v>
      </c>
      <c r="E1161" s="102"/>
      <c r="F1161" s="140" t="str">
        <f t="shared" si="82"/>
        <v>000 Veh Miles</v>
      </c>
      <c r="G1161" s="283"/>
      <c r="H1161" s="283"/>
      <c r="I1161" s="283"/>
      <c r="J1161" s="283"/>
      <c r="K1161" s="283"/>
      <c r="L1161" s="283"/>
      <c r="M1161" s="283"/>
      <c r="N1161" s="283"/>
      <c r="O1161" s="283"/>
      <c r="P1161" s="283"/>
      <c r="Q1161" s="283"/>
      <c r="R1161" s="283"/>
      <c r="S1161" s="283"/>
      <c r="T1161" s="283"/>
      <c r="U1161" s="283"/>
      <c r="V1161" s="283"/>
      <c r="W1161" s="283"/>
      <c r="X1161" s="283"/>
      <c r="Y1161" s="283"/>
      <c r="Z1161" s="283"/>
      <c r="AA1161" s="283"/>
      <c r="AB1161" s="283"/>
      <c r="AC1161" s="284"/>
      <c r="AE1161" s="403"/>
      <c r="AG1161" s="403"/>
      <c r="AI1161" s="403"/>
      <c r="AK1161" s="301"/>
    </row>
    <row r="1162" spans="4:37" ht="12.75" customHeight="1" outlineLevel="1" x14ac:dyDescent="0.25">
      <c r="D1162" s="139" t="str">
        <f>'Line Items'!D1098</f>
        <v>[Rolling Stock - Units/Trains Line 39]</v>
      </c>
      <c r="E1162" s="102"/>
      <c r="F1162" s="140" t="str">
        <f t="shared" si="82"/>
        <v>000 Veh Miles</v>
      </c>
      <c r="G1162" s="283"/>
      <c r="H1162" s="283"/>
      <c r="I1162" s="283"/>
      <c r="J1162" s="283"/>
      <c r="K1162" s="283"/>
      <c r="L1162" s="283"/>
      <c r="M1162" s="283"/>
      <c r="N1162" s="283"/>
      <c r="O1162" s="283"/>
      <c r="P1162" s="283"/>
      <c r="Q1162" s="283"/>
      <c r="R1162" s="283"/>
      <c r="S1162" s="283"/>
      <c r="T1162" s="283"/>
      <c r="U1162" s="283"/>
      <c r="V1162" s="283"/>
      <c r="W1162" s="283"/>
      <c r="X1162" s="283"/>
      <c r="Y1162" s="283"/>
      <c r="Z1162" s="283"/>
      <c r="AA1162" s="283"/>
      <c r="AB1162" s="283"/>
      <c r="AC1162" s="284"/>
      <c r="AE1162" s="403"/>
      <c r="AG1162" s="403"/>
      <c r="AI1162" s="403"/>
      <c r="AK1162" s="301"/>
    </row>
    <row r="1163" spans="4:37" ht="12.75" customHeight="1" outlineLevel="1" x14ac:dyDescent="0.25">
      <c r="D1163" s="139" t="str">
        <f>'Line Items'!D1099</f>
        <v>[Rolling Stock - Units/Trains Line 40]</v>
      </c>
      <c r="E1163" s="102"/>
      <c r="F1163" s="140" t="str">
        <f t="shared" si="82"/>
        <v>000 Veh Miles</v>
      </c>
      <c r="G1163" s="283"/>
      <c r="H1163" s="283"/>
      <c r="I1163" s="283"/>
      <c r="J1163" s="283"/>
      <c r="K1163" s="283"/>
      <c r="L1163" s="283"/>
      <c r="M1163" s="283"/>
      <c r="N1163" s="283"/>
      <c r="O1163" s="283"/>
      <c r="P1163" s="283"/>
      <c r="Q1163" s="283"/>
      <c r="R1163" s="283"/>
      <c r="S1163" s="283"/>
      <c r="T1163" s="283"/>
      <c r="U1163" s="283"/>
      <c r="V1163" s="283"/>
      <c r="W1163" s="283"/>
      <c r="X1163" s="283"/>
      <c r="Y1163" s="283"/>
      <c r="Z1163" s="283"/>
      <c r="AA1163" s="283"/>
      <c r="AB1163" s="283"/>
      <c r="AC1163" s="284"/>
      <c r="AE1163" s="403"/>
      <c r="AG1163" s="403"/>
      <c r="AI1163" s="403"/>
      <c r="AK1163" s="301"/>
    </row>
    <row r="1164" spans="4:37" ht="12.75" customHeight="1" outlineLevel="1" x14ac:dyDescent="0.25">
      <c r="D1164" s="139" t="str">
        <f>'Line Items'!D1100</f>
        <v>[Rolling Stock - Units/Trains Line 41]</v>
      </c>
      <c r="E1164" s="102"/>
      <c r="F1164" s="140" t="str">
        <f t="shared" si="82"/>
        <v>000 Veh Miles</v>
      </c>
      <c r="G1164" s="283"/>
      <c r="H1164" s="283"/>
      <c r="I1164" s="283"/>
      <c r="J1164" s="283"/>
      <c r="K1164" s="283"/>
      <c r="L1164" s="283"/>
      <c r="M1164" s="283"/>
      <c r="N1164" s="283"/>
      <c r="O1164" s="283"/>
      <c r="P1164" s="283"/>
      <c r="Q1164" s="283"/>
      <c r="R1164" s="283"/>
      <c r="S1164" s="283"/>
      <c r="T1164" s="283"/>
      <c r="U1164" s="283"/>
      <c r="V1164" s="283"/>
      <c r="W1164" s="283"/>
      <c r="X1164" s="283"/>
      <c r="Y1164" s="283"/>
      <c r="Z1164" s="283"/>
      <c r="AA1164" s="283"/>
      <c r="AB1164" s="283"/>
      <c r="AC1164" s="284"/>
      <c r="AE1164" s="403"/>
      <c r="AG1164" s="403"/>
      <c r="AI1164" s="403"/>
      <c r="AK1164" s="301"/>
    </row>
    <row r="1165" spans="4:37" ht="12.75" customHeight="1" outlineLevel="1" x14ac:dyDescent="0.25">
      <c r="D1165" s="139" t="str">
        <f>'Line Items'!D1101</f>
        <v>[Rolling Stock - Units/Trains Line 42]</v>
      </c>
      <c r="E1165" s="102"/>
      <c r="F1165" s="140" t="str">
        <f t="shared" si="82"/>
        <v>000 Veh Miles</v>
      </c>
      <c r="G1165" s="283"/>
      <c r="H1165" s="283"/>
      <c r="I1165" s="283"/>
      <c r="J1165" s="283"/>
      <c r="K1165" s="283"/>
      <c r="L1165" s="283"/>
      <c r="M1165" s="283"/>
      <c r="N1165" s="283"/>
      <c r="O1165" s="283"/>
      <c r="P1165" s="283"/>
      <c r="Q1165" s="283"/>
      <c r="R1165" s="283"/>
      <c r="S1165" s="283"/>
      <c r="T1165" s="283"/>
      <c r="U1165" s="283"/>
      <c r="V1165" s="283"/>
      <c r="W1165" s="283"/>
      <c r="X1165" s="283"/>
      <c r="Y1165" s="283"/>
      <c r="Z1165" s="283"/>
      <c r="AA1165" s="283"/>
      <c r="AB1165" s="283"/>
      <c r="AC1165" s="284"/>
      <c r="AE1165" s="403"/>
      <c r="AG1165" s="403"/>
      <c r="AI1165" s="403"/>
      <c r="AK1165" s="301"/>
    </row>
    <row r="1166" spans="4:37" ht="12.75" customHeight="1" outlineLevel="1" x14ac:dyDescent="0.25">
      <c r="D1166" s="139" t="str">
        <f>'Line Items'!D1102</f>
        <v>[Rolling Stock - Units/Trains Line 43]</v>
      </c>
      <c r="E1166" s="102"/>
      <c r="F1166" s="140" t="str">
        <f t="shared" si="82"/>
        <v>000 Veh Miles</v>
      </c>
      <c r="G1166" s="283"/>
      <c r="H1166" s="283"/>
      <c r="I1166" s="283"/>
      <c r="J1166" s="283"/>
      <c r="K1166" s="283"/>
      <c r="L1166" s="283"/>
      <c r="M1166" s="283"/>
      <c r="N1166" s="283"/>
      <c r="O1166" s="283"/>
      <c r="P1166" s="283"/>
      <c r="Q1166" s="283"/>
      <c r="R1166" s="283"/>
      <c r="S1166" s="283"/>
      <c r="T1166" s="283"/>
      <c r="U1166" s="283"/>
      <c r="V1166" s="283"/>
      <c r="W1166" s="283"/>
      <c r="X1166" s="283"/>
      <c r="Y1166" s="283"/>
      <c r="Z1166" s="283"/>
      <c r="AA1166" s="283"/>
      <c r="AB1166" s="283"/>
      <c r="AC1166" s="284"/>
      <c r="AE1166" s="403"/>
      <c r="AG1166" s="403"/>
      <c r="AI1166" s="403"/>
      <c r="AK1166" s="301"/>
    </row>
    <row r="1167" spans="4:37" ht="12.75" customHeight="1" outlineLevel="1" x14ac:dyDescent="0.25">
      <c r="D1167" s="139" t="str">
        <f>'Line Items'!D1103</f>
        <v>[Rolling Stock - Units/Trains Line 44]</v>
      </c>
      <c r="E1167" s="102"/>
      <c r="F1167" s="140" t="str">
        <f t="shared" si="82"/>
        <v>000 Veh Miles</v>
      </c>
      <c r="G1167" s="283"/>
      <c r="H1167" s="283"/>
      <c r="I1167" s="283"/>
      <c r="J1167" s="283"/>
      <c r="K1167" s="283"/>
      <c r="L1167" s="283"/>
      <c r="M1167" s="283"/>
      <c r="N1167" s="283"/>
      <c r="O1167" s="283"/>
      <c r="P1167" s="283"/>
      <c r="Q1167" s="283"/>
      <c r="R1167" s="283"/>
      <c r="S1167" s="283"/>
      <c r="T1167" s="283"/>
      <c r="U1167" s="283"/>
      <c r="V1167" s="283"/>
      <c r="W1167" s="283"/>
      <c r="X1167" s="283"/>
      <c r="Y1167" s="283"/>
      <c r="Z1167" s="283"/>
      <c r="AA1167" s="283"/>
      <c r="AB1167" s="283"/>
      <c r="AC1167" s="284"/>
      <c r="AE1167" s="403"/>
      <c r="AG1167" s="403"/>
      <c r="AI1167" s="403"/>
      <c r="AK1167" s="301"/>
    </row>
    <row r="1168" spans="4:37" ht="12.75" customHeight="1" outlineLevel="1" x14ac:dyDescent="0.25">
      <c r="D1168" s="139" t="str">
        <f>'Line Items'!D1104</f>
        <v>[Rolling Stock - Units/Trains Line 45]</v>
      </c>
      <c r="E1168" s="102"/>
      <c r="F1168" s="140" t="str">
        <f t="shared" si="82"/>
        <v>000 Veh Miles</v>
      </c>
      <c r="G1168" s="283"/>
      <c r="H1168" s="283"/>
      <c r="I1168" s="283"/>
      <c r="J1168" s="283"/>
      <c r="K1168" s="283"/>
      <c r="L1168" s="283"/>
      <c r="M1168" s="283"/>
      <c r="N1168" s="283"/>
      <c r="O1168" s="283"/>
      <c r="P1168" s="283"/>
      <c r="Q1168" s="283"/>
      <c r="R1168" s="283"/>
      <c r="S1168" s="283"/>
      <c r="T1168" s="283"/>
      <c r="U1168" s="283"/>
      <c r="V1168" s="283"/>
      <c r="W1168" s="283"/>
      <c r="X1168" s="283"/>
      <c r="Y1168" s="283"/>
      <c r="Z1168" s="283"/>
      <c r="AA1168" s="283"/>
      <c r="AB1168" s="283"/>
      <c r="AC1168" s="284"/>
      <c r="AE1168" s="403"/>
      <c r="AG1168" s="403"/>
      <c r="AI1168" s="403"/>
      <c r="AK1168" s="301"/>
    </row>
    <row r="1169" spans="4:37" ht="12.75" customHeight="1" outlineLevel="1" x14ac:dyDescent="0.25">
      <c r="D1169" s="139" t="str">
        <f>'Line Items'!D1105</f>
        <v>[Rolling Stock - Units/Trains Line 46]</v>
      </c>
      <c r="E1169" s="102"/>
      <c r="F1169" s="140" t="str">
        <f t="shared" si="82"/>
        <v>000 Veh Miles</v>
      </c>
      <c r="G1169" s="283"/>
      <c r="H1169" s="283"/>
      <c r="I1169" s="283"/>
      <c r="J1169" s="283"/>
      <c r="K1169" s="283"/>
      <c r="L1169" s="283"/>
      <c r="M1169" s="283"/>
      <c r="N1169" s="283"/>
      <c r="O1169" s="283"/>
      <c r="P1169" s="283"/>
      <c r="Q1169" s="283"/>
      <c r="R1169" s="283"/>
      <c r="S1169" s="283"/>
      <c r="T1169" s="283"/>
      <c r="U1169" s="283"/>
      <c r="V1169" s="283"/>
      <c r="W1169" s="283"/>
      <c r="X1169" s="283"/>
      <c r="Y1169" s="283"/>
      <c r="Z1169" s="283"/>
      <c r="AA1169" s="283"/>
      <c r="AB1169" s="283"/>
      <c r="AC1169" s="284"/>
      <c r="AE1169" s="403"/>
      <c r="AG1169" s="403"/>
      <c r="AI1169" s="403"/>
      <c r="AK1169" s="301"/>
    </row>
    <row r="1170" spans="4:37" ht="12.75" customHeight="1" outlineLevel="1" x14ac:dyDescent="0.25">
      <c r="D1170" s="139" t="str">
        <f>'Line Items'!D1106</f>
        <v>[Rolling Stock - Units/Trains Line 47]</v>
      </c>
      <c r="E1170" s="102"/>
      <c r="F1170" s="140" t="str">
        <f t="shared" si="82"/>
        <v>000 Veh Miles</v>
      </c>
      <c r="G1170" s="283"/>
      <c r="H1170" s="283"/>
      <c r="I1170" s="283"/>
      <c r="J1170" s="283"/>
      <c r="K1170" s="283"/>
      <c r="L1170" s="283"/>
      <c r="M1170" s="283"/>
      <c r="N1170" s="283"/>
      <c r="O1170" s="283"/>
      <c r="P1170" s="283"/>
      <c r="Q1170" s="283"/>
      <c r="R1170" s="283"/>
      <c r="S1170" s="283"/>
      <c r="T1170" s="283"/>
      <c r="U1170" s="283"/>
      <c r="V1170" s="283"/>
      <c r="W1170" s="283"/>
      <c r="X1170" s="283"/>
      <c r="Y1170" s="283"/>
      <c r="Z1170" s="283"/>
      <c r="AA1170" s="283"/>
      <c r="AB1170" s="283"/>
      <c r="AC1170" s="284"/>
      <c r="AE1170" s="403"/>
      <c r="AG1170" s="403"/>
      <c r="AI1170" s="403"/>
      <c r="AK1170" s="301"/>
    </row>
    <row r="1171" spans="4:37" ht="12.75" customHeight="1" outlineLevel="1" x14ac:dyDescent="0.25">
      <c r="D1171" s="139" t="str">
        <f>'Line Items'!D1107</f>
        <v>[Rolling Stock - Units/Trains Line 48]</v>
      </c>
      <c r="E1171" s="102"/>
      <c r="F1171" s="140" t="str">
        <f t="shared" si="82"/>
        <v>000 Veh Miles</v>
      </c>
      <c r="G1171" s="283"/>
      <c r="H1171" s="283"/>
      <c r="I1171" s="283"/>
      <c r="J1171" s="283"/>
      <c r="K1171" s="283"/>
      <c r="L1171" s="283"/>
      <c r="M1171" s="283"/>
      <c r="N1171" s="283"/>
      <c r="O1171" s="283"/>
      <c r="P1171" s="283"/>
      <c r="Q1171" s="283"/>
      <c r="R1171" s="283"/>
      <c r="S1171" s="283"/>
      <c r="T1171" s="283"/>
      <c r="U1171" s="283"/>
      <c r="V1171" s="283"/>
      <c r="W1171" s="283"/>
      <c r="X1171" s="283"/>
      <c r="Y1171" s="283"/>
      <c r="Z1171" s="283"/>
      <c r="AA1171" s="283"/>
      <c r="AB1171" s="283"/>
      <c r="AC1171" s="284"/>
      <c r="AE1171" s="403"/>
      <c r="AG1171" s="403"/>
      <c r="AI1171" s="403"/>
      <c r="AK1171" s="301"/>
    </row>
    <row r="1172" spans="4:37" ht="12.75" customHeight="1" outlineLevel="1" x14ac:dyDescent="0.25">
      <c r="D1172" s="139" t="str">
        <f>'Line Items'!D1108</f>
        <v>[Rolling Stock - Units/Trains Line 49]</v>
      </c>
      <c r="E1172" s="102"/>
      <c r="F1172" s="140" t="str">
        <f t="shared" si="82"/>
        <v>000 Veh Miles</v>
      </c>
      <c r="G1172" s="283"/>
      <c r="H1172" s="283"/>
      <c r="I1172" s="283"/>
      <c r="J1172" s="283"/>
      <c r="K1172" s="283"/>
      <c r="L1172" s="283"/>
      <c r="M1172" s="283"/>
      <c r="N1172" s="283"/>
      <c r="O1172" s="283"/>
      <c r="P1172" s="283"/>
      <c r="Q1172" s="283"/>
      <c r="R1172" s="283"/>
      <c r="S1172" s="283"/>
      <c r="T1172" s="283"/>
      <c r="U1172" s="283"/>
      <c r="V1172" s="283"/>
      <c r="W1172" s="283"/>
      <c r="X1172" s="283"/>
      <c r="Y1172" s="283"/>
      <c r="Z1172" s="283"/>
      <c r="AA1172" s="283"/>
      <c r="AB1172" s="283"/>
      <c r="AC1172" s="284"/>
      <c r="AE1172" s="403"/>
      <c r="AG1172" s="403"/>
      <c r="AI1172" s="403"/>
      <c r="AK1172" s="301"/>
    </row>
    <row r="1173" spans="4:37" ht="12.75" customHeight="1" outlineLevel="1" x14ac:dyDescent="0.25">
      <c r="D1173" s="139" t="str">
        <f>'Line Items'!D1109</f>
        <v>[Rolling Stock - Units/Trains Line 50]</v>
      </c>
      <c r="E1173" s="102"/>
      <c r="F1173" s="140" t="str">
        <f t="shared" si="82"/>
        <v>000 Veh Miles</v>
      </c>
      <c r="G1173" s="283"/>
      <c r="H1173" s="283"/>
      <c r="I1173" s="283"/>
      <c r="J1173" s="283"/>
      <c r="K1173" s="283"/>
      <c r="L1173" s="283"/>
      <c r="M1173" s="283"/>
      <c r="N1173" s="283"/>
      <c r="O1173" s="283"/>
      <c r="P1173" s="283"/>
      <c r="Q1173" s="283"/>
      <c r="R1173" s="283"/>
      <c r="S1173" s="283"/>
      <c r="T1173" s="283"/>
      <c r="U1173" s="283"/>
      <c r="V1173" s="283"/>
      <c r="W1173" s="283"/>
      <c r="X1173" s="283"/>
      <c r="Y1173" s="283"/>
      <c r="Z1173" s="283"/>
      <c r="AA1173" s="283"/>
      <c r="AB1173" s="283"/>
      <c r="AC1173" s="284"/>
      <c r="AE1173" s="403"/>
      <c r="AG1173" s="403"/>
      <c r="AI1173" s="403"/>
      <c r="AK1173" s="301"/>
    </row>
    <row r="1174" spans="4:37" ht="12.75" customHeight="1" outlineLevel="1" x14ac:dyDescent="0.25">
      <c r="D1174" s="139" t="str">
        <f>'Line Items'!D1110</f>
        <v>[Rolling Stock - Units/Trains Line 51]</v>
      </c>
      <c r="E1174" s="102"/>
      <c r="F1174" s="140" t="str">
        <f t="shared" si="82"/>
        <v>000 Veh Miles</v>
      </c>
      <c r="G1174" s="283"/>
      <c r="H1174" s="283"/>
      <c r="I1174" s="283"/>
      <c r="J1174" s="283"/>
      <c r="K1174" s="283"/>
      <c r="L1174" s="283"/>
      <c r="M1174" s="283"/>
      <c r="N1174" s="283"/>
      <c r="O1174" s="283"/>
      <c r="P1174" s="283"/>
      <c r="Q1174" s="283"/>
      <c r="R1174" s="283"/>
      <c r="S1174" s="283"/>
      <c r="T1174" s="283"/>
      <c r="U1174" s="283"/>
      <c r="V1174" s="283"/>
      <c r="W1174" s="283"/>
      <c r="X1174" s="283"/>
      <c r="Y1174" s="283"/>
      <c r="Z1174" s="283"/>
      <c r="AA1174" s="283"/>
      <c r="AB1174" s="283"/>
      <c r="AC1174" s="284"/>
      <c r="AE1174" s="403"/>
      <c r="AG1174" s="403"/>
      <c r="AI1174" s="403"/>
      <c r="AK1174" s="301"/>
    </row>
    <row r="1175" spans="4:37" ht="12.75" customHeight="1" outlineLevel="1" x14ac:dyDescent="0.25">
      <c r="D1175" s="139" t="str">
        <f>'Line Items'!D1111</f>
        <v>[Rolling Stock - Units/Trains Line 52]</v>
      </c>
      <c r="E1175" s="102"/>
      <c r="F1175" s="140" t="str">
        <f t="shared" si="82"/>
        <v>000 Veh Miles</v>
      </c>
      <c r="G1175" s="283"/>
      <c r="H1175" s="283"/>
      <c r="I1175" s="283"/>
      <c r="J1175" s="283"/>
      <c r="K1175" s="283"/>
      <c r="L1175" s="283"/>
      <c r="M1175" s="283"/>
      <c r="N1175" s="283"/>
      <c r="O1175" s="283"/>
      <c r="P1175" s="283"/>
      <c r="Q1175" s="283"/>
      <c r="R1175" s="283"/>
      <c r="S1175" s="283"/>
      <c r="T1175" s="283"/>
      <c r="U1175" s="283"/>
      <c r="V1175" s="283"/>
      <c r="W1175" s="283"/>
      <c r="X1175" s="283"/>
      <c r="Y1175" s="283"/>
      <c r="Z1175" s="283"/>
      <c r="AA1175" s="283"/>
      <c r="AB1175" s="283"/>
      <c r="AC1175" s="284"/>
      <c r="AE1175" s="403"/>
      <c r="AG1175" s="403"/>
      <c r="AI1175" s="403"/>
      <c r="AK1175" s="301"/>
    </row>
    <row r="1176" spans="4:37" ht="12.75" customHeight="1" outlineLevel="1" x14ac:dyDescent="0.25">
      <c r="D1176" s="139" t="str">
        <f>'Line Items'!D1112</f>
        <v>[Rolling Stock - Units/Trains Line 53]</v>
      </c>
      <c r="E1176" s="102"/>
      <c r="F1176" s="140" t="str">
        <f t="shared" si="82"/>
        <v>000 Veh Miles</v>
      </c>
      <c r="G1176" s="283"/>
      <c r="H1176" s="283"/>
      <c r="I1176" s="283"/>
      <c r="J1176" s="283"/>
      <c r="K1176" s="283"/>
      <c r="L1176" s="283"/>
      <c r="M1176" s="283"/>
      <c r="N1176" s="283"/>
      <c r="O1176" s="283"/>
      <c r="P1176" s="283"/>
      <c r="Q1176" s="283"/>
      <c r="R1176" s="283"/>
      <c r="S1176" s="283"/>
      <c r="T1176" s="283"/>
      <c r="U1176" s="283"/>
      <c r="V1176" s="283"/>
      <c r="W1176" s="283"/>
      <c r="X1176" s="283"/>
      <c r="Y1176" s="283"/>
      <c r="Z1176" s="283"/>
      <c r="AA1176" s="283"/>
      <c r="AB1176" s="283"/>
      <c r="AC1176" s="284"/>
      <c r="AE1176" s="403"/>
      <c r="AG1176" s="403"/>
      <c r="AI1176" s="403"/>
      <c r="AK1176" s="301"/>
    </row>
    <row r="1177" spans="4:37" ht="12.75" customHeight="1" outlineLevel="1" x14ac:dyDescent="0.25">
      <c r="D1177" s="139" t="str">
        <f>'Line Items'!D1113</f>
        <v>[Rolling Stock - Units/Trains Line 54]</v>
      </c>
      <c r="E1177" s="102"/>
      <c r="F1177" s="140" t="str">
        <f t="shared" si="82"/>
        <v>000 Veh Miles</v>
      </c>
      <c r="G1177" s="283"/>
      <c r="H1177" s="283"/>
      <c r="I1177" s="283"/>
      <c r="J1177" s="283"/>
      <c r="K1177" s="283"/>
      <c r="L1177" s="283"/>
      <c r="M1177" s="283"/>
      <c r="N1177" s="283"/>
      <c r="O1177" s="283"/>
      <c r="P1177" s="283"/>
      <c r="Q1177" s="283"/>
      <c r="R1177" s="283"/>
      <c r="S1177" s="283"/>
      <c r="T1177" s="283"/>
      <c r="U1177" s="283"/>
      <c r="V1177" s="283"/>
      <c r="W1177" s="283"/>
      <c r="X1177" s="283"/>
      <c r="Y1177" s="283"/>
      <c r="Z1177" s="283"/>
      <c r="AA1177" s="283"/>
      <c r="AB1177" s="283"/>
      <c r="AC1177" s="284"/>
      <c r="AE1177" s="403"/>
      <c r="AG1177" s="403"/>
      <c r="AI1177" s="403"/>
      <c r="AK1177" s="301"/>
    </row>
    <row r="1178" spans="4:37" ht="12.75" customHeight="1" outlineLevel="1" x14ac:dyDescent="0.25">
      <c r="D1178" s="139" t="str">
        <f>'Line Items'!D1114</f>
        <v>[Rolling Stock - Units/Trains Line 55]</v>
      </c>
      <c r="E1178" s="102"/>
      <c r="F1178" s="140" t="str">
        <f t="shared" si="82"/>
        <v>000 Veh Miles</v>
      </c>
      <c r="G1178" s="283"/>
      <c r="H1178" s="283"/>
      <c r="I1178" s="283"/>
      <c r="J1178" s="283"/>
      <c r="K1178" s="283"/>
      <c r="L1178" s="283"/>
      <c r="M1178" s="283"/>
      <c r="N1178" s="283"/>
      <c r="O1178" s="283"/>
      <c r="P1178" s="283"/>
      <c r="Q1178" s="283"/>
      <c r="R1178" s="283"/>
      <c r="S1178" s="283"/>
      <c r="T1178" s="283"/>
      <c r="U1178" s="283"/>
      <c r="V1178" s="283"/>
      <c r="W1178" s="283"/>
      <c r="X1178" s="283"/>
      <c r="Y1178" s="283"/>
      <c r="Z1178" s="283"/>
      <c r="AA1178" s="283"/>
      <c r="AB1178" s="283"/>
      <c r="AC1178" s="284"/>
      <c r="AE1178" s="403"/>
      <c r="AG1178" s="403"/>
      <c r="AI1178" s="403"/>
      <c r="AK1178" s="301"/>
    </row>
    <row r="1179" spans="4:37" ht="12.75" customHeight="1" outlineLevel="1" x14ac:dyDescent="0.25">
      <c r="D1179" s="139" t="str">
        <f>'Line Items'!D1115</f>
        <v>[Rolling Stock - Units/Trains Line 56]</v>
      </c>
      <c r="E1179" s="102"/>
      <c r="F1179" s="140" t="str">
        <f t="shared" si="82"/>
        <v>000 Veh Miles</v>
      </c>
      <c r="G1179" s="283"/>
      <c r="H1179" s="283"/>
      <c r="I1179" s="283"/>
      <c r="J1179" s="283"/>
      <c r="K1179" s="283"/>
      <c r="L1179" s="283"/>
      <c r="M1179" s="283"/>
      <c r="N1179" s="283"/>
      <c r="O1179" s="283"/>
      <c r="P1179" s="283"/>
      <c r="Q1179" s="283"/>
      <c r="R1179" s="283"/>
      <c r="S1179" s="283"/>
      <c r="T1179" s="283"/>
      <c r="U1179" s="283"/>
      <c r="V1179" s="283"/>
      <c r="W1179" s="283"/>
      <c r="X1179" s="283"/>
      <c r="Y1179" s="283"/>
      <c r="Z1179" s="283"/>
      <c r="AA1179" s="283"/>
      <c r="AB1179" s="283"/>
      <c r="AC1179" s="284"/>
      <c r="AE1179" s="403"/>
      <c r="AG1179" s="403"/>
      <c r="AI1179" s="403"/>
      <c r="AK1179" s="301"/>
    </row>
    <row r="1180" spans="4:37" ht="12.75" customHeight="1" outlineLevel="1" x14ac:dyDescent="0.25">
      <c r="D1180" s="139" t="str">
        <f>'Line Items'!D1116</f>
        <v>[Rolling Stock - Units/Trains Line 57]</v>
      </c>
      <c r="E1180" s="102"/>
      <c r="F1180" s="140" t="str">
        <f t="shared" si="82"/>
        <v>000 Veh Miles</v>
      </c>
      <c r="G1180" s="283"/>
      <c r="H1180" s="283"/>
      <c r="I1180" s="283"/>
      <c r="J1180" s="283"/>
      <c r="K1180" s="283"/>
      <c r="L1180" s="283"/>
      <c r="M1180" s="283"/>
      <c r="N1180" s="283"/>
      <c r="O1180" s="283"/>
      <c r="P1180" s="283"/>
      <c r="Q1180" s="283"/>
      <c r="R1180" s="283"/>
      <c r="S1180" s="283"/>
      <c r="T1180" s="283"/>
      <c r="U1180" s="283"/>
      <c r="V1180" s="283"/>
      <c r="W1180" s="283"/>
      <c r="X1180" s="283"/>
      <c r="Y1180" s="283"/>
      <c r="Z1180" s="283"/>
      <c r="AA1180" s="283"/>
      <c r="AB1180" s="283"/>
      <c r="AC1180" s="284"/>
      <c r="AE1180" s="403"/>
      <c r="AG1180" s="403"/>
      <c r="AI1180" s="403"/>
      <c r="AK1180" s="301"/>
    </row>
    <row r="1181" spans="4:37" ht="12.75" customHeight="1" outlineLevel="1" x14ac:dyDescent="0.25">
      <c r="D1181" s="139" t="str">
        <f>'Line Items'!D1117</f>
        <v>[Rolling Stock - Units/Trains Line 58]</v>
      </c>
      <c r="E1181" s="102"/>
      <c r="F1181" s="140" t="str">
        <f t="shared" si="82"/>
        <v>000 Veh Miles</v>
      </c>
      <c r="G1181" s="283"/>
      <c r="H1181" s="283"/>
      <c r="I1181" s="283"/>
      <c r="J1181" s="283"/>
      <c r="K1181" s="283"/>
      <c r="L1181" s="283"/>
      <c r="M1181" s="283"/>
      <c r="N1181" s="283"/>
      <c r="O1181" s="283"/>
      <c r="P1181" s="283"/>
      <c r="Q1181" s="283"/>
      <c r="R1181" s="283"/>
      <c r="S1181" s="283"/>
      <c r="T1181" s="283"/>
      <c r="U1181" s="283"/>
      <c r="V1181" s="283"/>
      <c r="W1181" s="283"/>
      <c r="X1181" s="283"/>
      <c r="Y1181" s="283"/>
      <c r="Z1181" s="283"/>
      <c r="AA1181" s="283"/>
      <c r="AB1181" s="283"/>
      <c r="AC1181" s="284"/>
      <c r="AE1181" s="403"/>
      <c r="AG1181" s="403"/>
      <c r="AI1181" s="403"/>
      <c r="AK1181" s="301"/>
    </row>
    <row r="1182" spans="4:37" ht="12.75" customHeight="1" outlineLevel="1" x14ac:dyDescent="0.25">
      <c r="D1182" s="139" t="str">
        <f>'Line Items'!D1118</f>
        <v>[Rolling Stock - Units/Trains Line 59]</v>
      </c>
      <c r="E1182" s="102"/>
      <c r="F1182" s="140" t="str">
        <f t="shared" si="82"/>
        <v>000 Veh Miles</v>
      </c>
      <c r="G1182" s="283"/>
      <c r="H1182" s="283"/>
      <c r="I1182" s="283"/>
      <c r="J1182" s="283"/>
      <c r="K1182" s="283"/>
      <c r="L1182" s="283"/>
      <c r="M1182" s="283"/>
      <c r="N1182" s="283"/>
      <c r="O1182" s="283"/>
      <c r="P1182" s="283"/>
      <c r="Q1182" s="283"/>
      <c r="R1182" s="283"/>
      <c r="S1182" s="283"/>
      <c r="T1182" s="283"/>
      <c r="U1182" s="283"/>
      <c r="V1182" s="283"/>
      <c r="W1182" s="283"/>
      <c r="X1182" s="283"/>
      <c r="Y1182" s="283"/>
      <c r="Z1182" s="283"/>
      <c r="AA1182" s="283"/>
      <c r="AB1182" s="283"/>
      <c r="AC1182" s="284"/>
      <c r="AE1182" s="403"/>
      <c r="AG1182" s="403"/>
      <c r="AI1182" s="403"/>
      <c r="AK1182" s="301"/>
    </row>
    <row r="1183" spans="4:37" ht="12.75" customHeight="1" outlineLevel="1" x14ac:dyDescent="0.25">
      <c r="D1183" s="111" t="str">
        <f>'Line Items'!D1119</f>
        <v>[Rolling Stock - Units/Trains Line 60]</v>
      </c>
      <c r="E1183" s="287"/>
      <c r="F1183" s="150" t="str">
        <f>F1182</f>
        <v>000 Veh Miles</v>
      </c>
      <c r="G1183" s="288"/>
      <c r="H1183" s="288"/>
      <c r="I1183" s="288"/>
      <c r="J1183" s="288"/>
      <c r="K1183" s="288"/>
      <c r="L1183" s="288"/>
      <c r="M1183" s="288"/>
      <c r="N1183" s="288"/>
      <c r="O1183" s="288"/>
      <c r="P1183" s="288"/>
      <c r="Q1183" s="288"/>
      <c r="R1183" s="288"/>
      <c r="S1183" s="288"/>
      <c r="T1183" s="288"/>
      <c r="U1183" s="288"/>
      <c r="V1183" s="288"/>
      <c r="W1183" s="288"/>
      <c r="X1183" s="288"/>
      <c r="Y1183" s="288"/>
      <c r="Z1183" s="288"/>
      <c r="AA1183" s="288"/>
      <c r="AB1183" s="288"/>
      <c r="AC1183" s="289"/>
      <c r="AE1183" s="404"/>
      <c r="AG1183" s="404"/>
      <c r="AI1183" s="404"/>
      <c r="AK1183" s="363"/>
    </row>
    <row r="1184" spans="4:37" ht="12.75" customHeight="1" outlineLevel="1" x14ac:dyDescent="0.25">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E1184" s="103"/>
      <c r="AG1184" s="103"/>
      <c r="AI1184" s="103"/>
    </row>
    <row r="1185" spans="2:37" ht="12.75" customHeight="1" outlineLevel="1" x14ac:dyDescent="0.25">
      <c r="D1185" s="292" t="str">
        <f>"Total "&amp;B1122</f>
        <v>Total DC (Third Rail) Mileage</v>
      </c>
      <c r="E1185" s="308"/>
      <c r="F1185" s="309" t="str">
        <f>F1183</f>
        <v>000 Veh Miles</v>
      </c>
      <c r="G1185" s="310">
        <f t="shared" ref="G1185:AB1185" si="83">SUM(G1124:G1183)</f>
        <v>0</v>
      </c>
      <c r="H1185" s="310">
        <f t="shared" si="83"/>
        <v>0</v>
      </c>
      <c r="I1185" s="310">
        <f t="shared" si="83"/>
        <v>0</v>
      </c>
      <c r="J1185" s="310">
        <f t="shared" si="83"/>
        <v>0</v>
      </c>
      <c r="K1185" s="310">
        <f t="shared" si="83"/>
        <v>0</v>
      </c>
      <c r="L1185" s="310">
        <f t="shared" si="83"/>
        <v>0</v>
      </c>
      <c r="M1185" s="310">
        <f t="shared" si="83"/>
        <v>0</v>
      </c>
      <c r="N1185" s="310">
        <f t="shared" si="83"/>
        <v>0</v>
      </c>
      <c r="O1185" s="310">
        <f t="shared" si="83"/>
        <v>0</v>
      </c>
      <c r="P1185" s="310">
        <f t="shared" si="83"/>
        <v>0</v>
      </c>
      <c r="Q1185" s="310">
        <f t="shared" si="83"/>
        <v>0</v>
      </c>
      <c r="R1185" s="310">
        <f t="shared" si="83"/>
        <v>0</v>
      </c>
      <c r="S1185" s="310">
        <f t="shared" si="83"/>
        <v>0</v>
      </c>
      <c r="T1185" s="310">
        <f t="shared" si="83"/>
        <v>0</v>
      </c>
      <c r="U1185" s="310">
        <f t="shared" si="83"/>
        <v>0</v>
      </c>
      <c r="V1185" s="310">
        <f t="shared" si="83"/>
        <v>0</v>
      </c>
      <c r="W1185" s="310">
        <f t="shared" si="83"/>
        <v>0</v>
      </c>
      <c r="X1185" s="310">
        <f t="shared" si="83"/>
        <v>0</v>
      </c>
      <c r="Y1185" s="310">
        <f t="shared" si="83"/>
        <v>0</v>
      </c>
      <c r="Z1185" s="310">
        <f t="shared" si="83"/>
        <v>0</v>
      </c>
      <c r="AA1185" s="310">
        <f t="shared" si="83"/>
        <v>0</v>
      </c>
      <c r="AB1185" s="310">
        <f t="shared" si="83"/>
        <v>0</v>
      </c>
      <c r="AC1185" s="298">
        <f>SUM(AC1124:AC1183)</f>
        <v>0</v>
      </c>
      <c r="AE1185" s="405">
        <f>SUM(AE1124:AE1183)</f>
        <v>0</v>
      </c>
      <c r="AG1185" s="405">
        <f>SUM(AG1124:AG1183)</f>
        <v>0</v>
      </c>
      <c r="AI1185" s="405">
        <f>SUM(AI1124:AI1183)</f>
        <v>0</v>
      </c>
      <c r="AK1185" s="296"/>
    </row>
    <row r="1186" spans="2:37" x14ac:dyDescent="0.25">
      <c r="G1186" s="103"/>
      <c r="H1186" s="103"/>
      <c r="I1186" s="103"/>
      <c r="J1186" s="103"/>
      <c r="K1186" s="103"/>
      <c r="L1186" s="103"/>
      <c r="M1186" s="103"/>
      <c r="N1186" s="103"/>
      <c r="O1186" s="103"/>
      <c r="P1186" s="103"/>
      <c r="Q1186" s="103"/>
      <c r="R1186" s="103"/>
      <c r="S1186" s="103"/>
      <c r="T1186" s="103"/>
      <c r="U1186" s="103"/>
      <c r="V1186" s="103"/>
      <c r="W1186" s="103"/>
      <c r="X1186" s="103"/>
      <c r="Y1186" s="103"/>
      <c r="Z1186" s="103"/>
      <c r="AA1186" s="103"/>
      <c r="AB1186" s="103"/>
      <c r="AC1186" s="103"/>
      <c r="AE1186" s="103"/>
      <c r="AG1186" s="103"/>
      <c r="AI1186" s="103"/>
    </row>
    <row r="1187" spans="2:37" collapsed="1" x14ac:dyDescent="0.25">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E1187" s="103"/>
      <c r="AG1187" s="103"/>
      <c r="AI1187" s="103"/>
    </row>
    <row r="1188" spans="2:37" ht="16.8" x14ac:dyDescent="0.3">
      <c r="B1188" s="7" t="s">
        <v>629</v>
      </c>
      <c r="C1188" s="7"/>
      <c r="D1188" s="7"/>
      <c r="E1188" s="7"/>
      <c r="F1188" s="7"/>
      <c r="G1188" s="323"/>
      <c r="H1188" s="323"/>
      <c r="I1188" s="323"/>
      <c r="J1188" s="323"/>
      <c r="K1188" s="323"/>
      <c r="L1188" s="323"/>
      <c r="M1188" s="323"/>
      <c r="N1188" s="323"/>
      <c r="O1188" s="323"/>
      <c r="P1188" s="323"/>
      <c r="Q1188" s="323"/>
      <c r="R1188" s="323"/>
      <c r="S1188" s="323"/>
      <c r="T1188" s="323"/>
      <c r="U1188" s="323"/>
      <c r="V1188" s="323"/>
      <c r="W1188" s="323"/>
      <c r="X1188" s="323"/>
      <c r="Y1188" s="323"/>
      <c r="Z1188" s="323"/>
      <c r="AA1188" s="323"/>
      <c r="AB1188" s="323"/>
      <c r="AC1188" s="323"/>
      <c r="AD1188" s="7"/>
      <c r="AE1188" s="323"/>
      <c r="AF1188" s="7"/>
      <c r="AG1188" s="323"/>
      <c r="AH1188" s="7"/>
      <c r="AI1188" s="323"/>
      <c r="AJ1188" s="7"/>
      <c r="AK1188" s="7"/>
    </row>
    <row r="1189" spans="2:37" x14ac:dyDescent="0.25">
      <c r="G1189" s="103"/>
      <c r="H1189" s="103"/>
      <c r="I1189" s="103"/>
      <c r="J1189" s="103"/>
      <c r="K1189" s="103"/>
      <c r="L1189" s="103"/>
      <c r="M1189" s="103"/>
      <c r="N1189" s="103"/>
      <c r="O1189" s="103"/>
      <c r="P1189" s="103"/>
      <c r="Q1189" s="103"/>
      <c r="R1189" s="103"/>
      <c r="S1189" s="103"/>
      <c r="T1189" s="103"/>
      <c r="U1189" s="103"/>
      <c r="V1189" s="103"/>
      <c r="W1189" s="103"/>
      <c r="X1189" s="103"/>
      <c r="Y1189" s="103"/>
      <c r="Z1189" s="103"/>
      <c r="AA1189" s="103"/>
      <c r="AB1189" s="103"/>
      <c r="AC1189" s="103"/>
      <c r="AE1189" s="103"/>
      <c r="AG1189" s="103"/>
      <c r="AI1189" s="103"/>
    </row>
    <row r="1190" spans="2:37" ht="16.5" customHeight="1" x14ac:dyDescent="0.25">
      <c r="B1190" s="17" t="s">
        <v>630</v>
      </c>
      <c r="C1190" s="17"/>
      <c r="D1190" s="277"/>
      <c r="E1190" s="277"/>
      <c r="F1190" s="17"/>
      <c r="G1190" s="388"/>
      <c r="H1190" s="388"/>
      <c r="I1190" s="388"/>
      <c r="J1190" s="388"/>
      <c r="K1190" s="388"/>
      <c r="L1190" s="388"/>
      <c r="M1190" s="388"/>
      <c r="N1190" s="388"/>
      <c r="O1190" s="388"/>
      <c r="P1190" s="388"/>
      <c r="Q1190" s="388"/>
      <c r="R1190" s="388"/>
      <c r="S1190" s="388"/>
      <c r="T1190" s="388"/>
      <c r="U1190" s="388"/>
      <c r="V1190" s="388"/>
      <c r="W1190" s="388"/>
      <c r="X1190" s="388"/>
      <c r="Y1190" s="388"/>
      <c r="Z1190" s="388"/>
      <c r="AA1190" s="388"/>
      <c r="AB1190" s="388"/>
      <c r="AC1190" s="388"/>
      <c r="AD1190" s="17"/>
      <c r="AE1190" s="388"/>
      <c r="AF1190" s="17"/>
      <c r="AG1190" s="388"/>
      <c r="AH1190" s="17"/>
      <c r="AI1190" s="388"/>
      <c r="AJ1190" s="17"/>
      <c r="AK1190" s="17"/>
    </row>
    <row r="1191" spans="2:37" ht="12.75" customHeight="1" outlineLevel="1" x14ac:dyDescent="0.25">
      <c r="G1191" s="103"/>
      <c r="H1191" s="103"/>
      <c r="I1191" s="103"/>
      <c r="J1191" s="103"/>
      <c r="K1191" s="103"/>
      <c r="L1191" s="103"/>
      <c r="M1191" s="103"/>
      <c r="N1191" s="103"/>
      <c r="O1191" s="103"/>
      <c r="P1191" s="103"/>
      <c r="Q1191" s="103"/>
      <c r="R1191" s="103"/>
      <c r="S1191" s="103"/>
      <c r="T1191" s="103"/>
      <c r="U1191" s="103"/>
      <c r="V1191" s="103"/>
      <c r="W1191" s="103"/>
      <c r="X1191" s="103"/>
      <c r="Y1191" s="103"/>
      <c r="Z1191" s="103"/>
      <c r="AA1191" s="103"/>
      <c r="AB1191" s="103"/>
      <c r="AC1191" s="103"/>
      <c r="AE1191" s="103"/>
      <c r="AG1191" s="103"/>
      <c r="AI1191" s="103"/>
    </row>
    <row r="1192" spans="2:37" ht="12.75" customHeight="1" outlineLevel="1" x14ac:dyDescent="0.25">
      <c r="D1192" s="345" t="str">
        <f>'Line Items'!D997</f>
        <v>Class 153 - Angel</v>
      </c>
      <c r="E1192" s="346"/>
      <c r="F1192" s="347" t="s">
        <v>631</v>
      </c>
      <c r="G1192" s="348"/>
      <c r="H1192" s="348"/>
      <c r="I1192" s="348"/>
      <c r="J1192" s="348"/>
      <c r="K1192" s="348"/>
      <c r="L1192" s="348"/>
      <c r="M1192" s="348"/>
      <c r="N1192" s="348"/>
      <c r="O1192" s="348"/>
      <c r="P1192" s="348"/>
      <c r="Q1192" s="348"/>
      <c r="R1192" s="348"/>
      <c r="S1192" s="348"/>
      <c r="T1192" s="348"/>
      <c r="U1192" s="348"/>
      <c r="V1192" s="348"/>
      <c r="W1192" s="348"/>
      <c r="X1192" s="348"/>
      <c r="Y1192" s="348"/>
      <c r="Z1192" s="348"/>
      <c r="AA1192" s="348"/>
      <c r="AB1192" s="348"/>
      <c r="AC1192" s="360"/>
      <c r="AE1192" s="359"/>
      <c r="AG1192" s="359"/>
      <c r="AI1192" s="359"/>
      <c r="AK1192" s="364"/>
    </row>
    <row r="1193" spans="2:37" ht="12.75" customHeight="1" outlineLevel="1" x14ac:dyDescent="0.25">
      <c r="D1193" s="139" t="str">
        <f>'Line Items'!D998</f>
        <v>Class 153 - Porterbrook</v>
      </c>
      <c r="E1193" s="102"/>
      <c r="F1193" s="140" t="str">
        <f t="shared" ref="F1193:F1250" si="84">F1192</f>
        <v>£000/ Veh</v>
      </c>
      <c r="G1193" s="283"/>
      <c r="H1193" s="283"/>
      <c r="I1193" s="283"/>
      <c r="J1193" s="283"/>
      <c r="K1193" s="283"/>
      <c r="L1193" s="283"/>
      <c r="M1193" s="283"/>
      <c r="N1193" s="283"/>
      <c r="O1193" s="283"/>
      <c r="P1193" s="283"/>
      <c r="Q1193" s="283"/>
      <c r="R1193" s="283"/>
      <c r="S1193" s="283"/>
      <c r="T1193" s="283"/>
      <c r="U1193" s="283"/>
      <c r="V1193" s="283"/>
      <c r="W1193" s="283"/>
      <c r="X1193" s="283"/>
      <c r="Y1193" s="283"/>
      <c r="Z1193" s="283"/>
      <c r="AA1193" s="283"/>
      <c r="AB1193" s="283"/>
      <c r="AC1193" s="284"/>
      <c r="AE1193" s="285"/>
      <c r="AG1193" s="285"/>
      <c r="AI1193" s="285"/>
      <c r="AK1193" s="378"/>
    </row>
    <row r="1194" spans="2:37" ht="12.75" customHeight="1" outlineLevel="1" x14ac:dyDescent="0.25">
      <c r="D1194" s="139" t="str">
        <f>'Line Items'!D999</f>
        <v>Class 156 - Angel</v>
      </c>
      <c r="E1194" s="102"/>
      <c r="F1194" s="140" t="str">
        <f t="shared" si="84"/>
        <v>£000/ Veh</v>
      </c>
      <c r="G1194" s="283"/>
      <c r="H1194" s="283"/>
      <c r="I1194" s="283"/>
      <c r="J1194" s="283"/>
      <c r="K1194" s="283"/>
      <c r="L1194" s="283"/>
      <c r="M1194" s="283"/>
      <c r="N1194" s="283"/>
      <c r="O1194" s="283"/>
      <c r="P1194" s="283"/>
      <c r="Q1194" s="283"/>
      <c r="R1194" s="283"/>
      <c r="S1194" s="283"/>
      <c r="T1194" s="283"/>
      <c r="U1194" s="283"/>
      <c r="V1194" s="283"/>
      <c r="W1194" s="283"/>
      <c r="X1194" s="283"/>
      <c r="Y1194" s="283"/>
      <c r="Z1194" s="283"/>
      <c r="AA1194" s="283"/>
      <c r="AB1194" s="283"/>
      <c r="AC1194" s="284"/>
      <c r="AE1194" s="285"/>
      <c r="AG1194" s="285"/>
      <c r="AI1194" s="285"/>
      <c r="AK1194" s="378"/>
    </row>
    <row r="1195" spans="2:37" ht="12.75" customHeight="1" outlineLevel="1" x14ac:dyDescent="0.25">
      <c r="D1195" s="139" t="str">
        <f>'Line Items'!D1000</f>
        <v>Class 156 - Porterbrook</v>
      </c>
      <c r="E1195" s="102"/>
      <c r="F1195" s="140" t="str">
        <f t="shared" si="84"/>
        <v>£000/ Veh</v>
      </c>
      <c r="G1195" s="283"/>
      <c r="H1195" s="283"/>
      <c r="I1195" s="283"/>
      <c r="J1195" s="283"/>
      <c r="K1195" s="283"/>
      <c r="L1195" s="283"/>
      <c r="M1195" s="283"/>
      <c r="N1195" s="283"/>
      <c r="O1195" s="283"/>
      <c r="P1195" s="283"/>
      <c r="Q1195" s="283"/>
      <c r="R1195" s="283"/>
      <c r="S1195" s="283"/>
      <c r="T1195" s="283"/>
      <c r="U1195" s="283"/>
      <c r="V1195" s="283"/>
      <c r="W1195" s="283"/>
      <c r="X1195" s="283"/>
      <c r="Y1195" s="283"/>
      <c r="Z1195" s="283"/>
      <c r="AA1195" s="283"/>
      <c r="AB1195" s="283"/>
      <c r="AC1195" s="284"/>
      <c r="AE1195" s="285"/>
      <c r="AG1195" s="285"/>
      <c r="AI1195" s="285"/>
      <c r="AK1195" s="378"/>
    </row>
    <row r="1196" spans="2:37" ht="12.75" customHeight="1" outlineLevel="1" x14ac:dyDescent="0.25">
      <c r="D1196" s="139" t="str">
        <f>'Line Items'!D1001</f>
        <v>Class 158 - Angel</v>
      </c>
      <c r="E1196" s="102"/>
      <c r="F1196" s="140" t="str">
        <f t="shared" si="84"/>
        <v>£000/ Veh</v>
      </c>
      <c r="G1196" s="283"/>
      <c r="H1196" s="283"/>
      <c r="I1196" s="283"/>
      <c r="J1196" s="283"/>
      <c r="K1196" s="283"/>
      <c r="L1196" s="283"/>
      <c r="M1196" s="283"/>
      <c r="N1196" s="283"/>
      <c r="O1196" s="283"/>
      <c r="P1196" s="283"/>
      <c r="Q1196" s="283"/>
      <c r="R1196" s="283"/>
      <c r="S1196" s="283"/>
      <c r="T1196" s="283"/>
      <c r="U1196" s="283"/>
      <c r="V1196" s="283"/>
      <c r="W1196" s="283"/>
      <c r="X1196" s="283"/>
      <c r="Y1196" s="283"/>
      <c r="Z1196" s="283"/>
      <c r="AA1196" s="283"/>
      <c r="AB1196" s="283"/>
      <c r="AC1196" s="284"/>
      <c r="AE1196" s="285"/>
      <c r="AG1196" s="285"/>
      <c r="AI1196" s="285"/>
      <c r="AK1196" s="378"/>
    </row>
    <row r="1197" spans="2:37" ht="12.75" customHeight="1" outlineLevel="1" x14ac:dyDescent="0.25">
      <c r="D1197" s="139" t="str">
        <f>'Line Items'!D1002</f>
        <v>Class 158 - Porterbrook</v>
      </c>
      <c r="E1197" s="102"/>
      <c r="F1197" s="140" t="str">
        <f t="shared" si="84"/>
        <v>£000/ Veh</v>
      </c>
      <c r="G1197" s="283"/>
      <c r="H1197" s="283"/>
      <c r="I1197" s="283"/>
      <c r="J1197" s="283"/>
      <c r="K1197" s="283"/>
      <c r="L1197" s="283"/>
      <c r="M1197" s="283"/>
      <c r="N1197" s="283"/>
      <c r="O1197" s="283"/>
      <c r="P1197" s="283"/>
      <c r="Q1197" s="283"/>
      <c r="R1197" s="283"/>
      <c r="S1197" s="283"/>
      <c r="T1197" s="283"/>
      <c r="U1197" s="283"/>
      <c r="V1197" s="283"/>
      <c r="W1197" s="283"/>
      <c r="X1197" s="283"/>
      <c r="Y1197" s="283"/>
      <c r="Z1197" s="283"/>
      <c r="AA1197" s="283"/>
      <c r="AB1197" s="283"/>
      <c r="AC1197" s="284"/>
      <c r="AE1197" s="285"/>
      <c r="AG1197" s="285"/>
      <c r="AI1197" s="285"/>
      <c r="AK1197" s="378"/>
    </row>
    <row r="1198" spans="2:37" ht="12.75" customHeight="1" outlineLevel="1" x14ac:dyDescent="0.25">
      <c r="D1198" s="139" t="str">
        <f>'Line Items'!D1003</f>
        <v>Class 158 - sub-lease from SWT</v>
      </c>
      <c r="E1198" s="102"/>
      <c r="F1198" s="140" t="str">
        <f t="shared" si="84"/>
        <v>£000/ Veh</v>
      </c>
      <c r="G1198" s="283"/>
      <c r="H1198" s="283"/>
      <c r="I1198" s="283"/>
      <c r="J1198" s="283"/>
      <c r="K1198" s="283"/>
      <c r="L1198" s="283"/>
      <c r="M1198" s="283"/>
      <c r="N1198" s="283"/>
      <c r="O1198" s="283"/>
      <c r="P1198" s="283"/>
      <c r="Q1198" s="283"/>
      <c r="R1198" s="283"/>
      <c r="S1198" s="283"/>
      <c r="T1198" s="283"/>
      <c r="U1198" s="283"/>
      <c r="V1198" s="283"/>
      <c r="W1198" s="283"/>
      <c r="X1198" s="283"/>
      <c r="Y1198" s="283"/>
      <c r="Z1198" s="283"/>
      <c r="AA1198" s="283"/>
      <c r="AB1198" s="283"/>
      <c r="AC1198" s="284"/>
      <c r="AE1198" s="285"/>
      <c r="AG1198" s="285"/>
      <c r="AI1198" s="285"/>
      <c r="AK1198" s="378"/>
    </row>
    <row r="1199" spans="2:37" ht="12.75" customHeight="1" outlineLevel="1" x14ac:dyDescent="0.25">
      <c r="D1199" s="139" t="str">
        <f>'Line Items'!D1004</f>
        <v>Class 222 - ERF</v>
      </c>
      <c r="E1199" s="102"/>
      <c r="F1199" s="140" t="str">
        <f t="shared" si="84"/>
        <v>£000/ Veh</v>
      </c>
      <c r="G1199" s="283"/>
      <c r="H1199" s="283"/>
      <c r="I1199" s="283"/>
      <c r="J1199" s="283"/>
      <c r="K1199" s="283"/>
      <c r="L1199" s="283"/>
      <c r="M1199" s="283"/>
      <c r="N1199" s="283"/>
      <c r="O1199" s="283"/>
      <c r="P1199" s="283"/>
      <c r="Q1199" s="283"/>
      <c r="R1199" s="283"/>
      <c r="S1199" s="283"/>
      <c r="T1199" s="283"/>
      <c r="U1199" s="283"/>
      <c r="V1199" s="283"/>
      <c r="W1199" s="283"/>
      <c r="X1199" s="283"/>
      <c r="Y1199" s="283"/>
      <c r="Z1199" s="283"/>
      <c r="AA1199" s="283"/>
      <c r="AB1199" s="283"/>
      <c r="AC1199" s="284"/>
      <c r="AE1199" s="285"/>
      <c r="AG1199" s="285"/>
      <c r="AI1199" s="285"/>
      <c r="AK1199" s="378"/>
    </row>
    <row r="1200" spans="2:37" ht="12.75" customHeight="1" outlineLevel="1" x14ac:dyDescent="0.25">
      <c r="D1200" s="139" t="str">
        <f>'Line Items'!D1005</f>
        <v>HST Powercar - Porterbrook</v>
      </c>
      <c r="E1200" s="102"/>
      <c r="F1200" s="140" t="str">
        <f t="shared" si="84"/>
        <v>£000/ Veh</v>
      </c>
      <c r="G1200" s="283"/>
      <c r="H1200" s="283"/>
      <c r="I1200" s="283"/>
      <c r="J1200" s="283"/>
      <c r="K1200" s="283"/>
      <c r="L1200" s="283"/>
      <c r="M1200" s="283"/>
      <c r="N1200" s="283"/>
      <c r="O1200" s="283"/>
      <c r="P1200" s="283"/>
      <c r="Q1200" s="283"/>
      <c r="R1200" s="283"/>
      <c r="S1200" s="283"/>
      <c r="T1200" s="283"/>
      <c r="U1200" s="283"/>
      <c r="V1200" s="283"/>
      <c r="W1200" s="283"/>
      <c r="X1200" s="283"/>
      <c r="Y1200" s="283"/>
      <c r="Z1200" s="283"/>
      <c r="AA1200" s="283"/>
      <c r="AB1200" s="283"/>
      <c r="AC1200" s="284"/>
      <c r="AE1200" s="285"/>
      <c r="AG1200" s="285"/>
      <c r="AI1200" s="285"/>
      <c r="AK1200" s="378"/>
    </row>
    <row r="1201" spans="4:37" ht="12.75" customHeight="1" outlineLevel="1" x14ac:dyDescent="0.25">
      <c r="D1201" s="139" t="str">
        <f>'Line Items'!D1006</f>
        <v>HST Trailer - Porterbrook</v>
      </c>
      <c r="E1201" s="102"/>
      <c r="F1201" s="140" t="str">
        <f t="shared" si="84"/>
        <v>£000/ Veh</v>
      </c>
      <c r="G1201" s="283"/>
      <c r="H1201" s="283"/>
      <c r="I1201" s="283"/>
      <c r="J1201" s="283"/>
      <c r="K1201" s="283"/>
      <c r="L1201" s="283"/>
      <c r="M1201" s="283"/>
      <c r="N1201" s="283"/>
      <c r="O1201" s="283"/>
      <c r="P1201" s="283"/>
      <c r="Q1201" s="283"/>
      <c r="R1201" s="283"/>
      <c r="S1201" s="283"/>
      <c r="T1201" s="283"/>
      <c r="U1201" s="283"/>
      <c r="V1201" s="283"/>
      <c r="W1201" s="283"/>
      <c r="X1201" s="283"/>
      <c r="Y1201" s="283"/>
      <c r="Z1201" s="283"/>
      <c r="AA1201" s="283"/>
      <c r="AB1201" s="283"/>
      <c r="AC1201" s="284"/>
      <c r="AE1201" s="285"/>
      <c r="AG1201" s="285"/>
      <c r="AI1201" s="285"/>
      <c r="AK1201" s="378"/>
    </row>
    <row r="1202" spans="4:37" ht="12.75" customHeight="1" outlineLevel="1" x14ac:dyDescent="0.25">
      <c r="D1202" s="139" t="str">
        <f>'Line Items'!D1007</f>
        <v>HST Catering - Porterbrook</v>
      </c>
      <c r="E1202" s="102"/>
      <c r="F1202" s="140" t="str">
        <f t="shared" si="84"/>
        <v>£000/ Veh</v>
      </c>
      <c r="G1202" s="283"/>
      <c r="H1202" s="283"/>
      <c r="I1202" s="283"/>
      <c r="J1202" s="283"/>
      <c r="K1202" s="283"/>
      <c r="L1202" s="283"/>
      <c r="M1202" s="283"/>
      <c r="N1202" s="283"/>
      <c r="O1202" s="283"/>
      <c r="P1202" s="283"/>
      <c r="Q1202" s="283"/>
      <c r="R1202" s="283"/>
      <c r="S1202" s="283"/>
      <c r="T1202" s="283"/>
      <c r="U1202" s="283"/>
      <c r="V1202" s="283"/>
      <c r="W1202" s="283"/>
      <c r="X1202" s="283"/>
      <c r="Y1202" s="283"/>
      <c r="Z1202" s="283"/>
      <c r="AA1202" s="283"/>
      <c r="AB1202" s="283"/>
      <c r="AC1202" s="284"/>
      <c r="AE1202" s="285"/>
      <c r="AG1202" s="285"/>
      <c r="AI1202" s="285"/>
      <c r="AK1202" s="378"/>
    </row>
    <row r="1203" spans="4:37" ht="12.75" customHeight="1" outlineLevel="1" x14ac:dyDescent="0.25">
      <c r="D1203" s="139" t="str">
        <f>'Line Items'!D1008</f>
        <v>HST Spares - Porterbrook</v>
      </c>
      <c r="E1203" s="102"/>
      <c r="F1203" s="140" t="str">
        <f t="shared" si="84"/>
        <v>£000/ Veh</v>
      </c>
      <c r="G1203" s="283"/>
      <c r="H1203" s="283"/>
      <c r="I1203" s="283"/>
      <c r="J1203" s="283"/>
      <c r="K1203" s="283"/>
      <c r="L1203" s="283"/>
      <c r="M1203" s="283"/>
      <c r="N1203" s="283"/>
      <c r="O1203" s="283"/>
      <c r="P1203" s="283"/>
      <c r="Q1203" s="283"/>
      <c r="R1203" s="283"/>
      <c r="S1203" s="283"/>
      <c r="T1203" s="283"/>
      <c r="U1203" s="283"/>
      <c r="V1203" s="283"/>
      <c r="W1203" s="283"/>
      <c r="X1203" s="283"/>
      <c r="Y1203" s="283"/>
      <c r="Z1203" s="283"/>
      <c r="AA1203" s="283"/>
      <c r="AB1203" s="283"/>
      <c r="AC1203" s="284"/>
      <c r="AE1203" s="285"/>
      <c r="AG1203" s="285"/>
      <c r="AI1203" s="285"/>
      <c r="AK1203" s="378"/>
    </row>
    <row r="1204" spans="4:37" ht="12.75" customHeight="1" outlineLevel="1" x14ac:dyDescent="0.25">
      <c r="D1204" s="139" t="str">
        <f>'Line Items'!D1009</f>
        <v>HST Powercar - Angel</v>
      </c>
      <c r="E1204" s="102"/>
      <c r="F1204" s="140" t="str">
        <f t="shared" si="84"/>
        <v>£000/ Veh</v>
      </c>
      <c r="G1204" s="283"/>
      <c r="H1204" s="283"/>
      <c r="I1204" s="283"/>
      <c r="J1204" s="283"/>
      <c r="K1204" s="283"/>
      <c r="L1204" s="283"/>
      <c r="M1204" s="283"/>
      <c r="N1204" s="283"/>
      <c r="O1204" s="283"/>
      <c r="P1204" s="283"/>
      <c r="Q1204" s="283"/>
      <c r="R1204" s="283"/>
      <c r="S1204" s="283"/>
      <c r="T1204" s="283"/>
      <c r="U1204" s="283"/>
      <c r="V1204" s="283"/>
      <c r="W1204" s="283"/>
      <c r="X1204" s="283"/>
      <c r="Y1204" s="283"/>
      <c r="Z1204" s="283"/>
      <c r="AA1204" s="283"/>
      <c r="AB1204" s="283"/>
      <c r="AC1204" s="284"/>
      <c r="AE1204" s="285"/>
      <c r="AG1204" s="285"/>
      <c r="AI1204" s="285"/>
      <c r="AK1204" s="378"/>
    </row>
    <row r="1205" spans="4:37" ht="12.75" customHeight="1" outlineLevel="1" x14ac:dyDescent="0.25">
      <c r="D1205" s="139" t="str">
        <f>'Line Items'!D1010</f>
        <v>HST Trailer - Angel</v>
      </c>
      <c r="E1205" s="102"/>
      <c r="F1205" s="140" t="str">
        <f t="shared" si="84"/>
        <v>£000/ Veh</v>
      </c>
      <c r="G1205" s="283"/>
      <c r="H1205" s="283"/>
      <c r="I1205" s="283"/>
      <c r="J1205" s="283"/>
      <c r="K1205" s="283"/>
      <c r="L1205" s="283"/>
      <c r="M1205" s="283"/>
      <c r="N1205" s="283"/>
      <c r="O1205" s="283"/>
      <c r="P1205" s="283"/>
      <c r="Q1205" s="283"/>
      <c r="R1205" s="283"/>
      <c r="S1205" s="283"/>
      <c r="T1205" s="283"/>
      <c r="U1205" s="283"/>
      <c r="V1205" s="283"/>
      <c r="W1205" s="283"/>
      <c r="X1205" s="283"/>
      <c r="Y1205" s="283"/>
      <c r="Z1205" s="283"/>
      <c r="AA1205" s="283"/>
      <c r="AB1205" s="283"/>
      <c r="AC1205" s="284"/>
      <c r="AE1205" s="285"/>
      <c r="AG1205" s="285"/>
      <c r="AI1205" s="285"/>
      <c r="AK1205" s="378"/>
    </row>
    <row r="1206" spans="4:37" ht="12.75" customHeight="1" outlineLevel="1" x14ac:dyDescent="0.25">
      <c r="D1206" s="139" t="str">
        <f>'Line Items'!D1011</f>
        <v>[Rolling Stock Line 15]</v>
      </c>
      <c r="E1206" s="102"/>
      <c r="F1206" s="140" t="str">
        <f t="shared" si="84"/>
        <v>£000/ Veh</v>
      </c>
      <c r="G1206" s="283"/>
      <c r="H1206" s="283"/>
      <c r="I1206" s="283"/>
      <c r="J1206" s="283"/>
      <c r="K1206" s="283"/>
      <c r="L1206" s="283"/>
      <c r="M1206" s="283"/>
      <c r="N1206" s="283"/>
      <c r="O1206" s="283"/>
      <c r="P1206" s="283"/>
      <c r="Q1206" s="283"/>
      <c r="R1206" s="283"/>
      <c r="S1206" s="283"/>
      <c r="T1206" s="283"/>
      <c r="U1206" s="283"/>
      <c r="V1206" s="283"/>
      <c r="W1206" s="283"/>
      <c r="X1206" s="283"/>
      <c r="Y1206" s="283"/>
      <c r="Z1206" s="283"/>
      <c r="AA1206" s="283"/>
      <c r="AB1206" s="283"/>
      <c r="AC1206" s="284"/>
      <c r="AE1206" s="285"/>
      <c r="AG1206" s="285"/>
      <c r="AI1206" s="285"/>
      <c r="AK1206" s="378"/>
    </row>
    <row r="1207" spans="4:37" ht="12.75" customHeight="1" outlineLevel="1" x14ac:dyDescent="0.25">
      <c r="D1207" s="139" t="str">
        <f>'Line Items'!D1012</f>
        <v>[Rolling Stock Line 16]</v>
      </c>
      <c r="E1207" s="102"/>
      <c r="F1207" s="140" t="str">
        <f t="shared" si="84"/>
        <v>£000/ Veh</v>
      </c>
      <c r="G1207" s="283"/>
      <c r="H1207" s="283"/>
      <c r="I1207" s="283"/>
      <c r="J1207" s="283"/>
      <c r="K1207" s="283"/>
      <c r="L1207" s="283"/>
      <c r="M1207" s="283"/>
      <c r="N1207" s="283"/>
      <c r="O1207" s="283"/>
      <c r="P1207" s="283"/>
      <c r="Q1207" s="283"/>
      <c r="R1207" s="283"/>
      <c r="S1207" s="283"/>
      <c r="T1207" s="283"/>
      <c r="U1207" s="283"/>
      <c r="V1207" s="283"/>
      <c r="W1207" s="283"/>
      <c r="X1207" s="283"/>
      <c r="Y1207" s="283"/>
      <c r="Z1207" s="283"/>
      <c r="AA1207" s="283"/>
      <c r="AB1207" s="283"/>
      <c r="AC1207" s="284"/>
      <c r="AE1207" s="285"/>
      <c r="AG1207" s="285"/>
      <c r="AI1207" s="285"/>
      <c r="AK1207" s="378"/>
    </row>
    <row r="1208" spans="4:37" ht="12.75" customHeight="1" outlineLevel="1" x14ac:dyDescent="0.25">
      <c r="D1208" s="139" t="str">
        <f>'Line Items'!D1013</f>
        <v>[Rolling Stock Line 17]</v>
      </c>
      <c r="E1208" s="102"/>
      <c r="F1208" s="140" t="str">
        <f t="shared" si="84"/>
        <v>£000/ Veh</v>
      </c>
      <c r="G1208" s="283"/>
      <c r="H1208" s="283"/>
      <c r="I1208" s="283"/>
      <c r="J1208" s="283"/>
      <c r="K1208" s="283"/>
      <c r="L1208" s="283"/>
      <c r="M1208" s="283"/>
      <c r="N1208" s="283"/>
      <c r="O1208" s="283"/>
      <c r="P1208" s="283"/>
      <c r="Q1208" s="283"/>
      <c r="R1208" s="283"/>
      <c r="S1208" s="283"/>
      <c r="T1208" s="283"/>
      <c r="U1208" s="283"/>
      <c r="V1208" s="283"/>
      <c r="W1208" s="283"/>
      <c r="X1208" s="283"/>
      <c r="Y1208" s="283"/>
      <c r="Z1208" s="283"/>
      <c r="AA1208" s="283"/>
      <c r="AB1208" s="283"/>
      <c r="AC1208" s="284"/>
      <c r="AE1208" s="285"/>
      <c r="AG1208" s="285"/>
      <c r="AI1208" s="285"/>
      <c r="AK1208" s="378"/>
    </row>
    <row r="1209" spans="4:37" ht="12.75" customHeight="1" outlineLevel="1" x14ac:dyDescent="0.25">
      <c r="D1209" s="139" t="str">
        <f>'Line Items'!D1014</f>
        <v>[Rolling Stock Line 18]</v>
      </c>
      <c r="E1209" s="102"/>
      <c r="F1209" s="140" t="str">
        <f t="shared" si="84"/>
        <v>£000/ Veh</v>
      </c>
      <c r="G1209" s="283"/>
      <c r="H1209" s="283"/>
      <c r="I1209" s="283"/>
      <c r="J1209" s="283"/>
      <c r="K1209" s="283"/>
      <c r="L1209" s="283"/>
      <c r="M1209" s="283"/>
      <c r="N1209" s="283"/>
      <c r="O1209" s="283"/>
      <c r="P1209" s="283"/>
      <c r="Q1209" s="283"/>
      <c r="R1209" s="283"/>
      <c r="S1209" s="283"/>
      <c r="T1209" s="283"/>
      <c r="U1209" s="283"/>
      <c r="V1209" s="283"/>
      <c r="W1209" s="283"/>
      <c r="X1209" s="283"/>
      <c r="Y1209" s="283"/>
      <c r="Z1209" s="283"/>
      <c r="AA1209" s="283"/>
      <c r="AB1209" s="283"/>
      <c r="AC1209" s="284"/>
      <c r="AE1209" s="285"/>
      <c r="AG1209" s="285"/>
      <c r="AI1209" s="285"/>
      <c r="AK1209" s="378"/>
    </row>
    <row r="1210" spans="4:37" ht="12.75" customHeight="1" outlineLevel="1" x14ac:dyDescent="0.25">
      <c r="D1210" s="139" t="str">
        <f>'Line Items'!D1015</f>
        <v>[Rolling Stock Line 19]</v>
      </c>
      <c r="E1210" s="102"/>
      <c r="F1210" s="140" t="str">
        <f t="shared" si="84"/>
        <v>£000/ Veh</v>
      </c>
      <c r="G1210" s="283"/>
      <c r="H1210" s="283"/>
      <c r="I1210" s="283"/>
      <c r="J1210" s="283"/>
      <c r="K1210" s="283"/>
      <c r="L1210" s="283"/>
      <c r="M1210" s="283"/>
      <c r="N1210" s="283"/>
      <c r="O1210" s="283"/>
      <c r="P1210" s="283"/>
      <c r="Q1210" s="283"/>
      <c r="R1210" s="283"/>
      <c r="S1210" s="283"/>
      <c r="T1210" s="283"/>
      <c r="U1210" s="283"/>
      <c r="V1210" s="283"/>
      <c r="W1210" s="283"/>
      <c r="X1210" s="283"/>
      <c r="Y1210" s="283"/>
      <c r="Z1210" s="283"/>
      <c r="AA1210" s="283"/>
      <c r="AB1210" s="283"/>
      <c r="AC1210" s="284"/>
      <c r="AE1210" s="285"/>
      <c r="AG1210" s="285"/>
      <c r="AI1210" s="285"/>
      <c r="AK1210" s="378"/>
    </row>
    <row r="1211" spans="4:37" ht="12.75" customHeight="1" outlineLevel="1" x14ac:dyDescent="0.25">
      <c r="D1211" s="139" t="str">
        <f>'Line Items'!D1016</f>
        <v>[Rolling Stock Line 20]</v>
      </c>
      <c r="E1211" s="102"/>
      <c r="F1211" s="140" t="str">
        <f t="shared" si="84"/>
        <v>£000/ Veh</v>
      </c>
      <c r="G1211" s="283"/>
      <c r="H1211" s="283"/>
      <c r="I1211" s="283"/>
      <c r="J1211" s="283"/>
      <c r="K1211" s="283"/>
      <c r="L1211" s="283"/>
      <c r="M1211" s="283"/>
      <c r="N1211" s="283"/>
      <c r="O1211" s="283"/>
      <c r="P1211" s="283"/>
      <c r="Q1211" s="283"/>
      <c r="R1211" s="283"/>
      <c r="S1211" s="283"/>
      <c r="T1211" s="283"/>
      <c r="U1211" s="283"/>
      <c r="V1211" s="283"/>
      <c r="W1211" s="283"/>
      <c r="X1211" s="283"/>
      <c r="Y1211" s="283"/>
      <c r="Z1211" s="283"/>
      <c r="AA1211" s="283"/>
      <c r="AB1211" s="283"/>
      <c r="AC1211" s="284"/>
      <c r="AE1211" s="285"/>
      <c r="AG1211" s="285"/>
      <c r="AI1211" s="285"/>
      <c r="AK1211" s="378"/>
    </row>
    <row r="1212" spans="4:37" ht="12.75" customHeight="1" outlineLevel="1" x14ac:dyDescent="0.25">
      <c r="D1212" s="139" t="str">
        <f>'Line Items'!D1017</f>
        <v>[Rolling Stock Line 21]</v>
      </c>
      <c r="E1212" s="102"/>
      <c r="F1212" s="140" t="str">
        <f t="shared" si="84"/>
        <v>£000/ Veh</v>
      </c>
      <c r="G1212" s="283"/>
      <c r="H1212" s="283"/>
      <c r="I1212" s="283"/>
      <c r="J1212" s="283"/>
      <c r="K1212" s="283"/>
      <c r="L1212" s="283"/>
      <c r="M1212" s="283"/>
      <c r="N1212" s="283"/>
      <c r="O1212" s="283"/>
      <c r="P1212" s="283"/>
      <c r="Q1212" s="283"/>
      <c r="R1212" s="283"/>
      <c r="S1212" s="283"/>
      <c r="T1212" s="283"/>
      <c r="U1212" s="283"/>
      <c r="V1212" s="283"/>
      <c r="W1212" s="283"/>
      <c r="X1212" s="283"/>
      <c r="Y1212" s="283"/>
      <c r="Z1212" s="283"/>
      <c r="AA1212" s="283"/>
      <c r="AB1212" s="283"/>
      <c r="AC1212" s="284"/>
      <c r="AE1212" s="285"/>
      <c r="AG1212" s="285"/>
      <c r="AI1212" s="285"/>
      <c r="AK1212" s="378"/>
    </row>
    <row r="1213" spans="4:37" ht="12.75" customHeight="1" outlineLevel="1" x14ac:dyDescent="0.25">
      <c r="D1213" s="139" t="str">
        <f>'Line Items'!D1018</f>
        <v>[Rolling Stock Line 22]</v>
      </c>
      <c r="E1213" s="102"/>
      <c r="F1213" s="140" t="str">
        <f t="shared" si="84"/>
        <v>£000/ Veh</v>
      </c>
      <c r="G1213" s="283"/>
      <c r="H1213" s="283"/>
      <c r="I1213" s="283"/>
      <c r="J1213" s="283"/>
      <c r="K1213" s="283"/>
      <c r="L1213" s="283"/>
      <c r="M1213" s="283"/>
      <c r="N1213" s="283"/>
      <c r="O1213" s="283"/>
      <c r="P1213" s="283"/>
      <c r="Q1213" s="283"/>
      <c r="R1213" s="283"/>
      <c r="S1213" s="283"/>
      <c r="T1213" s="283"/>
      <c r="U1213" s="283"/>
      <c r="V1213" s="283"/>
      <c r="W1213" s="283"/>
      <c r="X1213" s="283"/>
      <c r="Y1213" s="283"/>
      <c r="Z1213" s="283"/>
      <c r="AA1213" s="283"/>
      <c r="AB1213" s="283"/>
      <c r="AC1213" s="284"/>
      <c r="AE1213" s="285"/>
      <c r="AG1213" s="285"/>
      <c r="AI1213" s="285"/>
      <c r="AK1213" s="378"/>
    </row>
    <row r="1214" spans="4:37" ht="12.75" customHeight="1" outlineLevel="1" x14ac:dyDescent="0.25">
      <c r="D1214" s="139" t="str">
        <f>'Line Items'!D1019</f>
        <v>[Rolling Stock Line 23]</v>
      </c>
      <c r="E1214" s="102"/>
      <c r="F1214" s="140" t="str">
        <f t="shared" si="84"/>
        <v>£000/ Veh</v>
      </c>
      <c r="G1214" s="283"/>
      <c r="H1214" s="283"/>
      <c r="I1214" s="283"/>
      <c r="J1214" s="283"/>
      <c r="K1214" s="283"/>
      <c r="L1214" s="283"/>
      <c r="M1214" s="283"/>
      <c r="N1214" s="283"/>
      <c r="O1214" s="283"/>
      <c r="P1214" s="283"/>
      <c r="Q1214" s="283"/>
      <c r="R1214" s="283"/>
      <c r="S1214" s="283"/>
      <c r="T1214" s="283"/>
      <c r="U1214" s="283"/>
      <c r="V1214" s="283"/>
      <c r="W1214" s="283"/>
      <c r="X1214" s="283"/>
      <c r="Y1214" s="283"/>
      <c r="Z1214" s="283"/>
      <c r="AA1214" s="283"/>
      <c r="AB1214" s="283"/>
      <c r="AC1214" s="284"/>
      <c r="AE1214" s="285"/>
      <c r="AG1214" s="285"/>
      <c r="AI1214" s="285"/>
      <c r="AK1214" s="378"/>
    </row>
    <row r="1215" spans="4:37" ht="12.75" customHeight="1" outlineLevel="1" x14ac:dyDescent="0.25">
      <c r="D1215" s="139" t="str">
        <f>'Line Items'!D1020</f>
        <v>[Rolling Stock Line 24]</v>
      </c>
      <c r="E1215" s="102"/>
      <c r="F1215" s="140" t="str">
        <f t="shared" si="84"/>
        <v>£000/ Veh</v>
      </c>
      <c r="G1215" s="283"/>
      <c r="H1215" s="283"/>
      <c r="I1215" s="283"/>
      <c r="J1215" s="283"/>
      <c r="K1215" s="283"/>
      <c r="L1215" s="283"/>
      <c r="M1215" s="283"/>
      <c r="N1215" s="283"/>
      <c r="O1215" s="283"/>
      <c r="P1215" s="283"/>
      <c r="Q1215" s="283"/>
      <c r="R1215" s="283"/>
      <c r="S1215" s="283"/>
      <c r="T1215" s="283"/>
      <c r="U1215" s="283"/>
      <c r="V1215" s="283"/>
      <c r="W1215" s="283"/>
      <c r="X1215" s="283"/>
      <c r="Y1215" s="283"/>
      <c r="Z1215" s="283"/>
      <c r="AA1215" s="283"/>
      <c r="AB1215" s="283"/>
      <c r="AC1215" s="284"/>
      <c r="AE1215" s="285"/>
      <c r="AG1215" s="285"/>
      <c r="AI1215" s="285"/>
      <c r="AK1215" s="378"/>
    </row>
    <row r="1216" spans="4:37" ht="12.75" customHeight="1" outlineLevel="1" x14ac:dyDescent="0.25">
      <c r="D1216" s="139" t="str">
        <f>'Line Items'!D1021</f>
        <v>[Rolling Stock Line 25]</v>
      </c>
      <c r="E1216" s="102"/>
      <c r="F1216" s="140" t="str">
        <f t="shared" si="84"/>
        <v>£000/ Veh</v>
      </c>
      <c r="G1216" s="283"/>
      <c r="H1216" s="283"/>
      <c r="I1216" s="283"/>
      <c r="J1216" s="283"/>
      <c r="K1216" s="283"/>
      <c r="L1216" s="283"/>
      <c r="M1216" s="283"/>
      <c r="N1216" s="283"/>
      <c r="O1216" s="283"/>
      <c r="P1216" s="283"/>
      <c r="Q1216" s="283"/>
      <c r="R1216" s="283"/>
      <c r="S1216" s="283"/>
      <c r="T1216" s="283"/>
      <c r="U1216" s="283"/>
      <c r="V1216" s="283"/>
      <c r="W1216" s="283"/>
      <c r="X1216" s="283"/>
      <c r="Y1216" s="283"/>
      <c r="Z1216" s="283"/>
      <c r="AA1216" s="283"/>
      <c r="AB1216" s="283"/>
      <c r="AC1216" s="284"/>
      <c r="AE1216" s="285"/>
      <c r="AG1216" s="285"/>
      <c r="AI1216" s="285"/>
      <c r="AK1216" s="378"/>
    </row>
    <row r="1217" spans="4:37" ht="12.75" customHeight="1" outlineLevel="1" x14ac:dyDescent="0.25">
      <c r="D1217" s="139" t="str">
        <f>'Line Items'!D1022</f>
        <v>[Rolling Stock Line 26]</v>
      </c>
      <c r="E1217" s="102"/>
      <c r="F1217" s="140" t="str">
        <f t="shared" si="84"/>
        <v>£000/ Veh</v>
      </c>
      <c r="G1217" s="283"/>
      <c r="H1217" s="283"/>
      <c r="I1217" s="283"/>
      <c r="J1217" s="283"/>
      <c r="K1217" s="283"/>
      <c r="L1217" s="283"/>
      <c r="M1217" s="283"/>
      <c r="N1217" s="283"/>
      <c r="O1217" s="283"/>
      <c r="P1217" s="283"/>
      <c r="Q1217" s="283"/>
      <c r="R1217" s="283"/>
      <c r="S1217" s="283"/>
      <c r="T1217" s="283"/>
      <c r="U1217" s="283"/>
      <c r="V1217" s="283"/>
      <c r="W1217" s="283"/>
      <c r="X1217" s="283"/>
      <c r="Y1217" s="283"/>
      <c r="Z1217" s="283"/>
      <c r="AA1217" s="283"/>
      <c r="AB1217" s="283"/>
      <c r="AC1217" s="284"/>
      <c r="AE1217" s="285"/>
      <c r="AG1217" s="285"/>
      <c r="AI1217" s="285"/>
      <c r="AK1217" s="378"/>
    </row>
    <row r="1218" spans="4:37" ht="12.75" customHeight="1" outlineLevel="1" x14ac:dyDescent="0.25">
      <c r="D1218" s="139" t="str">
        <f>'Line Items'!D1023</f>
        <v>[Rolling Stock Line 27]</v>
      </c>
      <c r="E1218" s="102"/>
      <c r="F1218" s="140" t="str">
        <f t="shared" si="84"/>
        <v>£000/ Veh</v>
      </c>
      <c r="G1218" s="283"/>
      <c r="H1218" s="283"/>
      <c r="I1218" s="283"/>
      <c r="J1218" s="283"/>
      <c r="K1218" s="283"/>
      <c r="L1218" s="283"/>
      <c r="M1218" s="283"/>
      <c r="N1218" s="283"/>
      <c r="O1218" s="283"/>
      <c r="P1218" s="283"/>
      <c r="Q1218" s="283"/>
      <c r="R1218" s="283"/>
      <c r="S1218" s="283"/>
      <c r="T1218" s="283"/>
      <c r="U1218" s="283"/>
      <c r="V1218" s="283"/>
      <c r="W1218" s="283"/>
      <c r="X1218" s="283"/>
      <c r="Y1218" s="283"/>
      <c r="Z1218" s="283"/>
      <c r="AA1218" s="283"/>
      <c r="AB1218" s="283"/>
      <c r="AC1218" s="284"/>
      <c r="AE1218" s="285"/>
      <c r="AG1218" s="285"/>
      <c r="AI1218" s="285"/>
      <c r="AK1218" s="378"/>
    </row>
    <row r="1219" spans="4:37" ht="12.75" customHeight="1" outlineLevel="1" x14ac:dyDescent="0.25">
      <c r="D1219" s="139" t="str">
        <f>'Line Items'!D1024</f>
        <v>[Rolling Stock Line 28]</v>
      </c>
      <c r="E1219" s="102"/>
      <c r="F1219" s="140" t="str">
        <f t="shared" si="84"/>
        <v>£000/ Veh</v>
      </c>
      <c r="G1219" s="283"/>
      <c r="H1219" s="283"/>
      <c r="I1219" s="283"/>
      <c r="J1219" s="283"/>
      <c r="K1219" s="283"/>
      <c r="L1219" s="283"/>
      <c r="M1219" s="283"/>
      <c r="N1219" s="283"/>
      <c r="O1219" s="283"/>
      <c r="P1219" s="283"/>
      <c r="Q1219" s="283"/>
      <c r="R1219" s="283"/>
      <c r="S1219" s="283"/>
      <c r="T1219" s="283"/>
      <c r="U1219" s="283"/>
      <c r="V1219" s="283"/>
      <c r="W1219" s="283"/>
      <c r="X1219" s="283"/>
      <c r="Y1219" s="283"/>
      <c r="Z1219" s="283"/>
      <c r="AA1219" s="283"/>
      <c r="AB1219" s="283"/>
      <c r="AC1219" s="284"/>
      <c r="AE1219" s="285"/>
      <c r="AG1219" s="285"/>
      <c r="AI1219" s="285"/>
      <c r="AK1219" s="378"/>
    </row>
    <row r="1220" spans="4:37" ht="12.75" customHeight="1" outlineLevel="1" x14ac:dyDescent="0.25">
      <c r="D1220" s="139" t="str">
        <f>'Line Items'!D1025</f>
        <v>[Rolling Stock Line 29]</v>
      </c>
      <c r="E1220" s="102"/>
      <c r="F1220" s="140" t="str">
        <f t="shared" si="84"/>
        <v>£000/ Veh</v>
      </c>
      <c r="G1220" s="283"/>
      <c r="H1220" s="283"/>
      <c r="I1220" s="283"/>
      <c r="J1220" s="283"/>
      <c r="K1220" s="283"/>
      <c r="L1220" s="283"/>
      <c r="M1220" s="283"/>
      <c r="N1220" s="283"/>
      <c r="O1220" s="283"/>
      <c r="P1220" s="283"/>
      <c r="Q1220" s="283"/>
      <c r="R1220" s="283"/>
      <c r="S1220" s="283"/>
      <c r="T1220" s="283"/>
      <c r="U1220" s="283"/>
      <c r="V1220" s="283"/>
      <c r="W1220" s="283"/>
      <c r="X1220" s="283"/>
      <c r="Y1220" s="283"/>
      <c r="Z1220" s="283"/>
      <c r="AA1220" s="283"/>
      <c r="AB1220" s="283"/>
      <c r="AC1220" s="284"/>
      <c r="AE1220" s="285"/>
      <c r="AG1220" s="285"/>
      <c r="AI1220" s="285"/>
      <c r="AK1220" s="378"/>
    </row>
    <row r="1221" spans="4:37" ht="12.75" customHeight="1" outlineLevel="1" x14ac:dyDescent="0.25">
      <c r="D1221" s="139" t="str">
        <f>'Line Items'!D1026</f>
        <v>[Rolling Stock Line 30]</v>
      </c>
      <c r="E1221" s="102"/>
      <c r="F1221" s="140" t="str">
        <f t="shared" si="84"/>
        <v>£000/ Veh</v>
      </c>
      <c r="G1221" s="283"/>
      <c r="H1221" s="283"/>
      <c r="I1221" s="283"/>
      <c r="J1221" s="283"/>
      <c r="K1221" s="283"/>
      <c r="L1221" s="283"/>
      <c r="M1221" s="283"/>
      <c r="N1221" s="283"/>
      <c r="O1221" s="283"/>
      <c r="P1221" s="283"/>
      <c r="Q1221" s="283"/>
      <c r="R1221" s="283"/>
      <c r="S1221" s="283"/>
      <c r="T1221" s="283"/>
      <c r="U1221" s="283"/>
      <c r="V1221" s="283"/>
      <c r="W1221" s="283"/>
      <c r="X1221" s="283"/>
      <c r="Y1221" s="283"/>
      <c r="Z1221" s="283"/>
      <c r="AA1221" s="283"/>
      <c r="AB1221" s="283"/>
      <c r="AC1221" s="284"/>
      <c r="AE1221" s="285"/>
      <c r="AG1221" s="285"/>
      <c r="AI1221" s="285"/>
      <c r="AK1221" s="378"/>
    </row>
    <row r="1222" spans="4:37" ht="12.75" customHeight="1" outlineLevel="1" x14ac:dyDescent="0.25">
      <c r="D1222" s="139" t="str">
        <f>'Line Items'!D1027</f>
        <v>[Rolling Stock Line 31]</v>
      </c>
      <c r="E1222" s="102"/>
      <c r="F1222" s="140" t="str">
        <f t="shared" si="84"/>
        <v>£000/ Veh</v>
      </c>
      <c r="G1222" s="283"/>
      <c r="H1222" s="283"/>
      <c r="I1222" s="283"/>
      <c r="J1222" s="283"/>
      <c r="K1222" s="283"/>
      <c r="L1222" s="283"/>
      <c r="M1222" s="283"/>
      <c r="N1222" s="283"/>
      <c r="O1222" s="283"/>
      <c r="P1222" s="283"/>
      <c r="Q1222" s="283"/>
      <c r="R1222" s="283"/>
      <c r="S1222" s="283"/>
      <c r="T1222" s="283"/>
      <c r="U1222" s="283"/>
      <c r="V1222" s="283"/>
      <c r="W1222" s="283"/>
      <c r="X1222" s="283"/>
      <c r="Y1222" s="283"/>
      <c r="Z1222" s="283"/>
      <c r="AA1222" s="283"/>
      <c r="AB1222" s="283"/>
      <c r="AC1222" s="284"/>
      <c r="AE1222" s="285"/>
      <c r="AG1222" s="285"/>
      <c r="AI1222" s="285"/>
      <c r="AK1222" s="378"/>
    </row>
    <row r="1223" spans="4:37" ht="12.75" customHeight="1" outlineLevel="1" x14ac:dyDescent="0.25">
      <c r="D1223" s="139" t="str">
        <f>'Line Items'!D1028</f>
        <v>[Rolling Stock Line 32]</v>
      </c>
      <c r="E1223" s="102"/>
      <c r="F1223" s="140" t="str">
        <f t="shared" si="84"/>
        <v>£000/ Veh</v>
      </c>
      <c r="G1223" s="283"/>
      <c r="H1223" s="283"/>
      <c r="I1223" s="283"/>
      <c r="J1223" s="283"/>
      <c r="K1223" s="283"/>
      <c r="L1223" s="283"/>
      <c r="M1223" s="283"/>
      <c r="N1223" s="283"/>
      <c r="O1223" s="283"/>
      <c r="P1223" s="283"/>
      <c r="Q1223" s="283"/>
      <c r="R1223" s="283"/>
      <c r="S1223" s="283"/>
      <c r="T1223" s="283"/>
      <c r="U1223" s="283"/>
      <c r="V1223" s="283"/>
      <c r="W1223" s="283"/>
      <c r="X1223" s="283"/>
      <c r="Y1223" s="283"/>
      <c r="Z1223" s="283"/>
      <c r="AA1223" s="283"/>
      <c r="AB1223" s="283"/>
      <c r="AC1223" s="284"/>
      <c r="AE1223" s="285"/>
      <c r="AG1223" s="285"/>
      <c r="AI1223" s="285"/>
      <c r="AK1223" s="378"/>
    </row>
    <row r="1224" spans="4:37" ht="12.75" customHeight="1" outlineLevel="1" x14ac:dyDescent="0.25">
      <c r="D1224" s="139" t="str">
        <f>'Line Items'!D1029</f>
        <v>[Rolling Stock Line 33]</v>
      </c>
      <c r="E1224" s="102"/>
      <c r="F1224" s="140" t="str">
        <f t="shared" si="84"/>
        <v>£000/ Veh</v>
      </c>
      <c r="G1224" s="283"/>
      <c r="H1224" s="283"/>
      <c r="I1224" s="283"/>
      <c r="J1224" s="283"/>
      <c r="K1224" s="283"/>
      <c r="L1224" s="283"/>
      <c r="M1224" s="283"/>
      <c r="N1224" s="283"/>
      <c r="O1224" s="283"/>
      <c r="P1224" s="283"/>
      <c r="Q1224" s="283"/>
      <c r="R1224" s="283"/>
      <c r="S1224" s="283"/>
      <c r="T1224" s="283"/>
      <c r="U1224" s="283"/>
      <c r="V1224" s="283"/>
      <c r="W1224" s="283"/>
      <c r="X1224" s="283"/>
      <c r="Y1224" s="283"/>
      <c r="Z1224" s="283"/>
      <c r="AA1224" s="283"/>
      <c r="AB1224" s="283"/>
      <c r="AC1224" s="284"/>
      <c r="AE1224" s="285"/>
      <c r="AG1224" s="285"/>
      <c r="AI1224" s="285"/>
      <c r="AK1224" s="378"/>
    </row>
    <row r="1225" spans="4:37" ht="12.75" customHeight="1" outlineLevel="1" x14ac:dyDescent="0.25">
      <c r="D1225" s="139" t="str">
        <f>'Line Items'!D1030</f>
        <v>[Rolling Stock Line 34]</v>
      </c>
      <c r="E1225" s="102"/>
      <c r="F1225" s="140" t="str">
        <f t="shared" si="84"/>
        <v>£000/ Veh</v>
      </c>
      <c r="G1225" s="283"/>
      <c r="H1225" s="283"/>
      <c r="I1225" s="283"/>
      <c r="J1225" s="283"/>
      <c r="K1225" s="283"/>
      <c r="L1225" s="283"/>
      <c r="M1225" s="283"/>
      <c r="N1225" s="283"/>
      <c r="O1225" s="283"/>
      <c r="P1225" s="283"/>
      <c r="Q1225" s="283"/>
      <c r="R1225" s="283"/>
      <c r="S1225" s="283"/>
      <c r="T1225" s="283"/>
      <c r="U1225" s="283"/>
      <c r="V1225" s="283"/>
      <c r="W1225" s="283"/>
      <c r="X1225" s="283"/>
      <c r="Y1225" s="283"/>
      <c r="Z1225" s="283"/>
      <c r="AA1225" s="283"/>
      <c r="AB1225" s="283"/>
      <c r="AC1225" s="284"/>
      <c r="AE1225" s="285"/>
      <c r="AG1225" s="285"/>
      <c r="AI1225" s="285"/>
      <c r="AK1225" s="378"/>
    </row>
    <row r="1226" spans="4:37" ht="12.75" customHeight="1" outlineLevel="1" x14ac:dyDescent="0.25">
      <c r="D1226" s="139" t="str">
        <f>'Line Items'!D1031</f>
        <v>[Rolling Stock Line 35]</v>
      </c>
      <c r="E1226" s="102"/>
      <c r="F1226" s="140" t="str">
        <f t="shared" si="84"/>
        <v>£000/ Veh</v>
      </c>
      <c r="G1226" s="283"/>
      <c r="H1226" s="283"/>
      <c r="I1226" s="283"/>
      <c r="J1226" s="283"/>
      <c r="K1226" s="283"/>
      <c r="L1226" s="283"/>
      <c r="M1226" s="283"/>
      <c r="N1226" s="283"/>
      <c r="O1226" s="283"/>
      <c r="P1226" s="283"/>
      <c r="Q1226" s="283"/>
      <c r="R1226" s="283"/>
      <c r="S1226" s="283"/>
      <c r="T1226" s="283"/>
      <c r="U1226" s="283"/>
      <c r="V1226" s="283"/>
      <c r="W1226" s="283"/>
      <c r="X1226" s="283"/>
      <c r="Y1226" s="283"/>
      <c r="Z1226" s="283"/>
      <c r="AA1226" s="283"/>
      <c r="AB1226" s="283"/>
      <c r="AC1226" s="284"/>
      <c r="AE1226" s="285"/>
      <c r="AG1226" s="285"/>
      <c r="AI1226" s="285"/>
      <c r="AK1226" s="378"/>
    </row>
    <row r="1227" spans="4:37" ht="12.75" customHeight="1" outlineLevel="1" x14ac:dyDescent="0.25">
      <c r="D1227" s="139" t="str">
        <f>'Line Items'!D1032</f>
        <v>[Rolling Stock Line 36]</v>
      </c>
      <c r="E1227" s="102"/>
      <c r="F1227" s="140" t="str">
        <f t="shared" si="84"/>
        <v>£000/ Veh</v>
      </c>
      <c r="G1227" s="283"/>
      <c r="H1227" s="283"/>
      <c r="I1227" s="283"/>
      <c r="J1227" s="283"/>
      <c r="K1227" s="283"/>
      <c r="L1227" s="283"/>
      <c r="M1227" s="283"/>
      <c r="N1227" s="283"/>
      <c r="O1227" s="283"/>
      <c r="P1227" s="283"/>
      <c r="Q1227" s="283"/>
      <c r="R1227" s="283"/>
      <c r="S1227" s="283"/>
      <c r="T1227" s="283"/>
      <c r="U1227" s="283"/>
      <c r="V1227" s="283"/>
      <c r="W1227" s="283"/>
      <c r="X1227" s="283"/>
      <c r="Y1227" s="283"/>
      <c r="Z1227" s="283"/>
      <c r="AA1227" s="283"/>
      <c r="AB1227" s="283"/>
      <c r="AC1227" s="284"/>
      <c r="AE1227" s="285"/>
      <c r="AG1227" s="285"/>
      <c r="AI1227" s="285"/>
      <c r="AK1227" s="378"/>
    </row>
    <row r="1228" spans="4:37" ht="12.75" customHeight="1" outlineLevel="1" x14ac:dyDescent="0.25">
      <c r="D1228" s="139" t="str">
        <f>'Line Items'!D1033</f>
        <v>[Rolling Stock Line 37]</v>
      </c>
      <c r="E1228" s="102"/>
      <c r="F1228" s="140" t="str">
        <f t="shared" si="84"/>
        <v>£000/ Veh</v>
      </c>
      <c r="G1228" s="283"/>
      <c r="H1228" s="283"/>
      <c r="I1228" s="283"/>
      <c r="J1228" s="283"/>
      <c r="K1228" s="283"/>
      <c r="L1228" s="283"/>
      <c r="M1228" s="283"/>
      <c r="N1228" s="283"/>
      <c r="O1228" s="283"/>
      <c r="P1228" s="283"/>
      <c r="Q1228" s="283"/>
      <c r="R1228" s="283"/>
      <c r="S1228" s="283"/>
      <c r="T1228" s="283"/>
      <c r="U1228" s="283"/>
      <c r="V1228" s="283"/>
      <c r="W1228" s="283"/>
      <c r="X1228" s="283"/>
      <c r="Y1228" s="283"/>
      <c r="Z1228" s="283"/>
      <c r="AA1228" s="283"/>
      <c r="AB1228" s="283"/>
      <c r="AC1228" s="284"/>
      <c r="AE1228" s="285"/>
      <c r="AG1228" s="285"/>
      <c r="AI1228" s="285"/>
      <c r="AK1228" s="378"/>
    </row>
    <row r="1229" spans="4:37" ht="12.75" customHeight="1" outlineLevel="1" x14ac:dyDescent="0.25">
      <c r="D1229" s="139" t="str">
        <f>'Line Items'!D1034</f>
        <v>[Rolling Stock Line 38]</v>
      </c>
      <c r="E1229" s="102"/>
      <c r="F1229" s="140" t="str">
        <f t="shared" si="84"/>
        <v>£000/ Veh</v>
      </c>
      <c r="G1229" s="283"/>
      <c r="H1229" s="283"/>
      <c r="I1229" s="283"/>
      <c r="J1229" s="283"/>
      <c r="K1229" s="283"/>
      <c r="L1229" s="283"/>
      <c r="M1229" s="283"/>
      <c r="N1229" s="283"/>
      <c r="O1229" s="283"/>
      <c r="P1229" s="283"/>
      <c r="Q1229" s="283"/>
      <c r="R1229" s="283"/>
      <c r="S1229" s="283"/>
      <c r="T1229" s="283"/>
      <c r="U1229" s="283"/>
      <c r="V1229" s="283"/>
      <c r="W1229" s="283"/>
      <c r="X1229" s="283"/>
      <c r="Y1229" s="283"/>
      <c r="Z1229" s="283"/>
      <c r="AA1229" s="283"/>
      <c r="AB1229" s="283"/>
      <c r="AC1229" s="284"/>
      <c r="AE1229" s="285"/>
      <c r="AG1229" s="285"/>
      <c r="AI1229" s="285"/>
      <c r="AK1229" s="378"/>
    </row>
    <row r="1230" spans="4:37" ht="12.75" customHeight="1" outlineLevel="1" x14ac:dyDescent="0.25">
      <c r="D1230" s="139" t="str">
        <f>'Line Items'!D1035</f>
        <v>[Rolling Stock Line 39]</v>
      </c>
      <c r="E1230" s="102"/>
      <c r="F1230" s="140" t="str">
        <f t="shared" si="84"/>
        <v>£000/ Veh</v>
      </c>
      <c r="G1230" s="283"/>
      <c r="H1230" s="283"/>
      <c r="I1230" s="283"/>
      <c r="J1230" s="283"/>
      <c r="K1230" s="283"/>
      <c r="L1230" s="283"/>
      <c r="M1230" s="283"/>
      <c r="N1230" s="283"/>
      <c r="O1230" s="283"/>
      <c r="P1230" s="283"/>
      <c r="Q1230" s="283"/>
      <c r="R1230" s="283"/>
      <c r="S1230" s="283"/>
      <c r="T1230" s="283"/>
      <c r="U1230" s="283"/>
      <c r="V1230" s="283"/>
      <c r="W1230" s="283"/>
      <c r="X1230" s="283"/>
      <c r="Y1230" s="283"/>
      <c r="Z1230" s="283"/>
      <c r="AA1230" s="283"/>
      <c r="AB1230" s="283"/>
      <c r="AC1230" s="284"/>
      <c r="AE1230" s="285"/>
      <c r="AG1230" s="285"/>
      <c r="AI1230" s="285"/>
      <c r="AK1230" s="378"/>
    </row>
    <row r="1231" spans="4:37" ht="12.75" customHeight="1" outlineLevel="1" x14ac:dyDescent="0.25">
      <c r="D1231" s="139" t="str">
        <f>'Line Items'!D1036</f>
        <v>[Rolling Stock Line 40]</v>
      </c>
      <c r="E1231" s="102"/>
      <c r="F1231" s="140" t="str">
        <f t="shared" si="84"/>
        <v>£000/ Veh</v>
      </c>
      <c r="G1231" s="283"/>
      <c r="H1231" s="283"/>
      <c r="I1231" s="283"/>
      <c r="J1231" s="283"/>
      <c r="K1231" s="283"/>
      <c r="L1231" s="283"/>
      <c r="M1231" s="283"/>
      <c r="N1231" s="283"/>
      <c r="O1231" s="283"/>
      <c r="P1231" s="283"/>
      <c r="Q1231" s="283"/>
      <c r="R1231" s="283"/>
      <c r="S1231" s="283"/>
      <c r="T1231" s="283"/>
      <c r="U1231" s="283"/>
      <c r="V1231" s="283"/>
      <c r="W1231" s="283"/>
      <c r="X1231" s="283"/>
      <c r="Y1231" s="283"/>
      <c r="Z1231" s="283"/>
      <c r="AA1231" s="283"/>
      <c r="AB1231" s="283"/>
      <c r="AC1231" s="284"/>
      <c r="AE1231" s="285"/>
      <c r="AG1231" s="285"/>
      <c r="AI1231" s="285"/>
      <c r="AK1231" s="378"/>
    </row>
    <row r="1232" spans="4:37" ht="12.75" customHeight="1" outlineLevel="1" x14ac:dyDescent="0.25">
      <c r="D1232" s="139" t="str">
        <f>'Line Items'!D1037</f>
        <v>[Rolling Stock Line 41]</v>
      </c>
      <c r="E1232" s="102"/>
      <c r="F1232" s="140" t="str">
        <f t="shared" si="84"/>
        <v>£000/ Veh</v>
      </c>
      <c r="G1232" s="283"/>
      <c r="H1232" s="283"/>
      <c r="I1232" s="283"/>
      <c r="J1232" s="283"/>
      <c r="K1232" s="283"/>
      <c r="L1232" s="283"/>
      <c r="M1232" s="283"/>
      <c r="N1232" s="283"/>
      <c r="O1232" s="283"/>
      <c r="P1232" s="283"/>
      <c r="Q1232" s="283"/>
      <c r="R1232" s="283"/>
      <c r="S1232" s="283"/>
      <c r="T1232" s="283"/>
      <c r="U1232" s="283"/>
      <c r="V1232" s="283"/>
      <c r="W1232" s="283"/>
      <c r="X1232" s="283"/>
      <c r="Y1232" s="283"/>
      <c r="Z1232" s="283"/>
      <c r="AA1232" s="283"/>
      <c r="AB1232" s="283"/>
      <c r="AC1232" s="284"/>
      <c r="AE1232" s="285"/>
      <c r="AG1232" s="285"/>
      <c r="AI1232" s="285"/>
      <c r="AK1232" s="378"/>
    </row>
    <row r="1233" spans="4:37" ht="12.75" customHeight="1" outlineLevel="1" x14ac:dyDescent="0.25">
      <c r="D1233" s="139" t="str">
        <f>'Line Items'!D1038</f>
        <v>[Rolling Stock Line 42]</v>
      </c>
      <c r="E1233" s="102"/>
      <c r="F1233" s="140" t="str">
        <f t="shared" si="84"/>
        <v>£000/ Veh</v>
      </c>
      <c r="G1233" s="283"/>
      <c r="H1233" s="283"/>
      <c r="I1233" s="283"/>
      <c r="J1233" s="283"/>
      <c r="K1233" s="283"/>
      <c r="L1233" s="283"/>
      <c r="M1233" s="283"/>
      <c r="N1233" s="283"/>
      <c r="O1233" s="283"/>
      <c r="P1233" s="283"/>
      <c r="Q1233" s="283"/>
      <c r="R1233" s="283"/>
      <c r="S1233" s="283"/>
      <c r="T1233" s="283"/>
      <c r="U1233" s="283"/>
      <c r="V1233" s="283"/>
      <c r="W1233" s="283"/>
      <c r="X1233" s="283"/>
      <c r="Y1233" s="283"/>
      <c r="Z1233" s="283"/>
      <c r="AA1233" s="283"/>
      <c r="AB1233" s="283"/>
      <c r="AC1233" s="284"/>
      <c r="AE1233" s="285"/>
      <c r="AG1233" s="285"/>
      <c r="AI1233" s="285"/>
      <c r="AK1233" s="378"/>
    </row>
    <row r="1234" spans="4:37" ht="12.75" customHeight="1" outlineLevel="1" x14ac:dyDescent="0.25">
      <c r="D1234" s="139" t="str">
        <f>'Line Items'!D1039</f>
        <v>[Rolling Stock Line 43]</v>
      </c>
      <c r="E1234" s="102"/>
      <c r="F1234" s="140" t="str">
        <f t="shared" si="84"/>
        <v>£000/ Veh</v>
      </c>
      <c r="G1234" s="283"/>
      <c r="H1234" s="283"/>
      <c r="I1234" s="283"/>
      <c r="J1234" s="283"/>
      <c r="K1234" s="283"/>
      <c r="L1234" s="283"/>
      <c r="M1234" s="283"/>
      <c r="N1234" s="283"/>
      <c r="O1234" s="283"/>
      <c r="P1234" s="283"/>
      <c r="Q1234" s="283"/>
      <c r="R1234" s="283"/>
      <c r="S1234" s="283"/>
      <c r="T1234" s="283"/>
      <c r="U1234" s="283"/>
      <c r="V1234" s="283"/>
      <c r="W1234" s="283"/>
      <c r="X1234" s="283"/>
      <c r="Y1234" s="283"/>
      <c r="Z1234" s="283"/>
      <c r="AA1234" s="283"/>
      <c r="AB1234" s="283"/>
      <c r="AC1234" s="284"/>
      <c r="AE1234" s="285"/>
      <c r="AG1234" s="285"/>
      <c r="AI1234" s="285"/>
      <c r="AK1234" s="378"/>
    </row>
    <row r="1235" spans="4:37" ht="12.75" customHeight="1" outlineLevel="1" x14ac:dyDescent="0.25">
      <c r="D1235" s="139" t="str">
        <f>'Line Items'!D1040</f>
        <v>[Rolling Stock Line 44]</v>
      </c>
      <c r="E1235" s="102"/>
      <c r="F1235" s="140" t="str">
        <f t="shared" si="84"/>
        <v>£000/ Veh</v>
      </c>
      <c r="G1235" s="283"/>
      <c r="H1235" s="283"/>
      <c r="I1235" s="283"/>
      <c r="J1235" s="283"/>
      <c r="K1235" s="283"/>
      <c r="L1235" s="283"/>
      <c r="M1235" s="283"/>
      <c r="N1235" s="283"/>
      <c r="O1235" s="283"/>
      <c r="P1235" s="283"/>
      <c r="Q1235" s="283"/>
      <c r="R1235" s="283"/>
      <c r="S1235" s="283"/>
      <c r="T1235" s="283"/>
      <c r="U1235" s="283"/>
      <c r="V1235" s="283"/>
      <c r="W1235" s="283"/>
      <c r="X1235" s="283"/>
      <c r="Y1235" s="283"/>
      <c r="Z1235" s="283"/>
      <c r="AA1235" s="283"/>
      <c r="AB1235" s="283"/>
      <c r="AC1235" s="284"/>
      <c r="AE1235" s="285"/>
      <c r="AG1235" s="285"/>
      <c r="AI1235" s="285"/>
      <c r="AK1235" s="378"/>
    </row>
    <row r="1236" spans="4:37" ht="12.75" customHeight="1" outlineLevel="1" x14ac:dyDescent="0.25">
      <c r="D1236" s="139" t="str">
        <f>'Line Items'!D1041</f>
        <v>[Rolling Stock Line 45]</v>
      </c>
      <c r="E1236" s="102"/>
      <c r="F1236" s="140" t="str">
        <f t="shared" si="84"/>
        <v>£000/ Veh</v>
      </c>
      <c r="G1236" s="283"/>
      <c r="H1236" s="283"/>
      <c r="I1236" s="283"/>
      <c r="J1236" s="283"/>
      <c r="K1236" s="283"/>
      <c r="L1236" s="283"/>
      <c r="M1236" s="283"/>
      <c r="N1236" s="283"/>
      <c r="O1236" s="283"/>
      <c r="P1236" s="283"/>
      <c r="Q1236" s="283"/>
      <c r="R1236" s="283"/>
      <c r="S1236" s="283"/>
      <c r="T1236" s="283"/>
      <c r="U1236" s="283"/>
      <c r="V1236" s="283"/>
      <c r="W1236" s="283"/>
      <c r="X1236" s="283"/>
      <c r="Y1236" s="283"/>
      <c r="Z1236" s="283"/>
      <c r="AA1236" s="283"/>
      <c r="AB1236" s="283"/>
      <c r="AC1236" s="284"/>
      <c r="AE1236" s="285"/>
      <c r="AG1236" s="285"/>
      <c r="AI1236" s="285"/>
      <c r="AK1236" s="378"/>
    </row>
    <row r="1237" spans="4:37" ht="12.75" customHeight="1" outlineLevel="1" x14ac:dyDescent="0.25">
      <c r="D1237" s="139" t="str">
        <f>'Line Items'!D1042</f>
        <v>[Rolling Stock Line 46]</v>
      </c>
      <c r="E1237" s="102"/>
      <c r="F1237" s="140" t="str">
        <f t="shared" si="84"/>
        <v>£000/ Veh</v>
      </c>
      <c r="G1237" s="283"/>
      <c r="H1237" s="283"/>
      <c r="I1237" s="283"/>
      <c r="J1237" s="283"/>
      <c r="K1237" s="283"/>
      <c r="L1237" s="283"/>
      <c r="M1237" s="283"/>
      <c r="N1237" s="283"/>
      <c r="O1237" s="283"/>
      <c r="P1237" s="283"/>
      <c r="Q1237" s="283"/>
      <c r="R1237" s="283"/>
      <c r="S1237" s="283"/>
      <c r="T1237" s="283"/>
      <c r="U1237" s="283"/>
      <c r="V1237" s="283"/>
      <c r="W1237" s="283"/>
      <c r="X1237" s="283"/>
      <c r="Y1237" s="283"/>
      <c r="Z1237" s="283"/>
      <c r="AA1237" s="283"/>
      <c r="AB1237" s="283"/>
      <c r="AC1237" s="284"/>
      <c r="AE1237" s="285"/>
      <c r="AG1237" s="285"/>
      <c r="AI1237" s="285"/>
      <c r="AK1237" s="378"/>
    </row>
    <row r="1238" spans="4:37" ht="12.75" customHeight="1" outlineLevel="1" x14ac:dyDescent="0.25">
      <c r="D1238" s="139" t="str">
        <f>'Line Items'!D1043</f>
        <v>[Rolling Stock Line 47]</v>
      </c>
      <c r="E1238" s="102"/>
      <c r="F1238" s="140" t="str">
        <f t="shared" si="84"/>
        <v>£000/ Veh</v>
      </c>
      <c r="G1238" s="283"/>
      <c r="H1238" s="283"/>
      <c r="I1238" s="283"/>
      <c r="J1238" s="283"/>
      <c r="K1238" s="283"/>
      <c r="L1238" s="283"/>
      <c r="M1238" s="283"/>
      <c r="N1238" s="283"/>
      <c r="O1238" s="283"/>
      <c r="P1238" s="283"/>
      <c r="Q1238" s="283"/>
      <c r="R1238" s="283"/>
      <c r="S1238" s="283"/>
      <c r="T1238" s="283"/>
      <c r="U1238" s="283"/>
      <c r="V1238" s="283"/>
      <c r="W1238" s="283"/>
      <c r="X1238" s="283"/>
      <c r="Y1238" s="283"/>
      <c r="Z1238" s="283"/>
      <c r="AA1238" s="283"/>
      <c r="AB1238" s="283"/>
      <c r="AC1238" s="284"/>
      <c r="AE1238" s="285"/>
      <c r="AG1238" s="285"/>
      <c r="AI1238" s="285"/>
      <c r="AK1238" s="378"/>
    </row>
    <row r="1239" spans="4:37" ht="12.75" customHeight="1" outlineLevel="1" x14ac:dyDescent="0.25">
      <c r="D1239" s="139" t="str">
        <f>'Line Items'!D1044</f>
        <v>[Rolling Stock Line 48]</v>
      </c>
      <c r="E1239" s="102"/>
      <c r="F1239" s="140" t="str">
        <f t="shared" si="84"/>
        <v>£000/ Veh</v>
      </c>
      <c r="G1239" s="283"/>
      <c r="H1239" s="283"/>
      <c r="I1239" s="283"/>
      <c r="J1239" s="283"/>
      <c r="K1239" s="283"/>
      <c r="L1239" s="283"/>
      <c r="M1239" s="283"/>
      <c r="N1239" s="283"/>
      <c r="O1239" s="283"/>
      <c r="P1239" s="283"/>
      <c r="Q1239" s="283"/>
      <c r="R1239" s="283"/>
      <c r="S1239" s="283"/>
      <c r="T1239" s="283"/>
      <c r="U1239" s="283"/>
      <c r="V1239" s="283"/>
      <c r="W1239" s="283"/>
      <c r="X1239" s="283"/>
      <c r="Y1239" s="283"/>
      <c r="Z1239" s="283"/>
      <c r="AA1239" s="283"/>
      <c r="AB1239" s="283"/>
      <c r="AC1239" s="284"/>
      <c r="AE1239" s="285"/>
      <c r="AG1239" s="285"/>
      <c r="AI1239" s="285"/>
      <c r="AK1239" s="378"/>
    </row>
    <row r="1240" spans="4:37" ht="12.75" customHeight="1" outlineLevel="1" x14ac:dyDescent="0.25">
      <c r="D1240" s="139" t="str">
        <f>'Line Items'!D1045</f>
        <v>[Rolling Stock Line 49]</v>
      </c>
      <c r="E1240" s="102"/>
      <c r="F1240" s="140" t="str">
        <f t="shared" si="84"/>
        <v>£000/ Veh</v>
      </c>
      <c r="G1240" s="283"/>
      <c r="H1240" s="283"/>
      <c r="I1240" s="283"/>
      <c r="J1240" s="283"/>
      <c r="K1240" s="283"/>
      <c r="L1240" s="283"/>
      <c r="M1240" s="283"/>
      <c r="N1240" s="283"/>
      <c r="O1240" s="283"/>
      <c r="P1240" s="283"/>
      <c r="Q1240" s="283"/>
      <c r="R1240" s="283"/>
      <c r="S1240" s="283"/>
      <c r="T1240" s="283"/>
      <c r="U1240" s="283"/>
      <c r="V1240" s="283"/>
      <c r="W1240" s="283"/>
      <c r="X1240" s="283"/>
      <c r="Y1240" s="283"/>
      <c r="Z1240" s="283"/>
      <c r="AA1240" s="283"/>
      <c r="AB1240" s="283"/>
      <c r="AC1240" s="284"/>
      <c r="AE1240" s="285"/>
      <c r="AG1240" s="285"/>
      <c r="AI1240" s="285"/>
      <c r="AK1240" s="378"/>
    </row>
    <row r="1241" spans="4:37" ht="12.75" customHeight="1" outlineLevel="1" x14ac:dyDescent="0.25">
      <c r="D1241" s="139" t="str">
        <f>'Line Items'!D1046</f>
        <v>[Rolling Stock Line 50]</v>
      </c>
      <c r="E1241" s="102"/>
      <c r="F1241" s="140" t="str">
        <f t="shared" si="84"/>
        <v>£000/ Veh</v>
      </c>
      <c r="G1241" s="283"/>
      <c r="H1241" s="283"/>
      <c r="I1241" s="283"/>
      <c r="J1241" s="283"/>
      <c r="K1241" s="283"/>
      <c r="L1241" s="283"/>
      <c r="M1241" s="283"/>
      <c r="N1241" s="283"/>
      <c r="O1241" s="283"/>
      <c r="P1241" s="283"/>
      <c r="Q1241" s="283"/>
      <c r="R1241" s="283"/>
      <c r="S1241" s="283"/>
      <c r="T1241" s="283"/>
      <c r="U1241" s="283"/>
      <c r="V1241" s="283"/>
      <c r="W1241" s="283"/>
      <c r="X1241" s="283"/>
      <c r="Y1241" s="283"/>
      <c r="Z1241" s="283"/>
      <c r="AA1241" s="283"/>
      <c r="AB1241" s="283"/>
      <c r="AC1241" s="284"/>
      <c r="AE1241" s="285"/>
      <c r="AG1241" s="285"/>
      <c r="AI1241" s="285"/>
      <c r="AK1241" s="378"/>
    </row>
    <row r="1242" spans="4:37" ht="12.75" customHeight="1" outlineLevel="1" x14ac:dyDescent="0.25">
      <c r="D1242" s="139" t="str">
        <f>'Line Items'!D1047</f>
        <v>[Rolling Stock Line 51]</v>
      </c>
      <c r="E1242" s="102"/>
      <c r="F1242" s="140" t="str">
        <f t="shared" si="84"/>
        <v>£000/ Veh</v>
      </c>
      <c r="G1242" s="283"/>
      <c r="H1242" s="283"/>
      <c r="I1242" s="283"/>
      <c r="J1242" s="283"/>
      <c r="K1242" s="283"/>
      <c r="L1242" s="283"/>
      <c r="M1242" s="283"/>
      <c r="N1242" s="283"/>
      <c r="O1242" s="283"/>
      <c r="P1242" s="283"/>
      <c r="Q1242" s="283"/>
      <c r="R1242" s="283"/>
      <c r="S1242" s="283"/>
      <c r="T1242" s="283"/>
      <c r="U1242" s="283"/>
      <c r="V1242" s="283"/>
      <c r="W1242" s="283"/>
      <c r="X1242" s="283"/>
      <c r="Y1242" s="283"/>
      <c r="Z1242" s="283"/>
      <c r="AA1242" s="283"/>
      <c r="AB1242" s="283"/>
      <c r="AC1242" s="284"/>
      <c r="AE1242" s="285"/>
      <c r="AG1242" s="285"/>
      <c r="AI1242" s="285"/>
      <c r="AK1242" s="378"/>
    </row>
    <row r="1243" spans="4:37" ht="12.75" customHeight="1" outlineLevel="1" x14ac:dyDescent="0.25">
      <c r="D1243" s="139" t="str">
        <f>'Line Items'!D1048</f>
        <v>[Rolling Stock Line 52]</v>
      </c>
      <c r="E1243" s="102"/>
      <c r="F1243" s="140" t="str">
        <f t="shared" si="84"/>
        <v>£000/ Veh</v>
      </c>
      <c r="G1243" s="283"/>
      <c r="H1243" s="283"/>
      <c r="I1243" s="283"/>
      <c r="J1243" s="283"/>
      <c r="K1243" s="283"/>
      <c r="L1243" s="283"/>
      <c r="M1243" s="283"/>
      <c r="N1243" s="283"/>
      <c r="O1243" s="283"/>
      <c r="P1243" s="283"/>
      <c r="Q1243" s="283"/>
      <c r="R1243" s="283"/>
      <c r="S1243" s="283"/>
      <c r="T1243" s="283"/>
      <c r="U1243" s="283"/>
      <c r="V1243" s="283"/>
      <c r="W1243" s="283"/>
      <c r="X1243" s="283"/>
      <c r="Y1243" s="283"/>
      <c r="Z1243" s="283"/>
      <c r="AA1243" s="283"/>
      <c r="AB1243" s="283"/>
      <c r="AC1243" s="284"/>
      <c r="AE1243" s="285"/>
      <c r="AG1243" s="285"/>
      <c r="AI1243" s="285"/>
      <c r="AK1243" s="378"/>
    </row>
    <row r="1244" spans="4:37" ht="12.75" customHeight="1" outlineLevel="1" x14ac:dyDescent="0.25">
      <c r="D1244" s="139" t="str">
        <f>'Line Items'!D1049</f>
        <v>[Rolling Stock Line 53]</v>
      </c>
      <c r="E1244" s="102"/>
      <c r="F1244" s="140" t="str">
        <f t="shared" si="84"/>
        <v>£000/ Veh</v>
      </c>
      <c r="G1244" s="283"/>
      <c r="H1244" s="283"/>
      <c r="I1244" s="283"/>
      <c r="J1244" s="283"/>
      <c r="K1244" s="283"/>
      <c r="L1244" s="283"/>
      <c r="M1244" s="283"/>
      <c r="N1244" s="283"/>
      <c r="O1244" s="283"/>
      <c r="P1244" s="283"/>
      <c r="Q1244" s="283"/>
      <c r="R1244" s="283"/>
      <c r="S1244" s="283"/>
      <c r="T1244" s="283"/>
      <c r="U1244" s="283"/>
      <c r="V1244" s="283"/>
      <c r="W1244" s="283"/>
      <c r="X1244" s="283"/>
      <c r="Y1244" s="283"/>
      <c r="Z1244" s="283"/>
      <c r="AA1244" s="283"/>
      <c r="AB1244" s="283"/>
      <c r="AC1244" s="284"/>
      <c r="AE1244" s="285"/>
      <c r="AG1244" s="285"/>
      <c r="AI1244" s="285"/>
      <c r="AK1244" s="378"/>
    </row>
    <row r="1245" spans="4:37" ht="12.75" customHeight="1" outlineLevel="1" x14ac:dyDescent="0.25">
      <c r="D1245" s="139" t="str">
        <f>'Line Items'!D1050</f>
        <v>[Rolling Stock Line 54]</v>
      </c>
      <c r="E1245" s="102"/>
      <c r="F1245" s="140" t="str">
        <f t="shared" si="84"/>
        <v>£000/ Veh</v>
      </c>
      <c r="G1245" s="283"/>
      <c r="H1245" s="283"/>
      <c r="I1245" s="283"/>
      <c r="J1245" s="283"/>
      <c r="K1245" s="283"/>
      <c r="L1245" s="283"/>
      <c r="M1245" s="283"/>
      <c r="N1245" s="283"/>
      <c r="O1245" s="283"/>
      <c r="P1245" s="283"/>
      <c r="Q1245" s="283"/>
      <c r="R1245" s="283"/>
      <c r="S1245" s="283"/>
      <c r="T1245" s="283"/>
      <c r="U1245" s="283"/>
      <c r="V1245" s="283"/>
      <c r="W1245" s="283"/>
      <c r="X1245" s="283"/>
      <c r="Y1245" s="283"/>
      <c r="Z1245" s="283"/>
      <c r="AA1245" s="283"/>
      <c r="AB1245" s="283"/>
      <c r="AC1245" s="284"/>
      <c r="AE1245" s="285"/>
      <c r="AG1245" s="285"/>
      <c r="AI1245" s="285"/>
      <c r="AK1245" s="378"/>
    </row>
    <row r="1246" spans="4:37" ht="12.75" customHeight="1" outlineLevel="1" x14ac:dyDescent="0.25">
      <c r="D1246" s="139" t="str">
        <f>'Line Items'!D1051</f>
        <v>[Rolling Stock Line 55]</v>
      </c>
      <c r="E1246" s="102"/>
      <c r="F1246" s="140" t="str">
        <f t="shared" si="84"/>
        <v>£000/ Veh</v>
      </c>
      <c r="G1246" s="283"/>
      <c r="H1246" s="283"/>
      <c r="I1246" s="283"/>
      <c r="J1246" s="283"/>
      <c r="K1246" s="283"/>
      <c r="L1246" s="283"/>
      <c r="M1246" s="283"/>
      <c r="N1246" s="283"/>
      <c r="O1246" s="283"/>
      <c r="P1246" s="283"/>
      <c r="Q1246" s="283"/>
      <c r="R1246" s="283"/>
      <c r="S1246" s="283"/>
      <c r="T1246" s="283"/>
      <c r="U1246" s="283"/>
      <c r="V1246" s="283"/>
      <c r="W1246" s="283"/>
      <c r="X1246" s="283"/>
      <c r="Y1246" s="283"/>
      <c r="Z1246" s="283"/>
      <c r="AA1246" s="283"/>
      <c r="AB1246" s="283"/>
      <c r="AC1246" s="284"/>
      <c r="AE1246" s="285"/>
      <c r="AG1246" s="285"/>
      <c r="AI1246" s="285"/>
      <c r="AK1246" s="378"/>
    </row>
    <row r="1247" spans="4:37" ht="12.75" customHeight="1" outlineLevel="1" x14ac:dyDescent="0.25">
      <c r="D1247" s="139" t="str">
        <f>'Line Items'!D1052</f>
        <v>[Rolling Stock Line 56]</v>
      </c>
      <c r="E1247" s="102"/>
      <c r="F1247" s="140" t="str">
        <f t="shared" si="84"/>
        <v>£000/ Veh</v>
      </c>
      <c r="G1247" s="283"/>
      <c r="H1247" s="283"/>
      <c r="I1247" s="283"/>
      <c r="J1247" s="283"/>
      <c r="K1247" s="283"/>
      <c r="L1247" s="283"/>
      <c r="M1247" s="283"/>
      <c r="N1247" s="283"/>
      <c r="O1247" s="283"/>
      <c r="P1247" s="283"/>
      <c r="Q1247" s="283"/>
      <c r="R1247" s="283"/>
      <c r="S1247" s="283"/>
      <c r="T1247" s="283"/>
      <c r="U1247" s="283"/>
      <c r="V1247" s="283"/>
      <c r="W1247" s="283"/>
      <c r="X1247" s="283"/>
      <c r="Y1247" s="283"/>
      <c r="Z1247" s="283"/>
      <c r="AA1247" s="283"/>
      <c r="AB1247" s="283"/>
      <c r="AC1247" s="284"/>
      <c r="AE1247" s="285"/>
      <c r="AG1247" s="285"/>
      <c r="AI1247" s="285"/>
      <c r="AK1247" s="378"/>
    </row>
    <row r="1248" spans="4:37" ht="12.75" customHeight="1" outlineLevel="1" x14ac:dyDescent="0.25">
      <c r="D1248" s="139" t="str">
        <f>'Line Items'!D1053</f>
        <v>[Rolling Stock Line 57]</v>
      </c>
      <c r="E1248" s="102"/>
      <c r="F1248" s="140" t="str">
        <f t="shared" si="84"/>
        <v>£000/ Veh</v>
      </c>
      <c r="G1248" s="283"/>
      <c r="H1248" s="283"/>
      <c r="I1248" s="283"/>
      <c r="J1248" s="283"/>
      <c r="K1248" s="283"/>
      <c r="L1248" s="283"/>
      <c r="M1248" s="283"/>
      <c r="N1248" s="283"/>
      <c r="O1248" s="283"/>
      <c r="P1248" s="283"/>
      <c r="Q1248" s="283"/>
      <c r="R1248" s="283"/>
      <c r="S1248" s="283"/>
      <c r="T1248" s="283"/>
      <c r="U1248" s="283"/>
      <c r="V1248" s="283"/>
      <c r="W1248" s="283"/>
      <c r="X1248" s="283"/>
      <c r="Y1248" s="283"/>
      <c r="Z1248" s="283"/>
      <c r="AA1248" s="283"/>
      <c r="AB1248" s="283"/>
      <c r="AC1248" s="284"/>
      <c r="AE1248" s="285"/>
      <c r="AG1248" s="285"/>
      <c r="AI1248" s="285"/>
      <c r="AK1248" s="378"/>
    </row>
    <row r="1249" spans="2:37" ht="12.75" customHeight="1" outlineLevel="1" x14ac:dyDescent="0.25">
      <c r="D1249" s="139" t="str">
        <f>'Line Items'!D1054</f>
        <v>[Rolling Stock Line 58]</v>
      </c>
      <c r="E1249" s="102"/>
      <c r="F1249" s="140" t="str">
        <f t="shared" si="84"/>
        <v>£000/ Veh</v>
      </c>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4"/>
      <c r="AE1249" s="285"/>
      <c r="AG1249" s="285"/>
      <c r="AI1249" s="285"/>
      <c r="AK1249" s="378"/>
    </row>
    <row r="1250" spans="2:37" ht="12.75" customHeight="1" outlineLevel="1" x14ac:dyDescent="0.25">
      <c r="D1250" s="139" t="str">
        <f>'Line Items'!D1055</f>
        <v>[Rolling Stock Line 59]</v>
      </c>
      <c r="E1250" s="102"/>
      <c r="F1250" s="140" t="str">
        <f t="shared" si="84"/>
        <v>£000/ Veh</v>
      </c>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4"/>
      <c r="AE1250" s="285"/>
      <c r="AG1250" s="285"/>
      <c r="AI1250" s="285"/>
      <c r="AK1250" s="378"/>
    </row>
    <row r="1251" spans="2:37" ht="12.75" customHeight="1" outlineLevel="1" x14ac:dyDescent="0.25">
      <c r="D1251" s="111" t="str">
        <f>'Line Items'!D1056</f>
        <v>[Rolling Stock Line 60]</v>
      </c>
      <c r="E1251" s="287"/>
      <c r="F1251" s="365" t="s">
        <v>556</v>
      </c>
      <c r="G1251" s="288"/>
      <c r="H1251" s="288"/>
      <c r="I1251" s="288"/>
      <c r="J1251" s="288"/>
      <c r="K1251" s="288"/>
      <c r="L1251" s="288"/>
      <c r="M1251" s="288"/>
      <c r="N1251" s="288"/>
      <c r="O1251" s="288"/>
      <c r="P1251" s="288"/>
      <c r="Q1251" s="288"/>
      <c r="R1251" s="288"/>
      <c r="S1251" s="288"/>
      <c r="T1251" s="288"/>
      <c r="U1251" s="288"/>
      <c r="V1251" s="288"/>
      <c r="W1251" s="288"/>
      <c r="X1251" s="288"/>
      <c r="Y1251" s="288"/>
      <c r="Z1251" s="288"/>
      <c r="AA1251" s="288"/>
      <c r="AB1251" s="288"/>
      <c r="AC1251" s="289"/>
      <c r="AE1251" s="290"/>
      <c r="AG1251" s="290"/>
      <c r="AI1251" s="290"/>
      <c r="AK1251" s="406"/>
    </row>
    <row r="1252" spans="2:37" ht="12.75" customHeight="1" outlineLevel="1" x14ac:dyDescent="0.25">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E1252" s="103"/>
      <c r="AG1252" s="103"/>
      <c r="AI1252" s="103"/>
      <c r="AK1252" s="407"/>
    </row>
    <row r="1253" spans="2:37" ht="12.75" customHeight="1" outlineLevel="1" x14ac:dyDescent="0.25">
      <c r="D1253" s="292" t="str">
        <f>"Average "&amp;B1190</f>
        <v>Average Capital Lease Charge per Vehicle</v>
      </c>
      <c r="E1253" s="308"/>
      <c r="F1253" s="309" t="str">
        <f>F1250</f>
        <v>£000/ Veh</v>
      </c>
      <c r="G1253" s="310">
        <f t="shared" ref="G1253:AC1253" si="85">IF(G$79=0,0,SUMPRODUCT(G$18:G$77,G1192:G1251)/G$79)</f>
        <v>0</v>
      </c>
      <c r="H1253" s="310">
        <f t="shared" si="85"/>
        <v>0</v>
      </c>
      <c r="I1253" s="310">
        <f t="shared" si="85"/>
        <v>0</v>
      </c>
      <c r="J1253" s="310">
        <f t="shared" si="85"/>
        <v>0</v>
      </c>
      <c r="K1253" s="310">
        <f t="shared" si="85"/>
        <v>0</v>
      </c>
      <c r="L1253" s="310">
        <f t="shared" si="85"/>
        <v>0</v>
      </c>
      <c r="M1253" s="310">
        <f>IF(M$79=0,0,SUMPRODUCT(M$18:M$77,M1192:M1251)/M$79)</f>
        <v>0</v>
      </c>
      <c r="N1253" s="310">
        <f t="shared" si="85"/>
        <v>0</v>
      </c>
      <c r="O1253" s="310">
        <f t="shared" si="85"/>
        <v>0</v>
      </c>
      <c r="P1253" s="310">
        <f t="shared" si="85"/>
        <v>0</v>
      </c>
      <c r="Q1253" s="310">
        <f t="shared" si="85"/>
        <v>0</v>
      </c>
      <c r="R1253" s="310">
        <f t="shared" si="85"/>
        <v>0</v>
      </c>
      <c r="S1253" s="310">
        <f t="shared" si="85"/>
        <v>0</v>
      </c>
      <c r="T1253" s="310">
        <f t="shared" si="85"/>
        <v>0</v>
      </c>
      <c r="U1253" s="310">
        <f t="shared" si="85"/>
        <v>0</v>
      </c>
      <c r="V1253" s="310">
        <f t="shared" si="85"/>
        <v>0</v>
      </c>
      <c r="W1253" s="310">
        <f t="shared" si="85"/>
        <v>0</v>
      </c>
      <c r="X1253" s="310">
        <f t="shared" si="85"/>
        <v>0</v>
      </c>
      <c r="Y1253" s="310">
        <f t="shared" si="85"/>
        <v>0</v>
      </c>
      <c r="Z1253" s="310">
        <f t="shared" si="85"/>
        <v>0</v>
      </c>
      <c r="AA1253" s="310">
        <f t="shared" si="85"/>
        <v>0</v>
      </c>
      <c r="AB1253" s="310">
        <f t="shared" si="85"/>
        <v>0</v>
      </c>
      <c r="AC1253" s="298">
        <f t="shared" si="85"/>
        <v>0</v>
      </c>
      <c r="AE1253" s="299">
        <f>IF(AE$79=0,0,SUMPRODUCT(AE$18:AE$77,AE1192:AE1251)/AE$79)</f>
        <v>0</v>
      </c>
      <c r="AG1253" s="299">
        <f>IF(AG$79=0,0,SUMPRODUCT(AG$18:AG$77,AG1192:AG1251)/AG$79)</f>
        <v>0</v>
      </c>
      <c r="AI1253" s="299">
        <f>IF(AI$79=0,0,SUMPRODUCT(AI$18:AI$77,AI1192:AI1251)/AI$79)</f>
        <v>0</v>
      </c>
      <c r="AK1253" s="408"/>
    </row>
    <row r="1254" spans="2:37" x14ac:dyDescent="0.25">
      <c r="G1254" s="103"/>
      <c r="H1254" s="103"/>
      <c r="I1254" s="103"/>
      <c r="J1254" s="103"/>
      <c r="K1254" s="103"/>
      <c r="L1254" s="103"/>
      <c r="M1254" s="103"/>
      <c r="N1254" s="103"/>
      <c r="O1254" s="103"/>
      <c r="P1254" s="103"/>
      <c r="Q1254" s="103"/>
      <c r="R1254" s="103"/>
      <c r="S1254" s="103"/>
      <c r="T1254" s="103"/>
      <c r="U1254" s="103"/>
      <c r="V1254" s="103"/>
      <c r="W1254" s="103"/>
      <c r="X1254" s="103"/>
      <c r="Y1254" s="103"/>
      <c r="Z1254" s="103"/>
      <c r="AA1254" s="103"/>
      <c r="AB1254" s="103"/>
      <c r="AC1254" s="103"/>
      <c r="AE1254" s="103"/>
      <c r="AG1254" s="103"/>
      <c r="AI1254" s="103"/>
      <c r="AK1254" s="407"/>
    </row>
    <row r="1255" spans="2:37" ht="16.5" customHeight="1" x14ac:dyDescent="0.25">
      <c r="B1255" s="17" t="s">
        <v>632</v>
      </c>
      <c r="C1255" s="17"/>
      <c r="D1255" s="277"/>
      <c r="E1255" s="277"/>
      <c r="F1255" s="17"/>
      <c r="G1255" s="388"/>
      <c r="H1255" s="388"/>
      <c r="I1255" s="388"/>
      <c r="J1255" s="388"/>
      <c r="K1255" s="388"/>
      <c r="L1255" s="388"/>
      <c r="M1255" s="388"/>
      <c r="N1255" s="388"/>
      <c r="O1255" s="388"/>
      <c r="P1255" s="388"/>
      <c r="Q1255" s="388"/>
      <c r="R1255" s="388"/>
      <c r="S1255" s="388"/>
      <c r="T1255" s="388"/>
      <c r="U1255" s="388"/>
      <c r="V1255" s="388"/>
      <c r="W1255" s="388"/>
      <c r="X1255" s="388"/>
      <c r="Y1255" s="388"/>
      <c r="Z1255" s="388"/>
      <c r="AA1255" s="388"/>
      <c r="AB1255" s="388"/>
      <c r="AC1255" s="388"/>
      <c r="AD1255" s="17"/>
      <c r="AE1255" s="388"/>
      <c r="AF1255" s="17"/>
      <c r="AG1255" s="388"/>
      <c r="AH1255" s="17"/>
      <c r="AI1255" s="388"/>
      <c r="AJ1255" s="17"/>
      <c r="AK1255" s="409"/>
    </row>
    <row r="1256" spans="2:37" ht="12.75" customHeight="1" outlineLevel="1" x14ac:dyDescent="0.25">
      <c r="G1256" s="103"/>
      <c r="H1256" s="103"/>
      <c r="I1256" s="103"/>
      <c r="J1256" s="103"/>
      <c r="K1256" s="103"/>
      <c r="L1256" s="103"/>
      <c r="M1256" s="103"/>
      <c r="N1256" s="103"/>
      <c r="O1256" s="103"/>
      <c r="P1256" s="103"/>
      <c r="Q1256" s="103"/>
      <c r="R1256" s="103"/>
      <c r="S1256" s="103"/>
      <c r="T1256" s="103"/>
      <c r="U1256" s="103"/>
      <c r="V1256" s="103"/>
      <c r="W1256" s="103"/>
      <c r="X1256" s="103"/>
      <c r="Y1256" s="103"/>
      <c r="Z1256" s="103"/>
      <c r="AA1256" s="103"/>
      <c r="AB1256" s="103"/>
      <c r="AC1256" s="103"/>
      <c r="AE1256" s="103"/>
      <c r="AG1256" s="103"/>
      <c r="AI1256" s="103"/>
      <c r="AK1256" s="407"/>
    </row>
    <row r="1257" spans="2:37" ht="12.75" customHeight="1" outlineLevel="1" x14ac:dyDescent="0.25">
      <c r="D1257" s="345" t="str">
        <f>'Line Items'!D997</f>
        <v>Class 153 - Angel</v>
      </c>
      <c r="E1257" s="346"/>
      <c r="F1257" s="347" t="str">
        <f t="shared" ref="F1257:F1315" si="86">F1192</f>
        <v>£000/ Veh</v>
      </c>
      <c r="G1257" s="348"/>
      <c r="H1257" s="348"/>
      <c r="I1257" s="348"/>
      <c r="J1257" s="348"/>
      <c r="K1257" s="348"/>
      <c r="L1257" s="348"/>
      <c r="M1257" s="348"/>
      <c r="N1257" s="348"/>
      <c r="O1257" s="348"/>
      <c r="P1257" s="348"/>
      <c r="Q1257" s="348"/>
      <c r="R1257" s="348"/>
      <c r="S1257" s="348"/>
      <c r="T1257" s="348"/>
      <c r="U1257" s="348"/>
      <c r="V1257" s="348"/>
      <c r="W1257" s="348"/>
      <c r="X1257" s="348"/>
      <c r="Y1257" s="348"/>
      <c r="Z1257" s="348"/>
      <c r="AA1257" s="348"/>
      <c r="AB1257" s="348"/>
      <c r="AC1257" s="360"/>
      <c r="AE1257" s="359"/>
      <c r="AG1257" s="359"/>
      <c r="AI1257" s="359"/>
      <c r="AK1257" s="364"/>
    </row>
    <row r="1258" spans="2:37" ht="12.75" customHeight="1" outlineLevel="1" x14ac:dyDescent="0.25">
      <c r="D1258" s="139" t="str">
        <f>'Line Items'!D998</f>
        <v>Class 153 - Porterbrook</v>
      </c>
      <c r="E1258" s="102"/>
      <c r="F1258" s="140" t="str">
        <f t="shared" si="86"/>
        <v>£000/ Veh</v>
      </c>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4"/>
      <c r="AE1258" s="285"/>
      <c r="AG1258" s="285"/>
      <c r="AI1258" s="285"/>
      <c r="AK1258" s="378"/>
    </row>
    <row r="1259" spans="2:37" ht="12.75" customHeight="1" outlineLevel="1" x14ac:dyDescent="0.25">
      <c r="D1259" s="139" t="str">
        <f>'Line Items'!D999</f>
        <v>Class 156 - Angel</v>
      </c>
      <c r="E1259" s="102"/>
      <c r="F1259" s="140" t="str">
        <f t="shared" si="86"/>
        <v>£000/ Veh</v>
      </c>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4"/>
      <c r="AE1259" s="285"/>
      <c r="AG1259" s="285"/>
      <c r="AI1259" s="285"/>
      <c r="AK1259" s="378"/>
    </row>
    <row r="1260" spans="2:37" ht="12.75" customHeight="1" outlineLevel="1" x14ac:dyDescent="0.25">
      <c r="D1260" s="139" t="str">
        <f>'Line Items'!D1000</f>
        <v>Class 156 - Porterbrook</v>
      </c>
      <c r="E1260" s="102"/>
      <c r="F1260" s="140" t="str">
        <f t="shared" si="86"/>
        <v>£000/ Veh</v>
      </c>
      <c r="G1260" s="283"/>
      <c r="H1260" s="283"/>
      <c r="I1260" s="283"/>
      <c r="J1260" s="283"/>
      <c r="K1260" s="283"/>
      <c r="L1260" s="283"/>
      <c r="M1260" s="283"/>
      <c r="N1260" s="283"/>
      <c r="O1260" s="283"/>
      <c r="P1260" s="283"/>
      <c r="Q1260" s="283"/>
      <c r="R1260" s="283"/>
      <c r="S1260" s="283"/>
      <c r="T1260" s="283"/>
      <c r="U1260" s="283"/>
      <c r="V1260" s="283"/>
      <c r="W1260" s="283"/>
      <c r="X1260" s="283"/>
      <c r="Y1260" s="283"/>
      <c r="Z1260" s="283"/>
      <c r="AA1260" s="283"/>
      <c r="AB1260" s="283"/>
      <c r="AC1260" s="284"/>
      <c r="AE1260" s="285"/>
      <c r="AG1260" s="285"/>
      <c r="AI1260" s="285"/>
      <c r="AK1260" s="378"/>
    </row>
    <row r="1261" spans="2:37" ht="12.75" customHeight="1" outlineLevel="1" x14ac:dyDescent="0.25">
      <c r="D1261" s="139" t="str">
        <f>'Line Items'!D1001</f>
        <v>Class 158 - Angel</v>
      </c>
      <c r="E1261" s="102"/>
      <c r="F1261" s="140" t="str">
        <f t="shared" si="86"/>
        <v>£000/ Veh</v>
      </c>
      <c r="G1261" s="283"/>
      <c r="H1261" s="283"/>
      <c r="I1261" s="283"/>
      <c r="J1261" s="283"/>
      <c r="K1261" s="283"/>
      <c r="L1261" s="283"/>
      <c r="M1261" s="283"/>
      <c r="N1261" s="283"/>
      <c r="O1261" s="283"/>
      <c r="P1261" s="283"/>
      <c r="Q1261" s="283"/>
      <c r="R1261" s="283"/>
      <c r="S1261" s="283"/>
      <c r="T1261" s="283"/>
      <c r="U1261" s="283"/>
      <c r="V1261" s="283"/>
      <c r="W1261" s="283"/>
      <c r="X1261" s="283"/>
      <c r="Y1261" s="283"/>
      <c r="Z1261" s="283"/>
      <c r="AA1261" s="283"/>
      <c r="AB1261" s="283"/>
      <c r="AC1261" s="284"/>
      <c r="AE1261" s="285"/>
      <c r="AG1261" s="285"/>
      <c r="AI1261" s="285"/>
      <c r="AK1261" s="378"/>
    </row>
    <row r="1262" spans="2:37" ht="12.75" customHeight="1" outlineLevel="1" x14ac:dyDescent="0.25">
      <c r="D1262" s="139" t="str">
        <f>'Line Items'!D1002</f>
        <v>Class 158 - Porterbrook</v>
      </c>
      <c r="E1262" s="102"/>
      <c r="F1262" s="140" t="str">
        <f t="shared" si="86"/>
        <v>£000/ Veh</v>
      </c>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4"/>
      <c r="AE1262" s="285"/>
      <c r="AG1262" s="285"/>
      <c r="AI1262" s="285"/>
      <c r="AK1262" s="378"/>
    </row>
    <row r="1263" spans="2:37" ht="12.75" customHeight="1" outlineLevel="1" x14ac:dyDescent="0.25">
      <c r="D1263" s="139" t="str">
        <f>'Line Items'!D1003</f>
        <v>Class 158 - sub-lease from SWT</v>
      </c>
      <c r="E1263" s="102"/>
      <c r="F1263" s="140" t="str">
        <f t="shared" si="86"/>
        <v>£000/ Veh</v>
      </c>
      <c r="G1263" s="283"/>
      <c r="H1263" s="283"/>
      <c r="I1263" s="283"/>
      <c r="J1263" s="283"/>
      <c r="K1263" s="283"/>
      <c r="L1263" s="283"/>
      <c r="M1263" s="283"/>
      <c r="N1263" s="283"/>
      <c r="O1263" s="283"/>
      <c r="P1263" s="283"/>
      <c r="Q1263" s="283"/>
      <c r="R1263" s="283"/>
      <c r="S1263" s="283"/>
      <c r="T1263" s="283"/>
      <c r="U1263" s="283"/>
      <c r="V1263" s="283"/>
      <c r="W1263" s="283"/>
      <c r="X1263" s="283"/>
      <c r="Y1263" s="283"/>
      <c r="Z1263" s="283"/>
      <c r="AA1263" s="283"/>
      <c r="AB1263" s="283"/>
      <c r="AC1263" s="284"/>
      <c r="AE1263" s="285"/>
      <c r="AG1263" s="285"/>
      <c r="AI1263" s="285"/>
      <c r="AK1263" s="378"/>
    </row>
    <row r="1264" spans="2:37" ht="12.75" customHeight="1" outlineLevel="1" x14ac:dyDescent="0.25">
      <c r="D1264" s="139" t="str">
        <f>'Line Items'!D1004</f>
        <v>Class 222 - ERF</v>
      </c>
      <c r="E1264" s="102"/>
      <c r="F1264" s="140" t="str">
        <f t="shared" si="86"/>
        <v>£000/ Veh</v>
      </c>
      <c r="G1264" s="283"/>
      <c r="H1264" s="283"/>
      <c r="I1264" s="283"/>
      <c r="J1264" s="283"/>
      <c r="K1264" s="283"/>
      <c r="L1264" s="283"/>
      <c r="M1264" s="283"/>
      <c r="N1264" s="283"/>
      <c r="O1264" s="283"/>
      <c r="P1264" s="283"/>
      <c r="Q1264" s="283"/>
      <c r="R1264" s="283"/>
      <c r="S1264" s="283"/>
      <c r="T1264" s="283"/>
      <c r="U1264" s="283"/>
      <c r="V1264" s="283"/>
      <c r="W1264" s="283"/>
      <c r="X1264" s="283"/>
      <c r="Y1264" s="283"/>
      <c r="Z1264" s="283"/>
      <c r="AA1264" s="283"/>
      <c r="AB1264" s="283"/>
      <c r="AC1264" s="284"/>
      <c r="AE1264" s="285"/>
      <c r="AG1264" s="285"/>
      <c r="AI1264" s="285"/>
      <c r="AK1264" s="378"/>
    </row>
    <row r="1265" spans="4:37" ht="12.75" customHeight="1" outlineLevel="1" x14ac:dyDescent="0.25">
      <c r="D1265" s="139" t="str">
        <f>'Line Items'!D1005</f>
        <v>HST Powercar - Porterbrook</v>
      </c>
      <c r="E1265" s="102"/>
      <c r="F1265" s="140" t="str">
        <f t="shared" si="86"/>
        <v>£000/ Veh</v>
      </c>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4"/>
      <c r="AE1265" s="285"/>
      <c r="AG1265" s="285"/>
      <c r="AI1265" s="285"/>
      <c r="AK1265" s="378"/>
    </row>
    <row r="1266" spans="4:37" ht="12.75" customHeight="1" outlineLevel="1" x14ac:dyDescent="0.25">
      <c r="D1266" s="139" t="str">
        <f>'Line Items'!D1006</f>
        <v>HST Trailer - Porterbrook</v>
      </c>
      <c r="E1266" s="102"/>
      <c r="F1266" s="140" t="str">
        <f t="shared" si="86"/>
        <v>£000/ Veh</v>
      </c>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4"/>
      <c r="AE1266" s="285"/>
      <c r="AG1266" s="285"/>
      <c r="AI1266" s="285"/>
      <c r="AK1266" s="378"/>
    </row>
    <row r="1267" spans="4:37" ht="12.75" customHeight="1" outlineLevel="1" x14ac:dyDescent="0.25">
      <c r="D1267" s="139" t="str">
        <f>'Line Items'!D1007</f>
        <v>HST Catering - Porterbrook</v>
      </c>
      <c r="E1267" s="102"/>
      <c r="F1267" s="140" t="str">
        <f t="shared" si="86"/>
        <v>£000/ Veh</v>
      </c>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4"/>
      <c r="AE1267" s="285"/>
      <c r="AG1267" s="285"/>
      <c r="AI1267" s="285"/>
      <c r="AK1267" s="378"/>
    </row>
    <row r="1268" spans="4:37" ht="12.75" customHeight="1" outlineLevel="1" x14ac:dyDescent="0.25">
      <c r="D1268" s="139" t="str">
        <f>'Line Items'!D1008</f>
        <v>HST Spares - Porterbrook</v>
      </c>
      <c r="E1268" s="102"/>
      <c r="F1268" s="140" t="str">
        <f t="shared" si="86"/>
        <v>£000/ Veh</v>
      </c>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4"/>
      <c r="AE1268" s="285"/>
      <c r="AG1268" s="285"/>
      <c r="AI1268" s="285"/>
      <c r="AK1268" s="378"/>
    </row>
    <row r="1269" spans="4:37" ht="12.75" customHeight="1" outlineLevel="1" x14ac:dyDescent="0.25">
      <c r="D1269" s="139" t="str">
        <f>'Line Items'!D1009</f>
        <v>HST Powercar - Angel</v>
      </c>
      <c r="E1269" s="102"/>
      <c r="F1269" s="140" t="str">
        <f t="shared" si="86"/>
        <v>£000/ Veh</v>
      </c>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4"/>
      <c r="AE1269" s="285"/>
      <c r="AG1269" s="285"/>
      <c r="AI1269" s="285"/>
      <c r="AK1269" s="378"/>
    </row>
    <row r="1270" spans="4:37" ht="12.75" customHeight="1" outlineLevel="1" x14ac:dyDescent="0.25">
      <c r="D1270" s="139" t="str">
        <f>'Line Items'!D1010</f>
        <v>HST Trailer - Angel</v>
      </c>
      <c r="E1270" s="102"/>
      <c r="F1270" s="140" t="str">
        <f t="shared" si="86"/>
        <v>£000/ Veh</v>
      </c>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4"/>
      <c r="AE1270" s="285"/>
      <c r="AG1270" s="285"/>
      <c r="AI1270" s="285"/>
      <c r="AK1270" s="378"/>
    </row>
    <row r="1271" spans="4:37" ht="12.75" customHeight="1" outlineLevel="1" x14ac:dyDescent="0.25">
      <c r="D1271" s="139" t="str">
        <f>'Line Items'!D1011</f>
        <v>[Rolling Stock Line 15]</v>
      </c>
      <c r="E1271" s="102"/>
      <c r="F1271" s="140" t="str">
        <f t="shared" si="86"/>
        <v>£000/ Veh</v>
      </c>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4"/>
      <c r="AE1271" s="285"/>
      <c r="AG1271" s="285"/>
      <c r="AI1271" s="285"/>
      <c r="AK1271" s="378"/>
    </row>
    <row r="1272" spans="4:37" ht="12.75" customHeight="1" outlineLevel="1" x14ac:dyDescent="0.25">
      <c r="D1272" s="139" t="str">
        <f>'Line Items'!D1012</f>
        <v>[Rolling Stock Line 16]</v>
      </c>
      <c r="E1272" s="102"/>
      <c r="F1272" s="140" t="str">
        <f t="shared" si="86"/>
        <v>£000/ Veh</v>
      </c>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4"/>
      <c r="AE1272" s="285"/>
      <c r="AG1272" s="285"/>
      <c r="AI1272" s="285"/>
      <c r="AK1272" s="378"/>
    </row>
    <row r="1273" spans="4:37" ht="12.75" customHeight="1" outlineLevel="1" x14ac:dyDescent="0.25">
      <c r="D1273" s="139" t="str">
        <f>'Line Items'!D1013</f>
        <v>[Rolling Stock Line 17]</v>
      </c>
      <c r="E1273" s="102"/>
      <c r="F1273" s="140" t="str">
        <f t="shared" si="86"/>
        <v>£000/ Veh</v>
      </c>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4"/>
      <c r="AE1273" s="285"/>
      <c r="AG1273" s="285"/>
      <c r="AI1273" s="285"/>
      <c r="AK1273" s="378"/>
    </row>
    <row r="1274" spans="4:37" ht="12.75" customHeight="1" outlineLevel="1" x14ac:dyDescent="0.25">
      <c r="D1274" s="139" t="str">
        <f>'Line Items'!D1014</f>
        <v>[Rolling Stock Line 18]</v>
      </c>
      <c r="E1274" s="102"/>
      <c r="F1274" s="140" t="str">
        <f t="shared" si="86"/>
        <v>£000/ Veh</v>
      </c>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4"/>
      <c r="AE1274" s="285"/>
      <c r="AG1274" s="285"/>
      <c r="AI1274" s="285"/>
      <c r="AK1274" s="378"/>
    </row>
    <row r="1275" spans="4:37" ht="12.75" customHeight="1" outlineLevel="1" x14ac:dyDescent="0.25">
      <c r="D1275" s="139" t="str">
        <f>'Line Items'!D1015</f>
        <v>[Rolling Stock Line 19]</v>
      </c>
      <c r="E1275" s="102"/>
      <c r="F1275" s="140" t="str">
        <f t="shared" si="86"/>
        <v>£000/ Veh</v>
      </c>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4"/>
      <c r="AE1275" s="285"/>
      <c r="AG1275" s="285"/>
      <c r="AI1275" s="285"/>
      <c r="AK1275" s="378"/>
    </row>
    <row r="1276" spans="4:37" ht="12.75" customHeight="1" outlineLevel="1" x14ac:dyDescent="0.25">
      <c r="D1276" s="139" t="str">
        <f>'Line Items'!D1016</f>
        <v>[Rolling Stock Line 20]</v>
      </c>
      <c r="E1276" s="102"/>
      <c r="F1276" s="140" t="str">
        <f t="shared" si="86"/>
        <v>£000/ Veh</v>
      </c>
      <c r="G1276" s="283"/>
      <c r="H1276" s="283"/>
      <c r="I1276" s="283"/>
      <c r="J1276" s="283"/>
      <c r="K1276" s="283"/>
      <c r="L1276" s="283"/>
      <c r="M1276" s="283"/>
      <c r="N1276" s="283"/>
      <c r="O1276" s="283"/>
      <c r="P1276" s="283"/>
      <c r="Q1276" s="283"/>
      <c r="R1276" s="283"/>
      <c r="S1276" s="283"/>
      <c r="T1276" s="283"/>
      <c r="U1276" s="283"/>
      <c r="V1276" s="283"/>
      <c r="W1276" s="283"/>
      <c r="X1276" s="283"/>
      <c r="Y1276" s="283"/>
      <c r="Z1276" s="283"/>
      <c r="AA1276" s="283"/>
      <c r="AB1276" s="283"/>
      <c r="AC1276" s="284"/>
      <c r="AE1276" s="285"/>
      <c r="AG1276" s="285"/>
      <c r="AI1276" s="285"/>
      <c r="AK1276" s="378"/>
    </row>
    <row r="1277" spans="4:37" ht="12.75" customHeight="1" outlineLevel="1" x14ac:dyDescent="0.25">
      <c r="D1277" s="139" t="str">
        <f>'Line Items'!D1017</f>
        <v>[Rolling Stock Line 21]</v>
      </c>
      <c r="E1277" s="102"/>
      <c r="F1277" s="140" t="str">
        <f t="shared" si="86"/>
        <v>£000/ Veh</v>
      </c>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4"/>
      <c r="AE1277" s="285"/>
      <c r="AG1277" s="285"/>
      <c r="AI1277" s="285"/>
      <c r="AK1277" s="378"/>
    </row>
    <row r="1278" spans="4:37" ht="12.75" customHeight="1" outlineLevel="1" x14ac:dyDescent="0.25">
      <c r="D1278" s="139" t="str">
        <f>'Line Items'!D1018</f>
        <v>[Rolling Stock Line 22]</v>
      </c>
      <c r="E1278" s="102"/>
      <c r="F1278" s="140" t="str">
        <f t="shared" si="86"/>
        <v>£000/ Veh</v>
      </c>
      <c r="G1278" s="283"/>
      <c r="H1278" s="283"/>
      <c r="I1278" s="283"/>
      <c r="J1278" s="283"/>
      <c r="K1278" s="283"/>
      <c r="L1278" s="283"/>
      <c r="M1278" s="283"/>
      <c r="N1278" s="283"/>
      <c r="O1278" s="283"/>
      <c r="P1278" s="283"/>
      <c r="Q1278" s="283"/>
      <c r="R1278" s="283"/>
      <c r="S1278" s="283"/>
      <c r="T1278" s="283"/>
      <c r="U1278" s="283"/>
      <c r="V1278" s="283"/>
      <c r="W1278" s="283"/>
      <c r="X1278" s="283"/>
      <c r="Y1278" s="283"/>
      <c r="Z1278" s="283"/>
      <c r="AA1278" s="283"/>
      <c r="AB1278" s="283"/>
      <c r="AC1278" s="284"/>
      <c r="AE1278" s="285"/>
      <c r="AG1278" s="285"/>
      <c r="AI1278" s="285"/>
      <c r="AK1278" s="378"/>
    </row>
    <row r="1279" spans="4:37" ht="12.75" customHeight="1" outlineLevel="1" x14ac:dyDescent="0.25">
      <c r="D1279" s="139" t="str">
        <f>'Line Items'!D1019</f>
        <v>[Rolling Stock Line 23]</v>
      </c>
      <c r="E1279" s="102"/>
      <c r="F1279" s="140" t="str">
        <f t="shared" si="86"/>
        <v>£000/ Veh</v>
      </c>
      <c r="G1279" s="283"/>
      <c r="H1279" s="283"/>
      <c r="I1279" s="283"/>
      <c r="J1279" s="283"/>
      <c r="K1279" s="283"/>
      <c r="L1279" s="283"/>
      <c r="M1279" s="283"/>
      <c r="N1279" s="283"/>
      <c r="O1279" s="283"/>
      <c r="P1279" s="283"/>
      <c r="Q1279" s="283"/>
      <c r="R1279" s="283"/>
      <c r="S1279" s="283"/>
      <c r="T1279" s="283"/>
      <c r="U1279" s="283"/>
      <c r="V1279" s="283"/>
      <c r="W1279" s="283"/>
      <c r="X1279" s="283"/>
      <c r="Y1279" s="283"/>
      <c r="Z1279" s="283"/>
      <c r="AA1279" s="283"/>
      <c r="AB1279" s="283"/>
      <c r="AC1279" s="284"/>
      <c r="AE1279" s="285"/>
      <c r="AG1279" s="285"/>
      <c r="AI1279" s="285"/>
      <c r="AK1279" s="378"/>
    </row>
    <row r="1280" spans="4:37" ht="12.75" customHeight="1" outlineLevel="1" x14ac:dyDescent="0.25">
      <c r="D1280" s="139" t="str">
        <f>'Line Items'!D1020</f>
        <v>[Rolling Stock Line 24]</v>
      </c>
      <c r="E1280" s="102"/>
      <c r="F1280" s="140" t="str">
        <f t="shared" si="86"/>
        <v>£000/ Veh</v>
      </c>
      <c r="G1280" s="283"/>
      <c r="H1280" s="283"/>
      <c r="I1280" s="283"/>
      <c r="J1280" s="283"/>
      <c r="K1280" s="283"/>
      <c r="L1280" s="283"/>
      <c r="M1280" s="283"/>
      <c r="N1280" s="283"/>
      <c r="O1280" s="283"/>
      <c r="P1280" s="283"/>
      <c r="Q1280" s="283"/>
      <c r="R1280" s="283"/>
      <c r="S1280" s="283"/>
      <c r="T1280" s="283"/>
      <c r="U1280" s="283"/>
      <c r="V1280" s="283"/>
      <c r="W1280" s="283"/>
      <c r="X1280" s="283"/>
      <c r="Y1280" s="283"/>
      <c r="Z1280" s="283"/>
      <c r="AA1280" s="283"/>
      <c r="AB1280" s="283"/>
      <c r="AC1280" s="284"/>
      <c r="AE1280" s="285"/>
      <c r="AG1280" s="285"/>
      <c r="AI1280" s="285"/>
      <c r="AK1280" s="378"/>
    </row>
    <row r="1281" spans="4:37" ht="12.75" customHeight="1" outlineLevel="1" x14ac:dyDescent="0.25">
      <c r="D1281" s="139" t="str">
        <f>'Line Items'!D1021</f>
        <v>[Rolling Stock Line 25]</v>
      </c>
      <c r="E1281" s="102"/>
      <c r="F1281" s="140" t="str">
        <f t="shared" si="86"/>
        <v>£000/ Veh</v>
      </c>
      <c r="G1281" s="283"/>
      <c r="H1281" s="283"/>
      <c r="I1281" s="283"/>
      <c r="J1281" s="283"/>
      <c r="K1281" s="283"/>
      <c r="L1281" s="283"/>
      <c r="M1281" s="283"/>
      <c r="N1281" s="283"/>
      <c r="O1281" s="283"/>
      <c r="P1281" s="283"/>
      <c r="Q1281" s="283"/>
      <c r="R1281" s="283"/>
      <c r="S1281" s="283"/>
      <c r="T1281" s="283"/>
      <c r="U1281" s="283"/>
      <c r="V1281" s="283"/>
      <c r="W1281" s="283"/>
      <c r="X1281" s="283"/>
      <c r="Y1281" s="283"/>
      <c r="Z1281" s="283"/>
      <c r="AA1281" s="283"/>
      <c r="AB1281" s="283"/>
      <c r="AC1281" s="284"/>
      <c r="AE1281" s="285"/>
      <c r="AG1281" s="285"/>
      <c r="AI1281" s="285"/>
      <c r="AK1281" s="378"/>
    </row>
    <row r="1282" spans="4:37" ht="12.75" customHeight="1" outlineLevel="1" x14ac:dyDescent="0.25">
      <c r="D1282" s="139" t="str">
        <f>'Line Items'!D1022</f>
        <v>[Rolling Stock Line 26]</v>
      </c>
      <c r="E1282" s="102"/>
      <c r="F1282" s="140" t="str">
        <f t="shared" si="86"/>
        <v>£000/ Veh</v>
      </c>
      <c r="G1282" s="283"/>
      <c r="H1282" s="283"/>
      <c r="I1282" s="283"/>
      <c r="J1282" s="283"/>
      <c r="K1282" s="283"/>
      <c r="L1282" s="283"/>
      <c r="M1282" s="283"/>
      <c r="N1282" s="283"/>
      <c r="O1282" s="283"/>
      <c r="P1282" s="283"/>
      <c r="Q1282" s="283"/>
      <c r="R1282" s="283"/>
      <c r="S1282" s="283"/>
      <c r="T1282" s="283"/>
      <c r="U1282" s="283"/>
      <c r="V1282" s="283"/>
      <c r="W1282" s="283"/>
      <c r="X1282" s="283"/>
      <c r="Y1282" s="283"/>
      <c r="Z1282" s="283"/>
      <c r="AA1282" s="283"/>
      <c r="AB1282" s="283"/>
      <c r="AC1282" s="284"/>
      <c r="AE1282" s="285"/>
      <c r="AG1282" s="285"/>
      <c r="AI1282" s="285"/>
      <c r="AK1282" s="378"/>
    </row>
    <row r="1283" spans="4:37" ht="12.75" customHeight="1" outlineLevel="1" x14ac:dyDescent="0.25">
      <c r="D1283" s="139" t="str">
        <f>'Line Items'!D1023</f>
        <v>[Rolling Stock Line 27]</v>
      </c>
      <c r="E1283" s="102"/>
      <c r="F1283" s="140" t="str">
        <f t="shared" si="86"/>
        <v>£000/ Veh</v>
      </c>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4"/>
      <c r="AE1283" s="285"/>
      <c r="AG1283" s="285"/>
      <c r="AI1283" s="285"/>
      <c r="AK1283" s="378"/>
    </row>
    <row r="1284" spans="4:37" ht="12.75" customHeight="1" outlineLevel="1" x14ac:dyDescent="0.25">
      <c r="D1284" s="139" t="str">
        <f>'Line Items'!D1024</f>
        <v>[Rolling Stock Line 28]</v>
      </c>
      <c r="E1284" s="102"/>
      <c r="F1284" s="140" t="str">
        <f t="shared" si="86"/>
        <v>£000/ Veh</v>
      </c>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4"/>
      <c r="AE1284" s="285"/>
      <c r="AG1284" s="285"/>
      <c r="AI1284" s="285"/>
      <c r="AK1284" s="378"/>
    </row>
    <row r="1285" spans="4:37" ht="12.75" customHeight="1" outlineLevel="1" x14ac:dyDescent="0.25">
      <c r="D1285" s="139" t="str">
        <f>'Line Items'!D1025</f>
        <v>[Rolling Stock Line 29]</v>
      </c>
      <c r="E1285" s="102"/>
      <c r="F1285" s="140" t="str">
        <f t="shared" si="86"/>
        <v>£000/ Veh</v>
      </c>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4"/>
      <c r="AE1285" s="285"/>
      <c r="AG1285" s="285"/>
      <c r="AI1285" s="285"/>
      <c r="AK1285" s="378"/>
    </row>
    <row r="1286" spans="4:37" ht="12.75" customHeight="1" outlineLevel="1" x14ac:dyDescent="0.25">
      <c r="D1286" s="139" t="str">
        <f>'Line Items'!D1026</f>
        <v>[Rolling Stock Line 30]</v>
      </c>
      <c r="E1286" s="102"/>
      <c r="F1286" s="140" t="str">
        <f t="shared" si="86"/>
        <v>£000/ Veh</v>
      </c>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4"/>
      <c r="AE1286" s="285"/>
      <c r="AG1286" s="285"/>
      <c r="AI1286" s="285"/>
      <c r="AK1286" s="378"/>
    </row>
    <row r="1287" spans="4:37" ht="12.75" customHeight="1" outlineLevel="1" x14ac:dyDescent="0.25">
      <c r="D1287" s="139" t="str">
        <f>'Line Items'!D1027</f>
        <v>[Rolling Stock Line 31]</v>
      </c>
      <c r="E1287" s="102"/>
      <c r="F1287" s="140" t="str">
        <f t="shared" si="86"/>
        <v>£000/ Veh</v>
      </c>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4"/>
      <c r="AE1287" s="285"/>
      <c r="AG1287" s="285"/>
      <c r="AI1287" s="285"/>
      <c r="AK1287" s="378"/>
    </row>
    <row r="1288" spans="4:37" ht="12.75" customHeight="1" outlineLevel="1" x14ac:dyDescent="0.25">
      <c r="D1288" s="139" t="str">
        <f>'Line Items'!D1028</f>
        <v>[Rolling Stock Line 32]</v>
      </c>
      <c r="E1288" s="102"/>
      <c r="F1288" s="140" t="str">
        <f t="shared" si="86"/>
        <v>£000/ Veh</v>
      </c>
      <c r="G1288" s="283"/>
      <c r="H1288" s="283"/>
      <c r="I1288" s="283"/>
      <c r="J1288" s="283"/>
      <c r="K1288" s="283"/>
      <c r="L1288" s="283"/>
      <c r="M1288" s="283"/>
      <c r="N1288" s="283"/>
      <c r="O1288" s="283"/>
      <c r="P1288" s="283"/>
      <c r="Q1288" s="283"/>
      <c r="R1288" s="283"/>
      <c r="S1288" s="283"/>
      <c r="T1288" s="283"/>
      <c r="U1288" s="283"/>
      <c r="V1288" s="283"/>
      <c r="W1288" s="283"/>
      <c r="X1288" s="283"/>
      <c r="Y1288" s="283"/>
      <c r="Z1288" s="283"/>
      <c r="AA1288" s="283"/>
      <c r="AB1288" s="283"/>
      <c r="AC1288" s="284"/>
      <c r="AE1288" s="285"/>
      <c r="AG1288" s="285"/>
      <c r="AI1288" s="285"/>
      <c r="AK1288" s="378"/>
    </row>
    <row r="1289" spans="4:37" ht="12.75" customHeight="1" outlineLevel="1" x14ac:dyDescent="0.25">
      <c r="D1289" s="139" t="str">
        <f>'Line Items'!D1029</f>
        <v>[Rolling Stock Line 33]</v>
      </c>
      <c r="E1289" s="102"/>
      <c r="F1289" s="140" t="str">
        <f t="shared" si="86"/>
        <v>£000/ Veh</v>
      </c>
      <c r="G1289" s="283"/>
      <c r="H1289" s="283"/>
      <c r="I1289" s="283"/>
      <c r="J1289" s="283"/>
      <c r="K1289" s="283"/>
      <c r="L1289" s="283"/>
      <c r="M1289" s="283"/>
      <c r="N1289" s="283"/>
      <c r="O1289" s="283"/>
      <c r="P1289" s="283"/>
      <c r="Q1289" s="283"/>
      <c r="R1289" s="283"/>
      <c r="S1289" s="283"/>
      <c r="T1289" s="283"/>
      <c r="U1289" s="283"/>
      <c r="V1289" s="283"/>
      <c r="W1289" s="283"/>
      <c r="X1289" s="283"/>
      <c r="Y1289" s="283"/>
      <c r="Z1289" s="283"/>
      <c r="AA1289" s="283"/>
      <c r="AB1289" s="283"/>
      <c r="AC1289" s="284"/>
      <c r="AE1289" s="285"/>
      <c r="AG1289" s="285"/>
      <c r="AI1289" s="285"/>
      <c r="AK1289" s="378"/>
    </row>
    <row r="1290" spans="4:37" ht="12.75" customHeight="1" outlineLevel="1" x14ac:dyDescent="0.25">
      <c r="D1290" s="139" t="str">
        <f>'Line Items'!D1030</f>
        <v>[Rolling Stock Line 34]</v>
      </c>
      <c r="E1290" s="102"/>
      <c r="F1290" s="140" t="str">
        <f t="shared" si="86"/>
        <v>£000/ Veh</v>
      </c>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4"/>
      <c r="AE1290" s="285"/>
      <c r="AG1290" s="285"/>
      <c r="AI1290" s="285"/>
      <c r="AK1290" s="378"/>
    </row>
    <row r="1291" spans="4:37" ht="12.75" customHeight="1" outlineLevel="1" x14ac:dyDescent="0.25">
      <c r="D1291" s="139" t="str">
        <f>'Line Items'!D1031</f>
        <v>[Rolling Stock Line 35]</v>
      </c>
      <c r="E1291" s="102"/>
      <c r="F1291" s="140" t="str">
        <f t="shared" si="86"/>
        <v>£000/ Veh</v>
      </c>
      <c r="G1291" s="283"/>
      <c r="H1291" s="283"/>
      <c r="I1291" s="283"/>
      <c r="J1291" s="283"/>
      <c r="K1291" s="283"/>
      <c r="L1291" s="283"/>
      <c r="M1291" s="283"/>
      <c r="N1291" s="283"/>
      <c r="O1291" s="283"/>
      <c r="P1291" s="283"/>
      <c r="Q1291" s="283"/>
      <c r="R1291" s="283"/>
      <c r="S1291" s="283"/>
      <c r="T1291" s="283"/>
      <c r="U1291" s="283"/>
      <c r="V1291" s="283"/>
      <c r="W1291" s="283"/>
      <c r="X1291" s="283"/>
      <c r="Y1291" s="283"/>
      <c r="Z1291" s="283"/>
      <c r="AA1291" s="283"/>
      <c r="AB1291" s="283"/>
      <c r="AC1291" s="284"/>
      <c r="AE1291" s="285"/>
      <c r="AG1291" s="285"/>
      <c r="AI1291" s="285"/>
      <c r="AK1291" s="378"/>
    </row>
    <row r="1292" spans="4:37" ht="12.75" customHeight="1" outlineLevel="1" x14ac:dyDescent="0.25">
      <c r="D1292" s="139" t="str">
        <f>'Line Items'!D1032</f>
        <v>[Rolling Stock Line 36]</v>
      </c>
      <c r="E1292" s="102"/>
      <c r="F1292" s="140" t="str">
        <f t="shared" si="86"/>
        <v>£000/ Veh</v>
      </c>
      <c r="G1292" s="283"/>
      <c r="H1292" s="283"/>
      <c r="I1292" s="283"/>
      <c r="J1292" s="283"/>
      <c r="K1292" s="283"/>
      <c r="L1292" s="283"/>
      <c r="M1292" s="283"/>
      <c r="N1292" s="283"/>
      <c r="O1292" s="283"/>
      <c r="P1292" s="283"/>
      <c r="Q1292" s="283"/>
      <c r="R1292" s="283"/>
      <c r="S1292" s="283"/>
      <c r="T1292" s="283"/>
      <c r="U1292" s="283"/>
      <c r="V1292" s="283"/>
      <c r="W1292" s="283"/>
      <c r="X1292" s="283"/>
      <c r="Y1292" s="283"/>
      <c r="Z1292" s="283"/>
      <c r="AA1292" s="283"/>
      <c r="AB1292" s="283"/>
      <c r="AC1292" s="284"/>
      <c r="AE1292" s="285"/>
      <c r="AG1292" s="285"/>
      <c r="AI1292" s="285"/>
      <c r="AK1292" s="378"/>
    </row>
    <row r="1293" spans="4:37" ht="12.75" customHeight="1" outlineLevel="1" x14ac:dyDescent="0.25">
      <c r="D1293" s="139" t="str">
        <f>'Line Items'!D1033</f>
        <v>[Rolling Stock Line 37]</v>
      </c>
      <c r="E1293" s="102"/>
      <c r="F1293" s="140" t="str">
        <f t="shared" si="86"/>
        <v>£000/ Veh</v>
      </c>
      <c r="G1293" s="283"/>
      <c r="H1293" s="283"/>
      <c r="I1293" s="283"/>
      <c r="J1293" s="283"/>
      <c r="K1293" s="283"/>
      <c r="L1293" s="283"/>
      <c r="M1293" s="283"/>
      <c r="N1293" s="283"/>
      <c r="O1293" s="283"/>
      <c r="P1293" s="283"/>
      <c r="Q1293" s="283"/>
      <c r="R1293" s="283"/>
      <c r="S1293" s="283"/>
      <c r="T1293" s="283"/>
      <c r="U1293" s="283"/>
      <c r="V1293" s="283"/>
      <c r="W1293" s="283"/>
      <c r="X1293" s="283"/>
      <c r="Y1293" s="283"/>
      <c r="Z1293" s="283"/>
      <c r="AA1293" s="283"/>
      <c r="AB1293" s="283"/>
      <c r="AC1293" s="284"/>
      <c r="AE1293" s="285"/>
      <c r="AG1293" s="285"/>
      <c r="AI1293" s="285"/>
      <c r="AK1293" s="378"/>
    </row>
    <row r="1294" spans="4:37" ht="12.75" customHeight="1" outlineLevel="1" x14ac:dyDescent="0.25">
      <c r="D1294" s="139" t="str">
        <f>'Line Items'!D1034</f>
        <v>[Rolling Stock Line 38]</v>
      </c>
      <c r="E1294" s="102"/>
      <c r="F1294" s="140" t="str">
        <f t="shared" si="86"/>
        <v>£000/ Veh</v>
      </c>
      <c r="G1294" s="283"/>
      <c r="H1294" s="283"/>
      <c r="I1294" s="283"/>
      <c r="J1294" s="283"/>
      <c r="K1294" s="283"/>
      <c r="L1294" s="283"/>
      <c r="M1294" s="283"/>
      <c r="N1294" s="283"/>
      <c r="O1294" s="283"/>
      <c r="P1294" s="283"/>
      <c r="Q1294" s="283"/>
      <c r="R1294" s="283"/>
      <c r="S1294" s="283"/>
      <c r="T1294" s="283"/>
      <c r="U1294" s="283"/>
      <c r="V1294" s="283"/>
      <c r="W1294" s="283"/>
      <c r="X1294" s="283"/>
      <c r="Y1294" s="283"/>
      <c r="Z1294" s="283"/>
      <c r="AA1294" s="283"/>
      <c r="AB1294" s="283"/>
      <c r="AC1294" s="284"/>
      <c r="AE1294" s="285"/>
      <c r="AG1294" s="285"/>
      <c r="AI1294" s="285"/>
      <c r="AK1294" s="378"/>
    </row>
    <row r="1295" spans="4:37" ht="12.75" customHeight="1" outlineLevel="1" x14ac:dyDescent="0.25">
      <c r="D1295" s="139" t="str">
        <f>'Line Items'!D1035</f>
        <v>[Rolling Stock Line 39]</v>
      </c>
      <c r="E1295" s="102"/>
      <c r="F1295" s="140" t="str">
        <f t="shared" si="86"/>
        <v>£000/ Veh</v>
      </c>
      <c r="G1295" s="283"/>
      <c r="H1295" s="283"/>
      <c r="I1295" s="283"/>
      <c r="J1295" s="283"/>
      <c r="K1295" s="283"/>
      <c r="L1295" s="283"/>
      <c r="M1295" s="283"/>
      <c r="N1295" s="283"/>
      <c r="O1295" s="283"/>
      <c r="P1295" s="283"/>
      <c r="Q1295" s="283"/>
      <c r="R1295" s="283"/>
      <c r="S1295" s="283"/>
      <c r="T1295" s="283"/>
      <c r="U1295" s="283"/>
      <c r="V1295" s="283"/>
      <c r="W1295" s="283"/>
      <c r="X1295" s="283"/>
      <c r="Y1295" s="283"/>
      <c r="Z1295" s="283"/>
      <c r="AA1295" s="283"/>
      <c r="AB1295" s="283"/>
      <c r="AC1295" s="284"/>
      <c r="AE1295" s="285"/>
      <c r="AG1295" s="285"/>
      <c r="AI1295" s="285"/>
      <c r="AK1295" s="378"/>
    </row>
    <row r="1296" spans="4:37" ht="12.75" customHeight="1" outlineLevel="1" x14ac:dyDescent="0.25">
      <c r="D1296" s="139" t="str">
        <f>'Line Items'!D1036</f>
        <v>[Rolling Stock Line 40]</v>
      </c>
      <c r="E1296" s="102"/>
      <c r="F1296" s="140" t="str">
        <f t="shared" si="86"/>
        <v>£000/ Veh</v>
      </c>
      <c r="G1296" s="283"/>
      <c r="H1296" s="283"/>
      <c r="I1296" s="283"/>
      <c r="J1296" s="283"/>
      <c r="K1296" s="283"/>
      <c r="L1296" s="283"/>
      <c r="M1296" s="283"/>
      <c r="N1296" s="283"/>
      <c r="O1296" s="283"/>
      <c r="P1296" s="283"/>
      <c r="Q1296" s="283"/>
      <c r="R1296" s="283"/>
      <c r="S1296" s="283"/>
      <c r="T1296" s="283"/>
      <c r="U1296" s="283"/>
      <c r="V1296" s="283"/>
      <c r="W1296" s="283"/>
      <c r="X1296" s="283"/>
      <c r="Y1296" s="283"/>
      <c r="Z1296" s="283"/>
      <c r="AA1296" s="283"/>
      <c r="AB1296" s="283"/>
      <c r="AC1296" s="284"/>
      <c r="AE1296" s="285"/>
      <c r="AG1296" s="285"/>
      <c r="AI1296" s="285"/>
      <c r="AK1296" s="378"/>
    </row>
    <row r="1297" spans="4:37" ht="12.75" customHeight="1" outlineLevel="1" x14ac:dyDescent="0.25">
      <c r="D1297" s="139" t="str">
        <f>'Line Items'!D1037</f>
        <v>[Rolling Stock Line 41]</v>
      </c>
      <c r="E1297" s="102"/>
      <c r="F1297" s="140" t="str">
        <f t="shared" si="86"/>
        <v>£000/ Veh</v>
      </c>
      <c r="G1297" s="283"/>
      <c r="H1297" s="283"/>
      <c r="I1297" s="283"/>
      <c r="J1297" s="283"/>
      <c r="K1297" s="283"/>
      <c r="L1297" s="283"/>
      <c r="M1297" s="283"/>
      <c r="N1297" s="283"/>
      <c r="O1297" s="283"/>
      <c r="P1297" s="283"/>
      <c r="Q1297" s="283"/>
      <c r="R1297" s="283"/>
      <c r="S1297" s="283"/>
      <c r="T1297" s="283"/>
      <c r="U1297" s="283"/>
      <c r="V1297" s="283"/>
      <c r="W1297" s="283"/>
      <c r="X1297" s="283"/>
      <c r="Y1297" s="283"/>
      <c r="Z1297" s="283"/>
      <c r="AA1297" s="283"/>
      <c r="AB1297" s="283"/>
      <c r="AC1297" s="284"/>
      <c r="AE1297" s="285"/>
      <c r="AG1297" s="285"/>
      <c r="AI1297" s="285"/>
      <c r="AK1297" s="378"/>
    </row>
    <row r="1298" spans="4:37" ht="12.75" customHeight="1" outlineLevel="1" x14ac:dyDescent="0.25">
      <c r="D1298" s="139" t="str">
        <f>'Line Items'!D1038</f>
        <v>[Rolling Stock Line 42]</v>
      </c>
      <c r="E1298" s="102"/>
      <c r="F1298" s="140" t="str">
        <f t="shared" si="86"/>
        <v>£000/ Veh</v>
      </c>
      <c r="G1298" s="283"/>
      <c r="H1298" s="283"/>
      <c r="I1298" s="283"/>
      <c r="J1298" s="283"/>
      <c r="K1298" s="283"/>
      <c r="L1298" s="283"/>
      <c r="M1298" s="283"/>
      <c r="N1298" s="283"/>
      <c r="O1298" s="283"/>
      <c r="P1298" s="283"/>
      <c r="Q1298" s="283"/>
      <c r="R1298" s="283"/>
      <c r="S1298" s="283"/>
      <c r="T1298" s="283"/>
      <c r="U1298" s="283"/>
      <c r="V1298" s="283"/>
      <c r="W1298" s="283"/>
      <c r="X1298" s="283"/>
      <c r="Y1298" s="283"/>
      <c r="Z1298" s="283"/>
      <c r="AA1298" s="283"/>
      <c r="AB1298" s="283"/>
      <c r="AC1298" s="284"/>
      <c r="AE1298" s="285"/>
      <c r="AG1298" s="285"/>
      <c r="AI1298" s="285"/>
      <c r="AK1298" s="378"/>
    </row>
    <row r="1299" spans="4:37" ht="12.75" customHeight="1" outlineLevel="1" x14ac:dyDescent="0.25">
      <c r="D1299" s="139" t="str">
        <f>'Line Items'!D1039</f>
        <v>[Rolling Stock Line 43]</v>
      </c>
      <c r="E1299" s="102"/>
      <c r="F1299" s="140" t="str">
        <f t="shared" si="86"/>
        <v>£000/ Veh</v>
      </c>
      <c r="G1299" s="283"/>
      <c r="H1299" s="283"/>
      <c r="I1299" s="283"/>
      <c r="J1299" s="283"/>
      <c r="K1299" s="283"/>
      <c r="L1299" s="283"/>
      <c r="M1299" s="283"/>
      <c r="N1299" s="283"/>
      <c r="O1299" s="283"/>
      <c r="P1299" s="283"/>
      <c r="Q1299" s="283"/>
      <c r="R1299" s="283"/>
      <c r="S1299" s="283"/>
      <c r="T1299" s="283"/>
      <c r="U1299" s="283"/>
      <c r="V1299" s="283"/>
      <c r="W1299" s="283"/>
      <c r="X1299" s="283"/>
      <c r="Y1299" s="283"/>
      <c r="Z1299" s="283"/>
      <c r="AA1299" s="283"/>
      <c r="AB1299" s="283"/>
      <c r="AC1299" s="284"/>
      <c r="AE1299" s="285"/>
      <c r="AG1299" s="285"/>
      <c r="AI1299" s="285"/>
      <c r="AK1299" s="378"/>
    </row>
    <row r="1300" spans="4:37" ht="12.75" customHeight="1" outlineLevel="1" x14ac:dyDescent="0.25">
      <c r="D1300" s="139" t="str">
        <f>'Line Items'!D1040</f>
        <v>[Rolling Stock Line 44]</v>
      </c>
      <c r="E1300" s="102"/>
      <c r="F1300" s="140" t="str">
        <f t="shared" si="86"/>
        <v>£000/ Veh</v>
      </c>
      <c r="G1300" s="283"/>
      <c r="H1300" s="283"/>
      <c r="I1300" s="283"/>
      <c r="J1300" s="283"/>
      <c r="K1300" s="283"/>
      <c r="L1300" s="283"/>
      <c r="M1300" s="283"/>
      <c r="N1300" s="283"/>
      <c r="O1300" s="283"/>
      <c r="P1300" s="283"/>
      <c r="Q1300" s="283"/>
      <c r="R1300" s="283"/>
      <c r="S1300" s="283"/>
      <c r="T1300" s="283"/>
      <c r="U1300" s="283"/>
      <c r="V1300" s="283"/>
      <c r="W1300" s="283"/>
      <c r="X1300" s="283"/>
      <c r="Y1300" s="283"/>
      <c r="Z1300" s="283"/>
      <c r="AA1300" s="283"/>
      <c r="AB1300" s="283"/>
      <c r="AC1300" s="284"/>
      <c r="AE1300" s="285"/>
      <c r="AG1300" s="285"/>
      <c r="AI1300" s="285"/>
      <c r="AK1300" s="378"/>
    </row>
    <row r="1301" spans="4:37" ht="12.75" customHeight="1" outlineLevel="1" x14ac:dyDescent="0.25">
      <c r="D1301" s="139" t="str">
        <f>'Line Items'!D1041</f>
        <v>[Rolling Stock Line 45]</v>
      </c>
      <c r="E1301" s="102"/>
      <c r="F1301" s="140" t="str">
        <f t="shared" si="86"/>
        <v>£000/ Veh</v>
      </c>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4"/>
      <c r="AE1301" s="285"/>
      <c r="AG1301" s="285"/>
      <c r="AI1301" s="285"/>
      <c r="AK1301" s="378"/>
    </row>
    <row r="1302" spans="4:37" ht="12.75" customHeight="1" outlineLevel="1" x14ac:dyDescent="0.25">
      <c r="D1302" s="139" t="str">
        <f>'Line Items'!D1042</f>
        <v>[Rolling Stock Line 46]</v>
      </c>
      <c r="E1302" s="102"/>
      <c r="F1302" s="140" t="str">
        <f t="shared" si="86"/>
        <v>£000/ Veh</v>
      </c>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4"/>
      <c r="AE1302" s="285"/>
      <c r="AG1302" s="285"/>
      <c r="AI1302" s="285"/>
      <c r="AK1302" s="378"/>
    </row>
    <row r="1303" spans="4:37" ht="12.75" customHeight="1" outlineLevel="1" x14ac:dyDescent="0.25">
      <c r="D1303" s="139" t="str">
        <f>'Line Items'!D1043</f>
        <v>[Rolling Stock Line 47]</v>
      </c>
      <c r="E1303" s="102"/>
      <c r="F1303" s="140" t="str">
        <f t="shared" si="86"/>
        <v>£000/ Veh</v>
      </c>
      <c r="G1303" s="283"/>
      <c r="H1303" s="283"/>
      <c r="I1303" s="283"/>
      <c r="J1303" s="283"/>
      <c r="K1303" s="283"/>
      <c r="L1303" s="283"/>
      <c r="M1303" s="283"/>
      <c r="N1303" s="283"/>
      <c r="O1303" s="283"/>
      <c r="P1303" s="283"/>
      <c r="Q1303" s="283"/>
      <c r="R1303" s="283"/>
      <c r="S1303" s="283"/>
      <c r="T1303" s="283"/>
      <c r="U1303" s="283"/>
      <c r="V1303" s="283"/>
      <c r="W1303" s="283"/>
      <c r="X1303" s="283"/>
      <c r="Y1303" s="283"/>
      <c r="Z1303" s="283"/>
      <c r="AA1303" s="283"/>
      <c r="AB1303" s="283"/>
      <c r="AC1303" s="284"/>
      <c r="AE1303" s="285"/>
      <c r="AG1303" s="285"/>
      <c r="AI1303" s="285"/>
      <c r="AK1303" s="378"/>
    </row>
    <row r="1304" spans="4:37" ht="12.75" customHeight="1" outlineLevel="1" x14ac:dyDescent="0.25">
      <c r="D1304" s="139" t="str">
        <f>'Line Items'!D1044</f>
        <v>[Rolling Stock Line 48]</v>
      </c>
      <c r="E1304" s="102"/>
      <c r="F1304" s="140" t="str">
        <f t="shared" si="86"/>
        <v>£000/ Veh</v>
      </c>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4"/>
      <c r="AE1304" s="285"/>
      <c r="AG1304" s="285"/>
      <c r="AI1304" s="285"/>
      <c r="AK1304" s="378"/>
    </row>
    <row r="1305" spans="4:37" ht="12.75" customHeight="1" outlineLevel="1" x14ac:dyDescent="0.25">
      <c r="D1305" s="139" t="str">
        <f>'Line Items'!D1045</f>
        <v>[Rolling Stock Line 49]</v>
      </c>
      <c r="E1305" s="102"/>
      <c r="F1305" s="140" t="str">
        <f t="shared" si="86"/>
        <v>£000/ Veh</v>
      </c>
      <c r="G1305" s="283"/>
      <c r="H1305" s="283"/>
      <c r="I1305" s="283"/>
      <c r="J1305" s="283"/>
      <c r="K1305" s="283"/>
      <c r="L1305" s="283"/>
      <c r="M1305" s="283"/>
      <c r="N1305" s="283"/>
      <c r="O1305" s="283"/>
      <c r="P1305" s="283"/>
      <c r="Q1305" s="283"/>
      <c r="R1305" s="283"/>
      <c r="S1305" s="283"/>
      <c r="T1305" s="283"/>
      <c r="U1305" s="283"/>
      <c r="V1305" s="283"/>
      <c r="W1305" s="283"/>
      <c r="X1305" s="283"/>
      <c r="Y1305" s="283"/>
      <c r="Z1305" s="283"/>
      <c r="AA1305" s="283"/>
      <c r="AB1305" s="283"/>
      <c r="AC1305" s="284"/>
      <c r="AE1305" s="285"/>
      <c r="AG1305" s="285"/>
      <c r="AI1305" s="285"/>
      <c r="AK1305" s="378"/>
    </row>
    <row r="1306" spans="4:37" ht="12.75" customHeight="1" outlineLevel="1" x14ac:dyDescent="0.25">
      <c r="D1306" s="139" t="str">
        <f>'Line Items'!D1046</f>
        <v>[Rolling Stock Line 50]</v>
      </c>
      <c r="E1306" s="102"/>
      <c r="F1306" s="140" t="str">
        <f t="shared" si="86"/>
        <v>£000/ Veh</v>
      </c>
      <c r="G1306" s="283"/>
      <c r="H1306" s="283"/>
      <c r="I1306" s="283"/>
      <c r="J1306" s="283"/>
      <c r="K1306" s="283"/>
      <c r="L1306" s="283"/>
      <c r="M1306" s="283"/>
      <c r="N1306" s="283"/>
      <c r="O1306" s="283"/>
      <c r="P1306" s="283"/>
      <c r="Q1306" s="283"/>
      <c r="R1306" s="283"/>
      <c r="S1306" s="283"/>
      <c r="T1306" s="283"/>
      <c r="U1306" s="283"/>
      <c r="V1306" s="283"/>
      <c r="W1306" s="283"/>
      <c r="X1306" s="283"/>
      <c r="Y1306" s="283"/>
      <c r="Z1306" s="283"/>
      <c r="AA1306" s="283"/>
      <c r="AB1306" s="283"/>
      <c r="AC1306" s="284"/>
      <c r="AE1306" s="285"/>
      <c r="AG1306" s="285"/>
      <c r="AI1306" s="285"/>
      <c r="AK1306" s="378"/>
    </row>
    <row r="1307" spans="4:37" ht="12.75" customHeight="1" outlineLevel="1" x14ac:dyDescent="0.25">
      <c r="D1307" s="139" t="str">
        <f>'Line Items'!D1047</f>
        <v>[Rolling Stock Line 51]</v>
      </c>
      <c r="E1307" s="102"/>
      <c r="F1307" s="140" t="str">
        <f t="shared" si="86"/>
        <v>£000/ Veh</v>
      </c>
      <c r="G1307" s="283"/>
      <c r="H1307" s="283"/>
      <c r="I1307" s="283"/>
      <c r="J1307" s="283"/>
      <c r="K1307" s="283"/>
      <c r="L1307" s="283"/>
      <c r="M1307" s="283"/>
      <c r="N1307" s="283"/>
      <c r="O1307" s="283"/>
      <c r="P1307" s="283"/>
      <c r="Q1307" s="283"/>
      <c r="R1307" s="283"/>
      <c r="S1307" s="283"/>
      <c r="T1307" s="283"/>
      <c r="U1307" s="283"/>
      <c r="V1307" s="283"/>
      <c r="W1307" s="283"/>
      <c r="X1307" s="283"/>
      <c r="Y1307" s="283"/>
      <c r="Z1307" s="283"/>
      <c r="AA1307" s="283"/>
      <c r="AB1307" s="283"/>
      <c r="AC1307" s="284"/>
      <c r="AE1307" s="285"/>
      <c r="AG1307" s="285"/>
      <c r="AI1307" s="285"/>
      <c r="AK1307" s="378"/>
    </row>
    <row r="1308" spans="4:37" ht="12.75" customHeight="1" outlineLevel="1" x14ac:dyDescent="0.25">
      <c r="D1308" s="139" t="str">
        <f>'Line Items'!D1048</f>
        <v>[Rolling Stock Line 52]</v>
      </c>
      <c r="E1308" s="102"/>
      <c r="F1308" s="140" t="str">
        <f t="shared" si="86"/>
        <v>£000/ Veh</v>
      </c>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4"/>
      <c r="AE1308" s="285"/>
      <c r="AG1308" s="285"/>
      <c r="AI1308" s="285"/>
      <c r="AK1308" s="378"/>
    </row>
    <row r="1309" spans="4:37" ht="12.75" customHeight="1" outlineLevel="1" x14ac:dyDescent="0.25">
      <c r="D1309" s="139" t="str">
        <f>'Line Items'!D1049</f>
        <v>[Rolling Stock Line 53]</v>
      </c>
      <c r="E1309" s="102"/>
      <c r="F1309" s="140" t="str">
        <f t="shared" si="86"/>
        <v>£000/ Veh</v>
      </c>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4"/>
      <c r="AE1309" s="285"/>
      <c r="AG1309" s="285"/>
      <c r="AI1309" s="285"/>
      <c r="AK1309" s="378"/>
    </row>
    <row r="1310" spans="4:37" ht="12.75" customHeight="1" outlineLevel="1" x14ac:dyDescent="0.25">
      <c r="D1310" s="139" t="str">
        <f>'Line Items'!D1050</f>
        <v>[Rolling Stock Line 54]</v>
      </c>
      <c r="E1310" s="102"/>
      <c r="F1310" s="140" t="str">
        <f t="shared" si="86"/>
        <v>£000/ Veh</v>
      </c>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4"/>
      <c r="AE1310" s="285"/>
      <c r="AG1310" s="285"/>
      <c r="AI1310" s="285"/>
      <c r="AK1310" s="378"/>
    </row>
    <row r="1311" spans="4:37" ht="12.75" customHeight="1" outlineLevel="1" x14ac:dyDescent="0.25">
      <c r="D1311" s="139" t="str">
        <f>'Line Items'!D1051</f>
        <v>[Rolling Stock Line 55]</v>
      </c>
      <c r="E1311" s="102"/>
      <c r="F1311" s="140" t="str">
        <f t="shared" si="86"/>
        <v>£000/ Veh</v>
      </c>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4"/>
      <c r="AE1311" s="285"/>
      <c r="AG1311" s="285"/>
      <c r="AI1311" s="285"/>
      <c r="AK1311" s="378"/>
    </row>
    <row r="1312" spans="4:37" ht="12.75" customHeight="1" outlineLevel="1" x14ac:dyDescent="0.25">
      <c r="D1312" s="139" t="str">
        <f>'Line Items'!D1052</f>
        <v>[Rolling Stock Line 56]</v>
      </c>
      <c r="E1312" s="102"/>
      <c r="F1312" s="140" t="str">
        <f t="shared" si="86"/>
        <v>£000/ Veh</v>
      </c>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4"/>
      <c r="AE1312" s="285"/>
      <c r="AG1312" s="285"/>
      <c r="AI1312" s="285"/>
      <c r="AK1312" s="378"/>
    </row>
    <row r="1313" spans="2:37" ht="12.75" customHeight="1" outlineLevel="1" x14ac:dyDescent="0.25">
      <c r="D1313" s="139" t="str">
        <f>'Line Items'!D1053</f>
        <v>[Rolling Stock Line 57]</v>
      </c>
      <c r="E1313" s="102"/>
      <c r="F1313" s="140" t="str">
        <f t="shared" si="86"/>
        <v>£000/ Veh</v>
      </c>
      <c r="G1313" s="283"/>
      <c r="H1313" s="283"/>
      <c r="I1313" s="283"/>
      <c r="J1313" s="283"/>
      <c r="K1313" s="283"/>
      <c r="L1313" s="283"/>
      <c r="M1313" s="283"/>
      <c r="N1313" s="283"/>
      <c r="O1313" s="283"/>
      <c r="P1313" s="283"/>
      <c r="Q1313" s="283"/>
      <c r="R1313" s="283"/>
      <c r="S1313" s="283"/>
      <c r="T1313" s="283"/>
      <c r="U1313" s="283"/>
      <c r="V1313" s="283"/>
      <c r="W1313" s="283"/>
      <c r="X1313" s="283"/>
      <c r="Y1313" s="283"/>
      <c r="Z1313" s="283"/>
      <c r="AA1313" s="283"/>
      <c r="AB1313" s="283"/>
      <c r="AC1313" s="284"/>
      <c r="AE1313" s="285"/>
      <c r="AG1313" s="285"/>
      <c r="AI1313" s="285"/>
      <c r="AK1313" s="378"/>
    </row>
    <row r="1314" spans="2:37" ht="12.75" customHeight="1" outlineLevel="1" x14ac:dyDescent="0.25">
      <c r="D1314" s="139" t="str">
        <f>'Line Items'!D1054</f>
        <v>[Rolling Stock Line 58]</v>
      </c>
      <c r="E1314" s="102"/>
      <c r="F1314" s="140" t="str">
        <f t="shared" si="86"/>
        <v>£000/ Veh</v>
      </c>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4"/>
      <c r="AE1314" s="285"/>
      <c r="AG1314" s="285"/>
      <c r="AI1314" s="285"/>
      <c r="AK1314" s="378"/>
    </row>
    <row r="1315" spans="2:37" ht="12.75" customHeight="1" outlineLevel="1" x14ac:dyDescent="0.25">
      <c r="D1315" s="139" t="str">
        <f>'Line Items'!D1055</f>
        <v>[Rolling Stock Line 59]</v>
      </c>
      <c r="E1315" s="102"/>
      <c r="F1315" s="140" t="str">
        <f t="shared" si="86"/>
        <v>£000/ Veh</v>
      </c>
      <c r="G1315" s="283"/>
      <c r="H1315" s="283"/>
      <c r="I1315" s="283"/>
      <c r="J1315" s="283"/>
      <c r="K1315" s="283"/>
      <c r="L1315" s="283"/>
      <c r="M1315" s="283"/>
      <c r="N1315" s="283"/>
      <c r="O1315" s="283"/>
      <c r="P1315" s="283"/>
      <c r="Q1315" s="283"/>
      <c r="R1315" s="283"/>
      <c r="S1315" s="283"/>
      <c r="T1315" s="283"/>
      <c r="U1315" s="283"/>
      <c r="V1315" s="283"/>
      <c r="W1315" s="283"/>
      <c r="X1315" s="283"/>
      <c r="Y1315" s="283"/>
      <c r="Z1315" s="283"/>
      <c r="AA1315" s="283"/>
      <c r="AB1315" s="283"/>
      <c r="AC1315" s="284"/>
      <c r="AE1315" s="285"/>
      <c r="AG1315" s="285"/>
      <c r="AI1315" s="285"/>
      <c r="AK1315" s="378"/>
    </row>
    <row r="1316" spans="2:37" ht="12.75" customHeight="1" outlineLevel="1" x14ac:dyDescent="0.25">
      <c r="D1316" s="111" t="str">
        <f>'Line Items'!D1056</f>
        <v>[Rolling Stock Line 60]</v>
      </c>
      <c r="E1316" s="287"/>
      <c r="F1316" s="365" t="s">
        <v>556</v>
      </c>
      <c r="G1316" s="288"/>
      <c r="H1316" s="288"/>
      <c r="I1316" s="288"/>
      <c r="J1316" s="288"/>
      <c r="K1316" s="288"/>
      <c r="L1316" s="288"/>
      <c r="M1316" s="288"/>
      <c r="N1316" s="288"/>
      <c r="O1316" s="288"/>
      <c r="P1316" s="288"/>
      <c r="Q1316" s="288"/>
      <c r="R1316" s="288"/>
      <c r="S1316" s="288"/>
      <c r="T1316" s="288"/>
      <c r="U1316" s="288"/>
      <c r="V1316" s="288"/>
      <c r="W1316" s="288"/>
      <c r="X1316" s="288"/>
      <c r="Y1316" s="288"/>
      <c r="Z1316" s="288"/>
      <c r="AA1316" s="288"/>
      <c r="AB1316" s="288"/>
      <c r="AC1316" s="289"/>
      <c r="AE1316" s="290"/>
      <c r="AG1316" s="290"/>
      <c r="AI1316" s="290"/>
      <c r="AK1316" s="406"/>
    </row>
    <row r="1317" spans="2:37" ht="12.75" customHeight="1" outlineLevel="1" x14ac:dyDescent="0.25">
      <c r="G1317" s="103"/>
      <c r="H1317" s="103"/>
      <c r="I1317" s="103"/>
      <c r="J1317" s="103"/>
      <c r="K1317" s="103"/>
      <c r="L1317" s="103"/>
      <c r="M1317" s="103"/>
      <c r="N1317" s="103"/>
      <c r="O1317" s="103"/>
      <c r="P1317" s="103"/>
      <c r="Q1317" s="103"/>
      <c r="R1317" s="103"/>
      <c r="S1317" s="103"/>
      <c r="T1317" s="103"/>
      <c r="U1317" s="103"/>
      <c r="V1317" s="103"/>
      <c r="W1317" s="103"/>
      <c r="X1317" s="103"/>
      <c r="Y1317" s="103"/>
      <c r="Z1317" s="103"/>
      <c r="AA1317" s="103"/>
      <c r="AB1317" s="103"/>
      <c r="AC1317" s="103"/>
      <c r="AE1317" s="103"/>
      <c r="AG1317" s="103"/>
      <c r="AI1317" s="103"/>
      <c r="AK1317" s="407"/>
    </row>
    <row r="1318" spans="2:37" ht="12.75" customHeight="1" outlineLevel="1" x14ac:dyDescent="0.25">
      <c r="D1318" s="292" t="str">
        <f>"Average "&amp;B1255</f>
        <v>Average Non-Capital Lease Charge per Vehicle</v>
      </c>
      <c r="E1318" s="308"/>
      <c r="F1318" s="309" t="str">
        <f>F1315</f>
        <v>£000/ Veh</v>
      </c>
      <c r="G1318" s="310">
        <f t="shared" ref="G1318:AC1318" si="87">IF(G$79=0,0,SUMPRODUCT(G$18:G$77,G1257:G1316)/G$79)</f>
        <v>0</v>
      </c>
      <c r="H1318" s="310">
        <f t="shared" si="87"/>
        <v>0</v>
      </c>
      <c r="I1318" s="310">
        <f t="shared" si="87"/>
        <v>0</v>
      </c>
      <c r="J1318" s="310">
        <f t="shared" si="87"/>
        <v>0</v>
      </c>
      <c r="K1318" s="310">
        <f t="shared" si="87"/>
        <v>0</v>
      </c>
      <c r="L1318" s="310">
        <f t="shared" si="87"/>
        <v>0</v>
      </c>
      <c r="M1318" s="310">
        <f t="shared" si="87"/>
        <v>0</v>
      </c>
      <c r="N1318" s="310">
        <f t="shared" si="87"/>
        <v>0</v>
      </c>
      <c r="O1318" s="310">
        <f t="shared" si="87"/>
        <v>0</v>
      </c>
      <c r="P1318" s="310">
        <f t="shared" si="87"/>
        <v>0</v>
      </c>
      <c r="Q1318" s="310">
        <f t="shared" si="87"/>
        <v>0</v>
      </c>
      <c r="R1318" s="310">
        <f t="shared" si="87"/>
        <v>0</v>
      </c>
      <c r="S1318" s="310">
        <f t="shared" si="87"/>
        <v>0</v>
      </c>
      <c r="T1318" s="310">
        <f t="shared" si="87"/>
        <v>0</v>
      </c>
      <c r="U1318" s="310">
        <f t="shared" si="87"/>
        <v>0</v>
      </c>
      <c r="V1318" s="310">
        <f t="shared" si="87"/>
        <v>0</v>
      </c>
      <c r="W1318" s="310">
        <f t="shared" si="87"/>
        <v>0</v>
      </c>
      <c r="X1318" s="310">
        <f t="shared" si="87"/>
        <v>0</v>
      </c>
      <c r="Y1318" s="310">
        <f t="shared" si="87"/>
        <v>0</v>
      </c>
      <c r="Z1318" s="310">
        <f t="shared" si="87"/>
        <v>0</v>
      </c>
      <c r="AA1318" s="310">
        <f t="shared" si="87"/>
        <v>0</v>
      </c>
      <c r="AB1318" s="310">
        <f t="shared" si="87"/>
        <v>0</v>
      </c>
      <c r="AC1318" s="298">
        <f t="shared" si="87"/>
        <v>0</v>
      </c>
      <c r="AE1318" s="299">
        <f>IF(AE$79=0,0,SUMPRODUCT(AE$18:AE$77,AE1257:AE1316)/AE$79)</f>
        <v>0</v>
      </c>
      <c r="AG1318" s="299">
        <f>IF(AG$79=0,0,SUMPRODUCT(AG$18:AG$77,AG1257:AG1316)/AG$79)</f>
        <v>0</v>
      </c>
      <c r="AI1318" s="299">
        <f>IF(AI$79=0,0,SUMPRODUCT(AI$18:AI$77,AI1257:AI1316)/AI$79)</f>
        <v>0</v>
      </c>
      <c r="AK1318" s="408"/>
    </row>
    <row r="1319" spans="2:37" x14ac:dyDescent="0.25">
      <c r="G1319" s="103"/>
      <c r="H1319" s="103"/>
      <c r="I1319" s="103"/>
      <c r="J1319" s="103"/>
      <c r="K1319" s="103"/>
      <c r="L1319" s="103"/>
      <c r="M1319" s="103"/>
      <c r="N1319" s="103"/>
      <c r="O1319" s="103"/>
      <c r="P1319" s="103"/>
      <c r="Q1319" s="103"/>
      <c r="R1319" s="103"/>
      <c r="S1319" s="103"/>
      <c r="T1319" s="103"/>
      <c r="U1319" s="103"/>
      <c r="V1319" s="103"/>
      <c r="W1319" s="103"/>
      <c r="X1319" s="103"/>
      <c r="Y1319" s="103"/>
      <c r="Z1319" s="103"/>
      <c r="AA1319" s="103"/>
      <c r="AB1319" s="103"/>
      <c r="AC1319" s="103"/>
      <c r="AE1319" s="103"/>
      <c r="AG1319" s="103"/>
      <c r="AI1319" s="103"/>
      <c r="AK1319" s="407"/>
    </row>
    <row r="1320" spans="2:37" ht="14.4" x14ac:dyDescent="0.25">
      <c r="B1320" s="17" t="s">
        <v>633</v>
      </c>
      <c r="C1320" s="17"/>
      <c r="D1320" s="277"/>
      <c r="E1320" s="277"/>
      <c r="F1320" s="17"/>
      <c r="G1320" s="388"/>
      <c r="H1320" s="388"/>
      <c r="I1320" s="388"/>
      <c r="J1320" s="388"/>
      <c r="K1320" s="388"/>
      <c r="L1320" s="388"/>
      <c r="M1320" s="388"/>
      <c r="N1320" s="388"/>
      <c r="O1320" s="388"/>
      <c r="P1320" s="388"/>
      <c r="Q1320" s="388"/>
      <c r="R1320" s="388"/>
      <c r="S1320" s="388"/>
      <c r="T1320" s="388"/>
      <c r="U1320" s="388"/>
      <c r="V1320" s="388"/>
      <c r="W1320" s="388"/>
      <c r="X1320" s="388"/>
      <c r="Y1320" s="388"/>
      <c r="Z1320" s="388"/>
      <c r="AA1320" s="388"/>
      <c r="AB1320" s="388"/>
      <c r="AC1320" s="388"/>
      <c r="AD1320" s="17"/>
      <c r="AE1320" s="388"/>
      <c r="AF1320" s="17"/>
      <c r="AG1320" s="388"/>
      <c r="AH1320" s="17"/>
      <c r="AI1320" s="388"/>
      <c r="AJ1320" s="17"/>
      <c r="AK1320" s="409"/>
    </row>
    <row r="1321" spans="2:37" ht="12.75" customHeight="1" outlineLevel="1" x14ac:dyDescent="0.25">
      <c r="G1321" s="103"/>
      <c r="H1321" s="103"/>
      <c r="I1321" s="103"/>
      <c r="J1321" s="103"/>
      <c r="K1321" s="103"/>
      <c r="L1321" s="103"/>
      <c r="M1321" s="103"/>
      <c r="N1321" s="103"/>
      <c r="O1321" s="103"/>
      <c r="P1321" s="103"/>
      <c r="Q1321" s="103"/>
      <c r="R1321" s="103"/>
      <c r="S1321" s="103"/>
      <c r="T1321" s="103"/>
      <c r="U1321" s="103"/>
      <c r="V1321" s="103"/>
      <c r="W1321" s="103"/>
      <c r="X1321" s="103"/>
      <c r="Y1321" s="103"/>
      <c r="Z1321" s="103"/>
      <c r="AA1321" s="103"/>
      <c r="AB1321" s="103"/>
      <c r="AC1321" s="103"/>
      <c r="AE1321" s="103"/>
      <c r="AG1321" s="103"/>
      <c r="AI1321" s="103"/>
      <c r="AK1321" s="407"/>
    </row>
    <row r="1322" spans="2:37" ht="12.75" customHeight="1" outlineLevel="1" x14ac:dyDescent="0.25">
      <c r="D1322" s="345" t="str">
        <f>'Line Items'!D997</f>
        <v>Class 153 - Angel</v>
      </c>
      <c r="E1322" s="346"/>
      <c r="F1322" s="347" t="str">
        <f t="shared" ref="F1322:F1380" si="88">F1257</f>
        <v>£000/ Veh</v>
      </c>
      <c r="G1322" s="348"/>
      <c r="H1322" s="348"/>
      <c r="I1322" s="348"/>
      <c r="J1322" s="348"/>
      <c r="K1322" s="348"/>
      <c r="L1322" s="348"/>
      <c r="M1322" s="348"/>
      <c r="N1322" s="348"/>
      <c r="O1322" s="348"/>
      <c r="P1322" s="348"/>
      <c r="Q1322" s="348"/>
      <c r="R1322" s="348"/>
      <c r="S1322" s="348"/>
      <c r="T1322" s="348"/>
      <c r="U1322" s="348"/>
      <c r="V1322" s="348"/>
      <c r="W1322" s="348"/>
      <c r="X1322" s="348"/>
      <c r="Y1322" s="348"/>
      <c r="Z1322" s="348"/>
      <c r="AA1322" s="348"/>
      <c r="AB1322" s="348"/>
      <c r="AC1322" s="360"/>
      <c r="AE1322" s="359"/>
      <c r="AG1322" s="359"/>
      <c r="AI1322" s="359"/>
      <c r="AK1322" s="364"/>
    </row>
    <row r="1323" spans="2:37" ht="12.75" customHeight="1" outlineLevel="1" x14ac:dyDescent="0.25">
      <c r="D1323" s="139" t="str">
        <f>'Line Items'!D998</f>
        <v>Class 153 - Porterbrook</v>
      </c>
      <c r="E1323" s="102"/>
      <c r="F1323" s="140" t="str">
        <f t="shared" si="88"/>
        <v>£000/ Veh</v>
      </c>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4"/>
      <c r="AE1323" s="285"/>
      <c r="AG1323" s="285"/>
      <c r="AI1323" s="285"/>
      <c r="AK1323" s="378"/>
    </row>
    <row r="1324" spans="2:37" ht="12.75" customHeight="1" outlineLevel="1" x14ac:dyDescent="0.25">
      <c r="D1324" s="139" t="str">
        <f>'Line Items'!D999</f>
        <v>Class 156 - Angel</v>
      </c>
      <c r="E1324" s="102"/>
      <c r="F1324" s="140" t="str">
        <f t="shared" si="88"/>
        <v>£000/ Veh</v>
      </c>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4"/>
      <c r="AE1324" s="285"/>
      <c r="AG1324" s="285"/>
      <c r="AI1324" s="285"/>
      <c r="AK1324" s="378"/>
    </row>
    <row r="1325" spans="2:37" ht="12.75" customHeight="1" outlineLevel="1" x14ac:dyDescent="0.25">
      <c r="D1325" s="139" t="str">
        <f>'Line Items'!D1000</f>
        <v>Class 156 - Porterbrook</v>
      </c>
      <c r="E1325" s="102"/>
      <c r="F1325" s="140" t="str">
        <f t="shared" si="88"/>
        <v>£000/ Veh</v>
      </c>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4"/>
      <c r="AE1325" s="285"/>
      <c r="AG1325" s="285"/>
      <c r="AI1325" s="285"/>
      <c r="AK1325" s="378"/>
    </row>
    <row r="1326" spans="2:37" ht="12.75" customHeight="1" outlineLevel="1" x14ac:dyDescent="0.25">
      <c r="D1326" s="139" t="str">
        <f>'Line Items'!D1001</f>
        <v>Class 158 - Angel</v>
      </c>
      <c r="E1326" s="102"/>
      <c r="F1326" s="140" t="str">
        <f t="shared" si="88"/>
        <v>£000/ Veh</v>
      </c>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4"/>
      <c r="AE1326" s="285"/>
      <c r="AG1326" s="285"/>
      <c r="AI1326" s="285"/>
      <c r="AK1326" s="378"/>
    </row>
    <row r="1327" spans="2:37" ht="12.75" customHeight="1" outlineLevel="1" x14ac:dyDescent="0.25">
      <c r="D1327" s="139" t="str">
        <f>'Line Items'!D1002</f>
        <v>Class 158 - Porterbrook</v>
      </c>
      <c r="E1327" s="102"/>
      <c r="F1327" s="140" t="str">
        <f t="shared" si="88"/>
        <v>£000/ Veh</v>
      </c>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4"/>
      <c r="AE1327" s="285"/>
      <c r="AG1327" s="285"/>
      <c r="AI1327" s="285"/>
      <c r="AK1327" s="378"/>
    </row>
    <row r="1328" spans="2:37" ht="12.75" customHeight="1" outlineLevel="1" x14ac:dyDescent="0.25">
      <c r="D1328" s="139" t="str">
        <f>'Line Items'!D1003</f>
        <v>Class 158 - sub-lease from SWT</v>
      </c>
      <c r="E1328" s="102"/>
      <c r="F1328" s="140" t="str">
        <f t="shared" si="88"/>
        <v>£000/ Veh</v>
      </c>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4"/>
      <c r="AE1328" s="285"/>
      <c r="AG1328" s="285"/>
      <c r="AI1328" s="285"/>
      <c r="AK1328" s="378"/>
    </row>
    <row r="1329" spans="4:37" ht="12.75" customHeight="1" outlineLevel="1" x14ac:dyDescent="0.25">
      <c r="D1329" s="139" t="str">
        <f>'Line Items'!D1004</f>
        <v>Class 222 - ERF</v>
      </c>
      <c r="E1329" s="102"/>
      <c r="F1329" s="140" t="str">
        <f t="shared" si="88"/>
        <v>£000/ Veh</v>
      </c>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4"/>
      <c r="AE1329" s="285"/>
      <c r="AG1329" s="285"/>
      <c r="AI1329" s="285"/>
      <c r="AK1329" s="378"/>
    </row>
    <row r="1330" spans="4:37" ht="12.75" customHeight="1" outlineLevel="1" x14ac:dyDescent="0.25">
      <c r="D1330" s="139" t="str">
        <f>'Line Items'!D1005</f>
        <v>HST Powercar - Porterbrook</v>
      </c>
      <c r="E1330" s="102"/>
      <c r="F1330" s="140" t="str">
        <f t="shared" si="88"/>
        <v>£000/ Veh</v>
      </c>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4"/>
      <c r="AE1330" s="285"/>
      <c r="AG1330" s="285"/>
      <c r="AI1330" s="285"/>
      <c r="AK1330" s="378"/>
    </row>
    <row r="1331" spans="4:37" ht="12.75" customHeight="1" outlineLevel="1" x14ac:dyDescent="0.25">
      <c r="D1331" s="139" t="str">
        <f>'Line Items'!D1006</f>
        <v>HST Trailer - Porterbrook</v>
      </c>
      <c r="E1331" s="102"/>
      <c r="F1331" s="140" t="str">
        <f t="shared" si="88"/>
        <v>£000/ Veh</v>
      </c>
      <c r="G1331" s="283"/>
      <c r="H1331" s="283"/>
      <c r="I1331" s="283"/>
      <c r="J1331" s="283"/>
      <c r="K1331" s="283"/>
      <c r="L1331" s="283"/>
      <c r="M1331" s="283"/>
      <c r="N1331" s="283"/>
      <c r="O1331" s="283"/>
      <c r="P1331" s="283"/>
      <c r="Q1331" s="283"/>
      <c r="R1331" s="283"/>
      <c r="S1331" s="283"/>
      <c r="T1331" s="283"/>
      <c r="U1331" s="283"/>
      <c r="V1331" s="283"/>
      <c r="W1331" s="283"/>
      <c r="X1331" s="283"/>
      <c r="Y1331" s="283"/>
      <c r="Z1331" s="283"/>
      <c r="AA1331" s="283"/>
      <c r="AB1331" s="283"/>
      <c r="AC1331" s="284"/>
      <c r="AE1331" s="285"/>
      <c r="AG1331" s="285"/>
      <c r="AI1331" s="285"/>
      <c r="AK1331" s="378"/>
    </row>
    <row r="1332" spans="4:37" ht="12.75" customHeight="1" outlineLevel="1" x14ac:dyDescent="0.25">
      <c r="D1332" s="139" t="str">
        <f>'Line Items'!D1007</f>
        <v>HST Catering - Porterbrook</v>
      </c>
      <c r="E1332" s="102"/>
      <c r="F1332" s="140" t="str">
        <f t="shared" si="88"/>
        <v>£000/ Veh</v>
      </c>
      <c r="G1332" s="283"/>
      <c r="H1332" s="283"/>
      <c r="I1332" s="283"/>
      <c r="J1332" s="283"/>
      <c r="K1332" s="283"/>
      <c r="L1332" s="283"/>
      <c r="M1332" s="283"/>
      <c r="N1332" s="283"/>
      <c r="O1332" s="283"/>
      <c r="P1332" s="283"/>
      <c r="Q1332" s="283"/>
      <c r="R1332" s="283"/>
      <c r="S1332" s="283"/>
      <c r="T1332" s="283"/>
      <c r="U1332" s="283"/>
      <c r="V1332" s="283"/>
      <c r="W1332" s="283"/>
      <c r="X1332" s="283"/>
      <c r="Y1332" s="283"/>
      <c r="Z1332" s="283"/>
      <c r="AA1332" s="283"/>
      <c r="AB1332" s="283"/>
      <c r="AC1332" s="284"/>
      <c r="AE1332" s="285"/>
      <c r="AG1332" s="285"/>
      <c r="AI1332" s="285"/>
      <c r="AK1332" s="378"/>
    </row>
    <row r="1333" spans="4:37" ht="12.75" customHeight="1" outlineLevel="1" x14ac:dyDescent="0.25">
      <c r="D1333" s="139" t="str">
        <f>'Line Items'!D1008</f>
        <v>HST Spares - Porterbrook</v>
      </c>
      <c r="E1333" s="102"/>
      <c r="F1333" s="140" t="str">
        <f t="shared" si="88"/>
        <v>£000/ Veh</v>
      </c>
      <c r="G1333" s="283"/>
      <c r="H1333" s="283"/>
      <c r="I1333" s="283"/>
      <c r="J1333" s="283"/>
      <c r="K1333" s="283"/>
      <c r="L1333" s="283"/>
      <c r="M1333" s="283"/>
      <c r="N1333" s="283"/>
      <c r="O1333" s="283"/>
      <c r="P1333" s="283"/>
      <c r="Q1333" s="283"/>
      <c r="R1333" s="283"/>
      <c r="S1333" s="283"/>
      <c r="T1333" s="283"/>
      <c r="U1333" s="283"/>
      <c r="V1333" s="283"/>
      <c r="W1333" s="283"/>
      <c r="X1333" s="283"/>
      <c r="Y1333" s="283"/>
      <c r="Z1333" s="283"/>
      <c r="AA1333" s="283"/>
      <c r="AB1333" s="283"/>
      <c r="AC1333" s="284"/>
      <c r="AE1333" s="285"/>
      <c r="AG1333" s="285"/>
      <c r="AI1333" s="285"/>
      <c r="AK1333" s="378"/>
    </row>
    <row r="1334" spans="4:37" ht="12.75" customHeight="1" outlineLevel="1" x14ac:dyDescent="0.25">
      <c r="D1334" s="139" t="str">
        <f>'Line Items'!D1009</f>
        <v>HST Powercar - Angel</v>
      </c>
      <c r="E1334" s="102"/>
      <c r="F1334" s="140" t="str">
        <f t="shared" si="88"/>
        <v>£000/ Veh</v>
      </c>
      <c r="G1334" s="283"/>
      <c r="H1334" s="283"/>
      <c r="I1334" s="283"/>
      <c r="J1334" s="283"/>
      <c r="K1334" s="283"/>
      <c r="L1334" s="283"/>
      <c r="M1334" s="283"/>
      <c r="N1334" s="283"/>
      <c r="O1334" s="283"/>
      <c r="P1334" s="283"/>
      <c r="Q1334" s="283"/>
      <c r="R1334" s="283"/>
      <c r="S1334" s="283"/>
      <c r="T1334" s="283"/>
      <c r="U1334" s="283"/>
      <c r="V1334" s="283"/>
      <c r="W1334" s="283"/>
      <c r="X1334" s="283"/>
      <c r="Y1334" s="283"/>
      <c r="Z1334" s="283"/>
      <c r="AA1334" s="283"/>
      <c r="AB1334" s="283"/>
      <c r="AC1334" s="284"/>
      <c r="AE1334" s="285"/>
      <c r="AG1334" s="285"/>
      <c r="AI1334" s="285"/>
      <c r="AK1334" s="378"/>
    </row>
    <row r="1335" spans="4:37" ht="12.75" customHeight="1" outlineLevel="1" x14ac:dyDescent="0.25">
      <c r="D1335" s="139" t="str">
        <f>'Line Items'!D1010</f>
        <v>HST Trailer - Angel</v>
      </c>
      <c r="E1335" s="102"/>
      <c r="F1335" s="140" t="str">
        <f t="shared" si="88"/>
        <v>£000/ Veh</v>
      </c>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4"/>
      <c r="AE1335" s="285"/>
      <c r="AG1335" s="285"/>
      <c r="AI1335" s="285"/>
      <c r="AK1335" s="378"/>
    </row>
    <row r="1336" spans="4:37" ht="12.75" customHeight="1" outlineLevel="1" x14ac:dyDescent="0.25">
      <c r="D1336" s="139" t="str">
        <f>'Line Items'!D1011</f>
        <v>[Rolling Stock Line 15]</v>
      </c>
      <c r="E1336" s="102"/>
      <c r="F1336" s="140" t="str">
        <f t="shared" si="88"/>
        <v>£000/ Veh</v>
      </c>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4"/>
      <c r="AE1336" s="285"/>
      <c r="AG1336" s="285"/>
      <c r="AI1336" s="285"/>
      <c r="AK1336" s="378"/>
    </row>
    <row r="1337" spans="4:37" ht="12.75" customHeight="1" outlineLevel="1" x14ac:dyDescent="0.25">
      <c r="D1337" s="139" t="str">
        <f>'Line Items'!D1012</f>
        <v>[Rolling Stock Line 16]</v>
      </c>
      <c r="E1337" s="102"/>
      <c r="F1337" s="140" t="str">
        <f t="shared" si="88"/>
        <v>£000/ Veh</v>
      </c>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4"/>
      <c r="AE1337" s="285"/>
      <c r="AG1337" s="285"/>
      <c r="AI1337" s="285"/>
      <c r="AK1337" s="378"/>
    </row>
    <row r="1338" spans="4:37" ht="12.75" customHeight="1" outlineLevel="1" x14ac:dyDescent="0.25">
      <c r="D1338" s="139" t="str">
        <f>'Line Items'!D1013</f>
        <v>[Rolling Stock Line 17]</v>
      </c>
      <c r="E1338" s="102"/>
      <c r="F1338" s="140" t="str">
        <f t="shared" si="88"/>
        <v>£000/ Veh</v>
      </c>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4"/>
      <c r="AE1338" s="285"/>
      <c r="AG1338" s="285"/>
      <c r="AI1338" s="285"/>
      <c r="AK1338" s="378"/>
    </row>
    <row r="1339" spans="4:37" ht="12.75" customHeight="1" outlineLevel="1" x14ac:dyDescent="0.25">
      <c r="D1339" s="139" t="str">
        <f>'Line Items'!D1014</f>
        <v>[Rolling Stock Line 18]</v>
      </c>
      <c r="E1339" s="102"/>
      <c r="F1339" s="140" t="str">
        <f t="shared" si="88"/>
        <v>£000/ Veh</v>
      </c>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4"/>
      <c r="AE1339" s="285"/>
      <c r="AG1339" s="285"/>
      <c r="AI1339" s="285"/>
      <c r="AK1339" s="378"/>
    </row>
    <row r="1340" spans="4:37" ht="12.75" customHeight="1" outlineLevel="1" x14ac:dyDescent="0.25">
      <c r="D1340" s="139" t="str">
        <f>'Line Items'!D1015</f>
        <v>[Rolling Stock Line 19]</v>
      </c>
      <c r="E1340" s="102"/>
      <c r="F1340" s="140" t="str">
        <f t="shared" si="88"/>
        <v>£000/ Veh</v>
      </c>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4"/>
      <c r="AE1340" s="285"/>
      <c r="AG1340" s="285"/>
      <c r="AI1340" s="285"/>
      <c r="AK1340" s="378"/>
    </row>
    <row r="1341" spans="4:37" ht="12.75" customHeight="1" outlineLevel="1" x14ac:dyDescent="0.25">
      <c r="D1341" s="139" t="str">
        <f>'Line Items'!D1016</f>
        <v>[Rolling Stock Line 20]</v>
      </c>
      <c r="E1341" s="102"/>
      <c r="F1341" s="140" t="str">
        <f t="shared" si="88"/>
        <v>£000/ Veh</v>
      </c>
      <c r="G1341" s="283"/>
      <c r="H1341" s="283"/>
      <c r="I1341" s="283"/>
      <c r="J1341" s="283"/>
      <c r="K1341" s="283"/>
      <c r="L1341" s="283"/>
      <c r="M1341" s="283"/>
      <c r="N1341" s="283"/>
      <c r="O1341" s="283"/>
      <c r="P1341" s="283"/>
      <c r="Q1341" s="283"/>
      <c r="R1341" s="283"/>
      <c r="S1341" s="283"/>
      <c r="T1341" s="283"/>
      <c r="U1341" s="283"/>
      <c r="V1341" s="283"/>
      <c r="W1341" s="283"/>
      <c r="X1341" s="283"/>
      <c r="Y1341" s="283"/>
      <c r="Z1341" s="283"/>
      <c r="AA1341" s="283"/>
      <c r="AB1341" s="283"/>
      <c r="AC1341" s="284"/>
      <c r="AE1341" s="285"/>
      <c r="AG1341" s="285"/>
      <c r="AI1341" s="285"/>
      <c r="AK1341" s="378"/>
    </row>
    <row r="1342" spans="4:37" ht="12.75" customHeight="1" outlineLevel="1" x14ac:dyDescent="0.25">
      <c r="D1342" s="139" t="str">
        <f>'Line Items'!D1017</f>
        <v>[Rolling Stock Line 21]</v>
      </c>
      <c r="E1342" s="102"/>
      <c r="F1342" s="140" t="str">
        <f t="shared" si="88"/>
        <v>£000/ Veh</v>
      </c>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4"/>
      <c r="AE1342" s="285"/>
      <c r="AG1342" s="285"/>
      <c r="AI1342" s="285"/>
      <c r="AK1342" s="378"/>
    </row>
    <row r="1343" spans="4:37" ht="12.75" customHeight="1" outlineLevel="1" x14ac:dyDescent="0.25">
      <c r="D1343" s="139" t="str">
        <f>'Line Items'!D1018</f>
        <v>[Rolling Stock Line 22]</v>
      </c>
      <c r="E1343" s="102"/>
      <c r="F1343" s="140" t="str">
        <f t="shared" si="88"/>
        <v>£000/ Veh</v>
      </c>
      <c r="G1343" s="283"/>
      <c r="H1343" s="283"/>
      <c r="I1343" s="283"/>
      <c r="J1343" s="283"/>
      <c r="K1343" s="283"/>
      <c r="L1343" s="283"/>
      <c r="M1343" s="283"/>
      <c r="N1343" s="283"/>
      <c r="O1343" s="283"/>
      <c r="P1343" s="283"/>
      <c r="Q1343" s="283"/>
      <c r="R1343" s="283"/>
      <c r="S1343" s="283"/>
      <c r="T1343" s="283"/>
      <c r="U1343" s="283"/>
      <c r="V1343" s="283"/>
      <c r="W1343" s="283"/>
      <c r="X1343" s="283"/>
      <c r="Y1343" s="283"/>
      <c r="Z1343" s="283"/>
      <c r="AA1343" s="283"/>
      <c r="AB1343" s="283"/>
      <c r="AC1343" s="284"/>
      <c r="AE1343" s="285"/>
      <c r="AG1343" s="285"/>
      <c r="AI1343" s="285"/>
      <c r="AK1343" s="378"/>
    </row>
    <row r="1344" spans="4:37" ht="12.75" customHeight="1" outlineLevel="1" x14ac:dyDescent="0.25">
      <c r="D1344" s="139" t="str">
        <f>'Line Items'!D1019</f>
        <v>[Rolling Stock Line 23]</v>
      </c>
      <c r="E1344" s="102"/>
      <c r="F1344" s="140" t="str">
        <f t="shared" si="88"/>
        <v>£000/ Veh</v>
      </c>
      <c r="G1344" s="283"/>
      <c r="H1344" s="283"/>
      <c r="I1344" s="283"/>
      <c r="J1344" s="283"/>
      <c r="K1344" s="283"/>
      <c r="L1344" s="283"/>
      <c r="M1344" s="283"/>
      <c r="N1344" s="283"/>
      <c r="O1344" s="283"/>
      <c r="P1344" s="283"/>
      <c r="Q1344" s="283"/>
      <c r="R1344" s="283"/>
      <c r="S1344" s="283"/>
      <c r="T1344" s="283"/>
      <c r="U1344" s="283"/>
      <c r="V1344" s="283"/>
      <c r="W1344" s="283"/>
      <c r="X1344" s="283"/>
      <c r="Y1344" s="283"/>
      <c r="Z1344" s="283"/>
      <c r="AA1344" s="283"/>
      <c r="AB1344" s="283"/>
      <c r="AC1344" s="284"/>
      <c r="AE1344" s="285"/>
      <c r="AG1344" s="285"/>
      <c r="AI1344" s="285"/>
      <c r="AK1344" s="378"/>
    </row>
    <row r="1345" spans="4:37" ht="12.75" customHeight="1" outlineLevel="1" x14ac:dyDescent="0.25">
      <c r="D1345" s="139" t="str">
        <f>'Line Items'!D1020</f>
        <v>[Rolling Stock Line 24]</v>
      </c>
      <c r="E1345" s="102"/>
      <c r="F1345" s="140" t="str">
        <f t="shared" si="88"/>
        <v>£000/ Veh</v>
      </c>
      <c r="G1345" s="283"/>
      <c r="H1345" s="283"/>
      <c r="I1345" s="283"/>
      <c r="J1345" s="283"/>
      <c r="K1345" s="283"/>
      <c r="L1345" s="283"/>
      <c r="M1345" s="283"/>
      <c r="N1345" s="283"/>
      <c r="O1345" s="283"/>
      <c r="P1345" s="283"/>
      <c r="Q1345" s="283"/>
      <c r="R1345" s="283"/>
      <c r="S1345" s="283"/>
      <c r="T1345" s="283"/>
      <c r="U1345" s="283"/>
      <c r="V1345" s="283"/>
      <c r="W1345" s="283"/>
      <c r="X1345" s="283"/>
      <c r="Y1345" s="283"/>
      <c r="Z1345" s="283"/>
      <c r="AA1345" s="283"/>
      <c r="AB1345" s="283"/>
      <c r="AC1345" s="284"/>
      <c r="AE1345" s="285"/>
      <c r="AG1345" s="285"/>
      <c r="AI1345" s="285"/>
      <c r="AK1345" s="378"/>
    </row>
    <row r="1346" spans="4:37" ht="12.75" customHeight="1" outlineLevel="1" x14ac:dyDescent="0.25">
      <c r="D1346" s="139" t="str">
        <f>'Line Items'!D1021</f>
        <v>[Rolling Stock Line 25]</v>
      </c>
      <c r="E1346" s="102"/>
      <c r="F1346" s="140" t="str">
        <f t="shared" si="88"/>
        <v>£000/ Veh</v>
      </c>
      <c r="G1346" s="283"/>
      <c r="H1346" s="283"/>
      <c r="I1346" s="283"/>
      <c r="J1346" s="283"/>
      <c r="K1346" s="283"/>
      <c r="L1346" s="283"/>
      <c r="M1346" s="283"/>
      <c r="N1346" s="283"/>
      <c r="O1346" s="283"/>
      <c r="P1346" s="283"/>
      <c r="Q1346" s="283"/>
      <c r="R1346" s="283"/>
      <c r="S1346" s="283"/>
      <c r="T1346" s="283"/>
      <c r="U1346" s="283"/>
      <c r="V1346" s="283"/>
      <c r="W1346" s="283"/>
      <c r="X1346" s="283"/>
      <c r="Y1346" s="283"/>
      <c r="Z1346" s="283"/>
      <c r="AA1346" s="283"/>
      <c r="AB1346" s="283"/>
      <c r="AC1346" s="284"/>
      <c r="AE1346" s="285"/>
      <c r="AG1346" s="285"/>
      <c r="AI1346" s="285"/>
      <c r="AK1346" s="378"/>
    </row>
    <row r="1347" spans="4:37" ht="12.75" customHeight="1" outlineLevel="1" x14ac:dyDescent="0.25">
      <c r="D1347" s="139" t="str">
        <f>'Line Items'!D1022</f>
        <v>[Rolling Stock Line 26]</v>
      </c>
      <c r="E1347" s="102"/>
      <c r="F1347" s="140" t="str">
        <f t="shared" si="88"/>
        <v>£000/ Veh</v>
      </c>
      <c r="G1347" s="283"/>
      <c r="H1347" s="283"/>
      <c r="I1347" s="283"/>
      <c r="J1347" s="283"/>
      <c r="K1347" s="283"/>
      <c r="L1347" s="283"/>
      <c r="M1347" s="283"/>
      <c r="N1347" s="283"/>
      <c r="O1347" s="283"/>
      <c r="P1347" s="283"/>
      <c r="Q1347" s="283"/>
      <c r="R1347" s="283"/>
      <c r="S1347" s="283"/>
      <c r="T1347" s="283"/>
      <c r="U1347" s="283"/>
      <c r="V1347" s="283"/>
      <c r="W1347" s="283"/>
      <c r="X1347" s="283"/>
      <c r="Y1347" s="283"/>
      <c r="Z1347" s="283"/>
      <c r="AA1347" s="283"/>
      <c r="AB1347" s="283"/>
      <c r="AC1347" s="284"/>
      <c r="AE1347" s="285"/>
      <c r="AG1347" s="285"/>
      <c r="AI1347" s="285"/>
      <c r="AK1347" s="378"/>
    </row>
    <row r="1348" spans="4:37" ht="12.75" customHeight="1" outlineLevel="1" x14ac:dyDescent="0.25">
      <c r="D1348" s="139" t="str">
        <f>'Line Items'!D1023</f>
        <v>[Rolling Stock Line 27]</v>
      </c>
      <c r="E1348" s="102"/>
      <c r="F1348" s="140" t="str">
        <f t="shared" si="88"/>
        <v>£000/ Veh</v>
      </c>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4"/>
      <c r="AE1348" s="285"/>
      <c r="AG1348" s="285"/>
      <c r="AI1348" s="285"/>
      <c r="AK1348" s="378"/>
    </row>
    <row r="1349" spans="4:37" ht="12.75" customHeight="1" outlineLevel="1" x14ac:dyDescent="0.25">
      <c r="D1349" s="139" t="str">
        <f>'Line Items'!D1024</f>
        <v>[Rolling Stock Line 28]</v>
      </c>
      <c r="E1349" s="102"/>
      <c r="F1349" s="140" t="str">
        <f t="shared" si="88"/>
        <v>£000/ Veh</v>
      </c>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4"/>
      <c r="AE1349" s="285"/>
      <c r="AG1349" s="285"/>
      <c r="AI1349" s="285"/>
      <c r="AK1349" s="378"/>
    </row>
    <row r="1350" spans="4:37" ht="12.75" customHeight="1" outlineLevel="1" x14ac:dyDescent="0.25">
      <c r="D1350" s="139" t="str">
        <f>'Line Items'!D1025</f>
        <v>[Rolling Stock Line 29]</v>
      </c>
      <c r="E1350" s="102"/>
      <c r="F1350" s="140" t="str">
        <f t="shared" si="88"/>
        <v>£000/ Veh</v>
      </c>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4"/>
      <c r="AE1350" s="285"/>
      <c r="AG1350" s="285"/>
      <c r="AI1350" s="285"/>
      <c r="AK1350" s="378"/>
    </row>
    <row r="1351" spans="4:37" ht="12.75" customHeight="1" outlineLevel="1" x14ac:dyDescent="0.25">
      <c r="D1351" s="139" t="str">
        <f>'Line Items'!D1026</f>
        <v>[Rolling Stock Line 30]</v>
      </c>
      <c r="E1351" s="102"/>
      <c r="F1351" s="140" t="str">
        <f t="shared" si="88"/>
        <v>£000/ Veh</v>
      </c>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4"/>
      <c r="AE1351" s="285"/>
      <c r="AG1351" s="285"/>
      <c r="AI1351" s="285"/>
      <c r="AK1351" s="378"/>
    </row>
    <row r="1352" spans="4:37" ht="12.75" customHeight="1" outlineLevel="1" x14ac:dyDescent="0.25">
      <c r="D1352" s="139" t="str">
        <f>'Line Items'!D1027</f>
        <v>[Rolling Stock Line 31]</v>
      </c>
      <c r="E1352" s="102"/>
      <c r="F1352" s="140" t="str">
        <f t="shared" si="88"/>
        <v>£000/ Veh</v>
      </c>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4"/>
      <c r="AE1352" s="285"/>
      <c r="AG1352" s="285"/>
      <c r="AI1352" s="285"/>
      <c r="AK1352" s="378"/>
    </row>
    <row r="1353" spans="4:37" ht="12.75" customHeight="1" outlineLevel="1" x14ac:dyDescent="0.25">
      <c r="D1353" s="139" t="str">
        <f>'Line Items'!D1028</f>
        <v>[Rolling Stock Line 32]</v>
      </c>
      <c r="E1353" s="102"/>
      <c r="F1353" s="140" t="str">
        <f t="shared" si="88"/>
        <v>£000/ Veh</v>
      </c>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4"/>
      <c r="AE1353" s="285"/>
      <c r="AG1353" s="285"/>
      <c r="AI1353" s="285"/>
      <c r="AK1353" s="378"/>
    </row>
    <row r="1354" spans="4:37" ht="12.75" customHeight="1" outlineLevel="1" x14ac:dyDescent="0.25">
      <c r="D1354" s="139" t="str">
        <f>'Line Items'!D1029</f>
        <v>[Rolling Stock Line 33]</v>
      </c>
      <c r="E1354" s="102"/>
      <c r="F1354" s="140" t="str">
        <f t="shared" si="88"/>
        <v>£000/ Veh</v>
      </c>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4"/>
      <c r="AE1354" s="285"/>
      <c r="AG1354" s="285"/>
      <c r="AI1354" s="285"/>
      <c r="AK1354" s="378"/>
    </row>
    <row r="1355" spans="4:37" ht="12.75" customHeight="1" outlineLevel="1" x14ac:dyDescent="0.25">
      <c r="D1355" s="139" t="str">
        <f>'Line Items'!D1030</f>
        <v>[Rolling Stock Line 34]</v>
      </c>
      <c r="E1355" s="102"/>
      <c r="F1355" s="140" t="str">
        <f t="shared" si="88"/>
        <v>£000/ Veh</v>
      </c>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4"/>
      <c r="AE1355" s="285"/>
      <c r="AG1355" s="285"/>
      <c r="AI1355" s="285"/>
      <c r="AK1355" s="378"/>
    </row>
    <row r="1356" spans="4:37" ht="12.75" customHeight="1" outlineLevel="1" x14ac:dyDescent="0.25">
      <c r="D1356" s="139" t="str">
        <f>'Line Items'!D1031</f>
        <v>[Rolling Stock Line 35]</v>
      </c>
      <c r="E1356" s="102"/>
      <c r="F1356" s="140" t="str">
        <f t="shared" si="88"/>
        <v>£000/ Veh</v>
      </c>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4"/>
      <c r="AE1356" s="285"/>
      <c r="AG1356" s="285"/>
      <c r="AI1356" s="285"/>
      <c r="AK1356" s="378"/>
    </row>
    <row r="1357" spans="4:37" ht="12.75" customHeight="1" outlineLevel="1" x14ac:dyDescent="0.25">
      <c r="D1357" s="139" t="str">
        <f>'Line Items'!D1032</f>
        <v>[Rolling Stock Line 36]</v>
      </c>
      <c r="E1357" s="102"/>
      <c r="F1357" s="140" t="str">
        <f t="shared" si="88"/>
        <v>£000/ Veh</v>
      </c>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4"/>
      <c r="AE1357" s="285"/>
      <c r="AG1357" s="285"/>
      <c r="AI1357" s="285"/>
      <c r="AK1357" s="378"/>
    </row>
    <row r="1358" spans="4:37" ht="12.75" customHeight="1" outlineLevel="1" x14ac:dyDescent="0.25">
      <c r="D1358" s="139" t="str">
        <f>'Line Items'!D1033</f>
        <v>[Rolling Stock Line 37]</v>
      </c>
      <c r="E1358" s="102"/>
      <c r="F1358" s="140" t="str">
        <f t="shared" si="88"/>
        <v>£000/ Veh</v>
      </c>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4"/>
      <c r="AE1358" s="285"/>
      <c r="AG1358" s="285"/>
      <c r="AI1358" s="285"/>
      <c r="AK1358" s="378"/>
    </row>
    <row r="1359" spans="4:37" ht="12.75" customHeight="1" outlineLevel="1" x14ac:dyDescent="0.25">
      <c r="D1359" s="139" t="str">
        <f>'Line Items'!D1034</f>
        <v>[Rolling Stock Line 38]</v>
      </c>
      <c r="E1359" s="102"/>
      <c r="F1359" s="140" t="str">
        <f t="shared" si="88"/>
        <v>£000/ Veh</v>
      </c>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4"/>
      <c r="AE1359" s="285"/>
      <c r="AG1359" s="285"/>
      <c r="AI1359" s="285"/>
      <c r="AK1359" s="378"/>
    </row>
    <row r="1360" spans="4:37" ht="12.75" customHeight="1" outlineLevel="1" x14ac:dyDescent="0.25">
      <c r="D1360" s="139" t="str">
        <f>'Line Items'!D1035</f>
        <v>[Rolling Stock Line 39]</v>
      </c>
      <c r="E1360" s="102"/>
      <c r="F1360" s="140" t="str">
        <f t="shared" si="88"/>
        <v>£000/ Veh</v>
      </c>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4"/>
      <c r="AE1360" s="285"/>
      <c r="AG1360" s="285"/>
      <c r="AI1360" s="285"/>
      <c r="AK1360" s="378"/>
    </row>
    <row r="1361" spans="4:37" ht="12.75" customHeight="1" outlineLevel="1" x14ac:dyDescent="0.25">
      <c r="D1361" s="139" t="str">
        <f>'Line Items'!D1036</f>
        <v>[Rolling Stock Line 40]</v>
      </c>
      <c r="E1361" s="102"/>
      <c r="F1361" s="140" t="str">
        <f t="shared" si="88"/>
        <v>£000/ Veh</v>
      </c>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4"/>
      <c r="AE1361" s="285"/>
      <c r="AG1361" s="285"/>
      <c r="AI1361" s="285"/>
      <c r="AK1361" s="378"/>
    </row>
    <row r="1362" spans="4:37" ht="12.75" customHeight="1" outlineLevel="1" x14ac:dyDescent="0.25">
      <c r="D1362" s="139" t="str">
        <f>'Line Items'!D1037</f>
        <v>[Rolling Stock Line 41]</v>
      </c>
      <c r="E1362" s="102"/>
      <c r="F1362" s="140" t="str">
        <f t="shared" si="88"/>
        <v>£000/ Veh</v>
      </c>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4"/>
      <c r="AE1362" s="285"/>
      <c r="AG1362" s="285"/>
      <c r="AI1362" s="285"/>
      <c r="AK1362" s="378"/>
    </row>
    <row r="1363" spans="4:37" ht="12.75" customHeight="1" outlineLevel="1" x14ac:dyDescent="0.25">
      <c r="D1363" s="139" t="str">
        <f>'Line Items'!D1038</f>
        <v>[Rolling Stock Line 42]</v>
      </c>
      <c r="E1363" s="102"/>
      <c r="F1363" s="140" t="str">
        <f t="shared" si="88"/>
        <v>£000/ Veh</v>
      </c>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4"/>
      <c r="AE1363" s="285"/>
      <c r="AG1363" s="285"/>
      <c r="AI1363" s="285"/>
      <c r="AK1363" s="378"/>
    </row>
    <row r="1364" spans="4:37" ht="12.75" customHeight="1" outlineLevel="1" x14ac:dyDescent="0.25">
      <c r="D1364" s="139" t="str">
        <f>'Line Items'!D1039</f>
        <v>[Rolling Stock Line 43]</v>
      </c>
      <c r="E1364" s="102"/>
      <c r="F1364" s="140" t="str">
        <f t="shared" si="88"/>
        <v>£000/ Veh</v>
      </c>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4"/>
      <c r="AE1364" s="285"/>
      <c r="AG1364" s="285"/>
      <c r="AI1364" s="285"/>
      <c r="AK1364" s="378"/>
    </row>
    <row r="1365" spans="4:37" ht="12.75" customHeight="1" outlineLevel="1" x14ac:dyDescent="0.25">
      <c r="D1365" s="139" t="str">
        <f>'Line Items'!D1040</f>
        <v>[Rolling Stock Line 44]</v>
      </c>
      <c r="E1365" s="102"/>
      <c r="F1365" s="140" t="str">
        <f t="shared" si="88"/>
        <v>£000/ Veh</v>
      </c>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4"/>
      <c r="AE1365" s="285"/>
      <c r="AG1365" s="285"/>
      <c r="AI1365" s="285"/>
      <c r="AK1365" s="378"/>
    </row>
    <row r="1366" spans="4:37" ht="12.75" customHeight="1" outlineLevel="1" x14ac:dyDescent="0.25">
      <c r="D1366" s="139" t="str">
        <f>'Line Items'!D1041</f>
        <v>[Rolling Stock Line 45]</v>
      </c>
      <c r="E1366" s="102"/>
      <c r="F1366" s="140" t="str">
        <f t="shared" si="88"/>
        <v>£000/ Veh</v>
      </c>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4"/>
      <c r="AE1366" s="285"/>
      <c r="AG1366" s="285"/>
      <c r="AI1366" s="285"/>
      <c r="AK1366" s="378"/>
    </row>
    <row r="1367" spans="4:37" ht="12.75" customHeight="1" outlineLevel="1" x14ac:dyDescent="0.25">
      <c r="D1367" s="139" t="str">
        <f>'Line Items'!D1042</f>
        <v>[Rolling Stock Line 46]</v>
      </c>
      <c r="E1367" s="102"/>
      <c r="F1367" s="140" t="str">
        <f t="shared" si="88"/>
        <v>£000/ Veh</v>
      </c>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4"/>
      <c r="AE1367" s="285"/>
      <c r="AG1367" s="285"/>
      <c r="AI1367" s="285"/>
      <c r="AK1367" s="378"/>
    </row>
    <row r="1368" spans="4:37" ht="12.75" customHeight="1" outlineLevel="1" x14ac:dyDescent="0.25">
      <c r="D1368" s="139" t="str">
        <f>'Line Items'!D1043</f>
        <v>[Rolling Stock Line 47]</v>
      </c>
      <c r="E1368" s="102"/>
      <c r="F1368" s="140" t="str">
        <f t="shared" si="88"/>
        <v>£000/ Veh</v>
      </c>
      <c r="G1368" s="283"/>
      <c r="H1368" s="283"/>
      <c r="I1368" s="283"/>
      <c r="J1368" s="283"/>
      <c r="K1368" s="283"/>
      <c r="L1368" s="283"/>
      <c r="M1368" s="283"/>
      <c r="N1368" s="283"/>
      <c r="O1368" s="283"/>
      <c r="P1368" s="283"/>
      <c r="Q1368" s="283"/>
      <c r="R1368" s="283"/>
      <c r="S1368" s="283"/>
      <c r="T1368" s="283"/>
      <c r="U1368" s="283"/>
      <c r="V1368" s="283"/>
      <c r="W1368" s="283"/>
      <c r="X1368" s="283"/>
      <c r="Y1368" s="283"/>
      <c r="Z1368" s="283"/>
      <c r="AA1368" s="283"/>
      <c r="AB1368" s="283"/>
      <c r="AC1368" s="284"/>
      <c r="AE1368" s="285"/>
      <c r="AG1368" s="285"/>
      <c r="AI1368" s="285"/>
      <c r="AK1368" s="378"/>
    </row>
    <row r="1369" spans="4:37" ht="12.75" customHeight="1" outlineLevel="1" x14ac:dyDescent="0.25">
      <c r="D1369" s="139" t="str">
        <f>'Line Items'!D1044</f>
        <v>[Rolling Stock Line 48]</v>
      </c>
      <c r="E1369" s="102"/>
      <c r="F1369" s="140" t="str">
        <f t="shared" si="88"/>
        <v>£000/ Veh</v>
      </c>
      <c r="G1369" s="283"/>
      <c r="H1369" s="283"/>
      <c r="I1369" s="283"/>
      <c r="J1369" s="283"/>
      <c r="K1369" s="283"/>
      <c r="L1369" s="283"/>
      <c r="M1369" s="283"/>
      <c r="N1369" s="283"/>
      <c r="O1369" s="283"/>
      <c r="P1369" s="283"/>
      <c r="Q1369" s="283"/>
      <c r="R1369" s="283"/>
      <c r="S1369" s="283"/>
      <c r="T1369" s="283"/>
      <c r="U1369" s="283"/>
      <c r="V1369" s="283"/>
      <c r="W1369" s="283"/>
      <c r="X1369" s="283"/>
      <c r="Y1369" s="283"/>
      <c r="Z1369" s="283"/>
      <c r="AA1369" s="283"/>
      <c r="AB1369" s="283"/>
      <c r="AC1369" s="284"/>
      <c r="AE1369" s="285"/>
      <c r="AG1369" s="285"/>
      <c r="AI1369" s="285"/>
      <c r="AK1369" s="378"/>
    </row>
    <row r="1370" spans="4:37" ht="12.75" customHeight="1" outlineLevel="1" x14ac:dyDescent="0.25">
      <c r="D1370" s="139" t="str">
        <f>'Line Items'!D1045</f>
        <v>[Rolling Stock Line 49]</v>
      </c>
      <c r="E1370" s="102"/>
      <c r="F1370" s="140" t="str">
        <f t="shared" si="88"/>
        <v>£000/ Veh</v>
      </c>
      <c r="G1370" s="283"/>
      <c r="H1370" s="283"/>
      <c r="I1370" s="283"/>
      <c r="J1370" s="283"/>
      <c r="K1370" s="283"/>
      <c r="L1370" s="283"/>
      <c r="M1370" s="283"/>
      <c r="N1370" s="283"/>
      <c r="O1370" s="283"/>
      <c r="P1370" s="283"/>
      <c r="Q1370" s="283"/>
      <c r="R1370" s="283"/>
      <c r="S1370" s="283"/>
      <c r="T1370" s="283"/>
      <c r="U1370" s="283"/>
      <c r="V1370" s="283"/>
      <c r="W1370" s="283"/>
      <c r="X1370" s="283"/>
      <c r="Y1370" s="283"/>
      <c r="Z1370" s="283"/>
      <c r="AA1370" s="283"/>
      <c r="AB1370" s="283"/>
      <c r="AC1370" s="284"/>
      <c r="AE1370" s="285"/>
      <c r="AG1370" s="285"/>
      <c r="AI1370" s="285"/>
      <c r="AK1370" s="378"/>
    </row>
    <row r="1371" spans="4:37" ht="12.75" customHeight="1" outlineLevel="1" x14ac:dyDescent="0.25">
      <c r="D1371" s="139" t="str">
        <f>'Line Items'!D1046</f>
        <v>[Rolling Stock Line 50]</v>
      </c>
      <c r="E1371" s="102"/>
      <c r="F1371" s="140" t="str">
        <f t="shared" si="88"/>
        <v>£000/ Veh</v>
      </c>
      <c r="G1371" s="283"/>
      <c r="H1371" s="283"/>
      <c r="I1371" s="283"/>
      <c r="J1371" s="283"/>
      <c r="K1371" s="283"/>
      <c r="L1371" s="283"/>
      <c r="M1371" s="283"/>
      <c r="N1371" s="283"/>
      <c r="O1371" s="283"/>
      <c r="P1371" s="283"/>
      <c r="Q1371" s="283"/>
      <c r="R1371" s="283"/>
      <c r="S1371" s="283"/>
      <c r="T1371" s="283"/>
      <c r="U1371" s="283"/>
      <c r="V1371" s="283"/>
      <c r="W1371" s="283"/>
      <c r="X1371" s="283"/>
      <c r="Y1371" s="283"/>
      <c r="Z1371" s="283"/>
      <c r="AA1371" s="283"/>
      <c r="AB1371" s="283"/>
      <c r="AC1371" s="284"/>
      <c r="AE1371" s="285"/>
      <c r="AG1371" s="285"/>
      <c r="AI1371" s="285"/>
      <c r="AK1371" s="378"/>
    </row>
    <row r="1372" spans="4:37" ht="12.75" customHeight="1" outlineLevel="1" x14ac:dyDescent="0.25">
      <c r="D1372" s="139" t="str">
        <f>'Line Items'!D1047</f>
        <v>[Rolling Stock Line 51]</v>
      </c>
      <c r="E1372" s="102"/>
      <c r="F1372" s="140" t="str">
        <f t="shared" si="88"/>
        <v>£000/ Veh</v>
      </c>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4"/>
      <c r="AE1372" s="285"/>
      <c r="AG1372" s="285"/>
      <c r="AI1372" s="285"/>
      <c r="AK1372" s="378"/>
    </row>
    <row r="1373" spans="4:37" ht="12.75" customHeight="1" outlineLevel="1" x14ac:dyDescent="0.25">
      <c r="D1373" s="139" t="str">
        <f>'Line Items'!D1048</f>
        <v>[Rolling Stock Line 52]</v>
      </c>
      <c r="E1373" s="102"/>
      <c r="F1373" s="140" t="str">
        <f t="shared" si="88"/>
        <v>£000/ Veh</v>
      </c>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4"/>
      <c r="AE1373" s="285"/>
      <c r="AG1373" s="285"/>
      <c r="AI1373" s="285"/>
      <c r="AK1373" s="378"/>
    </row>
    <row r="1374" spans="4:37" ht="12.75" customHeight="1" outlineLevel="1" x14ac:dyDescent="0.25">
      <c r="D1374" s="139" t="str">
        <f>'Line Items'!D1049</f>
        <v>[Rolling Stock Line 53]</v>
      </c>
      <c r="E1374" s="102"/>
      <c r="F1374" s="140" t="str">
        <f t="shared" si="88"/>
        <v>£000/ Veh</v>
      </c>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4"/>
      <c r="AE1374" s="285"/>
      <c r="AG1374" s="285"/>
      <c r="AI1374" s="285"/>
      <c r="AK1374" s="378"/>
    </row>
    <row r="1375" spans="4:37" ht="12.75" customHeight="1" outlineLevel="1" x14ac:dyDescent="0.25">
      <c r="D1375" s="139" t="str">
        <f>'Line Items'!D1050</f>
        <v>[Rolling Stock Line 54]</v>
      </c>
      <c r="E1375" s="102"/>
      <c r="F1375" s="140" t="str">
        <f t="shared" si="88"/>
        <v>£000/ Veh</v>
      </c>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4"/>
      <c r="AE1375" s="285"/>
      <c r="AG1375" s="285"/>
      <c r="AI1375" s="285"/>
      <c r="AK1375" s="378"/>
    </row>
    <row r="1376" spans="4:37" ht="12.75" customHeight="1" outlineLevel="1" x14ac:dyDescent="0.25">
      <c r="D1376" s="139" t="str">
        <f>'Line Items'!D1051</f>
        <v>[Rolling Stock Line 55]</v>
      </c>
      <c r="E1376" s="102"/>
      <c r="F1376" s="140" t="str">
        <f t="shared" si="88"/>
        <v>£000/ Veh</v>
      </c>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4"/>
      <c r="AE1376" s="285"/>
      <c r="AG1376" s="285"/>
      <c r="AI1376" s="285"/>
      <c r="AK1376" s="378"/>
    </row>
    <row r="1377" spans="2:37" ht="12.75" customHeight="1" outlineLevel="1" x14ac:dyDescent="0.25">
      <c r="D1377" s="139" t="str">
        <f>'Line Items'!D1052</f>
        <v>[Rolling Stock Line 56]</v>
      </c>
      <c r="E1377" s="102"/>
      <c r="F1377" s="140" t="str">
        <f t="shared" si="88"/>
        <v>£000/ Veh</v>
      </c>
      <c r="G1377" s="283"/>
      <c r="H1377" s="283"/>
      <c r="I1377" s="283"/>
      <c r="J1377" s="283"/>
      <c r="K1377" s="283"/>
      <c r="L1377" s="283"/>
      <c r="M1377" s="283"/>
      <c r="N1377" s="283"/>
      <c r="O1377" s="283"/>
      <c r="P1377" s="283"/>
      <c r="Q1377" s="283"/>
      <c r="R1377" s="283"/>
      <c r="S1377" s="283"/>
      <c r="T1377" s="283"/>
      <c r="U1377" s="283"/>
      <c r="V1377" s="283"/>
      <c r="W1377" s="283"/>
      <c r="X1377" s="283"/>
      <c r="Y1377" s="283"/>
      <c r="Z1377" s="283"/>
      <c r="AA1377" s="283"/>
      <c r="AB1377" s="283"/>
      <c r="AC1377" s="284"/>
      <c r="AE1377" s="285"/>
      <c r="AG1377" s="285"/>
      <c r="AI1377" s="285"/>
      <c r="AK1377" s="378"/>
    </row>
    <row r="1378" spans="2:37" ht="12.75" customHeight="1" outlineLevel="1" x14ac:dyDescent="0.25">
      <c r="D1378" s="139" t="str">
        <f>'Line Items'!D1053</f>
        <v>[Rolling Stock Line 57]</v>
      </c>
      <c r="E1378" s="102"/>
      <c r="F1378" s="140" t="str">
        <f t="shared" si="88"/>
        <v>£000/ Veh</v>
      </c>
      <c r="G1378" s="283"/>
      <c r="H1378" s="283"/>
      <c r="I1378" s="283"/>
      <c r="J1378" s="283"/>
      <c r="K1378" s="283"/>
      <c r="L1378" s="283"/>
      <c r="M1378" s="283"/>
      <c r="N1378" s="283"/>
      <c r="O1378" s="283"/>
      <c r="P1378" s="283"/>
      <c r="Q1378" s="283"/>
      <c r="R1378" s="283"/>
      <c r="S1378" s="283"/>
      <c r="T1378" s="283"/>
      <c r="U1378" s="283"/>
      <c r="V1378" s="283"/>
      <c r="W1378" s="283"/>
      <c r="X1378" s="283"/>
      <c r="Y1378" s="283"/>
      <c r="Z1378" s="283"/>
      <c r="AA1378" s="283"/>
      <c r="AB1378" s="283"/>
      <c r="AC1378" s="284"/>
      <c r="AE1378" s="285"/>
      <c r="AG1378" s="285"/>
      <c r="AI1378" s="285"/>
      <c r="AK1378" s="378"/>
    </row>
    <row r="1379" spans="2:37" ht="12.75" customHeight="1" outlineLevel="1" x14ac:dyDescent="0.25">
      <c r="D1379" s="139" t="str">
        <f>'Line Items'!D1054</f>
        <v>[Rolling Stock Line 58]</v>
      </c>
      <c r="E1379" s="102"/>
      <c r="F1379" s="140" t="str">
        <f t="shared" si="88"/>
        <v>£000/ Veh</v>
      </c>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4"/>
      <c r="AE1379" s="285"/>
      <c r="AG1379" s="285"/>
      <c r="AI1379" s="285"/>
      <c r="AK1379" s="378"/>
    </row>
    <row r="1380" spans="2:37" ht="12.75" customHeight="1" outlineLevel="1" x14ac:dyDescent="0.25">
      <c r="D1380" s="139" t="str">
        <f>'Line Items'!D1055</f>
        <v>[Rolling Stock Line 59]</v>
      </c>
      <c r="E1380" s="102"/>
      <c r="F1380" s="140" t="str">
        <f t="shared" si="88"/>
        <v>£000/ Veh</v>
      </c>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4"/>
      <c r="AE1380" s="285"/>
      <c r="AG1380" s="285"/>
      <c r="AI1380" s="285"/>
      <c r="AK1380" s="378"/>
    </row>
    <row r="1381" spans="2:37" ht="12.75" customHeight="1" outlineLevel="1" x14ac:dyDescent="0.25">
      <c r="D1381" s="111" t="str">
        <f>'Line Items'!D1056</f>
        <v>[Rolling Stock Line 60]</v>
      </c>
      <c r="E1381" s="287"/>
      <c r="F1381" s="365" t="s">
        <v>556</v>
      </c>
      <c r="G1381" s="288"/>
      <c r="H1381" s="288"/>
      <c r="I1381" s="288"/>
      <c r="J1381" s="288"/>
      <c r="K1381" s="288"/>
      <c r="L1381" s="288"/>
      <c r="M1381" s="288"/>
      <c r="N1381" s="288"/>
      <c r="O1381" s="288"/>
      <c r="P1381" s="288"/>
      <c r="Q1381" s="288"/>
      <c r="R1381" s="288"/>
      <c r="S1381" s="288"/>
      <c r="T1381" s="288"/>
      <c r="U1381" s="288"/>
      <c r="V1381" s="288"/>
      <c r="W1381" s="288"/>
      <c r="X1381" s="288"/>
      <c r="Y1381" s="288"/>
      <c r="Z1381" s="288"/>
      <c r="AA1381" s="288"/>
      <c r="AB1381" s="288"/>
      <c r="AC1381" s="289"/>
      <c r="AE1381" s="290"/>
      <c r="AG1381" s="290"/>
      <c r="AI1381" s="290"/>
      <c r="AK1381" s="406"/>
    </row>
    <row r="1382" spans="2:37" ht="12.75" customHeight="1" outlineLevel="1" x14ac:dyDescent="0.25">
      <c r="G1382" s="103"/>
      <c r="H1382" s="103"/>
      <c r="I1382" s="103"/>
      <c r="J1382" s="103"/>
      <c r="K1382" s="103"/>
      <c r="L1382" s="103"/>
      <c r="M1382" s="103"/>
      <c r="N1382" s="103"/>
      <c r="O1382" s="103"/>
      <c r="P1382" s="103"/>
      <c r="Q1382" s="103"/>
      <c r="R1382" s="103"/>
      <c r="S1382" s="103"/>
      <c r="T1382" s="103"/>
      <c r="U1382" s="103"/>
      <c r="V1382" s="103"/>
      <c r="W1382" s="103"/>
      <c r="X1382" s="103"/>
      <c r="Y1382" s="103"/>
      <c r="Z1382" s="103"/>
      <c r="AA1382" s="103"/>
      <c r="AB1382" s="103"/>
      <c r="AC1382" s="103"/>
      <c r="AE1382" s="103"/>
      <c r="AG1382" s="103"/>
      <c r="AI1382" s="103"/>
      <c r="AK1382" s="407"/>
    </row>
    <row r="1383" spans="2:37" ht="12.75" customHeight="1" outlineLevel="1" x14ac:dyDescent="0.25">
      <c r="D1383" s="292" t="str">
        <f>"Average "&amp;B1320</f>
        <v>Average Heavy Maintenance Reserve per vehicle</v>
      </c>
      <c r="E1383" s="308"/>
      <c r="F1383" s="309" t="str">
        <f>F1380</f>
        <v>£000/ Veh</v>
      </c>
      <c r="G1383" s="310">
        <f t="shared" ref="G1383:AC1383" si="89">IF(G$79=0,0,SUMPRODUCT(G$18:G$77,G1322:G1381)/G$79)</f>
        <v>0</v>
      </c>
      <c r="H1383" s="310">
        <f t="shared" si="89"/>
        <v>0</v>
      </c>
      <c r="I1383" s="310">
        <f t="shared" si="89"/>
        <v>0</v>
      </c>
      <c r="J1383" s="310">
        <f t="shared" si="89"/>
        <v>0</v>
      </c>
      <c r="K1383" s="310">
        <f t="shared" si="89"/>
        <v>0</v>
      </c>
      <c r="L1383" s="310">
        <f t="shared" si="89"/>
        <v>0</v>
      </c>
      <c r="M1383" s="310">
        <f t="shared" si="89"/>
        <v>0</v>
      </c>
      <c r="N1383" s="310">
        <f t="shared" si="89"/>
        <v>0</v>
      </c>
      <c r="O1383" s="310">
        <f t="shared" si="89"/>
        <v>0</v>
      </c>
      <c r="P1383" s="310">
        <f t="shared" si="89"/>
        <v>0</v>
      </c>
      <c r="Q1383" s="310">
        <f t="shared" si="89"/>
        <v>0</v>
      </c>
      <c r="R1383" s="310">
        <f t="shared" si="89"/>
        <v>0</v>
      </c>
      <c r="S1383" s="310">
        <f t="shared" si="89"/>
        <v>0</v>
      </c>
      <c r="T1383" s="310">
        <f t="shared" si="89"/>
        <v>0</v>
      </c>
      <c r="U1383" s="310">
        <f t="shared" si="89"/>
        <v>0</v>
      </c>
      <c r="V1383" s="310">
        <f t="shared" si="89"/>
        <v>0</v>
      </c>
      <c r="W1383" s="310">
        <f t="shared" si="89"/>
        <v>0</v>
      </c>
      <c r="X1383" s="310">
        <f t="shared" si="89"/>
        <v>0</v>
      </c>
      <c r="Y1383" s="310">
        <f t="shared" si="89"/>
        <v>0</v>
      </c>
      <c r="Z1383" s="310">
        <f t="shared" si="89"/>
        <v>0</v>
      </c>
      <c r="AA1383" s="310">
        <f t="shared" si="89"/>
        <v>0</v>
      </c>
      <c r="AB1383" s="310">
        <f t="shared" si="89"/>
        <v>0</v>
      </c>
      <c r="AC1383" s="298">
        <f t="shared" si="89"/>
        <v>0</v>
      </c>
      <c r="AE1383" s="299">
        <f>IF(AE$79=0,0,SUMPRODUCT(AE$18:AE$77,AE1322:AE1381)/AE$79)</f>
        <v>0</v>
      </c>
      <c r="AG1383" s="299">
        <f>IF(AG$79=0,0,SUMPRODUCT(AG$18:AG$77,AG1322:AG1381)/AG$79)</f>
        <v>0</v>
      </c>
      <c r="AI1383" s="299">
        <f>IF(AI$79=0,0,SUMPRODUCT(AI$18:AI$77,AI1322:AI1381)/AI$79)</f>
        <v>0</v>
      </c>
      <c r="AK1383" s="408"/>
    </row>
    <row r="1384" spans="2:37" x14ac:dyDescent="0.25">
      <c r="G1384" s="103"/>
      <c r="H1384" s="103"/>
      <c r="I1384" s="103"/>
      <c r="J1384" s="103"/>
      <c r="K1384" s="103"/>
      <c r="L1384" s="103"/>
      <c r="M1384" s="103"/>
      <c r="N1384" s="103"/>
      <c r="O1384" s="103"/>
      <c r="P1384" s="103"/>
      <c r="Q1384" s="103"/>
      <c r="R1384" s="103"/>
      <c r="S1384" s="103"/>
      <c r="T1384" s="103"/>
      <c r="U1384" s="103"/>
      <c r="V1384" s="103"/>
      <c r="W1384" s="103"/>
      <c r="X1384" s="103"/>
      <c r="Y1384" s="103"/>
      <c r="Z1384" s="103"/>
      <c r="AA1384" s="103"/>
      <c r="AB1384" s="103"/>
      <c r="AC1384" s="103"/>
      <c r="AE1384" s="103"/>
      <c r="AG1384" s="103"/>
      <c r="AI1384" s="103"/>
      <c r="AK1384" s="407"/>
    </row>
    <row r="1385" spans="2:37" ht="14.4" x14ac:dyDescent="0.25">
      <c r="B1385" s="17" t="s">
        <v>634</v>
      </c>
      <c r="C1385" s="17"/>
      <c r="D1385" s="277"/>
      <c r="E1385" s="277"/>
      <c r="F1385" s="17"/>
      <c r="G1385" s="388"/>
      <c r="H1385" s="388"/>
      <c r="I1385" s="388"/>
      <c r="J1385" s="388"/>
      <c r="K1385" s="388"/>
      <c r="L1385" s="388"/>
      <c r="M1385" s="388"/>
      <c r="N1385" s="388"/>
      <c r="O1385" s="388"/>
      <c r="P1385" s="388"/>
      <c r="Q1385" s="388"/>
      <c r="R1385" s="388"/>
      <c r="S1385" s="388"/>
      <c r="T1385" s="388"/>
      <c r="U1385" s="388"/>
      <c r="V1385" s="388"/>
      <c r="W1385" s="388"/>
      <c r="X1385" s="388"/>
      <c r="Y1385" s="388"/>
      <c r="Z1385" s="388"/>
      <c r="AA1385" s="388"/>
      <c r="AB1385" s="388"/>
      <c r="AC1385" s="388"/>
      <c r="AD1385" s="17"/>
      <c r="AE1385" s="388"/>
      <c r="AF1385" s="17"/>
      <c r="AG1385" s="388"/>
      <c r="AH1385" s="17"/>
      <c r="AI1385" s="388"/>
      <c r="AJ1385" s="17"/>
      <c r="AK1385" s="409"/>
    </row>
    <row r="1386" spans="2:37" ht="12.75" customHeight="1" outlineLevel="1" x14ac:dyDescent="0.25">
      <c r="G1386" s="103"/>
      <c r="H1386" s="103"/>
      <c r="I1386" s="103"/>
      <c r="J1386" s="103"/>
      <c r="K1386" s="103"/>
      <c r="L1386" s="103"/>
      <c r="M1386" s="103"/>
      <c r="N1386" s="103"/>
      <c r="O1386" s="103"/>
      <c r="P1386" s="103"/>
      <c r="Q1386" s="103"/>
      <c r="R1386" s="103"/>
      <c r="S1386" s="103"/>
      <c r="T1386" s="103"/>
      <c r="U1386" s="103"/>
      <c r="V1386" s="103"/>
      <c r="W1386" s="103"/>
      <c r="X1386" s="103"/>
      <c r="Y1386" s="103"/>
      <c r="Z1386" s="103"/>
      <c r="AA1386" s="103"/>
      <c r="AB1386" s="103"/>
      <c r="AC1386" s="103"/>
      <c r="AE1386" s="103"/>
      <c r="AG1386" s="103"/>
      <c r="AI1386" s="103"/>
      <c r="AK1386" s="407"/>
    </row>
    <row r="1387" spans="2:37" ht="12.75" customHeight="1" outlineLevel="1" x14ac:dyDescent="0.25">
      <c r="D1387" s="345" t="str">
        <f>'Line Items'!D997</f>
        <v>Class 153 - Angel</v>
      </c>
      <c r="E1387" s="346"/>
      <c r="F1387" s="347" t="str">
        <f>F1322</f>
        <v>£000/ Veh</v>
      </c>
      <c r="G1387" s="348"/>
      <c r="H1387" s="348"/>
      <c r="I1387" s="348"/>
      <c r="J1387" s="348"/>
      <c r="K1387" s="348"/>
      <c r="L1387" s="348"/>
      <c r="M1387" s="348"/>
      <c r="N1387" s="348"/>
      <c r="O1387" s="348"/>
      <c r="P1387" s="348"/>
      <c r="Q1387" s="348"/>
      <c r="R1387" s="348"/>
      <c r="S1387" s="348"/>
      <c r="T1387" s="348"/>
      <c r="U1387" s="348"/>
      <c r="V1387" s="348"/>
      <c r="W1387" s="348"/>
      <c r="X1387" s="348"/>
      <c r="Y1387" s="348"/>
      <c r="Z1387" s="348"/>
      <c r="AA1387" s="348"/>
      <c r="AB1387" s="348"/>
      <c r="AC1387" s="360"/>
      <c r="AE1387" s="359"/>
      <c r="AG1387" s="359"/>
      <c r="AI1387" s="359"/>
      <c r="AK1387" s="364"/>
    </row>
    <row r="1388" spans="2:37" ht="12.75" customHeight="1" outlineLevel="1" x14ac:dyDescent="0.25">
      <c r="D1388" s="139" t="str">
        <f>'Line Items'!D998</f>
        <v>Class 153 - Porterbrook</v>
      </c>
      <c r="E1388" s="102"/>
      <c r="F1388" s="140" t="str">
        <f t="shared" ref="F1388:F1445" si="90">F1387</f>
        <v>£000/ Veh</v>
      </c>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4"/>
      <c r="AE1388" s="285"/>
      <c r="AG1388" s="285"/>
      <c r="AI1388" s="285"/>
      <c r="AK1388" s="378"/>
    </row>
    <row r="1389" spans="2:37" ht="12.75" customHeight="1" outlineLevel="1" x14ac:dyDescent="0.25">
      <c r="D1389" s="139" t="str">
        <f>'Line Items'!D999</f>
        <v>Class 156 - Angel</v>
      </c>
      <c r="E1389" s="102"/>
      <c r="F1389" s="140" t="str">
        <f t="shared" si="90"/>
        <v>£000/ Veh</v>
      </c>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4"/>
      <c r="AE1389" s="285"/>
      <c r="AG1389" s="285"/>
      <c r="AI1389" s="285"/>
      <c r="AK1389" s="378"/>
    </row>
    <row r="1390" spans="2:37" ht="12.75" customHeight="1" outlineLevel="1" x14ac:dyDescent="0.25">
      <c r="D1390" s="139" t="str">
        <f>'Line Items'!D1000</f>
        <v>Class 156 - Porterbrook</v>
      </c>
      <c r="E1390" s="102"/>
      <c r="F1390" s="140" t="str">
        <f t="shared" si="90"/>
        <v>£000/ Veh</v>
      </c>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4"/>
      <c r="AE1390" s="285"/>
      <c r="AG1390" s="285"/>
      <c r="AI1390" s="285"/>
      <c r="AK1390" s="378"/>
    </row>
    <row r="1391" spans="2:37" ht="12.75" customHeight="1" outlineLevel="1" x14ac:dyDescent="0.25">
      <c r="D1391" s="139" t="str">
        <f>'Line Items'!D1001</f>
        <v>Class 158 - Angel</v>
      </c>
      <c r="E1391" s="102"/>
      <c r="F1391" s="140" t="str">
        <f t="shared" si="90"/>
        <v>£000/ Veh</v>
      </c>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4"/>
      <c r="AE1391" s="285"/>
      <c r="AG1391" s="285"/>
      <c r="AI1391" s="285"/>
      <c r="AK1391" s="378"/>
    </row>
    <row r="1392" spans="2:37" ht="12.75" customHeight="1" outlineLevel="1" x14ac:dyDescent="0.25">
      <c r="D1392" s="139" t="str">
        <f>'Line Items'!D1002</f>
        <v>Class 158 - Porterbrook</v>
      </c>
      <c r="E1392" s="102"/>
      <c r="F1392" s="140" t="str">
        <f t="shared" si="90"/>
        <v>£000/ Veh</v>
      </c>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4"/>
      <c r="AE1392" s="285"/>
      <c r="AG1392" s="285"/>
      <c r="AI1392" s="285"/>
      <c r="AK1392" s="378"/>
    </row>
    <row r="1393" spans="4:37" ht="12.75" customHeight="1" outlineLevel="1" x14ac:dyDescent="0.25">
      <c r="D1393" s="139" t="str">
        <f>'Line Items'!D1003</f>
        <v>Class 158 - sub-lease from SWT</v>
      </c>
      <c r="E1393" s="102"/>
      <c r="F1393" s="140" t="str">
        <f t="shared" si="90"/>
        <v>£000/ Veh</v>
      </c>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4"/>
      <c r="AE1393" s="285"/>
      <c r="AG1393" s="285"/>
      <c r="AI1393" s="285"/>
      <c r="AK1393" s="378"/>
    </row>
    <row r="1394" spans="4:37" ht="12.75" customHeight="1" outlineLevel="1" x14ac:dyDescent="0.25">
      <c r="D1394" s="139" t="str">
        <f>'Line Items'!D1004</f>
        <v>Class 222 - ERF</v>
      </c>
      <c r="E1394" s="102"/>
      <c r="F1394" s="140" t="str">
        <f t="shared" si="90"/>
        <v>£000/ Veh</v>
      </c>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4"/>
      <c r="AE1394" s="285"/>
      <c r="AG1394" s="285"/>
      <c r="AI1394" s="285"/>
      <c r="AK1394" s="378"/>
    </row>
    <row r="1395" spans="4:37" ht="12.75" customHeight="1" outlineLevel="1" x14ac:dyDescent="0.25">
      <c r="D1395" s="139" t="str">
        <f>'Line Items'!D1005</f>
        <v>HST Powercar - Porterbrook</v>
      </c>
      <c r="E1395" s="102"/>
      <c r="F1395" s="140" t="str">
        <f t="shared" si="90"/>
        <v>£000/ Veh</v>
      </c>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4"/>
      <c r="AE1395" s="285"/>
      <c r="AG1395" s="285"/>
      <c r="AI1395" s="285"/>
      <c r="AK1395" s="378"/>
    </row>
    <row r="1396" spans="4:37" ht="12.75" customHeight="1" outlineLevel="1" x14ac:dyDescent="0.25">
      <c r="D1396" s="139" t="str">
        <f>'Line Items'!D1006</f>
        <v>HST Trailer - Porterbrook</v>
      </c>
      <c r="E1396" s="102"/>
      <c r="F1396" s="140" t="str">
        <f t="shared" si="90"/>
        <v>£000/ Veh</v>
      </c>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4"/>
      <c r="AE1396" s="285"/>
      <c r="AG1396" s="285"/>
      <c r="AI1396" s="285"/>
      <c r="AK1396" s="378"/>
    </row>
    <row r="1397" spans="4:37" ht="12.75" customHeight="1" outlineLevel="1" x14ac:dyDescent="0.25">
      <c r="D1397" s="139" t="str">
        <f>'Line Items'!D1007</f>
        <v>HST Catering - Porterbrook</v>
      </c>
      <c r="E1397" s="102"/>
      <c r="F1397" s="140" t="str">
        <f t="shared" si="90"/>
        <v>£000/ Veh</v>
      </c>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4"/>
      <c r="AE1397" s="285"/>
      <c r="AG1397" s="285"/>
      <c r="AI1397" s="285"/>
      <c r="AK1397" s="378"/>
    </row>
    <row r="1398" spans="4:37" ht="12.75" customHeight="1" outlineLevel="1" x14ac:dyDescent="0.25">
      <c r="D1398" s="139" t="str">
        <f>'Line Items'!D1008</f>
        <v>HST Spares - Porterbrook</v>
      </c>
      <c r="E1398" s="102"/>
      <c r="F1398" s="140" t="str">
        <f t="shared" si="90"/>
        <v>£000/ Veh</v>
      </c>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4"/>
      <c r="AE1398" s="285"/>
      <c r="AG1398" s="285"/>
      <c r="AI1398" s="285"/>
      <c r="AK1398" s="378"/>
    </row>
    <row r="1399" spans="4:37" ht="12.75" customHeight="1" outlineLevel="1" x14ac:dyDescent="0.25">
      <c r="D1399" s="139" t="str">
        <f>'Line Items'!D1009</f>
        <v>HST Powercar - Angel</v>
      </c>
      <c r="E1399" s="102"/>
      <c r="F1399" s="140" t="str">
        <f t="shared" si="90"/>
        <v>£000/ Veh</v>
      </c>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4"/>
      <c r="AE1399" s="285"/>
      <c r="AG1399" s="285"/>
      <c r="AI1399" s="285"/>
      <c r="AK1399" s="378"/>
    </row>
    <row r="1400" spans="4:37" ht="12.75" customHeight="1" outlineLevel="1" x14ac:dyDescent="0.25">
      <c r="D1400" s="139" t="str">
        <f>'Line Items'!D1010</f>
        <v>HST Trailer - Angel</v>
      </c>
      <c r="E1400" s="102"/>
      <c r="F1400" s="140" t="str">
        <f t="shared" si="90"/>
        <v>£000/ Veh</v>
      </c>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4"/>
      <c r="AE1400" s="285"/>
      <c r="AG1400" s="285"/>
      <c r="AI1400" s="285"/>
      <c r="AK1400" s="378"/>
    </row>
    <row r="1401" spans="4:37" ht="12.75" customHeight="1" outlineLevel="1" x14ac:dyDescent="0.25">
      <c r="D1401" s="139" t="str">
        <f>'Line Items'!D1011</f>
        <v>[Rolling Stock Line 15]</v>
      </c>
      <c r="E1401" s="102"/>
      <c r="F1401" s="140" t="str">
        <f t="shared" si="90"/>
        <v>£000/ Veh</v>
      </c>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4"/>
      <c r="AE1401" s="285"/>
      <c r="AG1401" s="285"/>
      <c r="AI1401" s="285"/>
      <c r="AK1401" s="378"/>
    </row>
    <row r="1402" spans="4:37" ht="12.75" customHeight="1" outlineLevel="1" x14ac:dyDescent="0.25">
      <c r="D1402" s="139" t="str">
        <f>'Line Items'!D1012</f>
        <v>[Rolling Stock Line 16]</v>
      </c>
      <c r="E1402" s="102"/>
      <c r="F1402" s="140" t="str">
        <f t="shared" si="90"/>
        <v>£000/ Veh</v>
      </c>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4"/>
      <c r="AE1402" s="285"/>
      <c r="AG1402" s="285"/>
      <c r="AI1402" s="285"/>
      <c r="AK1402" s="378"/>
    </row>
    <row r="1403" spans="4:37" ht="12.75" customHeight="1" outlineLevel="1" x14ac:dyDescent="0.25">
      <c r="D1403" s="139" t="str">
        <f>'Line Items'!D1013</f>
        <v>[Rolling Stock Line 17]</v>
      </c>
      <c r="E1403" s="102"/>
      <c r="F1403" s="140" t="str">
        <f t="shared" si="90"/>
        <v>£000/ Veh</v>
      </c>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4"/>
      <c r="AE1403" s="285"/>
      <c r="AG1403" s="285"/>
      <c r="AI1403" s="285"/>
      <c r="AK1403" s="378"/>
    </row>
    <row r="1404" spans="4:37" ht="12.75" customHeight="1" outlineLevel="1" x14ac:dyDescent="0.25">
      <c r="D1404" s="139" t="str">
        <f>'Line Items'!D1014</f>
        <v>[Rolling Stock Line 18]</v>
      </c>
      <c r="E1404" s="102"/>
      <c r="F1404" s="140" t="str">
        <f t="shared" si="90"/>
        <v>£000/ Veh</v>
      </c>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4"/>
      <c r="AE1404" s="285"/>
      <c r="AG1404" s="285"/>
      <c r="AI1404" s="285"/>
      <c r="AK1404" s="378"/>
    </row>
    <row r="1405" spans="4:37" ht="12.75" customHeight="1" outlineLevel="1" x14ac:dyDescent="0.25">
      <c r="D1405" s="139" t="str">
        <f>'Line Items'!D1015</f>
        <v>[Rolling Stock Line 19]</v>
      </c>
      <c r="E1405" s="102"/>
      <c r="F1405" s="140" t="str">
        <f t="shared" si="90"/>
        <v>£000/ Veh</v>
      </c>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4"/>
      <c r="AE1405" s="285"/>
      <c r="AG1405" s="285"/>
      <c r="AI1405" s="285"/>
      <c r="AK1405" s="378"/>
    </row>
    <row r="1406" spans="4:37" ht="12.75" customHeight="1" outlineLevel="1" x14ac:dyDescent="0.25">
      <c r="D1406" s="139" t="str">
        <f>'Line Items'!D1016</f>
        <v>[Rolling Stock Line 20]</v>
      </c>
      <c r="E1406" s="102"/>
      <c r="F1406" s="140" t="str">
        <f t="shared" si="90"/>
        <v>£000/ Veh</v>
      </c>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4"/>
      <c r="AE1406" s="285"/>
      <c r="AG1406" s="285"/>
      <c r="AI1406" s="285"/>
      <c r="AK1406" s="378"/>
    </row>
    <row r="1407" spans="4:37" ht="12.75" customHeight="1" outlineLevel="1" x14ac:dyDescent="0.25">
      <c r="D1407" s="139" t="str">
        <f>'Line Items'!D1017</f>
        <v>[Rolling Stock Line 21]</v>
      </c>
      <c r="E1407" s="102"/>
      <c r="F1407" s="140" t="str">
        <f t="shared" si="90"/>
        <v>£000/ Veh</v>
      </c>
      <c r="G1407" s="283"/>
      <c r="H1407" s="283"/>
      <c r="I1407" s="283"/>
      <c r="J1407" s="283"/>
      <c r="K1407" s="283"/>
      <c r="L1407" s="283"/>
      <c r="M1407" s="283"/>
      <c r="N1407" s="283"/>
      <c r="O1407" s="283"/>
      <c r="P1407" s="283"/>
      <c r="Q1407" s="283"/>
      <c r="R1407" s="283"/>
      <c r="S1407" s="283"/>
      <c r="T1407" s="283"/>
      <c r="U1407" s="283"/>
      <c r="V1407" s="283"/>
      <c r="W1407" s="283"/>
      <c r="X1407" s="283"/>
      <c r="Y1407" s="283"/>
      <c r="Z1407" s="283"/>
      <c r="AA1407" s="283"/>
      <c r="AB1407" s="283"/>
      <c r="AC1407" s="284"/>
      <c r="AE1407" s="285"/>
      <c r="AG1407" s="285"/>
      <c r="AI1407" s="285"/>
      <c r="AK1407" s="378"/>
    </row>
    <row r="1408" spans="4:37" ht="12.75" customHeight="1" outlineLevel="1" x14ac:dyDescent="0.25">
      <c r="D1408" s="139" t="str">
        <f>'Line Items'!D1018</f>
        <v>[Rolling Stock Line 22]</v>
      </c>
      <c r="E1408" s="102"/>
      <c r="F1408" s="140" t="str">
        <f t="shared" si="90"/>
        <v>£000/ Veh</v>
      </c>
      <c r="G1408" s="283"/>
      <c r="H1408" s="283"/>
      <c r="I1408" s="283"/>
      <c r="J1408" s="283"/>
      <c r="K1408" s="283"/>
      <c r="L1408" s="283"/>
      <c r="M1408" s="283"/>
      <c r="N1408" s="283"/>
      <c r="O1408" s="283"/>
      <c r="P1408" s="283"/>
      <c r="Q1408" s="283"/>
      <c r="R1408" s="283"/>
      <c r="S1408" s="283"/>
      <c r="T1408" s="283"/>
      <c r="U1408" s="283"/>
      <c r="V1408" s="283"/>
      <c r="W1408" s="283"/>
      <c r="X1408" s="283"/>
      <c r="Y1408" s="283"/>
      <c r="Z1408" s="283"/>
      <c r="AA1408" s="283"/>
      <c r="AB1408" s="283"/>
      <c r="AC1408" s="284"/>
      <c r="AE1408" s="285"/>
      <c r="AG1408" s="285"/>
      <c r="AI1408" s="285"/>
      <c r="AK1408" s="378"/>
    </row>
    <row r="1409" spans="4:37" ht="12.75" customHeight="1" outlineLevel="1" x14ac:dyDescent="0.25">
      <c r="D1409" s="139" t="str">
        <f>'Line Items'!D1019</f>
        <v>[Rolling Stock Line 23]</v>
      </c>
      <c r="E1409" s="102"/>
      <c r="F1409" s="140" t="str">
        <f t="shared" si="90"/>
        <v>£000/ Veh</v>
      </c>
      <c r="G1409" s="283"/>
      <c r="H1409" s="283"/>
      <c r="I1409" s="283"/>
      <c r="J1409" s="283"/>
      <c r="K1409" s="283"/>
      <c r="L1409" s="283"/>
      <c r="M1409" s="283"/>
      <c r="N1409" s="283"/>
      <c r="O1409" s="283"/>
      <c r="P1409" s="283"/>
      <c r="Q1409" s="283"/>
      <c r="R1409" s="283"/>
      <c r="S1409" s="283"/>
      <c r="T1409" s="283"/>
      <c r="U1409" s="283"/>
      <c r="V1409" s="283"/>
      <c r="W1409" s="283"/>
      <c r="X1409" s="283"/>
      <c r="Y1409" s="283"/>
      <c r="Z1409" s="283"/>
      <c r="AA1409" s="283"/>
      <c r="AB1409" s="283"/>
      <c r="AC1409" s="284"/>
      <c r="AE1409" s="285"/>
      <c r="AG1409" s="285"/>
      <c r="AI1409" s="285"/>
      <c r="AK1409" s="378"/>
    </row>
    <row r="1410" spans="4:37" ht="12.75" customHeight="1" outlineLevel="1" x14ac:dyDescent="0.25">
      <c r="D1410" s="139" t="str">
        <f>'Line Items'!D1020</f>
        <v>[Rolling Stock Line 24]</v>
      </c>
      <c r="E1410" s="102"/>
      <c r="F1410" s="140" t="str">
        <f t="shared" si="90"/>
        <v>£000/ Veh</v>
      </c>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4"/>
      <c r="AE1410" s="285"/>
      <c r="AG1410" s="285"/>
      <c r="AI1410" s="285"/>
      <c r="AK1410" s="378"/>
    </row>
    <row r="1411" spans="4:37" ht="12.75" customHeight="1" outlineLevel="1" x14ac:dyDescent="0.25">
      <c r="D1411" s="139" t="str">
        <f>'Line Items'!D1021</f>
        <v>[Rolling Stock Line 25]</v>
      </c>
      <c r="E1411" s="102"/>
      <c r="F1411" s="140" t="str">
        <f t="shared" si="90"/>
        <v>£000/ Veh</v>
      </c>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4"/>
      <c r="AE1411" s="285"/>
      <c r="AG1411" s="285"/>
      <c r="AI1411" s="285"/>
      <c r="AK1411" s="378"/>
    </row>
    <row r="1412" spans="4:37" ht="12.75" customHeight="1" outlineLevel="1" x14ac:dyDescent="0.25">
      <c r="D1412" s="139" t="str">
        <f>'Line Items'!D1022</f>
        <v>[Rolling Stock Line 26]</v>
      </c>
      <c r="E1412" s="102"/>
      <c r="F1412" s="140" t="str">
        <f t="shared" si="90"/>
        <v>£000/ Veh</v>
      </c>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4"/>
      <c r="AE1412" s="285"/>
      <c r="AG1412" s="285"/>
      <c r="AI1412" s="285"/>
      <c r="AK1412" s="378"/>
    </row>
    <row r="1413" spans="4:37" ht="12.75" customHeight="1" outlineLevel="1" x14ac:dyDescent="0.25">
      <c r="D1413" s="139" t="str">
        <f>'Line Items'!D1023</f>
        <v>[Rolling Stock Line 27]</v>
      </c>
      <c r="E1413" s="102"/>
      <c r="F1413" s="140" t="str">
        <f t="shared" si="90"/>
        <v>£000/ Veh</v>
      </c>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4"/>
      <c r="AE1413" s="285"/>
      <c r="AG1413" s="285"/>
      <c r="AI1413" s="285"/>
      <c r="AK1413" s="378"/>
    </row>
    <row r="1414" spans="4:37" ht="12.75" customHeight="1" outlineLevel="1" x14ac:dyDescent="0.25">
      <c r="D1414" s="139" t="str">
        <f>'Line Items'!D1024</f>
        <v>[Rolling Stock Line 28]</v>
      </c>
      <c r="E1414" s="102"/>
      <c r="F1414" s="140" t="str">
        <f t="shared" si="90"/>
        <v>£000/ Veh</v>
      </c>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4"/>
      <c r="AE1414" s="285"/>
      <c r="AG1414" s="285"/>
      <c r="AI1414" s="285"/>
      <c r="AK1414" s="378"/>
    </row>
    <row r="1415" spans="4:37" ht="12.75" customHeight="1" outlineLevel="1" x14ac:dyDescent="0.25">
      <c r="D1415" s="139" t="str">
        <f>'Line Items'!D1025</f>
        <v>[Rolling Stock Line 29]</v>
      </c>
      <c r="E1415" s="102"/>
      <c r="F1415" s="140" t="str">
        <f t="shared" si="90"/>
        <v>£000/ Veh</v>
      </c>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4"/>
      <c r="AE1415" s="285"/>
      <c r="AG1415" s="285"/>
      <c r="AI1415" s="285"/>
      <c r="AK1415" s="378"/>
    </row>
    <row r="1416" spans="4:37" ht="12.75" customHeight="1" outlineLevel="1" x14ac:dyDescent="0.25">
      <c r="D1416" s="139" t="str">
        <f>'Line Items'!D1026</f>
        <v>[Rolling Stock Line 30]</v>
      </c>
      <c r="E1416" s="102"/>
      <c r="F1416" s="140" t="str">
        <f t="shared" si="90"/>
        <v>£000/ Veh</v>
      </c>
      <c r="G1416" s="283"/>
      <c r="H1416" s="283"/>
      <c r="I1416" s="283"/>
      <c r="J1416" s="283"/>
      <c r="K1416" s="283"/>
      <c r="L1416" s="283"/>
      <c r="M1416" s="283"/>
      <c r="N1416" s="283"/>
      <c r="O1416" s="283"/>
      <c r="P1416" s="283"/>
      <c r="Q1416" s="283"/>
      <c r="R1416" s="283"/>
      <c r="S1416" s="283"/>
      <c r="T1416" s="283"/>
      <c r="U1416" s="283"/>
      <c r="V1416" s="283"/>
      <c r="W1416" s="283"/>
      <c r="X1416" s="283"/>
      <c r="Y1416" s="283"/>
      <c r="Z1416" s="283"/>
      <c r="AA1416" s="283"/>
      <c r="AB1416" s="283"/>
      <c r="AC1416" s="284"/>
      <c r="AE1416" s="285"/>
      <c r="AG1416" s="285"/>
      <c r="AI1416" s="285"/>
      <c r="AK1416" s="378"/>
    </row>
    <row r="1417" spans="4:37" ht="12.75" customHeight="1" outlineLevel="1" x14ac:dyDescent="0.25">
      <c r="D1417" s="139" t="str">
        <f>'Line Items'!D1027</f>
        <v>[Rolling Stock Line 31]</v>
      </c>
      <c r="E1417" s="102"/>
      <c r="F1417" s="140" t="str">
        <f t="shared" si="90"/>
        <v>£000/ Veh</v>
      </c>
      <c r="G1417" s="283"/>
      <c r="H1417" s="283"/>
      <c r="I1417" s="283"/>
      <c r="J1417" s="283"/>
      <c r="K1417" s="283"/>
      <c r="L1417" s="283"/>
      <c r="M1417" s="283"/>
      <c r="N1417" s="283"/>
      <c r="O1417" s="283"/>
      <c r="P1417" s="283"/>
      <c r="Q1417" s="283"/>
      <c r="R1417" s="283"/>
      <c r="S1417" s="283"/>
      <c r="T1417" s="283"/>
      <c r="U1417" s="283"/>
      <c r="V1417" s="283"/>
      <c r="W1417" s="283"/>
      <c r="X1417" s="283"/>
      <c r="Y1417" s="283"/>
      <c r="Z1417" s="283"/>
      <c r="AA1417" s="283"/>
      <c r="AB1417" s="283"/>
      <c r="AC1417" s="284"/>
      <c r="AE1417" s="285"/>
      <c r="AG1417" s="285"/>
      <c r="AI1417" s="285"/>
      <c r="AK1417" s="378"/>
    </row>
    <row r="1418" spans="4:37" ht="12.75" customHeight="1" outlineLevel="1" x14ac:dyDescent="0.25">
      <c r="D1418" s="139" t="str">
        <f>'Line Items'!D1028</f>
        <v>[Rolling Stock Line 32]</v>
      </c>
      <c r="E1418" s="102"/>
      <c r="F1418" s="140" t="str">
        <f t="shared" si="90"/>
        <v>£000/ Veh</v>
      </c>
      <c r="G1418" s="283"/>
      <c r="H1418" s="283"/>
      <c r="I1418" s="283"/>
      <c r="J1418" s="283"/>
      <c r="K1418" s="283"/>
      <c r="L1418" s="283"/>
      <c r="M1418" s="283"/>
      <c r="N1418" s="283"/>
      <c r="O1418" s="283"/>
      <c r="P1418" s="283"/>
      <c r="Q1418" s="283"/>
      <c r="R1418" s="283"/>
      <c r="S1418" s="283"/>
      <c r="T1418" s="283"/>
      <c r="U1418" s="283"/>
      <c r="V1418" s="283"/>
      <c r="W1418" s="283"/>
      <c r="X1418" s="283"/>
      <c r="Y1418" s="283"/>
      <c r="Z1418" s="283"/>
      <c r="AA1418" s="283"/>
      <c r="AB1418" s="283"/>
      <c r="AC1418" s="284"/>
      <c r="AE1418" s="285"/>
      <c r="AG1418" s="285"/>
      <c r="AI1418" s="285"/>
      <c r="AK1418" s="378"/>
    </row>
    <row r="1419" spans="4:37" ht="12.75" customHeight="1" outlineLevel="1" x14ac:dyDescent="0.25">
      <c r="D1419" s="139" t="str">
        <f>'Line Items'!D1029</f>
        <v>[Rolling Stock Line 33]</v>
      </c>
      <c r="E1419" s="102"/>
      <c r="F1419" s="140" t="str">
        <f t="shared" si="90"/>
        <v>£000/ Veh</v>
      </c>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4"/>
      <c r="AE1419" s="285"/>
      <c r="AG1419" s="285"/>
      <c r="AI1419" s="285"/>
      <c r="AK1419" s="378"/>
    </row>
    <row r="1420" spans="4:37" ht="12.75" customHeight="1" outlineLevel="1" x14ac:dyDescent="0.25">
      <c r="D1420" s="139" t="str">
        <f>'Line Items'!D1030</f>
        <v>[Rolling Stock Line 34]</v>
      </c>
      <c r="E1420" s="102"/>
      <c r="F1420" s="140" t="str">
        <f t="shared" si="90"/>
        <v>£000/ Veh</v>
      </c>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4"/>
      <c r="AE1420" s="285"/>
      <c r="AG1420" s="285"/>
      <c r="AI1420" s="285"/>
      <c r="AK1420" s="378"/>
    </row>
    <row r="1421" spans="4:37" ht="12.75" customHeight="1" outlineLevel="1" x14ac:dyDescent="0.25">
      <c r="D1421" s="139" t="str">
        <f>'Line Items'!D1031</f>
        <v>[Rolling Stock Line 35]</v>
      </c>
      <c r="E1421" s="102"/>
      <c r="F1421" s="140" t="str">
        <f t="shared" si="90"/>
        <v>£000/ Veh</v>
      </c>
      <c r="G1421" s="283"/>
      <c r="H1421" s="283"/>
      <c r="I1421" s="283"/>
      <c r="J1421" s="283"/>
      <c r="K1421" s="283"/>
      <c r="L1421" s="283"/>
      <c r="M1421" s="283"/>
      <c r="N1421" s="283"/>
      <c r="O1421" s="283"/>
      <c r="P1421" s="283"/>
      <c r="Q1421" s="283"/>
      <c r="R1421" s="283"/>
      <c r="S1421" s="283"/>
      <c r="T1421" s="283"/>
      <c r="U1421" s="283"/>
      <c r="V1421" s="283"/>
      <c r="W1421" s="283"/>
      <c r="X1421" s="283"/>
      <c r="Y1421" s="283"/>
      <c r="Z1421" s="283"/>
      <c r="AA1421" s="283"/>
      <c r="AB1421" s="283"/>
      <c r="AC1421" s="284"/>
      <c r="AE1421" s="285"/>
      <c r="AG1421" s="285"/>
      <c r="AI1421" s="285"/>
      <c r="AK1421" s="378"/>
    </row>
    <row r="1422" spans="4:37" ht="12.75" customHeight="1" outlineLevel="1" x14ac:dyDescent="0.25">
      <c r="D1422" s="139" t="str">
        <f>'Line Items'!D1032</f>
        <v>[Rolling Stock Line 36]</v>
      </c>
      <c r="E1422" s="102"/>
      <c r="F1422" s="140" t="str">
        <f t="shared" si="90"/>
        <v>£000/ Veh</v>
      </c>
      <c r="G1422" s="283"/>
      <c r="H1422" s="283"/>
      <c r="I1422" s="283"/>
      <c r="J1422" s="283"/>
      <c r="K1422" s="283"/>
      <c r="L1422" s="283"/>
      <c r="M1422" s="283"/>
      <c r="N1422" s="283"/>
      <c r="O1422" s="283"/>
      <c r="P1422" s="283"/>
      <c r="Q1422" s="283"/>
      <c r="R1422" s="283"/>
      <c r="S1422" s="283"/>
      <c r="T1422" s="283"/>
      <c r="U1422" s="283"/>
      <c r="V1422" s="283"/>
      <c r="W1422" s="283"/>
      <c r="X1422" s="283"/>
      <c r="Y1422" s="283"/>
      <c r="Z1422" s="283"/>
      <c r="AA1422" s="283"/>
      <c r="AB1422" s="283"/>
      <c r="AC1422" s="284"/>
      <c r="AE1422" s="285"/>
      <c r="AG1422" s="285"/>
      <c r="AI1422" s="285"/>
      <c r="AK1422" s="378"/>
    </row>
    <row r="1423" spans="4:37" ht="12.75" customHeight="1" outlineLevel="1" x14ac:dyDescent="0.25">
      <c r="D1423" s="139" t="str">
        <f>'Line Items'!D1033</f>
        <v>[Rolling Stock Line 37]</v>
      </c>
      <c r="E1423" s="102"/>
      <c r="F1423" s="140" t="str">
        <f t="shared" si="90"/>
        <v>£000/ Veh</v>
      </c>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4"/>
      <c r="AE1423" s="285"/>
      <c r="AG1423" s="285"/>
      <c r="AI1423" s="285"/>
      <c r="AK1423" s="378"/>
    </row>
    <row r="1424" spans="4:37" ht="12.75" customHeight="1" outlineLevel="1" x14ac:dyDescent="0.25">
      <c r="D1424" s="139" t="str">
        <f>'Line Items'!D1034</f>
        <v>[Rolling Stock Line 38]</v>
      </c>
      <c r="E1424" s="102"/>
      <c r="F1424" s="140" t="str">
        <f t="shared" si="90"/>
        <v>£000/ Veh</v>
      </c>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4"/>
      <c r="AE1424" s="285"/>
      <c r="AG1424" s="285"/>
      <c r="AI1424" s="285"/>
      <c r="AK1424" s="378"/>
    </row>
    <row r="1425" spans="4:37" ht="12.75" customHeight="1" outlineLevel="1" x14ac:dyDescent="0.25">
      <c r="D1425" s="139" t="str">
        <f>'Line Items'!D1035</f>
        <v>[Rolling Stock Line 39]</v>
      </c>
      <c r="E1425" s="102"/>
      <c r="F1425" s="140" t="str">
        <f t="shared" si="90"/>
        <v>£000/ Veh</v>
      </c>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4"/>
      <c r="AE1425" s="285"/>
      <c r="AG1425" s="285"/>
      <c r="AI1425" s="285"/>
      <c r="AK1425" s="378"/>
    </row>
    <row r="1426" spans="4:37" ht="12.75" customHeight="1" outlineLevel="1" x14ac:dyDescent="0.25">
      <c r="D1426" s="139" t="str">
        <f>'Line Items'!D1036</f>
        <v>[Rolling Stock Line 40]</v>
      </c>
      <c r="E1426" s="102"/>
      <c r="F1426" s="140" t="str">
        <f t="shared" si="90"/>
        <v>£000/ Veh</v>
      </c>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4"/>
      <c r="AE1426" s="285"/>
      <c r="AG1426" s="285"/>
      <c r="AI1426" s="285"/>
      <c r="AK1426" s="378"/>
    </row>
    <row r="1427" spans="4:37" ht="12.75" customHeight="1" outlineLevel="1" x14ac:dyDescent="0.25">
      <c r="D1427" s="139" t="str">
        <f>'Line Items'!D1037</f>
        <v>[Rolling Stock Line 41]</v>
      </c>
      <c r="E1427" s="102"/>
      <c r="F1427" s="140" t="str">
        <f t="shared" si="90"/>
        <v>£000/ Veh</v>
      </c>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4"/>
      <c r="AE1427" s="285"/>
      <c r="AG1427" s="285"/>
      <c r="AI1427" s="285"/>
      <c r="AK1427" s="378"/>
    </row>
    <row r="1428" spans="4:37" ht="12.75" customHeight="1" outlineLevel="1" x14ac:dyDescent="0.25">
      <c r="D1428" s="139" t="str">
        <f>'Line Items'!D1038</f>
        <v>[Rolling Stock Line 42]</v>
      </c>
      <c r="E1428" s="102"/>
      <c r="F1428" s="140" t="str">
        <f t="shared" si="90"/>
        <v>£000/ Veh</v>
      </c>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4"/>
      <c r="AE1428" s="285"/>
      <c r="AG1428" s="285"/>
      <c r="AI1428" s="285"/>
      <c r="AK1428" s="378"/>
    </row>
    <row r="1429" spans="4:37" ht="12.75" customHeight="1" outlineLevel="1" x14ac:dyDescent="0.25">
      <c r="D1429" s="139" t="str">
        <f>'Line Items'!D1039</f>
        <v>[Rolling Stock Line 43]</v>
      </c>
      <c r="E1429" s="102"/>
      <c r="F1429" s="140" t="str">
        <f t="shared" si="90"/>
        <v>£000/ Veh</v>
      </c>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4"/>
      <c r="AE1429" s="285"/>
      <c r="AG1429" s="285"/>
      <c r="AI1429" s="285"/>
      <c r="AK1429" s="378"/>
    </row>
    <row r="1430" spans="4:37" ht="12.75" customHeight="1" outlineLevel="1" x14ac:dyDescent="0.25">
      <c r="D1430" s="139" t="str">
        <f>'Line Items'!D1040</f>
        <v>[Rolling Stock Line 44]</v>
      </c>
      <c r="E1430" s="102"/>
      <c r="F1430" s="140" t="str">
        <f t="shared" si="90"/>
        <v>£000/ Veh</v>
      </c>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4"/>
      <c r="AE1430" s="285"/>
      <c r="AG1430" s="285"/>
      <c r="AI1430" s="285"/>
      <c r="AK1430" s="378"/>
    </row>
    <row r="1431" spans="4:37" ht="12.75" customHeight="1" outlineLevel="1" x14ac:dyDescent="0.25">
      <c r="D1431" s="139" t="str">
        <f>'Line Items'!D1041</f>
        <v>[Rolling Stock Line 45]</v>
      </c>
      <c r="E1431" s="102"/>
      <c r="F1431" s="140" t="str">
        <f t="shared" si="90"/>
        <v>£000/ Veh</v>
      </c>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4"/>
      <c r="AE1431" s="285"/>
      <c r="AG1431" s="285"/>
      <c r="AI1431" s="285"/>
      <c r="AK1431" s="378"/>
    </row>
    <row r="1432" spans="4:37" ht="12.75" customHeight="1" outlineLevel="1" x14ac:dyDescent="0.25">
      <c r="D1432" s="139" t="str">
        <f>'Line Items'!D1042</f>
        <v>[Rolling Stock Line 46]</v>
      </c>
      <c r="E1432" s="102"/>
      <c r="F1432" s="140" t="str">
        <f t="shared" si="90"/>
        <v>£000/ Veh</v>
      </c>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4"/>
      <c r="AE1432" s="285"/>
      <c r="AG1432" s="285"/>
      <c r="AI1432" s="285"/>
      <c r="AK1432" s="378"/>
    </row>
    <row r="1433" spans="4:37" ht="12.75" customHeight="1" outlineLevel="1" x14ac:dyDescent="0.25">
      <c r="D1433" s="139" t="str">
        <f>'Line Items'!D1043</f>
        <v>[Rolling Stock Line 47]</v>
      </c>
      <c r="E1433" s="102"/>
      <c r="F1433" s="140" t="str">
        <f t="shared" si="90"/>
        <v>£000/ Veh</v>
      </c>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4"/>
      <c r="AE1433" s="285"/>
      <c r="AG1433" s="285"/>
      <c r="AI1433" s="285"/>
      <c r="AK1433" s="378"/>
    </row>
    <row r="1434" spans="4:37" ht="12.75" customHeight="1" outlineLevel="1" x14ac:dyDescent="0.25">
      <c r="D1434" s="139" t="str">
        <f>'Line Items'!D1044</f>
        <v>[Rolling Stock Line 48]</v>
      </c>
      <c r="E1434" s="102"/>
      <c r="F1434" s="140" t="str">
        <f t="shared" si="90"/>
        <v>£000/ Veh</v>
      </c>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4"/>
      <c r="AE1434" s="285"/>
      <c r="AG1434" s="285"/>
      <c r="AI1434" s="285"/>
      <c r="AK1434" s="378"/>
    </row>
    <row r="1435" spans="4:37" ht="12.75" customHeight="1" outlineLevel="1" x14ac:dyDescent="0.25">
      <c r="D1435" s="139" t="str">
        <f>'Line Items'!D1045</f>
        <v>[Rolling Stock Line 49]</v>
      </c>
      <c r="E1435" s="102"/>
      <c r="F1435" s="140" t="str">
        <f t="shared" si="90"/>
        <v>£000/ Veh</v>
      </c>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4"/>
      <c r="AE1435" s="285"/>
      <c r="AG1435" s="285"/>
      <c r="AI1435" s="285"/>
      <c r="AK1435" s="378"/>
    </row>
    <row r="1436" spans="4:37" ht="12.75" customHeight="1" outlineLevel="1" x14ac:dyDescent="0.25">
      <c r="D1436" s="139" t="str">
        <f>'Line Items'!D1046</f>
        <v>[Rolling Stock Line 50]</v>
      </c>
      <c r="E1436" s="102"/>
      <c r="F1436" s="140" t="str">
        <f t="shared" si="90"/>
        <v>£000/ Veh</v>
      </c>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4"/>
      <c r="AE1436" s="285"/>
      <c r="AG1436" s="285"/>
      <c r="AI1436" s="285"/>
      <c r="AK1436" s="378"/>
    </row>
    <row r="1437" spans="4:37" ht="12.75" customHeight="1" outlineLevel="1" x14ac:dyDescent="0.25">
      <c r="D1437" s="139" t="str">
        <f>'Line Items'!D1047</f>
        <v>[Rolling Stock Line 51]</v>
      </c>
      <c r="E1437" s="102"/>
      <c r="F1437" s="140" t="str">
        <f t="shared" si="90"/>
        <v>£000/ Veh</v>
      </c>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4"/>
      <c r="AE1437" s="285"/>
      <c r="AG1437" s="285"/>
      <c r="AI1437" s="285"/>
      <c r="AK1437" s="378"/>
    </row>
    <row r="1438" spans="4:37" ht="12.75" customHeight="1" outlineLevel="1" x14ac:dyDescent="0.25">
      <c r="D1438" s="139" t="str">
        <f>'Line Items'!D1048</f>
        <v>[Rolling Stock Line 52]</v>
      </c>
      <c r="E1438" s="102"/>
      <c r="F1438" s="140" t="str">
        <f t="shared" si="90"/>
        <v>£000/ Veh</v>
      </c>
      <c r="G1438" s="283"/>
      <c r="H1438" s="283"/>
      <c r="I1438" s="283"/>
      <c r="J1438" s="283"/>
      <c r="K1438" s="283"/>
      <c r="L1438" s="283"/>
      <c r="M1438" s="283"/>
      <c r="N1438" s="283"/>
      <c r="O1438" s="283"/>
      <c r="P1438" s="283"/>
      <c r="Q1438" s="283"/>
      <c r="R1438" s="283"/>
      <c r="S1438" s="283"/>
      <c r="T1438" s="283"/>
      <c r="U1438" s="283"/>
      <c r="V1438" s="283"/>
      <c r="W1438" s="283"/>
      <c r="X1438" s="283"/>
      <c r="Y1438" s="283"/>
      <c r="Z1438" s="283"/>
      <c r="AA1438" s="283"/>
      <c r="AB1438" s="283"/>
      <c r="AC1438" s="284"/>
      <c r="AE1438" s="285"/>
      <c r="AG1438" s="285"/>
      <c r="AI1438" s="285"/>
      <c r="AK1438" s="378"/>
    </row>
    <row r="1439" spans="4:37" ht="12.75" customHeight="1" outlineLevel="1" x14ac:dyDescent="0.25">
      <c r="D1439" s="139" t="str">
        <f>'Line Items'!D1049</f>
        <v>[Rolling Stock Line 53]</v>
      </c>
      <c r="E1439" s="102"/>
      <c r="F1439" s="140" t="str">
        <f t="shared" si="90"/>
        <v>£000/ Veh</v>
      </c>
      <c r="G1439" s="283"/>
      <c r="H1439" s="283"/>
      <c r="I1439" s="283"/>
      <c r="J1439" s="283"/>
      <c r="K1439" s="283"/>
      <c r="L1439" s="283"/>
      <c r="M1439" s="283"/>
      <c r="N1439" s="283"/>
      <c r="O1439" s="283"/>
      <c r="P1439" s="283"/>
      <c r="Q1439" s="283"/>
      <c r="R1439" s="283"/>
      <c r="S1439" s="283"/>
      <c r="T1439" s="283"/>
      <c r="U1439" s="283"/>
      <c r="V1439" s="283"/>
      <c r="W1439" s="283"/>
      <c r="X1439" s="283"/>
      <c r="Y1439" s="283"/>
      <c r="Z1439" s="283"/>
      <c r="AA1439" s="283"/>
      <c r="AB1439" s="283"/>
      <c r="AC1439" s="284"/>
      <c r="AE1439" s="285"/>
      <c r="AG1439" s="285"/>
      <c r="AI1439" s="285"/>
      <c r="AK1439" s="378"/>
    </row>
    <row r="1440" spans="4:37" ht="12.75" customHeight="1" outlineLevel="1" x14ac:dyDescent="0.25">
      <c r="D1440" s="139" t="str">
        <f>'Line Items'!D1050</f>
        <v>[Rolling Stock Line 54]</v>
      </c>
      <c r="E1440" s="102"/>
      <c r="F1440" s="140" t="str">
        <f t="shared" si="90"/>
        <v>£000/ Veh</v>
      </c>
      <c r="G1440" s="283"/>
      <c r="H1440" s="283"/>
      <c r="I1440" s="283"/>
      <c r="J1440" s="283"/>
      <c r="K1440" s="283"/>
      <c r="L1440" s="283"/>
      <c r="M1440" s="283"/>
      <c r="N1440" s="283"/>
      <c r="O1440" s="283"/>
      <c r="P1440" s="283"/>
      <c r="Q1440" s="283"/>
      <c r="R1440" s="283"/>
      <c r="S1440" s="283"/>
      <c r="T1440" s="283"/>
      <c r="U1440" s="283"/>
      <c r="V1440" s="283"/>
      <c r="W1440" s="283"/>
      <c r="X1440" s="283"/>
      <c r="Y1440" s="283"/>
      <c r="Z1440" s="283"/>
      <c r="AA1440" s="283"/>
      <c r="AB1440" s="283"/>
      <c r="AC1440" s="284"/>
      <c r="AE1440" s="285"/>
      <c r="AG1440" s="285"/>
      <c r="AI1440" s="285"/>
      <c r="AK1440" s="378"/>
    </row>
    <row r="1441" spans="2:37" ht="12.75" customHeight="1" outlineLevel="1" x14ac:dyDescent="0.25">
      <c r="D1441" s="139" t="str">
        <f>'Line Items'!D1051</f>
        <v>[Rolling Stock Line 55]</v>
      </c>
      <c r="E1441" s="102"/>
      <c r="F1441" s="140" t="str">
        <f t="shared" si="90"/>
        <v>£000/ Veh</v>
      </c>
      <c r="G1441" s="283"/>
      <c r="H1441" s="283"/>
      <c r="I1441" s="283"/>
      <c r="J1441" s="283"/>
      <c r="K1441" s="283"/>
      <c r="L1441" s="283"/>
      <c r="M1441" s="283"/>
      <c r="N1441" s="283"/>
      <c r="O1441" s="283"/>
      <c r="P1441" s="283"/>
      <c r="Q1441" s="283"/>
      <c r="R1441" s="283"/>
      <c r="S1441" s="283"/>
      <c r="T1441" s="283"/>
      <c r="U1441" s="283"/>
      <c r="V1441" s="283"/>
      <c r="W1441" s="283"/>
      <c r="X1441" s="283"/>
      <c r="Y1441" s="283"/>
      <c r="Z1441" s="283"/>
      <c r="AA1441" s="283"/>
      <c r="AB1441" s="283"/>
      <c r="AC1441" s="284"/>
      <c r="AE1441" s="285"/>
      <c r="AG1441" s="285"/>
      <c r="AI1441" s="285"/>
      <c r="AK1441" s="378"/>
    </row>
    <row r="1442" spans="2:37" ht="12.75" customHeight="1" outlineLevel="1" x14ac:dyDescent="0.25">
      <c r="D1442" s="139" t="str">
        <f>'Line Items'!D1052</f>
        <v>[Rolling Stock Line 56]</v>
      </c>
      <c r="E1442" s="102"/>
      <c r="F1442" s="140" t="str">
        <f t="shared" si="90"/>
        <v>£000/ Veh</v>
      </c>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4"/>
      <c r="AE1442" s="285"/>
      <c r="AG1442" s="285"/>
      <c r="AI1442" s="285"/>
      <c r="AK1442" s="378"/>
    </row>
    <row r="1443" spans="2:37" ht="12.75" customHeight="1" outlineLevel="1" x14ac:dyDescent="0.25">
      <c r="D1443" s="139" t="str">
        <f>'Line Items'!D1053</f>
        <v>[Rolling Stock Line 57]</v>
      </c>
      <c r="E1443" s="102"/>
      <c r="F1443" s="140" t="str">
        <f t="shared" si="90"/>
        <v>£000/ Veh</v>
      </c>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4"/>
      <c r="AE1443" s="285"/>
      <c r="AG1443" s="285"/>
      <c r="AI1443" s="285"/>
      <c r="AK1443" s="378"/>
    </row>
    <row r="1444" spans="2:37" ht="12.75" customHeight="1" outlineLevel="1" x14ac:dyDescent="0.25">
      <c r="D1444" s="139" t="str">
        <f>'Line Items'!D1054</f>
        <v>[Rolling Stock Line 58]</v>
      </c>
      <c r="E1444" s="102"/>
      <c r="F1444" s="140" t="str">
        <f t="shared" si="90"/>
        <v>£000/ Veh</v>
      </c>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4"/>
      <c r="AE1444" s="285"/>
      <c r="AG1444" s="285"/>
      <c r="AI1444" s="285"/>
      <c r="AK1444" s="378"/>
    </row>
    <row r="1445" spans="2:37" ht="12.75" customHeight="1" outlineLevel="1" x14ac:dyDescent="0.25">
      <c r="D1445" s="139" t="str">
        <f>'Line Items'!D1055</f>
        <v>[Rolling Stock Line 59]</v>
      </c>
      <c r="E1445" s="102"/>
      <c r="F1445" s="140" t="str">
        <f t="shared" si="90"/>
        <v>£000/ Veh</v>
      </c>
      <c r="G1445" s="283"/>
      <c r="H1445" s="283"/>
      <c r="I1445" s="283"/>
      <c r="J1445" s="283"/>
      <c r="K1445" s="283"/>
      <c r="L1445" s="283"/>
      <c r="M1445" s="283"/>
      <c r="N1445" s="283"/>
      <c r="O1445" s="283"/>
      <c r="P1445" s="283"/>
      <c r="Q1445" s="283"/>
      <c r="R1445" s="283"/>
      <c r="S1445" s="283"/>
      <c r="T1445" s="283"/>
      <c r="U1445" s="283"/>
      <c r="V1445" s="283"/>
      <c r="W1445" s="283"/>
      <c r="X1445" s="283"/>
      <c r="Y1445" s="283"/>
      <c r="Z1445" s="283"/>
      <c r="AA1445" s="283"/>
      <c r="AB1445" s="283"/>
      <c r="AC1445" s="284"/>
      <c r="AE1445" s="285"/>
      <c r="AG1445" s="285"/>
      <c r="AI1445" s="285"/>
      <c r="AK1445" s="378"/>
    </row>
    <row r="1446" spans="2:37" ht="12.75" customHeight="1" outlineLevel="1" x14ac:dyDescent="0.25">
      <c r="D1446" s="111" t="str">
        <f>'Line Items'!D1056</f>
        <v>[Rolling Stock Line 60]</v>
      </c>
      <c r="E1446" s="287"/>
      <c r="F1446" s="365" t="s">
        <v>556</v>
      </c>
      <c r="G1446" s="288"/>
      <c r="H1446" s="288"/>
      <c r="I1446" s="288"/>
      <c r="J1446" s="288"/>
      <c r="K1446" s="288"/>
      <c r="L1446" s="288"/>
      <c r="M1446" s="288"/>
      <c r="N1446" s="288"/>
      <c r="O1446" s="288"/>
      <c r="P1446" s="288"/>
      <c r="Q1446" s="288"/>
      <c r="R1446" s="288"/>
      <c r="S1446" s="288"/>
      <c r="T1446" s="288"/>
      <c r="U1446" s="288"/>
      <c r="V1446" s="288"/>
      <c r="W1446" s="288"/>
      <c r="X1446" s="288"/>
      <c r="Y1446" s="288"/>
      <c r="Z1446" s="288"/>
      <c r="AA1446" s="288"/>
      <c r="AB1446" s="288"/>
      <c r="AC1446" s="289"/>
      <c r="AE1446" s="290"/>
      <c r="AG1446" s="290"/>
      <c r="AI1446" s="290"/>
      <c r="AK1446" s="406"/>
    </row>
    <row r="1447" spans="2:37" ht="12.75" customHeight="1" outlineLevel="1" x14ac:dyDescent="0.25">
      <c r="G1447" s="103"/>
      <c r="H1447" s="103"/>
      <c r="I1447" s="103"/>
      <c r="J1447" s="103"/>
      <c r="K1447" s="103"/>
      <c r="L1447" s="103"/>
      <c r="M1447" s="103"/>
      <c r="N1447" s="103"/>
      <c r="O1447" s="103"/>
      <c r="P1447" s="103"/>
      <c r="Q1447" s="103"/>
      <c r="R1447" s="103"/>
      <c r="S1447" s="103"/>
      <c r="T1447" s="103"/>
      <c r="U1447" s="103"/>
      <c r="V1447" s="103"/>
      <c r="W1447" s="103"/>
      <c r="X1447" s="103"/>
      <c r="Y1447" s="103"/>
      <c r="Z1447" s="103"/>
      <c r="AA1447" s="103"/>
      <c r="AB1447" s="103"/>
      <c r="AC1447" s="103"/>
      <c r="AE1447" s="103"/>
      <c r="AG1447" s="103"/>
      <c r="AI1447" s="103"/>
    </row>
    <row r="1448" spans="2:37" ht="12.75" customHeight="1" outlineLevel="1" x14ac:dyDescent="0.25">
      <c r="D1448" s="292" t="str">
        <f>"Average "&amp;B1385</f>
        <v>Average Rentalised Enhancements per vehicle</v>
      </c>
      <c r="E1448" s="308"/>
      <c r="F1448" s="309" t="str">
        <f>F1445</f>
        <v>£000/ Veh</v>
      </c>
      <c r="G1448" s="310">
        <f t="shared" ref="G1448:AC1448" si="91">IF(G$79=0,0,SUMPRODUCT(G$18:G$77,G1387:G1446)/G$79)</f>
        <v>0</v>
      </c>
      <c r="H1448" s="310">
        <f t="shared" si="91"/>
        <v>0</v>
      </c>
      <c r="I1448" s="310">
        <f t="shared" si="91"/>
        <v>0</v>
      </c>
      <c r="J1448" s="310">
        <f t="shared" si="91"/>
        <v>0</v>
      </c>
      <c r="K1448" s="310">
        <f t="shared" si="91"/>
        <v>0</v>
      </c>
      <c r="L1448" s="310">
        <f t="shared" si="91"/>
        <v>0</v>
      </c>
      <c r="M1448" s="310">
        <f t="shared" si="91"/>
        <v>0</v>
      </c>
      <c r="N1448" s="310">
        <f t="shared" si="91"/>
        <v>0</v>
      </c>
      <c r="O1448" s="310">
        <f t="shared" si="91"/>
        <v>0</v>
      </c>
      <c r="P1448" s="310">
        <f t="shared" si="91"/>
        <v>0</v>
      </c>
      <c r="Q1448" s="310">
        <f t="shared" si="91"/>
        <v>0</v>
      </c>
      <c r="R1448" s="310">
        <f t="shared" si="91"/>
        <v>0</v>
      </c>
      <c r="S1448" s="310">
        <f t="shared" si="91"/>
        <v>0</v>
      </c>
      <c r="T1448" s="310">
        <f t="shared" si="91"/>
        <v>0</v>
      </c>
      <c r="U1448" s="310">
        <f t="shared" si="91"/>
        <v>0</v>
      </c>
      <c r="V1448" s="310">
        <f t="shared" si="91"/>
        <v>0</v>
      </c>
      <c r="W1448" s="310">
        <f t="shared" si="91"/>
        <v>0</v>
      </c>
      <c r="X1448" s="310">
        <f t="shared" si="91"/>
        <v>0</v>
      </c>
      <c r="Y1448" s="310">
        <f t="shared" si="91"/>
        <v>0</v>
      </c>
      <c r="Z1448" s="310">
        <f t="shared" si="91"/>
        <v>0</v>
      </c>
      <c r="AA1448" s="310">
        <f t="shared" si="91"/>
        <v>0</v>
      </c>
      <c r="AB1448" s="310">
        <f t="shared" si="91"/>
        <v>0</v>
      </c>
      <c r="AC1448" s="298">
        <f t="shared" si="91"/>
        <v>0</v>
      </c>
      <c r="AE1448" s="299">
        <f>IF(AE$79=0,0,SUMPRODUCT(AE$18:AE$77,AE1387:AE1446)/AE$79)</f>
        <v>0</v>
      </c>
      <c r="AG1448" s="299">
        <f>IF(AG$79=0,0,SUMPRODUCT(AG$18:AG$77,AG1387:AG1446)/AG$79)</f>
        <v>0</v>
      </c>
      <c r="AI1448" s="299">
        <f>IF(AI$79=0,0,SUMPRODUCT(AI$18:AI$77,AI1387:AI1446)/AI$79)</f>
        <v>0</v>
      </c>
      <c r="AK1448" s="296"/>
    </row>
    <row r="1449" spans="2:37" x14ac:dyDescent="0.25">
      <c r="G1449" s="103"/>
      <c r="H1449" s="103"/>
      <c r="I1449" s="103"/>
      <c r="J1449" s="103"/>
      <c r="K1449" s="103"/>
      <c r="L1449" s="103"/>
      <c r="M1449" s="103"/>
      <c r="N1449" s="103"/>
      <c r="O1449" s="103"/>
      <c r="P1449" s="103"/>
      <c r="Q1449" s="103"/>
      <c r="R1449" s="103"/>
      <c r="S1449" s="103"/>
      <c r="T1449" s="103"/>
      <c r="U1449" s="103"/>
      <c r="V1449" s="103"/>
      <c r="W1449" s="103"/>
      <c r="X1449" s="103"/>
      <c r="Y1449" s="103"/>
      <c r="Z1449" s="103"/>
      <c r="AA1449" s="103"/>
      <c r="AB1449" s="103"/>
      <c r="AC1449" s="103"/>
      <c r="AE1449" s="103"/>
      <c r="AG1449" s="103"/>
      <c r="AI1449" s="103"/>
    </row>
    <row r="1450" spans="2:37" x14ac:dyDescent="0.25">
      <c r="G1450" s="103"/>
      <c r="H1450" s="103"/>
      <c r="I1450" s="103"/>
      <c r="J1450" s="103"/>
      <c r="K1450" s="103"/>
      <c r="L1450" s="103"/>
      <c r="M1450" s="103"/>
      <c r="N1450" s="103"/>
      <c r="O1450" s="103"/>
      <c r="P1450" s="103"/>
      <c r="Q1450" s="103"/>
      <c r="R1450" s="103"/>
      <c r="S1450" s="103"/>
      <c r="T1450" s="103"/>
      <c r="U1450" s="103"/>
      <c r="V1450" s="103"/>
      <c r="W1450" s="103"/>
      <c r="X1450" s="103"/>
      <c r="Y1450" s="103"/>
      <c r="Z1450" s="103"/>
      <c r="AA1450" s="103"/>
      <c r="AB1450" s="103"/>
      <c r="AC1450" s="103"/>
      <c r="AE1450" s="103"/>
      <c r="AG1450" s="103"/>
      <c r="AI1450" s="103"/>
    </row>
    <row r="1451" spans="2:37" ht="16.8" x14ac:dyDescent="0.3">
      <c r="B1451" s="7" t="s">
        <v>193</v>
      </c>
      <c r="C1451" s="7"/>
      <c r="D1451" s="7"/>
      <c r="E1451" s="7"/>
      <c r="F1451" s="7"/>
      <c r="G1451" s="323"/>
      <c r="H1451" s="323"/>
      <c r="I1451" s="323"/>
      <c r="J1451" s="323"/>
      <c r="K1451" s="323"/>
      <c r="L1451" s="323"/>
      <c r="M1451" s="323"/>
      <c r="N1451" s="323"/>
      <c r="O1451" s="323"/>
      <c r="P1451" s="323"/>
      <c r="Q1451" s="323"/>
      <c r="R1451" s="323"/>
      <c r="S1451" s="323"/>
      <c r="T1451" s="323"/>
      <c r="U1451" s="323"/>
      <c r="V1451" s="323"/>
      <c r="W1451" s="323"/>
      <c r="X1451" s="323"/>
      <c r="Y1451" s="323"/>
      <c r="Z1451" s="323"/>
      <c r="AA1451" s="323"/>
      <c r="AB1451" s="323"/>
      <c r="AC1451" s="323"/>
      <c r="AD1451" s="7"/>
      <c r="AE1451" s="323"/>
      <c r="AF1451" s="7"/>
      <c r="AG1451" s="323"/>
      <c r="AH1451" s="7"/>
      <c r="AI1451" s="323"/>
      <c r="AJ1451" s="7"/>
      <c r="AK1451" s="7"/>
    </row>
    <row r="1452" spans="2:37" x14ac:dyDescent="0.25">
      <c r="G1452" s="103"/>
      <c r="H1452" s="103"/>
      <c r="I1452" s="103"/>
      <c r="J1452" s="103"/>
      <c r="K1452" s="103"/>
      <c r="L1452" s="103"/>
      <c r="M1452" s="103"/>
      <c r="N1452" s="103"/>
      <c r="O1452" s="103"/>
      <c r="P1452" s="103"/>
      <c r="Q1452" s="103"/>
      <c r="R1452" s="103"/>
      <c r="S1452" s="103"/>
      <c r="T1452" s="103"/>
      <c r="U1452" s="103"/>
      <c r="V1452" s="103"/>
      <c r="W1452" s="103"/>
      <c r="X1452" s="103"/>
      <c r="Y1452" s="103"/>
      <c r="Z1452" s="103"/>
      <c r="AA1452" s="103"/>
      <c r="AB1452" s="103"/>
      <c r="AC1452" s="103"/>
      <c r="AE1452" s="103"/>
      <c r="AG1452" s="103"/>
      <c r="AI1452" s="103"/>
    </row>
    <row r="1453" spans="2:37" ht="14.4" x14ac:dyDescent="0.25">
      <c r="B1453" s="17" t="s">
        <v>635</v>
      </c>
      <c r="C1453" s="17"/>
      <c r="D1453" s="277"/>
      <c r="E1453" s="277"/>
      <c r="F1453" s="17"/>
      <c r="G1453" s="388"/>
      <c r="H1453" s="388"/>
      <c r="I1453" s="388"/>
      <c r="J1453" s="388"/>
      <c r="K1453" s="388"/>
      <c r="L1453" s="388"/>
      <c r="M1453" s="388"/>
      <c r="N1453" s="388"/>
      <c r="O1453" s="388"/>
      <c r="P1453" s="388"/>
      <c r="Q1453" s="388"/>
      <c r="R1453" s="388"/>
      <c r="S1453" s="388"/>
      <c r="T1453" s="388"/>
      <c r="U1453" s="388"/>
      <c r="V1453" s="388"/>
      <c r="W1453" s="388"/>
      <c r="X1453" s="388"/>
      <c r="Y1453" s="388"/>
      <c r="Z1453" s="388"/>
      <c r="AA1453" s="388"/>
      <c r="AB1453" s="388"/>
      <c r="AC1453" s="388"/>
      <c r="AD1453" s="17"/>
      <c r="AE1453" s="388"/>
      <c r="AF1453" s="17"/>
      <c r="AG1453" s="388"/>
      <c r="AH1453" s="17"/>
      <c r="AI1453" s="388"/>
      <c r="AJ1453" s="17"/>
      <c r="AK1453" s="17"/>
    </row>
    <row r="1454" spans="2:37" ht="12.75" customHeight="1" outlineLevel="1" x14ac:dyDescent="0.25">
      <c r="G1454" s="103"/>
      <c r="H1454" s="103"/>
      <c r="I1454" s="103"/>
      <c r="J1454" s="103"/>
      <c r="K1454" s="103"/>
      <c r="L1454" s="103"/>
      <c r="M1454" s="103"/>
      <c r="N1454" s="103"/>
      <c r="O1454" s="103"/>
      <c r="P1454" s="103"/>
      <c r="Q1454" s="103"/>
      <c r="R1454" s="103"/>
      <c r="S1454" s="103"/>
      <c r="T1454" s="103"/>
      <c r="U1454" s="103"/>
      <c r="V1454" s="103"/>
      <c r="W1454" s="103"/>
      <c r="X1454" s="103"/>
      <c r="Y1454" s="103"/>
      <c r="Z1454" s="103"/>
      <c r="AA1454" s="103"/>
      <c r="AB1454" s="103"/>
      <c r="AC1454" s="103"/>
      <c r="AE1454" s="103"/>
      <c r="AG1454" s="103"/>
      <c r="AI1454" s="103"/>
    </row>
    <row r="1455" spans="2:37" ht="12.75" customHeight="1" outlineLevel="1" x14ac:dyDescent="0.25">
      <c r="D1455" s="345" t="str">
        <f>'Line Items'!D997</f>
        <v>Class 153 - Angel</v>
      </c>
      <c r="E1455" s="346"/>
      <c r="F1455" s="347" t="s">
        <v>556</v>
      </c>
      <c r="G1455" s="354">
        <f t="shared" ref="G1455:AC1466" si="92">G18*G1192</f>
        <v>0</v>
      </c>
      <c r="H1455" s="354">
        <f t="shared" si="92"/>
        <v>0</v>
      </c>
      <c r="I1455" s="354">
        <f t="shared" si="92"/>
        <v>0</v>
      </c>
      <c r="J1455" s="354">
        <f t="shared" si="92"/>
        <v>0</v>
      </c>
      <c r="K1455" s="354">
        <f t="shared" si="92"/>
        <v>0</v>
      </c>
      <c r="L1455" s="354">
        <f t="shared" si="92"/>
        <v>0</v>
      </c>
      <c r="M1455" s="354">
        <f t="shared" si="92"/>
        <v>0</v>
      </c>
      <c r="N1455" s="354">
        <f t="shared" si="92"/>
        <v>0</v>
      </c>
      <c r="O1455" s="354">
        <f t="shared" si="92"/>
        <v>0</v>
      </c>
      <c r="P1455" s="354">
        <f t="shared" si="92"/>
        <v>0</v>
      </c>
      <c r="Q1455" s="354">
        <f t="shared" si="92"/>
        <v>0</v>
      </c>
      <c r="R1455" s="354">
        <f t="shared" si="92"/>
        <v>0</v>
      </c>
      <c r="S1455" s="354">
        <f t="shared" si="92"/>
        <v>0</v>
      </c>
      <c r="T1455" s="354">
        <f t="shared" si="92"/>
        <v>0</v>
      </c>
      <c r="U1455" s="354">
        <f t="shared" si="92"/>
        <v>0</v>
      </c>
      <c r="V1455" s="354">
        <f t="shared" si="92"/>
        <v>0</v>
      </c>
      <c r="W1455" s="354">
        <f t="shared" si="92"/>
        <v>0</v>
      </c>
      <c r="X1455" s="354">
        <f t="shared" si="92"/>
        <v>0</v>
      </c>
      <c r="Y1455" s="354">
        <f t="shared" si="92"/>
        <v>0</v>
      </c>
      <c r="Z1455" s="354">
        <f t="shared" si="92"/>
        <v>0</v>
      </c>
      <c r="AA1455" s="354">
        <f t="shared" si="92"/>
        <v>0</v>
      </c>
      <c r="AB1455" s="354">
        <f t="shared" si="92"/>
        <v>0</v>
      </c>
      <c r="AC1455" s="355">
        <f t="shared" si="92"/>
        <v>0</v>
      </c>
      <c r="AE1455" s="357">
        <f t="shared" ref="AE1455:AE1513" si="93">AE18*AE1192</f>
        <v>0</v>
      </c>
      <c r="AG1455" s="357">
        <f t="shared" ref="AG1455:AG1513" si="94">AG18*AG1192</f>
        <v>0</v>
      </c>
      <c r="AI1455" s="357">
        <f t="shared" ref="AI1455:AI1513" si="95">AI18*AI1192</f>
        <v>0</v>
      </c>
      <c r="AK1455" s="356"/>
    </row>
    <row r="1456" spans="2:37" ht="12.75" customHeight="1" outlineLevel="1" x14ac:dyDescent="0.25">
      <c r="D1456" s="139" t="str">
        <f>'Line Items'!D998</f>
        <v>Class 153 - Porterbrook</v>
      </c>
      <c r="E1456" s="102"/>
      <c r="F1456" s="140" t="str">
        <f t="shared" ref="F1456:F1513" si="96">F1455</f>
        <v>£000</v>
      </c>
      <c r="G1456" s="103">
        <f t="shared" si="92"/>
        <v>0</v>
      </c>
      <c r="H1456" s="103">
        <f t="shared" si="92"/>
        <v>0</v>
      </c>
      <c r="I1456" s="103">
        <f t="shared" si="92"/>
        <v>0</v>
      </c>
      <c r="J1456" s="103">
        <f t="shared" si="92"/>
        <v>0</v>
      </c>
      <c r="K1456" s="103">
        <f t="shared" si="92"/>
        <v>0</v>
      </c>
      <c r="L1456" s="103">
        <f t="shared" si="92"/>
        <v>0</v>
      </c>
      <c r="M1456" s="103">
        <f t="shared" si="92"/>
        <v>0</v>
      </c>
      <c r="N1456" s="103">
        <f t="shared" si="92"/>
        <v>0</v>
      </c>
      <c r="O1456" s="103">
        <f t="shared" si="92"/>
        <v>0</v>
      </c>
      <c r="P1456" s="103">
        <f t="shared" si="92"/>
        <v>0</v>
      </c>
      <c r="Q1456" s="103">
        <f t="shared" si="92"/>
        <v>0</v>
      </c>
      <c r="R1456" s="103">
        <f t="shared" si="92"/>
        <v>0</v>
      </c>
      <c r="S1456" s="103">
        <f t="shared" si="92"/>
        <v>0</v>
      </c>
      <c r="T1456" s="103">
        <f t="shared" si="92"/>
        <v>0</v>
      </c>
      <c r="U1456" s="103">
        <f t="shared" si="92"/>
        <v>0</v>
      </c>
      <c r="V1456" s="103">
        <f t="shared" si="92"/>
        <v>0</v>
      </c>
      <c r="W1456" s="103">
        <f t="shared" si="92"/>
        <v>0</v>
      </c>
      <c r="X1456" s="103">
        <f t="shared" si="92"/>
        <v>0</v>
      </c>
      <c r="Y1456" s="103">
        <f t="shared" si="92"/>
        <v>0</v>
      </c>
      <c r="Z1456" s="103">
        <f t="shared" si="92"/>
        <v>0</v>
      </c>
      <c r="AA1456" s="103">
        <f t="shared" si="92"/>
        <v>0</v>
      </c>
      <c r="AB1456" s="103">
        <f t="shared" si="92"/>
        <v>0</v>
      </c>
      <c r="AC1456" s="104">
        <f t="shared" si="92"/>
        <v>0</v>
      </c>
      <c r="AE1456" s="105">
        <f t="shared" si="93"/>
        <v>0</v>
      </c>
      <c r="AG1456" s="105">
        <f t="shared" si="94"/>
        <v>0</v>
      </c>
      <c r="AI1456" s="105">
        <f t="shared" si="95"/>
        <v>0</v>
      </c>
      <c r="AK1456" s="301"/>
    </row>
    <row r="1457" spans="4:37" ht="12.75" customHeight="1" outlineLevel="1" x14ac:dyDescent="0.25">
      <c r="D1457" s="139" t="str">
        <f>'Line Items'!D999</f>
        <v>Class 156 - Angel</v>
      </c>
      <c r="E1457" s="102"/>
      <c r="F1457" s="140" t="str">
        <f t="shared" si="96"/>
        <v>£000</v>
      </c>
      <c r="G1457" s="103">
        <f t="shared" si="92"/>
        <v>0</v>
      </c>
      <c r="H1457" s="103">
        <f t="shared" si="92"/>
        <v>0</v>
      </c>
      <c r="I1457" s="103">
        <f t="shared" si="92"/>
        <v>0</v>
      </c>
      <c r="J1457" s="103">
        <f t="shared" si="92"/>
        <v>0</v>
      </c>
      <c r="K1457" s="103">
        <f t="shared" si="92"/>
        <v>0</v>
      </c>
      <c r="L1457" s="103">
        <f t="shared" si="92"/>
        <v>0</v>
      </c>
      <c r="M1457" s="103">
        <f t="shared" si="92"/>
        <v>0</v>
      </c>
      <c r="N1457" s="103">
        <f t="shared" si="92"/>
        <v>0</v>
      </c>
      <c r="O1457" s="103">
        <f t="shared" si="92"/>
        <v>0</v>
      </c>
      <c r="P1457" s="103">
        <f t="shared" si="92"/>
        <v>0</v>
      </c>
      <c r="Q1457" s="103">
        <f t="shared" si="92"/>
        <v>0</v>
      </c>
      <c r="R1457" s="103">
        <f t="shared" si="92"/>
        <v>0</v>
      </c>
      <c r="S1457" s="103">
        <f t="shared" si="92"/>
        <v>0</v>
      </c>
      <c r="T1457" s="103">
        <f t="shared" si="92"/>
        <v>0</v>
      </c>
      <c r="U1457" s="103">
        <f t="shared" si="92"/>
        <v>0</v>
      </c>
      <c r="V1457" s="103">
        <f t="shared" si="92"/>
        <v>0</v>
      </c>
      <c r="W1457" s="103">
        <f t="shared" si="92"/>
        <v>0</v>
      </c>
      <c r="X1457" s="103">
        <f t="shared" si="92"/>
        <v>0</v>
      </c>
      <c r="Y1457" s="103">
        <f t="shared" si="92"/>
        <v>0</v>
      </c>
      <c r="Z1457" s="103">
        <f t="shared" si="92"/>
        <v>0</v>
      </c>
      <c r="AA1457" s="103">
        <f t="shared" si="92"/>
        <v>0</v>
      </c>
      <c r="AB1457" s="103">
        <f t="shared" si="92"/>
        <v>0</v>
      </c>
      <c r="AC1457" s="104">
        <f t="shared" si="92"/>
        <v>0</v>
      </c>
      <c r="AE1457" s="105">
        <f t="shared" si="93"/>
        <v>0</v>
      </c>
      <c r="AG1457" s="105">
        <f t="shared" si="94"/>
        <v>0</v>
      </c>
      <c r="AI1457" s="105">
        <f t="shared" si="95"/>
        <v>0</v>
      </c>
      <c r="AK1457" s="301"/>
    </row>
    <row r="1458" spans="4:37" ht="12.75" customHeight="1" outlineLevel="1" x14ac:dyDescent="0.25">
      <c r="D1458" s="139" t="str">
        <f>'Line Items'!D1000</f>
        <v>Class 156 - Porterbrook</v>
      </c>
      <c r="E1458" s="102"/>
      <c r="F1458" s="140" t="str">
        <f t="shared" si="96"/>
        <v>£000</v>
      </c>
      <c r="G1458" s="103">
        <f t="shared" si="92"/>
        <v>0</v>
      </c>
      <c r="H1458" s="103">
        <f t="shared" si="92"/>
        <v>0</v>
      </c>
      <c r="I1458" s="103">
        <f t="shared" si="92"/>
        <v>0</v>
      </c>
      <c r="J1458" s="103">
        <f t="shared" si="92"/>
        <v>0</v>
      </c>
      <c r="K1458" s="103">
        <f t="shared" si="92"/>
        <v>0</v>
      </c>
      <c r="L1458" s="103">
        <f t="shared" si="92"/>
        <v>0</v>
      </c>
      <c r="M1458" s="103">
        <f t="shared" si="92"/>
        <v>0</v>
      </c>
      <c r="N1458" s="103">
        <f t="shared" si="92"/>
        <v>0</v>
      </c>
      <c r="O1458" s="103">
        <f t="shared" si="92"/>
        <v>0</v>
      </c>
      <c r="P1458" s="103">
        <f t="shared" si="92"/>
        <v>0</v>
      </c>
      <c r="Q1458" s="103">
        <f t="shared" si="92"/>
        <v>0</v>
      </c>
      <c r="R1458" s="103">
        <f t="shared" si="92"/>
        <v>0</v>
      </c>
      <c r="S1458" s="103">
        <f t="shared" si="92"/>
        <v>0</v>
      </c>
      <c r="T1458" s="103">
        <f t="shared" si="92"/>
        <v>0</v>
      </c>
      <c r="U1458" s="103">
        <f t="shared" si="92"/>
        <v>0</v>
      </c>
      <c r="V1458" s="103">
        <f t="shared" si="92"/>
        <v>0</v>
      </c>
      <c r="W1458" s="103">
        <f t="shared" si="92"/>
        <v>0</v>
      </c>
      <c r="X1458" s="103">
        <f t="shared" si="92"/>
        <v>0</v>
      </c>
      <c r="Y1458" s="103">
        <f t="shared" si="92"/>
        <v>0</v>
      </c>
      <c r="Z1458" s="103">
        <f t="shared" si="92"/>
        <v>0</v>
      </c>
      <c r="AA1458" s="103">
        <f t="shared" si="92"/>
        <v>0</v>
      </c>
      <c r="AB1458" s="103">
        <f t="shared" si="92"/>
        <v>0</v>
      </c>
      <c r="AC1458" s="104">
        <f t="shared" si="92"/>
        <v>0</v>
      </c>
      <c r="AE1458" s="105">
        <f t="shared" si="93"/>
        <v>0</v>
      </c>
      <c r="AG1458" s="105">
        <f t="shared" si="94"/>
        <v>0</v>
      </c>
      <c r="AI1458" s="105">
        <f t="shared" si="95"/>
        <v>0</v>
      </c>
      <c r="AK1458" s="301"/>
    </row>
    <row r="1459" spans="4:37" ht="12.75" customHeight="1" outlineLevel="1" x14ac:dyDescent="0.25">
      <c r="D1459" s="139" t="str">
        <f>'Line Items'!D1001</f>
        <v>Class 158 - Angel</v>
      </c>
      <c r="E1459" s="102"/>
      <c r="F1459" s="140" t="str">
        <f t="shared" si="96"/>
        <v>£000</v>
      </c>
      <c r="G1459" s="103">
        <f t="shared" si="92"/>
        <v>0</v>
      </c>
      <c r="H1459" s="103">
        <f t="shared" si="92"/>
        <v>0</v>
      </c>
      <c r="I1459" s="103">
        <f t="shared" si="92"/>
        <v>0</v>
      </c>
      <c r="J1459" s="103">
        <f t="shared" si="92"/>
        <v>0</v>
      </c>
      <c r="K1459" s="103">
        <f t="shared" si="92"/>
        <v>0</v>
      </c>
      <c r="L1459" s="103">
        <f t="shared" si="92"/>
        <v>0</v>
      </c>
      <c r="M1459" s="103">
        <f t="shared" si="92"/>
        <v>0</v>
      </c>
      <c r="N1459" s="103">
        <f t="shared" si="92"/>
        <v>0</v>
      </c>
      <c r="O1459" s="103">
        <f t="shared" si="92"/>
        <v>0</v>
      </c>
      <c r="P1459" s="103">
        <f t="shared" si="92"/>
        <v>0</v>
      </c>
      <c r="Q1459" s="103">
        <f t="shared" si="92"/>
        <v>0</v>
      </c>
      <c r="R1459" s="103">
        <f t="shared" si="92"/>
        <v>0</v>
      </c>
      <c r="S1459" s="103">
        <f t="shared" si="92"/>
        <v>0</v>
      </c>
      <c r="T1459" s="103">
        <f t="shared" si="92"/>
        <v>0</v>
      </c>
      <c r="U1459" s="103">
        <f t="shared" si="92"/>
        <v>0</v>
      </c>
      <c r="V1459" s="103">
        <f t="shared" si="92"/>
        <v>0</v>
      </c>
      <c r="W1459" s="103">
        <f t="shared" si="92"/>
        <v>0</v>
      </c>
      <c r="X1459" s="103">
        <f t="shared" si="92"/>
        <v>0</v>
      </c>
      <c r="Y1459" s="103">
        <f t="shared" si="92"/>
        <v>0</v>
      </c>
      <c r="Z1459" s="103">
        <f t="shared" si="92"/>
        <v>0</v>
      </c>
      <c r="AA1459" s="103">
        <f t="shared" si="92"/>
        <v>0</v>
      </c>
      <c r="AB1459" s="103">
        <f t="shared" si="92"/>
        <v>0</v>
      </c>
      <c r="AC1459" s="104">
        <f t="shared" si="92"/>
        <v>0</v>
      </c>
      <c r="AE1459" s="105">
        <f t="shared" si="93"/>
        <v>0</v>
      </c>
      <c r="AG1459" s="105">
        <f t="shared" si="94"/>
        <v>0</v>
      </c>
      <c r="AI1459" s="105">
        <f t="shared" si="95"/>
        <v>0</v>
      </c>
      <c r="AK1459" s="301"/>
    </row>
    <row r="1460" spans="4:37" ht="12.75" customHeight="1" outlineLevel="1" x14ac:dyDescent="0.25">
      <c r="D1460" s="139" t="str">
        <f>'Line Items'!D1002</f>
        <v>Class 158 - Porterbrook</v>
      </c>
      <c r="E1460" s="102"/>
      <c r="F1460" s="140" t="str">
        <f t="shared" si="96"/>
        <v>£000</v>
      </c>
      <c r="G1460" s="103">
        <f t="shared" si="92"/>
        <v>0</v>
      </c>
      <c r="H1460" s="103">
        <f t="shared" si="92"/>
        <v>0</v>
      </c>
      <c r="I1460" s="103">
        <f t="shared" si="92"/>
        <v>0</v>
      </c>
      <c r="J1460" s="103">
        <f t="shared" si="92"/>
        <v>0</v>
      </c>
      <c r="K1460" s="103">
        <f t="shared" si="92"/>
        <v>0</v>
      </c>
      <c r="L1460" s="103">
        <f t="shared" si="92"/>
        <v>0</v>
      </c>
      <c r="M1460" s="103">
        <f t="shared" si="92"/>
        <v>0</v>
      </c>
      <c r="N1460" s="103">
        <f t="shared" si="92"/>
        <v>0</v>
      </c>
      <c r="O1460" s="103">
        <f t="shared" si="92"/>
        <v>0</v>
      </c>
      <c r="P1460" s="103">
        <f t="shared" si="92"/>
        <v>0</v>
      </c>
      <c r="Q1460" s="103">
        <f t="shared" si="92"/>
        <v>0</v>
      </c>
      <c r="R1460" s="103">
        <f t="shared" si="92"/>
        <v>0</v>
      </c>
      <c r="S1460" s="103">
        <f t="shared" si="92"/>
        <v>0</v>
      </c>
      <c r="T1460" s="103">
        <f t="shared" si="92"/>
        <v>0</v>
      </c>
      <c r="U1460" s="103">
        <f t="shared" si="92"/>
        <v>0</v>
      </c>
      <c r="V1460" s="103">
        <f t="shared" si="92"/>
        <v>0</v>
      </c>
      <c r="W1460" s="103">
        <f t="shared" si="92"/>
        <v>0</v>
      </c>
      <c r="X1460" s="103">
        <f t="shared" si="92"/>
        <v>0</v>
      </c>
      <c r="Y1460" s="103">
        <f t="shared" si="92"/>
        <v>0</v>
      </c>
      <c r="Z1460" s="103">
        <f t="shared" si="92"/>
        <v>0</v>
      </c>
      <c r="AA1460" s="103">
        <f t="shared" si="92"/>
        <v>0</v>
      </c>
      <c r="AB1460" s="103">
        <f t="shared" si="92"/>
        <v>0</v>
      </c>
      <c r="AC1460" s="104">
        <f t="shared" si="92"/>
        <v>0</v>
      </c>
      <c r="AE1460" s="105">
        <f t="shared" si="93"/>
        <v>0</v>
      </c>
      <c r="AG1460" s="105">
        <f t="shared" si="94"/>
        <v>0</v>
      </c>
      <c r="AI1460" s="105">
        <f t="shared" si="95"/>
        <v>0</v>
      </c>
      <c r="AK1460" s="301"/>
    </row>
    <row r="1461" spans="4:37" ht="12.75" customHeight="1" outlineLevel="1" x14ac:dyDescent="0.25">
      <c r="D1461" s="139" t="str">
        <f>'Line Items'!D1003</f>
        <v>Class 158 - sub-lease from SWT</v>
      </c>
      <c r="E1461" s="102"/>
      <c r="F1461" s="140" t="str">
        <f t="shared" si="96"/>
        <v>£000</v>
      </c>
      <c r="G1461" s="103">
        <f t="shared" si="92"/>
        <v>0</v>
      </c>
      <c r="H1461" s="103">
        <f t="shared" si="92"/>
        <v>0</v>
      </c>
      <c r="I1461" s="103">
        <f t="shared" si="92"/>
        <v>0</v>
      </c>
      <c r="J1461" s="103">
        <f t="shared" si="92"/>
        <v>0</v>
      </c>
      <c r="K1461" s="103">
        <f t="shared" si="92"/>
        <v>0</v>
      </c>
      <c r="L1461" s="103">
        <f t="shared" si="92"/>
        <v>0</v>
      </c>
      <c r="M1461" s="103">
        <f t="shared" si="92"/>
        <v>0</v>
      </c>
      <c r="N1461" s="103">
        <f t="shared" si="92"/>
        <v>0</v>
      </c>
      <c r="O1461" s="103">
        <f t="shared" si="92"/>
        <v>0</v>
      </c>
      <c r="P1461" s="103">
        <f t="shared" si="92"/>
        <v>0</v>
      </c>
      <c r="Q1461" s="103">
        <f t="shared" si="92"/>
        <v>0</v>
      </c>
      <c r="R1461" s="103">
        <f t="shared" si="92"/>
        <v>0</v>
      </c>
      <c r="S1461" s="103">
        <f t="shared" si="92"/>
        <v>0</v>
      </c>
      <c r="T1461" s="103">
        <f t="shared" si="92"/>
        <v>0</v>
      </c>
      <c r="U1461" s="103">
        <f t="shared" si="92"/>
        <v>0</v>
      </c>
      <c r="V1461" s="103">
        <f t="shared" si="92"/>
        <v>0</v>
      </c>
      <c r="W1461" s="103">
        <f t="shared" si="92"/>
        <v>0</v>
      </c>
      <c r="X1461" s="103">
        <f t="shared" si="92"/>
        <v>0</v>
      </c>
      <c r="Y1461" s="103">
        <f t="shared" si="92"/>
        <v>0</v>
      </c>
      <c r="Z1461" s="103">
        <f t="shared" si="92"/>
        <v>0</v>
      </c>
      <c r="AA1461" s="103">
        <f t="shared" si="92"/>
        <v>0</v>
      </c>
      <c r="AB1461" s="103">
        <f t="shared" si="92"/>
        <v>0</v>
      </c>
      <c r="AC1461" s="104">
        <f t="shared" si="92"/>
        <v>0</v>
      </c>
      <c r="AE1461" s="105">
        <f t="shared" si="93"/>
        <v>0</v>
      </c>
      <c r="AG1461" s="105">
        <f t="shared" si="94"/>
        <v>0</v>
      </c>
      <c r="AI1461" s="105">
        <f t="shared" si="95"/>
        <v>0</v>
      </c>
      <c r="AK1461" s="301"/>
    </row>
    <row r="1462" spans="4:37" ht="12.75" customHeight="1" outlineLevel="1" x14ac:dyDescent="0.25">
      <c r="D1462" s="139" t="str">
        <f>'Line Items'!D1004</f>
        <v>Class 222 - ERF</v>
      </c>
      <c r="E1462" s="102"/>
      <c r="F1462" s="140" t="str">
        <f t="shared" si="96"/>
        <v>£000</v>
      </c>
      <c r="G1462" s="103">
        <f t="shared" si="92"/>
        <v>0</v>
      </c>
      <c r="H1462" s="103">
        <f t="shared" si="92"/>
        <v>0</v>
      </c>
      <c r="I1462" s="103">
        <f t="shared" si="92"/>
        <v>0</v>
      </c>
      <c r="J1462" s="103">
        <f t="shared" si="92"/>
        <v>0</v>
      </c>
      <c r="K1462" s="103">
        <f t="shared" si="92"/>
        <v>0</v>
      </c>
      <c r="L1462" s="103">
        <f t="shared" si="92"/>
        <v>0</v>
      </c>
      <c r="M1462" s="103">
        <f t="shared" si="92"/>
        <v>0</v>
      </c>
      <c r="N1462" s="103">
        <f t="shared" si="92"/>
        <v>0</v>
      </c>
      <c r="O1462" s="103">
        <f t="shared" si="92"/>
        <v>0</v>
      </c>
      <c r="P1462" s="103">
        <f t="shared" si="92"/>
        <v>0</v>
      </c>
      <c r="Q1462" s="103">
        <f t="shared" si="92"/>
        <v>0</v>
      </c>
      <c r="R1462" s="103">
        <f t="shared" si="92"/>
        <v>0</v>
      </c>
      <c r="S1462" s="103">
        <f t="shared" si="92"/>
        <v>0</v>
      </c>
      <c r="T1462" s="103">
        <f t="shared" si="92"/>
        <v>0</v>
      </c>
      <c r="U1462" s="103">
        <f t="shared" si="92"/>
        <v>0</v>
      </c>
      <c r="V1462" s="103">
        <f t="shared" si="92"/>
        <v>0</v>
      </c>
      <c r="W1462" s="103">
        <f t="shared" si="92"/>
        <v>0</v>
      </c>
      <c r="X1462" s="103">
        <f t="shared" si="92"/>
        <v>0</v>
      </c>
      <c r="Y1462" s="103">
        <f t="shared" si="92"/>
        <v>0</v>
      </c>
      <c r="Z1462" s="103">
        <f t="shared" si="92"/>
        <v>0</v>
      </c>
      <c r="AA1462" s="103">
        <f t="shared" si="92"/>
        <v>0</v>
      </c>
      <c r="AB1462" s="103">
        <f t="shared" si="92"/>
        <v>0</v>
      </c>
      <c r="AC1462" s="104">
        <f t="shared" si="92"/>
        <v>0</v>
      </c>
      <c r="AE1462" s="105">
        <f t="shared" si="93"/>
        <v>0</v>
      </c>
      <c r="AG1462" s="105">
        <f t="shared" si="94"/>
        <v>0</v>
      </c>
      <c r="AI1462" s="105">
        <f t="shared" si="95"/>
        <v>0</v>
      </c>
      <c r="AK1462" s="301"/>
    </row>
    <row r="1463" spans="4:37" ht="12.75" customHeight="1" outlineLevel="1" x14ac:dyDescent="0.25">
      <c r="D1463" s="139" t="str">
        <f>'Line Items'!D1005</f>
        <v>HST Powercar - Porterbrook</v>
      </c>
      <c r="E1463" s="102"/>
      <c r="F1463" s="140" t="str">
        <f t="shared" si="96"/>
        <v>£000</v>
      </c>
      <c r="G1463" s="103">
        <f t="shared" si="92"/>
        <v>0</v>
      </c>
      <c r="H1463" s="103">
        <f t="shared" si="92"/>
        <v>0</v>
      </c>
      <c r="I1463" s="103">
        <f t="shared" si="92"/>
        <v>0</v>
      </c>
      <c r="J1463" s="103">
        <f t="shared" si="92"/>
        <v>0</v>
      </c>
      <c r="K1463" s="103">
        <f t="shared" si="92"/>
        <v>0</v>
      </c>
      <c r="L1463" s="103">
        <f t="shared" si="92"/>
        <v>0</v>
      </c>
      <c r="M1463" s="103">
        <f t="shared" si="92"/>
        <v>0</v>
      </c>
      <c r="N1463" s="103">
        <f t="shared" si="92"/>
        <v>0</v>
      </c>
      <c r="O1463" s="103">
        <f t="shared" si="92"/>
        <v>0</v>
      </c>
      <c r="P1463" s="103">
        <f t="shared" si="92"/>
        <v>0</v>
      </c>
      <c r="Q1463" s="103">
        <f t="shared" si="92"/>
        <v>0</v>
      </c>
      <c r="R1463" s="103">
        <f t="shared" si="92"/>
        <v>0</v>
      </c>
      <c r="S1463" s="103">
        <f t="shared" si="92"/>
        <v>0</v>
      </c>
      <c r="T1463" s="103">
        <f t="shared" si="92"/>
        <v>0</v>
      </c>
      <c r="U1463" s="103">
        <f t="shared" si="92"/>
        <v>0</v>
      </c>
      <c r="V1463" s="103">
        <f t="shared" si="92"/>
        <v>0</v>
      </c>
      <c r="W1463" s="103">
        <f t="shared" si="92"/>
        <v>0</v>
      </c>
      <c r="X1463" s="103">
        <f t="shared" si="92"/>
        <v>0</v>
      </c>
      <c r="Y1463" s="103">
        <f t="shared" si="92"/>
        <v>0</v>
      </c>
      <c r="Z1463" s="103">
        <f t="shared" si="92"/>
        <v>0</v>
      </c>
      <c r="AA1463" s="103">
        <f t="shared" si="92"/>
        <v>0</v>
      </c>
      <c r="AB1463" s="103">
        <f t="shared" si="92"/>
        <v>0</v>
      </c>
      <c r="AC1463" s="104">
        <f t="shared" si="92"/>
        <v>0</v>
      </c>
      <c r="AE1463" s="105">
        <f t="shared" si="93"/>
        <v>0</v>
      </c>
      <c r="AG1463" s="105">
        <f t="shared" si="94"/>
        <v>0</v>
      </c>
      <c r="AI1463" s="105">
        <f t="shared" si="95"/>
        <v>0</v>
      </c>
      <c r="AK1463" s="301"/>
    </row>
    <row r="1464" spans="4:37" ht="12.75" customHeight="1" outlineLevel="1" x14ac:dyDescent="0.25">
      <c r="D1464" s="139" t="str">
        <f>'Line Items'!D1006</f>
        <v>HST Trailer - Porterbrook</v>
      </c>
      <c r="E1464" s="102"/>
      <c r="F1464" s="140" t="str">
        <f t="shared" si="96"/>
        <v>£000</v>
      </c>
      <c r="G1464" s="103">
        <f t="shared" si="92"/>
        <v>0</v>
      </c>
      <c r="H1464" s="103">
        <f t="shared" si="92"/>
        <v>0</v>
      </c>
      <c r="I1464" s="103">
        <f t="shared" si="92"/>
        <v>0</v>
      </c>
      <c r="J1464" s="103">
        <f t="shared" si="92"/>
        <v>0</v>
      </c>
      <c r="K1464" s="103">
        <f t="shared" si="92"/>
        <v>0</v>
      </c>
      <c r="L1464" s="103">
        <f t="shared" si="92"/>
        <v>0</v>
      </c>
      <c r="M1464" s="103">
        <f t="shared" si="92"/>
        <v>0</v>
      </c>
      <c r="N1464" s="103">
        <f t="shared" si="92"/>
        <v>0</v>
      </c>
      <c r="O1464" s="103">
        <f t="shared" si="92"/>
        <v>0</v>
      </c>
      <c r="P1464" s="103">
        <f t="shared" si="92"/>
        <v>0</v>
      </c>
      <c r="Q1464" s="103">
        <f t="shared" si="92"/>
        <v>0</v>
      </c>
      <c r="R1464" s="103">
        <f t="shared" si="92"/>
        <v>0</v>
      </c>
      <c r="S1464" s="103">
        <f t="shared" si="92"/>
        <v>0</v>
      </c>
      <c r="T1464" s="103">
        <f t="shared" si="92"/>
        <v>0</v>
      </c>
      <c r="U1464" s="103">
        <f t="shared" si="92"/>
        <v>0</v>
      </c>
      <c r="V1464" s="103">
        <f t="shared" si="92"/>
        <v>0</v>
      </c>
      <c r="W1464" s="103">
        <f t="shared" si="92"/>
        <v>0</v>
      </c>
      <c r="X1464" s="103">
        <f t="shared" si="92"/>
        <v>0</v>
      </c>
      <c r="Y1464" s="103">
        <f t="shared" si="92"/>
        <v>0</v>
      </c>
      <c r="Z1464" s="103">
        <f t="shared" si="92"/>
        <v>0</v>
      </c>
      <c r="AA1464" s="103">
        <f t="shared" si="92"/>
        <v>0</v>
      </c>
      <c r="AB1464" s="103">
        <f t="shared" si="92"/>
        <v>0</v>
      </c>
      <c r="AC1464" s="104">
        <f t="shared" si="92"/>
        <v>0</v>
      </c>
      <c r="AE1464" s="105">
        <f t="shared" si="93"/>
        <v>0</v>
      </c>
      <c r="AG1464" s="105">
        <f t="shared" si="94"/>
        <v>0</v>
      </c>
      <c r="AI1464" s="105">
        <f t="shared" si="95"/>
        <v>0</v>
      </c>
      <c r="AK1464" s="301"/>
    </row>
    <row r="1465" spans="4:37" ht="12.75" customHeight="1" outlineLevel="1" x14ac:dyDescent="0.25">
      <c r="D1465" s="139" t="str">
        <f>'Line Items'!D1007</f>
        <v>HST Catering - Porterbrook</v>
      </c>
      <c r="E1465" s="102"/>
      <c r="F1465" s="140" t="str">
        <f t="shared" si="96"/>
        <v>£000</v>
      </c>
      <c r="G1465" s="103">
        <f t="shared" si="92"/>
        <v>0</v>
      </c>
      <c r="H1465" s="103">
        <f t="shared" si="92"/>
        <v>0</v>
      </c>
      <c r="I1465" s="103">
        <f t="shared" si="92"/>
        <v>0</v>
      </c>
      <c r="J1465" s="103">
        <f t="shared" si="92"/>
        <v>0</v>
      </c>
      <c r="K1465" s="103">
        <f t="shared" si="92"/>
        <v>0</v>
      </c>
      <c r="L1465" s="103">
        <f t="shared" si="92"/>
        <v>0</v>
      </c>
      <c r="M1465" s="103">
        <f t="shared" si="92"/>
        <v>0</v>
      </c>
      <c r="N1465" s="103">
        <f t="shared" si="92"/>
        <v>0</v>
      </c>
      <c r="O1465" s="103">
        <f t="shared" si="92"/>
        <v>0</v>
      </c>
      <c r="P1465" s="103">
        <f t="shared" si="92"/>
        <v>0</v>
      </c>
      <c r="Q1465" s="103">
        <f t="shared" si="92"/>
        <v>0</v>
      </c>
      <c r="R1465" s="103">
        <f t="shared" si="92"/>
        <v>0</v>
      </c>
      <c r="S1465" s="103">
        <f t="shared" si="92"/>
        <v>0</v>
      </c>
      <c r="T1465" s="103">
        <f t="shared" si="92"/>
        <v>0</v>
      </c>
      <c r="U1465" s="103">
        <f t="shared" si="92"/>
        <v>0</v>
      </c>
      <c r="V1465" s="103">
        <f t="shared" si="92"/>
        <v>0</v>
      </c>
      <c r="W1465" s="103">
        <f t="shared" si="92"/>
        <v>0</v>
      </c>
      <c r="X1465" s="103">
        <f t="shared" si="92"/>
        <v>0</v>
      </c>
      <c r="Y1465" s="103">
        <f t="shared" si="92"/>
        <v>0</v>
      </c>
      <c r="Z1465" s="103">
        <f t="shared" si="92"/>
        <v>0</v>
      </c>
      <c r="AA1465" s="103">
        <f t="shared" si="92"/>
        <v>0</v>
      </c>
      <c r="AB1465" s="103">
        <f t="shared" si="92"/>
        <v>0</v>
      </c>
      <c r="AC1465" s="104">
        <f t="shared" si="92"/>
        <v>0</v>
      </c>
      <c r="AE1465" s="105">
        <f t="shared" si="93"/>
        <v>0</v>
      </c>
      <c r="AG1465" s="105">
        <f t="shared" si="94"/>
        <v>0</v>
      </c>
      <c r="AI1465" s="105">
        <f t="shared" si="95"/>
        <v>0</v>
      </c>
      <c r="AK1465" s="301"/>
    </row>
    <row r="1466" spans="4:37" ht="12.75" customHeight="1" outlineLevel="1" x14ac:dyDescent="0.25">
      <c r="D1466" s="139" t="str">
        <f>'Line Items'!D1008</f>
        <v>HST Spares - Porterbrook</v>
      </c>
      <c r="E1466" s="102"/>
      <c r="F1466" s="140" t="str">
        <f t="shared" si="96"/>
        <v>£000</v>
      </c>
      <c r="G1466" s="103">
        <f t="shared" si="92"/>
        <v>0</v>
      </c>
      <c r="H1466" s="103">
        <f t="shared" si="92"/>
        <v>0</v>
      </c>
      <c r="I1466" s="103">
        <f t="shared" ref="I1466:AC1466" si="97">I29*I1203</f>
        <v>0</v>
      </c>
      <c r="J1466" s="103">
        <f t="shared" si="97"/>
        <v>0</v>
      </c>
      <c r="K1466" s="103">
        <f t="shared" si="97"/>
        <v>0</v>
      </c>
      <c r="L1466" s="103">
        <f t="shared" si="97"/>
        <v>0</v>
      </c>
      <c r="M1466" s="103">
        <f t="shared" si="97"/>
        <v>0</v>
      </c>
      <c r="N1466" s="103">
        <f t="shared" si="97"/>
        <v>0</v>
      </c>
      <c r="O1466" s="103">
        <f t="shared" si="97"/>
        <v>0</v>
      </c>
      <c r="P1466" s="103">
        <f t="shared" si="97"/>
        <v>0</v>
      </c>
      <c r="Q1466" s="103">
        <f t="shared" si="97"/>
        <v>0</v>
      </c>
      <c r="R1466" s="103">
        <f t="shared" si="97"/>
        <v>0</v>
      </c>
      <c r="S1466" s="103">
        <f t="shared" si="97"/>
        <v>0</v>
      </c>
      <c r="T1466" s="103">
        <f t="shared" si="97"/>
        <v>0</v>
      </c>
      <c r="U1466" s="103">
        <f t="shared" si="97"/>
        <v>0</v>
      </c>
      <c r="V1466" s="103">
        <f t="shared" si="97"/>
        <v>0</v>
      </c>
      <c r="W1466" s="103">
        <f t="shared" si="97"/>
        <v>0</v>
      </c>
      <c r="X1466" s="103">
        <f t="shared" si="97"/>
        <v>0</v>
      </c>
      <c r="Y1466" s="103">
        <f t="shared" si="97"/>
        <v>0</v>
      </c>
      <c r="Z1466" s="103">
        <f t="shared" si="97"/>
        <v>0</v>
      </c>
      <c r="AA1466" s="103">
        <f t="shared" si="97"/>
        <v>0</v>
      </c>
      <c r="AB1466" s="103">
        <f t="shared" si="97"/>
        <v>0</v>
      </c>
      <c r="AC1466" s="104">
        <f t="shared" si="97"/>
        <v>0</v>
      </c>
      <c r="AE1466" s="105">
        <f t="shared" si="93"/>
        <v>0</v>
      </c>
      <c r="AG1466" s="105">
        <f t="shared" si="94"/>
        <v>0</v>
      </c>
      <c r="AI1466" s="105">
        <f t="shared" si="95"/>
        <v>0</v>
      </c>
      <c r="AK1466" s="301"/>
    </row>
    <row r="1467" spans="4:37" ht="12.75" customHeight="1" outlineLevel="1" x14ac:dyDescent="0.25">
      <c r="D1467" s="139" t="str">
        <f>'Line Items'!D1009</f>
        <v>HST Powercar - Angel</v>
      </c>
      <c r="E1467" s="102"/>
      <c r="F1467" s="140" t="str">
        <f t="shared" si="96"/>
        <v>£000</v>
      </c>
      <c r="G1467" s="103">
        <f t="shared" ref="G1467:AC1478" si="98">G30*G1204</f>
        <v>0</v>
      </c>
      <c r="H1467" s="103">
        <f t="shared" si="98"/>
        <v>0</v>
      </c>
      <c r="I1467" s="103">
        <f t="shared" si="98"/>
        <v>0</v>
      </c>
      <c r="J1467" s="103">
        <f t="shared" si="98"/>
        <v>0</v>
      </c>
      <c r="K1467" s="103">
        <f t="shared" si="98"/>
        <v>0</v>
      </c>
      <c r="L1467" s="103">
        <f t="shared" si="98"/>
        <v>0</v>
      </c>
      <c r="M1467" s="103">
        <f t="shared" si="98"/>
        <v>0</v>
      </c>
      <c r="N1467" s="103">
        <f t="shared" si="98"/>
        <v>0</v>
      </c>
      <c r="O1467" s="103">
        <f t="shared" si="98"/>
        <v>0</v>
      </c>
      <c r="P1467" s="103">
        <f t="shared" si="98"/>
        <v>0</v>
      </c>
      <c r="Q1467" s="103">
        <f t="shared" si="98"/>
        <v>0</v>
      </c>
      <c r="R1467" s="103">
        <f t="shared" si="98"/>
        <v>0</v>
      </c>
      <c r="S1467" s="103">
        <f t="shared" si="98"/>
        <v>0</v>
      </c>
      <c r="T1467" s="103">
        <f t="shared" si="98"/>
        <v>0</v>
      </c>
      <c r="U1467" s="103">
        <f t="shared" si="98"/>
        <v>0</v>
      </c>
      <c r="V1467" s="103">
        <f t="shared" si="98"/>
        <v>0</v>
      </c>
      <c r="W1467" s="103">
        <f t="shared" si="98"/>
        <v>0</v>
      </c>
      <c r="X1467" s="103">
        <f t="shared" si="98"/>
        <v>0</v>
      </c>
      <c r="Y1467" s="103">
        <f t="shared" si="98"/>
        <v>0</v>
      </c>
      <c r="Z1467" s="103">
        <f t="shared" si="98"/>
        <v>0</v>
      </c>
      <c r="AA1467" s="103">
        <f t="shared" si="98"/>
        <v>0</v>
      </c>
      <c r="AB1467" s="103">
        <f t="shared" si="98"/>
        <v>0</v>
      </c>
      <c r="AC1467" s="104">
        <f t="shared" si="98"/>
        <v>0</v>
      </c>
      <c r="AE1467" s="105">
        <f t="shared" si="93"/>
        <v>0</v>
      </c>
      <c r="AG1467" s="105">
        <f t="shared" si="94"/>
        <v>0</v>
      </c>
      <c r="AI1467" s="105">
        <f t="shared" si="95"/>
        <v>0</v>
      </c>
      <c r="AK1467" s="301"/>
    </row>
    <row r="1468" spans="4:37" ht="12.75" customHeight="1" outlineLevel="1" x14ac:dyDescent="0.25">
      <c r="D1468" s="139" t="str">
        <f>'Line Items'!D1010</f>
        <v>HST Trailer - Angel</v>
      </c>
      <c r="E1468" s="102"/>
      <c r="F1468" s="140" t="str">
        <f t="shared" si="96"/>
        <v>£000</v>
      </c>
      <c r="G1468" s="103">
        <f t="shared" si="98"/>
        <v>0</v>
      </c>
      <c r="H1468" s="103">
        <f t="shared" si="98"/>
        <v>0</v>
      </c>
      <c r="I1468" s="103">
        <f t="shared" si="98"/>
        <v>0</v>
      </c>
      <c r="J1468" s="103">
        <f t="shared" si="98"/>
        <v>0</v>
      </c>
      <c r="K1468" s="103">
        <f t="shared" si="98"/>
        <v>0</v>
      </c>
      <c r="L1468" s="103">
        <f t="shared" si="98"/>
        <v>0</v>
      </c>
      <c r="M1468" s="103">
        <f t="shared" si="98"/>
        <v>0</v>
      </c>
      <c r="N1468" s="103">
        <f t="shared" si="98"/>
        <v>0</v>
      </c>
      <c r="O1468" s="103">
        <f t="shared" si="98"/>
        <v>0</v>
      </c>
      <c r="P1468" s="103">
        <f t="shared" si="98"/>
        <v>0</v>
      </c>
      <c r="Q1468" s="103">
        <f t="shared" si="98"/>
        <v>0</v>
      </c>
      <c r="R1468" s="103">
        <f t="shared" si="98"/>
        <v>0</v>
      </c>
      <c r="S1468" s="103">
        <f t="shared" si="98"/>
        <v>0</v>
      </c>
      <c r="T1468" s="103">
        <f t="shared" si="98"/>
        <v>0</v>
      </c>
      <c r="U1468" s="103">
        <f t="shared" si="98"/>
        <v>0</v>
      </c>
      <c r="V1468" s="103">
        <f t="shared" si="98"/>
        <v>0</v>
      </c>
      <c r="W1468" s="103">
        <f t="shared" si="98"/>
        <v>0</v>
      </c>
      <c r="X1468" s="103">
        <f t="shared" si="98"/>
        <v>0</v>
      </c>
      <c r="Y1468" s="103">
        <f t="shared" si="98"/>
        <v>0</v>
      </c>
      <c r="Z1468" s="103">
        <f t="shared" si="98"/>
        <v>0</v>
      </c>
      <c r="AA1468" s="103">
        <f t="shared" si="98"/>
        <v>0</v>
      </c>
      <c r="AB1468" s="103">
        <f t="shared" si="98"/>
        <v>0</v>
      </c>
      <c r="AC1468" s="104">
        <f t="shared" si="98"/>
        <v>0</v>
      </c>
      <c r="AE1468" s="105">
        <f t="shared" si="93"/>
        <v>0</v>
      </c>
      <c r="AG1468" s="105">
        <f t="shared" si="94"/>
        <v>0</v>
      </c>
      <c r="AI1468" s="105">
        <f t="shared" si="95"/>
        <v>0</v>
      </c>
      <c r="AK1468" s="301"/>
    </row>
    <row r="1469" spans="4:37" ht="12.75" customHeight="1" outlineLevel="1" x14ac:dyDescent="0.25">
      <c r="D1469" s="139" t="str">
        <f>'Line Items'!D1011</f>
        <v>[Rolling Stock Line 15]</v>
      </c>
      <c r="E1469" s="102"/>
      <c r="F1469" s="140" t="str">
        <f t="shared" si="96"/>
        <v>£000</v>
      </c>
      <c r="G1469" s="103">
        <f t="shared" si="98"/>
        <v>0</v>
      </c>
      <c r="H1469" s="103">
        <f t="shared" si="98"/>
        <v>0</v>
      </c>
      <c r="I1469" s="103">
        <f t="shared" si="98"/>
        <v>0</v>
      </c>
      <c r="J1469" s="103">
        <f t="shared" si="98"/>
        <v>0</v>
      </c>
      <c r="K1469" s="103">
        <f t="shared" si="98"/>
        <v>0</v>
      </c>
      <c r="L1469" s="103">
        <f t="shared" si="98"/>
        <v>0</v>
      </c>
      <c r="M1469" s="103">
        <f t="shared" si="98"/>
        <v>0</v>
      </c>
      <c r="N1469" s="103">
        <f t="shared" si="98"/>
        <v>0</v>
      </c>
      <c r="O1469" s="103">
        <f t="shared" si="98"/>
        <v>0</v>
      </c>
      <c r="P1469" s="103">
        <f t="shared" si="98"/>
        <v>0</v>
      </c>
      <c r="Q1469" s="103">
        <f t="shared" si="98"/>
        <v>0</v>
      </c>
      <c r="R1469" s="103">
        <f t="shared" si="98"/>
        <v>0</v>
      </c>
      <c r="S1469" s="103">
        <f t="shared" si="98"/>
        <v>0</v>
      </c>
      <c r="T1469" s="103">
        <f t="shared" si="98"/>
        <v>0</v>
      </c>
      <c r="U1469" s="103">
        <f t="shared" si="98"/>
        <v>0</v>
      </c>
      <c r="V1469" s="103">
        <f t="shared" si="98"/>
        <v>0</v>
      </c>
      <c r="W1469" s="103">
        <f t="shared" si="98"/>
        <v>0</v>
      </c>
      <c r="X1469" s="103">
        <f t="shared" si="98"/>
        <v>0</v>
      </c>
      <c r="Y1469" s="103">
        <f t="shared" si="98"/>
        <v>0</v>
      </c>
      <c r="Z1469" s="103">
        <f t="shared" si="98"/>
        <v>0</v>
      </c>
      <c r="AA1469" s="103">
        <f t="shared" si="98"/>
        <v>0</v>
      </c>
      <c r="AB1469" s="103">
        <f t="shared" si="98"/>
        <v>0</v>
      </c>
      <c r="AC1469" s="104">
        <f t="shared" si="98"/>
        <v>0</v>
      </c>
      <c r="AE1469" s="105">
        <f t="shared" si="93"/>
        <v>0</v>
      </c>
      <c r="AG1469" s="105">
        <f t="shared" si="94"/>
        <v>0</v>
      </c>
      <c r="AI1469" s="105">
        <f t="shared" si="95"/>
        <v>0</v>
      </c>
      <c r="AK1469" s="301"/>
    </row>
    <row r="1470" spans="4:37" ht="12.75" customHeight="1" outlineLevel="1" x14ac:dyDescent="0.25">
      <c r="D1470" s="139" t="str">
        <f>'Line Items'!D1012</f>
        <v>[Rolling Stock Line 16]</v>
      </c>
      <c r="E1470" s="102"/>
      <c r="F1470" s="140" t="str">
        <f t="shared" si="96"/>
        <v>£000</v>
      </c>
      <c r="G1470" s="103">
        <f t="shared" si="98"/>
        <v>0</v>
      </c>
      <c r="H1470" s="103">
        <f t="shared" si="98"/>
        <v>0</v>
      </c>
      <c r="I1470" s="103">
        <f t="shared" si="98"/>
        <v>0</v>
      </c>
      <c r="J1470" s="103">
        <f t="shared" si="98"/>
        <v>0</v>
      </c>
      <c r="K1470" s="103">
        <f t="shared" si="98"/>
        <v>0</v>
      </c>
      <c r="L1470" s="103">
        <f t="shared" si="98"/>
        <v>0</v>
      </c>
      <c r="M1470" s="103">
        <f t="shared" si="98"/>
        <v>0</v>
      </c>
      <c r="N1470" s="103">
        <f t="shared" si="98"/>
        <v>0</v>
      </c>
      <c r="O1470" s="103">
        <f t="shared" si="98"/>
        <v>0</v>
      </c>
      <c r="P1470" s="103">
        <f t="shared" si="98"/>
        <v>0</v>
      </c>
      <c r="Q1470" s="103">
        <f t="shared" si="98"/>
        <v>0</v>
      </c>
      <c r="R1470" s="103">
        <f t="shared" si="98"/>
        <v>0</v>
      </c>
      <c r="S1470" s="103">
        <f t="shared" si="98"/>
        <v>0</v>
      </c>
      <c r="T1470" s="103">
        <f t="shared" si="98"/>
        <v>0</v>
      </c>
      <c r="U1470" s="103">
        <f t="shared" si="98"/>
        <v>0</v>
      </c>
      <c r="V1470" s="103">
        <f t="shared" si="98"/>
        <v>0</v>
      </c>
      <c r="W1470" s="103">
        <f t="shared" si="98"/>
        <v>0</v>
      </c>
      <c r="X1470" s="103">
        <f t="shared" si="98"/>
        <v>0</v>
      </c>
      <c r="Y1470" s="103">
        <f t="shared" si="98"/>
        <v>0</v>
      </c>
      <c r="Z1470" s="103">
        <f t="shared" si="98"/>
        <v>0</v>
      </c>
      <c r="AA1470" s="103">
        <f t="shared" si="98"/>
        <v>0</v>
      </c>
      <c r="AB1470" s="103">
        <f t="shared" si="98"/>
        <v>0</v>
      </c>
      <c r="AC1470" s="104">
        <f t="shared" si="98"/>
        <v>0</v>
      </c>
      <c r="AE1470" s="105">
        <f t="shared" si="93"/>
        <v>0</v>
      </c>
      <c r="AG1470" s="105">
        <f t="shared" si="94"/>
        <v>0</v>
      </c>
      <c r="AI1470" s="105">
        <f t="shared" si="95"/>
        <v>0</v>
      </c>
      <c r="AK1470" s="301"/>
    </row>
    <row r="1471" spans="4:37" ht="12.75" customHeight="1" outlineLevel="1" x14ac:dyDescent="0.25">
      <c r="D1471" s="139" t="str">
        <f>'Line Items'!D1013</f>
        <v>[Rolling Stock Line 17]</v>
      </c>
      <c r="E1471" s="102"/>
      <c r="F1471" s="140" t="str">
        <f t="shared" si="96"/>
        <v>£000</v>
      </c>
      <c r="G1471" s="103">
        <f t="shared" si="98"/>
        <v>0</v>
      </c>
      <c r="H1471" s="103">
        <f t="shared" si="98"/>
        <v>0</v>
      </c>
      <c r="I1471" s="103">
        <f t="shared" si="98"/>
        <v>0</v>
      </c>
      <c r="J1471" s="103">
        <f t="shared" si="98"/>
        <v>0</v>
      </c>
      <c r="K1471" s="103">
        <f t="shared" si="98"/>
        <v>0</v>
      </c>
      <c r="L1471" s="103">
        <f t="shared" si="98"/>
        <v>0</v>
      </c>
      <c r="M1471" s="103">
        <f t="shared" si="98"/>
        <v>0</v>
      </c>
      <c r="N1471" s="103">
        <f t="shared" si="98"/>
        <v>0</v>
      </c>
      <c r="O1471" s="103">
        <f t="shared" si="98"/>
        <v>0</v>
      </c>
      <c r="P1471" s="103">
        <f t="shared" si="98"/>
        <v>0</v>
      </c>
      <c r="Q1471" s="103">
        <f t="shared" si="98"/>
        <v>0</v>
      </c>
      <c r="R1471" s="103">
        <f t="shared" si="98"/>
        <v>0</v>
      </c>
      <c r="S1471" s="103">
        <f t="shared" si="98"/>
        <v>0</v>
      </c>
      <c r="T1471" s="103">
        <f t="shared" si="98"/>
        <v>0</v>
      </c>
      <c r="U1471" s="103">
        <f t="shared" si="98"/>
        <v>0</v>
      </c>
      <c r="V1471" s="103">
        <f t="shared" si="98"/>
        <v>0</v>
      </c>
      <c r="W1471" s="103">
        <f t="shared" si="98"/>
        <v>0</v>
      </c>
      <c r="X1471" s="103">
        <f t="shared" si="98"/>
        <v>0</v>
      </c>
      <c r="Y1471" s="103">
        <f t="shared" si="98"/>
        <v>0</v>
      </c>
      <c r="Z1471" s="103">
        <f t="shared" si="98"/>
        <v>0</v>
      </c>
      <c r="AA1471" s="103">
        <f t="shared" si="98"/>
        <v>0</v>
      </c>
      <c r="AB1471" s="103">
        <f t="shared" si="98"/>
        <v>0</v>
      </c>
      <c r="AC1471" s="104">
        <f t="shared" si="98"/>
        <v>0</v>
      </c>
      <c r="AE1471" s="105">
        <f t="shared" si="93"/>
        <v>0</v>
      </c>
      <c r="AG1471" s="105">
        <f t="shared" si="94"/>
        <v>0</v>
      </c>
      <c r="AI1471" s="105">
        <f t="shared" si="95"/>
        <v>0</v>
      </c>
      <c r="AK1471" s="301"/>
    </row>
    <row r="1472" spans="4:37" ht="12.75" customHeight="1" outlineLevel="1" x14ac:dyDescent="0.25">
      <c r="D1472" s="139" t="str">
        <f>'Line Items'!D1014</f>
        <v>[Rolling Stock Line 18]</v>
      </c>
      <c r="E1472" s="102"/>
      <c r="F1472" s="140" t="str">
        <f t="shared" si="96"/>
        <v>£000</v>
      </c>
      <c r="G1472" s="103">
        <f t="shared" si="98"/>
        <v>0</v>
      </c>
      <c r="H1472" s="103">
        <f t="shared" si="98"/>
        <v>0</v>
      </c>
      <c r="I1472" s="103">
        <f t="shared" si="98"/>
        <v>0</v>
      </c>
      <c r="J1472" s="103">
        <f t="shared" si="98"/>
        <v>0</v>
      </c>
      <c r="K1472" s="103">
        <f t="shared" si="98"/>
        <v>0</v>
      </c>
      <c r="L1472" s="103">
        <f t="shared" si="98"/>
        <v>0</v>
      </c>
      <c r="M1472" s="103">
        <f t="shared" si="98"/>
        <v>0</v>
      </c>
      <c r="N1472" s="103">
        <f t="shared" si="98"/>
        <v>0</v>
      </c>
      <c r="O1472" s="103">
        <f t="shared" si="98"/>
        <v>0</v>
      </c>
      <c r="P1472" s="103">
        <f t="shared" si="98"/>
        <v>0</v>
      </c>
      <c r="Q1472" s="103">
        <f t="shared" si="98"/>
        <v>0</v>
      </c>
      <c r="R1472" s="103">
        <f t="shared" si="98"/>
        <v>0</v>
      </c>
      <c r="S1472" s="103">
        <f t="shared" si="98"/>
        <v>0</v>
      </c>
      <c r="T1472" s="103">
        <f t="shared" si="98"/>
        <v>0</v>
      </c>
      <c r="U1472" s="103">
        <f t="shared" si="98"/>
        <v>0</v>
      </c>
      <c r="V1472" s="103">
        <f t="shared" si="98"/>
        <v>0</v>
      </c>
      <c r="W1472" s="103">
        <f t="shared" si="98"/>
        <v>0</v>
      </c>
      <c r="X1472" s="103">
        <f t="shared" si="98"/>
        <v>0</v>
      </c>
      <c r="Y1472" s="103">
        <f t="shared" si="98"/>
        <v>0</v>
      </c>
      <c r="Z1472" s="103">
        <f t="shared" si="98"/>
        <v>0</v>
      </c>
      <c r="AA1472" s="103">
        <f t="shared" si="98"/>
        <v>0</v>
      </c>
      <c r="AB1472" s="103">
        <f t="shared" si="98"/>
        <v>0</v>
      </c>
      <c r="AC1472" s="104">
        <f t="shared" si="98"/>
        <v>0</v>
      </c>
      <c r="AE1472" s="105">
        <f t="shared" si="93"/>
        <v>0</v>
      </c>
      <c r="AG1472" s="105">
        <f t="shared" si="94"/>
        <v>0</v>
      </c>
      <c r="AI1472" s="105">
        <f t="shared" si="95"/>
        <v>0</v>
      </c>
      <c r="AK1472" s="301"/>
    </row>
    <row r="1473" spans="4:37" ht="12.75" customHeight="1" outlineLevel="1" x14ac:dyDescent="0.25">
      <c r="D1473" s="139" t="str">
        <f>'Line Items'!D1015</f>
        <v>[Rolling Stock Line 19]</v>
      </c>
      <c r="E1473" s="102"/>
      <c r="F1473" s="140" t="str">
        <f t="shared" si="96"/>
        <v>£000</v>
      </c>
      <c r="G1473" s="103">
        <f t="shared" si="98"/>
        <v>0</v>
      </c>
      <c r="H1473" s="103">
        <f t="shared" si="98"/>
        <v>0</v>
      </c>
      <c r="I1473" s="103">
        <f t="shared" si="98"/>
        <v>0</v>
      </c>
      <c r="J1473" s="103">
        <f t="shared" si="98"/>
        <v>0</v>
      </c>
      <c r="K1473" s="103">
        <f t="shared" si="98"/>
        <v>0</v>
      </c>
      <c r="L1473" s="103">
        <f t="shared" si="98"/>
        <v>0</v>
      </c>
      <c r="M1473" s="103">
        <f t="shared" si="98"/>
        <v>0</v>
      </c>
      <c r="N1473" s="103">
        <f t="shared" si="98"/>
        <v>0</v>
      </c>
      <c r="O1473" s="103">
        <f t="shared" si="98"/>
        <v>0</v>
      </c>
      <c r="P1473" s="103">
        <f t="shared" si="98"/>
        <v>0</v>
      </c>
      <c r="Q1473" s="103">
        <f t="shared" si="98"/>
        <v>0</v>
      </c>
      <c r="R1473" s="103">
        <f t="shared" si="98"/>
        <v>0</v>
      </c>
      <c r="S1473" s="103">
        <f t="shared" si="98"/>
        <v>0</v>
      </c>
      <c r="T1473" s="103">
        <f t="shared" si="98"/>
        <v>0</v>
      </c>
      <c r="U1473" s="103">
        <f t="shared" si="98"/>
        <v>0</v>
      </c>
      <c r="V1473" s="103">
        <f t="shared" si="98"/>
        <v>0</v>
      </c>
      <c r="W1473" s="103">
        <f t="shared" si="98"/>
        <v>0</v>
      </c>
      <c r="X1473" s="103">
        <f t="shared" si="98"/>
        <v>0</v>
      </c>
      <c r="Y1473" s="103">
        <f t="shared" si="98"/>
        <v>0</v>
      </c>
      <c r="Z1473" s="103">
        <f t="shared" si="98"/>
        <v>0</v>
      </c>
      <c r="AA1473" s="103">
        <f t="shared" si="98"/>
        <v>0</v>
      </c>
      <c r="AB1473" s="103">
        <f t="shared" si="98"/>
        <v>0</v>
      </c>
      <c r="AC1473" s="104">
        <f t="shared" si="98"/>
        <v>0</v>
      </c>
      <c r="AE1473" s="105">
        <f t="shared" si="93"/>
        <v>0</v>
      </c>
      <c r="AG1473" s="105">
        <f t="shared" si="94"/>
        <v>0</v>
      </c>
      <c r="AI1473" s="105">
        <f t="shared" si="95"/>
        <v>0</v>
      </c>
      <c r="AK1473" s="301"/>
    </row>
    <row r="1474" spans="4:37" ht="12.75" customHeight="1" outlineLevel="1" x14ac:dyDescent="0.25">
      <c r="D1474" s="139" t="str">
        <f>'Line Items'!D1016</f>
        <v>[Rolling Stock Line 20]</v>
      </c>
      <c r="E1474" s="102"/>
      <c r="F1474" s="140" t="str">
        <f t="shared" si="96"/>
        <v>£000</v>
      </c>
      <c r="G1474" s="103">
        <f t="shared" si="98"/>
        <v>0</v>
      </c>
      <c r="H1474" s="103">
        <f t="shared" si="98"/>
        <v>0</v>
      </c>
      <c r="I1474" s="103">
        <f t="shared" si="98"/>
        <v>0</v>
      </c>
      <c r="J1474" s="103">
        <f t="shared" si="98"/>
        <v>0</v>
      </c>
      <c r="K1474" s="103">
        <f t="shared" si="98"/>
        <v>0</v>
      </c>
      <c r="L1474" s="103">
        <f t="shared" si="98"/>
        <v>0</v>
      </c>
      <c r="M1474" s="103">
        <f t="shared" si="98"/>
        <v>0</v>
      </c>
      <c r="N1474" s="103">
        <f t="shared" si="98"/>
        <v>0</v>
      </c>
      <c r="O1474" s="103">
        <f t="shared" si="98"/>
        <v>0</v>
      </c>
      <c r="P1474" s="103">
        <f t="shared" si="98"/>
        <v>0</v>
      </c>
      <c r="Q1474" s="103">
        <f t="shared" si="98"/>
        <v>0</v>
      </c>
      <c r="R1474" s="103">
        <f t="shared" si="98"/>
        <v>0</v>
      </c>
      <c r="S1474" s="103">
        <f t="shared" si="98"/>
        <v>0</v>
      </c>
      <c r="T1474" s="103">
        <f t="shared" si="98"/>
        <v>0</v>
      </c>
      <c r="U1474" s="103">
        <f t="shared" si="98"/>
        <v>0</v>
      </c>
      <c r="V1474" s="103">
        <f t="shared" si="98"/>
        <v>0</v>
      </c>
      <c r="W1474" s="103">
        <f t="shared" si="98"/>
        <v>0</v>
      </c>
      <c r="X1474" s="103">
        <f t="shared" si="98"/>
        <v>0</v>
      </c>
      <c r="Y1474" s="103">
        <f t="shared" si="98"/>
        <v>0</v>
      </c>
      <c r="Z1474" s="103">
        <f t="shared" si="98"/>
        <v>0</v>
      </c>
      <c r="AA1474" s="103">
        <f t="shared" si="98"/>
        <v>0</v>
      </c>
      <c r="AB1474" s="103">
        <f t="shared" si="98"/>
        <v>0</v>
      </c>
      <c r="AC1474" s="104">
        <f t="shared" si="98"/>
        <v>0</v>
      </c>
      <c r="AE1474" s="105">
        <f t="shared" si="93"/>
        <v>0</v>
      </c>
      <c r="AG1474" s="105">
        <f t="shared" si="94"/>
        <v>0</v>
      </c>
      <c r="AI1474" s="105">
        <f t="shared" si="95"/>
        <v>0</v>
      </c>
      <c r="AK1474" s="301"/>
    </row>
    <row r="1475" spans="4:37" ht="12.75" customHeight="1" outlineLevel="1" x14ac:dyDescent="0.25">
      <c r="D1475" s="139" t="str">
        <f>'Line Items'!D1017</f>
        <v>[Rolling Stock Line 21]</v>
      </c>
      <c r="E1475" s="102"/>
      <c r="F1475" s="140" t="str">
        <f t="shared" si="96"/>
        <v>£000</v>
      </c>
      <c r="G1475" s="103">
        <f t="shared" si="98"/>
        <v>0</v>
      </c>
      <c r="H1475" s="103">
        <f t="shared" si="98"/>
        <v>0</v>
      </c>
      <c r="I1475" s="103">
        <f t="shared" si="98"/>
        <v>0</v>
      </c>
      <c r="J1475" s="103">
        <f t="shared" si="98"/>
        <v>0</v>
      </c>
      <c r="K1475" s="103">
        <f t="shared" si="98"/>
        <v>0</v>
      </c>
      <c r="L1475" s="103">
        <f t="shared" si="98"/>
        <v>0</v>
      </c>
      <c r="M1475" s="103">
        <f t="shared" si="98"/>
        <v>0</v>
      </c>
      <c r="N1475" s="103">
        <f t="shared" si="98"/>
        <v>0</v>
      </c>
      <c r="O1475" s="103">
        <f t="shared" si="98"/>
        <v>0</v>
      </c>
      <c r="P1475" s="103">
        <f t="shared" si="98"/>
        <v>0</v>
      </c>
      <c r="Q1475" s="103">
        <f t="shared" si="98"/>
        <v>0</v>
      </c>
      <c r="R1475" s="103">
        <f t="shared" si="98"/>
        <v>0</v>
      </c>
      <c r="S1475" s="103">
        <f t="shared" si="98"/>
        <v>0</v>
      </c>
      <c r="T1475" s="103">
        <f t="shared" si="98"/>
        <v>0</v>
      </c>
      <c r="U1475" s="103">
        <f t="shared" si="98"/>
        <v>0</v>
      </c>
      <c r="V1475" s="103">
        <f t="shared" si="98"/>
        <v>0</v>
      </c>
      <c r="W1475" s="103">
        <f t="shared" si="98"/>
        <v>0</v>
      </c>
      <c r="X1475" s="103">
        <f t="shared" si="98"/>
        <v>0</v>
      </c>
      <c r="Y1475" s="103">
        <f t="shared" si="98"/>
        <v>0</v>
      </c>
      <c r="Z1475" s="103">
        <f t="shared" si="98"/>
        <v>0</v>
      </c>
      <c r="AA1475" s="103">
        <f t="shared" si="98"/>
        <v>0</v>
      </c>
      <c r="AB1475" s="103">
        <f t="shared" si="98"/>
        <v>0</v>
      </c>
      <c r="AC1475" s="104">
        <f t="shared" si="98"/>
        <v>0</v>
      </c>
      <c r="AE1475" s="105">
        <f t="shared" si="93"/>
        <v>0</v>
      </c>
      <c r="AG1475" s="105">
        <f t="shared" si="94"/>
        <v>0</v>
      </c>
      <c r="AI1475" s="105">
        <f t="shared" si="95"/>
        <v>0</v>
      </c>
      <c r="AK1475" s="301"/>
    </row>
    <row r="1476" spans="4:37" ht="12.75" customHeight="1" outlineLevel="1" x14ac:dyDescent="0.25">
      <c r="D1476" s="139" t="str">
        <f>'Line Items'!D1018</f>
        <v>[Rolling Stock Line 22]</v>
      </c>
      <c r="E1476" s="102"/>
      <c r="F1476" s="140" t="str">
        <f t="shared" si="96"/>
        <v>£000</v>
      </c>
      <c r="G1476" s="103">
        <f t="shared" si="98"/>
        <v>0</v>
      </c>
      <c r="H1476" s="103">
        <f t="shared" si="98"/>
        <v>0</v>
      </c>
      <c r="I1476" s="103">
        <f t="shared" si="98"/>
        <v>0</v>
      </c>
      <c r="J1476" s="103">
        <f t="shared" si="98"/>
        <v>0</v>
      </c>
      <c r="K1476" s="103">
        <f t="shared" si="98"/>
        <v>0</v>
      </c>
      <c r="L1476" s="103">
        <f t="shared" si="98"/>
        <v>0</v>
      </c>
      <c r="M1476" s="103">
        <f t="shared" si="98"/>
        <v>0</v>
      </c>
      <c r="N1476" s="103">
        <f t="shared" si="98"/>
        <v>0</v>
      </c>
      <c r="O1476" s="103">
        <f t="shared" si="98"/>
        <v>0</v>
      </c>
      <c r="P1476" s="103">
        <f t="shared" si="98"/>
        <v>0</v>
      </c>
      <c r="Q1476" s="103">
        <f t="shared" si="98"/>
        <v>0</v>
      </c>
      <c r="R1476" s="103">
        <f t="shared" si="98"/>
        <v>0</v>
      </c>
      <c r="S1476" s="103">
        <f t="shared" si="98"/>
        <v>0</v>
      </c>
      <c r="T1476" s="103">
        <f t="shared" si="98"/>
        <v>0</v>
      </c>
      <c r="U1476" s="103">
        <f t="shared" si="98"/>
        <v>0</v>
      </c>
      <c r="V1476" s="103">
        <f t="shared" si="98"/>
        <v>0</v>
      </c>
      <c r="W1476" s="103">
        <f t="shared" si="98"/>
        <v>0</v>
      </c>
      <c r="X1476" s="103">
        <f t="shared" si="98"/>
        <v>0</v>
      </c>
      <c r="Y1476" s="103">
        <f t="shared" si="98"/>
        <v>0</v>
      </c>
      <c r="Z1476" s="103">
        <f t="shared" si="98"/>
        <v>0</v>
      </c>
      <c r="AA1476" s="103">
        <f t="shared" si="98"/>
        <v>0</v>
      </c>
      <c r="AB1476" s="103">
        <f t="shared" si="98"/>
        <v>0</v>
      </c>
      <c r="AC1476" s="104">
        <f t="shared" si="98"/>
        <v>0</v>
      </c>
      <c r="AE1476" s="105">
        <f t="shared" si="93"/>
        <v>0</v>
      </c>
      <c r="AG1476" s="105">
        <f t="shared" si="94"/>
        <v>0</v>
      </c>
      <c r="AI1476" s="105">
        <f t="shared" si="95"/>
        <v>0</v>
      </c>
      <c r="AK1476" s="301"/>
    </row>
    <row r="1477" spans="4:37" ht="12.75" customHeight="1" outlineLevel="1" x14ac:dyDescent="0.25">
      <c r="D1477" s="139" t="str">
        <f>'Line Items'!D1019</f>
        <v>[Rolling Stock Line 23]</v>
      </c>
      <c r="E1477" s="102"/>
      <c r="F1477" s="140" t="str">
        <f t="shared" si="96"/>
        <v>£000</v>
      </c>
      <c r="G1477" s="103">
        <f t="shared" si="98"/>
        <v>0</v>
      </c>
      <c r="H1477" s="103">
        <f t="shared" si="98"/>
        <v>0</v>
      </c>
      <c r="I1477" s="103">
        <f t="shared" si="98"/>
        <v>0</v>
      </c>
      <c r="J1477" s="103">
        <f t="shared" si="98"/>
        <v>0</v>
      </c>
      <c r="K1477" s="103">
        <f t="shared" si="98"/>
        <v>0</v>
      </c>
      <c r="L1477" s="103">
        <f t="shared" si="98"/>
        <v>0</v>
      </c>
      <c r="M1477" s="103">
        <f t="shared" si="98"/>
        <v>0</v>
      </c>
      <c r="N1477" s="103">
        <f t="shared" si="98"/>
        <v>0</v>
      </c>
      <c r="O1477" s="103">
        <f t="shared" si="98"/>
        <v>0</v>
      </c>
      <c r="P1477" s="103">
        <f t="shared" si="98"/>
        <v>0</v>
      </c>
      <c r="Q1477" s="103">
        <f t="shared" si="98"/>
        <v>0</v>
      </c>
      <c r="R1477" s="103">
        <f t="shared" si="98"/>
        <v>0</v>
      </c>
      <c r="S1477" s="103">
        <f t="shared" si="98"/>
        <v>0</v>
      </c>
      <c r="T1477" s="103">
        <f t="shared" si="98"/>
        <v>0</v>
      </c>
      <c r="U1477" s="103">
        <f t="shared" si="98"/>
        <v>0</v>
      </c>
      <c r="V1477" s="103">
        <f t="shared" si="98"/>
        <v>0</v>
      </c>
      <c r="W1477" s="103">
        <f t="shared" si="98"/>
        <v>0</v>
      </c>
      <c r="X1477" s="103">
        <f t="shared" si="98"/>
        <v>0</v>
      </c>
      <c r="Y1477" s="103">
        <f t="shared" si="98"/>
        <v>0</v>
      </c>
      <c r="Z1477" s="103">
        <f t="shared" si="98"/>
        <v>0</v>
      </c>
      <c r="AA1477" s="103">
        <f t="shared" si="98"/>
        <v>0</v>
      </c>
      <c r="AB1477" s="103">
        <f t="shared" si="98"/>
        <v>0</v>
      </c>
      <c r="AC1477" s="104">
        <f t="shared" si="98"/>
        <v>0</v>
      </c>
      <c r="AE1477" s="105">
        <f t="shared" si="93"/>
        <v>0</v>
      </c>
      <c r="AG1477" s="105">
        <f t="shared" si="94"/>
        <v>0</v>
      </c>
      <c r="AI1477" s="105">
        <f t="shared" si="95"/>
        <v>0</v>
      </c>
      <c r="AK1477" s="301"/>
    </row>
    <row r="1478" spans="4:37" ht="12.75" customHeight="1" outlineLevel="1" x14ac:dyDescent="0.25">
      <c r="D1478" s="139" t="str">
        <f>'Line Items'!D1020</f>
        <v>[Rolling Stock Line 24]</v>
      </c>
      <c r="E1478" s="102"/>
      <c r="F1478" s="140" t="str">
        <f t="shared" si="96"/>
        <v>£000</v>
      </c>
      <c r="G1478" s="103">
        <f t="shared" si="98"/>
        <v>0</v>
      </c>
      <c r="H1478" s="103">
        <f t="shared" si="98"/>
        <v>0</v>
      </c>
      <c r="I1478" s="103">
        <f t="shared" ref="I1478:AC1478" si="99">I41*I1215</f>
        <v>0</v>
      </c>
      <c r="J1478" s="103">
        <f t="shared" si="99"/>
        <v>0</v>
      </c>
      <c r="K1478" s="103">
        <f t="shared" si="99"/>
        <v>0</v>
      </c>
      <c r="L1478" s="103">
        <f t="shared" si="99"/>
        <v>0</v>
      </c>
      <c r="M1478" s="103">
        <f t="shared" si="99"/>
        <v>0</v>
      </c>
      <c r="N1478" s="103">
        <f t="shared" si="99"/>
        <v>0</v>
      </c>
      <c r="O1478" s="103">
        <f t="shared" si="99"/>
        <v>0</v>
      </c>
      <c r="P1478" s="103">
        <f t="shared" si="99"/>
        <v>0</v>
      </c>
      <c r="Q1478" s="103">
        <f t="shared" si="99"/>
        <v>0</v>
      </c>
      <c r="R1478" s="103">
        <f t="shared" si="99"/>
        <v>0</v>
      </c>
      <c r="S1478" s="103">
        <f t="shared" si="99"/>
        <v>0</v>
      </c>
      <c r="T1478" s="103">
        <f t="shared" si="99"/>
        <v>0</v>
      </c>
      <c r="U1478" s="103">
        <f t="shared" si="99"/>
        <v>0</v>
      </c>
      <c r="V1478" s="103">
        <f t="shared" si="99"/>
        <v>0</v>
      </c>
      <c r="W1478" s="103">
        <f t="shared" si="99"/>
        <v>0</v>
      </c>
      <c r="X1478" s="103">
        <f t="shared" si="99"/>
        <v>0</v>
      </c>
      <c r="Y1478" s="103">
        <f t="shared" si="99"/>
        <v>0</v>
      </c>
      <c r="Z1478" s="103">
        <f t="shared" si="99"/>
        <v>0</v>
      </c>
      <c r="AA1478" s="103">
        <f t="shared" si="99"/>
        <v>0</v>
      </c>
      <c r="AB1478" s="103">
        <f t="shared" si="99"/>
        <v>0</v>
      </c>
      <c r="AC1478" s="104">
        <f t="shared" si="99"/>
        <v>0</v>
      </c>
      <c r="AE1478" s="105">
        <f t="shared" si="93"/>
        <v>0</v>
      </c>
      <c r="AG1478" s="105">
        <f t="shared" si="94"/>
        <v>0</v>
      </c>
      <c r="AI1478" s="105">
        <f t="shared" si="95"/>
        <v>0</v>
      </c>
      <c r="AK1478" s="301"/>
    </row>
    <row r="1479" spans="4:37" ht="12.75" customHeight="1" outlineLevel="1" x14ac:dyDescent="0.25">
      <c r="D1479" s="139" t="str">
        <f>'Line Items'!D1021</f>
        <v>[Rolling Stock Line 25]</v>
      </c>
      <c r="E1479" s="102"/>
      <c r="F1479" s="140" t="str">
        <f t="shared" si="96"/>
        <v>£000</v>
      </c>
      <c r="G1479" s="103">
        <f t="shared" ref="G1479:AC1490" si="100">G42*G1216</f>
        <v>0</v>
      </c>
      <c r="H1479" s="103">
        <f t="shared" si="100"/>
        <v>0</v>
      </c>
      <c r="I1479" s="103">
        <f t="shared" si="100"/>
        <v>0</v>
      </c>
      <c r="J1479" s="103">
        <f t="shared" si="100"/>
        <v>0</v>
      </c>
      <c r="K1479" s="103">
        <f t="shared" si="100"/>
        <v>0</v>
      </c>
      <c r="L1479" s="103">
        <f t="shared" si="100"/>
        <v>0</v>
      </c>
      <c r="M1479" s="103">
        <f t="shared" si="100"/>
        <v>0</v>
      </c>
      <c r="N1479" s="103">
        <f t="shared" si="100"/>
        <v>0</v>
      </c>
      <c r="O1479" s="103">
        <f t="shared" si="100"/>
        <v>0</v>
      </c>
      <c r="P1479" s="103">
        <f t="shared" si="100"/>
        <v>0</v>
      </c>
      <c r="Q1479" s="103">
        <f t="shared" si="100"/>
        <v>0</v>
      </c>
      <c r="R1479" s="103">
        <f t="shared" si="100"/>
        <v>0</v>
      </c>
      <c r="S1479" s="103">
        <f t="shared" si="100"/>
        <v>0</v>
      </c>
      <c r="T1479" s="103">
        <f t="shared" si="100"/>
        <v>0</v>
      </c>
      <c r="U1479" s="103">
        <f t="shared" si="100"/>
        <v>0</v>
      </c>
      <c r="V1479" s="103">
        <f t="shared" si="100"/>
        <v>0</v>
      </c>
      <c r="W1479" s="103">
        <f t="shared" si="100"/>
        <v>0</v>
      </c>
      <c r="X1479" s="103">
        <f t="shared" si="100"/>
        <v>0</v>
      </c>
      <c r="Y1479" s="103">
        <f t="shared" si="100"/>
        <v>0</v>
      </c>
      <c r="Z1479" s="103">
        <f t="shared" si="100"/>
        <v>0</v>
      </c>
      <c r="AA1479" s="103">
        <f t="shared" si="100"/>
        <v>0</v>
      </c>
      <c r="AB1479" s="103">
        <f t="shared" si="100"/>
        <v>0</v>
      </c>
      <c r="AC1479" s="104">
        <f t="shared" si="100"/>
        <v>0</v>
      </c>
      <c r="AE1479" s="105">
        <f t="shared" si="93"/>
        <v>0</v>
      </c>
      <c r="AG1479" s="105">
        <f t="shared" si="94"/>
        <v>0</v>
      </c>
      <c r="AI1479" s="105">
        <f t="shared" si="95"/>
        <v>0</v>
      </c>
      <c r="AK1479" s="301"/>
    </row>
    <row r="1480" spans="4:37" ht="12.75" customHeight="1" outlineLevel="1" x14ac:dyDescent="0.25">
      <c r="D1480" s="139" t="str">
        <f>'Line Items'!D1022</f>
        <v>[Rolling Stock Line 26]</v>
      </c>
      <c r="E1480" s="102"/>
      <c r="F1480" s="140" t="str">
        <f t="shared" si="96"/>
        <v>£000</v>
      </c>
      <c r="G1480" s="103">
        <f t="shared" si="100"/>
        <v>0</v>
      </c>
      <c r="H1480" s="103">
        <f t="shared" si="100"/>
        <v>0</v>
      </c>
      <c r="I1480" s="103">
        <f t="shared" si="100"/>
        <v>0</v>
      </c>
      <c r="J1480" s="103">
        <f t="shared" si="100"/>
        <v>0</v>
      </c>
      <c r="K1480" s="103">
        <f t="shared" si="100"/>
        <v>0</v>
      </c>
      <c r="L1480" s="103">
        <f t="shared" si="100"/>
        <v>0</v>
      </c>
      <c r="M1480" s="103">
        <f t="shared" si="100"/>
        <v>0</v>
      </c>
      <c r="N1480" s="103">
        <f t="shared" si="100"/>
        <v>0</v>
      </c>
      <c r="O1480" s="103">
        <f t="shared" si="100"/>
        <v>0</v>
      </c>
      <c r="P1480" s="103">
        <f t="shared" si="100"/>
        <v>0</v>
      </c>
      <c r="Q1480" s="103">
        <f t="shared" si="100"/>
        <v>0</v>
      </c>
      <c r="R1480" s="103">
        <f t="shared" si="100"/>
        <v>0</v>
      </c>
      <c r="S1480" s="103">
        <f t="shared" si="100"/>
        <v>0</v>
      </c>
      <c r="T1480" s="103">
        <f t="shared" si="100"/>
        <v>0</v>
      </c>
      <c r="U1480" s="103">
        <f t="shared" si="100"/>
        <v>0</v>
      </c>
      <c r="V1480" s="103">
        <f t="shared" si="100"/>
        <v>0</v>
      </c>
      <c r="W1480" s="103">
        <f t="shared" si="100"/>
        <v>0</v>
      </c>
      <c r="X1480" s="103">
        <f t="shared" si="100"/>
        <v>0</v>
      </c>
      <c r="Y1480" s="103">
        <f t="shared" si="100"/>
        <v>0</v>
      </c>
      <c r="Z1480" s="103">
        <f t="shared" si="100"/>
        <v>0</v>
      </c>
      <c r="AA1480" s="103">
        <f t="shared" si="100"/>
        <v>0</v>
      </c>
      <c r="AB1480" s="103">
        <f t="shared" si="100"/>
        <v>0</v>
      </c>
      <c r="AC1480" s="104">
        <f t="shared" si="100"/>
        <v>0</v>
      </c>
      <c r="AE1480" s="105">
        <f t="shared" si="93"/>
        <v>0</v>
      </c>
      <c r="AG1480" s="105">
        <f t="shared" si="94"/>
        <v>0</v>
      </c>
      <c r="AI1480" s="105">
        <f t="shared" si="95"/>
        <v>0</v>
      </c>
      <c r="AK1480" s="301"/>
    </row>
    <row r="1481" spans="4:37" ht="12.75" customHeight="1" outlineLevel="1" x14ac:dyDescent="0.25">
      <c r="D1481" s="139" t="str">
        <f>'Line Items'!D1023</f>
        <v>[Rolling Stock Line 27]</v>
      </c>
      <c r="E1481" s="102"/>
      <c r="F1481" s="140" t="str">
        <f t="shared" si="96"/>
        <v>£000</v>
      </c>
      <c r="G1481" s="103">
        <f t="shared" si="100"/>
        <v>0</v>
      </c>
      <c r="H1481" s="103">
        <f t="shared" si="100"/>
        <v>0</v>
      </c>
      <c r="I1481" s="103">
        <f t="shared" si="100"/>
        <v>0</v>
      </c>
      <c r="J1481" s="103">
        <f t="shared" si="100"/>
        <v>0</v>
      </c>
      <c r="K1481" s="103">
        <f t="shared" si="100"/>
        <v>0</v>
      </c>
      <c r="L1481" s="103">
        <f t="shared" si="100"/>
        <v>0</v>
      </c>
      <c r="M1481" s="103">
        <f t="shared" si="100"/>
        <v>0</v>
      </c>
      <c r="N1481" s="103">
        <f t="shared" si="100"/>
        <v>0</v>
      </c>
      <c r="O1481" s="103">
        <f t="shared" si="100"/>
        <v>0</v>
      </c>
      <c r="P1481" s="103">
        <f t="shared" si="100"/>
        <v>0</v>
      </c>
      <c r="Q1481" s="103">
        <f t="shared" si="100"/>
        <v>0</v>
      </c>
      <c r="R1481" s="103">
        <f t="shared" si="100"/>
        <v>0</v>
      </c>
      <c r="S1481" s="103">
        <f t="shared" si="100"/>
        <v>0</v>
      </c>
      <c r="T1481" s="103">
        <f t="shared" si="100"/>
        <v>0</v>
      </c>
      <c r="U1481" s="103">
        <f t="shared" si="100"/>
        <v>0</v>
      </c>
      <c r="V1481" s="103">
        <f t="shared" si="100"/>
        <v>0</v>
      </c>
      <c r="W1481" s="103">
        <f t="shared" si="100"/>
        <v>0</v>
      </c>
      <c r="X1481" s="103">
        <f t="shared" si="100"/>
        <v>0</v>
      </c>
      <c r="Y1481" s="103">
        <f t="shared" si="100"/>
        <v>0</v>
      </c>
      <c r="Z1481" s="103">
        <f t="shared" si="100"/>
        <v>0</v>
      </c>
      <c r="AA1481" s="103">
        <f t="shared" si="100"/>
        <v>0</v>
      </c>
      <c r="AB1481" s="103">
        <f t="shared" si="100"/>
        <v>0</v>
      </c>
      <c r="AC1481" s="104">
        <f t="shared" si="100"/>
        <v>0</v>
      </c>
      <c r="AE1481" s="105">
        <f t="shared" si="93"/>
        <v>0</v>
      </c>
      <c r="AG1481" s="105">
        <f t="shared" si="94"/>
        <v>0</v>
      </c>
      <c r="AI1481" s="105">
        <f t="shared" si="95"/>
        <v>0</v>
      </c>
      <c r="AK1481" s="301"/>
    </row>
    <row r="1482" spans="4:37" ht="12.75" customHeight="1" outlineLevel="1" x14ac:dyDescent="0.25">
      <c r="D1482" s="139" t="str">
        <f>'Line Items'!D1024</f>
        <v>[Rolling Stock Line 28]</v>
      </c>
      <c r="E1482" s="102"/>
      <c r="F1482" s="140" t="str">
        <f t="shared" si="96"/>
        <v>£000</v>
      </c>
      <c r="G1482" s="103">
        <f t="shared" si="100"/>
        <v>0</v>
      </c>
      <c r="H1482" s="103">
        <f t="shared" si="100"/>
        <v>0</v>
      </c>
      <c r="I1482" s="103">
        <f t="shared" si="100"/>
        <v>0</v>
      </c>
      <c r="J1482" s="103">
        <f t="shared" si="100"/>
        <v>0</v>
      </c>
      <c r="K1482" s="103">
        <f t="shared" si="100"/>
        <v>0</v>
      </c>
      <c r="L1482" s="103">
        <f t="shared" si="100"/>
        <v>0</v>
      </c>
      <c r="M1482" s="103">
        <f t="shared" si="100"/>
        <v>0</v>
      </c>
      <c r="N1482" s="103">
        <f t="shared" si="100"/>
        <v>0</v>
      </c>
      <c r="O1482" s="103">
        <f t="shared" si="100"/>
        <v>0</v>
      </c>
      <c r="P1482" s="103">
        <f t="shared" si="100"/>
        <v>0</v>
      </c>
      <c r="Q1482" s="103">
        <f t="shared" si="100"/>
        <v>0</v>
      </c>
      <c r="R1482" s="103">
        <f t="shared" si="100"/>
        <v>0</v>
      </c>
      <c r="S1482" s="103">
        <f t="shared" si="100"/>
        <v>0</v>
      </c>
      <c r="T1482" s="103">
        <f t="shared" si="100"/>
        <v>0</v>
      </c>
      <c r="U1482" s="103">
        <f t="shared" si="100"/>
        <v>0</v>
      </c>
      <c r="V1482" s="103">
        <f t="shared" si="100"/>
        <v>0</v>
      </c>
      <c r="W1482" s="103">
        <f t="shared" si="100"/>
        <v>0</v>
      </c>
      <c r="X1482" s="103">
        <f t="shared" si="100"/>
        <v>0</v>
      </c>
      <c r="Y1482" s="103">
        <f t="shared" si="100"/>
        <v>0</v>
      </c>
      <c r="Z1482" s="103">
        <f t="shared" si="100"/>
        <v>0</v>
      </c>
      <c r="AA1482" s="103">
        <f t="shared" si="100"/>
        <v>0</v>
      </c>
      <c r="AB1482" s="103">
        <f t="shared" si="100"/>
        <v>0</v>
      </c>
      <c r="AC1482" s="104">
        <f t="shared" si="100"/>
        <v>0</v>
      </c>
      <c r="AE1482" s="105">
        <f t="shared" si="93"/>
        <v>0</v>
      </c>
      <c r="AG1482" s="105">
        <f t="shared" si="94"/>
        <v>0</v>
      </c>
      <c r="AI1482" s="105">
        <f t="shared" si="95"/>
        <v>0</v>
      </c>
      <c r="AK1482" s="301"/>
    </row>
    <row r="1483" spans="4:37" ht="12.75" customHeight="1" outlineLevel="1" x14ac:dyDescent="0.25">
      <c r="D1483" s="139" t="str">
        <f>'Line Items'!D1025</f>
        <v>[Rolling Stock Line 29]</v>
      </c>
      <c r="E1483" s="102"/>
      <c r="F1483" s="140" t="str">
        <f t="shared" si="96"/>
        <v>£000</v>
      </c>
      <c r="G1483" s="103">
        <f t="shared" si="100"/>
        <v>0</v>
      </c>
      <c r="H1483" s="103">
        <f t="shared" si="100"/>
        <v>0</v>
      </c>
      <c r="I1483" s="103">
        <f t="shared" si="100"/>
        <v>0</v>
      </c>
      <c r="J1483" s="103">
        <f t="shared" si="100"/>
        <v>0</v>
      </c>
      <c r="K1483" s="103">
        <f t="shared" si="100"/>
        <v>0</v>
      </c>
      <c r="L1483" s="103">
        <f t="shared" si="100"/>
        <v>0</v>
      </c>
      <c r="M1483" s="103">
        <f t="shared" si="100"/>
        <v>0</v>
      </c>
      <c r="N1483" s="103">
        <f t="shared" si="100"/>
        <v>0</v>
      </c>
      <c r="O1483" s="103">
        <f t="shared" si="100"/>
        <v>0</v>
      </c>
      <c r="P1483" s="103">
        <f t="shared" si="100"/>
        <v>0</v>
      </c>
      <c r="Q1483" s="103">
        <f t="shared" si="100"/>
        <v>0</v>
      </c>
      <c r="R1483" s="103">
        <f t="shared" si="100"/>
        <v>0</v>
      </c>
      <c r="S1483" s="103">
        <f t="shared" si="100"/>
        <v>0</v>
      </c>
      <c r="T1483" s="103">
        <f t="shared" si="100"/>
        <v>0</v>
      </c>
      <c r="U1483" s="103">
        <f t="shared" si="100"/>
        <v>0</v>
      </c>
      <c r="V1483" s="103">
        <f t="shared" si="100"/>
        <v>0</v>
      </c>
      <c r="W1483" s="103">
        <f t="shared" si="100"/>
        <v>0</v>
      </c>
      <c r="X1483" s="103">
        <f t="shared" si="100"/>
        <v>0</v>
      </c>
      <c r="Y1483" s="103">
        <f t="shared" si="100"/>
        <v>0</v>
      </c>
      <c r="Z1483" s="103">
        <f t="shared" si="100"/>
        <v>0</v>
      </c>
      <c r="AA1483" s="103">
        <f t="shared" si="100"/>
        <v>0</v>
      </c>
      <c r="AB1483" s="103">
        <f t="shared" si="100"/>
        <v>0</v>
      </c>
      <c r="AC1483" s="104">
        <f t="shared" si="100"/>
        <v>0</v>
      </c>
      <c r="AE1483" s="105">
        <f t="shared" si="93"/>
        <v>0</v>
      </c>
      <c r="AG1483" s="105">
        <f t="shared" si="94"/>
        <v>0</v>
      </c>
      <c r="AI1483" s="105">
        <f t="shared" si="95"/>
        <v>0</v>
      </c>
      <c r="AK1483" s="301"/>
    </row>
    <row r="1484" spans="4:37" ht="12.75" customHeight="1" outlineLevel="1" x14ac:dyDescent="0.25">
      <c r="D1484" s="139" t="str">
        <f>'Line Items'!D1026</f>
        <v>[Rolling Stock Line 30]</v>
      </c>
      <c r="E1484" s="102"/>
      <c r="F1484" s="140" t="str">
        <f t="shared" si="96"/>
        <v>£000</v>
      </c>
      <c r="G1484" s="103">
        <f t="shared" si="100"/>
        <v>0</v>
      </c>
      <c r="H1484" s="103">
        <f t="shared" si="100"/>
        <v>0</v>
      </c>
      <c r="I1484" s="103">
        <f t="shared" si="100"/>
        <v>0</v>
      </c>
      <c r="J1484" s="103">
        <f t="shared" si="100"/>
        <v>0</v>
      </c>
      <c r="K1484" s="103">
        <f t="shared" si="100"/>
        <v>0</v>
      </c>
      <c r="L1484" s="103">
        <f t="shared" si="100"/>
        <v>0</v>
      </c>
      <c r="M1484" s="103">
        <f t="shared" si="100"/>
        <v>0</v>
      </c>
      <c r="N1484" s="103">
        <f t="shared" si="100"/>
        <v>0</v>
      </c>
      <c r="O1484" s="103">
        <f t="shared" si="100"/>
        <v>0</v>
      </c>
      <c r="P1484" s="103">
        <f t="shared" si="100"/>
        <v>0</v>
      </c>
      <c r="Q1484" s="103">
        <f t="shared" si="100"/>
        <v>0</v>
      </c>
      <c r="R1484" s="103">
        <f t="shared" si="100"/>
        <v>0</v>
      </c>
      <c r="S1484" s="103">
        <f t="shared" si="100"/>
        <v>0</v>
      </c>
      <c r="T1484" s="103">
        <f t="shared" si="100"/>
        <v>0</v>
      </c>
      <c r="U1484" s="103">
        <f t="shared" si="100"/>
        <v>0</v>
      </c>
      <c r="V1484" s="103">
        <f t="shared" si="100"/>
        <v>0</v>
      </c>
      <c r="W1484" s="103">
        <f t="shared" si="100"/>
        <v>0</v>
      </c>
      <c r="X1484" s="103">
        <f t="shared" si="100"/>
        <v>0</v>
      </c>
      <c r="Y1484" s="103">
        <f t="shared" si="100"/>
        <v>0</v>
      </c>
      <c r="Z1484" s="103">
        <f t="shared" si="100"/>
        <v>0</v>
      </c>
      <c r="AA1484" s="103">
        <f t="shared" si="100"/>
        <v>0</v>
      </c>
      <c r="AB1484" s="103">
        <f t="shared" si="100"/>
        <v>0</v>
      </c>
      <c r="AC1484" s="104">
        <f t="shared" si="100"/>
        <v>0</v>
      </c>
      <c r="AE1484" s="105">
        <f t="shared" si="93"/>
        <v>0</v>
      </c>
      <c r="AG1484" s="105">
        <f t="shared" si="94"/>
        <v>0</v>
      </c>
      <c r="AI1484" s="105">
        <f t="shared" si="95"/>
        <v>0</v>
      </c>
      <c r="AK1484" s="301"/>
    </row>
    <row r="1485" spans="4:37" ht="12.75" customHeight="1" outlineLevel="1" x14ac:dyDescent="0.25">
      <c r="D1485" s="139" t="str">
        <f>'Line Items'!D1027</f>
        <v>[Rolling Stock Line 31]</v>
      </c>
      <c r="E1485" s="102"/>
      <c r="F1485" s="140" t="str">
        <f t="shared" si="96"/>
        <v>£000</v>
      </c>
      <c r="G1485" s="103">
        <f t="shared" si="100"/>
        <v>0</v>
      </c>
      <c r="H1485" s="103">
        <f t="shared" si="100"/>
        <v>0</v>
      </c>
      <c r="I1485" s="103">
        <f t="shared" si="100"/>
        <v>0</v>
      </c>
      <c r="J1485" s="103">
        <f t="shared" si="100"/>
        <v>0</v>
      </c>
      <c r="K1485" s="103">
        <f t="shared" si="100"/>
        <v>0</v>
      </c>
      <c r="L1485" s="103">
        <f t="shared" si="100"/>
        <v>0</v>
      </c>
      <c r="M1485" s="103">
        <f t="shared" si="100"/>
        <v>0</v>
      </c>
      <c r="N1485" s="103">
        <f t="shared" si="100"/>
        <v>0</v>
      </c>
      <c r="O1485" s="103">
        <f t="shared" si="100"/>
        <v>0</v>
      </c>
      <c r="P1485" s="103">
        <f t="shared" si="100"/>
        <v>0</v>
      </c>
      <c r="Q1485" s="103">
        <f t="shared" si="100"/>
        <v>0</v>
      </c>
      <c r="R1485" s="103">
        <f t="shared" si="100"/>
        <v>0</v>
      </c>
      <c r="S1485" s="103">
        <f t="shared" si="100"/>
        <v>0</v>
      </c>
      <c r="T1485" s="103">
        <f t="shared" si="100"/>
        <v>0</v>
      </c>
      <c r="U1485" s="103">
        <f t="shared" si="100"/>
        <v>0</v>
      </c>
      <c r="V1485" s="103">
        <f t="shared" si="100"/>
        <v>0</v>
      </c>
      <c r="W1485" s="103">
        <f t="shared" si="100"/>
        <v>0</v>
      </c>
      <c r="X1485" s="103">
        <f t="shared" si="100"/>
        <v>0</v>
      </c>
      <c r="Y1485" s="103">
        <f t="shared" si="100"/>
        <v>0</v>
      </c>
      <c r="Z1485" s="103">
        <f t="shared" si="100"/>
        <v>0</v>
      </c>
      <c r="AA1485" s="103">
        <f t="shared" si="100"/>
        <v>0</v>
      </c>
      <c r="AB1485" s="103">
        <f t="shared" si="100"/>
        <v>0</v>
      </c>
      <c r="AC1485" s="104">
        <f t="shared" si="100"/>
        <v>0</v>
      </c>
      <c r="AE1485" s="105">
        <f t="shared" si="93"/>
        <v>0</v>
      </c>
      <c r="AG1485" s="105">
        <f t="shared" si="94"/>
        <v>0</v>
      </c>
      <c r="AI1485" s="105">
        <f t="shared" si="95"/>
        <v>0</v>
      </c>
      <c r="AK1485" s="301"/>
    </row>
    <row r="1486" spans="4:37" ht="12.75" customHeight="1" outlineLevel="1" x14ac:dyDescent="0.25">
      <c r="D1486" s="139" t="str">
        <f>'Line Items'!D1028</f>
        <v>[Rolling Stock Line 32]</v>
      </c>
      <c r="E1486" s="102"/>
      <c r="F1486" s="140" t="str">
        <f t="shared" si="96"/>
        <v>£000</v>
      </c>
      <c r="G1486" s="103">
        <f t="shared" si="100"/>
        <v>0</v>
      </c>
      <c r="H1486" s="103">
        <f t="shared" si="100"/>
        <v>0</v>
      </c>
      <c r="I1486" s="103">
        <f t="shared" si="100"/>
        <v>0</v>
      </c>
      <c r="J1486" s="103">
        <f t="shared" si="100"/>
        <v>0</v>
      </c>
      <c r="K1486" s="103">
        <f t="shared" si="100"/>
        <v>0</v>
      </c>
      <c r="L1486" s="103">
        <f t="shared" si="100"/>
        <v>0</v>
      </c>
      <c r="M1486" s="103">
        <f t="shared" si="100"/>
        <v>0</v>
      </c>
      <c r="N1486" s="103">
        <f t="shared" si="100"/>
        <v>0</v>
      </c>
      <c r="O1486" s="103">
        <f t="shared" si="100"/>
        <v>0</v>
      </c>
      <c r="P1486" s="103">
        <f t="shared" si="100"/>
        <v>0</v>
      </c>
      <c r="Q1486" s="103">
        <f t="shared" si="100"/>
        <v>0</v>
      </c>
      <c r="R1486" s="103">
        <f t="shared" si="100"/>
        <v>0</v>
      </c>
      <c r="S1486" s="103">
        <f t="shared" si="100"/>
        <v>0</v>
      </c>
      <c r="T1486" s="103">
        <f t="shared" si="100"/>
        <v>0</v>
      </c>
      <c r="U1486" s="103">
        <f t="shared" si="100"/>
        <v>0</v>
      </c>
      <c r="V1486" s="103">
        <f t="shared" si="100"/>
        <v>0</v>
      </c>
      <c r="W1486" s="103">
        <f t="shared" si="100"/>
        <v>0</v>
      </c>
      <c r="X1486" s="103">
        <f t="shared" si="100"/>
        <v>0</v>
      </c>
      <c r="Y1486" s="103">
        <f t="shared" si="100"/>
        <v>0</v>
      </c>
      <c r="Z1486" s="103">
        <f t="shared" si="100"/>
        <v>0</v>
      </c>
      <c r="AA1486" s="103">
        <f t="shared" si="100"/>
        <v>0</v>
      </c>
      <c r="AB1486" s="103">
        <f t="shared" si="100"/>
        <v>0</v>
      </c>
      <c r="AC1486" s="104">
        <f t="shared" si="100"/>
        <v>0</v>
      </c>
      <c r="AE1486" s="105">
        <f t="shared" si="93"/>
        <v>0</v>
      </c>
      <c r="AG1486" s="105">
        <f t="shared" si="94"/>
        <v>0</v>
      </c>
      <c r="AI1486" s="105">
        <f t="shared" si="95"/>
        <v>0</v>
      </c>
      <c r="AK1486" s="301"/>
    </row>
    <row r="1487" spans="4:37" ht="12.75" customHeight="1" outlineLevel="1" x14ac:dyDescent="0.25">
      <c r="D1487" s="139" t="str">
        <f>'Line Items'!D1029</f>
        <v>[Rolling Stock Line 33]</v>
      </c>
      <c r="E1487" s="102"/>
      <c r="F1487" s="140" t="str">
        <f t="shared" si="96"/>
        <v>£000</v>
      </c>
      <c r="G1487" s="103">
        <f t="shared" si="100"/>
        <v>0</v>
      </c>
      <c r="H1487" s="103">
        <f t="shared" si="100"/>
        <v>0</v>
      </c>
      <c r="I1487" s="103">
        <f t="shared" si="100"/>
        <v>0</v>
      </c>
      <c r="J1487" s="103">
        <f t="shared" si="100"/>
        <v>0</v>
      </c>
      <c r="K1487" s="103">
        <f t="shared" si="100"/>
        <v>0</v>
      </c>
      <c r="L1487" s="103">
        <f t="shared" si="100"/>
        <v>0</v>
      </c>
      <c r="M1487" s="103">
        <f t="shared" si="100"/>
        <v>0</v>
      </c>
      <c r="N1487" s="103">
        <f t="shared" si="100"/>
        <v>0</v>
      </c>
      <c r="O1487" s="103">
        <f t="shared" si="100"/>
        <v>0</v>
      </c>
      <c r="P1487" s="103">
        <f t="shared" si="100"/>
        <v>0</v>
      </c>
      <c r="Q1487" s="103">
        <f t="shared" si="100"/>
        <v>0</v>
      </c>
      <c r="R1487" s="103">
        <f t="shared" si="100"/>
        <v>0</v>
      </c>
      <c r="S1487" s="103">
        <f t="shared" si="100"/>
        <v>0</v>
      </c>
      <c r="T1487" s="103">
        <f t="shared" si="100"/>
        <v>0</v>
      </c>
      <c r="U1487" s="103">
        <f t="shared" si="100"/>
        <v>0</v>
      </c>
      <c r="V1487" s="103">
        <f t="shared" si="100"/>
        <v>0</v>
      </c>
      <c r="W1487" s="103">
        <f t="shared" si="100"/>
        <v>0</v>
      </c>
      <c r="X1487" s="103">
        <f t="shared" si="100"/>
        <v>0</v>
      </c>
      <c r="Y1487" s="103">
        <f t="shared" si="100"/>
        <v>0</v>
      </c>
      <c r="Z1487" s="103">
        <f t="shared" si="100"/>
        <v>0</v>
      </c>
      <c r="AA1487" s="103">
        <f t="shared" si="100"/>
        <v>0</v>
      </c>
      <c r="AB1487" s="103">
        <f t="shared" si="100"/>
        <v>0</v>
      </c>
      <c r="AC1487" s="104">
        <f t="shared" si="100"/>
        <v>0</v>
      </c>
      <c r="AE1487" s="105">
        <f t="shared" si="93"/>
        <v>0</v>
      </c>
      <c r="AG1487" s="105">
        <f t="shared" si="94"/>
        <v>0</v>
      </c>
      <c r="AI1487" s="105">
        <f t="shared" si="95"/>
        <v>0</v>
      </c>
      <c r="AK1487" s="301"/>
    </row>
    <row r="1488" spans="4:37" ht="12.75" customHeight="1" outlineLevel="1" x14ac:dyDescent="0.25">
      <c r="D1488" s="139" t="str">
        <f>'Line Items'!D1030</f>
        <v>[Rolling Stock Line 34]</v>
      </c>
      <c r="E1488" s="102"/>
      <c r="F1488" s="140" t="str">
        <f t="shared" si="96"/>
        <v>£000</v>
      </c>
      <c r="G1488" s="103">
        <f t="shared" si="100"/>
        <v>0</v>
      </c>
      <c r="H1488" s="103">
        <f t="shared" si="100"/>
        <v>0</v>
      </c>
      <c r="I1488" s="103">
        <f t="shared" si="100"/>
        <v>0</v>
      </c>
      <c r="J1488" s="103">
        <f t="shared" si="100"/>
        <v>0</v>
      </c>
      <c r="K1488" s="103">
        <f t="shared" si="100"/>
        <v>0</v>
      </c>
      <c r="L1488" s="103">
        <f t="shared" si="100"/>
        <v>0</v>
      </c>
      <c r="M1488" s="103">
        <f t="shared" si="100"/>
        <v>0</v>
      </c>
      <c r="N1488" s="103">
        <f t="shared" si="100"/>
        <v>0</v>
      </c>
      <c r="O1488" s="103">
        <f t="shared" si="100"/>
        <v>0</v>
      </c>
      <c r="P1488" s="103">
        <f t="shared" si="100"/>
        <v>0</v>
      </c>
      <c r="Q1488" s="103">
        <f t="shared" si="100"/>
        <v>0</v>
      </c>
      <c r="R1488" s="103">
        <f t="shared" si="100"/>
        <v>0</v>
      </c>
      <c r="S1488" s="103">
        <f t="shared" si="100"/>
        <v>0</v>
      </c>
      <c r="T1488" s="103">
        <f t="shared" si="100"/>
        <v>0</v>
      </c>
      <c r="U1488" s="103">
        <f t="shared" si="100"/>
        <v>0</v>
      </c>
      <c r="V1488" s="103">
        <f t="shared" si="100"/>
        <v>0</v>
      </c>
      <c r="W1488" s="103">
        <f t="shared" si="100"/>
        <v>0</v>
      </c>
      <c r="X1488" s="103">
        <f t="shared" si="100"/>
        <v>0</v>
      </c>
      <c r="Y1488" s="103">
        <f t="shared" si="100"/>
        <v>0</v>
      </c>
      <c r="Z1488" s="103">
        <f t="shared" si="100"/>
        <v>0</v>
      </c>
      <c r="AA1488" s="103">
        <f t="shared" si="100"/>
        <v>0</v>
      </c>
      <c r="AB1488" s="103">
        <f t="shared" si="100"/>
        <v>0</v>
      </c>
      <c r="AC1488" s="104">
        <f t="shared" si="100"/>
        <v>0</v>
      </c>
      <c r="AE1488" s="105">
        <f t="shared" si="93"/>
        <v>0</v>
      </c>
      <c r="AG1488" s="105">
        <f t="shared" si="94"/>
        <v>0</v>
      </c>
      <c r="AI1488" s="105">
        <f t="shared" si="95"/>
        <v>0</v>
      </c>
      <c r="AK1488" s="301"/>
    </row>
    <row r="1489" spans="4:37" ht="12.75" customHeight="1" outlineLevel="1" x14ac:dyDescent="0.25">
      <c r="D1489" s="139" t="str">
        <f>'Line Items'!D1031</f>
        <v>[Rolling Stock Line 35]</v>
      </c>
      <c r="E1489" s="102"/>
      <c r="F1489" s="140" t="str">
        <f t="shared" si="96"/>
        <v>£000</v>
      </c>
      <c r="G1489" s="103">
        <f t="shared" si="100"/>
        <v>0</v>
      </c>
      <c r="H1489" s="103">
        <f t="shared" si="100"/>
        <v>0</v>
      </c>
      <c r="I1489" s="103">
        <f t="shared" si="100"/>
        <v>0</v>
      </c>
      <c r="J1489" s="103">
        <f t="shared" si="100"/>
        <v>0</v>
      </c>
      <c r="K1489" s="103">
        <f t="shared" si="100"/>
        <v>0</v>
      </c>
      <c r="L1489" s="103">
        <f t="shared" si="100"/>
        <v>0</v>
      </c>
      <c r="M1489" s="103">
        <f t="shared" si="100"/>
        <v>0</v>
      </c>
      <c r="N1489" s="103">
        <f t="shared" si="100"/>
        <v>0</v>
      </c>
      <c r="O1489" s="103">
        <f t="shared" si="100"/>
        <v>0</v>
      </c>
      <c r="P1489" s="103">
        <f t="shared" si="100"/>
        <v>0</v>
      </c>
      <c r="Q1489" s="103">
        <f t="shared" si="100"/>
        <v>0</v>
      </c>
      <c r="R1489" s="103">
        <f t="shared" si="100"/>
        <v>0</v>
      </c>
      <c r="S1489" s="103">
        <f t="shared" si="100"/>
        <v>0</v>
      </c>
      <c r="T1489" s="103">
        <f t="shared" si="100"/>
        <v>0</v>
      </c>
      <c r="U1489" s="103">
        <f t="shared" si="100"/>
        <v>0</v>
      </c>
      <c r="V1489" s="103">
        <f t="shared" si="100"/>
        <v>0</v>
      </c>
      <c r="W1489" s="103">
        <f t="shared" si="100"/>
        <v>0</v>
      </c>
      <c r="X1489" s="103">
        <f t="shared" si="100"/>
        <v>0</v>
      </c>
      <c r="Y1489" s="103">
        <f t="shared" si="100"/>
        <v>0</v>
      </c>
      <c r="Z1489" s="103">
        <f t="shared" si="100"/>
        <v>0</v>
      </c>
      <c r="AA1489" s="103">
        <f t="shared" si="100"/>
        <v>0</v>
      </c>
      <c r="AB1489" s="103">
        <f t="shared" si="100"/>
        <v>0</v>
      </c>
      <c r="AC1489" s="104">
        <f t="shared" si="100"/>
        <v>0</v>
      </c>
      <c r="AE1489" s="105">
        <f t="shared" si="93"/>
        <v>0</v>
      </c>
      <c r="AG1489" s="105">
        <f t="shared" si="94"/>
        <v>0</v>
      </c>
      <c r="AI1489" s="105">
        <f t="shared" si="95"/>
        <v>0</v>
      </c>
      <c r="AK1489" s="301"/>
    </row>
    <row r="1490" spans="4:37" ht="12.75" customHeight="1" outlineLevel="1" x14ac:dyDescent="0.25">
      <c r="D1490" s="139" t="str">
        <f>'Line Items'!D1032</f>
        <v>[Rolling Stock Line 36]</v>
      </c>
      <c r="E1490" s="102"/>
      <c r="F1490" s="140" t="str">
        <f t="shared" si="96"/>
        <v>£000</v>
      </c>
      <c r="G1490" s="103">
        <f t="shared" si="100"/>
        <v>0</v>
      </c>
      <c r="H1490" s="103">
        <f t="shared" si="100"/>
        <v>0</v>
      </c>
      <c r="I1490" s="103">
        <f t="shared" ref="I1490:AC1490" si="101">I53*I1227</f>
        <v>0</v>
      </c>
      <c r="J1490" s="103">
        <f t="shared" si="101"/>
        <v>0</v>
      </c>
      <c r="K1490" s="103">
        <f t="shared" si="101"/>
        <v>0</v>
      </c>
      <c r="L1490" s="103">
        <f t="shared" si="101"/>
        <v>0</v>
      </c>
      <c r="M1490" s="103">
        <f t="shared" si="101"/>
        <v>0</v>
      </c>
      <c r="N1490" s="103">
        <f t="shared" si="101"/>
        <v>0</v>
      </c>
      <c r="O1490" s="103">
        <f t="shared" si="101"/>
        <v>0</v>
      </c>
      <c r="P1490" s="103">
        <f t="shared" si="101"/>
        <v>0</v>
      </c>
      <c r="Q1490" s="103">
        <f t="shared" si="101"/>
        <v>0</v>
      </c>
      <c r="R1490" s="103">
        <f t="shared" si="101"/>
        <v>0</v>
      </c>
      <c r="S1490" s="103">
        <f t="shared" si="101"/>
        <v>0</v>
      </c>
      <c r="T1490" s="103">
        <f t="shared" si="101"/>
        <v>0</v>
      </c>
      <c r="U1490" s="103">
        <f t="shared" si="101"/>
        <v>0</v>
      </c>
      <c r="V1490" s="103">
        <f t="shared" si="101"/>
        <v>0</v>
      </c>
      <c r="W1490" s="103">
        <f t="shared" si="101"/>
        <v>0</v>
      </c>
      <c r="X1490" s="103">
        <f t="shared" si="101"/>
        <v>0</v>
      </c>
      <c r="Y1490" s="103">
        <f t="shared" si="101"/>
        <v>0</v>
      </c>
      <c r="Z1490" s="103">
        <f t="shared" si="101"/>
        <v>0</v>
      </c>
      <c r="AA1490" s="103">
        <f t="shared" si="101"/>
        <v>0</v>
      </c>
      <c r="AB1490" s="103">
        <f t="shared" si="101"/>
        <v>0</v>
      </c>
      <c r="AC1490" s="104">
        <f t="shared" si="101"/>
        <v>0</v>
      </c>
      <c r="AE1490" s="105">
        <f t="shared" si="93"/>
        <v>0</v>
      </c>
      <c r="AG1490" s="105">
        <f t="shared" si="94"/>
        <v>0</v>
      </c>
      <c r="AI1490" s="105">
        <f t="shared" si="95"/>
        <v>0</v>
      </c>
      <c r="AK1490" s="301"/>
    </row>
    <row r="1491" spans="4:37" ht="12.75" customHeight="1" outlineLevel="1" x14ac:dyDescent="0.25">
      <c r="D1491" s="139" t="str">
        <f>'Line Items'!D1033</f>
        <v>[Rolling Stock Line 37]</v>
      </c>
      <c r="E1491" s="102"/>
      <c r="F1491" s="140" t="str">
        <f t="shared" si="96"/>
        <v>£000</v>
      </c>
      <c r="G1491" s="103">
        <f t="shared" ref="G1491:AC1502" si="102">G54*G1228</f>
        <v>0</v>
      </c>
      <c r="H1491" s="103">
        <f t="shared" si="102"/>
        <v>0</v>
      </c>
      <c r="I1491" s="103">
        <f t="shared" si="102"/>
        <v>0</v>
      </c>
      <c r="J1491" s="103">
        <f t="shared" si="102"/>
        <v>0</v>
      </c>
      <c r="K1491" s="103">
        <f t="shared" si="102"/>
        <v>0</v>
      </c>
      <c r="L1491" s="103">
        <f t="shared" si="102"/>
        <v>0</v>
      </c>
      <c r="M1491" s="103">
        <f t="shared" si="102"/>
        <v>0</v>
      </c>
      <c r="N1491" s="103">
        <f t="shared" si="102"/>
        <v>0</v>
      </c>
      <c r="O1491" s="103">
        <f t="shared" si="102"/>
        <v>0</v>
      </c>
      <c r="P1491" s="103">
        <f t="shared" si="102"/>
        <v>0</v>
      </c>
      <c r="Q1491" s="103">
        <f t="shared" si="102"/>
        <v>0</v>
      </c>
      <c r="R1491" s="103">
        <f t="shared" si="102"/>
        <v>0</v>
      </c>
      <c r="S1491" s="103">
        <f t="shared" si="102"/>
        <v>0</v>
      </c>
      <c r="T1491" s="103">
        <f t="shared" si="102"/>
        <v>0</v>
      </c>
      <c r="U1491" s="103">
        <f t="shared" si="102"/>
        <v>0</v>
      </c>
      <c r="V1491" s="103">
        <f t="shared" si="102"/>
        <v>0</v>
      </c>
      <c r="W1491" s="103">
        <f t="shared" si="102"/>
        <v>0</v>
      </c>
      <c r="X1491" s="103">
        <f t="shared" si="102"/>
        <v>0</v>
      </c>
      <c r="Y1491" s="103">
        <f t="shared" si="102"/>
        <v>0</v>
      </c>
      <c r="Z1491" s="103">
        <f t="shared" si="102"/>
        <v>0</v>
      </c>
      <c r="AA1491" s="103">
        <f t="shared" si="102"/>
        <v>0</v>
      </c>
      <c r="AB1491" s="103">
        <f t="shared" si="102"/>
        <v>0</v>
      </c>
      <c r="AC1491" s="104">
        <f t="shared" si="102"/>
        <v>0</v>
      </c>
      <c r="AE1491" s="105">
        <f t="shared" si="93"/>
        <v>0</v>
      </c>
      <c r="AG1491" s="105">
        <f t="shared" si="94"/>
        <v>0</v>
      </c>
      <c r="AI1491" s="105">
        <f t="shared" si="95"/>
        <v>0</v>
      </c>
      <c r="AK1491" s="301"/>
    </row>
    <row r="1492" spans="4:37" ht="12.75" customHeight="1" outlineLevel="1" x14ac:dyDescent="0.25">
      <c r="D1492" s="139" t="str">
        <f>'Line Items'!D1034</f>
        <v>[Rolling Stock Line 38]</v>
      </c>
      <c r="E1492" s="102"/>
      <c r="F1492" s="140" t="str">
        <f t="shared" si="96"/>
        <v>£000</v>
      </c>
      <c r="G1492" s="103">
        <f t="shared" si="102"/>
        <v>0</v>
      </c>
      <c r="H1492" s="103">
        <f t="shared" si="102"/>
        <v>0</v>
      </c>
      <c r="I1492" s="103">
        <f t="shared" si="102"/>
        <v>0</v>
      </c>
      <c r="J1492" s="103">
        <f t="shared" si="102"/>
        <v>0</v>
      </c>
      <c r="K1492" s="103">
        <f t="shared" si="102"/>
        <v>0</v>
      </c>
      <c r="L1492" s="103">
        <f t="shared" si="102"/>
        <v>0</v>
      </c>
      <c r="M1492" s="103">
        <f t="shared" si="102"/>
        <v>0</v>
      </c>
      <c r="N1492" s="103">
        <f t="shared" si="102"/>
        <v>0</v>
      </c>
      <c r="O1492" s="103">
        <f t="shared" si="102"/>
        <v>0</v>
      </c>
      <c r="P1492" s="103">
        <f t="shared" si="102"/>
        <v>0</v>
      </c>
      <c r="Q1492" s="103">
        <f t="shared" si="102"/>
        <v>0</v>
      </c>
      <c r="R1492" s="103">
        <f t="shared" si="102"/>
        <v>0</v>
      </c>
      <c r="S1492" s="103">
        <f t="shared" si="102"/>
        <v>0</v>
      </c>
      <c r="T1492" s="103">
        <f t="shared" si="102"/>
        <v>0</v>
      </c>
      <c r="U1492" s="103">
        <f t="shared" si="102"/>
        <v>0</v>
      </c>
      <c r="V1492" s="103">
        <f t="shared" si="102"/>
        <v>0</v>
      </c>
      <c r="W1492" s="103">
        <f t="shared" si="102"/>
        <v>0</v>
      </c>
      <c r="X1492" s="103">
        <f t="shared" si="102"/>
        <v>0</v>
      </c>
      <c r="Y1492" s="103">
        <f t="shared" si="102"/>
        <v>0</v>
      </c>
      <c r="Z1492" s="103">
        <f t="shared" si="102"/>
        <v>0</v>
      </c>
      <c r="AA1492" s="103">
        <f t="shared" si="102"/>
        <v>0</v>
      </c>
      <c r="AB1492" s="103">
        <f t="shared" si="102"/>
        <v>0</v>
      </c>
      <c r="AC1492" s="104">
        <f t="shared" si="102"/>
        <v>0</v>
      </c>
      <c r="AE1492" s="105">
        <f t="shared" si="93"/>
        <v>0</v>
      </c>
      <c r="AG1492" s="105">
        <f t="shared" si="94"/>
        <v>0</v>
      </c>
      <c r="AI1492" s="105">
        <f t="shared" si="95"/>
        <v>0</v>
      </c>
      <c r="AK1492" s="301"/>
    </row>
    <row r="1493" spans="4:37" ht="12.75" customHeight="1" outlineLevel="1" x14ac:dyDescent="0.25">
      <c r="D1493" s="139" t="str">
        <f>'Line Items'!D1035</f>
        <v>[Rolling Stock Line 39]</v>
      </c>
      <c r="E1493" s="102"/>
      <c r="F1493" s="140" t="str">
        <f t="shared" si="96"/>
        <v>£000</v>
      </c>
      <c r="G1493" s="103">
        <f t="shared" si="102"/>
        <v>0</v>
      </c>
      <c r="H1493" s="103">
        <f t="shared" si="102"/>
        <v>0</v>
      </c>
      <c r="I1493" s="103">
        <f t="shared" si="102"/>
        <v>0</v>
      </c>
      <c r="J1493" s="103">
        <f t="shared" si="102"/>
        <v>0</v>
      </c>
      <c r="K1493" s="103">
        <f t="shared" si="102"/>
        <v>0</v>
      </c>
      <c r="L1493" s="103">
        <f t="shared" si="102"/>
        <v>0</v>
      </c>
      <c r="M1493" s="103">
        <f t="shared" si="102"/>
        <v>0</v>
      </c>
      <c r="N1493" s="103">
        <f t="shared" si="102"/>
        <v>0</v>
      </c>
      <c r="O1493" s="103">
        <f t="shared" si="102"/>
        <v>0</v>
      </c>
      <c r="P1493" s="103">
        <f t="shared" si="102"/>
        <v>0</v>
      </c>
      <c r="Q1493" s="103">
        <f t="shared" si="102"/>
        <v>0</v>
      </c>
      <c r="R1493" s="103">
        <f t="shared" si="102"/>
        <v>0</v>
      </c>
      <c r="S1493" s="103">
        <f t="shared" si="102"/>
        <v>0</v>
      </c>
      <c r="T1493" s="103">
        <f t="shared" si="102"/>
        <v>0</v>
      </c>
      <c r="U1493" s="103">
        <f t="shared" si="102"/>
        <v>0</v>
      </c>
      <c r="V1493" s="103">
        <f t="shared" si="102"/>
        <v>0</v>
      </c>
      <c r="W1493" s="103">
        <f t="shared" si="102"/>
        <v>0</v>
      </c>
      <c r="X1493" s="103">
        <f t="shared" si="102"/>
        <v>0</v>
      </c>
      <c r="Y1493" s="103">
        <f t="shared" si="102"/>
        <v>0</v>
      </c>
      <c r="Z1493" s="103">
        <f t="shared" si="102"/>
        <v>0</v>
      </c>
      <c r="AA1493" s="103">
        <f t="shared" si="102"/>
        <v>0</v>
      </c>
      <c r="AB1493" s="103">
        <f t="shared" si="102"/>
        <v>0</v>
      </c>
      <c r="AC1493" s="104">
        <f t="shared" si="102"/>
        <v>0</v>
      </c>
      <c r="AE1493" s="105">
        <f t="shared" si="93"/>
        <v>0</v>
      </c>
      <c r="AG1493" s="105">
        <f t="shared" si="94"/>
        <v>0</v>
      </c>
      <c r="AI1493" s="105">
        <f t="shared" si="95"/>
        <v>0</v>
      </c>
      <c r="AK1493" s="301"/>
    </row>
    <row r="1494" spans="4:37" ht="12.75" customHeight="1" outlineLevel="1" x14ac:dyDescent="0.25">
      <c r="D1494" s="139" t="str">
        <f>'Line Items'!D1036</f>
        <v>[Rolling Stock Line 40]</v>
      </c>
      <c r="E1494" s="102"/>
      <c r="F1494" s="140" t="str">
        <f t="shared" si="96"/>
        <v>£000</v>
      </c>
      <c r="G1494" s="103">
        <f t="shared" si="102"/>
        <v>0</v>
      </c>
      <c r="H1494" s="103">
        <f t="shared" si="102"/>
        <v>0</v>
      </c>
      <c r="I1494" s="103">
        <f t="shared" si="102"/>
        <v>0</v>
      </c>
      <c r="J1494" s="103">
        <f t="shared" si="102"/>
        <v>0</v>
      </c>
      <c r="K1494" s="103">
        <f t="shared" si="102"/>
        <v>0</v>
      </c>
      <c r="L1494" s="103">
        <f t="shared" si="102"/>
        <v>0</v>
      </c>
      <c r="M1494" s="103">
        <f t="shared" si="102"/>
        <v>0</v>
      </c>
      <c r="N1494" s="103">
        <f t="shared" si="102"/>
        <v>0</v>
      </c>
      <c r="O1494" s="103">
        <f t="shared" si="102"/>
        <v>0</v>
      </c>
      <c r="P1494" s="103">
        <f t="shared" si="102"/>
        <v>0</v>
      </c>
      <c r="Q1494" s="103">
        <f t="shared" si="102"/>
        <v>0</v>
      </c>
      <c r="R1494" s="103">
        <f t="shared" si="102"/>
        <v>0</v>
      </c>
      <c r="S1494" s="103">
        <f t="shared" si="102"/>
        <v>0</v>
      </c>
      <c r="T1494" s="103">
        <f t="shared" si="102"/>
        <v>0</v>
      </c>
      <c r="U1494" s="103">
        <f t="shared" si="102"/>
        <v>0</v>
      </c>
      <c r="V1494" s="103">
        <f t="shared" si="102"/>
        <v>0</v>
      </c>
      <c r="W1494" s="103">
        <f t="shared" si="102"/>
        <v>0</v>
      </c>
      <c r="X1494" s="103">
        <f t="shared" si="102"/>
        <v>0</v>
      </c>
      <c r="Y1494" s="103">
        <f t="shared" si="102"/>
        <v>0</v>
      </c>
      <c r="Z1494" s="103">
        <f t="shared" si="102"/>
        <v>0</v>
      </c>
      <c r="AA1494" s="103">
        <f t="shared" si="102"/>
        <v>0</v>
      </c>
      <c r="AB1494" s="103">
        <f t="shared" si="102"/>
        <v>0</v>
      </c>
      <c r="AC1494" s="104">
        <f t="shared" si="102"/>
        <v>0</v>
      </c>
      <c r="AE1494" s="105">
        <f t="shared" si="93"/>
        <v>0</v>
      </c>
      <c r="AG1494" s="105">
        <f t="shared" si="94"/>
        <v>0</v>
      </c>
      <c r="AI1494" s="105">
        <f t="shared" si="95"/>
        <v>0</v>
      </c>
      <c r="AK1494" s="301"/>
    </row>
    <row r="1495" spans="4:37" ht="12.75" customHeight="1" outlineLevel="1" x14ac:dyDescent="0.25">
      <c r="D1495" s="139" t="str">
        <f>'Line Items'!D1037</f>
        <v>[Rolling Stock Line 41]</v>
      </c>
      <c r="E1495" s="102"/>
      <c r="F1495" s="140" t="str">
        <f t="shared" si="96"/>
        <v>£000</v>
      </c>
      <c r="G1495" s="103">
        <f t="shared" si="102"/>
        <v>0</v>
      </c>
      <c r="H1495" s="103">
        <f t="shared" si="102"/>
        <v>0</v>
      </c>
      <c r="I1495" s="103">
        <f t="shared" si="102"/>
        <v>0</v>
      </c>
      <c r="J1495" s="103">
        <f t="shared" si="102"/>
        <v>0</v>
      </c>
      <c r="K1495" s="103">
        <f t="shared" si="102"/>
        <v>0</v>
      </c>
      <c r="L1495" s="103">
        <f t="shared" si="102"/>
        <v>0</v>
      </c>
      <c r="M1495" s="103">
        <f t="shared" si="102"/>
        <v>0</v>
      </c>
      <c r="N1495" s="103">
        <f t="shared" si="102"/>
        <v>0</v>
      </c>
      <c r="O1495" s="103">
        <f t="shared" si="102"/>
        <v>0</v>
      </c>
      <c r="P1495" s="103">
        <f t="shared" si="102"/>
        <v>0</v>
      </c>
      <c r="Q1495" s="103">
        <f t="shared" si="102"/>
        <v>0</v>
      </c>
      <c r="R1495" s="103">
        <f t="shared" si="102"/>
        <v>0</v>
      </c>
      <c r="S1495" s="103">
        <f t="shared" si="102"/>
        <v>0</v>
      </c>
      <c r="T1495" s="103">
        <f t="shared" si="102"/>
        <v>0</v>
      </c>
      <c r="U1495" s="103">
        <f t="shared" si="102"/>
        <v>0</v>
      </c>
      <c r="V1495" s="103">
        <f t="shared" si="102"/>
        <v>0</v>
      </c>
      <c r="W1495" s="103">
        <f t="shared" si="102"/>
        <v>0</v>
      </c>
      <c r="X1495" s="103">
        <f t="shared" si="102"/>
        <v>0</v>
      </c>
      <c r="Y1495" s="103">
        <f t="shared" si="102"/>
        <v>0</v>
      </c>
      <c r="Z1495" s="103">
        <f t="shared" si="102"/>
        <v>0</v>
      </c>
      <c r="AA1495" s="103">
        <f t="shared" si="102"/>
        <v>0</v>
      </c>
      <c r="AB1495" s="103">
        <f t="shared" si="102"/>
        <v>0</v>
      </c>
      <c r="AC1495" s="104">
        <f t="shared" si="102"/>
        <v>0</v>
      </c>
      <c r="AE1495" s="105">
        <f t="shared" si="93"/>
        <v>0</v>
      </c>
      <c r="AG1495" s="105">
        <f t="shared" si="94"/>
        <v>0</v>
      </c>
      <c r="AI1495" s="105">
        <f t="shared" si="95"/>
        <v>0</v>
      </c>
      <c r="AK1495" s="301"/>
    </row>
    <row r="1496" spans="4:37" ht="12.75" customHeight="1" outlineLevel="1" x14ac:dyDescent="0.25">
      <c r="D1496" s="139" t="str">
        <f>'Line Items'!D1038</f>
        <v>[Rolling Stock Line 42]</v>
      </c>
      <c r="E1496" s="102"/>
      <c r="F1496" s="140" t="str">
        <f t="shared" si="96"/>
        <v>£000</v>
      </c>
      <c r="G1496" s="103">
        <f t="shared" si="102"/>
        <v>0</v>
      </c>
      <c r="H1496" s="103">
        <f t="shared" si="102"/>
        <v>0</v>
      </c>
      <c r="I1496" s="103">
        <f t="shared" si="102"/>
        <v>0</v>
      </c>
      <c r="J1496" s="103">
        <f t="shared" si="102"/>
        <v>0</v>
      </c>
      <c r="K1496" s="103">
        <f t="shared" si="102"/>
        <v>0</v>
      </c>
      <c r="L1496" s="103">
        <f t="shared" si="102"/>
        <v>0</v>
      </c>
      <c r="M1496" s="103">
        <f t="shared" si="102"/>
        <v>0</v>
      </c>
      <c r="N1496" s="103">
        <f t="shared" si="102"/>
        <v>0</v>
      </c>
      <c r="O1496" s="103">
        <f t="shared" si="102"/>
        <v>0</v>
      </c>
      <c r="P1496" s="103">
        <f t="shared" si="102"/>
        <v>0</v>
      </c>
      <c r="Q1496" s="103">
        <f t="shared" si="102"/>
        <v>0</v>
      </c>
      <c r="R1496" s="103">
        <f t="shared" si="102"/>
        <v>0</v>
      </c>
      <c r="S1496" s="103">
        <f t="shared" si="102"/>
        <v>0</v>
      </c>
      <c r="T1496" s="103">
        <f t="shared" si="102"/>
        <v>0</v>
      </c>
      <c r="U1496" s="103">
        <f t="shared" si="102"/>
        <v>0</v>
      </c>
      <c r="V1496" s="103">
        <f t="shared" si="102"/>
        <v>0</v>
      </c>
      <c r="W1496" s="103">
        <f t="shared" si="102"/>
        <v>0</v>
      </c>
      <c r="X1496" s="103">
        <f t="shared" si="102"/>
        <v>0</v>
      </c>
      <c r="Y1496" s="103">
        <f t="shared" si="102"/>
        <v>0</v>
      </c>
      <c r="Z1496" s="103">
        <f t="shared" si="102"/>
        <v>0</v>
      </c>
      <c r="AA1496" s="103">
        <f t="shared" si="102"/>
        <v>0</v>
      </c>
      <c r="AB1496" s="103">
        <f t="shared" si="102"/>
        <v>0</v>
      </c>
      <c r="AC1496" s="104">
        <f t="shared" si="102"/>
        <v>0</v>
      </c>
      <c r="AE1496" s="105">
        <f t="shared" si="93"/>
        <v>0</v>
      </c>
      <c r="AG1496" s="105">
        <f t="shared" si="94"/>
        <v>0</v>
      </c>
      <c r="AI1496" s="105">
        <f t="shared" si="95"/>
        <v>0</v>
      </c>
      <c r="AK1496" s="301"/>
    </row>
    <row r="1497" spans="4:37" ht="12.75" customHeight="1" outlineLevel="1" x14ac:dyDescent="0.25">
      <c r="D1497" s="139" t="str">
        <f>'Line Items'!D1039</f>
        <v>[Rolling Stock Line 43]</v>
      </c>
      <c r="E1497" s="102"/>
      <c r="F1497" s="140" t="str">
        <f t="shared" si="96"/>
        <v>£000</v>
      </c>
      <c r="G1497" s="103">
        <f t="shared" si="102"/>
        <v>0</v>
      </c>
      <c r="H1497" s="103">
        <f t="shared" si="102"/>
        <v>0</v>
      </c>
      <c r="I1497" s="103">
        <f t="shared" si="102"/>
        <v>0</v>
      </c>
      <c r="J1497" s="103">
        <f t="shared" si="102"/>
        <v>0</v>
      </c>
      <c r="K1497" s="103">
        <f t="shared" si="102"/>
        <v>0</v>
      </c>
      <c r="L1497" s="103">
        <f t="shared" si="102"/>
        <v>0</v>
      </c>
      <c r="M1497" s="103">
        <f t="shared" si="102"/>
        <v>0</v>
      </c>
      <c r="N1497" s="103">
        <f t="shared" si="102"/>
        <v>0</v>
      </c>
      <c r="O1497" s="103">
        <f t="shared" si="102"/>
        <v>0</v>
      </c>
      <c r="P1497" s="103">
        <f t="shared" si="102"/>
        <v>0</v>
      </c>
      <c r="Q1497" s="103">
        <f t="shared" si="102"/>
        <v>0</v>
      </c>
      <c r="R1497" s="103">
        <f t="shared" si="102"/>
        <v>0</v>
      </c>
      <c r="S1497" s="103">
        <f t="shared" si="102"/>
        <v>0</v>
      </c>
      <c r="T1497" s="103">
        <f t="shared" si="102"/>
        <v>0</v>
      </c>
      <c r="U1497" s="103">
        <f t="shared" si="102"/>
        <v>0</v>
      </c>
      <c r="V1497" s="103">
        <f t="shared" si="102"/>
        <v>0</v>
      </c>
      <c r="W1497" s="103">
        <f t="shared" si="102"/>
        <v>0</v>
      </c>
      <c r="X1497" s="103">
        <f t="shared" si="102"/>
        <v>0</v>
      </c>
      <c r="Y1497" s="103">
        <f t="shared" si="102"/>
        <v>0</v>
      </c>
      <c r="Z1497" s="103">
        <f t="shared" si="102"/>
        <v>0</v>
      </c>
      <c r="AA1497" s="103">
        <f t="shared" si="102"/>
        <v>0</v>
      </c>
      <c r="AB1497" s="103">
        <f t="shared" si="102"/>
        <v>0</v>
      </c>
      <c r="AC1497" s="104">
        <f t="shared" si="102"/>
        <v>0</v>
      </c>
      <c r="AE1497" s="105">
        <f t="shared" si="93"/>
        <v>0</v>
      </c>
      <c r="AG1497" s="105">
        <f t="shared" si="94"/>
        <v>0</v>
      </c>
      <c r="AI1497" s="105">
        <f t="shared" si="95"/>
        <v>0</v>
      </c>
      <c r="AK1497" s="301"/>
    </row>
    <row r="1498" spans="4:37" ht="12.75" customHeight="1" outlineLevel="1" x14ac:dyDescent="0.25">
      <c r="D1498" s="139" t="str">
        <f>'Line Items'!D1040</f>
        <v>[Rolling Stock Line 44]</v>
      </c>
      <c r="E1498" s="102"/>
      <c r="F1498" s="140" t="str">
        <f t="shared" si="96"/>
        <v>£000</v>
      </c>
      <c r="G1498" s="103">
        <f t="shared" si="102"/>
        <v>0</v>
      </c>
      <c r="H1498" s="103">
        <f t="shared" si="102"/>
        <v>0</v>
      </c>
      <c r="I1498" s="103">
        <f t="shared" si="102"/>
        <v>0</v>
      </c>
      <c r="J1498" s="103">
        <f t="shared" si="102"/>
        <v>0</v>
      </c>
      <c r="K1498" s="103">
        <f t="shared" si="102"/>
        <v>0</v>
      </c>
      <c r="L1498" s="103">
        <f t="shared" si="102"/>
        <v>0</v>
      </c>
      <c r="M1498" s="103">
        <f t="shared" si="102"/>
        <v>0</v>
      </c>
      <c r="N1498" s="103">
        <f t="shared" si="102"/>
        <v>0</v>
      </c>
      <c r="O1498" s="103">
        <f t="shared" si="102"/>
        <v>0</v>
      </c>
      <c r="P1498" s="103">
        <f t="shared" si="102"/>
        <v>0</v>
      </c>
      <c r="Q1498" s="103">
        <f t="shared" si="102"/>
        <v>0</v>
      </c>
      <c r="R1498" s="103">
        <f t="shared" si="102"/>
        <v>0</v>
      </c>
      <c r="S1498" s="103">
        <f t="shared" si="102"/>
        <v>0</v>
      </c>
      <c r="T1498" s="103">
        <f t="shared" si="102"/>
        <v>0</v>
      </c>
      <c r="U1498" s="103">
        <f t="shared" si="102"/>
        <v>0</v>
      </c>
      <c r="V1498" s="103">
        <f t="shared" si="102"/>
        <v>0</v>
      </c>
      <c r="W1498" s="103">
        <f t="shared" si="102"/>
        <v>0</v>
      </c>
      <c r="X1498" s="103">
        <f t="shared" si="102"/>
        <v>0</v>
      </c>
      <c r="Y1498" s="103">
        <f t="shared" si="102"/>
        <v>0</v>
      </c>
      <c r="Z1498" s="103">
        <f t="shared" si="102"/>
        <v>0</v>
      </c>
      <c r="AA1498" s="103">
        <f t="shared" si="102"/>
        <v>0</v>
      </c>
      <c r="AB1498" s="103">
        <f t="shared" si="102"/>
        <v>0</v>
      </c>
      <c r="AC1498" s="104">
        <f t="shared" si="102"/>
        <v>0</v>
      </c>
      <c r="AE1498" s="105">
        <f t="shared" si="93"/>
        <v>0</v>
      </c>
      <c r="AG1498" s="105">
        <f t="shared" si="94"/>
        <v>0</v>
      </c>
      <c r="AI1498" s="105">
        <f t="shared" si="95"/>
        <v>0</v>
      </c>
      <c r="AK1498" s="301"/>
    </row>
    <row r="1499" spans="4:37" ht="12.75" customHeight="1" outlineLevel="1" x14ac:dyDescent="0.25">
      <c r="D1499" s="139" t="str">
        <f>'Line Items'!D1041</f>
        <v>[Rolling Stock Line 45]</v>
      </c>
      <c r="E1499" s="102"/>
      <c r="F1499" s="140" t="str">
        <f t="shared" si="96"/>
        <v>£000</v>
      </c>
      <c r="G1499" s="103">
        <f t="shared" si="102"/>
        <v>0</v>
      </c>
      <c r="H1499" s="103">
        <f t="shared" si="102"/>
        <v>0</v>
      </c>
      <c r="I1499" s="103">
        <f t="shared" si="102"/>
        <v>0</v>
      </c>
      <c r="J1499" s="103">
        <f t="shared" si="102"/>
        <v>0</v>
      </c>
      <c r="K1499" s="103">
        <f t="shared" si="102"/>
        <v>0</v>
      </c>
      <c r="L1499" s="103">
        <f t="shared" si="102"/>
        <v>0</v>
      </c>
      <c r="M1499" s="103">
        <f t="shared" si="102"/>
        <v>0</v>
      </c>
      <c r="N1499" s="103">
        <f t="shared" si="102"/>
        <v>0</v>
      </c>
      <c r="O1499" s="103">
        <f t="shared" si="102"/>
        <v>0</v>
      </c>
      <c r="P1499" s="103">
        <f t="shared" si="102"/>
        <v>0</v>
      </c>
      <c r="Q1499" s="103">
        <f t="shared" si="102"/>
        <v>0</v>
      </c>
      <c r="R1499" s="103">
        <f t="shared" si="102"/>
        <v>0</v>
      </c>
      <c r="S1499" s="103">
        <f t="shared" si="102"/>
        <v>0</v>
      </c>
      <c r="T1499" s="103">
        <f t="shared" si="102"/>
        <v>0</v>
      </c>
      <c r="U1499" s="103">
        <f t="shared" si="102"/>
        <v>0</v>
      </c>
      <c r="V1499" s="103">
        <f t="shared" si="102"/>
        <v>0</v>
      </c>
      <c r="W1499" s="103">
        <f t="shared" si="102"/>
        <v>0</v>
      </c>
      <c r="X1499" s="103">
        <f t="shared" si="102"/>
        <v>0</v>
      </c>
      <c r="Y1499" s="103">
        <f t="shared" si="102"/>
        <v>0</v>
      </c>
      <c r="Z1499" s="103">
        <f t="shared" si="102"/>
        <v>0</v>
      </c>
      <c r="AA1499" s="103">
        <f t="shared" si="102"/>
        <v>0</v>
      </c>
      <c r="AB1499" s="103">
        <f t="shared" si="102"/>
        <v>0</v>
      </c>
      <c r="AC1499" s="104">
        <f t="shared" si="102"/>
        <v>0</v>
      </c>
      <c r="AE1499" s="105">
        <f t="shared" si="93"/>
        <v>0</v>
      </c>
      <c r="AG1499" s="105">
        <f t="shared" si="94"/>
        <v>0</v>
      </c>
      <c r="AI1499" s="105">
        <f t="shared" si="95"/>
        <v>0</v>
      </c>
      <c r="AK1499" s="301"/>
    </row>
    <row r="1500" spans="4:37" ht="12.75" customHeight="1" outlineLevel="1" x14ac:dyDescent="0.25">
      <c r="D1500" s="139" t="str">
        <f>'Line Items'!D1042</f>
        <v>[Rolling Stock Line 46]</v>
      </c>
      <c r="E1500" s="102"/>
      <c r="F1500" s="140" t="str">
        <f t="shared" si="96"/>
        <v>£000</v>
      </c>
      <c r="G1500" s="103">
        <f t="shared" si="102"/>
        <v>0</v>
      </c>
      <c r="H1500" s="103">
        <f t="shared" si="102"/>
        <v>0</v>
      </c>
      <c r="I1500" s="103">
        <f t="shared" si="102"/>
        <v>0</v>
      </c>
      <c r="J1500" s="103">
        <f t="shared" si="102"/>
        <v>0</v>
      </c>
      <c r="K1500" s="103">
        <f t="shared" si="102"/>
        <v>0</v>
      </c>
      <c r="L1500" s="103">
        <f t="shared" si="102"/>
        <v>0</v>
      </c>
      <c r="M1500" s="103">
        <f t="shared" si="102"/>
        <v>0</v>
      </c>
      <c r="N1500" s="103">
        <f t="shared" si="102"/>
        <v>0</v>
      </c>
      <c r="O1500" s="103">
        <f t="shared" si="102"/>
        <v>0</v>
      </c>
      <c r="P1500" s="103">
        <f t="shared" si="102"/>
        <v>0</v>
      </c>
      <c r="Q1500" s="103">
        <f t="shared" si="102"/>
        <v>0</v>
      </c>
      <c r="R1500" s="103">
        <f t="shared" si="102"/>
        <v>0</v>
      </c>
      <c r="S1500" s="103">
        <f t="shared" si="102"/>
        <v>0</v>
      </c>
      <c r="T1500" s="103">
        <f t="shared" si="102"/>
        <v>0</v>
      </c>
      <c r="U1500" s="103">
        <f t="shared" si="102"/>
        <v>0</v>
      </c>
      <c r="V1500" s="103">
        <f t="shared" si="102"/>
        <v>0</v>
      </c>
      <c r="W1500" s="103">
        <f t="shared" si="102"/>
        <v>0</v>
      </c>
      <c r="X1500" s="103">
        <f t="shared" si="102"/>
        <v>0</v>
      </c>
      <c r="Y1500" s="103">
        <f t="shared" si="102"/>
        <v>0</v>
      </c>
      <c r="Z1500" s="103">
        <f t="shared" si="102"/>
        <v>0</v>
      </c>
      <c r="AA1500" s="103">
        <f t="shared" si="102"/>
        <v>0</v>
      </c>
      <c r="AB1500" s="103">
        <f t="shared" si="102"/>
        <v>0</v>
      </c>
      <c r="AC1500" s="104">
        <f t="shared" si="102"/>
        <v>0</v>
      </c>
      <c r="AE1500" s="105">
        <f t="shared" si="93"/>
        <v>0</v>
      </c>
      <c r="AG1500" s="105">
        <f t="shared" si="94"/>
        <v>0</v>
      </c>
      <c r="AI1500" s="105">
        <f t="shared" si="95"/>
        <v>0</v>
      </c>
      <c r="AK1500" s="301"/>
    </row>
    <row r="1501" spans="4:37" ht="12.75" customHeight="1" outlineLevel="1" x14ac:dyDescent="0.25">
      <c r="D1501" s="139" t="str">
        <f>'Line Items'!D1043</f>
        <v>[Rolling Stock Line 47]</v>
      </c>
      <c r="E1501" s="102"/>
      <c r="F1501" s="140" t="str">
        <f t="shared" si="96"/>
        <v>£000</v>
      </c>
      <c r="G1501" s="103">
        <f t="shared" si="102"/>
        <v>0</v>
      </c>
      <c r="H1501" s="103">
        <f t="shared" si="102"/>
        <v>0</v>
      </c>
      <c r="I1501" s="103">
        <f t="shared" si="102"/>
        <v>0</v>
      </c>
      <c r="J1501" s="103">
        <f t="shared" si="102"/>
        <v>0</v>
      </c>
      <c r="K1501" s="103">
        <f t="shared" si="102"/>
        <v>0</v>
      </c>
      <c r="L1501" s="103">
        <f t="shared" si="102"/>
        <v>0</v>
      </c>
      <c r="M1501" s="103">
        <f t="shared" si="102"/>
        <v>0</v>
      </c>
      <c r="N1501" s="103">
        <f t="shared" si="102"/>
        <v>0</v>
      </c>
      <c r="O1501" s="103">
        <f t="shared" si="102"/>
        <v>0</v>
      </c>
      <c r="P1501" s="103">
        <f t="shared" si="102"/>
        <v>0</v>
      </c>
      <c r="Q1501" s="103">
        <f t="shared" si="102"/>
        <v>0</v>
      </c>
      <c r="R1501" s="103">
        <f t="shared" si="102"/>
        <v>0</v>
      </c>
      <c r="S1501" s="103">
        <f t="shared" si="102"/>
        <v>0</v>
      </c>
      <c r="T1501" s="103">
        <f t="shared" si="102"/>
        <v>0</v>
      </c>
      <c r="U1501" s="103">
        <f t="shared" si="102"/>
        <v>0</v>
      </c>
      <c r="V1501" s="103">
        <f t="shared" si="102"/>
        <v>0</v>
      </c>
      <c r="W1501" s="103">
        <f t="shared" si="102"/>
        <v>0</v>
      </c>
      <c r="X1501" s="103">
        <f t="shared" si="102"/>
        <v>0</v>
      </c>
      <c r="Y1501" s="103">
        <f t="shared" si="102"/>
        <v>0</v>
      </c>
      <c r="Z1501" s="103">
        <f t="shared" si="102"/>
        <v>0</v>
      </c>
      <c r="AA1501" s="103">
        <f t="shared" si="102"/>
        <v>0</v>
      </c>
      <c r="AB1501" s="103">
        <f t="shared" si="102"/>
        <v>0</v>
      </c>
      <c r="AC1501" s="104">
        <f t="shared" si="102"/>
        <v>0</v>
      </c>
      <c r="AE1501" s="105">
        <f t="shared" si="93"/>
        <v>0</v>
      </c>
      <c r="AG1501" s="105">
        <f t="shared" si="94"/>
        <v>0</v>
      </c>
      <c r="AI1501" s="105">
        <f t="shared" si="95"/>
        <v>0</v>
      </c>
      <c r="AK1501" s="301"/>
    </row>
    <row r="1502" spans="4:37" ht="12.75" customHeight="1" outlineLevel="1" x14ac:dyDescent="0.25">
      <c r="D1502" s="139" t="str">
        <f>'Line Items'!D1044</f>
        <v>[Rolling Stock Line 48]</v>
      </c>
      <c r="E1502" s="102"/>
      <c r="F1502" s="140" t="str">
        <f t="shared" si="96"/>
        <v>£000</v>
      </c>
      <c r="G1502" s="103">
        <f t="shared" si="102"/>
        <v>0</v>
      </c>
      <c r="H1502" s="103">
        <f t="shared" si="102"/>
        <v>0</v>
      </c>
      <c r="I1502" s="103">
        <f t="shared" ref="I1502:AC1502" si="103">I65*I1239</f>
        <v>0</v>
      </c>
      <c r="J1502" s="103">
        <f t="shared" si="103"/>
        <v>0</v>
      </c>
      <c r="K1502" s="103">
        <f t="shared" si="103"/>
        <v>0</v>
      </c>
      <c r="L1502" s="103">
        <f t="shared" si="103"/>
        <v>0</v>
      </c>
      <c r="M1502" s="103">
        <f t="shared" si="103"/>
        <v>0</v>
      </c>
      <c r="N1502" s="103">
        <f t="shared" si="103"/>
        <v>0</v>
      </c>
      <c r="O1502" s="103">
        <f t="shared" si="103"/>
        <v>0</v>
      </c>
      <c r="P1502" s="103">
        <f t="shared" si="103"/>
        <v>0</v>
      </c>
      <c r="Q1502" s="103">
        <f t="shared" si="103"/>
        <v>0</v>
      </c>
      <c r="R1502" s="103">
        <f t="shared" si="103"/>
        <v>0</v>
      </c>
      <c r="S1502" s="103">
        <f t="shared" si="103"/>
        <v>0</v>
      </c>
      <c r="T1502" s="103">
        <f t="shared" si="103"/>
        <v>0</v>
      </c>
      <c r="U1502" s="103">
        <f t="shared" si="103"/>
        <v>0</v>
      </c>
      <c r="V1502" s="103">
        <f t="shared" si="103"/>
        <v>0</v>
      </c>
      <c r="W1502" s="103">
        <f t="shared" si="103"/>
        <v>0</v>
      </c>
      <c r="X1502" s="103">
        <f t="shared" si="103"/>
        <v>0</v>
      </c>
      <c r="Y1502" s="103">
        <f t="shared" si="103"/>
        <v>0</v>
      </c>
      <c r="Z1502" s="103">
        <f t="shared" si="103"/>
        <v>0</v>
      </c>
      <c r="AA1502" s="103">
        <f t="shared" si="103"/>
        <v>0</v>
      </c>
      <c r="AB1502" s="103">
        <f t="shared" si="103"/>
        <v>0</v>
      </c>
      <c r="AC1502" s="104">
        <f t="shared" si="103"/>
        <v>0</v>
      </c>
      <c r="AE1502" s="105">
        <f t="shared" si="93"/>
        <v>0</v>
      </c>
      <c r="AG1502" s="105">
        <f t="shared" si="94"/>
        <v>0</v>
      </c>
      <c r="AI1502" s="105">
        <f t="shared" si="95"/>
        <v>0</v>
      </c>
      <c r="AK1502" s="301"/>
    </row>
    <row r="1503" spans="4:37" ht="12.75" customHeight="1" outlineLevel="1" x14ac:dyDescent="0.25">
      <c r="D1503" s="139" t="str">
        <f>'Line Items'!D1045</f>
        <v>[Rolling Stock Line 49]</v>
      </c>
      <c r="E1503" s="102"/>
      <c r="F1503" s="140" t="str">
        <f t="shared" si="96"/>
        <v>£000</v>
      </c>
      <c r="G1503" s="103">
        <f t="shared" ref="G1503:AC1513" si="104">G66*G1240</f>
        <v>0</v>
      </c>
      <c r="H1503" s="103">
        <f t="shared" si="104"/>
        <v>0</v>
      </c>
      <c r="I1503" s="103">
        <f t="shared" si="104"/>
        <v>0</v>
      </c>
      <c r="J1503" s="103">
        <f t="shared" si="104"/>
        <v>0</v>
      </c>
      <c r="K1503" s="103">
        <f t="shared" si="104"/>
        <v>0</v>
      </c>
      <c r="L1503" s="103">
        <f t="shared" si="104"/>
        <v>0</v>
      </c>
      <c r="M1503" s="103">
        <f t="shared" si="104"/>
        <v>0</v>
      </c>
      <c r="N1503" s="103">
        <f t="shared" si="104"/>
        <v>0</v>
      </c>
      <c r="O1503" s="103">
        <f t="shared" si="104"/>
        <v>0</v>
      </c>
      <c r="P1503" s="103">
        <f t="shared" si="104"/>
        <v>0</v>
      </c>
      <c r="Q1503" s="103">
        <f t="shared" si="104"/>
        <v>0</v>
      </c>
      <c r="R1503" s="103">
        <f t="shared" si="104"/>
        <v>0</v>
      </c>
      <c r="S1503" s="103">
        <f t="shared" si="104"/>
        <v>0</v>
      </c>
      <c r="T1503" s="103">
        <f t="shared" si="104"/>
        <v>0</v>
      </c>
      <c r="U1503" s="103">
        <f t="shared" si="104"/>
        <v>0</v>
      </c>
      <c r="V1503" s="103">
        <f t="shared" si="104"/>
        <v>0</v>
      </c>
      <c r="W1503" s="103">
        <f t="shared" si="104"/>
        <v>0</v>
      </c>
      <c r="X1503" s="103">
        <f t="shared" si="104"/>
        <v>0</v>
      </c>
      <c r="Y1503" s="103">
        <f t="shared" si="104"/>
        <v>0</v>
      </c>
      <c r="Z1503" s="103">
        <f t="shared" si="104"/>
        <v>0</v>
      </c>
      <c r="AA1503" s="103">
        <f t="shared" si="104"/>
        <v>0</v>
      </c>
      <c r="AB1503" s="103">
        <f t="shared" si="104"/>
        <v>0</v>
      </c>
      <c r="AC1503" s="104">
        <f t="shared" si="104"/>
        <v>0</v>
      </c>
      <c r="AE1503" s="105">
        <f t="shared" si="93"/>
        <v>0</v>
      </c>
      <c r="AG1503" s="105">
        <f t="shared" si="94"/>
        <v>0</v>
      </c>
      <c r="AI1503" s="105">
        <f t="shared" si="95"/>
        <v>0</v>
      </c>
      <c r="AK1503" s="301"/>
    </row>
    <row r="1504" spans="4:37" ht="12.75" customHeight="1" outlineLevel="1" x14ac:dyDescent="0.25">
      <c r="D1504" s="139" t="str">
        <f>'Line Items'!D1046</f>
        <v>[Rolling Stock Line 50]</v>
      </c>
      <c r="E1504" s="102"/>
      <c r="F1504" s="140" t="str">
        <f t="shared" si="96"/>
        <v>£000</v>
      </c>
      <c r="G1504" s="103">
        <f t="shared" si="104"/>
        <v>0</v>
      </c>
      <c r="H1504" s="103">
        <f t="shared" si="104"/>
        <v>0</v>
      </c>
      <c r="I1504" s="103">
        <f t="shared" si="104"/>
        <v>0</v>
      </c>
      <c r="J1504" s="103">
        <f t="shared" si="104"/>
        <v>0</v>
      </c>
      <c r="K1504" s="103">
        <f t="shared" si="104"/>
        <v>0</v>
      </c>
      <c r="L1504" s="103">
        <f t="shared" si="104"/>
        <v>0</v>
      </c>
      <c r="M1504" s="103">
        <f t="shared" si="104"/>
        <v>0</v>
      </c>
      <c r="N1504" s="103">
        <f t="shared" si="104"/>
        <v>0</v>
      </c>
      <c r="O1504" s="103">
        <f t="shared" si="104"/>
        <v>0</v>
      </c>
      <c r="P1504" s="103">
        <f t="shared" si="104"/>
        <v>0</v>
      </c>
      <c r="Q1504" s="103">
        <f t="shared" si="104"/>
        <v>0</v>
      </c>
      <c r="R1504" s="103">
        <f t="shared" si="104"/>
        <v>0</v>
      </c>
      <c r="S1504" s="103">
        <f t="shared" si="104"/>
        <v>0</v>
      </c>
      <c r="T1504" s="103">
        <f t="shared" si="104"/>
        <v>0</v>
      </c>
      <c r="U1504" s="103">
        <f t="shared" si="104"/>
        <v>0</v>
      </c>
      <c r="V1504" s="103">
        <f t="shared" si="104"/>
        <v>0</v>
      </c>
      <c r="W1504" s="103">
        <f t="shared" si="104"/>
        <v>0</v>
      </c>
      <c r="X1504" s="103">
        <f t="shared" si="104"/>
        <v>0</v>
      </c>
      <c r="Y1504" s="103">
        <f t="shared" si="104"/>
        <v>0</v>
      </c>
      <c r="Z1504" s="103">
        <f t="shared" si="104"/>
        <v>0</v>
      </c>
      <c r="AA1504" s="103">
        <f t="shared" si="104"/>
        <v>0</v>
      </c>
      <c r="AB1504" s="103">
        <f t="shared" si="104"/>
        <v>0</v>
      </c>
      <c r="AC1504" s="104">
        <f t="shared" si="104"/>
        <v>0</v>
      </c>
      <c r="AE1504" s="105">
        <f t="shared" si="93"/>
        <v>0</v>
      </c>
      <c r="AG1504" s="105">
        <f t="shared" si="94"/>
        <v>0</v>
      </c>
      <c r="AI1504" s="105">
        <f t="shared" si="95"/>
        <v>0</v>
      </c>
      <c r="AK1504" s="301"/>
    </row>
    <row r="1505" spans="2:37" ht="12.75" customHeight="1" outlineLevel="1" x14ac:dyDescent="0.25">
      <c r="D1505" s="139" t="str">
        <f>'Line Items'!D1047</f>
        <v>[Rolling Stock Line 51]</v>
      </c>
      <c r="E1505" s="102"/>
      <c r="F1505" s="140" t="str">
        <f t="shared" si="96"/>
        <v>£000</v>
      </c>
      <c r="G1505" s="103">
        <f t="shared" si="104"/>
        <v>0</v>
      </c>
      <c r="H1505" s="103">
        <f t="shared" si="104"/>
        <v>0</v>
      </c>
      <c r="I1505" s="103">
        <f t="shared" si="104"/>
        <v>0</v>
      </c>
      <c r="J1505" s="103">
        <f t="shared" si="104"/>
        <v>0</v>
      </c>
      <c r="K1505" s="103">
        <f t="shared" si="104"/>
        <v>0</v>
      </c>
      <c r="L1505" s="103">
        <f t="shared" si="104"/>
        <v>0</v>
      </c>
      <c r="M1505" s="103">
        <f t="shared" si="104"/>
        <v>0</v>
      </c>
      <c r="N1505" s="103">
        <f t="shared" si="104"/>
        <v>0</v>
      </c>
      <c r="O1505" s="103">
        <f t="shared" si="104"/>
        <v>0</v>
      </c>
      <c r="P1505" s="103">
        <f t="shared" si="104"/>
        <v>0</v>
      </c>
      <c r="Q1505" s="103">
        <f t="shared" si="104"/>
        <v>0</v>
      </c>
      <c r="R1505" s="103">
        <f t="shared" si="104"/>
        <v>0</v>
      </c>
      <c r="S1505" s="103">
        <f t="shared" si="104"/>
        <v>0</v>
      </c>
      <c r="T1505" s="103">
        <f t="shared" si="104"/>
        <v>0</v>
      </c>
      <c r="U1505" s="103">
        <f t="shared" si="104"/>
        <v>0</v>
      </c>
      <c r="V1505" s="103">
        <f t="shared" si="104"/>
        <v>0</v>
      </c>
      <c r="W1505" s="103">
        <f t="shared" si="104"/>
        <v>0</v>
      </c>
      <c r="X1505" s="103">
        <f t="shared" si="104"/>
        <v>0</v>
      </c>
      <c r="Y1505" s="103">
        <f t="shared" si="104"/>
        <v>0</v>
      </c>
      <c r="Z1505" s="103">
        <f t="shared" si="104"/>
        <v>0</v>
      </c>
      <c r="AA1505" s="103">
        <f t="shared" si="104"/>
        <v>0</v>
      </c>
      <c r="AB1505" s="103">
        <f t="shared" si="104"/>
        <v>0</v>
      </c>
      <c r="AC1505" s="104">
        <f t="shared" si="104"/>
        <v>0</v>
      </c>
      <c r="AE1505" s="105">
        <f t="shared" si="93"/>
        <v>0</v>
      </c>
      <c r="AG1505" s="105">
        <f t="shared" si="94"/>
        <v>0</v>
      </c>
      <c r="AI1505" s="105">
        <f t="shared" si="95"/>
        <v>0</v>
      </c>
      <c r="AK1505" s="301"/>
    </row>
    <row r="1506" spans="2:37" ht="12.75" customHeight="1" outlineLevel="1" x14ac:dyDescent="0.25">
      <c r="D1506" s="139" t="str">
        <f>'Line Items'!D1048</f>
        <v>[Rolling Stock Line 52]</v>
      </c>
      <c r="E1506" s="102"/>
      <c r="F1506" s="140" t="str">
        <f t="shared" si="96"/>
        <v>£000</v>
      </c>
      <c r="G1506" s="103">
        <f t="shared" si="104"/>
        <v>0</v>
      </c>
      <c r="H1506" s="103">
        <f t="shared" si="104"/>
        <v>0</v>
      </c>
      <c r="I1506" s="103">
        <f t="shared" si="104"/>
        <v>0</v>
      </c>
      <c r="J1506" s="103">
        <f t="shared" si="104"/>
        <v>0</v>
      </c>
      <c r="K1506" s="103">
        <f t="shared" si="104"/>
        <v>0</v>
      </c>
      <c r="L1506" s="103">
        <f t="shared" si="104"/>
        <v>0</v>
      </c>
      <c r="M1506" s="103">
        <f t="shared" si="104"/>
        <v>0</v>
      </c>
      <c r="N1506" s="103">
        <f t="shared" si="104"/>
        <v>0</v>
      </c>
      <c r="O1506" s="103">
        <f t="shared" si="104"/>
        <v>0</v>
      </c>
      <c r="P1506" s="103">
        <f t="shared" si="104"/>
        <v>0</v>
      </c>
      <c r="Q1506" s="103">
        <f t="shared" si="104"/>
        <v>0</v>
      </c>
      <c r="R1506" s="103">
        <f t="shared" si="104"/>
        <v>0</v>
      </c>
      <c r="S1506" s="103">
        <f t="shared" si="104"/>
        <v>0</v>
      </c>
      <c r="T1506" s="103">
        <f t="shared" si="104"/>
        <v>0</v>
      </c>
      <c r="U1506" s="103">
        <f t="shared" si="104"/>
        <v>0</v>
      </c>
      <c r="V1506" s="103">
        <f t="shared" si="104"/>
        <v>0</v>
      </c>
      <c r="W1506" s="103">
        <f t="shared" si="104"/>
        <v>0</v>
      </c>
      <c r="X1506" s="103">
        <f t="shared" si="104"/>
        <v>0</v>
      </c>
      <c r="Y1506" s="103">
        <f t="shared" si="104"/>
        <v>0</v>
      </c>
      <c r="Z1506" s="103">
        <f t="shared" si="104"/>
        <v>0</v>
      </c>
      <c r="AA1506" s="103">
        <f t="shared" si="104"/>
        <v>0</v>
      </c>
      <c r="AB1506" s="103">
        <f t="shared" si="104"/>
        <v>0</v>
      </c>
      <c r="AC1506" s="104">
        <f t="shared" si="104"/>
        <v>0</v>
      </c>
      <c r="AE1506" s="105">
        <f t="shared" si="93"/>
        <v>0</v>
      </c>
      <c r="AG1506" s="105">
        <f t="shared" si="94"/>
        <v>0</v>
      </c>
      <c r="AI1506" s="105">
        <f t="shared" si="95"/>
        <v>0</v>
      </c>
      <c r="AK1506" s="301"/>
    </row>
    <row r="1507" spans="2:37" ht="12.75" customHeight="1" outlineLevel="1" x14ac:dyDescent="0.25">
      <c r="D1507" s="139" t="str">
        <f>'Line Items'!D1049</f>
        <v>[Rolling Stock Line 53]</v>
      </c>
      <c r="E1507" s="102"/>
      <c r="F1507" s="140" t="str">
        <f t="shared" si="96"/>
        <v>£000</v>
      </c>
      <c r="G1507" s="103">
        <f t="shared" si="104"/>
        <v>0</v>
      </c>
      <c r="H1507" s="103">
        <f t="shared" si="104"/>
        <v>0</v>
      </c>
      <c r="I1507" s="103">
        <f t="shared" si="104"/>
        <v>0</v>
      </c>
      <c r="J1507" s="103">
        <f t="shared" si="104"/>
        <v>0</v>
      </c>
      <c r="K1507" s="103">
        <f t="shared" si="104"/>
        <v>0</v>
      </c>
      <c r="L1507" s="103">
        <f t="shared" si="104"/>
        <v>0</v>
      </c>
      <c r="M1507" s="103">
        <f t="shared" si="104"/>
        <v>0</v>
      </c>
      <c r="N1507" s="103">
        <f t="shared" si="104"/>
        <v>0</v>
      </c>
      <c r="O1507" s="103">
        <f t="shared" si="104"/>
        <v>0</v>
      </c>
      <c r="P1507" s="103">
        <f t="shared" si="104"/>
        <v>0</v>
      </c>
      <c r="Q1507" s="103">
        <f t="shared" si="104"/>
        <v>0</v>
      </c>
      <c r="R1507" s="103">
        <f t="shared" si="104"/>
        <v>0</v>
      </c>
      <c r="S1507" s="103">
        <f t="shared" si="104"/>
        <v>0</v>
      </c>
      <c r="T1507" s="103">
        <f t="shared" si="104"/>
        <v>0</v>
      </c>
      <c r="U1507" s="103">
        <f t="shared" si="104"/>
        <v>0</v>
      </c>
      <c r="V1507" s="103">
        <f t="shared" si="104"/>
        <v>0</v>
      </c>
      <c r="W1507" s="103">
        <f t="shared" si="104"/>
        <v>0</v>
      </c>
      <c r="X1507" s="103">
        <f t="shared" si="104"/>
        <v>0</v>
      </c>
      <c r="Y1507" s="103">
        <f t="shared" si="104"/>
        <v>0</v>
      </c>
      <c r="Z1507" s="103">
        <f t="shared" si="104"/>
        <v>0</v>
      </c>
      <c r="AA1507" s="103">
        <f t="shared" si="104"/>
        <v>0</v>
      </c>
      <c r="AB1507" s="103">
        <f t="shared" si="104"/>
        <v>0</v>
      </c>
      <c r="AC1507" s="104">
        <f t="shared" si="104"/>
        <v>0</v>
      </c>
      <c r="AE1507" s="105">
        <f t="shared" si="93"/>
        <v>0</v>
      </c>
      <c r="AG1507" s="105">
        <f t="shared" si="94"/>
        <v>0</v>
      </c>
      <c r="AI1507" s="105">
        <f t="shared" si="95"/>
        <v>0</v>
      </c>
      <c r="AK1507" s="301"/>
    </row>
    <row r="1508" spans="2:37" ht="12.75" customHeight="1" outlineLevel="1" x14ac:dyDescent="0.25">
      <c r="D1508" s="139" t="str">
        <f>'Line Items'!D1050</f>
        <v>[Rolling Stock Line 54]</v>
      </c>
      <c r="E1508" s="102"/>
      <c r="F1508" s="140" t="str">
        <f t="shared" si="96"/>
        <v>£000</v>
      </c>
      <c r="G1508" s="103">
        <f t="shared" si="104"/>
        <v>0</v>
      </c>
      <c r="H1508" s="103">
        <f t="shared" si="104"/>
        <v>0</v>
      </c>
      <c r="I1508" s="103">
        <f t="shared" si="104"/>
        <v>0</v>
      </c>
      <c r="J1508" s="103">
        <f t="shared" si="104"/>
        <v>0</v>
      </c>
      <c r="K1508" s="103">
        <f t="shared" si="104"/>
        <v>0</v>
      </c>
      <c r="L1508" s="103">
        <f t="shared" si="104"/>
        <v>0</v>
      </c>
      <c r="M1508" s="103">
        <f t="shared" si="104"/>
        <v>0</v>
      </c>
      <c r="N1508" s="103">
        <f t="shared" si="104"/>
        <v>0</v>
      </c>
      <c r="O1508" s="103">
        <f t="shared" si="104"/>
        <v>0</v>
      </c>
      <c r="P1508" s="103">
        <f t="shared" si="104"/>
        <v>0</v>
      </c>
      <c r="Q1508" s="103">
        <f t="shared" si="104"/>
        <v>0</v>
      </c>
      <c r="R1508" s="103">
        <f t="shared" si="104"/>
        <v>0</v>
      </c>
      <c r="S1508" s="103">
        <f t="shared" si="104"/>
        <v>0</v>
      </c>
      <c r="T1508" s="103">
        <f t="shared" si="104"/>
        <v>0</v>
      </c>
      <c r="U1508" s="103">
        <f t="shared" si="104"/>
        <v>0</v>
      </c>
      <c r="V1508" s="103">
        <f t="shared" si="104"/>
        <v>0</v>
      </c>
      <c r="W1508" s="103">
        <f t="shared" si="104"/>
        <v>0</v>
      </c>
      <c r="X1508" s="103">
        <f t="shared" si="104"/>
        <v>0</v>
      </c>
      <c r="Y1508" s="103">
        <f t="shared" si="104"/>
        <v>0</v>
      </c>
      <c r="Z1508" s="103">
        <f t="shared" si="104"/>
        <v>0</v>
      </c>
      <c r="AA1508" s="103">
        <f t="shared" si="104"/>
        <v>0</v>
      </c>
      <c r="AB1508" s="103">
        <f t="shared" si="104"/>
        <v>0</v>
      </c>
      <c r="AC1508" s="104">
        <f t="shared" si="104"/>
        <v>0</v>
      </c>
      <c r="AE1508" s="105">
        <f t="shared" si="93"/>
        <v>0</v>
      </c>
      <c r="AG1508" s="105">
        <f t="shared" si="94"/>
        <v>0</v>
      </c>
      <c r="AI1508" s="105">
        <f t="shared" si="95"/>
        <v>0</v>
      </c>
      <c r="AK1508" s="301"/>
    </row>
    <row r="1509" spans="2:37" ht="12.75" customHeight="1" outlineLevel="1" x14ac:dyDescent="0.25">
      <c r="D1509" s="139" t="str">
        <f>'Line Items'!D1051</f>
        <v>[Rolling Stock Line 55]</v>
      </c>
      <c r="E1509" s="102"/>
      <c r="F1509" s="140" t="str">
        <f t="shared" si="96"/>
        <v>£000</v>
      </c>
      <c r="G1509" s="103">
        <f t="shared" si="104"/>
        <v>0</v>
      </c>
      <c r="H1509" s="103">
        <f t="shared" si="104"/>
        <v>0</v>
      </c>
      <c r="I1509" s="103">
        <f t="shared" si="104"/>
        <v>0</v>
      </c>
      <c r="J1509" s="103">
        <f t="shared" si="104"/>
        <v>0</v>
      </c>
      <c r="K1509" s="103">
        <f t="shared" si="104"/>
        <v>0</v>
      </c>
      <c r="L1509" s="103">
        <f t="shared" si="104"/>
        <v>0</v>
      </c>
      <c r="M1509" s="103">
        <f t="shared" si="104"/>
        <v>0</v>
      </c>
      <c r="N1509" s="103">
        <f t="shared" si="104"/>
        <v>0</v>
      </c>
      <c r="O1509" s="103">
        <f t="shared" si="104"/>
        <v>0</v>
      </c>
      <c r="P1509" s="103">
        <f t="shared" si="104"/>
        <v>0</v>
      </c>
      <c r="Q1509" s="103">
        <f t="shared" si="104"/>
        <v>0</v>
      </c>
      <c r="R1509" s="103">
        <f t="shared" si="104"/>
        <v>0</v>
      </c>
      <c r="S1509" s="103">
        <f t="shared" si="104"/>
        <v>0</v>
      </c>
      <c r="T1509" s="103">
        <f t="shared" si="104"/>
        <v>0</v>
      </c>
      <c r="U1509" s="103">
        <f t="shared" si="104"/>
        <v>0</v>
      </c>
      <c r="V1509" s="103">
        <f t="shared" si="104"/>
        <v>0</v>
      </c>
      <c r="W1509" s="103">
        <f t="shared" si="104"/>
        <v>0</v>
      </c>
      <c r="X1509" s="103">
        <f t="shared" si="104"/>
        <v>0</v>
      </c>
      <c r="Y1509" s="103">
        <f t="shared" si="104"/>
        <v>0</v>
      </c>
      <c r="Z1509" s="103">
        <f t="shared" si="104"/>
        <v>0</v>
      </c>
      <c r="AA1509" s="103">
        <f t="shared" si="104"/>
        <v>0</v>
      </c>
      <c r="AB1509" s="103">
        <f t="shared" si="104"/>
        <v>0</v>
      </c>
      <c r="AC1509" s="104">
        <f t="shared" si="104"/>
        <v>0</v>
      </c>
      <c r="AE1509" s="105">
        <f t="shared" si="93"/>
        <v>0</v>
      </c>
      <c r="AG1509" s="105">
        <f t="shared" si="94"/>
        <v>0</v>
      </c>
      <c r="AI1509" s="105">
        <f t="shared" si="95"/>
        <v>0</v>
      </c>
      <c r="AK1509" s="301"/>
    </row>
    <row r="1510" spans="2:37" ht="12.75" customHeight="1" outlineLevel="1" x14ac:dyDescent="0.25">
      <c r="D1510" s="139" t="str">
        <f>'Line Items'!D1052</f>
        <v>[Rolling Stock Line 56]</v>
      </c>
      <c r="E1510" s="102"/>
      <c r="F1510" s="140" t="str">
        <f t="shared" si="96"/>
        <v>£000</v>
      </c>
      <c r="G1510" s="103">
        <f t="shared" si="104"/>
        <v>0</v>
      </c>
      <c r="H1510" s="103">
        <f t="shared" si="104"/>
        <v>0</v>
      </c>
      <c r="I1510" s="103">
        <f t="shared" si="104"/>
        <v>0</v>
      </c>
      <c r="J1510" s="103">
        <f t="shared" si="104"/>
        <v>0</v>
      </c>
      <c r="K1510" s="103">
        <f t="shared" si="104"/>
        <v>0</v>
      </c>
      <c r="L1510" s="103">
        <f t="shared" si="104"/>
        <v>0</v>
      </c>
      <c r="M1510" s="103">
        <f t="shared" si="104"/>
        <v>0</v>
      </c>
      <c r="N1510" s="103">
        <f t="shared" si="104"/>
        <v>0</v>
      </c>
      <c r="O1510" s="103">
        <f t="shared" si="104"/>
        <v>0</v>
      </c>
      <c r="P1510" s="103">
        <f t="shared" si="104"/>
        <v>0</v>
      </c>
      <c r="Q1510" s="103">
        <f t="shared" si="104"/>
        <v>0</v>
      </c>
      <c r="R1510" s="103">
        <f t="shared" si="104"/>
        <v>0</v>
      </c>
      <c r="S1510" s="103">
        <f t="shared" si="104"/>
        <v>0</v>
      </c>
      <c r="T1510" s="103">
        <f t="shared" si="104"/>
        <v>0</v>
      </c>
      <c r="U1510" s="103">
        <f t="shared" si="104"/>
        <v>0</v>
      </c>
      <c r="V1510" s="103">
        <f t="shared" si="104"/>
        <v>0</v>
      </c>
      <c r="W1510" s="103">
        <f t="shared" si="104"/>
        <v>0</v>
      </c>
      <c r="X1510" s="103">
        <f t="shared" si="104"/>
        <v>0</v>
      </c>
      <c r="Y1510" s="103">
        <f t="shared" si="104"/>
        <v>0</v>
      </c>
      <c r="Z1510" s="103">
        <f t="shared" si="104"/>
        <v>0</v>
      </c>
      <c r="AA1510" s="103">
        <f t="shared" si="104"/>
        <v>0</v>
      </c>
      <c r="AB1510" s="103">
        <f t="shared" si="104"/>
        <v>0</v>
      </c>
      <c r="AC1510" s="104">
        <f t="shared" si="104"/>
        <v>0</v>
      </c>
      <c r="AE1510" s="105">
        <f t="shared" si="93"/>
        <v>0</v>
      </c>
      <c r="AG1510" s="105">
        <f t="shared" si="94"/>
        <v>0</v>
      </c>
      <c r="AI1510" s="105">
        <f t="shared" si="95"/>
        <v>0</v>
      </c>
      <c r="AK1510" s="301"/>
    </row>
    <row r="1511" spans="2:37" ht="12.75" customHeight="1" outlineLevel="1" x14ac:dyDescent="0.25">
      <c r="D1511" s="139" t="str">
        <f>'Line Items'!D1053</f>
        <v>[Rolling Stock Line 57]</v>
      </c>
      <c r="E1511" s="102"/>
      <c r="F1511" s="140" t="str">
        <f t="shared" si="96"/>
        <v>£000</v>
      </c>
      <c r="G1511" s="103">
        <f t="shared" si="104"/>
        <v>0</v>
      </c>
      <c r="H1511" s="103">
        <f t="shared" si="104"/>
        <v>0</v>
      </c>
      <c r="I1511" s="103">
        <f t="shared" si="104"/>
        <v>0</v>
      </c>
      <c r="J1511" s="103">
        <f t="shared" si="104"/>
        <v>0</v>
      </c>
      <c r="K1511" s="103">
        <f t="shared" si="104"/>
        <v>0</v>
      </c>
      <c r="L1511" s="103">
        <f t="shared" si="104"/>
        <v>0</v>
      </c>
      <c r="M1511" s="103">
        <f t="shared" si="104"/>
        <v>0</v>
      </c>
      <c r="N1511" s="103">
        <f t="shared" si="104"/>
        <v>0</v>
      </c>
      <c r="O1511" s="103">
        <f t="shared" si="104"/>
        <v>0</v>
      </c>
      <c r="P1511" s="103">
        <f t="shared" si="104"/>
        <v>0</v>
      </c>
      <c r="Q1511" s="103">
        <f t="shared" si="104"/>
        <v>0</v>
      </c>
      <c r="R1511" s="103">
        <f t="shared" si="104"/>
        <v>0</v>
      </c>
      <c r="S1511" s="103">
        <f t="shared" si="104"/>
        <v>0</v>
      </c>
      <c r="T1511" s="103">
        <f t="shared" si="104"/>
        <v>0</v>
      </c>
      <c r="U1511" s="103">
        <f t="shared" si="104"/>
        <v>0</v>
      </c>
      <c r="V1511" s="103">
        <f t="shared" si="104"/>
        <v>0</v>
      </c>
      <c r="W1511" s="103">
        <f t="shared" si="104"/>
        <v>0</v>
      </c>
      <c r="X1511" s="103">
        <f t="shared" si="104"/>
        <v>0</v>
      </c>
      <c r="Y1511" s="103">
        <f t="shared" si="104"/>
        <v>0</v>
      </c>
      <c r="Z1511" s="103">
        <f t="shared" si="104"/>
        <v>0</v>
      </c>
      <c r="AA1511" s="103">
        <f t="shared" si="104"/>
        <v>0</v>
      </c>
      <c r="AB1511" s="103">
        <f t="shared" si="104"/>
        <v>0</v>
      </c>
      <c r="AC1511" s="104">
        <f t="shared" si="104"/>
        <v>0</v>
      </c>
      <c r="AE1511" s="105">
        <f t="shared" si="93"/>
        <v>0</v>
      </c>
      <c r="AG1511" s="105">
        <f t="shared" si="94"/>
        <v>0</v>
      </c>
      <c r="AI1511" s="105">
        <f t="shared" si="95"/>
        <v>0</v>
      </c>
      <c r="AK1511" s="301"/>
    </row>
    <row r="1512" spans="2:37" ht="12.75" customHeight="1" outlineLevel="1" x14ac:dyDescent="0.25">
      <c r="D1512" s="139" t="str">
        <f>'Line Items'!D1054</f>
        <v>[Rolling Stock Line 58]</v>
      </c>
      <c r="E1512" s="102"/>
      <c r="F1512" s="140" t="str">
        <f t="shared" si="96"/>
        <v>£000</v>
      </c>
      <c r="G1512" s="103">
        <f t="shared" si="104"/>
        <v>0</v>
      </c>
      <c r="H1512" s="103">
        <f t="shared" si="104"/>
        <v>0</v>
      </c>
      <c r="I1512" s="103">
        <f t="shared" si="104"/>
        <v>0</v>
      </c>
      <c r="J1512" s="103">
        <f t="shared" si="104"/>
        <v>0</v>
      </c>
      <c r="K1512" s="103">
        <f t="shared" si="104"/>
        <v>0</v>
      </c>
      <c r="L1512" s="103">
        <f t="shared" si="104"/>
        <v>0</v>
      </c>
      <c r="M1512" s="103">
        <f t="shared" si="104"/>
        <v>0</v>
      </c>
      <c r="N1512" s="103">
        <f t="shared" si="104"/>
        <v>0</v>
      </c>
      <c r="O1512" s="103">
        <f t="shared" si="104"/>
        <v>0</v>
      </c>
      <c r="P1512" s="103">
        <f t="shared" si="104"/>
        <v>0</v>
      </c>
      <c r="Q1512" s="103">
        <f t="shared" si="104"/>
        <v>0</v>
      </c>
      <c r="R1512" s="103">
        <f t="shared" si="104"/>
        <v>0</v>
      </c>
      <c r="S1512" s="103">
        <f t="shared" si="104"/>
        <v>0</v>
      </c>
      <c r="T1512" s="103">
        <f t="shared" si="104"/>
        <v>0</v>
      </c>
      <c r="U1512" s="103">
        <f t="shared" si="104"/>
        <v>0</v>
      </c>
      <c r="V1512" s="103">
        <f t="shared" si="104"/>
        <v>0</v>
      </c>
      <c r="W1512" s="103">
        <f t="shared" si="104"/>
        <v>0</v>
      </c>
      <c r="X1512" s="103">
        <f t="shared" si="104"/>
        <v>0</v>
      </c>
      <c r="Y1512" s="103">
        <f t="shared" si="104"/>
        <v>0</v>
      </c>
      <c r="Z1512" s="103">
        <f t="shared" si="104"/>
        <v>0</v>
      </c>
      <c r="AA1512" s="103">
        <f t="shared" si="104"/>
        <v>0</v>
      </c>
      <c r="AB1512" s="103">
        <f t="shared" si="104"/>
        <v>0</v>
      </c>
      <c r="AC1512" s="104">
        <f t="shared" si="104"/>
        <v>0</v>
      </c>
      <c r="AE1512" s="105">
        <f t="shared" si="93"/>
        <v>0</v>
      </c>
      <c r="AG1512" s="105">
        <f t="shared" si="94"/>
        <v>0</v>
      </c>
      <c r="AI1512" s="105">
        <f t="shared" si="95"/>
        <v>0</v>
      </c>
      <c r="AK1512" s="301"/>
    </row>
    <row r="1513" spans="2:37" ht="12.75" customHeight="1" outlineLevel="1" x14ac:dyDescent="0.25">
      <c r="D1513" s="139" t="str">
        <f>'Line Items'!D1055</f>
        <v>[Rolling Stock Line 59]</v>
      </c>
      <c r="E1513" s="102"/>
      <c r="F1513" s="140" t="str">
        <f t="shared" si="96"/>
        <v>£000</v>
      </c>
      <c r="G1513" s="103">
        <f t="shared" si="104"/>
        <v>0</v>
      </c>
      <c r="H1513" s="103">
        <f t="shared" si="104"/>
        <v>0</v>
      </c>
      <c r="I1513" s="103">
        <f t="shared" si="104"/>
        <v>0</v>
      </c>
      <c r="J1513" s="103">
        <f t="shared" si="104"/>
        <v>0</v>
      </c>
      <c r="K1513" s="103">
        <f t="shared" si="104"/>
        <v>0</v>
      </c>
      <c r="L1513" s="103">
        <f t="shared" si="104"/>
        <v>0</v>
      </c>
      <c r="M1513" s="103">
        <f t="shared" si="104"/>
        <v>0</v>
      </c>
      <c r="N1513" s="103">
        <f t="shared" si="104"/>
        <v>0</v>
      </c>
      <c r="O1513" s="103">
        <f t="shared" si="104"/>
        <v>0</v>
      </c>
      <c r="P1513" s="103">
        <f t="shared" si="104"/>
        <v>0</v>
      </c>
      <c r="Q1513" s="103">
        <f t="shared" si="104"/>
        <v>0</v>
      </c>
      <c r="R1513" s="103">
        <f t="shared" si="104"/>
        <v>0</v>
      </c>
      <c r="S1513" s="103">
        <f t="shared" si="104"/>
        <v>0</v>
      </c>
      <c r="T1513" s="103">
        <f t="shared" si="104"/>
        <v>0</v>
      </c>
      <c r="U1513" s="103">
        <f t="shared" si="104"/>
        <v>0</v>
      </c>
      <c r="V1513" s="103">
        <f t="shared" si="104"/>
        <v>0</v>
      </c>
      <c r="W1513" s="103">
        <f t="shared" si="104"/>
        <v>0</v>
      </c>
      <c r="X1513" s="103">
        <f t="shared" si="104"/>
        <v>0</v>
      </c>
      <c r="Y1513" s="103">
        <f t="shared" si="104"/>
        <v>0</v>
      </c>
      <c r="Z1513" s="103">
        <f t="shared" si="104"/>
        <v>0</v>
      </c>
      <c r="AA1513" s="103">
        <f t="shared" si="104"/>
        <v>0</v>
      </c>
      <c r="AB1513" s="103">
        <f t="shared" si="104"/>
        <v>0</v>
      </c>
      <c r="AC1513" s="104">
        <f t="shared" si="104"/>
        <v>0</v>
      </c>
      <c r="AE1513" s="105">
        <f t="shared" si="93"/>
        <v>0</v>
      </c>
      <c r="AG1513" s="105">
        <f t="shared" si="94"/>
        <v>0</v>
      </c>
      <c r="AI1513" s="105">
        <f t="shared" si="95"/>
        <v>0</v>
      </c>
      <c r="AK1513" s="301"/>
    </row>
    <row r="1514" spans="2:37" ht="12.75" customHeight="1" outlineLevel="1" x14ac:dyDescent="0.25">
      <c r="D1514" s="111" t="str">
        <f>'Line Items'!D1056</f>
        <v>[Rolling Stock Line 60]</v>
      </c>
      <c r="E1514" s="287"/>
      <c r="F1514" s="150" t="str">
        <f>F1513</f>
        <v>£000</v>
      </c>
      <c r="G1514" s="113">
        <f>G1251</f>
        <v>0</v>
      </c>
      <c r="H1514" s="113">
        <f t="shared" ref="H1514:AC1514" si="105">H1251</f>
        <v>0</v>
      </c>
      <c r="I1514" s="113">
        <f t="shared" si="105"/>
        <v>0</v>
      </c>
      <c r="J1514" s="113">
        <f t="shared" si="105"/>
        <v>0</v>
      </c>
      <c r="K1514" s="113">
        <f t="shared" si="105"/>
        <v>0</v>
      </c>
      <c r="L1514" s="113">
        <f t="shared" si="105"/>
        <v>0</v>
      </c>
      <c r="M1514" s="113">
        <f t="shared" si="105"/>
        <v>0</v>
      </c>
      <c r="N1514" s="113">
        <f t="shared" si="105"/>
        <v>0</v>
      </c>
      <c r="O1514" s="113">
        <f t="shared" si="105"/>
        <v>0</v>
      </c>
      <c r="P1514" s="113">
        <f t="shared" si="105"/>
        <v>0</v>
      </c>
      <c r="Q1514" s="113">
        <f t="shared" si="105"/>
        <v>0</v>
      </c>
      <c r="R1514" s="113">
        <f t="shared" si="105"/>
        <v>0</v>
      </c>
      <c r="S1514" s="113">
        <f t="shared" si="105"/>
        <v>0</v>
      </c>
      <c r="T1514" s="113">
        <f t="shared" si="105"/>
        <v>0</v>
      </c>
      <c r="U1514" s="113">
        <f t="shared" si="105"/>
        <v>0</v>
      </c>
      <c r="V1514" s="113">
        <f t="shared" si="105"/>
        <v>0</v>
      </c>
      <c r="W1514" s="113">
        <f t="shared" si="105"/>
        <v>0</v>
      </c>
      <c r="X1514" s="113">
        <f t="shared" si="105"/>
        <v>0</v>
      </c>
      <c r="Y1514" s="113">
        <f t="shared" si="105"/>
        <v>0</v>
      </c>
      <c r="Z1514" s="113">
        <f t="shared" si="105"/>
        <v>0</v>
      </c>
      <c r="AA1514" s="113">
        <f t="shared" si="105"/>
        <v>0</v>
      </c>
      <c r="AB1514" s="113">
        <f t="shared" si="105"/>
        <v>0</v>
      </c>
      <c r="AC1514" s="114">
        <f t="shared" si="105"/>
        <v>0</v>
      </c>
      <c r="AE1514" s="115">
        <f>AE1251</f>
        <v>0</v>
      </c>
      <c r="AG1514" s="115">
        <f>AG1251</f>
        <v>0</v>
      </c>
      <c r="AI1514" s="115">
        <f>AI1251</f>
        <v>0</v>
      </c>
      <c r="AK1514" s="363"/>
    </row>
    <row r="1515" spans="2:37" ht="12.75" customHeight="1" outlineLevel="1" x14ac:dyDescent="0.25">
      <c r="G1515" s="103"/>
      <c r="H1515" s="103"/>
      <c r="I1515" s="103"/>
      <c r="J1515" s="103"/>
      <c r="K1515" s="103"/>
      <c r="L1515" s="103"/>
      <c r="M1515" s="103"/>
      <c r="N1515" s="103"/>
      <c r="O1515" s="103"/>
      <c r="P1515" s="103"/>
      <c r="Q1515" s="103"/>
      <c r="R1515" s="103"/>
      <c r="S1515" s="103"/>
      <c r="T1515" s="103"/>
      <c r="U1515" s="103"/>
      <c r="V1515" s="103"/>
      <c r="W1515" s="103"/>
      <c r="X1515" s="103"/>
      <c r="Y1515" s="103"/>
      <c r="Z1515" s="103"/>
      <c r="AA1515" s="103"/>
      <c r="AB1515" s="103"/>
      <c r="AC1515" s="103"/>
      <c r="AE1515" s="103"/>
      <c r="AG1515" s="103"/>
      <c r="AI1515" s="103"/>
    </row>
    <row r="1516" spans="2:37" ht="12.75" customHeight="1" outlineLevel="1" x14ac:dyDescent="0.25">
      <c r="D1516" s="292" t="str">
        <f>"Total "&amp;B1453</f>
        <v>Total Capital Lease Charges</v>
      </c>
      <c r="E1516" s="308"/>
      <c r="F1516" s="309" t="str">
        <f>F1514</f>
        <v>£000</v>
      </c>
      <c r="G1516" s="310">
        <f t="shared" ref="G1516:AB1516" si="106">SUM(G1455:G1514)</f>
        <v>0</v>
      </c>
      <c r="H1516" s="310">
        <f t="shared" si="106"/>
        <v>0</v>
      </c>
      <c r="I1516" s="310">
        <f t="shared" si="106"/>
        <v>0</v>
      </c>
      <c r="J1516" s="310">
        <f t="shared" si="106"/>
        <v>0</v>
      </c>
      <c r="K1516" s="310">
        <f t="shared" si="106"/>
        <v>0</v>
      </c>
      <c r="L1516" s="310">
        <f t="shared" si="106"/>
        <v>0</v>
      </c>
      <c r="M1516" s="310">
        <f t="shared" si="106"/>
        <v>0</v>
      </c>
      <c r="N1516" s="310">
        <f t="shared" si="106"/>
        <v>0</v>
      </c>
      <c r="O1516" s="310">
        <f t="shared" si="106"/>
        <v>0</v>
      </c>
      <c r="P1516" s="310">
        <f t="shared" si="106"/>
        <v>0</v>
      </c>
      <c r="Q1516" s="310">
        <f t="shared" si="106"/>
        <v>0</v>
      </c>
      <c r="R1516" s="310">
        <f t="shared" si="106"/>
        <v>0</v>
      </c>
      <c r="S1516" s="310">
        <f t="shared" si="106"/>
        <v>0</v>
      </c>
      <c r="T1516" s="310">
        <f t="shared" si="106"/>
        <v>0</v>
      </c>
      <c r="U1516" s="310">
        <f t="shared" si="106"/>
        <v>0</v>
      </c>
      <c r="V1516" s="310">
        <f t="shared" si="106"/>
        <v>0</v>
      </c>
      <c r="W1516" s="310">
        <f t="shared" si="106"/>
        <v>0</v>
      </c>
      <c r="X1516" s="310">
        <f t="shared" si="106"/>
        <v>0</v>
      </c>
      <c r="Y1516" s="310">
        <f t="shared" si="106"/>
        <v>0</v>
      </c>
      <c r="Z1516" s="310">
        <f t="shared" si="106"/>
        <v>0</v>
      </c>
      <c r="AA1516" s="310">
        <f t="shared" si="106"/>
        <v>0</v>
      </c>
      <c r="AB1516" s="310">
        <f t="shared" si="106"/>
        <v>0</v>
      </c>
      <c r="AC1516" s="298">
        <f>SUM(AC1455:AC1514)</f>
        <v>0</v>
      </c>
      <c r="AE1516" s="299">
        <f>SUM(AE1455:AE1514)</f>
        <v>0</v>
      </c>
      <c r="AG1516" s="299">
        <f>SUM(AG1455:AG1514)</f>
        <v>0</v>
      </c>
      <c r="AI1516" s="299">
        <f>SUM(AI1455:AI1514)</f>
        <v>0</v>
      </c>
      <c r="AK1516" s="296"/>
    </row>
    <row r="1517" spans="2:37" x14ac:dyDescent="0.25">
      <c r="G1517" s="103"/>
      <c r="H1517" s="103"/>
      <c r="I1517" s="103"/>
      <c r="J1517" s="103"/>
      <c r="K1517" s="103"/>
      <c r="L1517" s="103"/>
      <c r="M1517" s="103"/>
      <c r="N1517" s="103"/>
      <c r="O1517" s="103"/>
      <c r="P1517" s="103"/>
      <c r="Q1517" s="103"/>
      <c r="R1517" s="103"/>
      <c r="S1517" s="103"/>
      <c r="T1517" s="103"/>
      <c r="U1517" s="103"/>
      <c r="V1517" s="103"/>
      <c r="W1517" s="103"/>
      <c r="X1517" s="103"/>
      <c r="Y1517" s="103"/>
      <c r="Z1517" s="103"/>
      <c r="AA1517" s="103"/>
      <c r="AB1517" s="103"/>
      <c r="AC1517" s="103"/>
      <c r="AE1517" s="103"/>
      <c r="AG1517" s="122"/>
      <c r="AI1517" s="103"/>
    </row>
    <row r="1518" spans="2:37" ht="14.4" x14ac:dyDescent="0.25">
      <c r="B1518" s="17" t="s">
        <v>636</v>
      </c>
      <c r="C1518" s="17"/>
      <c r="D1518" s="277"/>
      <c r="E1518" s="277"/>
      <c r="F1518" s="17"/>
      <c r="G1518" s="388"/>
      <c r="H1518" s="388"/>
      <c r="I1518" s="388"/>
      <c r="J1518" s="388"/>
      <c r="K1518" s="388"/>
      <c r="L1518" s="388"/>
      <c r="M1518" s="388"/>
      <c r="N1518" s="388"/>
      <c r="O1518" s="388"/>
      <c r="P1518" s="388"/>
      <c r="Q1518" s="388"/>
      <c r="R1518" s="388"/>
      <c r="S1518" s="388"/>
      <c r="T1518" s="388"/>
      <c r="U1518" s="388"/>
      <c r="V1518" s="388"/>
      <c r="W1518" s="388"/>
      <c r="X1518" s="388"/>
      <c r="Y1518" s="388"/>
      <c r="Z1518" s="388"/>
      <c r="AA1518" s="388"/>
      <c r="AB1518" s="388"/>
      <c r="AC1518" s="388"/>
      <c r="AD1518" s="17"/>
      <c r="AE1518" s="388"/>
      <c r="AF1518" s="17"/>
      <c r="AG1518" s="388"/>
      <c r="AH1518" s="17"/>
      <c r="AI1518" s="388"/>
      <c r="AJ1518" s="17"/>
      <c r="AK1518" s="17"/>
    </row>
    <row r="1519" spans="2:37" ht="12.75" customHeight="1" outlineLevel="1" x14ac:dyDescent="0.25">
      <c r="G1519" s="103"/>
      <c r="H1519" s="103"/>
      <c r="I1519" s="103"/>
      <c r="J1519" s="103"/>
      <c r="K1519" s="103"/>
      <c r="L1519" s="103"/>
      <c r="M1519" s="103"/>
      <c r="N1519" s="103"/>
      <c r="O1519" s="103"/>
      <c r="P1519" s="103"/>
      <c r="Q1519" s="103"/>
      <c r="R1519" s="103"/>
      <c r="S1519" s="103"/>
      <c r="T1519" s="103"/>
      <c r="U1519" s="103"/>
      <c r="V1519" s="103"/>
      <c r="W1519" s="103"/>
      <c r="X1519" s="103"/>
      <c r="Y1519" s="103"/>
      <c r="Z1519" s="103"/>
      <c r="AA1519" s="103"/>
      <c r="AB1519" s="103"/>
      <c r="AC1519" s="103"/>
      <c r="AE1519" s="103"/>
      <c r="AG1519" s="103"/>
      <c r="AI1519" s="103"/>
    </row>
    <row r="1520" spans="2:37" ht="12.75" customHeight="1" outlineLevel="1" x14ac:dyDescent="0.25">
      <c r="D1520" s="345" t="str">
        <f>'Line Items'!D997</f>
        <v>Class 153 - Angel</v>
      </c>
      <c r="E1520" s="346"/>
      <c r="F1520" s="353" t="str">
        <f t="shared" ref="F1520:F1578" si="107">F1455</f>
        <v>£000</v>
      </c>
      <c r="G1520" s="354">
        <f t="shared" ref="G1520:AC1531" si="108">G18*G1257</f>
        <v>0</v>
      </c>
      <c r="H1520" s="354">
        <f t="shared" si="108"/>
        <v>0</v>
      </c>
      <c r="I1520" s="354">
        <f t="shared" si="108"/>
        <v>0</v>
      </c>
      <c r="J1520" s="354">
        <f t="shared" si="108"/>
        <v>0</v>
      </c>
      <c r="K1520" s="354">
        <f t="shared" si="108"/>
        <v>0</v>
      </c>
      <c r="L1520" s="354">
        <f t="shared" si="108"/>
        <v>0</v>
      </c>
      <c r="M1520" s="354">
        <f t="shared" si="108"/>
        <v>0</v>
      </c>
      <c r="N1520" s="354">
        <f t="shared" si="108"/>
        <v>0</v>
      </c>
      <c r="O1520" s="354">
        <f t="shared" si="108"/>
        <v>0</v>
      </c>
      <c r="P1520" s="354">
        <f t="shared" si="108"/>
        <v>0</v>
      </c>
      <c r="Q1520" s="354">
        <f t="shared" si="108"/>
        <v>0</v>
      </c>
      <c r="R1520" s="354">
        <f t="shared" si="108"/>
        <v>0</v>
      </c>
      <c r="S1520" s="354">
        <f t="shared" si="108"/>
        <v>0</v>
      </c>
      <c r="T1520" s="354">
        <f t="shared" si="108"/>
        <v>0</v>
      </c>
      <c r="U1520" s="354">
        <f t="shared" si="108"/>
        <v>0</v>
      </c>
      <c r="V1520" s="354">
        <f t="shared" si="108"/>
        <v>0</v>
      </c>
      <c r="W1520" s="354">
        <f t="shared" si="108"/>
        <v>0</v>
      </c>
      <c r="X1520" s="354">
        <f t="shared" si="108"/>
        <v>0</v>
      </c>
      <c r="Y1520" s="354">
        <f t="shared" si="108"/>
        <v>0</v>
      </c>
      <c r="Z1520" s="354">
        <f t="shared" si="108"/>
        <v>0</v>
      </c>
      <c r="AA1520" s="354">
        <f t="shared" si="108"/>
        <v>0</v>
      </c>
      <c r="AB1520" s="354">
        <f t="shared" si="108"/>
        <v>0</v>
      </c>
      <c r="AC1520" s="355">
        <f t="shared" si="108"/>
        <v>0</v>
      </c>
      <c r="AE1520" s="357">
        <f t="shared" ref="AE1520:AE1578" si="109">AE18*AE1257</f>
        <v>0</v>
      </c>
      <c r="AG1520" s="357">
        <f t="shared" ref="AG1520:AG1578" si="110">AG18*AG1257</f>
        <v>0</v>
      </c>
      <c r="AI1520" s="357">
        <f t="shared" ref="AI1520:AI1578" si="111">AI18*AI1257</f>
        <v>0</v>
      </c>
      <c r="AK1520" s="356"/>
    </row>
    <row r="1521" spans="4:37" ht="12.75" customHeight="1" outlineLevel="1" x14ac:dyDescent="0.25">
      <c r="D1521" s="139" t="str">
        <f>'Line Items'!D998</f>
        <v>Class 153 - Porterbrook</v>
      </c>
      <c r="E1521" s="102"/>
      <c r="F1521" s="140" t="str">
        <f t="shared" si="107"/>
        <v>£000</v>
      </c>
      <c r="G1521" s="103">
        <f t="shared" si="108"/>
        <v>0</v>
      </c>
      <c r="H1521" s="103">
        <f t="shared" si="108"/>
        <v>0</v>
      </c>
      <c r="I1521" s="103">
        <f t="shared" si="108"/>
        <v>0</v>
      </c>
      <c r="J1521" s="103">
        <f t="shared" si="108"/>
        <v>0</v>
      </c>
      <c r="K1521" s="103">
        <f t="shared" si="108"/>
        <v>0</v>
      </c>
      <c r="L1521" s="103">
        <f t="shared" si="108"/>
        <v>0</v>
      </c>
      <c r="M1521" s="103">
        <f t="shared" si="108"/>
        <v>0</v>
      </c>
      <c r="N1521" s="103">
        <f t="shared" si="108"/>
        <v>0</v>
      </c>
      <c r="O1521" s="103">
        <f t="shared" si="108"/>
        <v>0</v>
      </c>
      <c r="P1521" s="103">
        <f t="shared" si="108"/>
        <v>0</v>
      </c>
      <c r="Q1521" s="103">
        <f t="shared" si="108"/>
        <v>0</v>
      </c>
      <c r="R1521" s="103">
        <f t="shared" si="108"/>
        <v>0</v>
      </c>
      <c r="S1521" s="103">
        <f t="shared" si="108"/>
        <v>0</v>
      </c>
      <c r="T1521" s="103">
        <f t="shared" si="108"/>
        <v>0</v>
      </c>
      <c r="U1521" s="103">
        <f t="shared" si="108"/>
        <v>0</v>
      </c>
      <c r="V1521" s="103">
        <f t="shared" si="108"/>
        <v>0</v>
      </c>
      <c r="W1521" s="103">
        <f t="shared" si="108"/>
        <v>0</v>
      </c>
      <c r="X1521" s="103">
        <f t="shared" si="108"/>
        <v>0</v>
      </c>
      <c r="Y1521" s="103">
        <f t="shared" si="108"/>
        <v>0</v>
      </c>
      <c r="Z1521" s="103">
        <f t="shared" si="108"/>
        <v>0</v>
      </c>
      <c r="AA1521" s="103">
        <f t="shared" si="108"/>
        <v>0</v>
      </c>
      <c r="AB1521" s="103">
        <f t="shared" si="108"/>
        <v>0</v>
      </c>
      <c r="AC1521" s="104">
        <f t="shared" si="108"/>
        <v>0</v>
      </c>
      <c r="AE1521" s="105">
        <f t="shared" si="109"/>
        <v>0</v>
      </c>
      <c r="AG1521" s="105">
        <f t="shared" si="110"/>
        <v>0</v>
      </c>
      <c r="AI1521" s="105">
        <f t="shared" si="111"/>
        <v>0</v>
      </c>
      <c r="AK1521" s="301"/>
    </row>
    <row r="1522" spans="4:37" ht="12.75" customHeight="1" outlineLevel="1" x14ac:dyDescent="0.25">
      <c r="D1522" s="139" t="str">
        <f>'Line Items'!D999</f>
        <v>Class 156 - Angel</v>
      </c>
      <c r="E1522" s="102"/>
      <c r="F1522" s="140" t="str">
        <f t="shared" si="107"/>
        <v>£000</v>
      </c>
      <c r="G1522" s="103">
        <f t="shared" si="108"/>
        <v>0</v>
      </c>
      <c r="H1522" s="103">
        <f t="shared" si="108"/>
        <v>0</v>
      </c>
      <c r="I1522" s="103">
        <f t="shared" si="108"/>
        <v>0</v>
      </c>
      <c r="J1522" s="103">
        <f t="shared" si="108"/>
        <v>0</v>
      </c>
      <c r="K1522" s="103">
        <f t="shared" si="108"/>
        <v>0</v>
      </c>
      <c r="L1522" s="103">
        <f t="shared" si="108"/>
        <v>0</v>
      </c>
      <c r="M1522" s="103">
        <f t="shared" si="108"/>
        <v>0</v>
      </c>
      <c r="N1522" s="103">
        <f t="shared" si="108"/>
        <v>0</v>
      </c>
      <c r="O1522" s="103">
        <f t="shared" si="108"/>
        <v>0</v>
      </c>
      <c r="P1522" s="103">
        <f t="shared" si="108"/>
        <v>0</v>
      </c>
      <c r="Q1522" s="103">
        <f t="shared" si="108"/>
        <v>0</v>
      </c>
      <c r="R1522" s="103">
        <f t="shared" si="108"/>
        <v>0</v>
      </c>
      <c r="S1522" s="103">
        <f t="shared" si="108"/>
        <v>0</v>
      </c>
      <c r="T1522" s="103">
        <f t="shared" si="108"/>
        <v>0</v>
      </c>
      <c r="U1522" s="103">
        <f t="shared" si="108"/>
        <v>0</v>
      </c>
      <c r="V1522" s="103">
        <f t="shared" si="108"/>
        <v>0</v>
      </c>
      <c r="W1522" s="103">
        <f t="shared" si="108"/>
        <v>0</v>
      </c>
      <c r="X1522" s="103">
        <f t="shared" si="108"/>
        <v>0</v>
      </c>
      <c r="Y1522" s="103">
        <f t="shared" si="108"/>
        <v>0</v>
      </c>
      <c r="Z1522" s="103">
        <f t="shared" si="108"/>
        <v>0</v>
      </c>
      <c r="AA1522" s="103">
        <f t="shared" si="108"/>
        <v>0</v>
      </c>
      <c r="AB1522" s="103">
        <f t="shared" si="108"/>
        <v>0</v>
      </c>
      <c r="AC1522" s="104">
        <f t="shared" si="108"/>
        <v>0</v>
      </c>
      <c r="AE1522" s="105">
        <f t="shared" si="109"/>
        <v>0</v>
      </c>
      <c r="AG1522" s="105">
        <f t="shared" si="110"/>
        <v>0</v>
      </c>
      <c r="AI1522" s="105">
        <f t="shared" si="111"/>
        <v>0</v>
      </c>
      <c r="AK1522" s="301"/>
    </row>
    <row r="1523" spans="4:37" ht="12.75" customHeight="1" outlineLevel="1" x14ac:dyDescent="0.25">
      <c r="D1523" s="139" t="str">
        <f>'Line Items'!D1000</f>
        <v>Class 156 - Porterbrook</v>
      </c>
      <c r="E1523" s="102"/>
      <c r="F1523" s="140" t="str">
        <f t="shared" si="107"/>
        <v>£000</v>
      </c>
      <c r="G1523" s="103">
        <f t="shared" si="108"/>
        <v>0</v>
      </c>
      <c r="H1523" s="103">
        <f t="shared" si="108"/>
        <v>0</v>
      </c>
      <c r="I1523" s="103">
        <f t="shared" si="108"/>
        <v>0</v>
      </c>
      <c r="J1523" s="103">
        <f t="shared" si="108"/>
        <v>0</v>
      </c>
      <c r="K1523" s="103">
        <f t="shared" si="108"/>
        <v>0</v>
      </c>
      <c r="L1523" s="103">
        <f t="shared" si="108"/>
        <v>0</v>
      </c>
      <c r="M1523" s="103">
        <f t="shared" si="108"/>
        <v>0</v>
      </c>
      <c r="N1523" s="103">
        <f t="shared" si="108"/>
        <v>0</v>
      </c>
      <c r="O1523" s="103">
        <f t="shared" si="108"/>
        <v>0</v>
      </c>
      <c r="P1523" s="103">
        <f t="shared" si="108"/>
        <v>0</v>
      </c>
      <c r="Q1523" s="103">
        <f t="shared" si="108"/>
        <v>0</v>
      </c>
      <c r="R1523" s="103">
        <f t="shared" si="108"/>
        <v>0</v>
      </c>
      <c r="S1523" s="103">
        <f t="shared" si="108"/>
        <v>0</v>
      </c>
      <c r="T1523" s="103">
        <f t="shared" si="108"/>
        <v>0</v>
      </c>
      <c r="U1523" s="103">
        <f t="shared" si="108"/>
        <v>0</v>
      </c>
      <c r="V1523" s="103">
        <f t="shared" si="108"/>
        <v>0</v>
      </c>
      <c r="W1523" s="103">
        <f t="shared" si="108"/>
        <v>0</v>
      </c>
      <c r="X1523" s="103">
        <f t="shared" si="108"/>
        <v>0</v>
      </c>
      <c r="Y1523" s="103">
        <f t="shared" si="108"/>
        <v>0</v>
      </c>
      <c r="Z1523" s="103">
        <f t="shared" si="108"/>
        <v>0</v>
      </c>
      <c r="AA1523" s="103">
        <f t="shared" si="108"/>
        <v>0</v>
      </c>
      <c r="AB1523" s="103">
        <f t="shared" si="108"/>
        <v>0</v>
      </c>
      <c r="AC1523" s="104">
        <f t="shared" si="108"/>
        <v>0</v>
      </c>
      <c r="AE1523" s="105">
        <f t="shared" si="109"/>
        <v>0</v>
      </c>
      <c r="AG1523" s="105">
        <f t="shared" si="110"/>
        <v>0</v>
      </c>
      <c r="AI1523" s="105">
        <f t="shared" si="111"/>
        <v>0</v>
      </c>
      <c r="AK1523" s="301"/>
    </row>
    <row r="1524" spans="4:37" ht="12.75" customHeight="1" outlineLevel="1" x14ac:dyDescent="0.25">
      <c r="D1524" s="139" t="str">
        <f>'Line Items'!D1001</f>
        <v>Class 158 - Angel</v>
      </c>
      <c r="E1524" s="102"/>
      <c r="F1524" s="140" t="str">
        <f t="shared" si="107"/>
        <v>£000</v>
      </c>
      <c r="G1524" s="103">
        <f t="shared" si="108"/>
        <v>0</v>
      </c>
      <c r="H1524" s="103">
        <f t="shared" si="108"/>
        <v>0</v>
      </c>
      <c r="I1524" s="103">
        <f t="shared" si="108"/>
        <v>0</v>
      </c>
      <c r="J1524" s="103">
        <f t="shared" si="108"/>
        <v>0</v>
      </c>
      <c r="K1524" s="103">
        <f t="shared" si="108"/>
        <v>0</v>
      </c>
      <c r="L1524" s="103">
        <f t="shared" si="108"/>
        <v>0</v>
      </c>
      <c r="M1524" s="103">
        <f t="shared" si="108"/>
        <v>0</v>
      </c>
      <c r="N1524" s="103">
        <f t="shared" si="108"/>
        <v>0</v>
      </c>
      <c r="O1524" s="103">
        <f t="shared" si="108"/>
        <v>0</v>
      </c>
      <c r="P1524" s="103">
        <f t="shared" si="108"/>
        <v>0</v>
      </c>
      <c r="Q1524" s="103">
        <f t="shared" si="108"/>
        <v>0</v>
      </c>
      <c r="R1524" s="103">
        <f t="shared" si="108"/>
        <v>0</v>
      </c>
      <c r="S1524" s="103">
        <f t="shared" si="108"/>
        <v>0</v>
      </c>
      <c r="T1524" s="103">
        <f t="shared" si="108"/>
        <v>0</v>
      </c>
      <c r="U1524" s="103">
        <f t="shared" si="108"/>
        <v>0</v>
      </c>
      <c r="V1524" s="103">
        <f t="shared" si="108"/>
        <v>0</v>
      </c>
      <c r="W1524" s="103">
        <f t="shared" si="108"/>
        <v>0</v>
      </c>
      <c r="X1524" s="103">
        <f t="shared" si="108"/>
        <v>0</v>
      </c>
      <c r="Y1524" s="103">
        <f t="shared" si="108"/>
        <v>0</v>
      </c>
      <c r="Z1524" s="103">
        <f t="shared" si="108"/>
        <v>0</v>
      </c>
      <c r="AA1524" s="103">
        <f t="shared" si="108"/>
        <v>0</v>
      </c>
      <c r="AB1524" s="103">
        <f t="shared" si="108"/>
        <v>0</v>
      </c>
      <c r="AC1524" s="104">
        <f t="shared" si="108"/>
        <v>0</v>
      </c>
      <c r="AE1524" s="105">
        <f t="shared" si="109"/>
        <v>0</v>
      </c>
      <c r="AG1524" s="105">
        <f t="shared" si="110"/>
        <v>0</v>
      </c>
      <c r="AI1524" s="105">
        <f t="shared" si="111"/>
        <v>0</v>
      </c>
      <c r="AK1524" s="301"/>
    </row>
    <row r="1525" spans="4:37" ht="12.75" customHeight="1" outlineLevel="1" x14ac:dyDescent="0.25">
      <c r="D1525" s="139" t="str">
        <f>'Line Items'!D1002</f>
        <v>Class 158 - Porterbrook</v>
      </c>
      <c r="E1525" s="102"/>
      <c r="F1525" s="140" t="str">
        <f t="shared" si="107"/>
        <v>£000</v>
      </c>
      <c r="G1525" s="103">
        <f t="shared" si="108"/>
        <v>0</v>
      </c>
      <c r="H1525" s="103">
        <f t="shared" si="108"/>
        <v>0</v>
      </c>
      <c r="I1525" s="103">
        <f t="shared" si="108"/>
        <v>0</v>
      </c>
      <c r="J1525" s="103">
        <f t="shared" si="108"/>
        <v>0</v>
      </c>
      <c r="K1525" s="103">
        <f t="shared" si="108"/>
        <v>0</v>
      </c>
      <c r="L1525" s="103">
        <f t="shared" si="108"/>
        <v>0</v>
      </c>
      <c r="M1525" s="103">
        <f t="shared" si="108"/>
        <v>0</v>
      </c>
      <c r="N1525" s="103">
        <f t="shared" si="108"/>
        <v>0</v>
      </c>
      <c r="O1525" s="103">
        <f t="shared" si="108"/>
        <v>0</v>
      </c>
      <c r="P1525" s="103">
        <f t="shared" si="108"/>
        <v>0</v>
      </c>
      <c r="Q1525" s="103">
        <f t="shared" si="108"/>
        <v>0</v>
      </c>
      <c r="R1525" s="103">
        <f t="shared" si="108"/>
        <v>0</v>
      </c>
      <c r="S1525" s="103">
        <f t="shared" si="108"/>
        <v>0</v>
      </c>
      <c r="T1525" s="103">
        <f t="shared" si="108"/>
        <v>0</v>
      </c>
      <c r="U1525" s="103">
        <f t="shared" si="108"/>
        <v>0</v>
      </c>
      <c r="V1525" s="103">
        <f t="shared" si="108"/>
        <v>0</v>
      </c>
      <c r="W1525" s="103">
        <f t="shared" si="108"/>
        <v>0</v>
      </c>
      <c r="X1525" s="103">
        <f t="shared" si="108"/>
        <v>0</v>
      </c>
      <c r="Y1525" s="103">
        <f t="shared" si="108"/>
        <v>0</v>
      </c>
      <c r="Z1525" s="103">
        <f t="shared" si="108"/>
        <v>0</v>
      </c>
      <c r="AA1525" s="103">
        <f t="shared" si="108"/>
        <v>0</v>
      </c>
      <c r="AB1525" s="103">
        <f t="shared" si="108"/>
        <v>0</v>
      </c>
      <c r="AC1525" s="104">
        <f t="shared" si="108"/>
        <v>0</v>
      </c>
      <c r="AE1525" s="105">
        <f t="shared" si="109"/>
        <v>0</v>
      </c>
      <c r="AG1525" s="105">
        <f t="shared" si="110"/>
        <v>0</v>
      </c>
      <c r="AI1525" s="105">
        <f t="shared" si="111"/>
        <v>0</v>
      </c>
      <c r="AK1525" s="301"/>
    </row>
    <row r="1526" spans="4:37" ht="12.75" customHeight="1" outlineLevel="1" x14ac:dyDescent="0.25">
      <c r="D1526" s="139" t="str">
        <f>'Line Items'!D1003</f>
        <v>Class 158 - sub-lease from SWT</v>
      </c>
      <c r="E1526" s="102"/>
      <c r="F1526" s="140" t="str">
        <f t="shared" si="107"/>
        <v>£000</v>
      </c>
      <c r="G1526" s="103">
        <f t="shared" si="108"/>
        <v>0</v>
      </c>
      <c r="H1526" s="103">
        <f t="shared" si="108"/>
        <v>0</v>
      </c>
      <c r="I1526" s="103">
        <f t="shared" si="108"/>
        <v>0</v>
      </c>
      <c r="J1526" s="103">
        <f t="shared" si="108"/>
        <v>0</v>
      </c>
      <c r="K1526" s="103">
        <f t="shared" si="108"/>
        <v>0</v>
      </c>
      <c r="L1526" s="103">
        <f t="shared" si="108"/>
        <v>0</v>
      </c>
      <c r="M1526" s="103">
        <f t="shared" si="108"/>
        <v>0</v>
      </c>
      <c r="N1526" s="103">
        <f t="shared" si="108"/>
        <v>0</v>
      </c>
      <c r="O1526" s="103">
        <f t="shared" si="108"/>
        <v>0</v>
      </c>
      <c r="P1526" s="103">
        <f t="shared" si="108"/>
        <v>0</v>
      </c>
      <c r="Q1526" s="103">
        <f t="shared" si="108"/>
        <v>0</v>
      </c>
      <c r="R1526" s="103">
        <f t="shared" si="108"/>
        <v>0</v>
      </c>
      <c r="S1526" s="103">
        <f t="shared" si="108"/>
        <v>0</v>
      </c>
      <c r="T1526" s="103">
        <f t="shared" si="108"/>
        <v>0</v>
      </c>
      <c r="U1526" s="103">
        <f t="shared" si="108"/>
        <v>0</v>
      </c>
      <c r="V1526" s="103">
        <f t="shared" si="108"/>
        <v>0</v>
      </c>
      <c r="W1526" s="103">
        <f t="shared" si="108"/>
        <v>0</v>
      </c>
      <c r="X1526" s="103">
        <f t="shared" si="108"/>
        <v>0</v>
      </c>
      <c r="Y1526" s="103">
        <f t="shared" si="108"/>
        <v>0</v>
      </c>
      <c r="Z1526" s="103">
        <f t="shared" si="108"/>
        <v>0</v>
      </c>
      <c r="AA1526" s="103">
        <f t="shared" si="108"/>
        <v>0</v>
      </c>
      <c r="AB1526" s="103">
        <f t="shared" si="108"/>
        <v>0</v>
      </c>
      <c r="AC1526" s="104">
        <f t="shared" si="108"/>
        <v>0</v>
      </c>
      <c r="AE1526" s="105">
        <f t="shared" si="109"/>
        <v>0</v>
      </c>
      <c r="AG1526" s="105">
        <f t="shared" si="110"/>
        <v>0</v>
      </c>
      <c r="AI1526" s="105">
        <f t="shared" si="111"/>
        <v>0</v>
      </c>
      <c r="AK1526" s="301"/>
    </row>
    <row r="1527" spans="4:37" ht="12.75" customHeight="1" outlineLevel="1" x14ac:dyDescent="0.25">
      <c r="D1527" s="139" t="str">
        <f>'Line Items'!D1004</f>
        <v>Class 222 - ERF</v>
      </c>
      <c r="E1527" s="102"/>
      <c r="F1527" s="140" t="str">
        <f t="shared" si="107"/>
        <v>£000</v>
      </c>
      <c r="G1527" s="103">
        <f t="shared" si="108"/>
        <v>0</v>
      </c>
      <c r="H1527" s="103">
        <f t="shared" si="108"/>
        <v>0</v>
      </c>
      <c r="I1527" s="103">
        <f t="shared" si="108"/>
        <v>0</v>
      </c>
      <c r="J1527" s="103">
        <f t="shared" si="108"/>
        <v>0</v>
      </c>
      <c r="K1527" s="103">
        <f t="shared" si="108"/>
        <v>0</v>
      </c>
      <c r="L1527" s="103">
        <f t="shared" si="108"/>
        <v>0</v>
      </c>
      <c r="M1527" s="103">
        <f t="shared" si="108"/>
        <v>0</v>
      </c>
      <c r="N1527" s="103">
        <f t="shared" si="108"/>
        <v>0</v>
      </c>
      <c r="O1527" s="103">
        <f t="shared" si="108"/>
        <v>0</v>
      </c>
      <c r="P1527" s="103">
        <f t="shared" si="108"/>
        <v>0</v>
      </c>
      <c r="Q1527" s="103">
        <f t="shared" si="108"/>
        <v>0</v>
      </c>
      <c r="R1527" s="103">
        <f t="shared" si="108"/>
        <v>0</v>
      </c>
      <c r="S1527" s="103">
        <f t="shared" si="108"/>
        <v>0</v>
      </c>
      <c r="T1527" s="103">
        <f t="shared" si="108"/>
        <v>0</v>
      </c>
      <c r="U1527" s="103">
        <f t="shared" si="108"/>
        <v>0</v>
      </c>
      <c r="V1527" s="103">
        <f t="shared" si="108"/>
        <v>0</v>
      </c>
      <c r="W1527" s="103">
        <f t="shared" si="108"/>
        <v>0</v>
      </c>
      <c r="X1527" s="103">
        <f t="shared" si="108"/>
        <v>0</v>
      </c>
      <c r="Y1527" s="103">
        <f t="shared" si="108"/>
        <v>0</v>
      </c>
      <c r="Z1527" s="103">
        <f t="shared" si="108"/>
        <v>0</v>
      </c>
      <c r="AA1527" s="103">
        <f t="shared" si="108"/>
        <v>0</v>
      </c>
      <c r="AB1527" s="103">
        <f t="shared" si="108"/>
        <v>0</v>
      </c>
      <c r="AC1527" s="104">
        <f t="shared" si="108"/>
        <v>0</v>
      </c>
      <c r="AE1527" s="105">
        <f t="shared" si="109"/>
        <v>0</v>
      </c>
      <c r="AG1527" s="105">
        <f t="shared" si="110"/>
        <v>0</v>
      </c>
      <c r="AI1527" s="105">
        <f t="shared" si="111"/>
        <v>0</v>
      </c>
      <c r="AK1527" s="301"/>
    </row>
    <row r="1528" spans="4:37" ht="12.75" customHeight="1" outlineLevel="1" x14ac:dyDescent="0.25">
      <c r="D1528" s="139" t="str">
        <f>'Line Items'!D1005</f>
        <v>HST Powercar - Porterbrook</v>
      </c>
      <c r="E1528" s="102"/>
      <c r="F1528" s="140" t="str">
        <f t="shared" si="107"/>
        <v>£000</v>
      </c>
      <c r="G1528" s="103">
        <f t="shared" si="108"/>
        <v>0</v>
      </c>
      <c r="H1528" s="103">
        <f t="shared" si="108"/>
        <v>0</v>
      </c>
      <c r="I1528" s="103">
        <f t="shared" si="108"/>
        <v>0</v>
      </c>
      <c r="J1528" s="103">
        <f t="shared" si="108"/>
        <v>0</v>
      </c>
      <c r="K1528" s="103">
        <f t="shared" si="108"/>
        <v>0</v>
      </c>
      <c r="L1528" s="103">
        <f t="shared" si="108"/>
        <v>0</v>
      </c>
      <c r="M1528" s="103">
        <f t="shared" si="108"/>
        <v>0</v>
      </c>
      <c r="N1528" s="103">
        <f t="shared" si="108"/>
        <v>0</v>
      </c>
      <c r="O1528" s="103">
        <f t="shared" si="108"/>
        <v>0</v>
      </c>
      <c r="P1528" s="103">
        <f t="shared" si="108"/>
        <v>0</v>
      </c>
      <c r="Q1528" s="103">
        <f t="shared" si="108"/>
        <v>0</v>
      </c>
      <c r="R1528" s="103">
        <f t="shared" si="108"/>
        <v>0</v>
      </c>
      <c r="S1528" s="103">
        <f t="shared" si="108"/>
        <v>0</v>
      </c>
      <c r="T1528" s="103">
        <f t="shared" si="108"/>
        <v>0</v>
      </c>
      <c r="U1528" s="103">
        <f t="shared" si="108"/>
        <v>0</v>
      </c>
      <c r="V1528" s="103">
        <f t="shared" si="108"/>
        <v>0</v>
      </c>
      <c r="W1528" s="103">
        <f t="shared" si="108"/>
        <v>0</v>
      </c>
      <c r="X1528" s="103">
        <f t="shared" si="108"/>
        <v>0</v>
      </c>
      <c r="Y1528" s="103">
        <f t="shared" si="108"/>
        <v>0</v>
      </c>
      <c r="Z1528" s="103">
        <f t="shared" si="108"/>
        <v>0</v>
      </c>
      <c r="AA1528" s="103">
        <f t="shared" si="108"/>
        <v>0</v>
      </c>
      <c r="AB1528" s="103">
        <f t="shared" si="108"/>
        <v>0</v>
      </c>
      <c r="AC1528" s="104">
        <f t="shared" si="108"/>
        <v>0</v>
      </c>
      <c r="AE1528" s="105">
        <f t="shared" si="109"/>
        <v>0</v>
      </c>
      <c r="AG1528" s="105">
        <f t="shared" si="110"/>
        <v>0</v>
      </c>
      <c r="AI1528" s="105">
        <f t="shared" si="111"/>
        <v>0</v>
      </c>
      <c r="AK1528" s="301"/>
    </row>
    <row r="1529" spans="4:37" ht="12.75" customHeight="1" outlineLevel="1" x14ac:dyDescent="0.25">
      <c r="D1529" s="139" t="str">
        <f>'Line Items'!D1006</f>
        <v>HST Trailer - Porterbrook</v>
      </c>
      <c r="E1529" s="102"/>
      <c r="F1529" s="140" t="str">
        <f t="shared" si="107"/>
        <v>£000</v>
      </c>
      <c r="G1529" s="103">
        <f t="shared" si="108"/>
        <v>0</v>
      </c>
      <c r="H1529" s="103">
        <f t="shared" si="108"/>
        <v>0</v>
      </c>
      <c r="I1529" s="103">
        <f t="shared" si="108"/>
        <v>0</v>
      </c>
      <c r="J1529" s="103">
        <f t="shared" si="108"/>
        <v>0</v>
      </c>
      <c r="K1529" s="103">
        <f t="shared" si="108"/>
        <v>0</v>
      </c>
      <c r="L1529" s="103">
        <f t="shared" si="108"/>
        <v>0</v>
      </c>
      <c r="M1529" s="103">
        <f t="shared" si="108"/>
        <v>0</v>
      </c>
      <c r="N1529" s="103">
        <f t="shared" si="108"/>
        <v>0</v>
      </c>
      <c r="O1529" s="103">
        <f t="shared" si="108"/>
        <v>0</v>
      </c>
      <c r="P1529" s="103">
        <f t="shared" si="108"/>
        <v>0</v>
      </c>
      <c r="Q1529" s="103">
        <f t="shared" si="108"/>
        <v>0</v>
      </c>
      <c r="R1529" s="103">
        <f t="shared" si="108"/>
        <v>0</v>
      </c>
      <c r="S1529" s="103">
        <f t="shared" si="108"/>
        <v>0</v>
      </c>
      <c r="T1529" s="103">
        <f t="shared" si="108"/>
        <v>0</v>
      </c>
      <c r="U1529" s="103">
        <f t="shared" si="108"/>
        <v>0</v>
      </c>
      <c r="V1529" s="103">
        <f t="shared" si="108"/>
        <v>0</v>
      </c>
      <c r="W1529" s="103">
        <f t="shared" si="108"/>
        <v>0</v>
      </c>
      <c r="X1529" s="103">
        <f t="shared" si="108"/>
        <v>0</v>
      </c>
      <c r="Y1529" s="103">
        <f t="shared" si="108"/>
        <v>0</v>
      </c>
      <c r="Z1529" s="103">
        <f t="shared" si="108"/>
        <v>0</v>
      </c>
      <c r="AA1529" s="103">
        <f t="shared" si="108"/>
        <v>0</v>
      </c>
      <c r="AB1529" s="103">
        <f t="shared" si="108"/>
        <v>0</v>
      </c>
      <c r="AC1529" s="104">
        <f t="shared" si="108"/>
        <v>0</v>
      </c>
      <c r="AE1529" s="105">
        <f t="shared" si="109"/>
        <v>0</v>
      </c>
      <c r="AG1529" s="105">
        <f t="shared" si="110"/>
        <v>0</v>
      </c>
      <c r="AI1529" s="105">
        <f t="shared" si="111"/>
        <v>0</v>
      </c>
      <c r="AK1529" s="301"/>
    </row>
    <row r="1530" spans="4:37" ht="12.75" customHeight="1" outlineLevel="1" x14ac:dyDescent="0.25">
      <c r="D1530" s="139" t="str">
        <f>'Line Items'!D1007</f>
        <v>HST Catering - Porterbrook</v>
      </c>
      <c r="E1530" s="102"/>
      <c r="F1530" s="140" t="str">
        <f t="shared" si="107"/>
        <v>£000</v>
      </c>
      <c r="G1530" s="103">
        <f t="shared" si="108"/>
        <v>0</v>
      </c>
      <c r="H1530" s="103">
        <f t="shared" si="108"/>
        <v>0</v>
      </c>
      <c r="I1530" s="103">
        <f t="shared" si="108"/>
        <v>0</v>
      </c>
      <c r="J1530" s="103">
        <f t="shared" si="108"/>
        <v>0</v>
      </c>
      <c r="K1530" s="103">
        <f t="shared" si="108"/>
        <v>0</v>
      </c>
      <c r="L1530" s="103">
        <f t="shared" si="108"/>
        <v>0</v>
      </c>
      <c r="M1530" s="103">
        <f t="shared" si="108"/>
        <v>0</v>
      </c>
      <c r="N1530" s="103">
        <f t="shared" si="108"/>
        <v>0</v>
      </c>
      <c r="O1530" s="103">
        <f t="shared" si="108"/>
        <v>0</v>
      </c>
      <c r="P1530" s="103">
        <f t="shared" si="108"/>
        <v>0</v>
      </c>
      <c r="Q1530" s="103">
        <f t="shared" si="108"/>
        <v>0</v>
      </c>
      <c r="R1530" s="103">
        <f t="shared" si="108"/>
        <v>0</v>
      </c>
      <c r="S1530" s="103">
        <f t="shared" si="108"/>
        <v>0</v>
      </c>
      <c r="T1530" s="103">
        <f t="shared" si="108"/>
        <v>0</v>
      </c>
      <c r="U1530" s="103">
        <f t="shared" si="108"/>
        <v>0</v>
      </c>
      <c r="V1530" s="103">
        <f t="shared" si="108"/>
        <v>0</v>
      </c>
      <c r="W1530" s="103">
        <f t="shared" si="108"/>
        <v>0</v>
      </c>
      <c r="X1530" s="103">
        <f t="shared" si="108"/>
        <v>0</v>
      </c>
      <c r="Y1530" s="103">
        <f t="shared" si="108"/>
        <v>0</v>
      </c>
      <c r="Z1530" s="103">
        <f t="shared" si="108"/>
        <v>0</v>
      </c>
      <c r="AA1530" s="103">
        <f t="shared" si="108"/>
        <v>0</v>
      </c>
      <c r="AB1530" s="103">
        <f t="shared" si="108"/>
        <v>0</v>
      </c>
      <c r="AC1530" s="104">
        <f t="shared" si="108"/>
        <v>0</v>
      </c>
      <c r="AE1530" s="105">
        <f t="shared" si="109"/>
        <v>0</v>
      </c>
      <c r="AG1530" s="105">
        <f t="shared" si="110"/>
        <v>0</v>
      </c>
      <c r="AI1530" s="105">
        <f t="shared" si="111"/>
        <v>0</v>
      </c>
      <c r="AK1530" s="301"/>
    </row>
    <row r="1531" spans="4:37" ht="12.75" customHeight="1" outlineLevel="1" x14ac:dyDescent="0.25">
      <c r="D1531" s="139" t="str">
        <f>'Line Items'!D1008</f>
        <v>HST Spares - Porterbrook</v>
      </c>
      <c r="E1531" s="102"/>
      <c r="F1531" s="140" t="str">
        <f t="shared" si="107"/>
        <v>£000</v>
      </c>
      <c r="G1531" s="103">
        <f t="shared" si="108"/>
        <v>0</v>
      </c>
      <c r="H1531" s="103">
        <f t="shared" si="108"/>
        <v>0</v>
      </c>
      <c r="I1531" s="103">
        <f t="shared" ref="I1531:AC1531" si="112">I29*I1268</f>
        <v>0</v>
      </c>
      <c r="J1531" s="103">
        <f t="shared" si="112"/>
        <v>0</v>
      </c>
      <c r="K1531" s="103">
        <f t="shared" si="112"/>
        <v>0</v>
      </c>
      <c r="L1531" s="103">
        <f t="shared" si="112"/>
        <v>0</v>
      </c>
      <c r="M1531" s="103">
        <f t="shared" si="112"/>
        <v>0</v>
      </c>
      <c r="N1531" s="103">
        <f t="shared" si="112"/>
        <v>0</v>
      </c>
      <c r="O1531" s="103">
        <f t="shared" si="112"/>
        <v>0</v>
      </c>
      <c r="P1531" s="103">
        <f t="shared" si="112"/>
        <v>0</v>
      </c>
      <c r="Q1531" s="103">
        <f t="shared" si="112"/>
        <v>0</v>
      </c>
      <c r="R1531" s="103">
        <f t="shared" si="112"/>
        <v>0</v>
      </c>
      <c r="S1531" s="103">
        <f t="shared" si="112"/>
        <v>0</v>
      </c>
      <c r="T1531" s="103">
        <f t="shared" si="112"/>
        <v>0</v>
      </c>
      <c r="U1531" s="103">
        <f t="shared" si="112"/>
        <v>0</v>
      </c>
      <c r="V1531" s="103">
        <f t="shared" si="112"/>
        <v>0</v>
      </c>
      <c r="W1531" s="103">
        <f t="shared" si="112"/>
        <v>0</v>
      </c>
      <c r="X1531" s="103">
        <f t="shared" si="112"/>
        <v>0</v>
      </c>
      <c r="Y1531" s="103">
        <f t="shared" si="112"/>
        <v>0</v>
      </c>
      <c r="Z1531" s="103">
        <f t="shared" si="112"/>
        <v>0</v>
      </c>
      <c r="AA1531" s="103">
        <f t="shared" si="112"/>
        <v>0</v>
      </c>
      <c r="AB1531" s="103">
        <f t="shared" si="112"/>
        <v>0</v>
      </c>
      <c r="AC1531" s="104">
        <f t="shared" si="112"/>
        <v>0</v>
      </c>
      <c r="AE1531" s="105">
        <f t="shared" si="109"/>
        <v>0</v>
      </c>
      <c r="AG1531" s="105">
        <f t="shared" si="110"/>
        <v>0</v>
      </c>
      <c r="AI1531" s="105">
        <f t="shared" si="111"/>
        <v>0</v>
      </c>
      <c r="AK1531" s="301"/>
    </row>
    <row r="1532" spans="4:37" ht="12.75" customHeight="1" outlineLevel="1" x14ac:dyDescent="0.25">
      <c r="D1532" s="139" t="str">
        <f>'Line Items'!D1009</f>
        <v>HST Powercar - Angel</v>
      </c>
      <c r="E1532" s="102"/>
      <c r="F1532" s="140" t="str">
        <f t="shared" si="107"/>
        <v>£000</v>
      </c>
      <c r="G1532" s="103">
        <f t="shared" ref="G1532:AC1543" si="113">G30*G1269</f>
        <v>0</v>
      </c>
      <c r="H1532" s="103">
        <f t="shared" si="113"/>
        <v>0</v>
      </c>
      <c r="I1532" s="103">
        <f t="shared" si="113"/>
        <v>0</v>
      </c>
      <c r="J1532" s="103">
        <f t="shared" si="113"/>
        <v>0</v>
      </c>
      <c r="K1532" s="103">
        <f t="shared" si="113"/>
        <v>0</v>
      </c>
      <c r="L1532" s="103">
        <f t="shared" si="113"/>
        <v>0</v>
      </c>
      <c r="M1532" s="103">
        <f t="shared" si="113"/>
        <v>0</v>
      </c>
      <c r="N1532" s="103">
        <f t="shared" si="113"/>
        <v>0</v>
      </c>
      <c r="O1532" s="103">
        <f t="shared" si="113"/>
        <v>0</v>
      </c>
      <c r="P1532" s="103">
        <f t="shared" si="113"/>
        <v>0</v>
      </c>
      <c r="Q1532" s="103">
        <f t="shared" si="113"/>
        <v>0</v>
      </c>
      <c r="R1532" s="103">
        <f t="shared" si="113"/>
        <v>0</v>
      </c>
      <c r="S1532" s="103">
        <f t="shared" si="113"/>
        <v>0</v>
      </c>
      <c r="T1532" s="103">
        <f t="shared" si="113"/>
        <v>0</v>
      </c>
      <c r="U1532" s="103">
        <f t="shared" si="113"/>
        <v>0</v>
      </c>
      <c r="V1532" s="103">
        <f t="shared" si="113"/>
        <v>0</v>
      </c>
      <c r="W1532" s="103">
        <f t="shared" si="113"/>
        <v>0</v>
      </c>
      <c r="X1532" s="103">
        <f t="shared" si="113"/>
        <v>0</v>
      </c>
      <c r="Y1532" s="103">
        <f t="shared" si="113"/>
        <v>0</v>
      </c>
      <c r="Z1532" s="103">
        <f t="shared" si="113"/>
        <v>0</v>
      </c>
      <c r="AA1532" s="103">
        <f t="shared" si="113"/>
        <v>0</v>
      </c>
      <c r="AB1532" s="103">
        <f t="shared" si="113"/>
        <v>0</v>
      </c>
      <c r="AC1532" s="104">
        <f t="shared" si="113"/>
        <v>0</v>
      </c>
      <c r="AE1532" s="105">
        <f t="shared" si="109"/>
        <v>0</v>
      </c>
      <c r="AG1532" s="105">
        <f t="shared" si="110"/>
        <v>0</v>
      </c>
      <c r="AI1532" s="105">
        <f t="shared" si="111"/>
        <v>0</v>
      </c>
      <c r="AK1532" s="301"/>
    </row>
    <row r="1533" spans="4:37" ht="12.75" customHeight="1" outlineLevel="1" x14ac:dyDescent="0.25">
      <c r="D1533" s="139" t="str">
        <f>'Line Items'!D1010</f>
        <v>HST Trailer - Angel</v>
      </c>
      <c r="E1533" s="102"/>
      <c r="F1533" s="140" t="str">
        <f t="shared" si="107"/>
        <v>£000</v>
      </c>
      <c r="G1533" s="103">
        <f t="shared" si="113"/>
        <v>0</v>
      </c>
      <c r="H1533" s="103">
        <f t="shared" si="113"/>
        <v>0</v>
      </c>
      <c r="I1533" s="103">
        <f t="shared" si="113"/>
        <v>0</v>
      </c>
      <c r="J1533" s="103">
        <f t="shared" si="113"/>
        <v>0</v>
      </c>
      <c r="K1533" s="103">
        <f t="shared" si="113"/>
        <v>0</v>
      </c>
      <c r="L1533" s="103">
        <f t="shared" si="113"/>
        <v>0</v>
      </c>
      <c r="M1533" s="103">
        <f t="shared" si="113"/>
        <v>0</v>
      </c>
      <c r="N1533" s="103">
        <f t="shared" si="113"/>
        <v>0</v>
      </c>
      <c r="O1533" s="103">
        <f t="shared" si="113"/>
        <v>0</v>
      </c>
      <c r="P1533" s="103">
        <f t="shared" si="113"/>
        <v>0</v>
      </c>
      <c r="Q1533" s="103">
        <f t="shared" si="113"/>
        <v>0</v>
      </c>
      <c r="R1533" s="103">
        <f t="shared" si="113"/>
        <v>0</v>
      </c>
      <c r="S1533" s="103">
        <f t="shared" si="113"/>
        <v>0</v>
      </c>
      <c r="T1533" s="103">
        <f t="shared" si="113"/>
        <v>0</v>
      </c>
      <c r="U1533" s="103">
        <f t="shared" si="113"/>
        <v>0</v>
      </c>
      <c r="V1533" s="103">
        <f t="shared" si="113"/>
        <v>0</v>
      </c>
      <c r="W1533" s="103">
        <f t="shared" si="113"/>
        <v>0</v>
      </c>
      <c r="X1533" s="103">
        <f t="shared" si="113"/>
        <v>0</v>
      </c>
      <c r="Y1533" s="103">
        <f t="shared" si="113"/>
        <v>0</v>
      </c>
      <c r="Z1533" s="103">
        <f t="shared" si="113"/>
        <v>0</v>
      </c>
      <c r="AA1533" s="103">
        <f t="shared" si="113"/>
        <v>0</v>
      </c>
      <c r="AB1533" s="103">
        <f t="shared" si="113"/>
        <v>0</v>
      </c>
      <c r="AC1533" s="104">
        <f t="shared" si="113"/>
        <v>0</v>
      </c>
      <c r="AE1533" s="105">
        <f t="shared" si="109"/>
        <v>0</v>
      </c>
      <c r="AG1533" s="105">
        <f t="shared" si="110"/>
        <v>0</v>
      </c>
      <c r="AI1533" s="105">
        <f t="shared" si="111"/>
        <v>0</v>
      </c>
      <c r="AK1533" s="301"/>
    </row>
    <row r="1534" spans="4:37" ht="12.75" customHeight="1" outlineLevel="1" x14ac:dyDescent="0.25">
      <c r="D1534" s="139" t="str">
        <f>'Line Items'!D1011</f>
        <v>[Rolling Stock Line 15]</v>
      </c>
      <c r="E1534" s="102"/>
      <c r="F1534" s="140" t="str">
        <f t="shared" si="107"/>
        <v>£000</v>
      </c>
      <c r="G1534" s="103">
        <f t="shared" si="113"/>
        <v>0</v>
      </c>
      <c r="H1534" s="103">
        <f t="shared" si="113"/>
        <v>0</v>
      </c>
      <c r="I1534" s="103">
        <f t="shared" si="113"/>
        <v>0</v>
      </c>
      <c r="J1534" s="103">
        <f t="shared" si="113"/>
        <v>0</v>
      </c>
      <c r="K1534" s="103">
        <f t="shared" si="113"/>
        <v>0</v>
      </c>
      <c r="L1534" s="103">
        <f t="shared" si="113"/>
        <v>0</v>
      </c>
      <c r="M1534" s="103">
        <f t="shared" si="113"/>
        <v>0</v>
      </c>
      <c r="N1534" s="103">
        <f t="shared" si="113"/>
        <v>0</v>
      </c>
      <c r="O1534" s="103">
        <f t="shared" si="113"/>
        <v>0</v>
      </c>
      <c r="P1534" s="103">
        <f t="shared" si="113"/>
        <v>0</v>
      </c>
      <c r="Q1534" s="103">
        <f t="shared" si="113"/>
        <v>0</v>
      </c>
      <c r="R1534" s="103">
        <f t="shared" si="113"/>
        <v>0</v>
      </c>
      <c r="S1534" s="103">
        <f t="shared" si="113"/>
        <v>0</v>
      </c>
      <c r="T1534" s="103">
        <f t="shared" si="113"/>
        <v>0</v>
      </c>
      <c r="U1534" s="103">
        <f t="shared" si="113"/>
        <v>0</v>
      </c>
      <c r="V1534" s="103">
        <f t="shared" si="113"/>
        <v>0</v>
      </c>
      <c r="W1534" s="103">
        <f t="shared" si="113"/>
        <v>0</v>
      </c>
      <c r="X1534" s="103">
        <f t="shared" si="113"/>
        <v>0</v>
      </c>
      <c r="Y1534" s="103">
        <f t="shared" si="113"/>
        <v>0</v>
      </c>
      <c r="Z1534" s="103">
        <f t="shared" si="113"/>
        <v>0</v>
      </c>
      <c r="AA1534" s="103">
        <f t="shared" si="113"/>
        <v>0</v>
      </c>
      <c r="AB1534" s="103">
        <f t="shared" si="113"/>
        <v>0</v>
      </c>
      <c r="AC1534" s="104">
        <f t="shared" si="113"/>
        <v>0</v>
      </c>
      <c r="AE1534" s="105">
        <f t="shared" si="109"/>
        <v>0</v>
      </c>
      <c r="AG1534" s="105">
        <f t="shared" si="110"/>
        <v>0</v>
      </c>
      <c r="AI1534" s="105">
        <f t="shared" si="111"/>
        <v>0</v>
      </c>
      <c r="AK1534" s="301"/>
    </row>
    <row r="1535" spans="4:37" ht="12.75" customHeight="1" outlineLevel="1" x14ac:dyDescent="0.25">
      <c r="D1535" s="139" t="str">
        <f>'Line Items'!D1012</f>
        <v>[Rolling Stock Line 16]</v>
      </c>
      <c r="E1535" s="102"/>
      <c r="F1535" s="140" t="str">
        <f t="shared" si="107"/>
        <v>£000</v>
      </c>
      <c r="G1535" s="103">
        <f t="shared" si="113"/>
        <v>0</v>
      </c>
      <c r="H1535" s="103">
        <f t="shared" si="113"/>
        <v>0</v>
      </c>
      <c r="I1535" s="103">
        <f t="shared" si="113"/>
        <v>0</v>
      </c>
      <c r="J1535" s="103">
        <f t="shared" si="113"/>
        <v>0</v>
      </c>
      <c r="K1535" s="103">
        <f t="shared" si="113"/>
        <v>0</v>
      </c>
      <c r="L1535" s="103">
        <f t="shared" si="113"/>
        <v>0</v>
      </c>
      <c r="M1535" s="103">
        <f t="shared" si="113"/>
        <v>0</v>
      </c>
      <c r="N1535" s="103">
        <f t="shared" si="113"/>
        <v>0</v>
      </c>
      <c r="O1535" s="103">
        <f t="shared" si="113"/>
        <v>0</v>
      </c>
      <c r="P1535" s="103">
        <f t="shared" si="113"/>
        <v>0</v>
      </c>
      <c r="Q1535" s="103">
        <f t="shared" si="113"/>
        <v>0</v>
      </c>
      <c r="R1535" s="103">
        <f t="shared" si="113"/>
        <v>0</v>
      </c>
      <c r="S1535" s="103">
        <f t="shared" si="113"/>
        <v>0</v>
      </c>
      <c r="T1535" s="103">
        <f t="shared" si="113"/>
        <v>0</v>
      </c>
      <c r="U1535" s="103">
        <f t="shared" si="113"/>
        <v>0</v>
      </c>
      <c r="V1535" s="103">
        <f t="shared" si="113"/>
        <v>0</v>
      </c>
      <c r="W1535" s="103">
        <f t="shared" si="113"/>
        <v>0</v>
      </c>
      <c r="X1535" s="103">
        <f t="shared" si="113"/>
        <v>0</v>
      </c>
      <c r="Y1535" s="103">
        <f t="shared" si="113"/>
        <v>0</v>
      </c>
      <c r="Z1535" s="103">
        <f t="shared" si="113"/>
        <v>0</v>
      </c>
      <c r="AA1535" s="103">
        <f t="shared" si="113"/>
        <v>0</v>
      </c>
      <c r="AB1535" s="103">
        <f t="shared" si="113"/>
        <v>0</v>
      </c>
      <c r="AC1535" s="104">
        <f t="shared" si="113"/>
        <v>0</v>
      </c>
      <c r="AE1535" s="105">
        <f t="shared" si="109"/>
        <v>0</v>
      </c>
      <c r="AG1535" s="105">
        <f t="shared" si="110"/>
        <v>0</v>
      </c>
      <c r="AI1535" s="105">
        <f t="shared" si="111"/>
        <v>0</v>
      </c>
      <c r="AK1535" s="301"/>
    </row>
    <row r="1536" spans="4:37" ht="12.75" customHeight="1" outlineLevel="1" x14ac:dyDescent="0.25">
      <c r="D1536" s="139" t="str">
        <f>'Line Items'!D1013</f>
        <v>[Rolling Stock Line 17]</v>
      </c>
      <c r="E1536" s="102"/>
      <c r="F1536" s="140" t="str">
        <f t="shared" si="107"/>
        <v>£000</v>
      </c>
      <c r="G1536" s="103">
        <f t="shared" si="113"/>
        <v>0</v>
      </c>
      <c r="H1536" s="103">
        <f t="shared" si="113"/>
        <v>0</v>
      </c>
      <c r="I1536" s="103">
        <f t="shared" si="113"/>
        <v>0</v>
      </c>
      <c r="J1536" s="103">
        <f t="shared" si="113"/>
        <v>0</v>
      </c>
      <c r="K1536" s="103">
        <f t="shared" si="113"/>
        <v>0</v>
      </c>
      <c r="L1536" s="103">
        <f t="shared" si="113"/>
        <v>0</v>
      </c>
      <c r="M1536" s="103">
        <f t="shared" si="113"/>
        <v>0</v>
      </c>
      <c r="N1536" s="103">
        <f t="shared" si="113"/>
        <v>0</v>
      </c>
      <c r="O1536" s="103">
        <f t="shared" si="113"/>
        <v>0</v>
      </c>
      <c r="P1536" s="103">
        <f t="shared" si="113"/>
        <v>0</v>
      </c>
      <c r="Q1536" s="103">
        <f t="shared" si="113"/>
        <v>0</v>
      </c>
      <c r="R1536" s="103">
        <f t="shared" si="113"/>
        <v>0</v>
      </c>
      <c r="S1536" s="103">
        <f t="shared" si="113"/>
        <v>0</v>
      </c>
      <c r="T1536" s="103">
        <f t="shared" si="113"/>
        <v>0</v>
      </c>
      <c r="U1536" s="103">
        <f t="shared" si="113"/>
        <v>0</v>
      </c>
      <c r="V1536" s="103">
        <f t="shared" si="113"/>
        <v>0</v>
      </c>
      <c r="W1536" s="103">
        <f t="shared" si="113"/>
        <v>0</v>
      </c>
      <c r="X1536" s="103">
        <f t="shared" si="113"/>
        <v>0</v>
      </c>
      <c r="Y1536" s="103">
        <f t="shared" si="113"/>
        <v>0</v>
      </c>
      <c r="Z1536" s="103">
        <f t="shared" si="113"/>
        <v>0</v>
      </c>
      <c r="AA1536" s="103">
        <f t="shared" si="113"/>
        <v>0</v>
      </c>
      <c r="AB1536" s="103">
        <f t="shared" si="113"/>
        <v>0</v>
      </c>
      <c r="AC1536" s="104">
        <f t="shared" si="113"/>
        <v>0</v>
      </c>
      <c r="AE1536" s="105">
        <f t="shared" si="109"/>
        <v>0</v>
      </c>
      <c r="AG1536" s="105">
        <f t="shared" si="110"/>
        <v>0</v>
      </c>
      <c r="AI1536" s="105">
        <f t="shared" si="111"/>
        <v>0</v>
      </c>
      <c r="AK1536" s="301"/>
    </row>
    <row r="1537" spans="4:37" ht="12.75" customHeight="1" outlineLevel="1" x14ac:dyDescent="0.25">
      <c r="D1537" s="139" t="str">
        <f>'Line Items'!D1014</f>
        <v>[Rolling Stock Line 18]</v>
      </c>
      <c r="E1537" s="102"/>
      <c r="F1537" s="140" t="str">
        <f t="shared" si="107"/>
        <v>£000</v>
      </c>
      <c r="G1537" s="103">
        <f t="shared" si="113"/>
        <v>0</v>
      </c>
      <c r="H1537" s="103">
        <f t="shared" si="113"/>
        <v>0</v>
      </c>
      <c r="I1537" s="103">
        <f t="shared" si="113"/>
        <v>0</v>
      </c>
      <c r="J1537" s="103">
        <f t="shared" si="113"/>
        <v>0</v>
      </c>
      <c r="K1537" s="103">
        <f t="shared" si="113"/>
        <v>0</v>
      </c>
      <c r="L1537" s="103">
        <f t="shared" si="113"/>
        <v>0</v>
      </c>
      <c r="M1537" s="103">
        <f t="shared" si="113"/>
        <v>0</v>
      </c>
      <c r="N1537" s="103">
        <f t="shared" si="113"/>
        <v>0</v>
      </c>
      <c r="O1537" s="103">
        <f t="shared" si="113"/>
        <v>0</v>
      </c>
      <c r="P1537" s="103">
        <f t="shared" si="113"/>
        <v>0</v>
      </c>
      <c r="Q1537" s="103">
        <f t="shared" si="113"/>
        <v>0</v>
      </c>
      <c r="R1537" s="103">
        <f t="shared" si="113"/>
        <v>0</v>
      </c>
      <c r="S1537" s="103">
        <f t="shared" si="113"/>
        <v>0</v>
      </c>
      <c r="T1537" s="103">
        <f t="shared" si="113"/>
        <v>0</v>
      </c>
      <c r="U1537" s="103">
        <f t="shared" si="113"/>
        <v>0</v>
      </c>
      <c r="V1537" s="103">
        <f t="shared" si="113"/>
        <v>0</v>
      </c>
      <c r="W1537" s="103">
        <f t="shared" si="113"/>
        <v>0</v>
      </c>
      <c r="X1537" s="103">
        <f t="shared" si="113"/>
        <v>0</v>
      </c>
      <c r="Y1537" s="103">
        <f t="shared" si="113"/>
        <v>0</v>
      </c>
      <c r="Z1537" s="103">
        <f t="shared" si="113"/>
        <v>0</v>
      </c>
      <c r="AA1537" s="103">
        <f t="shared" si="113"/>
        <v>0</v>
      </c>
      <c r="AB1537" s="103">
        <f t="shared" si="113"/>
        <v>0</v>
      </c>
      <c r="AC1537" s="104">
        <f t="shared" si="113"/>
        <v>0</v>
      </c>
      <c r="AE1537" s="105">
        <f t="shared" si="109"/>
        <v>0</v>
      </c>
      <c r="AG1537" s="105">
        <f t="shared" si="110"/>
        <v>0</v>
      </c>
      <c r="AI1537" s="105">
        <f t="shared" si="111"/>
        <v>0</v>
      </c>
      <c r="AK1537" s="301"/>
    </row>
    <row r="1538" spans="4:37" ht="12.75" customHeight="1" outlineLevel="1" x14ac:dyDescent="0.25">
      <c r="D1538" s="139" t="str">
        <f>'Line Items'!D1015</f>
        <v>[Rolling Stock Line 19]</v>
      </c>
      <c r="E1538" s="102"/>
      <c r="F1538" s="140" t="str">
        <f t="shared" si="107"/>
        <v>£000</v>
      </c>
      <c r="G1538" s="103">
        <f t="shared" si="113"/>
        <v>0</v>
      </c>
      <c r="H1538" s="103">
        <f t="shared" si="113"/>
        <v>0</v>
      </c>
      <c r="I1538" s="103">
        <f t="shared" si="113"/>
        <v>0</v>
      </c>
      <c r="J1538" s="103">
        <f t="shared" si="113"/>
        <v>0</v>
      </c>
      <c r="K1538" s="103">
        <f t="shared" si="113"/>
        <v>0</v>
      </c>
      <c r="L1538" s="103">
        <f t="shared" si="113"/>
        <v>0</v>
      </c>
      <c r="M1538" s="103">
        <f t="shared" si="113"/>
        <v>0</v>
      </c>
      <c r="N1538" s="103">
        <f t="shared" si="113"/>
        <v>0</v>
      </c>
      <c r="O1538" s="103">
        <f t="shared" si="113"/>
        <v>0</v>
      </c>
      <c r="P1538" s="103">
        <f t="shared" si="113"/>
        <v>0</v>
      </c>
      <c r="Q1538" s="103">
        <f t="shared" si="113"/>
        <v>0</v>
      </c>
      <c r="R1538" s="103">
        <f t="shared" si="113"/>
        <v>0</v>
      </c>
      <c r="S1538" s="103">
        <f t="shared" si="113"/>
        <v>0</v>
      </c>
      <c r="T1538" s="103">
        <f t="shared" si="113"/>
        <v>0</v>
      </c>
      <c r="U1538" s="103">
        <f t="shared" si="113"/>
        <v>0</v>
      </c>
      <c r="V1538" s="103">
        <f t="shared" si="113"/>
        <v>0</v>
      </c>
      <c r="W1538" s="103">
        <f t="shared" si="113"/>
        <v>0</v>
      </c>
      <c r="X1538" s="103">
        <f t="shared" si="113"/>
        <v>0</v>
      </c>
      <c r="Y1538" s="103">
        <f t="shared" si="113"/>
        <v>0</v>
      </c>
      <c r="Z1538" s="103">
        <f t="shared" si="113"/>
        <v>0</v>
      </c>
      <c r="AA1538" s="103">
        <f t="shared" si="113"/>
        <v>0</v>
      </c>
      <c r="AB1538" s="103">
        <f t="shared" si="113"/>
        <v>0</v>
      </c>
      <c r="AC1538" s="104">
        <f t="shared" si="113"/>
        <v>0</v>
      </c>
      <c r="AE1538" s="105">
        <f t="shared" si="109"/>
        <v>0</v>
      </c>
      <c r="AG1538" s="105">
        <f t="shared" si="110"/>
        <v>0</v>
      </c>
      <c r="AI1538" s="105">
        <f t="shared" si="111"/>
        <v>0</v>
      </c>
      <c r="AK1538" s="301"/>
    </row>
    <row r="1539" spans="4:37" ht="12.75" customHeight="1" outlineLevel="1" x14ac:dyDescent="0.25">
      <c r="D1539" s="139" t="str">
        <f>'Line Items'!D1016</f>
        <v>[Rolling Stock Line 20]</v>
      </c>
      <c r="E1539" s="102"/>
      <c r="F1539" s="140" t="str">
        <f t="shared" si="107"/>
        <v>£000</v>
      </c>
      <c r="G1539" s="103">
        <f t="shared" si="113"/>
        <v>0</v>
      </c>
      <c r="H1539" s="103">
        <f t="shared" si="113"/>
        <v>0</v>
      </c>
      <c r="I1539" s="103">
        <f t="shared" si="113"/>
        <v>0</v>
      </c>
      <c r="J1539" s="103">
        <f t="shared" si="113"/>
        <v>0</v>
      </c>
      <c r="K1539" s="103">
        <f t="shared" si="113"/>
        <v>0</v>
      </c>
      <c r="L1539" s="103">
        <f t="shared" si="113"/>
        <v>0</v>
      </c>
      <c r="M1539" s="103">
        <f t="shared" si="113"/>
        <v>0</v>
      </c>
      <c r="N1539" s="103">
        <f t="shared" si="113"/>
        <v>0</v>
      </c>
      <c r="O1539" s="103">
        <f t="shared" si="113"/>
        <v>0</v>
      </c>
      <c r="P1539" s="103">
        <f t="shared" si="113"/>
        <v>0</v>
      </c>
      <c r="Q1539" s="103">
        <f t="shared" si="113"/>
        <v>0</v>
      </c>
      <c r="R1539" s="103">
        <f t="shared" si="113"/>
        <v>0</v>
      </c>
      <c r="S1539" s="103">
        <f t="shared" si="113"/>
        <v>0</v>
      </c>
      <c r="T1539" s="103">
        <f t="shared" si="113"/>
        <v>0</v>
      </c>
      <c r="U1539" s="103">
        <f t="shared" si="113"/>
        <v>0</v>
      </c>
      <c r="V1539" s="103">
        <f t="shared" si="113"/>
        <v>0</v>
      </c>
      <c r="W1539" s="103">
        <f t="shared" si="113"/>
        <v>0</v>
      </c>
      <c r="X1539" s="103">
        <f t="shared" si="113"/>
        <v>0</v>
      </c>
      <c r="Y1539" s="103">
        <f t="shared" si="113"/>
        <v>0</v>
      </c>
      <c r="Z1539" s="103">
        <f t="shared" si="113"/>
        <v>0</v>
      </c>
      <c r="AA1539" s="103">
        <f t="shared" si="113"/>
        <v>0</v>
      </c>
      <c r="AB1539" s="103">
        <f t="shared" si="113"/>
        <v>0</v>
      </c>
      <c r="AC1539" s="104">
        <f t="shared" si="113"/>
        <v>0</v>
      </c>
      <c r="AE1539" s="105">
        <f t="shared" si="109"/>
        <v>0</v>
      </c>
      <c r="AG1539" s="105">
        <f t="shared" si="110"/>
        <v>0</v>
      </c>
      <c r="AI1539" s="105">
        <f t="shared" si="111"/>
        <v>0</v>
      </c>
      <c r="AK1539" s="301"/>
    </row>
    <row r="1540" spans="4:37" ht="12.75" customHeight="1" outlineLevel="1" x14ac:dyDescent="0.25">
      <c r="D1540" s="139" t="str">
        <f>'Line Items'!D1017</f>
        <v>[Rolling Stock Line 21]</v>
      </c>
      <c r="E1540" s="102"/>
      <c r="F1540" s="140" t="str">
        <f t="shared" si="107"/>
        <v>£000</v>
      </c>
      <c r="G1540" s="103">
        <f t="shared" si="113"/>
        <v>0</v>
      </c>
      <c r="H1540" s="103">
        <f t="shared" si="113"/>
        <v>0</v>
      </c>
      <c r="I1540" s="103">
        <f t="shared" si="113"/>
        <v>0</v>
      </c>
      <c r="J1540" s="103">
        <f t="shared" si="113"/>
        <v>0</v>
      </c>
      <c r="K1540" s="103">
        <f t="shared" si="113"/>
        <v>0</v>
      </c>
      <c r="L1540" s="103">
        <f t="shared" si="113"/>
        <v>0</v>
      </c>
      <c r="M1540" s="103">
        <f t="shared" si="113"/>
        <v>0</v>
      </c>
      <c r="N1540" s="103">
        <f t="shared" si="113"/>
        <v>0</v>
      </c>
      <c r="O1540" s="103">
        <f t="shared" si="113"/>
        <v>0</v>
      </c>
      <c r="P1540" s="103">
        <f t="shared" si="113"/>
        <v>0</v>
      </c>
      <c r="Q1540" s="103">
        <f t="shared" si="113"/>
        <v>0</v>
      </c>
      <c r="R1540" s="103">
        <f t="shared" si="113"/>
        <v>0</v>
      </c>
      <c r="S1540" s="103">
        <f t="shared" si="113"/>
        <v>0</v>
      </c>
      <c r="T1540" s="103">
        <f t="shared" si="113"/>
        <v>0</v>
      </c>
      <c r="U1540" s="103">
        <f t="shared" si="113"/>
        <v>0</v>
      </c>
      <c r="V1540" s="103">
        <f t="shared" si="113"/>
        <v>0</v>
      </c>
      <c r="W1540" s="103">
        <f t="shared" si="113"/>
        <v>0</v>
      </c>
      <c r="X1540" s="103">
        <f t="shared" si="113"/>
        <v>0</v>
      </c>
      <c r="Y1540" s="103">
        <f t="shared" si="113"/>
        <v>0</v>
      </c>
      <c r="Z1540" s="103">
        <f t="shared" si="113"/>
        <v>0</v>
      </c>
      <c r="AA1540" s="103">
        <f t="shared" si="113"/>
        <v>0</v>
      </c>
      <c r="AB1540" s="103">
        <f t="shared" si="113"/>
        <v>0</v>
      </c>
      <c r="AC1540" s="104">
        <f t="shared" si="113"/>
        <v>0</v>
      </c>
      <c r="AE1540" s="105">
        <f t="shared" si="109"/>
        <v>0</v>
      </c>
      <c r="AG1540" s="105">
        <f t="shared" si="110"/>
        <v>0</v>
      </c>
      <c r="AI1540" s="105">
        <f t="shared" si="111"/>
        <v>0</v>
      </c>
      <c r="AK1540" s="301"/>
    </row>
    <row r="1541" spans="4:37" ht="12.75" customHeight="1" outlineLevel="1" x14ac:dyDescent="0.25">
      <c r="D1541" s="139" t="str">
        <f>'Line Items'!D1018</f>
        <v>[Rolling Stock Line 22]</v>
      </c>
      <c r="E1541" s="102"/>
      <c r="F1541" s="140" t="str">
        <f t="shared" si="107"/>
        <v>£000</v>
      </c>
      <c r="G1541" s="103">
        <f t="shared" si="113"/>
        <v>0</v>
      </c>
      <c r="H1541" s="103">
        <f t="shared" si="113"/>
        <v>0</v>
      </c>
      <c r="I1541" s="103">
        <f t="shared" si="113"/>
        <v>0</v>
      </c>
      <c r="J1541" s="103">
        <f t="shared" si="113"/>
        <v>0</v>
      </c>
      <c r="K1541" s="103">
        <f t="shared" si="113"/>
        <v>0</v>
      </c>
      <c r="L1541" s="103">
        <f t="shared" si="113"/>
        <v>0</v>
      </c>
      <c r="M1541" s="103">
        <f t="shared" si="113"/>
        <v>0</v>
      </c>
      <c r="N1541" s="103">
        <f t="shared" si="113"/>
        <v>0</v>
      </c>
      <c r="O1541" s="103">
        <f t="shared" si="113"/>
        <v>0</v>
      </c>
      <c r="P1541" s="103">
        <f t="shared" si="113"/>
        <v>0</v>
      </c>
      <c r="Q1541" s="103">
        <f t="shared" si="113"/>
        <v>0</v>
      </c>
      <c r="R1541" s="103">
        <f t="shared" si="113"/>
        <v>0</v>
      </c>
      <c r="S1541" s="103">
        <f t="shared" si="113"/>
        <v>0</v>
      </c>
      <c r="T1541" s="103">
        <f t="shared" si="113"/>
        <v>0</v>
      </c>
      <c r="U1541" s="103">
        <f t="shared" si="113"/>
        <v>0</v>
      </c>
      <c r="V1541" s="103">
        <f t="shared" si="113"/>
        <v>0</v>
      </c>
      <c r="W1541" s="103">
        <f t="shared" si="113"/>
        <v>0</v>
      </c>
      <c r="X1541" s="103">
        <f t="shared" si="113"/>
        <v>0</v>
      </c>
      <c r="Y1541" s="103">
        <f t="shared" si="113"/>
        <v>0</v>
      </c>
      <c r="Z1541" s="103">
        <f t="shared" si="113"/>
        <v>0</v>
      </c>
      <c r="AA1541" s="103">
        <f t="shared" si="113"/>
        <v>0</v>
      </c>
      <c r="AB1541" s="103">
        <f t="shared" si="113"/>
        <v>0</v>
      </c>
      <c r="AC1541" s="104">
        <f t="shared" si="113"/>
        <v>0</v>
      </c>
      <c r="AE1541" s="105">
        <f t="shared" si="109"/>
        <v>0</v>
      </c>
      <c r="AG1541" s="105">
        <f t="shared" si="110"/>
        <v>0</v>
      </c>
      <c r="AI1541" s="105">
        <f t="shared" si="111"/>
        <v>0</v>
      </c>
      <c r="AK1541" s="301"/>
    </row>
    <row r="1542" spans="4:37" ht="12.75" customHeight="1" outlineLevel="1" x14ac:dyDescent="0.25">
      <c r="D1542" s="139" t="str">
        <f>'Line Items'!D1019</f>
        <v>[Rolling Stock Line 23]</v>
      </c>
      <c r="E1542" s="102"/>
      <c r="F1542" s="140" t="str">
        <f t="shared" si="107"/>
        <v>£000</v>
      </c>
      <c r="G1542" s="103">
        <f t="shared" si="113"/>
        <v>0</v>
      </c>
      <c r="H1542" s="103">
        <f t="shared" si="113"/>
        <v>0</v>
      </c>
      <c r="I1542" s="103">
        <f t="shared" si="113"/>
        <v>0</v>
      </c>
      <c r="J1542" s="103">
        <f t="shared" si="113"/>
        <v>0</v>
      </c>
      <c r="K1542" s="103">
        <f t="shared" si="113"/>
        <v>0</v>
      </c>
      <c r="L1542" s="103">
        <f t="shared" si="113"/>
        <v>0</v>
      </c>
      <c r="M1542" s="103">
        <f t="shared" si="113"/>
        <v>0</v>
      </c>
      <c r="N1542" s="103">
        <f t="shared" si="113"/>
        <v>0</v>
      </c>
      <c r="O1542" s="103">
        <f t="shared" si="113"/>
        <v>0</v>
      </c>
      <c r="P1542" s="103">
        <f t="shared" si="113"/>
        <v>0</v>
      </c>
      <c r="Q1542" s="103">
        <f t="shared" si="113"/>
        <v>0</v>
      </c>
      <c r="R1542" s="103">
        <f t="shared" si="113"/>
        <v>0</v>
      </c>
      <c r="S1542" s="103">
        <f t="shared" si="113"/>
        <v>0</v>
      </c>
      <c r="T1542" s="103">
        <f t="shared" si="113"/>
        <v>0</v>
      </c>
      <c r="U1542" s="103">
        <f t="shared" si="113"/>
        <v>0</v>
      </c>
      <c r="V1542" s="103">
        <f t="shared" si="113"/>
        <v>0</v>
      </c>
      <c r="W1542" s="103">
        <f t="shared" si="113"/>
        <v>0</v>
      </c>
      <c r="X1542" s="103">
        <f t="shared" si="113"/>
        <v>0</v>
      </c>
      <c r="Y1542" s="103">
        <f t="shared" si="113"/>
        <v>0</v>
      </c>
      <c r="Z1542" s="103">
        <f t="shared" si="113"/>
        <v>0</v>
      </c>
      <c r="AA1542" s="103">
        <f t="shared" si="113"/>
        <v>0</v>
      </c>
      <c r="AB1542" s="103">
        <f t="shared" si="113"/>
        <v>0</v>
      </c>
      <c r="AC1542" s="104">
        <f t="shared" si="113"/>
        <v>0</v>
      </c>
      <c r="AE1542" s="105">
        <f t="shared" si="109"/>
        <v>0</v>
      </c>
      <c r="AG1542" s="105">
        <f t="shared" si="110"/>
        <v>0</v>
      </c>
      <c r="AI1542" s="105">
        <f t="shared" si="111"/>
        <v>0</v>
      </c>
      <c r="AK1542" s="301"/>
    </row>
    <row r="1543" spans="4:37" ht="12.75" customHeight="1" outlineLevel="1" x14ac:dyDescent="0.25">
      <c r="D1543" s="139" t="str">
        <f>'Line Items'!D1020</f>
        <v>[Rolling Stock Line 24]</v>
      </c>
      <c r="E1543" s="102"/>
      <c r="F1543" s="140" t="str">
        <f t="shared" si="107"/>
        <v>£000</v>
      </c>
      <c r="G1543" s="103">
        <f t="shared" si="113"/>
        <v>0</v>
      </c>
      <c r="H1543" s="103">
        <f t="shared" si="113"/>
        <v>0</v>
      </c>
      <c r="I1543" s="103">
        <f t="shared" ref="I1543:AC1543" si="114">I41*I1280</f>
        <v>0</v>
      </c>
      <c r="J1543" s="103">
        <f t="shared" si="114"/>
        <v>0</v>
      </c>
      <c r="K1543" s="103">
        <f t="shared" si="114"/>
        <v>0</v>
      </c>
      <c r="L1543" s="103">
        <f t="shared" si="114"/>
        <v>0</v>
      </c>
      <c r="M1543" s="103">
        <f t="shared" si="114"/>
        <v>0</v>
      </c>
      <c r="N1543" s="103">
        <f t="shared" si="114"/>
        <v>0</v>
      </c>
      <c r="O1543" s="103">
        <f t="shared" si="114"/>
        <v>0</v>
      </c>
      <c r="P1543" s="103">
        <f t="shared" si="114"/>
        <v>0</v>
      </c>
      <c r="Q1543" s="103">
        <f t="shared" si="114"/>
        <v>0</v>
      </c>
      <c r="R1543" s="103">
        <f t="shared" si="114"/>
        <v>0</v>
      </c>
      <c r="S1543" s="103">
        <f t="shared" si="114"/>
        <v>0</v>
      </c>
      <c r="T1543" s="103">
        <f t="shared" si="114"/>
        <v>0</v>
      </c>
      <c r="U1543" s="103">
        <f t="shared" si="114"/>
        <v>0</v>
      </c>
      <c r="V1543" s="103">
        <f t="shared" si="114"/>
        <v>0</v>
      </c>
      <c r="W1543" s="103">
        <f t="shared" si="114"/>
        <v>0</v>
      </c>
      <c r="X1543" s="103">
        <f t="shared" si="114"/>
        <v>0</v>
      </c>
      <c r="Y1543" s="103">
        <f t="shared" si="114"/>
        <v>0</v>
      </c>
      <c r="Z1543" s="103">
        <f t="shared" si="114"/>
        <v>0</v>
      </c>
      <c r="AA1543" s="103">
        <f t="shared" si="114"/>
        <v>0</v>
      </c>
      <c r="AB1543" s="103">
        <f t="shared" si="114"/>
        <v>0</v>
      </c>
      <c r="AC1543" s="104">
        <f t="shared" si="114"/>
        <v>0</v>
      </c>
      <c r="AE1543" s="105">
        <f t="shared" si="109"/>
        <v>0</v>
      </c>
      <c r="AG1543" s="105">
        <f t="shared" si="110"/>
        <v>0</v>
      </c>
      <c r="AI1543" s="105">
        <f t="shared" si="111"/>
        <v>0</v>
      </c>
      <c r="AK1543" s="301"/>
    </row>
    <row r="1544" spans="4:37" ht="12.75" customHeight="1" outlineLevel="1" x14ac:dyDescent="0.25">
      <c r="D1544" s="139" t="str">
        <f>'Line Items'!D1021</f>
        <v>[Rolling Stock Line 25]</v>
      </c>
      <c r="E1544" s="102"/>
      <c r="F1544" s="140" t="str">
        <f t="shared" si="107"/>
        <v>£000</v>
      </c>
      <c r="G1544" s="103">
        <f t="shared" ref="G1544:AC1555" si="115">G42*G1281</f>
        <v>0</v>
      </c>
      <c r="H1544" s="103">
        <f t="shared" si="115"/>
        <v>0</v>
      </c>
      <c r="I1544" s="103">
        <f t="shared" si="115"/>
        <v>0</v>
      </c>
      <c r="J1544" s="103">
        <f t="shared" si="115"/>
        <v>0</v>
      </c>
      <c r="K1544" s="103">
        <f t="shared" si="115"/>
        <v>0</v>
      </c>
      <c r="L1544" s="103">
        <f t="shared" si="115"/>
        <v>0</v>
      </c>
      <c r="M1544" s="103">
        <f t="shared" si="115"/>
        <v>0</v>
      </c>
      <c r="N1544" s="103">
        <f t="shared" si="115"/>
        <v>0</v>
      </c>
      <c r="O1544" s="103">
        <f t="shared" si="115"/>
        <v>0</v>
      </c>
      <c r="P1544" s="103">
        <f t="shared" si="115"/>
        <v>0</v>
      </c>
      <c r="Q1544" s="103">
        <f t="shared" si="115"/>
        <v>0</v>
      </c>
      <c r="R1544" s="103">
        <f t="shared" si="115"/>
        <v>0</v>
      </c>
      <c r="S1544" s="103">
        <f t="shared" si="115"/>
        <v>0</v>
      </c>
      <c r="T1544" s="103">
        <f t="shared" si="115"/>
        <v>0</v>
      </c>
      <c r="U1544" s="103">
        <f t="shared" si="115"/>
        <v>0</v>
      </c>
      <c r="V1544" s="103">
        <f t="shared" si="115"/>
        <v>0</v>
      </c>
      <c r="W1544" s="103">
        <f t="shared" si="115"/>
        <v>0</v>
      </c>
      <c r="X1544" s="103">
        <f t="shared" si="115"/>
        <v>0</v>
      </c>
      <c r="Y1544" s="103">
        <f t="shared" si="115"/>
        <v>0</v>
      </c>
      <c r="Z1544" s="103">
        <f t="shared" si="115"/>
        <v>0</v>
      </c>
      <c r="AA1544" s="103">
        <f t="shared" si="115"/>
        <v>0</v>
      </c>
      <c r="AB1544" s="103">
        <f t="shared" si="115"/>
        <v>0</v>
      </c>
      <c r="AC1544" s="104">
        <f t="shared" si="115"/>
        <v>0</v>
      </c>
      <c r="AE1544" s="105">
        <f t="shared" si="109"/>
        <v>0</v>
      </c>
      <c r="AG1544" s="105">
        <f t="shared" si="110"/>
        <v>0</v>
      </c>
      <c r="AI1544" s="105">
        <f t="shared" si="111"/>
        <v>0</v>
      </c>
      <c r="AK1544" s="301"/>
    </row>
    <row r="1545" spans="4:37" ht="12.75" customHeight="1" outlineLevel="1" x14ac:dyDescent="0.25">
      <c r="D1545" s="139" t="str">
        <f>'Line Items'!D1022</f>
        <v>[Rolling Stock Line 26]</v>
      </c>
      <c r="E1545" s="102"/>
      <c r="F1545" s="140" t="str">
        <f t="shared" si="107"/>
        <v>£000</v>
      </c>
      <c r="G1545" s="103">
        <f t="shared" si="115"/>
        <v>0</v>
      </c>
      <c r="H1545" s="103">
        <f t="shared" si="115"/>
        <v>0</v>
      </c>
      <c r="I1545" s="103">
        <f t="shared" si="115"/>
        <v>0</v>
      </c>
      <c r="J1545" s="103">
        <f t="shared" si="115"/>
        <v>0</v>
      </c>
      <c r="K1545" s="103">
        <f t="shared" si="115"/>
        <v>0</v>
      </c>
      <c r="L1545" s="103">
        <f t="shared" si="115"/>
        <v>0</v>
      </c>
      <c r="M1545" s="103">
        <f t="shared" si="115"/>
        <v>0</v>
      </c>
      <c r="N1545" s="103">
        <f t="shared" si="115"/>
        <v>0</v>
      </c>
      <c r="O1545" s="103">
        <f t="shared" si="115"/>
        <v>0</v>
      </c>
      <c r="P1545" s="103">
        <f t="shared" si="115"/>
        <v>0</v>
      </c>
      <c r="Q1545" s="103">
        <f t="shared" si="115"/>
        <v>0</v>
      </c>
      <c r="R1545" s="103">
        <f t="shared" si="115"/>
        <v>0</v>
      </c>
      <c r="S1545" s="103">
        <f t="shared" si="115"/>
        <v>0</v>
      </c>
      <c r="T1545" s="103">
        <f t="shared" si="115"/>
        <v>0</v>
      </c>
      <c r="U1545" s="103">
        <f t="shared" si="115"/>
        <v>0</v>
      </c>
      <c r="V1545" s="103">
        <f t="shared" si="115"/>
        <v>0</v>
      </c>
      <c r="W1545" s="103">
        <f t="shared" si="115"/>
        <v>0</v>
      </c>
      <c r="X1545" s="103">
        <f t="shared" si="115"/>
        <v>0</v>
      </c>
      <c r="Y1545" s="103">
        <f t="shared" si="115"/>
        <v>0</v>
      </c>
      <c r="Z1545" s="103">
        <f t="shared" si="115"/>
        <v>0</v>
      </c>
      <c r="AA1545" s="103">
        <f t="shared" si="115"/>
        <v>0</v>
      </c>
      <c r="AB1545" s="103">
        <f t="shared" si="115"/>
        <v>0</v>
      </c>
      <c r="AC1545" s="104">
        <f t="shared" si="115"/>
        <v>0</v>
      </c>
      <c r="AE1545" s="105">
        <f t="shared" si="109"/>
        <v>0</v>
      </c>
      <c r="AG1545" s="105">
        <f t="shared" si="110"/>
        <v>0</v>
      </c>
      <c r="AI1545" s="105">
        <f t="shared" si="111"/>
        <v>0</v>
      </c>
      <c r="AK1545" s="301"/>
    </row>
    <row r="1546" spans="4:37" ht="12.75" customHeight="1" outlineLevel="1" x14ac:dyDescent="0.25">
      <c r="D1546" s="139" t="str">
        <f>'Line Items'!D1023</f>
        <v>[Rolling Stock Line 27]</v>
      </c>
      <c r="E1546" s="102"/>
      <c r="F1546" s="140" t="str">
        <f t="shared" si="107"/>
        <v>£000</v>
      </c>
      <c r="G1546" s="103">
        <f t="shared" si="115"/>
        <v>0</v>
      </c>
      <c r="H1546" s="103">
        <f t="shared" si="115"/>
        <v>0</v>
      </c>
      <c r="I1546" s="103">
        <f t="shared" si="115"/>
        <v>0</v>
      </c>
      <c r="J1546" s="103">
        <f t="shared" si="115"/>
        <v>0</v>
      </c>
      <c r="K1546" s="103">
        <f t="shared" si="115"/>
        <v>0</v>
      </c>
      <c r="L1546" s="103">
        <f t="shared" si="115"/>
        <v>0</v>
      </c>
      <c r="M1546" s="103">
        <f t="shared" si="115"/>
        <v>0</v>
      </c>
      <c r="N1546" s="103">
        <f t="shared" si="115"/>
        <v>0</v>
      </c>
      <c r="O1546" s="103">
        <f t="shared" si="115"/>
        <v>0</v>
      </c>
      <c r="P1546" s="103">
        <f t="shared" si="115"/>
        <v>0</v>
      </c>
      <c r="Q1546" s="103">
        <f t="shared" si="115"/>
        <v>0</v>
      </c>
      <c r="R1546" s="103">
        <f t="shared" si="115"/>
        <v>0</v>
      </c>
      <c r="S1546" s="103">
        <f t="shared" si="115"/>
        <v>0</v>
      </c>
      <c r="T1546" s="103">
        <f t="shared" si="115"/>
        <v>0</v>
      </c>
      <c r="U1546" s="103">
        <f t="shared" si="115"/>
        <v>0</v>
      </c>
      <c r="V1546" s="103">
        <f t="shared" si="115"/>
        <v>0</v>
      </c>
      <c r="W1546" s="103">
        <f t="shared" si="115"/>
        <v>0</v>
      </c>
      <c r="X1546" s="103">
        <f t="shared" si="115"/>
        <v>0</v>
      </c>
      <c r="Y1546" s="103">
        <f t="shared" si="115"/>
        <v>0</v>
      </c>
      <c r="Z1546" s="103">
        <f t="shared" si="115"/>
        <v>0</v>
      </c>
      <c r="AA1546" s="103">
        <f t="shared" si="115"/>
        <v>0</v>
      </c>
      <c r="AB1546" s="103">
        <f t="shared" si="115"/>
        <v>0</v>
      </c>
      <c r="AC1546" s="104">
        <f t="shared" si="115"/>
        <v>0</v>
      </c>
      <c r="AE1546" s="105">
        <f t="shared" si="109"/>
        <v>0</v>
      </c>
      <c r="AG1546" s="105">
        <f t="shared" si="110"/>
        <v>0</v>
      </c>
      <c r="AI1546" s="105">
        <f t="shared" si="111"/>
        <v>0</v>
      </c>
      <c r="AK1546" s="301"/>
    </row>
    <row r="1547" spans="4:37" ht="12.75" customHeight="1" outlineLevel="1" x14ac:dyDescent="0.25">
      <c r="D1547" s="139" t="str">
        <f>'Line Items'!D1024</f>
        <v>[Rolling Stock Line 28]</v>
      </c>
      <c r="E1547" s="102"/>
      <c r="F1547" s="140" t="str">
        <f t="shared" si="107"/>
        <v>£000</v>
      </c>
      <c r="G1547" s="103">
        <f t="shared" si="115"/>
        <v>0</v>
      </c>
      <c r="H1547" s="103">
        <f t="shared" si="115"/>
        <v>0</v>
      </c>
      <c r="I1547" s="103">
        <f t="shared" si="115"/>
        <v>0</v>
      </c>
      <c r="J1547" s="103">
        <f t="shared" si="115"/>
        <v>0</v>
      </c>
      <c r="K1547" s="103">
        <f t="shared" si="115"/>
        <v>0</v>
      </c>
      <c r="L1547" s="103">
        <f t="shared" si="115"/>
        <v>0</v>
      </c>
      <c r="M1547" s="103">
        <f t="shared" si="115"/>
        <v>0</v>
      </c>
      <c r="N1547" s="103">
        <f t="shared" si="115"/>
        <v>0</v>
      </c>
      <c r="O1547" s="103">
        <f t="shared" si="115"/>
        <v>0</v>
      </c>
      <c r="P1547" s="103">
        <f t="shared" si="115"/>
        <v>0</v>
      </c>
      <c r="Q1547" s="103">
        <f t="shared" si="115"/>
        <v>0</v>
      </c>
      <c r="R1547" s="103">
        <f t="shared" si="115"/>
        <v>0</v>
      </c>
      <c r="S1547" s="103">
        <f t="shared" si="115"/>
        <v>0</v>
      </c>
      <c r="T1547" s="103">
        <f t="shared" si="115"/>
        <v>0</v>
      </c>
      <c r="U1547" s="103">
        <f t="shared" si="115"/>
        <v>0</v>
      </c>
      <c r="V1547" s="103">
        <f t="shared" si="115"/>
        <v>0</v>
      </c>
      <c r="W1547" s="103">
        <f t="shared" si="115"/>
        <v>0</v>
      </c>
      <c r="X1547" s="103">
        <f t="shared" si="115"/>
        <v>0</v>
      </c>
      <c r="Y1547" s="103">
        <f t="shared" si="115"/>
        <v>0</v>
      </c>
      <c r="Z1547" s="103">
        <f t="shared" si="115"/>
        <v>0</v>
      </c>
      <c r="AA1547" s="103">
        <f t="shared" si="115"/>
        <v>0</v>
      </c>
      <c r="AB1547" s="103">
        <f t="shared" si="115"/>
        <v>0</v>
      </c>
      <c r="AC1547" s="104">
        <f t="shared" si="115"/>
        <v>0</v>
      </c>
      <c r="AE1547" s="105">
        <f t="shared" si="109"/>
        <v>0</v>
      </c>
      <c r="AG1547" s="105">
        <f t="shared" si="110"/>
        <v>0</v>
      </c>
      <c r="AI1547" s="105">
        <f t="shared" si="111"/>
        <v>0</v>
      </c>
      <c r="AK1547" s="301"/>
    </row>
    <row r="1548" spans="4:37" ht="12.75" customHeight="1" outlineLevel="1" x14ac:dyDescent="0.25">
      <c r="D1548" s="139" t="str">
        <f>'Line Items'!D1025</f>
        <v>[Rolling Stock Line 29]</v>
      </c>
      <c r="E1548" s="102"/>
      <c r="F1548" s="140" t="str">
        <f t="shared" si="107"/>
        <v>£000</v>
      </c>
      <c r="G1548" s="103">
        <f t="shared" si="115"/>
        <v>0</v>
      </c>
      <c r="H1548" s="103">
        <f t="shared" si="115"/>
        <v>0</v>
      </c>
      <c r="I1548" s="103">
        <f t="shared" si="115"/>
        <v>0</v>
      </c>
      <c r="J1548" s="103">
        <f t="shared" si="115"/>
        <v>0</v>
      </c>
      <c r="K1548" s="103">
        <f t="shared" si="115"/>
        <v>0</v>
      </c>
      <c r="L1548" s="103">
        <f t="shared" si="115"/>
        <v>0</v>
      </c>
      <c r="M1548" s="103">
        <f t="shared" si="115"/>
        <v>0</v>
      </c>
      <c r="N1548" s="103">
        <f t="shared" si="115"/>
        <v>0</v>
      </c>
      <c r="O1548" s="103">
        <f t="shared" si="115"/>
        <v>0</v>
      </c>
      <c r="P1548" s="103">
        <f t="shared" si="115"/>
        <v>0</v>
      </c>
      <c r="Q1548" s="103">
        <f t="shared" si="115"/>
        <v>0</v>
      </c>
      <c r="R1548" s="103">
        <f t="shared" si="115"/>
        <v>0</v>
      </c>
      <c r="S1548" s="103">
        <f t="shared" si="115"/>
        <v>0</v>
      </c>
      <c r="T1548" s="103">
        <f t="shared" si="115"/>
        <v>0</v>
      </c>
      <c r="U1548" s="103">
        <f t="shared" si="115"/>
        <v>0</v>
      </c>
      <c r="V1548" s="103">
        <f t="shared" si="115"/>
        <v>0</v>
      </c>
      <c r="W1548" s="103">
        <f t="shared" si="115"/>
        <v>0</v>
      </c>
      <c r="X1548" s="103">
        <f t="shared" si="115"/>
        <v>0</v>
      </c>
      <c r="Y1548" s="103">
        <f t="shared" si="115"/>
        <v>0</v>
      </c>
      <c r="Z1548" s="103">
        <f t="shared" si="115"/>
        <v>0</v>
      </c>
      <c r="AA1548" s="103">
        <f t="shared" si="115"/>
        <v>0</v>
      </c>
      <c r="AB1548" s="103">
        <f t="shared" si="115"/>
        <v>0</v>
      </c>
      <c r="AC1548" s="104">
        <f t="shared" si="115"/>
        <v>0</v>
      </c>
      <c r="AE1548" s="105">
        <f t="shared" si="109"/>
        <v>0</v>
      </c>
      <c r="AG1548" s="105">
        <f t="shared" si="110"/>
        <v>0</v>
      </c>
      <c r="AI1548" s="105">
        <f t="shared" si="111"/>
        <v>0</v>
      </c>
      <c r="AK1548" s="301"/>
    </row>
    <row r="1549" spans="4:37" ht="12.75" customHeight="1" outlineLevel="1" x14ac:dyDescent="0.25">
      <c r="D1549" s="139" t="str">
        <f>'Line Items'!D1026</f>
        <v>[Rolling Stock Line 30]</v>
      </c>
      <c r="E1549" s="102"/>
      <c r="F1549" s="140" t="str">
        <f t="shared" si="107"/>
        <v>£000</v>
      </c>
      <c r="G1549" s="103">
        <f t="shared" si="115"/>
        <v>0</v>
      </c>
      <c r="H1549" s="103">
        <f t="shared" si="115"/>
        <v>0</v>
      </c>
      <c r="I1549" s="103">
        <f t="shared" si="115"/>
        <v>0</v>
      </c>
      <c r="J1549" s="103">
        <f t="shared" si="115"/>
        <v>0</v>
      </c>
      <c r="K1549" s="103">
        <f t="shared" si="115"/>
        <v>0</v>
      </c>
      <c r="L1549" s="103">
        <f t="shared" si="115"/>
        <v>0</v>
      </c>
      <c r="M1549" s="103">
        <f t="shared" si="115"/>
        <v>0</v>
      </c>
      <c r="N1549" s="103">
        <f t="shared" si="115"/>
        <v>0</v>
      </c>
      <c r="O1549" s="103">
        <f t="shared" si="115"/>
        <v>0</v>
      </c>
      <c r="P1549" s="103">
        <f t="shared" si="115"/>
        <v>0</v>
      </c>
      <c r="Q1549" s="103">
        <f t="shared" si="115"/>
        <v>0</v>
      </c>
      <c r="R1549" s="103">
        <f t="shared" si="115"/>
        <v>0</v>
      </c>
      <c r="S1549" s="103">
        <f t="shared" si="115"/>
        <v>0</v>
      </c>
      <c r="T1549" s="103">
        <f t="shared" si="115"/>
        <v>0</v>
      </c>
      <c r="U1549" s="103">
        <f t="shared" si="115"/>
        <v>0</v>
      </c>
      <c r="V1549" s="103">
        <f t="shared" si="115"/>
        <v>0</v>
      </c>
      <c r="W1549" s="103">
        <f t="shared" si="115"/>
        <v>0</v>
      </c>
      <c r="X1549" s="103">
        <f t="shared" si="115"/>
        <v>0</v>
      </c>
      <c r="Y1549" s="103">
        <f t="shared" si="115"/>
        <v>0</v>
      </c>
      <c r="Z1549" s="103">
        <f t="shared" si="115"/>
        <v>0</v>
      </c>
      <c r="AA1549" s="103">
        <f t="shared" si="115"/>
        <v>0</v>
      </c>
      <c r="AB1549" s="103">
        <f t="shared" si="115"/>
        <v>0</v>
      </c>
      <c r="AC1549" s="104">
        <f t="shared" si="115"/>
        <v>0</v>
      </c>
      <c r="AE1549" s="105">
        <f t="shared" si="109"/>
        <v>0</v>
      </c>
      <c r="AG1549" s="105">
        <f t="shared" si="110"/>
        <v>0</v>
      </c>
      <c r="AI1549" s="105">
        <f t="shared" si="111"/>
        <v>0</v>
      </c>
      <c r="AK1549" s="301"/>
    </row>
    <row r="1550" spans="4:37" ht="12.75" customHeight="1" outlineLevel="1" x14ac:dyDescent="0.25">
      <c r="D1550" s="139" t="str">
        <f>'Line Items'!D1027</f>
        <v>[Rolling Stock Line 31]</v>
      </c>
      <c r="E1550" s="102"/>
      <c r="F1550" s="140" t="str">
        <f t="shared" si="107"/>
        <v>£000</v>
      </c>
      <c r="G1550" s="103">
        <f t="shared" si="115"/>
        <v>0</v>
      </c>
      <c r="H1550" s="103">
        <f t="shared" si="115"/>
        <v>0</v>
      </c>
      <c r="I1550" s="103">
        <f t="shared" si="115"/>
        <v>0</v>
      </c>
      <c r="J1550" s="103">
        <f t="shared" si="115"/>
        <v>0</v>
      </c>
      <c r="K1550" s="103">
        <f t="shared" si="115"/>
        <v>0</v>
      </c>
      <c r="L1550" s="103">
        <f t="shared" si="115"/>
        <v>0</v>
      </c>
      <c r="M1550" s="103">
        <f t="shared" si="115"/>
        <v>0</v>
      </c>
      <c r="N1550" s="103">
        <f t="shared" si="115"/>
        <v>0</v>
      </c>
      <c r="O1550" s="103">
        <f t="shared" si="115"/>
        <v>0</v>
      </c>
      <c r="P1550" s="103">
        <f t="shared" si="115"/>
        <v>0</v>
      </c>
      <c r="Q1550" s="103">
        <f t="shared" si="115"/>
        <v>0</v>
      </c>
      <c r="R1550" s="103">
        <f t="shared" si="115"/>
        <v>0</v>
      </c>
      <c r="S1550" s="103">
        <f t="shared" si="115"/>
        <v>0</v>
      </c>
      <c r="T1550" s="103">
        <f t="shared" si="115"/>
        <v>0</v>
      </c>
      <c r="U1550" s="103">
        <f t="shared" si="115"/>
        <v>0</v>
      </c>
      <c r="V1550" s="103">
        <f t="shared" si="115"/>
        <v>0</v>
      </c>
      <c r="W1550" s="103">
        <f t="shared" si="115"/>
        <v>0</v>
      </c>
      <c r="X1550" s="103">
        <f t="shared" si="115"/>
        <v>0</v>
      </c>
      <c r="Y1550" s="103">
        <f t="shared" si="115"/>
        <v>0</v>
      </c>
      <c r="Z1550" s="103">
        <f t="shared" si="115"/>
        <v>0</v>
      </c>
      <c r="AA1550" s="103">
        <f t="shared" si="115"/>
        <v>0</v>
      </c>
      <c r="AB1550" s="103">
        <f t="shared" si="115"/>
        <v>0</v>
      </c>
      <c r="AC1550" s="104">
        <f t="shared" si="115"/>
        <v>0</v>
      </c>
      <c r="AE1550" s="105">
        <f t="shared" si="109"/>
        <v>0</v>
      </c>
      <c r="AG1550" s="105">
        <f t="shared" si="110"/>
        <v>0</v>
      </c>
      <c r="AI1550" s="105">
        <f t="shared" si="111"/>
        <v>0</v>
      </c>
      <c r="AK1550" s="301"/>
    </row>
    <row r="1551" spans="4:37" ht="12.75" customHeight="1" outlineLevel="1" x14ac:dyDescent="0.25">
      <c r="D1551" s="139" t="str">
        <f>'Line Items'!D1028</f>
        <v>[Rolling Stock Line 32]</v>
      </c>
      <c r="E1551" s="102"/>
      <c r="F1551" s="140" t="str">
        <f t="shared" si="107"/>
        <v>£000</v>
      </c>
      <c r="G1551" s="103">
        <f t="shared" si="115"/>
        <v>0</v>
      </c>
      <c r="H1551" s="103">
        <f t="shared" si="115"/>
        <v>0</v>
      </c>
      <c r="I1551" s="103">
        <f t="shared" si="115"/>
        <v>0</v>
      </c>
      <c r="J1551" s="103">
        <f t="shared" si="115"/>
        <v>0</v>
      </c>
      <c r="K1551" s="103">
        <f t="shared" si="115"/>
        <v>0</v>
      </c>
      <c r="L1551" s="103">
        <f t="shared" si="115"/>
        <v>0</v>
      </c>
      <c r="M1551" s="103">
        <f t="shared" si="115"/>
        <v>0</v>
      </c>
      <c r="N1551" s="103">
        <f t="shared" si="115"/>
        <v>0</v>
      </c>
      <c r="O1551" s="103">
        <f t="shared" si="115"/>
        <v>0</v>
      </c>
      <c r="P1551" s="103">
        <f t="shared" si="115"/>
        <v>0</v>
      </c>
      <c r="Q1551" s="103">
        <f t="shared" si="115"/>
        <v>0</v>
      </c>
      <c r="R1551" s="103">
        <f t="shared" si="115"/>
        <v>0</v>
      </c>
      <c r="S1551" s="103">
        <f t="shared" si="115"/>
        <v>0</v>
      </c>
      <c r="T1551" s="103">
        <f t="shared" si="115"/>
        <v>0</v>
      </c>
      <c r="U1551" s="103">
        <f t="shared" si="115"/>
        <v>0</v>
      </c>
      <c r="V1551" s="103">
        <f t="shared" si="115"/>
        <v>0</v>
      </c>
      <c r="W1551" s="103">
        <f t="shared" si="115"/>
        <v>0</v>
      </c>
      <c r="X1551" s="103">
        <f t="shared" si="115"/>
        <v>0</v>
      </c>
      <c r="Y1551" s="103">
        <f t="shared" si="115"/>
        <v>0</v>
      </c>
      <c r="Z1551" s="103">
        <f t="shared" si="115"/>
        <v>0</v>
      </c>
      <c r="AA1551" s="103">
        <f t="shared" si="115"/>
        <v>0</v>
      </c>
      <c r="AB1551" s="103">
        <f t="shared" si="115"/>
        <v>0</v>
      </c>
      <c r="AC1551" s="104">
        <f t="shared" si="115"/>
        <v>0</v>
      </c>
      <c r="AE1551" s="105">
        <f t="shared" si="109"/>
        <v>0</v>
      </c>
      <c r="AG1551" s="105">
        <f t="shared" si="110"/>
        <v>0</v>
      </c>
      <c r="AI1551" s="105">
        <f t="shared" si="111"/>
        <v>0</v>
      </c>
      <c r="AK1551" s="301"/>
    </row>
    <row r="1552" spans="4:37" ht="12.75" customHeight="1" outlineLevel="1" x14ac:dyDescent="0.25">
      <c r="D1552" s="139" t="str">
        <f>'Line Items'!D1029</f>
        <v>[Rolling Stock Line 33]</v>
      </c>
      <c r="E1552" s="102"/>
      <c r="F1552" s="140" t="str">
        <f t="shared" si="107"/>
        <v>£000</v>
      </c>
      <c r="G1552" s="103">
        <f t="shared" si="115"/>
        <v>0</v>
      </c>
      <c r="H1552" s="103">
        <f t="shared" si="115"/>
        <v>0</v>
      </c>
      <c r="I1552" s="103">
        <f t="shared" si="115"/>
        <v>0</v>
      </c>
      <c r="J1552" s="103">
        <f t="shared" si="115"/>
        <v>0</v>
      </c>
      <c r="K1552" s="103">
        <f t="shared" si="115"/>
        <v>0</v>
      </c>
      <c r="L1552" s="103">
        <f t="shared" si="115"/>
        <v>0</v>
      </c>
      <c r="M1552" s="103">
        <f t="shared" si="115"/>
        <v>0</v>
      </c>
      <c r="N1552" s="103">
        <f t="shared" si="115"/>
        <v>0</v>
      </c>
      <c r="O1552" s="103">
        <f t="shared" si="115"/>
        <v>0</v>
      </c>
      <c r="P1552" s="103">
        <f t="shared" si="115"/>
        <v>0</v>
      </c>
      <c r="Q1552" s="103">
        <f t="shared" si="115"/>
        <v>0</v>
      </c>
      <c r="R1552" s="103">
        <f t="shared" si="115"/>
        <v>0</v>
      </c>
      <c r="S1552" s="103">
        <f t="shared" si="115"/>
        <v>0</v>
      </c>
      <c r="T1552" s="103">
        <f t="shared" si="115"/>
        <v>0</v>
      </c>
      <c r="U1552" s="103">
        <f t="shared" si="115"/>
        <v>0</v>
      </c>
      <c r="V1552" s="103">
        <f t="shared" si="115"/>
        <v>0</v>
      </c>
      <c r="W1552" s="103">
        <f t="shared" si="115"/>
        <v>0</v>
      </c>
      <c r="X1552" s="103">
        <f t="shared" si="115"/>
        <v>0</v>
      </c>
      <c r="Y1552" s="103">
        <f t="shared" si="115"/>
        <v>0</v>
      </c>
      <c r="Z1552" s="103">
        <f t="shared" si="115"/>
        <v>0</v>
      </c>
      <c r="AA1552" s="103">
        <f t="shared" si="115"/>
        <v>0</v>
      </c>
      <c r="AB1552" s="103">
        <f t="shared" si="115"/>
        <v>0</v>
      </c>
      <c r="AC1552" s="104">
        <f t="shared" si="115"/>
        <v>0</v>
      </c>
      <c r="AE1552" s="105">
        <f t="shared" si="109"/>
        <v>0</v>
      </c>
      <c r="AG1552" s="105">
        <f t="shared" si="110"/>
        <v>0</v>
      </c>
      <c r="AI1552" s="105">
        <f t="shared" si="111"/>
        <v>0</v>
      </c>
      <c r="AK1552" s="301"/>
    </row>
    <row r="1553" spans="4:37" ht="12.75" customHeight="1" outlineLevel="1" x14ac:dyDescent="0.25">
      <c r="D1553" s="139" t="str">
        <f>'Line Items'!D1030</f>
        <v>[Rolling Stock Line 34]</v>
      </c>
      <c r="E1553" s="102"/>
      <c r="F1553" s="140" t="str">
        <f t="shared" si="107"/>
        <v>£000</v>
      </c>
      <c r="G1553" s="103">
        <f t="shared" si="115"/>
        <v>0</v>
      </c>
      <c r="H1553" s="103">
        <f t="shared" si="115"/>
        <v>0</v>
      </c>
      <c r="I1553" s="103">
        <f t="shared" si="115"/>
        <v>0</v>
      </c>
      <c r="J1553" s="103">
        <f t="shared" si="115"/>
        <v>0</v>
      </c>
      <c r="K1553" s="103">
        <f t="shared" si="115"/>
        <v>0</v>
      </c>
      <c r="L1553" s="103">
        <f t="shared" si="115"/>
        <v>0</v>
      </c>
      <c r="M1553" s="103">
        <f t="shared" si="115"/>
        <v>0</v>
      </c>
      <c r="N1553" s="103">
        <f t="shared" si="115"/>
        <v>0</v>
      </c>
      <c r="O1553" s="103">
        <f t="shared" si="115"/>
        <v>0</v>
      </c>
      <c r="P1553" s="103">
        <f t="shared" si="115"/>
        <v>0</v>
      </c>
      <c r="Q1553" s="103">
        <f t="shared" si="115"/>
        <v>0</v>
      </c>
      <c r="R1553" s="103">
        <f t="shared" si="115"/>
        <v>0</v>
      </c>
      <c r="S1553" s="103">
        <f t="shared" si="115"/>
        <v>0</v>
      </c>
      <c r="T1553" s="103">
        <f t="shared" si="115"/>
        <v>0</v>
      </c>
      <c r="U1553" s="103">
        <f t="shared" si="115"/>
        <v>0</v>
      </c>
      <c r="V1553" s="103">
        <f t="shared" si="115"/>
        <v>0</v>
      </c>
      <c r="W1553" s="103">
        <f t="shared" si="115"/>
        <v>0</v>
      </c>
      <c r="X1553" s="103">
        <f t="shared" si="115"/>
        <v>0</v>
      </c>
      <c r="Y1553" s="103">
        <f t="shared" si="115"/>
        <v>0</v>
      </c>
      <c r="Z1553" s="103">
        <f t="shared" si="115"/>
        <v>0</v>
      </c>
      <c r="AA1553" s="103">
        <f t="shared" si="115"/>
        <v>0</v>
      </c>
      <c r="AB1553" s="103">
        <f t="shared" si="115"/>
        <v>0</v>
      </c>
      <c r="AC1553" s="104">
        <f t="shared" si="115"/>
        <v>0</v>
      </c>
      <c r="AE1553" s="105">
        <f t="shared" si="109"/>
        <v>0</v>
      </c>
      <c r="AG1553" s="105">
        <f t="shared" si="110"/>
        <v>0</v>
      </c>
      <c r="AI1553" s="105">
        <f t="shared" si="111"/>
        <v>0</v>
      </c>
      <c r="AK1553" s="301"/>
    </row>
    <row r="1554" spans="4:37" ht="12.75" customHeight="1" outlineLevel="1" x14ac:dyDescent="0.25">
      <c r="D1554" s="139" t="str">
        <f>'Line Items'!D1031</f>
        <v>[Rolling Stock Line 35]</v>
      </c>
      <c r="E1554" s="102"/>
      <c r="F1554" s="140" t="str">
        <f t="shared" si="107"/>
        <v>£000</v>
      </c>
      <c r="G1554" s="103">
        <f t="shared" si="115"/>
        <v>0</v>
      </c>
      <c r="H1554" s="103">
        <f t="shared" si="115"/>
        <v>0</v>
      </c>
      <c r="I1554" s="103">
        <f t="shared" si="115"/>
        <v>0</v>
      </c>
      <c r="J1554" s="103">
        <f t="shared" si="115"/>
        <v>0</v>
      </c>
      <c r="K1554" s="103">
        <f t="shared" si="115"/>
        <v>0</v>
      </c>
      <c r="L1554" s="103">
        <f t="shared" si="115"/>
        <v>0</v>
      </c>
      <c r="M1554" s="103">
        <f t="shared" si="115"/>
        <v>0</v>
      </c>
      <c r="N1554" s="103">
        <f t="shared" si="115"/>
        <v>0</v>
      </c>
      <c r="O1554" s="103">
        <f t="shared" si="115"/>
        <v>0</v>
      </c>
      <c r="P1554" s="103">
        <f t="shared" si="115"/>
        <v>0</v>
      </c>
      <c r="Q1554" s="103">
        <f t="shared" si="115"/>
        <v>0</v>
      </c>
      <c r="R1554" s="103">
        <f t="shared" si="115"/>
        <v>0</v>
      </c>
      <c r="S1554" s="103">
        <f t="shared" si="115"/>
        <v>0</v>
      </c>
      <c r="T1554" s="103">
        <f t="shared" si="115"/>
        <v>0</v>
      </c>
      <c r="U1554" s="103">
        <f t="shared" si="115"/>
        <v>0</v>
      </c>
      <c r="V1554" s="103">
        <f t="shared" si="115"/>
        <v>0</v>
      </c>
      <c r="W1554" s="103">
        <f t="shared" si="115"/>
        <v>0</v>
      </c>
      <c r="X1554" s="103">
        <f t="shared" si="115"/>
        <v>0</v>
      </c>
      <c r="Y1554" s="103">
        <f t="shared" si="115"/>
        <v>0</v>
      </c>
      <c r="Z1554" s="103">
        <f t="shared" si="115"/>
        <v>0</v>
      </c>
      <c r="AA1554" s="103">
        <f t="shared" si="115"/>
        <v>0</v>
      </c>
      <c r="AB1554" s="103">
        <f t="shared" si="115"/>
        <v>0</v>
      </c>
      <c r="AC1554" s="104">
        <f t="shared" si="115"/>
        <v>0</v>
      </c>
      <c r="AE1554" s="105">
        <f t="shared" si="109"/>
        <v>0</v>
      </c>
      <c r="AG1554" s="105">
        <f t="shared" si="110"/>
        <v>0</v>
      </c>
      <c r="AI1554" s="105">
        <f t="shared" si="111"/>
        <v>0</v>
      </c>
      <c r="AK1554" s="301"/>
    </row>
    <row r="1555" spans="4:37" ht="12.75" customHeight="1" outlineLevel="1" x14ac:dyDescent="0.25">
      <c r="D1555" s="139" t="str">
        <f>'Line Items'!D1032</f>
        <v>[Rolling Stock Line 36]</v>
      </c>
      <c r="E1555" s="102"/>
      <c r="F1555" s="140" t="str">
        <f t="shared" si="107"/>
        <v>£000</v>
      </c>
      <c r="G1555" s="103">
        <f t="shared" si="115"/>
        <v>0</v>
      </c>
      <c r="H1555" s="103">
        <f t="shared" si="115"/>
        <v>0</v>
      </c>
      <c r="I1555" s="103">
        <f t="shared" ref="I1555:AC1555" si="116">I53*I1292</f>
        <v>0</v>
      </c>
      <c r="J1555" s="103">
        <f t="shared" si="116"/>
        <v>0</v>
      </c>
      <c r="K1555" s="103">
        <f t="shared" si="116"/>
        <v>0</v>
      </c>
      <c r="L1555" s="103">
        <f t="shared" si="116"/>
        <v>0</v>
      </c>
      <c r="M1555" s="103">
        <f t="shared" si="116"/>
        <v>0</v>
      </c>
      <c r="N1555" s="103">
        <f t="shared" si="116"/>
        <v>0</v>
      </c>
      <c r="O1555" s="103">
        <f t="shared" si="116"/>
        <v>0</v>
      </c>
      <c r="P1555" s="103">
        <f t="shared" si="116"/>
        <v>0</v>
      </c>
      <c r="Q1555" s="103">
        <f t="shared" si="116"/>
        <v>0</v>
      </c>
      <c r="R1555" s="103">
        <f t="shared" si="116"/>
        <v>0</v>
      </c>
      <c r="S1555" s="103">
        <f t="shared" si="116"/>
        <v>0</v>
      </c>
      <c r="T1555" s="103">
        <f t="shared" si="116"/>
        <v>0</v>
      </c>
      <c r="U1555" s="103">
        <f t="shared" si="116"/>
        <v>0</v>
      </c>
      <c r="V1555" s="103">
        <f t="shared" si="116"/>
        <v>0</v>
      </c>
      <c r="W1555" s="103">
        <f t="shared" si="116"/>
        <v>0</v>
      </c>
      <c r="X1555" s="103">
        <f t="shared" si="116"/>
        <v>0</v>
      </c>
      <c r="Y1555" s="103">
        <f t="shared" si="116"/>
        <v>0</v>
      </c>
      <c r="Z1555" s="103">
        <f t="shared" si="116"/>
        <v>0</v>
      </c>
      <c r="AA1555" s="103">
        <f t="shared" si="116"/>
        <v>0</v>
      </c>
      <c r="AB1555" s="103">
        <f t="shared" si="116"/>
        <v>0</v>
      </c>
      <c r="AC1555" s="104">
        <f t="shared" si="116"/>
        <v>0</v>
      </c>
      <c r="AE1555" s="105">
        <f t="shared" si="109"/>
        <v>0</v>
      </c>
      <c r="AG1555" s="105">
        <f t="shared" si="110"/>
        <v>0</v>
      </c>
      <c r="AI1555" s="105">
        <f t="shared" si="111"/>
        <v>0</v>
      </c>
      <c r="AK1555" s="301"/>
    </row>
    <row r="1556" spans="4:37" ht="12.75" customHeight="1" outlineLevel="1" x14ac:dyDescent="0.25">
      <c r="D1556" s="139" t="str">
        <f>'Line Items'!D1033</f>
        <v>[Rolling Stock Line 37]</v>
      </c>
      <c r="E1556" s="102"/>
      <c r="F1556" s="140" t="str">
        <f t="shared" si="107"/>
        <v>£000</v>
      </c>
      <c r="G1556" s="103">
        <f t="shared" ref="G1556:AC1567" si="117">G54*G1293</f>
        <v>0</v>
      </c>
      <c r="H1556" s="103">
        <f t="shared" si="117"/>
        <v>0</v>
      </c>
      <c r="I1556" s="103">
        <f t="shared" si="117"/>
        <v>0</v>
      </c>
      <c r="J1556" s="103">
        <f t="shared" si="117"/>
        <v>0</v>
      </c>
      <c r="K1556" s="103">
        <f t="shared" si="117"/>
        <v>0</v>
      </c>
      <c r="L1556" s="103">
        <f t="shared" si="117"/>
        <v>0</v>
      </c>
      <c r="M1556" s="103">
        <f t="shared" si="117"/>
        <v>0</v>
      </c>
      <c r="N1556" s="103">
        <f t="shared" si="117"/>
        <v>0</v>
      </c>
      <c r="O1556" s="103">
        <f t="shared" si="117"/>
        <v>0</v>
      </c>
      <c r="P1556" s="103">
        <f t="shared" si="117"/>
        <v>0</v>
      </c>
      <c r="Q1556" s="103">
        <f t="shared" si="117"/>
        <v>0</v>
      </c>
      <c r="R1556" s="103">
        <f t="shared" si="117"/>
        <v>0</v>
      </c>
      <c r="S1556" s="103">
        <f t="shared" si="117"/>
        <v>0</v>
      </c>
      <c r="T1556" s="103">
        <f t="shared" si="117"/>
        <v>0</v>
      </c>
      <c r="U1556" s="103">
        <f t="shared" si="117"/>
        <v>0</v>
      </c>
      <c r="V1556" s="103">
        <f t="shared" si="117"/>
        <v>0</v>
      </c>
      <c r="W1556" s="103">
        <f t="shared" si="117"/>
        <v>0</v>
      </c>
      <c r="X1556" s="103">
        <f t="shared" si="117"/>
        <v>0</v>
      </c>
      <c r="Y1556" s="103">
        <f t="shared" si="117"/>
        <v>0</v>
      </c>
      <c r="Z1556" s="103">
        <f t="shared" si="117"/>
        <v>0</v>
      </c>
      <c r="AA1556" s="103">
        <f t="shared" si="117"/>
        <v>0</v>
      </c>
      <c r="AB1556" s="103">
        <f t="shared" si="117"/>
        <v>0</v>
      </c>
      <c r="AC1556" s="104">
        <f t="shared" si="117"/>
        <v>0</v>
      </c>
      <c r="AE1556" s="105">
        <f t="shared" si="109"/>
        <v>0</v>
      </c>
      <c r="AG1556" s="105">
        <f t="shared" si="110"/>
        <v>0</v>
      </c>
      <c r="AI1556" s="105">
        <f t="shared" si="111"/>
        <v>0</v>
      </c>
      <c r="AK1556" s="301"/>
    </row>
    <row r="1557" spans="4:37" ht="12.75" customHeight="1" outlineLevel="1" x14ac:dyDescent="0.25">
      <c r="D1557" s="139" t="str">
        <f>'Line Items'!D1034</f>
        <v>[Rolling Stock Line 38]</v>
      </c>
      <c r="E1557" s="102"/>
      <c r="F1557" s="140" t="str">
        <f t="shared" si="107"/>
        <v>£000</v>
      </c>
      <c r="G1557" s="103">
        <f t="shared" si="117"/>
        <v>0</v>
      </c>
      <c r="H1557" s="103">
        <f t="shared" si="117"/>
        <v>0</v>
      </c>
      <c r="I1557" s="103">
        <f t="shared" si="117"/>
        <v>0</v>
      </c>
      <c r="J1557" s="103">
        <f t="shared" si="117"/>
        <v>0</v>
      </c>
      <c r="K1557" s="103">
        <f t="shared" si="117"/>
        <v>0</v>
      </c>
      <c r="L1557" s="103">
        <f t="shared" si="117"/>
        <v>0</v>
      </c>
      <c r="M1557" s="103">
        <f t="shared" si="117"/>
        <v>0</v>
      </c>
      <c r="N1557" s="103">
        <f t="shared" si="117"/>
        <v>0</v>
      </c>
      <c r="O1557" s="103">
        <f t="shared" si="117"/>
        <v>0</v>
      </c>
      <c r="P1557" s="103">
        <f t="shared" si="117"/>
        <v>0</v>
      </c>
      <c r="Q1557" s="103">
        <f t="shared" si="117"/>
        <v>0</v>
      </c>
      <c r="R1557" s="103">
        <f t="shared" si="117"/>
        <v>0</v>
      </c>
      <c r="S1557" s="103">
        <f t="shared" si="117"/>
        <v>0</v>
      </c>
      <c r="T1557" s="103">
        <f t="shared" si="117"/>
        <v>0</v>
      </c>
      <c r="U1557" s="103">
        <f t="shared" si="117"/>
        <v>0</v>
      </c>
      <c r="V1557" s="103">
        <f t="shared" si="117"/>
        <v>0</v>
      </c>
      <c r="W1557" s="103">
        <f t="shared" si="117"/>
        <v>0</v>
      </c>
      <c r="X1557" s="103">
        <f t="shared" si="117"/>
        <v>0</v>
      </c>
      <c r="Y1557" s="103">
        <f t="shared" si="117"/>
        <v>0</v>
      </c>
      <c r="Z1557" s="103">
        <f t="shared" si="117"/>
        <v>0</v>
      </c>
      <c r="AA1557" s="103">
        <f t="shared" si="117"/>
        <v>0</v>
      </c>
      <c r="AB1557" s="103">
        <f t="shared" si="117"/>
        <v>0</v>
      </c>
      <c r="AC1557" s="104">
        <f t="shared" si="117"/>
        <v>0</v>
      </c>
      <c r="AE1557" s="105">
        <f t="shared" si="109"/>
        <v>0</v>
      </c>
      <c r="AG1557" s="105">
        <f t="shared" si="110"/>
        <v>0</v>
      </c>
      <c r="AI1557" s="105">
        <f t="shared" si="111"/>
        <v>0</v>
      </c>
      <c r="AK1557" s="301"/>
    </row>
    <row r="1558" spans="4:37" ht="12.75" customHeight="1" outlineLevel="1" x14ac:dyDescent="0.25">
      <c r="D1558" s="139" t="str">
        <f>'Line Items'!D1035</f>
        <v>[Rolling Stock Line 39]</v>
      </c>
      <c r="E1558" s="102"/>
      <c r="F1558" s="140" t="str">
        <f t="shared" si="107"/>
        <v>£000</v>
      </c>
      <c r="G1558" s="103">
        <f t="shared" si="117"/>
        <v>0</v>
      </c>
      <c r="H1558" s="103">
        <f t="shared" si="117"/>
        <v>0</v>
      </c>
      <c r="I1558" s="103">
        <f t="shared" si="117"/>
        <v>0</v>
      </c>
      <c r="J1558" s="103">
        <f t="shared" si="117"/>
        <v>0</v>
      </c>
      <c r="K1558" s="103">
        <f t="shared" si="117"/>
        <v>0</v>
      </c>
      <c r="L1558" s="103">
        <f t="shared" si="117"/>
        <v>0</v>
      </c>
      <c r="M1558" s="103">
        <f t="shared" si="117"/>
        <v>0</v>
      </c>
      <c r="N1558" s="103">
        <f t="shared" si="117"/>
        <v>0</v>
      </c>
      <c r="O1558" s="103">
        <f t="shared" si="117"/>
        <v>0</v>
      </c>
      <c r="P1558" s="103">
        <f t="shared" si="117"/>
        <v>0</v>
      </c>
      <c r="Q1558" s="103">
        <f t="shared" si="117"/>
        <v>0</v>
      </c>
      <c r="R1558" s="103">
        <f t="shared" si="117"/>
        <v>0</v>
      </c>
      <c r="S1558" s="103">
        <f t="shared" si="117"/>
        <v>0</v>
      </c>
      <c r="T1558" s="103">
        <f t="shared" si="117"/>
        <v>0</v>
      </c>
      <c r="U1558" s="103">
        <f t="shared" si="117"/>
        <v>0</v>
      </c>
      <c r="V1558" s="103">
        <f t="shared" si="117"/>
        <v>0</v>
      </c>
      <c r="W1558" s="103">
        <f t="shared" si="117"/>
        <v>0</v>
      </c>
      <c r="X1558" s="103">
        <f t="shared" si="117"/>
        <v>0</v>
      </c>
      <c r="Y1558" s="103">
        <f t="shared" si="117"/>
        <v>0</v>
      </c>
      <c r="Z1558" s="103">
        <f t="shared" si="117"/>
        <v>0</v>
      </c>
      <c r="AA1558" s="103">
        <f t="shared" si="117"/>
        <v>0</v>
      </c>
      <c r="AB1558" s="103">
        <f t="shared" si="117"/>
        <v>0</v>
      </c>
      <c r="AC1558" s="104">
        <f t="shared" si="117"/>
        <v>0</v>
      </c>
      <c r="AE1558" s="105">
        <f t="shared" si="109"/>
        <v>0</v>
      </c>
      <c r="AG1558" s="105">
        <f t="shared" si="110"/>
        <v>0</v>
      </c>
      <c r="AI1558" s="105">
        <f t="shared" si="111"/>
        <v>0</v>
      </c>
      <c r="AK1558" s="301"/>
    </row>
    <row r="1559" spans="4:37" ht="12.75" customHeight="1" outlineLevel="1" x14ac:dyDescent="0.25">
      <c r="D1559" s="139" t="str">
        <f>'Line Items'!D1036</f>
        <v>[Rolling Stock Line 40]</v>
      </c>
      <c r="E1559" s="102"/>
      <c r="F1559" s="140" t="str">
        <f t="shared" si="107"/>
        <v>£000</v>
      </c>
      <c r="G1559" s="103">
        <f t="shared" si="117"/>
        <v>0</v>
      </c>
      <c r="H1559" s="103">
        <f t="shared" si="117"/>
        <v>0</v>
      </c>
      <c r="I1559" s="103">
        <f t="shared" si="117"/>
        <v>0</v>
      </c>
      <c r="J1559" s="103">
        <f t="shared" si="117"/>
        <v>0</v>
      </c>
      <c r="K1559" s="103">
        <f t="shared" si="117"/>
        <v>0</v>
      </c>
      <c r="L1559" s="103">
        <f t="shared" si="117"/>
        <v>0</v>
      </c>
      <c r="M1559" s="103">
        <f t="shared" si="117"/>
        <v>0</v>
      </c>
      <c r="N1559" s="103">
        <f t="shared" si="117"/>
        <v>0</v>
      </c>
      <c r="O1559" s="103">
        <f t="shared" si="117"/>
        <v>0</v>
      </c>
      <c r="P1559" s="103">
        <f t="shared" si="117"/>
        <v>0</v>
      </c>
      <c r="Q1559" s="103">
        <f t="shared" si="117"/>
        <v>0</v>
      </c>
      <c r="R1559" s="103">
        <f t="shared" si="117"/>
        <v>0</v>
      </c>
      <c r="S1559" s="103">
        <f t="shared" si="117"/>
        <v>0</v>
      </c>
      <c r="T1559" s="103">
        <f t="shared" si="117"/>
        <v>0</v>
      </c>
      <c r="U1559" s="103">
        <f t="shared" si="117"/>
        <v>0</v>
      </c>
      <c r="V1559" s="103">
        <f t="shared" si="117"/>
        <v>0</v>
      </c>
      <c r="W1559" s="103">
        <f t="shared" si="117"/>
        <v>0</v>
      </c>
      <c r="X1559" s="103">
        <f t="shared" si="117"/>
        <v>0</v>
      </c>
      <c r="Y1559" s="103">
        <f t="shared" si="117"/>
        <v>0</v>
      </c>
      <c r="Z1559" s="103">
        <f t="shared" si="117"/>
        <v>0</v>
      </c>
      <c r="AA1559" s="103">
        <f t="shared" si="117"/>
        <v>0</v>
      </c>
      <c r="AB1559" s="103">
        <f t="shared" si="117"/>
        <v>0</v>
      </c>
      <c r="AC1559" s="104">
        <f t="shared" si="117"/>
        <v>0</v>
      </c>
      <c r="AE1559" s="105">
        <f t="shared" si="109"/>
        <v>0</v>
      </c>
      <c r="AG1559" s="105">
        <f t="shared" si="110"/>
        <v>0</v>
      </c>
      <c r="AI1559" s="105">
        <f t="shared" si="111"/>
        <v>0</v>
      </c>
      <c r="AK1559" s="301"/>
    </row>
    <row r="1560" spans="4:37" ht="12.75" customHeight="1" outlineLevel="1" x14ac:dyDescent="0.25">
      <c r="D1560" s="139" t="str">
        <f>'Line Items'!D1037</f>
        <v>[Rolling Stock Line 41]</v>
      </c>
      <c r="E1560" s="102"/>
      <c r="F1560" s="140" t="str">
        <f t="shared" si="107"/>
        <v>£000</v>
      </c>
      <c r="G1560" s="103">
        <f t="shared" si="117"/>
        <v>0</v>
      </c>
      <c r="H1560" s="103">
        <f t="shared" si="117"/>
        <v>0</v>
      </c>
      <c r="I1560" s="103">
        <f t="shared" si="117"/>
        <v>0</v>
      </c>
      <c r="J1560" s="103">
        <f t="shared" si="117"/>
        <v>0</v>
      </c>
      <c r="K1560" s="103">
        <f t="shared" si="117"/>
        <v>0</v>
      </c>
      <c r="L1560" s="103">
        <f t="shared" si="117"/>
        <v>0</v>
      </c>
      <c r="M1560" s="103">
        <f t="shared" si="117"/>
        <v>0</v>
      </c>
      <c r="N1560" s="103">
        <f t="shared" si="117"/>
        <v>0</v>
      </c>
      <c r="O1560" s="103">
        <f t="shared" si="117"/>
        <v>0</v>
      </c>
      <c r="P1560" s="103">
        <f t="shared" si="117"/>
        <v>0</v>
      </c>
      <c r="Q1560" s="103">
        <f t="shared" si="117"/>
        <v>0</v>
      </c>
      <c r="R1560" s="103">
        <f t="shared" si="117"/>
        <v>0</v>
      </c>
      <c r="S1560" s="103">
        <f t="shared" si="117"/>
        <v>0</v>
      </c>
      <c r="T1560" s="103">
        <f t="shared" si="117"/>
        <v>0</v>
      </c>
      <c r="U1560" s="103">
        <f t="shared" si="117"/>
        <v>0</v>
      </c>
      <c r="V1560" s="103">
        <f t="shared" si="117"/>
        <v>0</v>
      </c>
      <c r="W1560" s="103">
        <f t="shared" si="117"/>
        <v>0</v>
      </c>
      <c r="X1560" s="103">
        <f t="shared" si="117"/>
        <v>0</v>
      </c>
      <c r="Y1560" s="103">
        <f t="shared" si="117"/>
        <v>0</v>
      </c>
      <c r="Z1560" s="103">
        <f t="shared" si="117"/>
        <v>0</v>
      </c>
      <c r="AA1560" s="103">
        <f t="shared" si="117"/>
        <v>0</v>
      </c>
      <c r="AB1560" s="103">
        <f t="shared" si="117"/>
        <v>0</v>
      </c>
      <c r="AC1560" s="104">
        <f t="shared" si="117"/>
        <v>0</v>
      </c>
      <c r="AE1560" s="105">
        <f t="shared" si="109"/>
        <v>0</v>
      </c>
      <c r="AG1560" s="105">
        <f t="shared" si="110"/>
        <v>0</v>
      </c>
      <c r="AI1560" s="105">
        <f t="shared" si="111"/>
        <v>0</v>
      </c>
      <c r="AK1560" s="301"/>
    </row>
    <row r="1561" spans="4:37" ht="12.75" customHeight="1" outlineLevel="1" x14ac:dyDescent="0.25">
      <c r="D1561" s="139" t="str">
        <f>'Line Items'!D1038</f>
        <v>[Rolling Stock Line 42]</v>
      </c>
      <c r="E1561" s="102"/>
      <c r="F1561" s="140" t="str">
        <f t="shared" si="107"/>
        <v>£000</v>
      </c>
      <c r="G1561" s="103">
        <f t="shared" si="117"/>
        <v>0</v>
      </c>
      <c r="H1561" s="103">
        <f t="shared" si="117"/>
        <v>0</v>
      </c>
      <c r="I1561" s="103">
        <f t="shared" si="117"/>
        <v>0</v>
      </c>
      <c r="J1561" s="103">
        <f t="shared" si="117"/>
        <v>0</v>
      </c>
      <c r="K1561" s="103">
        <f t="shared" si="117"/>
        <v>0</v>
      </c>
      <c r="L1561" s="103">
        <f t="shared" si="117"/>
        <v>0</v>
      </c>
      <c r="M1561" s="103">
        <f t="shared" si="117"/>
        <v>0</v>
      </c>
      <c r="N1561" s="103">
        <f t="shared" si="117"/>
        <v>0</v>
      </c>
      <c r="O1561" s="103">
        <f t="shared" si="117"/>
        <v>0</v>
      </c>
      <c r="P1561" s="103">
        <f t="shared" si="117"/>
        <v>0</v>
      </c>
      <c r="Q1561" s="103">
        <f t="shared" si="117"/>
        <v>0</v>
      </c>
      <c r="R1561" s="103">
        <f t="shared" si="117"/>
        <v>0</v>
      </c>
      <c r="S1561" s="103">
        <f t="shared" si="117"/>
        <v>0</v>
      </c>
      <c r="T1561" s="103">
        <f t="shared" si="117"/>
        <v>0</v>
      </c>
      <c r="U1561" s="103">
        <f t="shared" si="117"/>
        <v>0</v>
      </c>
      <c r="V1561" s="103">
        <f t="shared" si="117"/>
        <v>0</v>
      </c>
      <c r="W1561" s="103">
        <f t="shared" si="117"/>
        <v>0</v>
      </c>
      <c r="X1561" s="103">
        <f t="shared" si="117"/>
        <v>0</v>
      </c>
      <c r="Y1561" s="103">
        <f t="shared" si="117"/>
        <v>0</v>
      </c>
      <c r="Z1561" s="103">
        <f t="shared" si="117"/>
        <v>0</v>
      </c>
      <c r="AA1561" s="103">
        <f t="shared" si="117"/>
        <v>0</v>
      </c>
      <c r="AB1561" s="103">
        <f t="shared" si="117"/>
        <v>0</v>
      </c>
      <c r="AC1561" s="104">
        <f t="shared" si="117"/>
        <v>0</v>
      </c>
      <c r="AE1561" s="105">
        <f t="shared" si="109"/>
        <v>0</v>
      </c>
      <c r="AG1561" s="105">
        <f t="shared" si="110"/>
        <v>0</v>
      </c>
      <c r="AI1561" s="105">
        <f t="shared" si="111"/>
        <v>0</v>
      </c>
      <c r="AK1561" s="301"/>
    </row>
    <row r="1562" spans="4:37" ht="12.75" customHeight="1" outlineLevel="1" x14ac:dyDescent="0.25">
      <c r="D1562" s="139" t="str">
        <f>'Line Items'!D1039</f>
        <v>[Rolling Stock Line 43]</v>
      </c>
      <c r="E1562" s="102"/>
      <c r="F1562" s="140" t="str">
        <f t="shared" si="107"/>
        <v>£000</v>
      </c>
      <c r="G1562" s="103">
        <f t="shared" si="117"/>
        <v>0</v>
      </c>
      <c r="H1562" s="103">
        <f t="shared" si="117"/>
        <v>0</v>
      </c>
      <c r="I1562" s="103">
        <f t="shared" si="117"/>
        <v>0</v>
      </c>
      <c r="J1562" s="103">
        <f t="shared" si="117"/>
        <v>0</v>
      </c>
      <c r="K1562" s="103">
        <f t="shared" si="117"/>
        <v>0</v>
      </c>
      <c r="L1562" s="103">
        <f t="shared" si="117"/>
        <v>0</v>
      </c>
      <c r="M1562" s="103">
        <f t="shared" si="117"/>
        <v>0</v>
      </c>
      <c r="N1562" s="103">
        <f t="shared" si="117"/>
        <v>0</v>
      </c>
      <c r="O1562" s="103">
        <f t="shared" si="117"/>
        <v>0</v>
      </c>
      <c r="P1562" s="103">
        <f t="shared" si="117"/>
        <v>0</v>
      </c>
      <c r="Q1562" s="103">
        <f t="shared" si="117"/>
        <v>0</v>
      </c>
      <c r="R1562" s="103">
        <f t="shared" si="117"/>
        <v>0</v>
      </c>
      <c r="S1562" s="103">
        <f t="shared" si="117"/>
        <v>0</v>
      </c>
      <c r="T1562" s="103">
        <f t="shared" si="117"/>
        <v>0</v>
      </c>
      <c r="U1562" s="103">
        <f t="shared" si="117"/>
        <v>0</v>
      </c>
      <c r="V1562" s="103">
        <f t="shared" si="117"/>
        <v>0</v>
      </c>
      <c r="W1562" s="103">
        <f t="shared" si="117"/>
        <v>0</v>
      </c>
      <c r="X1562" s="103">
        <f t="shared" si="117"/>
        <v>0</v>
      </c>
      <c r="Y1562" s="103">
        <f t="shared" si="117"/>
        <v>0</v>
      </c>
      <c r="Z1562" s="103">
        <f t="shared" si="117"/>
        <v>0</v>
      </c>
      <c r="AA1562" s="103">
        <f t="shared" si="117"/>
        <v>0</v>
      </c>
      <c r="AB1562" s="103">
        <f t="shared" si="117"/>
        <v>0</v>
      </c>
      <c r="AC1562" s="104">
        <f t="shared" si="117"/>
        <v>0</v>
      </c>
      <c r="AE1562" s="105">
        <f t="shared" si="109"/>
        <v>0</v>
      </c>
      <c r="AG1562" s="105">
        <f t="shared" si="110"/>
        <v>0</v>
      </c>
      <c r="AI1562" s="105">
        <f t="shared" si="111"/>
        <v>0</v>
      </c>
      <c r="AK1562" s="301"/>
    </row>
    <row r="1563" spans="4:37" ht="12.75" customHeight="1" outlineLevel="1" x14ac:dyDescent="0.25">
      <c r="D1563" s="139" t="str">
        <f>'Line Items'!D1040</f>
        <v>[Rolling Stock Line 44]</v>
      </c>
      <c r="E1563" s="102"/>
      <c r="F1563" s="140" t="str">
        <f t="shared" si="107"/>
        <v>£000</v>
      </c>
      <c r="G1563" s="103">
        <f t="shared" si="117"/>
        <v>0</v>
      </c>
      <c r="H1563" s="103">
        <f t="shared" si="117"/>
        <v>0</v>
      </c>
      <c r="I1563" s="103">
        <f t="shared" si="117"/>
        <v>0</v>
      </c>
      <c r="J1563" s="103">
        <f t="shared" si="117"/>
        <v>0</v>
      </c>
      <c r="K1563" s="103">
        <f t="shared" si="117"/>
        <v>0</v>
      </c>
      <c r="L1563" s="103">
        <f t="shared" si="117"/>
        <v>0</v>
      </c>
      <c r="M1563" s="103">
        <f t="shared" si="117"/>
        <v>0</v>
      </c>
      <c r="N1563" s="103">
        <f t="shared" si="117"/>
        <v>0</v>
      </c>
      <c r="O1563" s="103">
        <f t="shared" si="117"/>
        <v>0</v>
      </c>
      <c r="P1563" s="103">
        <f t="shared" si="117"/>
        <v>0</v>
      </c>
      <c r="Q1563" s="103">
        <f t="shared" si="117"/>
        <v>0</v>
      </c>
      <c r="R1563" s="103">
        <f t="shared" si="117"/>
        <v>0</v>
      </c>
      <c r="S1563" s="103">
        <f t="shared" si="117"/>
        <v>0</v>
      </c>
      <c r="T1563" s="103">
        <f t="shared" si="117"/>
        <v>0</v>
      </c>
      <c r="U1563" s="103">
        <f t="shared" si="117"/>
        <v>0</v>
      </c>
      <c r="V1563" s="103">
        <f t="shared" si="117"/>
        <v>0</v>
      </c>
      <c r="W1563" s="103">
        <f t="shared" si="117"/>
        <v>0</v>
      </c>
      <c r="X1563" s="103">
        <f t="shared" si="117"/>
        <v>0</v>
      </c>
      <c r="Y1563" s="103">
        <f t="shared" si="117"/>
        <v>0</v>
      </c>
      <c r="Z1563" s="103">
        <f t="shared" si="117"/>
        <v>0</v>
      </c>
      <c r="AA1563" s="103">
        <f t="shared" si="117"/>
        <v>0</v>
      </c>
      <c r="AB1563" s="103">
        <f t="shared" si="117"/>
        <v>0</v>
      </c>
      <c r="AC1563" s="104">
        <f t="shared" si="117"/>
        <v>0</v>
      </c>
      <c r="AE1563" s="105">
        <f t="shared" si="109"/>
        <v>0</v>
      </c>
      <c r="AG1563" s="105">
        <f t="shared" si="110"/>
        <v>0</v>
      </c>
      <c r="AI1563" s="105">
        <f t="shared" si="111"/>
        <v>0</v>
      </c>
      <c r="AK1563" s="301"/>
    </row>
    <row r="1564" spans="4:37" ht="12.75" customHeight="1" outlineLevel="1" x14ac:dyDescent="0.25">
      <c r="D1564" s="139" t="str">
        <f>'Line Items'!D1041</f>
        <v>[Rolling Stock Line 45]</v>
      </c>
      <c r="E1564" s="102"/>
      <c r="F1564" s="140" t="str">
        <f t="shared" si="107"/>
        <v>£000</v>
      </c>
      <c r="G1564" s="103">
        <f t="shared" si="117"/>
        <v>0</v>
      </c>
      <c r="H1564" s="103">
        <f t="shared" si="117"/>
        <v>0</v>
      </c>
      <c r="I1564" s="103">
        <f t="shared" si="117"/>
        <v>0</v>
      </c>
      <c r="J1564" s="103">
        <f t="shared" si="117"/>
        <v>0</v>
      </c>
      <c r="K1564" s="103">
        <f t="shared" si="117"/>
        <v>0</v>
      </c>
      <c r="L1564" s="103">
        <f t="shared" si="117"/>
        <v>0</v>
      </c>
      <c r="M1564" s="103">
        <f t="shared" si="117"/>
        <v>0</v>
      </c>
      <c r="N1564" s="103">
        <f t="shared" si="117"/>
        <v>0</v>
      </c>
      <c r="O1564" s="103">
        <f t="shared" si="117"/>
        <v>0</v>
      </c>
      <c r="P1564" s="103">
        <f t="shared" si="117"/>
        <v>0</v>
      </c>
      <c r="Q1564" s="103">
        <f t="shared" si="117"/>
        <v>0</v>
      </c>
      <c r="R1564" s="103">
        <f t="shared" si="117"/>
        <v>0</v>
      </c>
      <c r="S1564" s="103">
        <f t="shared" si="117"/>
        <v>0</v>
      </c>
      <c r="T1564" s="103">
        <f t="shared" si="117"/>
        <v>0</v>
      </c>
      <c r="U1564" s="103">
        <f t="shared" si="117"/>
        <v>0</v>
      </c>
      <c r="V1564" s="103">
        <f t="shared" si="117"/>
        <v>0</v>
      </c>
      <c r="W1564" s="103">
        <f t="shared" si="117"/>
        <v>0</v>
      </c>
      <c r="X1564" s="103">
        <f t="shared" si="117"/>
        <v>0</v>
      </c>
      <c r="Y1564" s="103">
        <f t="shared" si="117"/>
        <v>0</v>
      </c>
      <c r="Z1564" s="103">
        <f t="shared" si="117"/>
        <v>0</v>
      </c>
      <c r="AA1564" s="103">
        <f t="shared" si="117"/>
        <v>0</v>
      </c>
      <c r="AB1564" s="103">
        <f t="shared" si="117"/>
        <v>0</v>
      </c>
      <c r="AC1564" s="104">
        <f t="shared" si="117"/>
        <v>0</v>
      </c>
      <c r="AE1564" s="105">
        <f t="shared" si="109"/>
        <v>0</v>
      </c>
      <c r="AG1564" s="105">
        <f t="shared" si="110"/>
        <v>0</v>
      </c>
      <c r="AI1564" s="105">
        <f t="shared" si="111"/>
        <v>0</v>
      </c>
      <c r="AK1564" s="301"/>
    </row>
    <row r="1565" spans="4:37" ht="12.75" customHeight="1" outlineLevel="1" x14ac:dyDescent="0.25">
      <c r="D1565" s="139" t="str">
        <f>'Line Items'!D1042</f>
        <v>[Rolling Stock Line 46]</v>
      </c>
      <c r="E1565" s="102"/>
      <c r="F1565" s="140" t="str">
        <f t="shared" si="107"/>
        <v>£000</v>
      </c>
      <c r="G1565" s="103">
        <f t="shared" si="117"/>
        <v>0</v>
      </c>
      <c r="H1565" s="103">
        <f t="shared" si="117"/>
        <v>0</v>
      </c>
      <c r="I1565" s="103">
        <f t="shared" si="117"/>
        <v>0</v>
      </c>
      <c r="J1565" s="103">
        <f t="shared" si="117"/>
        <v>0</v>
      </c>
      <c r="K1565" s="103">
        <f t="shared" si="117"/>
        <v>0</v>
      </c>
      <c r="L1565" s="103">
        <f t="shared" si="117"/>
        <v>0</v>
      </c>
      <c r="M1565" s="103">
        <f t="shared" si="117"/>
        <v>0</v>
      </c>
      <c r="N1565" s="103">
        <f t="shared" si="117"/>
        <v>0</v>
      </c>
      <c r="O1565" s="103">
        <f t="shared" si="117"/>
        <v>0</v>
      </c>
      <c r="P1565" s="103">
        <f t="shared" si="117"/>
        <v>0</v>
      </c>
      <c r="Q1565" s="103">
        <f t="shared" si="117"/>
        <v>0</v>
      </c>
      <c r="R1565" s="103">
        <f t="shared" si="117"/>
        <v>0</v>
      </c>
      <c r="S1565" s="103">
        <f t="shared" si="117"/>
        <v>0</v>
      </c>
      <c r="T1565" s="103">
        <f t="shared" si="117"/>
        <v>0</v>
      </c>
      <c r="U1565" s="103">
        <f t="shared" si="117"/>
        <v>0</v>
      </c>
      <c r="V1565" s="103">
        <f t="shared" si="117"/>
        <v>0</v>
      </c>
      <c r="W1565" s="103">
        <f t="shared" si="117"/>
        <v>0</v>
      </c>
      <c r="X1565" s="103">
        <f t="shared" si="117"/>
        <v>0</v>
      </c>
      <c r="Y1565" s="103">
        <f t="shared" si="117"/>
        <v>0</v>
      </c>
      <c r="Z1565" s="103">
        <f t="shared" si="117"/>
        <v>0</v>
      </c>
      <c r="AA1565" s="103">
        <f t="shared" si="117"/>
        <v>0</v>
      </c>
      <c r="AB1565" s="103">
        <f t="shared" si="117"/>
        <v>0</v>
      </c>
      <c r="AC1565" s="104">
        <f t="shared" si="117"/>
        <v>0</v>
      </c>
      <c r="AE1565" s="105">
        <f t="shared" si="109"/>
        <v>0</v>
      </c>
      <c r="AG1565" s="105">
        <f t="shared" si="110"/>
        <v>0</v>
      </c>
      <c r="AI1565" s="105">
        <f t="shared" si="111"/>
        <v>0</v>
      </c>
      <c r="AK1565" s="301"/>
    </row>
    <row r="1566" spans="4:37" ht="12.75" customHeight="1" outlineLevel="1" x14ac:dyDescent="0.25">
      <c r="D1566" s="139" t="str">
        <f>'Line Items'!D1043</f>
        <v>[Rolling Stock Line 47]</v>
      </c>
      <c r="E1566" s="102"/>
      <c r="F1566" s="140" t="str">
        <f t="shared" si="107"/>
        <v>£000</v>
      </c>
      <c r="G1566" s="103">
        <f t="shared" si="117"/>
        <v>0</v>
      </c>
      <c r="H1566" s="103">
        <f t="shared" si="117"/>
        <v>0</v>
      </c>
      <c r="I1566" s="103">
        <f t="shared" si="117"/>
        <v>0</v>
      </c>
      <c r="J1566" s="103">
        <f t="shared" si="117"/>
        <v>0</v>
      </c>
      <c r="K1566" s="103">
        <f t="shared" si="117"/>
        <v>0</v>
      </c>
      <c r="L1566" s="103">
        <f t="shared" si="117"/>
        <v>0</v>
      </c>
      <c r="M1566" s="103">
        <f t="shared" si="117"/>
        <v>0</v>
      </c>
      <c r="N1566" s="103">
        <f t="shared" si="117"/>
        <v>0</v>
      </c>
      <c r="O1566" s="103">
        <f t="shared" si="117"/>
        <v>0</v>
      </c>
      <c r="P1566" s="103">
        <f t="shared" si="117"/>
        <v>0</v>
      </c>
      <c r="Q1566" s="103">
        <f t="shared" si="117"/>
        <v>0</v>
      </c>
      <c r="R1566" s="103">
        <f t="shared" si="117"/>
        <v>0</v>
      </c>
      <c r="S1566" s="103">
        <f t="shared" si="117"/>
        <v>0</v>
      </c>
      <c r="T1566" s="103">
        <f t="shared" si="117"/>
        <v>0</v>
      </c>
      <c r="U1566" s="103">
        <f t="shared" si="117"/>
        <v>0</v>
      </c>
      <c r="V1566" s="103">
        <f t="shared" si="117"/>
        <v>0</v>
      </c>
      <c r="W1566" s="103">
        <f t="shared" si="117"/>
        <v>0</v>
      </c>
      <c r="X1566" s="103">
        <f t="shared" si="117"/>
        <v>0</v>
      </c>
      <c r="Y1566" s="103">
        <f t="shared" si="117"/>
        <v>0</v>
      </c>
      <c r="Z1566" s="103">
        <f t="shared" si="117"/>
        <v>0</v>
      </c>
      <c r="AA1566" s="103">
        <f t="shared" si="117"/>
        <v>0</v>
      </c>
      <c r="AB1566" s="103">
        <f t="shared" si="117"/>
        <v>0</v>
      </c>
      <c r="AC1566" s="104">
        <f t="shared" si="117"/>
        <v>0</v>
      </c>
      <c r="AE1566" s="105">
        <f t="shared" si="109"/>
        <v>0</v>
      </c>
      <c r="AG1566" s="105">
        <f t="shared" si="110"/>
        <v>0</v>
      </c>
      <c r="AI1566" s="105">
        <f t="shared" si="111"/>
        <v>0</v>
      </c>
      <c r="AK1566" s="301"/>
    </row>
    <row r="1567" spans="4:37" ht="12.75" customHeight="1" outlineLevel="1" x14ac:dyDescent="0.25">
      <c r="D1567" s="139" t="str">
        <f>'Line Items'!D1044</f>
        <v>[Rolling Stock Line 48]</v>
      </c>
      <c r="E1567" s="102"/>
      <c r="F1567" s="140" t="str">
        <f t="shared" si="107"/>
        <v>£000</v>
      </c>
      <c r="G1567" s="103">
        <f t="shared" si="117"/>
        <v>0</v>
      </c>
      <c r="H1567" s="103">
        <f t="shared" si="117"/>
        <v>0</v>
      </c>
      <c r="I1567" s="103">
        <f t="shared" ref="I1567:AC1567" si="118">I65*I1304</f>
        <v>0</v>
      </c>
      <c r="J1567" s="103">
        <f t="shared" si="118"/>
        <v>0</v>
      </c>
      <c r="K1567" s="103">
        <f t="shared" si="118"/>
        <v>0</v>
      </c>
      <c r="L1567" s="103">
        <f t="shared" si="118"/>
        <v>0</v>
      </c>
      <c r="M1567" s="103">
        <f t="shared" si="118"/>
        <v>0</v>
      </c>
      <c r="N1567" s="103">
        <f t="shared" si="118"/>
        <v>0</v>
      </c>
      <c r="O1567" s="103">
        <f t="shared" si="118"/>
        <v>0</v>
      </c>
      <c r="P1567" s="103">
        <f t="shared" si="118"/>
        <v>0</v>
      </c>
      <c r="Q1567" s="103">
        <f t="shared" si="118"/>
        <v>0</v>
      </c>
      <c r="R1567" s="103">
        <f t="shared" si="118"/>
        <v>0</v>
      </c>
      <c r="S1567" s="103">
        <f t="shared" si="118"/>
        <v>0</v>
      </c>
      <c r="T1567" s="103">
        <f t="shared" si="118"/>
        <v>0</v>
      </c>
      <c r="U1567" s="103">
        <f t="shared" si="118"/>
        <v>0</v>
      </c>
      <c r="V1567" s="103">
        <f t="shared" si="118"/>
        <v>0</v>
      </c>
      <c r="W1567" s="103">
        <f t="shared" si="118"/>
        <v>0</v>
      </c>
      <c r="X1567" s="103">
        <f t="shared" si="118"/>
        <v>0</v>
      </c>
      <c r="Y1567" s="103">
        <f t="shared" si="118"/>
        <v>0</v>
      </c>
      <c r="Z1567" s="103">
        <f t="shared" si="118"/>
        <v>0</v>
      </c>
      <c r="AA1567" s="103">
        <f t="shared" si="118"/>
        <v>0</v>
      </c>
      <c r="AB1567" s="103">
        <f t="shared" si="118"/>
        <v>0</v>
      </c>
      <c r="AC1567" s="104">
        <f t="shared" si="118"/>
        <v>0</v>
      </c>
      <c r="AE1567" s="105">
        <f t="shared" si="109"/>
        <v>0</v>
      </c>
      <c r="AG1567" s="105">
        <f t="shared" si="110"/>
        <v>0</v>
      </c>
      <c r="AI1567" s="105">
        <f t="shared" si="111"/>
        <v>0</v>
      </c>
      <c r="AK1567" s="301"/>
    </row>
    <row r="1568" spans="4:37" ht="12.75" customHeight="1" outlineLevel="1" x14ac:dyDescent="0.25">
      <c r="D1568" s="139" t="str">
        <f>'Line Items'!D1045</f>
        <v>[Rolling Stock Line 49]</v>
      </c>
      <c r="E1568" s="102"/>
      <c r="F1568" s="140" t="str">
        <f t="shared" si="107"/>
        <v>£000</v>
      </c>
      <c r="G1568" s="103">
        <f t="shared" ref="G1568:AC1578" si="119">G66*G1305</f>
        <v>0</v>
      </c>
      <c r="H1568" s="103">
        <f t="shared" si="119"/>
        <v>0</v>
      </c>
      <c r="I1568" s="103">
        <f t="shared" si="119"/>
        <v>0</v>
      </c>
      <c r="J1568" s="103">
        <f t="shared" si="119"/>
        <v>0</v>
      </c>
      <c r="K1568" s="103">
        <f t="shared" si="119"/>
        <v>0</v>
      </c>
      <c r="L1568" s="103">
        <f t="shared" si="119"/>
        <v>0</v>
      </c>
      <c r="M1568" s="103">
        <f t="shared" si="119"/>
        <v>0</v>
      </c>
      <c r="N1568" s="103">
        <f t="shared" si="119"/>
        <v>0</v>
      </c>
      <c r="O1568" s="103">
        <f t="shared" si="119"/>
        <v>0</v>
      </c>
      <c r="P1568" s="103">
        <f t="shared" si="119"/>
        <v>0</v>
      </c>
      <c r="Q1568" s="103">
        <f t="shared" si="119"/>
        <v>0</v>
      </c>
      <c r="R1568" s="103">
        <f t="shared" si="119"/>
        <v>0</v>
      </c>
      <c r="S1568" s="103">
        <f t="shared" si="119"/>
        <v>0</v>
      </c>
      <c r="T1568" s="103">
        <f t="shared" si="119"/>
        <v>0</v>
      </c>
      <c r="U1568" s="103">
        <f t="shared" si="119"/>
        <v>0</v>
      </c>
      <c r="V1568" s="103">
        <f t="shared" si="119"/>
        <v>0</v>
      </c>
      <c r="W1568" s="103">
        <f t="shared" si="119"/>
        <v>0</v>
      </c>
      <c r="X1568" s="103">
        <f t="shared" si="119"/>
        <v>0</v>
      </c>
      <c r="Y1568" s="103">
        <f t="shared" si="119"/>
        <v>0</v>
      </c>
      <c r="Z1568" s="103">
        <f t="shared" si="119"/>
        <v>0</v>
      </c>
      <c r="AA1568" s="103">
        <f t="shared" si="119"/>
        <v>0</v>
      </c>
      <c r="AB1568" s="103">
        <f t="shared" si="119"/>
        <v>0</v>
      </c>
      <c r="AC1568" s="104">
        <f t="shared" si="119"/>
        <v>0</v>
      </c>
      <c r="AE1568" s="105">
        <f t="shared" si="109"/>
        <v>0</v>
      </c>
      <c r="AG1568" s="105">
        <f t="shared" si="110"/>
        <v>0</v>
      </c>
      <c r="AI1568" s="105">
        <f t="shared" si="111"/>
        <v>0</v>
      </c>
      <c r="AK1568" s="301"/>
    </row>
    <row r="1569" spans="2:37" ht="12.75" customHeight="1" outlineLevel="1" x14ac:dyDescent="0.25">
      <c r="D1569" s="139" t="str">
        <f>'Line Items'!D1046</f>
        <v>[Rolling Stock Line 50]</v>
      </c>
      <c r="E1569" s="102"/>
      <c r="F1569" s="140" t="str">
        <f t="shared" si="107"/>
        <v>£000</v>
      </c>
      <c r="G1569" s="103">
        <f t="shared" si="119"/>
        <v>0</v>
      </c>
      <c r="H1569" s="103">
        <f t="shared" si="119"/>
        <v>0</v>
      </c>
      <c r="I1569" s="103">
        <f t="shared" si="119"/>
        <v>0</v>
      </c>
      <c r="J1569" s="103">
        <f t="shared" si="119"/>
        <v>0</v>
      </c>
      <c r="K1569" s="103">
        <f t="shared" si="119"/>
        <v>0</v>
      </c>
      <c r="L1569" s="103">
        <f t="shared" si="119"/>
        <v>0</v>
      </c>
      <c r="M1569" s="103">
        <f t="shared" si="119"/>
        <v>0</v>
      </c>
      <c r="N1569" s="103">
        <f t="shared" si="119"/>
        <v>0</v>
      </c>
      <c r="O1569" s="103">
        <f t="shared" si="119"/>
        <v>0</v>
      </c>
      <c r="P1569" s="103">
        <f t="shared" si="119"/>
        <v>0</v>
      </c>
      <c r="Q1569" s="103">
        <f t="shared" si="119"/>
        <v>0</v>
      </c>
      <c r="R1569" s="103">
        <f t="shared" si="119"/>
        <v>0</v>
      </c>
      <c r="S1569" s="103">
        <f t="shared" si="119"/>
        <v>0</v>
      </c>
      <c r="T1569" s="103">
        <f t="shared" si="119"/>
        <v>0</v>
      </c>
      <c r="U1569" s="103">
        <f t="shared" si="119"/>
        <v>0</v>
      </c>
      <c r="V1569" s="103">
        <f t="shared" si="119"/>
        <v>0</v>
      </c>
      <c r="W1569" s="103">
        <f t="shared" si="119"/>
        <v>0</v>
      </c>
      <c r="X1569" s="103">
        <f t="shared" si="119"/>
        <v>0</v>
      </c>
      <c r="Y1569" s="103">
        <f t="shared" si="119"/>
        <v>0</v>
      </c>
      <c r="Z1569" s="103">
        <f t="shared" si="119"/>
        <v>0</v>
      </c>
      <c r="AA1569" s="103">
        <f t="shared" si="119"/>
        <v>0</v>
      </c>
      <c r="AB1569" s="103">
        <f t="shared" si="119"/>
        <v>0</v>
      </c>
      <c r="AC1569" s="104">
        <f t="shared" si="119"/>
        <v>0</v>
      </c>
      <c r="AE1569" s="105">
        <f t="shared" si="109"/>
        <v>0</v>
      </c>
      <c r="AG1569" s="105">
        <f t="shared" si="110"/>
        <v>0</v>
      </c>
      <c r="AI1569" s="105">
        <f t="shared" si="111"/>
        <v>0</v>
      </c>
      <c r="AK1569" s="301"/>
    </row>
    <row r="1570" spans="2:37" ht="12.75" customHeight="1" outlineLevel="1" x14ac:dyDescent="0.25">
      <c r="D1570" s="139" t="str">
        <f>'Line Items'!D1047</f>
        <v>[Rolling Stock Line 51]</v>
      </c>
      <c r="E1570" s="102"/>
      <c r="F1570" s="140" t="str">
        <f t="shared" si="107"/>
        <v>£000</v>
      </c>
      <c r="G1570" s="103">
        <f t="shared" si="119"/>
        <v>0</v>
      </c>
      <c r="H1570" s="103">
        <f t="shared" si="119"/>
        <v>0</v>
      </c>
      <c r="I1570" s="103">
        <f t="shared" si="119"/>
        <v>0</v>
      </c>
      <c r="J1570" s="103">
        <f t="shared" si="119"/>
        <v>0</v>
      </c>
      <c r="K1570" s="103">
        <f t="shared" si="119"/>
        <v>0</v>
      </c>
      <c r="L1570" s="103">
        <f t="shared" si="119"/>
        <v>0</v>
      </c>
      <c r="M1570" s="103">
        <f t="shared" si="119"/>
        <v>0</v>
      </c>
      <c r="N1570" s="103">
        <f t="shared" si="119"/>
        <v>0</v>
      </c>
      <c r="O1570" s="103">
        <f t="shared" si="119"/>
        <v>0</v>
      </c>
      <c r="P1570" s="103">
        <f t="shared" si="119"/>
        <v>0</v>
      </c>
      <c r="Q1570" s="103">
        <f t="shared" si="119"/>
        <v>0</v>
      </c>
      <c r="R1570" s="103">
        <f t="shared" si="119"/>
        <v>0</v>
      </c>
      <c r="S1570" s="103">
        <f t="shared" si="119"/>
        <v>0</v>
      </c>
      <c r="T1570" s="103">
        <f t="shared" si="119"/>
        <v>0</v>
      </c>
      <c r="U1570" s="103">
        <f t="shared" si="119"/>
        <v>0</v>
      </c>
      <c r="V1570" s="103">
        <f t="shared" si="119"/>
        <v>0</v>
      </c>
      <c r="W1570" s="103">
        <f t="shared" si="119"/>
        <v>0</v>
      </c>
      <c r="X1570" s="103">
        <f t="shared" si="119"/>
        <v>0</v>
      </c>
      <c r="Y1570" s="103">
        <f t="shared" si="119"/>
        <v>0</v>
      </c>
      <c r="Z1570" s="103">
        <f t="shared" si="119"/>
        <v>0</v>
      </c>
      <c r="AA1570" s="103">
        <f t="shared" si="119"/>
        <v>0</v>
      </c>
      <c r="AB1570" s="103">
        <f t="shared" si="119"/>
        <v>0</v>
      </c>
      <c r="AC1570" s="104">
        <f t="shared" si="119"/>
        <v>0</v>
      </c>
      <c r="AE1570" s="105">
        <f t="shared" si="109"/>
        <v>0</v>
      </c>
      <c r="AG1570" s="105">
        <f t="shared" si="110"/>
        <v>0</v>
      </c>
      <c r="AI1570" s="105">
        <f t="shared" si="111"/>
        <v>0</v>
      </c>
      <c r="AK1570" s="301"/>
    </row>
    <row r="1571" spans="2:37" ht="12.75" customHeight="1" outlineLevel="1" x14ac:dyDescent="0.25">
      <c r="D1571" s="139" t="str">
        <f>'Line Items'!D1048</f>
        <v>[Rolling Stock Line 52]</v>
      </c>
      <c r="E1571" s="102"/>
      <c r="F1571" s="140" t="str">
        <f t="shared" si="107"/>
        <v>£000</v>
      </c>
      <c r="G1571" s="103">
        <f t="shared" si="119"/>
        <v>0</v>
      </c>
      <c r="H1571" s="103">
        <f t="shared" si="119"/>
        <v>0</v>
      </c>
      <c r="I1571" s="103">
        <f t="shared" si="119"/>
        <v>0</v>
      </c>
      <c r="J1571" s="103">
        <f t="shared" si="119"/>
        <v>0</v>
      </c>
      <c r="K1571" s="103">
        <f t="shared" si="119"/>
        <v>0</v>
      </c>
      <c r="L1571" s="103">
        <f t="shared" si="119"/>
        <v>0</v>
      </c>
      <c r="M1571" s="103">
        <f t="shared" si="119"/>
        <v>0</v>
      </c>
      <c r="N1571" s="103">
        <f t="shared" si="119"/>
        <v>0</v>
      </c>
      <c r="O1571" s="103">
        <f t="shared" si="119"/>
        <v>0</v>
      </c>
      <c r="P1571" s="103">
        <f t="shared" si="119"/>
        <v>0</v>
      </c>
      <c r="Q1571" s="103">
        <f t="shared" si="119"/>
        <v>0</v>
      </c>
      <c r="R1571" s="103">
        <f t="shared" si="119"/>
        <v>0</v>
      </c>
      <c r="S1571" s="103">
        <f t="shared" si="119"/>
        <v>0</v>
      </c>
      <c r="T1571" s="103">
        <f t="shared" si="119"/>
        <v>0</v>
      </c>
      <c r="U1571" s="103">
        <f t="shared" si="119"/>
        <v>0</v>
      </c>
      <c r="V1571" s="103">
        <f t="shared" si="119"/>
        <v>0</v>
      </c>
      <c r="W1571" s="103">
        <f t="shared" si="119"/>
        <v>0</v>
      </c>
      <c r="X1571" s="103">
        <f t="shared" si="119"/>
        <v>0</v>
      </c>
      <c r="Y1571" s="103">
        <f t="shared" si="119"/>
        <v>0</v>
      </c>
      <c r="Z1571" s="103">
        <f t="shared" si="119"/>
        <v>0</v>
      </c>
      <c r="AA1571" s="103">
        <f t="shared" si="119"/>
        <v>0</v>
      </c>
      <c r="AB1571" s="103">
        <f t="shared" si="119"/>
        <v>0</v>
      </c>
      <c r="AC1571" s="104">
        <f t="shared" si="119"/>
        <v>0</v>
      </c>
      <c r="AE1571" s="105">
        <f t="shared" si="109"/>
        <v>0</v>
      </c>
      <c r="AG1571" s="105">
        <f t="shared" si="110"/>
        <v>0</v>
      </c>
      <c r="AI1571" s="105">
        <f t="shared" si="111"/>
        <v>0</v>
      </c>
      <c r="AK1571" s="301"/>
    </row>
    <row r="1572" spans="2:37" ht="12.75" customHeight="1" outlineLevel="1" x14ac:dyDescent="0.25">
      <c r="D1572" s="139" t="str">
        <f>'Line Items'!D1049</f>
        <v>[Rolling Stock Line 53]</v>
      </c>
      <c r="E1572" s="102"/>
      <c r="F1572" s="140" t="str">
        <f t="shared" si="107"/>
        <v>£000</v>
      </c>
      <c r="G1572" s="103">
        <f t="shared" si="119"/>
        <v>0</v>
      </c>
      <c r="H1572" s="103">
        <f t="shared" si="119"/>
        <v>0</v>
      </c>
      <c r="I1572" s="103">
        <f t="shared" si="119"/>
        <v>0</v>
      </c>
      <c r="J1572" s="103">
        <f t="shared" si="119"/>
        <v>0</v>
      </c>
      <c r="K1572" s="103">
        <f t="shared" si="119"/>
        <v>0</v>
      </c>
      <c r="L1572" s="103">
        <f t="shared" si="119"/>
        <v>0</v>
      </c>
      <c r="M1572" s="103">
        <f t="shared" si="119"/>
        <v>0</v>
      </c>
      <c r="N1572" s="103">
        <f t="shared" si="119"/>
        <v>0</v>
      </c>
      <c r="O1572" s="103">
        <f t="shared" si="119"/>
        <v>0</v>
      </c>
      <c r="P1572" s="103">
        <f t="shared" si="119"/>
        <v>0</v>
      </c>
      <c r="Q1572" s="103">
        <f t="shared" si="119"/>
        <v>0</v>
      </c>
      <c r="R1572" s="103">
        <f t="shared" si="119"/>
        <v>0</v>
      </c>
      <c r="S1572" s="103">
        <f t="shared" si="119"/>
        <v>0</v>
      </c>
      <c r="T1572" s="103">
        <f t="shared" si="119"/>
        <v>0</v>
      </c>
      <c r="U1572" s="103">
        <f t="shared" si="119"/>
        <v>0</v>
      </c>
      <c r="V1572" s="103">
        <f t="shared" si="119"/>
        <v>0</v>
      </c>
      <c r="W1572" s="103">
        <f t="shared" si="119"/>
        <v>0</v>
      </c>
      <c r="X1572" s="103">
        <f t="shared" si="119"/>
        <v>0</v>
      </c>
      <c r="Y1572" s="103">
        <f t="shared" si="119"/>
        <v>0</v>
      </c>
      <c r="Z1572" s="103">
        <f t="shared" si="119"/>
        <v>0</v>
      </c>
      <c r="AA1572" s="103">
        <f t="shared" si="119"/>
        <v>0</v>
      </c>
      <c r="AB1572" s="103">
        <f t="shared" si="119"/>
        <v>0</v>
      </c>
      <c r="AC1572" s="104">
        <f t="shared" si="119"/>
        <v>0</v>
      </c>
      <c r="AE1572" s="105">
        <f t="shared" si="109"/>
        <v>0</v>
      </c>
      <c r="AG1572" s="105">
        <f t="shared" si="110"/>
        <v>0</v>
      </c>
      <c r="AI1572" s="105">
        <f t="shared" si="111"/>
        <v>0</v>
      </c>
      <c r="AK1572" s="301"/>
    </row>
    <row r="1573" spans="2:37" ht="12.75" customHeight="1" outlineLevel="1" x14ac:dyDescent="0.25">
      <c r="D1573" s="139" t="str">
        <f>'Line Items'!D1050</f>
        <v>[Rolling Stock Line 54]</v>
      </c>
      <c r="E1573" s="102"/>
      <c r="F1573" s="140" t="str">
        <f t="shared" si="107"/>
        <v>£000</v>
      </c>
      <c r="G1573" s="103">
        <f t="shared" si="119"/>
        <v>0</v>
      </c>
      <c r="H1573" s="103">
        <f t="shared" si="119"/>
        <v>0</v>
      </c>
      <c r="I1573" s="103">
        <f t="shared" si="119"/>
        <v>0</v>
      </c>
      <c r="J1573" s="103">
        <f t="shared" si="119"/>
        <v>0</v>
      </c>
      <c r="K1573" s="103">
        <f t="shared" si="119"/>
        <v>0</v>
      </c>
      <c r="L1573" s="103">
        <f t="shared" si="119"/>
        <v>0</v>
      </c>
      <c r="M1573" s="103">
        <f t="shared" si="119"/>
        <v>0</v>
      </c>
      <c r="N1573" s="103">
        <f t="shared" si="119"/>
        <v>0</v>
      </c>
      <c r="O1573" s="103">
        <f t="shared" si="119"/>
        <v>0</v>
      </c>
      <c r="P1573" s="103">
        <f t="shared" si="119"/>
        <v>0</v>
      </c>
      <c r="Q1573" s="103">
        <f t="shared" si="119"/>
        <v>0</v>
      </c>
      <c r="R1573" s="103">
        <f t="shared" si="119"/>
        <v>0</v>
      </c>
      <c r="S1573" s="103">
        <f t="shared" si="119"/>
        <v>0</v>
      </c>
      <c r="T1573" s="103">
        <f t="shared" si="119"/>
        <v>0</v>
      </c>
      <c r="U1573" s="103">
        <f t="shared" si="119"/>
        <v>0</v>
      </c>
      <c r="V1573" s="103">
        <f t="shared" si="119"/>
        <v>0</v>
      </c>
      <c r="W1573" s="103">
        <f t="shared" si="119"/>
        <v>0</v>
      </c>
      <c r="X1573" s="103">
        <f t="shared" si="119"/>
        <v>0</v>
      </c>
      <c r="Y1573" s="103">
        <f t="shared" si="119"/>
        <v>0</v>
      </c>
      <c r="Z1573" s="103">
        <f t="shared" si="119"/>
        <v>0</v>
      </c>
      <c r="AA1573" s="103">
        <f t="shared" si="119"/>
        <v>0</v>
      </c>
      <c r="AB1573" s="103">
        <f t="shared" si="119"/>
        <v>0</v>
      </c>
      <c r="AC1573" s="104">
        <f t="shared" si="119"/>
        <v>0</v>
      </c>
      <c r="AE1573" s="105">
        <f t="shared" si="109"/>
        <v>0</v>
      </c>
      <c r="AG1573" s="105">
        <f t="shared" si="110"/>
        <v>0</v>
      </c>
      <c r="AI1573" s="105">
        <f t="shared" si="111"/>
        <v>0</v>
      </c>
      <c r="AK1573" s="301"/>
    </row>
    <row r="1574" spans="2:37" ht="12.75" customHeight="1" outlineLevel="1" x14ac:dyDescent="0.25">
      <c r="D1574" s="139" t="str">
        <f>'Line Items'!D1051</f>
        <v>[Rolling Stock Line 55]</v>
      </c>
      <c r="E1574" s="102"/>
      <c r="F1574" s="140" t="str">
        <f t="shared" si="107"/>
        <v>£000</v>
      </c>
      <c r="G1574" s="103">
        <f t="shared" si="119"/>
        <v>0</v>
      </c>
      <c r="H1574" s="103">
        <f t="shared" si="119"/>
        <v>0</v>
      </c>
      <c r="I1574" s="103">
        <f t="shared" si="119"/>
        <v>0</v>
      </c>
      <c r="J1574" s="103">
        <f t="shared" si="119"/>
        <v>0</v>
      </c>
      <c r="K1574" s="103">
        <f t="shared" si="119"/>
        <v>0</v>
      </c>
      <c r="L1574" s="103">
        <f t="shared" si="119"/>
        <v>0</v>
      </c>
      <c r="M1574" s="103">
        <f t="shared" si="119"/>
        <v>0</v>
      </c>
      <c r="N1574" s="103">
        <f t="shared" si="119"/>
        <v>0</v>
      </c>
      <c r="O1574" s="103">
        <f t="shared" si="119"/>
        <v>0</v>
      </c>
      <c r="P1574" s="103">
        <f t="shared" si="119"/>
        <v>0</v>
      </c>
      <c r="Q1574" s="103">
        <f t="shared" si="119"/>
        <v>0</v>
      </c>
      <c r="R1574" s="103">
        <f t="shared" si="119"/>
        <v>0</v>
      </c>
      <c r="S1574" s="103">
        <f t="shared" si="119"/>
        <v>0</v>
      </c>
      <c r="T1574" s="103">
        <f t="shared" si="119"/>
        <v>0</v>
      </c>
      <c r="U1574" s="103">
        <f t="shared" si="119"/>
        <v>0</v>
      </c>
      <c r="V1574" s="103">
        <f t="shared" si="119"/>
        <v>0</v>
      </c>
      <c r="W1574" s="103">
        <f t="shared" si="119"/>
        <v>0</v>
      </c>
      <c r="X1574" s="103">
        <f t="shared" si="119"/>
        <v>0</v>
      </c>
      <c r="Y1574" s="103">
        <f t="shared" si="119"/>
        <v>0</v>
      </c>
      <c r="Z1574" s="103">
        <f t="shared" si="119"/>
        <v>0</v>
      </c>
      <c r="AA1574" s="103">
        <f t="shared" si="119"/>
        <v>0</v>
      </c>
      <c r="AB1574" s="103">
        <f t="shared" si="119"/>
        <v>0</v>
      </c>
      <c r="AC1574" s="104">
        <f t="shared" si="119"/>
        <v>0</v>
      </c>
      <c r="AE1574" s="105">
        <f t="shared" si="109"/>
        <v>0</v>
      </c>
      <c r="AG1574" s="105">
        <f t="shared" si="110"/>
        <v>0</v>
      </c>
      <c r="AI1574" s="105">
        <f t="shared" si="111"/>
        <v>0</v>
      </c>
      <c r="AK1574" s="301"/>
    </row>
    <row r="1575" spans="2:37" ht="12.75" customHeight="1" outlineLevel="1" x14ac:dyDescent="0.25">
      <c r="D1575" s="139" t="str">
        <f>'Line Items'!D1052</f>
        <v>[Rolling Stock Line 56]</v>
      </c>
      <c r="E1575" s="102"/>
      <c r="F1575" s="140" t="str">
        <f t="shared" si="107"/>
        <v>£000</v>
      </c>
      <c r="G1575" s="103">
        <f t="shared" si="119"/>
        <v>0</v>
      </c>
      <c r="H1575" s="103">
        <f t="shared" si="119"/>
        <v>0</v>
      </c>
      <c r="I1575" s="103">
        <f t="shared" si="119"/>
        <v>0</v>
      </c>
      <c r="J1575" s="103">
        <f t="shared" si="119"/>
        <v>0</v>
      </c>
      <c r="K1575" s="103">
        <f t="shared" si="119"/>
        <v>0</v>
      </c>
      <c r="L1575" s="103">
        <f t="shared" si="119"/>
        <v>0</v>
      </c>
      <c r="M1575" s="103">
        <f t="shared" si="119"/>
        <v>0</v>
      </c>
      <c r="N1575" s="103">
        <f t="shared" si="119"/>
        <v>0</v>
      </c>
      <c r="O1575" s="103">
        <f t="shared" si="119"/>
        <v>0</v>
      </c>
      <c r="P1575" s="103">
        <f t="shared" si="119"/>
        <v>0</v>
      </c>
      <c r="Q1575" s="103">
        <f t="shared" si="119"/>
        <v>0</v>
      </c>
      <c r="R1575" s="103">
        <f t="shared" si="119"/>
        <v>0</v>
      </c>
      <c r="S1575" s="103">
        <f t="shared" si="119"/>
        <v>0</v>
      </c>
      <c r="T1575" s="103">
        <f t="shared" si="119"/>
        <v>0</v>
      </c>
      <c r="U1575" s="103">
        <f t="shared" si="119"/>
        <v>0</v>
      </c>
      <c r="V1575" s="103">
        <f t="shared" si="119"/>
        <v>0</v>
      </c>
      <c r="W1575" s="103">
        <f t="shared" si="119"/>
        <v>0</v>
      </c>
      <c r="X1575" s="103">
        <f t="shared" si="119"/>
        <v>0</v>
      </c>
      <c r="Y1575" s="103">
        <f t="shared" si="119"/>
        <v>0</v>
      </c>
      <c r="Z1575" s="103">
        <f t="shared" si="119"/>
        <v>0</v>
      </c>
      <c r="AA1575" s="103">
        <f t="shared" si="119"/>
        <v>0</v>
      </c>
      <c r="AB1575" s="103">
        <f t="shared" si="119"/>
        <v>0</v>
      </c>
      <c r="AC1575" s="104">
        <f t="shared" si="119"/>
        <v>0</v>
      </c>
      <c r="AE1575" s="105">
        <f t="shared" si="109"/>
        <v>0</v>
      </c>
      <c r="AG1575" s="105">
        <f t="shared" si="110"/>
        <v>0</v>
      </c>
      <c r="AI1575" s="105">
        <f t="shared" si="111"/>
        <v>0</v>
      </c>
      <c r="AK1575" s="301"/>
    </row>
    <row r="1576" spans="2:37" ht="12.75" customHeight="1" outlineLevel="1" x14ac:dyDescent="0.25">
      <c r="D1576" s="139" t="str">
        <f>'Line Items'!D1053</f>
        <v>[Rolling Stock Line 57]</v>
      </c>
      <c r="E1576" s="102"/>
      <c r="F1576" s="140" t="str">
        <f t="shared" si="107"/>
        <v>£000</v>
      </c>
      <c r="G1576" s="103">
        <f t="shared" si="119"/>
        <v>0</v>
      </c>
      <c r="H1576" s="103">
        <f t="shared" si="119"/>
        <v>0</v>
      </c>
      <c r="I1576" s="103">
        <f t="shared" si="119"/>
        <v>0</v>
      </c>
      <c r="J1576" s="103">
        <f t="shared" si="119"/>
        <v>0</v>
      </c>
      <c r="K1576" s="103">
        <f t="shared" si="119"/>
        <v>0</v>
      </c>
      <c r="L1576" s="103">
        <f t="shared" si="119"/>
        <v>0</v>
      </c>
      <c r="M1576" s="103">
        <f t="shared" si="119"/>
        <v>0</v>
      </c>
      <c r="N1576" s="103">
        <f t="shared" si="119"/>
        <v>0</v>
      </c>
      <c r="O1576" s="103">
        <f t="shared" si="119"/>
        <v>0</v>
      </c>
      <c r="P1576" s="103">
        <f t="shared" si="119"/>
        <v>0</v>
      </c>
      <c r="Q1576" s="103">
        <f t="shared" si="119"/>
        <v>0</v>
      </c>
      <c r="R1576" s="103">
        <f t="shared" si="119"/>
        <v>0</v>
      </c>
      <c r="S1576" s="103">
        <f t="shared" si="119"/>
        <v>0</v>
      </c>
      <c r="T1576" s="103">
        <f t="shared" si="119"/>
        <v>0</v>
      </c>
      <c r="U1576" s="103">
        <f t="shared" si="119"/>
        <v>0</v>
      </c>
      <c r="V1576" s="103">
        <f t="shared" si="119"/>
        <v>0</v>
      </c>
      <c r="W1576" s="103">
        <f t="shared" si="119"/>
        <v>0</v>
      </c>
      <c r="X1576" s="103">
        <f t="shared" si="119"/>
        <v>0</v>
      </c>
      <c r="Y1576" s="103">
        <f t="shared" si="119"/>
        <v>0</v>
      </c>
      <c r="Z1576" s="103">
        <f t="shared" si="119"/>
        <v>0</v>
      </c>
      <c r="AA1576" s="103">
        <f t="shared" si="119"/>
        <v>0</v>
      </c>
      <c r="AB1576" s="103">
        <f t="shared" si="119"/>
        <v>0</v>
      </c>
      <c r="AC1576" s="104">
        <f t="shared" si="119"/>
        <v>0</v>
      </c>
      <c r="AE1576" s="105">
        <f t="shared" si="109"/>
        <v>0</v>
      </c>
      <c r="AG1576" s="105">
        <f t="shared" si="110"/>
        <v>0</v>
      </c>
      <c r="AI1576" s="105">
        <f t="shared" si="111"/>
        <v>0</v>
      </c>
      <c r="AK1576" s="301"/>
    </row>
    <row r="1577" spans="2:37" ht="12.75" customHeight="1" outlineLevel="1" x14ac:dyDescent="0.25">
      <c r="D1577" s="139" t="str">
        <f>'Line Items'!D1054</f>
        <v>[Rolling Stock Line 58]</v>
      </c>
      <c r="E1577" s="102"/>
      <c r="F1577" s="140" t="str">
        <f t="shared" si="107"/>
        <v>£000</v>
      </c>
      <c r="G1577" s="103">
        <f t="shared" si="119"/>
        <v>0</v>
      </c>
      <c r="H1577" s="103">
        <f t="shared" si="119"/>
        <v>0</v>
      </c>
      <c r="I1577" s="103">
        <f t="shared" si="119"/>
        <v>0</v>
      </c>
      <c r="J1577" s="103">
        <f t="shared" si="119"/>
        <v>0</v>
      </c>
      <c r="K1577" s="103">
        <f t="shared" si="119"/>
        <v>0</v>
      </c>
      <c r="L1577" s="103">
        <f t="shared" si="119"/>
        <v>0</v>
      </c>
      <c r="M1577" s="103">
        <f t="shared" si="119"/>
        <v>0</v>
      </c>
      <c r="N1577" s="103">
        <f t="shared" si="119"/>
        <v>0</v>
      </c>
      <c r="O1577" s="103">
        <f t="shared" si="119"/>
        <v>0</v>
      </c>
      <c r="P1577" s="103">
        <f t="shared" si="119"/>
        <v>0</v>
      </c>
      <c r="Q1577" s="103">
        <f t="shared" si="119"/>
        <v>0</v>
      </c>
      <c r="R1577" s="103">
        <f t="shared" si="119"/>
        <v>0</v>
      </c>
      <c r="S1577" s="103">
        <f t="shared" si="119"/>
        <v>0</v>
      </c>
      <c r="T1577" s="103">
        <f t="shared" si="119"/>
        <v>0</v>
      </c>
      <c r="U1577" s="103">
        <f t="shared" si="119"/>
        <v>0</v>
      </c>
      <c r="V1577" s="103">
        <f t="shared" si="119"/>
        <v>0</v>
      </c>
      <c r="W1577" s="103">
        <f t="shared" si="119"/>
        <v>0</v>
      </c>
      <c r="X1577" s="103">
        <f t="shared" si="119"/>
        <v>0</v>
      </c>
      <c r="Y1577" s="103">
        <f t="shared" si="119"/>
        <v>0</v>
      </c>
      <c r="Z1577" s="103">
        <f t="shared" si="119"/>
        <v>0</v>
      </c>
      <c r="AA1577" s="103">
        <f t="shared" si="119"/>
        <v>0</v>
      </c>
      <c r="AB1577" s="103">
        <f t="shared" si="119"/>
        <v>0</v>
      </c>
      <c r="AC1577" s="104">
        <f t="shared" si="119"/>
        <v>0</v>
      </c>
      <c r="AE1577" s="105">
        <f t="shared" si="109"/>
        <v>0</v>
      </c>
      <c r="AG1577" s="105">
        <f t="shared" si="110"/>
        <v>0</v>
      </c>
      <c r="AI1577" s="105">
        <f t="shared" si="111"/>
        <v>0</v>
      </c>
      <c r="AK1577" s="301"/>
    </row>
    <row r="1578" spans="2:37" ht="12.75" customHeight="1" outlineLevel="1" x14ac:dyDescent="0.25">
      <c r="D1578" s="139" t="str">
        <f>'Line Items'!D1055</f>
        <v>[Rolling Stock Line 59]</v>
      </c>
      <c r="E1578" s="102"/>
      <c r="F1578" s="140" t="str">
        <f t="shared" si="107"/>
        <v>£000</v>
      </c>
      <c r="G1578" s="103">
        <f t="shared" si="119"/>
        <v>0</v>
      </c>
      <c r="H1578" s="103">
        <f t="shared" si="119"/>
        <v>0</v>
      </c>
      <c r="I1578" s="103">
        <f t="shared" si="119"/>
        <v>0</v>
      </c>
      <c r="J1578" s="103">
        <f t="shared" si="119"/>
        <v>0</v>
      </c>
      <c r="K1578" s="103">
        <f t="shared" si="119"/>
        <v>0</v>
      </c>
      <c r="L1578" s="103">
        <f t="shared" si="119"/>
        <v>0</v>
      </c>
      <c r="M1578" s="103">
        <f t="shared" si="119"/>
        <v>0</v>
      </c>
      <c r="N1578" s="103">
        <f t="shared" si="119"/>
        <v>0</v>
      </c>
      <c r="O1578" s="103">
        <f t="shared" si="119"/>
        <v>0</v>
      </c>
      <c r="P1578" s="103">
        <f t="shared" si="119"/>
        <v>0</v>
      </c>
      <c r="Q1578" s="103">
        <f t="shared" si="119"/>
        <v>0</v>
      </c>
      <c r="R1578" s="103">
        <f t="shared" si="119"/>
        <v>0</v>
      </c>
      <c r="S1578" s="103">
        <f t="shared" si="119"/>
        <v>0</v>
      </c>
      <c r="T1578" s="103">
        <f t="shared" si="119"/>
        <v>0</v>
      </c>
      <c r="U1578" s="103">
        <f t="shared" si="119"/>
        <v>0</v>
      </c>
      <c r="V1578" s="103">
        <f t="shared" si="119"/>
        <v>0</v>
      </c>
      <c r="W1578" s="103">
        <f t="shared" si="119"/>
        <v>0</v>
      </c>
      <c r="X1578" s="103">
        <f t="shared" si="119"/>
        <v>0</v>
      </c>
      <c r="Y1578" s="103">
        <f t="shared" si="119"/>
        <v>0</v>
      </c>
      <c r="Z1578" s="103">
        <f t="shared" si="119"/>
        <v>0</v>
      </c>
      <c r="AA1578" s="103">
        <f t="shared" si="119"/>
        <v>0</v>
      </c>
      <c r="AB1578" s="103">
        <f t="shared" si="119"/>
        <v>0</v>
      </c>
      <c r="AC1578" s="104">
        <f t="shared" si="119"/>
        <v>0</v>
      </c>
      <c r="AE1578" s="105">
        <f t="shared" si="109"/>
        <v>0</v>
      </c>
      <c r="AG1578" s="105">
        <f t="shared" si="110"/>
        <v>0</v>
      </c>
      <c r="AI1578" s="105">
        <f t="shared" si="111"/>
        <v>0</v>
      </c>
      <c r="AK1578" s="301"/>
    </row>
    <row r="1579" spans="2:37" ht="12.75" customHeight="1" outlineLevel="1" x14ac:dyDescent="0.25">
      <c r="D1579" s="111" t="str">
        <f>'Line Items'!D1056</f>
        <v>[Rolling Stock Line 60]</v>
      </c>
      <c r="E1579" s="287"/>
      <c r="F1579" s="150" t="str">
        <f>F1578</f>
        <v>£000</v>
      </c>
      <c r="G1579" s="113">
        <f>G1316</f>
        <v>0</v>
      </c>
      <c r="H1579" s="113">
        <f t="shared" ref="H1579:AC1579" si="120">H1316</f>
        <v>0</v>
      </c>
      <c r="I1579" s="113">
        <f t="shared" si="120"/>
        <v>0</v>
      </c>
      <c r="J1579" s="113">
        <f t="shared" si="120"/>
        <v>0</v>
      </c>
      <c r="K1579" s="113">
        <f t="shared" si="120"/>
        <v>0</v>
      </c>
      <c r="L1579" s="113">
        <f t="shared" si="120"/>
        <v>0</v>
      </c>
      <c r="M1579" s="113">
        <f t="shared" si="120"/>
        <v>0</v>
      </c>
      <c r="N1579" s="113">
        <f t="shared" si="120"/>
        <v>0</v>
      </c>
      <c r="O1579" s="113">
        <f t="shared" si="120"/>
        <v>0</v>
      </c>
      <c r="P1579" s="113">
        <f t="shared" si="120"/>
        <v>0</v>
      </c>
      <c r="Q1579" s="113">
        <f t="shared" si="120"/>
        <v>0</v>
      </c>
      <c r="R1579" s="113">
        <f t="shared" si="120"/>
        <v>0</v>
      </c>
      <c r="S1579" s="113">
        <f t="shared" si="120"/>
        <v>0</v>
      </c>
      <c r="T1579" s="113">
        <f t="shared" si="120"/>
        <v>0</v>
      </c>
      <c r="U1579" s="113">
        <f t="shared" si="120"/>
        <v>0</v>
      </c>
      <c r="V1579" s="113">
        <f t="shared" si="120"/>
        <v>0</v>
      </c>
      <c r="W1579" s="113">
        <f t="shared" si="120"/>
        <v>0</v>
      </c>
      <c r="X1579" s="113">
        <f t="shared" si="120"/>
        <v>0</v>
      </c>
      <c r="Y1579" s="113">
        <f t="shared" si="120"/>
        <v>0</v>
      </c>
      <c r="Z1579" s="113">
        <f t="shared" si="120"/>
        <v>0</v>
      </c>
      <c r="AA1579" s="113">
        <f t="shared" si="120"/>
        <v>0</v>
      </c>
      <c r="AB1579" s="113">
        <f t="shared" si="120"/>
        <v>0</v>
      </c>
      <c r="AC1579" s="114">
        <f t="shared" si="120"/>
        <v>0</v>
      </c>
      <c r="AE1579" s="115">
        <f>AE1316</f>
        <v>0</v>
      </c>
      <c r="AG1579" s="115">
        <f>AG1316</f>
        <v>0</v>
      </c>
      <c r="AI1579" s="115">
        <f>AI1316</f>
        <v>0</v>
      </c>
      <c r="AK1579" s="363"/>
    </row>
    <row r="1580" spans="2:37" ht="12.75" customHeight="1" outlineLevel="1" x14ac:dyDescent="0.25">
      <c r="G1580" s="103"/>
      <c r="H1580" s="103"/>
      <c r="I1580" s="103"/>
      <c r="J1580" s="103"/>
      <c r="K1580" s="103"/>
      <c r="L1580" s="103"/>
      <c r="M1580" s="103"/>
      <c r="N1580" s="103"/>
      <c r="O1580" s="103"/>
      <c r="P1580" s="103"/>
      <c r="Q1580" s="103"/>
      <c r="R1580" s="103"/>
      <c r="S1580" s="103"/>
      <c r="T1580" s="103"/>
      <c r="U1580" s="103"/>
      <c r="V1580" s="103"/>
      <c r="W1580" s="103"/>
      <c r="X1580" s="103"/>
      <c r="Y1580" s="103"/>
      <c r="Z1580" s="103"/>
      <c r="AA1580" s="103"/>
      <c r="AB1580" s="103"/>
      <c r="AC1580" s="103"/>
      <c r="AE1580" s="103"/>
      <c r="AG1580" s="103"/>
      <c r="AI1580" s="103"/>
    </row>
    <row r="1581" spans="2:37" ht="12.75" customHeight="1" outlineLevel="1" x14ac:dyDescent="0.25">
      <c r="D1581" s="292" t="str">
        <f>"Total "&amp;B1518</f>
        <v>Total Non-Capital Lease Charges</v>
      </c>
      <c r="E1581" s="308"/>
      <c r="F1581" s="309" t="str">
        <f>F1579</f>
        <v>£000</v>
      </c>
      <c r="G1581" s="310">
        <f t="shared" ref="G1581:AB1581" si="121">SUM(G1520:G1579)</f>
        <v>0</v>
      </c>
      <c r="H1581" s="310">
        <f t="shared" si="121"/>
        <v>0</v>
      </c>
      <c r="I1581" s="310">
        <f t="shared" si="121"/>
        <v>0</v>
      </c>
      <c r="J1581" s="310">
        <f t="shared" si="121"/>
        <v>0</v>
      </c>
      <c r="K1581" s="310">
        <f t="shared" si="121"/>
        <v>0</v>
      </c>
      <c r="L1581" s="310">
        <f t="shared" si="121"/>
        <v>0</v>
      </c>
      <c r="M1581" s="310">
        <f t="shared" si="121"/>
        <v>0</v>
      </c>
      <c r="N1581" s="310">
        <f t="shared" si="121"/>
        <v>0</v>
      </c>
      <c r="O1581" s="310">
        <f t="shared" si="121"/>
        <v>0</v>
      </c>
      <c r="P1581" s="310">
        <f t="shared" si="121"/>
        <v>0</v>
      </c>
      <c r="Q1581" s="310">
        <f t="shared" si="121"/>
        <v>0</v>
      </c>
      <c r="R1581" s="310">
        <f t="shared" si="121"/>
        <v>0</v>
      </c>
      <c r="S1581" s="310">
        <f t="shared" si="121"/>
        <v>0</v>
      </c>
      <c r="T1581" s="310">
        <f t="shared" si="121"/>
        <v>0</v>
      </c>
      <c r="U1581" s="310">
        <f t="shared" si="121"/>
        <v>0</v>
      </c>
      <c r="V1581" s="310">
        <f t="shared" si="121"/>
        <v>0</v>
      </c>
      <c r="W1581" s="310">
        <f t="shared" si="121"/>
        <v>0</v>
      </c>
      <c r="X1581" s="310">
        <f t="shared" si="121"/>
        <v>0</v>
      </c>
      <c r="Y1581" s="310">
        <f t="shared" si="121"/>
        <v>0</v>
      </c>
      <c r="Z1581" s="310">
        <f t="shared" si="121"/>
        <v>0</v>
      </c>
      <c r="AA1581" s="310">
        <f t="shared" si="121"/>
        <v>0</v>
      </c>
      <c r="AB1581" s="310">
        <f t="shared" si="121"/>
        <v>0</v>
      </c>
      <c r="AC1581" s="298">
        <f>SUM(AC1520:AC1579)</f>
        <v>0</v>
      </c>
      <c r="AE1581" s="299">
        <f>SUM(AE1520:AE1579)</f>
        <v>0</v>
      </c>
      <c r="AG1581" s="299">
        <f>SUM(AG1520:AG1579)</f>
        <v>0</v>
      </c>
      <c r="AI1581" s="299">
        <f>SUM(AI1520:AI1579)</f>
        <v>0</v>
      </c>
      <c r="AK1581" s="296"/>
    </row>
    <row r="1582" spans="2:37" x14ac:dyDescent="0.25">
      <c r="G1582" s="103"/>
      <c r="H1582" s="103"/>
      <c r="I1582" s="103"/>
      <c r="J1582" s="103"/>
      <c r="K1582" s="103"/>
      <c r="L1582" s="103"/>
      <c r="M1582" s="103"/>
      <c r="N1582" s="103"/>
      <c r="O1582" s="103"/>
      <c r="P1582" s="103"/>
      <c r="Q1582" s="103"/>
      <c r="R1582" s="103"/>
      <c r="S1582" s="103"/>
      <c r="T1582" s="103"/>
      <c r="U1582" s="103"/>
      <c r="V1582" s="103"/>
      <c r="W1582" s="103"/>
      <c r="X1582" s="103"/>
      <c r="Y1582" s="103"/>
      <c r="Z1582" s="103"/>
      <c r="AA1582" s="103"/>
      <c r="AB1582" s="103"/>
      <c r="AC1582" s="103"/>
      <c r="AE1582" s="103"/>
      <c r="AG1582" s="103"/>
      <c r="AI1582" s="103"/>
    </row>
    <row r="1583" spans="2:37" ht="14.4" x14ac:dyDescent="0.25">
      <c r="B1583" s="17" t="s">
        <v>637</v>
      </c>
      <c r="C1583" s="17"/>
      <c r="D1583" s="277"/>
      <c r="E1583" s="277"/>
      <c r="F1583" s="17"/>
      <c r="G1583" s="388"/>
      <c r="H1583" s="388"/>
      <c r="I1583" s="388"/>
      <c r="J1583" s="388"/>
      <c r="K1583" s="388"/>
      <c r="L1583" s="388"/>
      <c r="M1583" s="388"/>
      <c r="N1583" s="388"/>
      <c r="O1583" s="388"/>
      <c r="P1583" s="388"/>
      <c r="Q1583" s="388"/>
      <c r="R1583" s="388"/>
      <c r="S1583" s="388"/>
      <c r="T1583" s="388"/>
      <c r="U1583" s="388"/>
      <c r="V1583" s="388"/>
      <c r="W1583" s="388"/>
      <c r="X1583" s="388"/>
      <c r="Y1583" s="388"/>
      <c r="Z1583" s="388"/>
      <c r="AA1583" s="388"/>
      <c r="AB1583" s="388"/>
      <c r="AC1583" s="388"/>
      <c r="AD1583" s="17"/>
      <c r="AE1583" s="388"/>
      <c r="AF1583" s="17"/>
      <c r="AG1583" s="388"/>
      <c r="AH1583" s="17"/>
      <c r="AI1583" s="388"/>
      <c r="AJ1583" s="17"/>
      <c r="AK1583" s="17"/>
    </row>
    <row r="1584" spans="2:37" ht="12.75" customHeight="1" outlineLevel="1" x14ac:dyDescent="0.25">
      <c r="G1584" s="103"/>
      <c r="H1584" s="103"/>
      <c r="I1584" s="103"/>
      <c r="J1584" s="103"/>
      <c r="K1584" s="103"/>
      <c r="L1584" s="103"/>
      <c r="M1584" s="103"/>
      <c r="N1584" s="103"/>
      <c r="O1584" s="103"/>
      <c r="P1584" s="103"/>
      <c r="Q1584" s="103"/>
      <c r="R1584" s="103"/>
      <c r="S1584" s="103"/>
      <c r="T1584" s="103"/>
      <c r="U1584" s="103"/>
      <c r="V1584" s="103"/>
      <c r="W1584" s="103"/>
      <c r="X1584" s="103"/>
      <c r="Y1584" s="103"/>
      <c r="Z1584" s="103"/>
      <c r="AA1584" s="103"/>
      <c r="AB1584" s="103"/>
      <c r="AC1584" s="103"/>
      <c r="AE1584" s="103"/>
      <c r="AG1584" s="103"/>
      <c r="AI1584" s="103"/>
    </row>
    <row r="1585" spans="4:37" ht="12.75" customHeight="1" outlineLevel="1" x14ac:dyDescent="0.25">
      <c r="D1585" s="345" t="str">
        <f>'Line Items'!D997</f>
        <v>Class 153 - Angel</v>
      </c>
      <c r="E1585" s="346"/>
      <c r="F1585" s="353" t="str">
        <f t="shared" ref="F1585:F1643" si="122">F1520</f>
        <v>£000</v>
      </c>
      <c r="G1585" s="354">
        <f t="shared" ref="G1585:AC1596" si="123">G18*G1322</f>
        <v>0</v>
      </c>
      <c r="H1585" s="354">
        <f t="shared" si="123"/>
        <v>0</v>
      </c>
      <c r="I1585" s="354">
        <f t="shared" si="123"/>
        <v>0</v>
      </c>
      <c r="J1585" s="354">
        <f t="shared" si="123"/>
        <v>0</v>
      </c>
      <c r="K1585" s="354">
        <f t="shared" si="123"/>
        <v>0</v>
      </c>
      <c r="L1585" s="354">
        <f t="shared" si="123"/>
        <v>0</v>
      </c>
      <c r="M1585" s="354">
        <f t="shared" si="123"/>
        <v>0</v>
      </c>
      <c r="N1585" s="354">
        <f t="shared" si="123"/>
        <v>0</v>
      </c>
      <c r="O1585" s="354">
        <f t="shared" si="123"/>
        <v>0</v>
      </c>
      <c r="P1585" s="354">
        <f t="shared" si="123"/>
        <v>0</v>
      </c>
      <c r="Q1585" s="354">
        <f t="shared" si="123"/>
        <v>0</v>
      </c>
      <c r="R1585" s="354">
        <f t="shared" si="123"/>
        <v>0</v>
      </c>
      <c r="S1585" s="354">
        <f t="shared" si="123"/>
        <v>0</v>
      </c>
      <c r="T1585" s="354">
        <f t="shared" si="123"/>
        <v>0</v>
      </c>
      <c r="U1585" s="354">
        <f t="shared" si="123"/>
        <v>0</v>
      </c>
      <c r="V1585" s="354">
        <f t="shared" si="123"/>
        <v>0</v>
      </c>
      <c r="W1585" s="354">
        <f t="shared" si="123"/>
        <v>0</v>
      </c>
      <c r="X1585" s="354">
        <f t="shared" si="123"/>
        <v>0</v>
      </c>
      <c r="Y1585" s="354">
        <f t="shared" si="123"/>
        <v>0</v>
      </c>
      <c r="Z1585" s="354">
        <f t="shared" si="123"/>
        <v>0</v>
      </c>
      <c r="AA1585" s="354">
        <f t="shared" si="123"/>
        <v>0</v>
      </c>
      <c r="AB1585" s="354">
        <f t="shared" si="123"/>
        <v>0</v>
      </c>
      <c r="AC1585" s="355">
        <f t="shared" si="123"/>
        <v>0</v>
      </c>
      <c r="AE1585" s="357">
        <f t="shared" ref="AE1585:AE1643" si="124">AE18*AE1322</f>
        <v>0</v>
      </c>
      <c r="AG1585" s="357">
        <f t="shared" ref="AG1585:AG1643" si="125">AG18*AG1322</f>
        <v>0</v>
      </c>
      <c r="AI1585" s="357">
        <f t="shared" ref="AI1585:AI1643" si="126">AI18*AI1322</f>
        <v>0</v>
      </c>
      <c r="AK1585" s="356"/>
    </row>
    <row r="1586" spans="4:37" ht="12.75" customHeight="1" outlineLevel="1" x14ac:dyDescent="0.25">
      <c r="D1586" s="139" t="str">
        <f>'Line Items'!D998</f>
        <v>Class 153 - Porterbrook</v>
      </c>
      <c r="E1586" s="102"/>
      <c r="F1586" s="140" t="str">
        <f t="shared" si="122"/>
        <v>£000</v>
      </c>
      <c r="G1586" s="103">
        <f t="shared" si="123"/>
        <v>0</v>
      </c>
      <c r="H1586" s="103">
        <f t="shared" si="123"/>
        <v>0</v>
      </c>
      <c r="I1586" s="103">
        <f t="shared" si="123"/>
        <v>0</v>
      </c>
      <c r="J1586" s="103">
        <f t="shared" si="123"/>
        <v>0</v>
      </c>
      <c r="K1586" s="103">
        <f t="shared" si="123"/>
        <v>0</v>
      </c>
      <c r="L1586" s="103">
        <f t="shared" si="123"/>
        <v>0</v>
      </c>
      <c r="M1586" s="103">
        <f t="shared" si="123"/>
        <v>0</v>
      </c>
      <c r="N1586" s="103">
        <f t="shared" si="123"/>
        <v>0</v>
      </c>
      <c r="O1586" s="103">
        <f t="shared" si="123"/>
        <v>0</v>
      </c>
      <c r="P1586" s="103">
        <f t="shared" si="123"/>
        <v>0</v>
      </c>
      <c r="Q1586" s="103">
        <f t="shared" si="123"/>
        <v>0</v>
      </c>
      <c r="R1586" s="103">
        <f t="shared" si="123"/>
        <v>0</v>
      </c>
      <c r="S1586" s="103">
        <f t="shared" si="123"/>
        <v>0</v>
      </c>
      <c r="T1586" s="103">
        <f t="shared" si="123"/>
        <v>0</v>
      </c>
      <c r="U1586" s="103">
        <f t="shared" si="123"/>
        <v>0</v>
      </c>
      <c r="V1586" s="103">
        <f t="shared" si="123"/>
        <v>0</v>
      </c>
      <c r="W1586" s="103">
        <f t="shared" si="123"/>
        <v>0</v>
      </c>
      <c r="X1586" s="103">
        <f t="shared" si="123"/>
        <v>0</v>
      </c>
      <c r="Y1586" s="103">
        <f t="shared" si="123"/>
        <v>0</v>
      </c>
      <c r="Z1586" s="103">
        <f t="shared" si="123"/>
        <v>0</v>
      </c>
      <c r="AA1586" s="103">
        <f t="shared" si="123"/>
        <v>0</v>
      </c>
      <c r="AB1586" s="103">
        <f t="shared" si="123"/>
        <v>0</v>
      </c>
      <c r="AC1586" s="104">
        <f t="shared" si="123"/>
        <v>0</v>
      </c>
      <c r="AE1586" s="105">
        <f t="shared" si="124"/>
        <v>0</v>
      </c>
      <c r="AG1586" s="105">
        <f t="shared" si="125"/>
        <v>0</v>
      </c>
      <c r="AI1586" s="105">
        <f t="shared" si="126"/>
        <v>0</v>
      </c>
      <c r="AK1586" s="301"/>
    </row>
    <row r="1587" spans="4:37" ht="12.75" customHeight="1" outlineLevel="1" x14ac:dyDescent="0.25">
      <c r="D1587" s="139" t="str">
        <f>'Line Items'!D999</f>
        <v>Class 156 - Angel</v>
      </c>
      <c r="E1587" s="102"/>
      <c r="F1587" s="140" t="str">
        <f t="shared" si="122"/>
        <v>£000</v>
      </c>
      <c r="G1587" s="103">
        <f t="shared" si="123"/>
        <v>0</v>
      </c>
      <c r="H1587" s="103">
        <f t="shared" si="123"/>
        <v>0</v>
      </c>
      <c r="I1587" s="103">
        <f t="shared" si="123"/>
        <v>0</v>
      </c>
      <c r="J1587" s="103">
        <f t="shared" si="123"/>
        <v>0</v>
      </c>
      <c r="K1587" s="103">
        <f t="shared" si="123"/>
        <v>0</v>
      </c>
      <c r="L1587" s="103">
        <f t="shared" si="123"/>
        <v>0</v>
      </c>
      <c r="M1587" s="103">
        <f t="shared" si="123"/>
        <v>0</v>
      </c>
      <c r="N1587" s="103">
        <f t="shared" si="123"/>
        <v>0</v>
      </c>
      <c r="O1587" s="103">
        <f t="shared" si="123"/>
        <v>0</v>
      </c>
      <c r="P1587" s="103">
        <f t="shared" si="123"/>
        <v>0</v>
      </c>
      <c r="Q1587" s="103">
        <f t="shared" si="123"/>
        <v>0</v>
      </c>
      <c r="R1587" s="103">
        <f t="shared" si="123"/>
        <v>0</v>
      </c>
      <c r="S1587" s="103">
        <f t="shared" si="123"/>
        <v>0</v>
      </c>
      <c r="T1587" s="103">
        <f t="shared" si="123"/>
        <v>0</v>
      </c>
      <c r="U1587" s="103">
        <f t="shared" si="123"/>
        <v>0</v>
      </c>
      <c r="V1587" s="103">
        <f t="shared" si="123"/>
        <v>0</v>
      </c>
      <c r="W1587" s="103">
        <f t="shared" si="123"/>
        <v>0</v>
      </c>
      <c r="X1587" s="103">
        <f t="shared" si="123"/>
        <v>0</v>
      </c>
      <c r="Y1587" s="103">
        <f t="shared" si="123"/>
        <v>0</v>
      </c>
      <c r="Z1587" s="103">
        <f t="shared" si="123"/>
        <v>0</v>
      </c>
      <c r="AA1587" s="103">
        <f t="shared" si="123"/>
        <v>0</v>
      </c>
      <c r="AB1587" s="103">
        <f t="shared" si="123"/>
        <v>0</v>
      </c>
      <c r="AC1587" s="104">
        <f t="shared" si="123"/>
        <v>0</v>
      </c>
      <c r="AE1587" s="105">
        <f t="shared" si="124"/>
        <v>0</v>
      </c>
      <c r="AG1587" s="105">
        <f t="shared" si="125"/>
        <v>0</v>
      </c>
      <c r="AI1587" s="105">
        <f t="shared" si="126"/>
        <v>0</v>
      </c>
      <c r="AK1587" s="301"/>
    </row>
    <row r="1588" spans="4:37" ht="12.75" customHeight="1" outlineLevel="1" x14ac:dyDescent="0.25">
      <c r="D1588" s="139" t="str">
        <f>'Line Items'!D1000</f>
        <v>Class 156 - Porterbrook</v>
      </c>
      <c r="E1588" s="102"/>
      <c r="F1588" s="140" t="str">
        <f t="shared" si="122"/>
        <v>£000</v>
      </c>
      <c r="G1588" s="103">
        <f t="shared" si="123"/>
        <v>0</v>
      </c>
      <c r="H1588" s="103">
        <f t="shared" si="123"/>
        <v>0</v>
      </c>
      <c r="I1588" s="103">
        <f t="shared" si="123"/>
        <v>0</v>
      </c>
      <c r="J1588" s="103">
        <f t="shared" si="123"/>
        <v>0</v>
      </c>
      <c r="K1588" s="103">
        <f t="shared" si="123"/>
        <v>0</v>
      </c>
      <c r="L1588" s="103">
        <f t="shared" si="123"/>
        <v>0</v>
      </c>
      <c r="M1588" s="103">
        <f t="shared" si="123"/>
        <v>0</v>
      </c>
      <c r="N1588" s="103">
        <f t="shared" si="123"/>
        <v>0</v>
      </c>
      <c r="O1588" s="103">
        <f t="shared" si="123"/>
        <v>0</v>
      </c>
      <c r="P1588" s="103">
        <f t="shared" si="123"/>
        <v>0</v>
      </c>
      <c r="Q1588" s="103">
        <f t="shared" si="123"/>
        <v>0</v>
      </c>
      <c r="R1588" s="103">
        <f t="shared" si="123"/>
        <v>0</v>
      </c>
      <c r="S1588" s="103">
        <f t="shared" si="123"/>
        <v>0</v>
      </c>
      <c r="T1588" s="103">
        <f t="shared" si="123"/>
        <v>0</v>
      </c>
      <c r="U1588" s="103">
        <f t="shared" si="123"/>
        <v>0</v>
      </c>
      <c r="V1588" s="103">
        <f t="shared" si="123"/>
        <v>0</v>
      </c>
      <c r="W1588" s="103">
        <f t="shared" si="123"/>
        <v>0</v>
      </c>
      <c r="X1588" s="103">
        <f t="shared" si="123"/>
        <v>0</v>
      </c>
      <c r="Y1588" s="103">
        <f t="shared" si="123"/>
        <v>0</v>
      </c>
      <c r="Z1588" s="103">
        <f t="shared" si="123"/>
        <v>0</v>
      </c>
      <c r="AA1588" s="103">
        <f t="shared" si="123"/>
        <v>0</v>
      </c>
      <c r="AB1588" s="103">
        <f t="shared" si="123"/>
        <v>0</v>
      </c>
      <c r="AC1588" s="104">
        <f t="shared" si="123"/>
        <v>0</v>
      </c>
      <c r="AE1588" s="105">
        <f t="shared" si="124"/>
        <v>0</v>
      </c>
      <c r="AG1588" s="105">
        <f t="shared" si="125"/>
        <v>0</v>
      </c>
      <c r="AI1588" s="105">
        <f t="shared" si="126"/>
        <v>0</v>
      </c>
      <c r="AK1588" s="301"/>
    </row>
    <row r="1589" spans="4:37" ht="12.75" customHeight="1" outlineLevel="1" x14ac:dyDescent="0.25">
      <c r="D1589" s="139" t="str">
        <f>'Line Items'!D1001</f>
        <v>Class 158 - Angel</v>
      </c>
      <c r="E1589" s="102"/>
      <c r="F1589" s="140" t="str">
        <f t="shared" si="122"/>
        <v>£000</v>
      </c>
      <c r="G1589" s="103">
        <f t="shared" si="123"/>
        <v>0</v>
      </c>
      <c r="H1589" s="103">
        <f t="shared" si="123"/>
        <v>0</v>
      </c>
      <c r="I1589" s="103">
        <f t="shared" si="123"/>
        <v>0</v>
      </c>
      <c r="J1589" s="103">
        <f t="shared" si="123"/>
        <v>0</v>
      </c>
      <c r="K1589" s="103">
        <f t="shared" si="123"/>
        <v>0</v>
      </c>
      <c r="L1589" s="103">
        <f t="shared" si="123"/>
        <v>0</v>
      </c>
      <c r="M1589" s="103">
        <f t="shared" si="123"/>
        <v>0</v>
      </c>
      <c r="N1589" s="103">
        <f t="shared" si="123"/>
        <v>0</v>
      </c>
      <c r="O1589" s="103">
        <f t="shared" si="123"/>
        <v>0</v>
      </c>
      <c r="P1589" s="103">
        <f t="shared" si="123"/>
        <v>0</v>
      </c>
      <c r="Q1589" s="103">
        <f t="shared" si="123"/>
        <v>0</v>
      </c>
      <c r="R1589" s="103">
        <f t="shared" si="123"/>
        <v>0</v>
      </c>
      <c r="S1589" s="103">
        <f t="shared" si="123"/>
        <v>0</v>
      </c>
      <c r="T1589" s="103">
        <f t="shared" si="123"/>
        <v>0</v>
      </c>
      <c r="U1589" s="103">
        <f t="shared" si="123"/>
        <v>0</v>
      </c>
      <c r="V1589" s="103">
        <f t="shared" si="123"/>
        <v>0</v>
      </c>
      <c r="W1589" s="103">
        <f t="shared" si="123"/>
        <v>0</v>
      </c>
      <c r="X1589" s="103">
        <f t="shared" si="123"/>
        <v>0</v>
      </c>
      <c r="Y1589" s="103">
        <f t="shared" si="123"/>
        <v>0</v>
      </c>
      <c r="Z1589" s="103">
        <f t="shared" si="123"/>
        <v>0</v>
      </c>
      <c r="AA1589" s="103">
        <f t="shared" si="123"/>
        <v>0</v>
      </c>
      <c r="AB1589" s="103">
        <f t="shared" si="123"/>
        <v>0</v>
      </c>
      <c r="AC1589" s="104">
        <f t="shared" si="123"/>
        <v>0</v>
      </c>
      <c r="AE1589" s="105">
        <f t="shared" si="124"/>
        <v>0</v>
      </c>
      <c r="AG1589" s="105">
        <f t="shared" si="125"/>
        <v>0</v>
      </c>
      <c r="AI1589" s="105">
        <f t="shared" si="126"/>
        <v>0</v>
      </c>
      <c r="AK1589" s="301"/>
    </row>
    <row r="1590" spans="4:37" ht="12.75" customHeight="1" outlineLevel="1" x14ac:dyDescent="0.25">
      <c r="D1590" s="139" t="str">
        <f>'Line Items'!D1002</f>
        <v>Class 158 - Porterbrook</v>
      </c>
      <c r="E1590" s="102"/>
      <c r="F1590" s="140" t="str">
        <f t="shared" si="122"/>
        <v>£000</v>
      </c>
      <c r="G1590" s="103">
        <f t="shared" si="123"/>
        <v>0</v>
      </c>
      <c r="H1590" s="103">
        <f t="shared" si="123"/>
        <v>0</v>
      </c>
      <c r="I1590" s="103">
        <f t="shared" si="123"/>
        <v>0</v>
      </c>
      <c r="J1590" s="103">
        <f t="shared" si="123"/>
        <v>0</v>
      </c>
      <c r="K1590" s="103">
        <f t="shared" si="123"/>
        <v>0</v>
      </c>
      <c r="L1590" s="103">
        <f t="shared" si="123"/>
        <v>0</v>
      </c>
      <c r="M1590" s="103">
        <f t="shared" si="123"/>
        <v>0</v>
      </c>
      <c r="N1590" s="103">
        <f t="shared" si="123"/>
        <v>0</v>
      </c>
      <c r="O1590" s="103">
        <f t="shared" si="123"/>
        <v>0</v>
      </c>
      <c r="P1590" s="103">
        <f t="shared" si="123"/>
        <v>0</v>
      </c>
      <c r="Q1590" s="103">
        <f t="shared" si="123"/>
        <v>0</v>
      </c>
      <c r="R1590" s="103">
        <f t="shared" si="123"/>
        <v>0</v>
      </c>
      <c r="S1590" s="103">
        <f t="shared" si="123"/>
        <v>0</v>
      </c>
      <c r="T1590" s="103">
        <f t="shared" si="123"/>
        <v>0</v>
      </c>
      <c r="U1590" s="103">
        <f t="shared" si="123"/>
        <v>0</v>
      </c>
      <c r="V1590" s="103">
        <f t="shared" si="123"/>
        <v>0</v>
      </c>
      <c r="W1590" s="103">
        <f t="shared" si="123"/>
        <v>0</v>
      </c>
      <c r="X1590" s="103">
        <f t="shared" si="123"/>
        <v>0</v>
      </c>
      <c r="Y1590" s="103">
        <f t="shared" si="123"/>
        <v>0</v>
      </c>
      <c r="Z1590" s="103">
        <f t="shared" si="123"/>
        <v>0</v>
      </c>
      <c r="AA1590" s="103">
        <f t="shared" si="123"/>
        <v>0</v>
      </c>
      <c r="AB1590" s="103">
        <f t="shared" si="123"/>
        <v>0</v>
      </c>
      <c r="AC1590" s="104">
        <f t="shared" si="123"/>
        <v>0</v>
      </c>
      <c r="AE1590" s="105">
        <f t="shared" si="124"/>
        <v>0</v>
      </c>
      <c r="AG1590" s="105">
        <f t="shared" si="125"/>
        <v>0</v>
      </c>
      <c r="AI1590" s="105">
        <f t="shared" si="126"/>
        <v>0</v>
      </c>
      <c r="AK1590" s="301"/>
    </row>
    <row r="1591" spans="4:37" ht="12.75" customHeight="1" outlineLevel="1" x14ac:dyDescent="0.25">
      <c r="D1591" s="139" t="str">
        <f>'Line Items'!D1003</f>
        <v>Class 158 - sub-lease from SWT</v>
      </c>
      <c r="E1591" s="102"/>
      <c r="F1591" s="140" t="str">
        <f t="shared" si="122"/>
        <v>£000</v>
      </c>
      <c r="G1591" s="103">
        <f t="shared" si="123"/>
        <v>0</v>
      </c>
      <c r="H1591" s="103">
        <f t="shared" si="123"/>
        <v>0</v>
      </c>
      <c r="I1591" s="103">
        <f t="shared" si="123"/>
        <v>0</v>
      </c>
      <c r="J1591" s="103">
        <f t="shared" si="123"/>
        <v>0</v>
      </c>
      <c r="K1591" s="103">
        <f t="shared" si="123"/>
        <v>0</v>
      </c>
      <c r="L1591" s="103">
        <f t="shared" si="123"/>
        <v>0</v>
      </c>
      <c r="M1591" s="103">
        <f t="shared" si="123"/>
        <v>0</v>
      </c>
      <c r="N1591" s="103">
        <f t="shared" si="123"/>
        <v>0</v>
      </c>
      <c r="O1591" s="103">
        <f t="shared" si="123"/>
        <v>0</v>
      </c>
      <c r="P1591" s="103">
        <f t="shared" si="123"/>
        <v>0</v>
      </c>
      <c r="Q1591" s="103">
        <f t="shared" si="123"/>
        <v>0</v>
      </c>
      <c r="R1591" s="103">
        <f t="shared" si="123"/>
        <v>0</v>
      </c>
      <c r="S1591" s="103">
        <f t="shared" si="123"/>
        <v>0</v>
      </c>
      <c r="T1591" s="103">
        <f t="shared" si="123"/>
        <v>0</v>
      </c>
      <c r="U1591" s="103">
        <f t="shared" si="123"/>
        <v>0</v>
      </c>
      <c r="V1591" s="103">
        <f t="shared" si="123"/>
        <v>0</v>
      </c>
      <c r="W1591" s="103">
        <f t="shared" si="123"/>
        <v>0</v>
      </c>
      <c r="X1591" s="103">
        <f t="shared" si="123"/>
        <v>0</v>
      </c>
      <c r="Y1591" s="103">
        <f t="shared" si="123"/>
        <v>0</v>
      </c>
      <c r="Z1591" s="103">
        <f t="shared" si="123"/>
        <v>0</v>
      </c>
      <c r="AA1591" s="103">
        <f t="shared" si="123"/>
        <v>0</v>
      </c>
      <c r="AB1591" s="103">
        <f t="shared" si="123"/>
        <v>0</v>
      </c>
      <c r="AC1591" s="104">
        <f t="shared" si="123"/>
        <v>0</v>
      </c>
      <c r="AE1591" s="105">
        <f t="shared" si="124"/>
        <v>0</v>
      </c>
      <c r="AG1591" s="105">
        <f t="shared" si="125"/>
        <v>0</v>
      </c>
      <c r="AI1591" s="105">
        <f t="shared" si="126"/>
        <v>0</v>
      </c>
      <c r="AK1591" s="301"/>
    </row>
    <row r="1592" spans="4:37" ht="12.75" customHeight="1" outlineLevel="1" x14ac:dyDescent="0.25">
      <c r="D1592" s="139" t="str">
        <f>'Line Items'!D1004</f>
        <v>Class 222 - ERF</v>
      </c>
      <c r="E1592" s="102"/>
      <c r="F1592" s="140" t="str">
        <f t="shared" si="122"/>
        <v>£000</v>
      </c>
      <c r="G1592" s="103">
        <f t="shared" si="123"/>
        <v>0</v>
      </c>
      <c r="H1592" s="103">
        <f t="shared" si="123"/>
        <v>0</v>
      </c>
      <c r="I1592" s="103">
        <f t="shared" si="123"/>
        <v>0</v>
      </c>
      <c r="J1592" s="103">
        <f t="shared" si="123"/>
        <v>0</v>
      </c>
      <c r="K1592" s="103">
        <f t="shared" si="123"/>
        <v>0</v>
      </c>
      <c r="L1592" s="103">
        <f t="shared" si="123"/>
        <v>0</v>
      </c>
      <c r="M1592" s="103">
        <f t="shared" si="123"/>
        <v>0</v>
      </c>
      <c r="N1592" s="103">
        <f t="shared" si="123"/>
        <v>0</v>
      </c>
      <c r="O1592" s="103">
        <f t="shared" si="123"/>
        <v>0</v>
      </c>
      <c r="P1592" s="103">
        <f t="shared" si="123"/>
        <v>0</v>
      </c>
      <c r="Q1592" s="103">
        <f t="shared" si="123"/>
        <v>0</v>
      </c>
      <c r="R1592" s="103">
        <f t="shared" si="123"/>
        <v>0</v>
      </c>
      <c r="S1592" s="103">
        <f t="shared" si="123"/>
        <v>0</v>
      </c>
      <c r="T1592" s="103">
        <f t="shared" si="123"/>
        <v>0</v>
      </c>
      <c r="U1592" s="103">
        <f t="shared" si="123"/>
        <v>0</v>
      </c>
      <c r="V1592" s="103">
        <f t="shared" si="123"/>
        <v>0</v>
      </c>
      <c r="W1592" s="103">
        <f t="shared" si="123"/>
        <v>0</v>
      </c>
      <c r="X1592" s="103">
        <f t="shared" si="123"/>
        <v>0</v>
      </c>
      <c r="Y1592" s="103">
        <f t="shared" si="123"/>
        <v>0</v>
      </c>
      <c r="Z1592" s="103">
        <f t="shared" si="123"/>
        <v>0</v>
      </c>
      <c r="AA1592" s="103">
        <f t="shared" si="123"/>
        <v>0</v>
      </c>
      <c r="AB1592" s="103">
        <f t="shared" si="123"/>
        <v>0</v>
      </c>
      <c r="AC1592" s="104">
        <f t="shared" si="123"/>
        <v>0</v>
      </c>
      <c r="AE1592" s="105">
        <f t="shared" si="124"/>
        <v>0</v>
      </c>
      <c r="AG1592" s="105">
        <f t="shared" si="125"/>
        <v>0</v>
      </c>
      <c r="AI1592" s="105">
        <f t="shared" si="126"/>
        <v>0</v>
      </c>
      <c r="AK1592" s="301"/>
    </row>
    <row r="1593" spans="4:37" ht="12.75" customHeight="1" outlineLevel="1" x14ac:dyDescent="0.25">
      <c r="D1593" s="139" t="str">
        <f>'Line Items'!D1005</f>
        <v>HST Powercar - Porterbrook</v>
      </c>
      <c r="E1593" s="102"/>
      <c r="F1593" s="140" t="str">
        <f t="shared" si="122"/>
        <v>£000</v>
      </c>
      <c r="G1593" s="103">
        <f t="shared" si="123"/>
        <v>0</v>
      </c>
      <c r="H1593" s="103">
        <f t="shared" si="123"/>
        <v>0</v>
      </c>
      <c r="I1593" s="103">
        <f t="shared" si="123"/>
        <v>0</v>
      </c>
      <c r="J1593" s="103">
        <f t="shared" si="123"/>
        <v>0</v>
      </c>
      <c r="K1593" s="103">
        <f t="shared" si="123"/>
        <v>0</v>
      </c>
      <c r="L1593" s="103">
        <f t="shared" si="123"/>
        <v>0</v>
      </c>
      <c r="M1593" s="103">
        <f t="shared" si="123"/>
        <v>0</v>
      </c>
      <c r="N1593" s="103">
        <f t="shared" si="123"/>
        <v>0</v>
      </c>
      <c r="O1593" s="103">
        <f t="shared" si="123"/>
        <v>0</v>
      </c>
      <c r="P1593" s="103">
        <f t="shared" si="123"/>
        <v>0</v>
      </c>
      <c r="Q1593" s="103">
        <f t="shared" si="123"/>
        <v>0</v>
      </c>
      <c r="R1593" s="103">
        <f t="shared" si="123"/>
        <v>0</v>
      </c>
      <c r="S1593" s="103">
        <f t="shared" si="123"/>
        <v>0</v>
      </c>
      <c r="T1593" s="103">
        <f t="shared" si="123"/>
        <v>0</v>
      </c>
      <c r="U1593" s="103">
        <f t="shared" si="123"/>
        <v>0</v>
      </c>
      <c r="V1593" s="103">
        <f t="shared" si="123"/>
        <v>0</v>
      </c>
      <c r="W1593" s="103">
        <f t="shared" si="123"/>
        <v>0</v>
      </c>
      <c r="X1593" s="103">
        <f t="shared" si="123"/>
        <v>0</v>
      </c>
      <c r="Y1593" s="103">
        <f t="shared" si="123"/>
        <v>0</v>
      </c>
      <c r="Z1593" s="103">
        <f t="shared" si="123"/>
        <v>0</v>
      </c>
      <c r="AA1593" s="103">
        <f t="shared" si="123"/>
        <v>0</v>
      </c>
      <c r="AB1593" s="103">
        <f t="shared" si="123"/>
        <v>0</v>
      </c>
      <c r="AC1593" s="104">
        <f t="shared" si="123"/>
        <v>0</v>
      </c>
      <c r="AE1593" s="105">
        <f t="shared" si="124"/>
        <v>0</v>
      </c>
      <c r="AG1593" s="105">
        <f t="shared" si="125"/>
        <v>0</v>
      </c>
      <c r="AI1593" s="105">
        <f t="shared" si="126"/>
        <v>0</v>
      </c>
      <c r="AK1593" s="301"/>
    </row>
    <row r="1594" spans="4:37" ht="12.75" customHeight="1" outlineLevel="1" x14ac:dyDescent="0.25">
      <c r="D1594" s="139" t="str">
        <f>'Line Items'!D1006</f>
        <v>HST Trailer - Porterbrook</v>
      </c>
      <c r="E1594" s="102"/>
      <c r="F1594" s="140" t="str">
        <f t="shared" si="122"/>
        <v>£000</v>
      </c>
      <c r="G1594" s="103">
        <f t="shared" si="123"/>
        <v>0</v>
      </c>
      <c r="H1594" s="103">
        <f t="shared" si="123"/>
        <v>0</v>
      </c>
      <c r="I1594" s="103">
        <f t="shared" si="123"/>
        <v>0</v>
      </c>
      <c r="J1594" s="103">
        <f t="shared" si="123"/>
        <v>0</v>
      </c>
      <c r="K1594" s="103">
        <f t="shared" si="123"/>
        <v>0</v>
      </c>
      <c r="L1594" s="103">
        <f t="shared" si="123"/>
        <v>0</v>
      </c>
      <c r="M1594" s="103">
        <f t="shared" si="123"/>
        <v>0</v>
      </c>
      <c r="N1594" s="103">
        <f t="shared" si="123"/>
        <v>0</v>
      </c>
      <c r="O1594" s="103">
        <f t="shared" si="123"/>
        <v>0</v>
      </c>
      <c r="P1594" s="103">
        <f t="shared" si="123"/>
        <v>0</v>
      </c>
      <c r="Q1594" s="103">
        <f t="shared" si="123"/>
        <v>0</v>
      </c>
      <c r="R1594" s="103">
        <f t="shared" si="123"/>
        <v>0</v>
      </c>
      <c r="S1594" s="103">
        <f t="shared" si="123"/>
        <v>0</v>
      </c>
      <c r="T1594" s="103">
        <f t="shared" si="123"/>
        <v>0</v>
      </c>
      <c r="U1594" s="103">
        <f t="shared" si="123"/>
        <v>0</v>
      </c>
      <c r="V1594" s="103">
        <f t="shared" si="123"/>
        <v>0</v>
      </c>
      <c r="W1594" s="103">
        <f t="shared" si="123"/>
        <v>0</v>
      </c>
      <c r="X1594" s="103">
        <f t="shared" si="123"/>
        <v>0</v>
      </c>
      <c r="Y1594" s="103">
        <f t="shared" si="123"/>
        <v>0</v>
      </c>
      <c r="Z1594" s="103">
        <f t="shared" si="123"/>
        <v>0</v>
      </c>
      <c r="AA1594" s="103">
        <f t="shared" si="123"/>
        <v>0</v>
      </c>
      <c r="AB1594" s="103">
        <f t="shared" si="123"/>
        <v>0</v>
      </c>
      <c r="AC1594" s="104">
        <f t="shared" si="123"/>
        <v>0</v>
      </c>
      <c r="AE1594" s="105">
        <f t="shared" si="124"/>
        <v>0</v>
      </c>
      <c r="AG1594" s="105">
        <f t="shared" si="125"/>
        <v>0</v>
      </c>
      <c r="AI1594" s="105">
        <f t="shared" si="126"/>
        <v>0</v>
      </c>
      <c r="AK1594" s="301"/>
    </row>
    <row r="1595" spans="4:37" ht="12.75" customHeight="1" outlineLevel="1" x14ac:dyDescent="0.25">
      <c r="D1595" s="139" t="str">
        <f>'Line Items'!D1007</f>
        <v>HST Catering - Porterbrook</v>
      </c>
      <c r="E1595" s="102"/>
      <c r="F1595" s="140" t="str">
        <f t="shared" si="122"/>
        <v>£000</v>
      </c>
      <c r="G1595" s="103">
        <f t="shared" si="123"/>
        <v>0</v>
      </c>
      <c r="H1595" s="103">
        <f t="shared" si="123"/>
        <v>0</v>
      </c>
      <c r="I1595" s="103">
        <f t="shared" si="123"/>
        <v>0</v>
      </c>
      <c r="J1595" s="103">
        <f t="shared" si="123"/>
        <v>0</v>
      </c>
      <c r="K1595" s="103">
        <f t="shared" si="123"/>
        <v>0</v>
      </c>
      <c r="L1595" s="103">
        <f t="shared" si="123"/>
        <v>0</v>
      </c>
      <c r="M1595" s="103">
        <f t="shared" si="123"/>
        <v>0</v>
      </c>
      <c r="N1595" s="103">
        <f t="shared" si="123"/>
        <v>0</v>
      </c>
      <c r="O1595" s="103">
        <f t="shared" si="123"/>
        <v>0</v>
      </c>
      <c r="P1595" s="103">
        <f t="shared" si="123"/>
        <v>0</v>
      </c>
      <c r="Q1595" s="103">
        <f t="shared" si="123"/>
        <v>0</v>
      </c>
      <c r="R1595" s="103">
        <f t="shared" si="123"/>
        <v>0</v>
      </c>
      <c r="S1595" s="103">
        <f t="shared" si="123"/>
        <v>0</v>
      </c>
      <c r="T1595" s="103">
        <f t="shared" si="123"/>
        <v>0</v>
      </c>
      <c r="U1595" s="103">
        <f t="shared" si="123"/>
        <v>0</v>
      </c>
      <c r="V1595" s="103">
        <f t="shared" si="123"/>
        <v>0</v>
      </c>
      <c r="W1595" s="103">
        <f t="shared" si="123"/>
        <v>0</v>
      </c>
      <c r="X1595" s="103">
        <f t="shared" si="123"/>
        <v>0</v>
      </c>
      <c r="Y1595" s="103">
        <f t="shared" si="123"/>
        <v>0</v>
      </c>
      <c r="Z1595" s="103">
        <f t="shared" si="123"/>
        <v>0</v>
      </c>
      <c r="AA1595" s="103">
        <f t="shared" si="123"/>
        <v>0</v>
      </c>
      <c r="AB1595" s="103">
        <f t="shared" si="123"/>
        <v>0</v>
      </c>
      <c r="AC1595" s="104">
        <f t="shared" si="123"/>
        <v>0</v>
      </c>
      <c r="AE1595" s="105">
        <f t="shared" si="124"/>
        <v>0</v>
      </c>
      <c r="AG1595" s="105">
        <f t="shared" si="125"/>
        <v>0</v>
      </c>
      <c r="AI1595" s="105">
        <f t="shared" si="126"/>
        <v>0</v>
      </c>
      <c r="AK1595" s="301"/>
    </row>
    <row r="1596" spans="4:37" ht="12.75" customHeight="1" outlineLevel="1" x14ac:dyDescent="0.25">
      <c r="D1596" s="139" t="str">
        <f>'Line Items'!D1008</f>
        <v>HST Spares - Porterbrook</v>
      </c>
      <c r="E1596" s="102"/>
      <c r="F1596" s="140" t="str">
        <f t="shared" si="122"/>
        <v>£000</v>
      </c>
      <c r="G1596" s="103">
        <f t="shared" si="123"/>
        <v>0</v>
      </c>
      <c r="H1596" s="103">
        <f t="shared" si="123"/>
        <v>0</v>
      </c>
      <c r="I1596" s="103">
        <f t="shared" ref="I1596:AC1596" si="127">I29*I1333</f>
        <v>0</v>
      </c>
      <c r="J1596" s="103">
        <f t="shared" si="127"/>
        <v>0</v>
      </c>
      <c r="K1596" s="103">
        <f t="shared" si="127"/>
        <v>0</v>
      </c>
      <c r="L1596" s="103">
        <f t="shared" si="127"/>
        <v>0</v>
      </c>
      <c r="M1596" s="103">
        <f t="shared" si="127"/>
        <v>0</v>
      </c>
      <c r="N1596" s="103">
        <f t="shared" si="127"/>
        <v>0</v>
      </c>
      <c r="O1596" s="103">
        <f t="shared" si="127"/>
        <v>0</v>
      </c>
      <c r="P1596" s="103">
        <f t="shared" si="127"/>
        <v>0</v>
      </c>
      <c r="Q1596" s="103">
        <f t="shared" si="127"/>
        <v>0</v>
      </c>
      <c r="R1596" s="103">
        <f t="shared" si="127"/>
        <v>0</v>
      </c>
      <c r="S1596" s="103">
        <f t="shared" si="127"/>
        <v>0</v>
      </c>
      <c r="T1596" s="103">
        <f t="shared" si="127"/>
        <v>0</v>
      </c>
      <c r="U1596" s="103">
        <f t="shared" si="127"/>
        <v>0</v>
      </c>
      <c r="V1596" s="103">
        <f t="shared" si="127"/>
        <v>0</v>
      </c>
      <c r="W1596" s="103">
        <f t="shared" si="127"/>
        <v>0</v>
      </c>
      <c r="X1596" s="103">
        <f t="shared" si="127"/>
        <v>0</v>
      </c>
      <c r="Y1596" s="103">
        <f t="shared" si="127"/>
        <v>0</v>
      </c>
      <c r="Z1596" s="103">
        <f t="shared" si="127"/>
        <v>0</v>
      </c>
      <c r="AA1596" s="103">
        <f t="shared" si="127"/>
        <v>0</v>
      </c>
      <c r="AB1596" s="103">
        <f t="shared" si="127"/>
        <v>0</v>
      </c>
      <c r="AC1596" s="104">
        <f t="shared" si="127"/>
        <v>0</v>
      </c>
      <c r="AE1596" s="105">
        <f t="shared" si="124"/>
        <v>0</v>
      </c>
      <c r="AG1596" s="105">
        <f t="shared" si="125"/>
        <v>0</v>
      </c>
      <c r="AI1596" s="105">
        <f t="shared" si="126"/>
        <v>0</v>
      </c>
      <c r="AK1596" s="301"/>
    </row>
    <row r="1597" spans="4:37" ht="12.75" customHeight="1" outlineLevel="1" x14ac:dyDescent="0.25">
      <c r="D1597" s="139" t="str">
        <f>'Line Items'!D1009</f>
        <v>HST Powercar - Angel</v>
      </c>
      <c r="E1597" s="102"/>
      <c r="F1597" s="140" t="str">
        <f t="shared" si="122"/>
        <v>£000</v>
      </c>
      <c r="G1597" s="103">
        <f t="shared" ref="G1597:AC1608" si="128">G30*G1334</f>
        <v>0</v>
      </c>
      <c r="H1597" s="103">
        <f t="shared" si="128"/>
        <v>0</v>
      </c>
      <c r="I1597" s="103">
        <f t="shared" si="128"/>
        <v>0</v>
      </c>
      <c r="J1597" s="103">
        <f t="shared" si="128"/>
        <v>0</v>
      </c>
      <c r="K1597" s="103">
        <f t="shared" si="128"/>
        <v>0</v>
      </c>
      <c r="L1597" s="103">
        <f t="shared" si="128"/>
        <v>0</v>
      </c>
      <c r="M1597" s="103">
        <f t="shared" si="128"/>
        <v>0</v>
      </c>
      <c r="N1597" s="103">
        <f t="shared" si="128"/>
        <v>0</v>
      </c>
      <c r="O1597" s="103">
        <f t="shared" si="128"/>
        <v>0</v>
      </c>
      <c r="P1597" s="103">
        <f t="shared" si="128"/>
        <v>0</v>
      </c>
      <c r="Q1597" s="103">
        <f t="shared" si="128"/>
        <v>0</v>
      </c>
      <c r="R1597" s="103">
        <f t="shared" si="128"/>
        <v>0</v>
      </c>
      <c r="S1597" s="103">
        <f t="shared" si="128"/>
        <v>0</v>
      </c>
      <c r="T1597" s="103">
        <f t="shared" si="128"/>
        <v>0</v>
      </c>
      <c r="U1597" s="103">
        <f t="shared" si="128"/>
        <v>0</v>
      </c>
      <c r="V1597" s="103">
        <f t="shared" si="128"/>
        <v>0</v>
      </c>
      <c r="W1597" s="103">
        <f t="shared" si="128"/>
        <v>0</v>
      </c>
      <c r="X1597" s="103">
        <f t="shared" si="128"/>
        <v>0</v>
      </c>
      <c r="Y1597" s="103">
        <f t="shared" si="128"/>
        <v>0</v>
      </c>
      <c r="Z1597" s="103">
        <f t="shared" si="128"/>
        <v>0</v>
      </c>
      <c r="AA1597" s="103">
        <f t="shared" si="128"/>
        <v>0</v>
      </c>
      <c r="AB1597" s="103">
        <f t="shared" si="128"/>
        <v>0</v>
      </c>
      <c r="AC1597" s="104">
        <f t="shared" si="128"/>
        <v>0</v>
      </c>
      <c r="AE1597" s="105">
        <f t="shared" si="124"/>
        <v>0</v>
      </c>
      <c r="AG1597" s="105">
        <f t="shared" si="125"/>
        <v>0</v>
      </c>
      <c r="AI1597" s="105">
        <f t="shared" si="126"/>
        <v>0</v>
      </c>
      <c r="AK1597" s="301"/>
    </row>
    <row r="1598" spans="4:37" ht="12.75" customHeight="1" outlineLevel="1" x14ac:dyDescent="0.25">
      <c r="D1598" s="139" t="str">
        <f>'Line Items'!D1010</f>
        <v>HST Trailer - Angel</v>
      </c>
      <c r="E1598" s="102"/>
      <c r="F1598" s="140" t="str">
        <f t="shared" si="122"/>
        <v>£000</v>
      </c>
      <c r="G1598" s="103">
        <f t="shared" si="128"/>
        <v>0</v>
      </c>
      <c r="H1598" s="103">
        <f t="shared" si="128"/>
        <v>0</v>
      </c>
      <c r="I1598" s="103">
        <f t="shared" si="128"/>
        <v>0</v>
      </c>
      <c r="J1598" s="103">
        <f t="shared" si="128"/>
        <v>0</v>
      </c>
      <c r="K1598" s="103">
        <f t="shared" si="128"/>
        <v>0</v>
      </c>
      <c r="L1598" s="103">
        <f t="shared" si="128"/>
        <v>0</v>
      </c>
      <c r="M1598" s="103">
        <f t="shared" si="128"/>
        <v>0</v>
      </c>
      <c r="N1598" s="103">
        <f t="shared" si="128"/>
        <v>0</v>
      </c>
      <c r="O1598" s="103">
        <f t="shared" si="128"/>
        <v>0</v>
      </c>
      <c r="P1598" s="103">
        <f t="shared" si="128"/>
        <v>0</v>
      </c>
      <c r="Q1598" s="103">
        <f t="shared" si="128"/>
        <v>0</v>
      </c>
      <c r="R1598" s="103">
        <f t="shared" si="128"/>
        <v>0</v>
      </c>
      <c r="S1598" s="103">
        <f t="shared" si="128"/>
        <v>0</v>
      </c>
      <c r="T1598" s="103">
        <f t="shared" si="128"/>
        <v>0</v>
      </c>
      <c r="U1598" s="103">
        <f t="shared" si="128"/>
        <v>0</v>
      </c>
      <c r="V1598" s="103">
        <f t="shared" si="128"/>
        <v>0</v>
      </c>
      <c r="W1598" s="103">
        <f t="shared" si="128"/>
        <v>0</v>
      </c>
      <c r="X1598" s="103">
        <f t="shared" si="128"/>
        <v>0</v>
      </c>
      <c r="Y1598" s="103">
        <f t="shared" si="128"/>
        <v>0</v>
      </c>
      <c r="Z1598" s="103">
        <f t="shared" si="128"/>
        <v>0</v>
      </c>
      <c r="AA1598" s="103">
        <f t="shared" si="128"/>
        <v>0</v>
      </c>
      <c r="AB1598" s="103">
        <f t="shared" si="128"/>
        <v>0</v>
      </c>
      <c r="AC1598" s="104">
        <f t="shared" si="128"/>
        <v>0</v>
      </c>
      <c r="AE1598" s="105">
        <f t="shared" si="124"/>
        <v>0</v>
      </c>
      <c r="AG1598" s="105">
        <f t="shared" si="125"/>
        <v>0</v>
      </c>
      <c r="AI1598" s="105">
        <f t="shared" si="126"/>
        <v>0</v>
      </c>
      <c r="AK1598" s="301"/>
    </row>
    <row r="1599" spans="4:37" ht="12.75" customHeight="1" outlineLevel="1" x14ac:dyDescent="0.25">
      <c r="D1599" s="139" t="str">
        <f>'Line Items'!D1011</f>
        <v>[Rolling Stock Line 15]</v>
      </c>
      <c r="E1599" s="102"/>
      <c r="F1599" s="140" t="str">
        <f t="shared" si="122"/>
        <v>£000</v>
      </c>
      <c r="G1599" s="103">
        <f t="shared" si="128"/>
        <v>0</v>
      </c>
      <c r="H1599" s="103">
        <f t="shared" si="128"/>
        <v>0</v>
      </c>
      <c r="I1599" s="103">
        <f t="shared" si="128"/>
        <v>0</v>
      </c>
      <c r="J1599" s="103">
        <f t="shared" si="128"/>
        <v>0</v>
      </c>
      <c r="K1599" s="103">
        <f t="shared" si="128"/>
        <v>0</v>
      </c>
      <c r="L1599" s="103">
        <f t="shared" si="128"/>
        <v>0</v>
      </c>
      <c r="M1599" s="103">
        <f t="shared" si="128"/>
        <v>0</v>
      </c>
      <c r="N1599" s="103">
        <f t="shared" si="128"/>
        <v>0</v>
      </c>
      <c r="O1599" s="103">
        <f t="shared" si="128"/>
        <v>0</v>
      </c>
      <c r="P1599" s="103">
        <f t="shared" si="128"/>
        <v>0</v>
      </c>
      <c r="Q1599" s="103">
        <f t="shared" si="128"/>
        <v>0</v>
      </c>
      <c r="R1599" s="103">
        <f t="shared" si="128"/>
        <v>0</v>
      </c>
      <c r="S1599" s="103">
        <f t="shared" si="128"/>
        <v>0</v>
      </c>
      <c r="T1599" s="103">
        <f t="shared" si="128"/>
        <v>0</v>
      </c>
      <c r="U1599" s="103">
        <f t="shared" si="128"/>
        <v>0</v>
      </c>
      <c r="V1599" s="103">
        <f t="shared" si="128"/>
        <v>0</v>
      </c>
      <c r="W1599" s="103">
        <f t="shared" si="128"/>
        <v>0</v>
      </c>
      <c r="X1599" s="103">
        <f t="shared" si="128"/>
        <v>0</v>
      </c>
      <c r="Y1599" s="103">
        <f t="shared" si="128"/>
        <v>0</v>
      </c>
      <c r="Z1599" s="103">
        <f t="shared" si="128"/>
        <v>0</v>
      </c>
      <c r="AA1599" s="103">
        <f t="shared" si="128"/>
        <v>0</v>
      </c>
      <c r="AB1599" s="103">
        <f t="shared" si="128"/>
        <v>0</v>
      </c>
      <c r="AC1599" s="104">
        <f t="shared" si="128"/>
        <v>0</v>
      </c>
      <c r="AE1599" s="105">
        <f t="shared" si="124"/>
        <v>0</v>
      </c>
      <c r="AG1599" s="105">
        <f t="shared" si="125"/>
        <v>0</v>
      </c>
      <c r="AI1599" s="105">
        <f t="shared" si="126"/>
        <v>0</v>
      </c>
      <c r="AK1599" s="301"/>
    </row>
    <row r="1600" spans="4:37" ht="12.75" customHeight="1" outlineLevel="1" x14ac:dyDescent="0.25">
      <c r="D1600" s="139" t="str">
        <f>'Line Items'!D1012</f>
        <v>[Rolling Stock Line 16]</v>
      </c>
      <c r="E1600" s="102"/>
      <c r="F1600" s="140" t="str">
        <f t="shared" si="122"/>
        <v>£000</v>
      </c>
      <c r="G1600" s="103">
        <f t="shared" si="128"/>
        <v>0</v>
      </c>
      <c r="H1600" s="103">
        <f t="shared" si="128"/>
        <v>0</v>
      </c>
      <c r="I1600" s="103">
        <f t="shared" si="128"/>
        <v>0</v>
      </c>
      <c r="J1600" s="103">
        <f t="shared" si="128"/>
        <v>0</v>
      </c>
      <c r="K1600" s="103">
        <f t="shared" si="128"/>
        <v>0</v>
      </c>
      <c r="L1600" s="103">
        <f t="shared" si="128"/>
        <v>0</v>
      </c>
      <c r="M1600" s="103">
        <f t="shared" si="128"/>
        <v>0</v>
      </c>
      <c r="N1600" s="103">
        <f t="shared" si="128"/>
        <v>0</v>
      </c>
      <c r="O1600" s="103">
        <f t="shared" si="128"/>
        <v>0</v>
      </c>
      <c r="P1600" s="103">
        <f t="shared" si="128"/>
        <v>0</v>
      </c>
      <c r="Q1600" s="103">
        <f t="shared" si="128"/>
        <v>0</v>
      </c>
      <c r="R1600" s="103">
        <f t="shared" si="128"/>
        <v>0</v>
      </c>
      <c r="S1600" s="103">
        <f t="shared" si="128"/>
        <v>0</v>
      </c>
      <c r="T1600" s="103">
        <f t="shared" si="128"/>
        <v>0</v>
      </c>
      <c r="U1600" s="103">
        <f t="shared" si="128"/>
        <v>0</v>
      </c>
      <c r="V1600" s="103">
        <f t="shared" si="128"/>
        <v>0</v>
      </c>
      <c r="W1600" s="103">
        <f t="shared" si="128"/>
        <v>0</v>
      </c>
      <c r="X1600" s="103">
        <f t="shared" si="128"/>
        <v>0</v>
      </c>
      <c r="Y1600" s="103">
        <f t="shared" si="128"/>
        <v>0</v>
      </c>
      <c r="Z1600" s="103">
        <f t="shared" si="128"/>
        <v>0</v>
      </c>
      <c r="AA1600" s="103">
        <f t="shared" si="128"/>
        <v>0</v>
      </c>
      <c r="AB1600" s="103">
        <f t="shared" si="128"/>
        <v>0</v>
      </c>
      <c r="AC1600" s="104">
        <f t="shared" si="128"/>
        <v>0</v>
      </c>
      <c r="AE1600" s="105">
        <f t="shared" si="124"/>
        <v>0</v>
      </c>
      <c r="AG1600" s="105">
        <f t="shared" si="125"/>
        <v>0</v>
      </c>
      <c r="AI1600" s="105">
        <f t="shared" si="126"/>
        <v>0</v>
      </c>
      <c r="AK1600" s="301"/>
    </row>
    <row r="1601" spans="4:37" ht="12.75" customHeight="1" outlineLevel="1" x14ac:dyDescent="0.25">
      <c r="D1601" s="139" t="str">
        <f>'Line Items'!D1013</f>
        <v>[Rolling Stock Line 17]</v>
      </c>
      <c r="E1601" s="102"/>
      <c r="F1601" s="140" t="str">
        <f t="shared" si="122"/>
        <v>£000</v>
      </c>
      <c r="G1601" s="103">
        <f t="shared" si="128"/>
        <v>0</v>
      </c>
      <c r="H1601" s="103">
        <f t="shared" si="128"/>
        <v>0</v>
      </c>
      <c r="I1601" s="103">
        <f t="shared" si="128"/>
        <v>0</v>
      </c>
      <c r="J1601" s="103">
        <f t="shared" si="128"/>
        <v>0</v>
      </c>
      <c r="K1601" s="103">
        <f t="shared" si="128"/>
        <v>0</v>
      </c>
      <c r="L1601" s="103">
        <f t="shared" si="128"/>
        <v>0</v>
      </c>
      <c r="M1601" s="103">
        <f t="shared" si="128"/>
        <v>0</v>
      </c>
      <c r="N1601" s="103">
        <f t="shared" si="128"/>
        <v>0</v>
      </c>
      <c r="O1601" s="103">
        <f t="shared" si="128"/>
        <v>0</v>
      </c>
      <c r="P1601" s="103">
        <f t="shared" si="128"/>
        <v>0</v>
      </c>
      <c r="Q1601" s="103">
        <f t="shared" si="128"/>
        <v>0</v>
      </c>
      <c r="R1601" s="103">
        <f t="shared" si="128"/>
        <v>0</v>
      </c>
      <c r="S1601" s="103">
        <f t="shared" si="128"/>
        <v>0</v>
      </c>
      <c r="T1601" s="103">
        <f t="shared" si="128"/>
        <v>0</v>
      </c>
      <c r="U1601" s="103">
        <f t="shared" si="128"/>
        <v>0</v>
      </c>
      <c r="V1601" s="103">
        <f t="shared" si="128"/>
        <v>0</v>
      </c>
      <c r="W1601" s="103">
        <f t="shared" si="128"/>
        <v>0</v>
      </c>
      <c r="X1601" s="103">
        <f t="shared" si="128"/>
        <v>0</v>
      </c>
      <c r="Y1601" s="103">
        <f t="shared" si="128"/>
        <v>0</v>
      </c>
      <c r="Z1601" s="103">
        <f t="shared" si="128"/>
        <v>0</v>
      </c>
      <c r="AA1601" s="103">
        <f t="shared" si="128"/>
        <v>0</v>
      </c>
      <c r="AB1601" s="103">
        <f t="shared" si="128"/>
        <v>0</v>
      </c>
      <c r="AC1601" s="104">
        <f t="shared" si="128"/>
        <v>0</v>
      </c>
      <c r="AE1601" s="105">
        <f t="shared" si="124"/>
        <v>0</v>
      </c>
      <c r="AG1601" s="105">
        <f t="shared" si="125"/>
        <v>0</v>
      </c>
      <c r="AI1601" s="105">
        <f t="shared" si="126"/>
        <v>0</v>
      </c>
      <c r="AK1601" s="301"/>
    </row>
    <row r="1602" spans="4:37" ht="12.75" customHeight="1" outlineLevel="1" x14ac:dyDescent="0.25">
      <c r="D1602" s="139" t="str">
        <f>'Line Items'!D1014</f>
        <v>[Rolling Stock Line 18]</v>
      </c>
      <c r="E1602" s="102"/>
      <c r="F1602" s="140" t="str">
        <f t="shared" si="122"/>
        <v>£000</v>
      </c>
      <c r="G1602" s="103">
        <f t="shared" si="128"/>
        <v>0</v>
      </c>
      <c r="H1602" s="103">
        <f t="shared" si="128"/>
        <v>0</v>
      </c>
      <c r="I1602" s="103">
        <f t="shared" si="128"/>
        <v>0</v>
      </c>
      <c r="J1602" s="103">
        <f t="shared" si="128"/>
        <v>0</v>
      </c>
      <c r="K1602" s="103">
        <f t="shared" si="128"/>
        <v>0</v>
      </c>
      <c r="L1602" s="103">
        <f t="shared" si="128"/>
        <v>0</v>
      </c>
      <c r="M1602" s="103">
        <f t="shared" si="128"/>
        <v>0</v>
      </c>
      <c r="N1602" s="103">
        <f t="shared" si="128"/>
        <v>0</v>
      </c>
      <c r="O1602" s="103">
        <f t="shared" si="128"/>
        <v>0</v>
      </c>
      <c r="P1602" s="103">
        <f t="shared" si="128"/>
        <v>0</v>
      </c>
      <c r="Q1602" s="103">
        <f t="shared" si="128"/>
        <v>0</v>
      </c>
      <c r="R1602" s="103">
        <f t="shared" si="128"/>
        <v>0</v>
      </c>
      <c r="S1602" s="103">
        <f t="shared" si="128"/>
        <v>0</v>
      </c>
      <c r="T1602" s="103">
        <f t="shared" si="128"/>
        <v>0</v>
      </c>
      <c r="U1602" s="103">
        <f t="shared" si="128"/>
        <v>0</v>
      </c>
      <c r="V1602" s="103">
        <f t="shared" si="128"/>
        <v>0</v>
      </c>
      <c r="W1602" s="103">
        <f t="shared" si="128"/>
        <v>0</v>
      </c>
      <c r="X1602" s="103">
        <f t="shared" si="128"/>
        <v>0</v>
      </c>
      <c r="Y1602" s="103">
        <f t="shared" si="128"/>
        <v>0</v>
      </c>
      <c r="Z1602" s="103">
        <f t="shared" si="128"/>
        <v>0</v>
      </c>
      <c r="AA1602" s="103">
        <f t="shared" si="128"/>
        <v>0</v>
      </c>
      <c r="AB1602" s="103">
        <f t="shared" si="128"/>
        <v>0</v>
      </c>
      <c r="AC1602" s="104">
        <f t="shared" si="128"/>
        <v>0</v>
      </c>
      <c r="AE1602" s="105">
        <f t="shared" si="124"/>
        <v>0</v>
      </c>
      <c r="AG1602" s="105">
        <f t="shared" si="125"/>
        <v>0</v>
      </c>
      <c r="AI1602" s="105">
        <f t="shared" si="126"/>
        <v>0</v>
      </c>
      <c r="AK1602" s="301"/>
    </row>
    <row r="1603" spans="4:37" ht="12.75" customHeight="1" outlineLevel="1" x14ac:dyDescent="0.25">
      <c r="D1603" s="139" t="str">
        <f>'Line Items'!D1015</f>
        <v>[Rolling Stock Line 19]</v>
      </c>
      <c r="E1603" s="102"/>
      <c r="F1603" s="140" t="str">
        <f t="shared" si="122"/>
        <v>£000</v>
      </c>
      <c r="G1603" s="103">
        <f t="shared" si="128"/>
        <v>0</v>
      </c>
      <c r="H1603" s="103">
        <f t="shared" si="128"/>
        <v>0</v>
      </c>
      <c r="I1603" s="103">
        <f t="shared" si="128"/>
        <v>0</v>
      </c>
      <c r="J1603" s="103">
        <f t="shared" si="128"/>
        <v>0</v>
      </c>
      <c r="K1603" s="103">
        <f t="shared" si="128"/>
        <v>0</v>
      </c>
      <c r="L1603" s="103">
        <f t="shared" si="128"/>
        <v>0</v>
      </c>
      <c r="M1603" s="103">
        <f t="shared" si="128"/>
        <v>0</v>
      </c>
      <c r="N1603" s="103">
        <f t="shared" si="128"/>
        <v>0</v>
      </c>
      <c r="O1603" s="103">
        <f t="shared" si="128"/>
        <v>0</v>
      </c>
      <c r="P1603" s="103">
        <f t="shared" si="128"/>
        <v>0</v>
      </c>
      <c r="Q1603" s="103">
        <f t="shared" si="128"/>
        <v>0</v>
      </c>
      <c r="R1603" s="103">
        <f t="shared" si="128"/>
        <v>0</v>
      </c>
      <c r="S1603" s="103">
        <f t="shared" si="128"/>
        <v>0</v>
      </c>
      <c r="T1603" s="103">
        <f t="shared" si="128"/>
        <v>0</v>
      </c>
      <c r="U1603" s="103">
        <f t="shared" si="128"/>
        <v>0</v>
      </c>
      <c r="V1603" s="103">
        <f t="shared" si="128"/>
        <v>0</v>
      </c>
      <c r="W1603" s="103">
        <f t="shared" si="128"/>
        <v>0</v>
      </c>
      <c r="X1603" s="103">
        <f t="shared" si="128"/>
        <v>0</v>
      </c>
      <c r="Y1603" s="103">
        <f t="shared" si="128"/>
        <v>0</v>
      </c>
      <c r="Z1603" s="103">
        <f t="shared" si="128"/>
        <v>0</v>
      </c>
      <c r="AA1603" s="103">
        <f t="shared" si="128"/>
        <v>0</v>
      </c>
      <c r="AB1603" s="103">
        <f t="shared" si="128"/>
        <v>0</v>
      </c>
      <c r="AC1603" s="104">
        <f t="shared" si="128"/>
        <v>0</v>
      </c>
      <c r="AE1603" s="105">
        <f t="shared" si="124"/>
        <v>0</v>
      </c>
      <c r="AG1603" s="105">
        <f t="shared" si="125"/>
        <v>0</v>
      </c>
      <c r="AI1603" s="105">
        <f t="shared" si="126"/>
        <v>0</v>
      </c>
      <c r="AK1603" s="301"/>
    </row>
    <row r="1604" spans="4:37" ht="12.75" customHeight="1" outlineLevel="1" x14ac:dyDescent="0.25">
      <c r="D1604" s="139" t="str">
        <f>'Line Items'!D1016</f>
        <v>[Rolling Stock Line 20]</v>
      </c>
      <c r="E1604" s="102"/>
      <c r="F1604" s="140" t="str">
        <f t="shared" si="122"/>
        <v>£000</v>
      </c>
      <c r="G1604" s="103">
        <f t="shared" si="128"/>
        <v>0</v>
      </c>
      <c r="H1604" s="103">
        <f t="shared" si="128"/>
        <v>0</v>
      </c>
      <c r="I1604" s="103">
        <f t="shared" si="128"/>
        <v>0</v>
      </c>
      <c r="J1604" s="103">
        <f t="shared" si="128"/>
        <v>0</v>
      </c>
      <c r="K1604" s="103">
        <f t="shared" si="128"/>
        <v>0</v>
      </c>
      <c r="L1604" s="103">
        <f t="shared" si="128"/>
        <v>0</v>
      </c>
      <c r="M1604" s="103">
        <f t="shared" si="128"/>
        <v>0</v>
      </c>
      <c r="N1604" s="103">
        <f t="shared" si="128"/>
        <v>0</v>
      </c>
      <c r="O1604" s="103">
        <f t="shared" si="128"/>
        <v>0</v>
      </c>
      <c r="P1604" s="103">
        <f t="shared" si="128"/>
        <v>0</v>
      </c>
      <c r="Q1604" s="103">
        <f t="shared" si="128"/>
        <v>0</v>
      </c>
      <c r="R1604" s="103">
        <f t="shared" si="128"/>
        <v>0</v>
      </c>
      <c r="S1604" s="103">
        <f t="shared" si="128"/>
        <v>0</v>
      </c>
      <c r="T1604" s="103">
        <f t="shared" si="128"/>
        <v>0</v>
      </c>
      <c r="U1604" s="103">
        <f t="shared" si="128"/>
        <v>0</v>
      </c>
      <c r="V1604" s="103">
        <f t="shared" si="128"/>
        <v>0</v>
      </c>
      <c r="W1604" s="103">
        <f t="shared" si="128"/>
        <v>0</v>
      </c>
      <c r="X1604" s="103">
        <f t="shared" si="128"/>
        <v>0</v>
      </c>
      <c r="Y1604" s="103">
        <f t="shared" si="128"/>
        <v>0</v>
      </c>
      <c r="Z1604" s="103">
        <f t="shared" si="128"/>
        <v>0</v>
      </c>
      <c r="AA1604" s="103">
        <f t="shared" si="128"/>
        <v>0</v>
      </c>
      <c r="AB1604" s="103">
        <f t="shared" si="128"/>
        <v>0</v>
      </c>
      <c r="AC1604" s="104">
        <f t="shared" si="128"/>
        <v>0</v>
      </c>
      <c r="AE1604" s="105">
        <f t="shared" si="124"/>
        <v>0</v>
      </c>
      <c r="AG1604" s="105">
        <f t="shared" si="125"/>
        <v>0</v>
      </c>
      <c r="AI1604" s="105">
        <f t="shared" si="126"/>
        <v>0</v>
      </c>
      <c r="AK1604" s="301"/>
    </row>
    <row r="1605" spans="4:37" ht="12.75" customHeight="1" outlineLevel="1" x14ac:dyDescent="0.25">
      <c r="D1605" s="139" t="str">
        <f>'Line Items'!D1017</f>
        <v>[Rolling Stock Line 21]</v>
      </c>
      <c r="E1605" s="102"/>
      <c r="F1605" s="140" t="str">
        <f t="shared" si="122"/>
        <v>£000</v>
      </c>
      <c r="G1605" s="103">
        <f t="shared" si="128"/>
        <v>0</v>
      </c>
      <c r="H1605" s="103">
        <f t="shared" si="128"/>
        <v>0</v>
      </c>
      <c r="I1605" s="103">
        <f t="shared" si="128"/>
        <v>0</v>
      </c>
      <c r="J1605" s="103">
        <f t="shared" si="128"/>
        <v>0</v>
      </c>
      <c r="K1605" s="103">
        <f t="shared" si="128"/>
        <v>0</v>
      </c>
      <c r="L1605" s="103">
        <f t="shared" si="128"/>
        <v>0</v>
      </c>
      <c r="M1605" s="103">
        <f t="shared" si="128"/>
        <v>0</v>
      </c>
      <c r="N1605" s="103">
        <f t="shared" si="128"/>
        <v>0</v>
      </c>
      <c r="O1605" s="103">
        <f t="shared" si="128"/>
        <v>0</v>
      </c>
      <c r="P1605" s="103">
        <f t="shared" si="128"/>
        <v>0</v>
      </c>
      <c r="Q1605" s="103">
        <f t="shared" si="128"/>
        <v>0</v>
      </c>
      <c r="R1605" s="103">
        <f t="shared" si="128"/>
        <v>0</v>
      </c>
      <c r="S1605" s="103">
        <f t="shared" si="128"/>
        <v>0</v>
      </c>
      <c r="T1605" s="103">
        <f t="shared" si="128"/>
        <v>0</v>
      </c>
      <c r="U1605" s="103">
        <f t="shared" si="128"/>
        <v>0</v>
      </c>
      <c r="V1605" s="103">
        <f t="shared" si="128"/>
        <v>0</v>
      </c>
      <c r="W1605" s="103">
        <f t="shared" si="128"/>
        <v>0</v>
      </c>
      <c r="X1605" s="103">
        <f t="shared" si="128"/>
        <v>0</v>
      </c>
      <c r="Y1605" s="103">
        <f t="shared" si="128"/>
        <v>0</v>
      </c>
      <c r="Z1605" s="103">
        <f t="shared" si="128"/>
        <v>0</v>
      </c>
      <c r="AA1605" s="103">
        <f t="shared" si="128"/>
        <v>0</v>
      </c>
      <c r="AB1605" s="103">
        <f t="shared" si="128"/>
        <v>0</v>
      </c>
      <c r="AC1605" s="104">
        <f t="shared" si="128"/>
        <v>0</v>
      </c>
      <c r="AE1605" s="105">
        <f t="shared" si="124"/>
        <v>0</v>
      </c>
      <c r="AG1605" s="105">
        <f t="shared" si="125"/>
        <v>0</v>
      </c>
      <c r="AI1605" s="105">
        <f t="shared" si="126"/>
        <v>0</v>
      </c>
      <c r="AK1605" s="301"/>
    </row>
    <row r="1606" spans="4:37" ht="12.75" customHeight="1" outlineLevel="1" x14ac:dyDescent="0.25">
      <c r="D1606" s="139" t="str">
        <f>'Line Items'!D1018</f>
        <v>[Rolling Stock Line 22]</v>
      </c>
      <c r="E1606" s="102"/>
      <c r="F1606" s="140" t="str">
        <f t="shared" si="122"/>
        <v>£000</v>
      </c>
      <c r="G1606" s="103">
        <f t="shared" si="128"/>
        <v>0</v>
      </c>
      <c r="H1606" s="103">
        <f t="shared" si="128"/>
        <v>0</v>
      </c>
      <c r="I1606" s="103">
        <f t="shared" si="128"/>
        <v>0</v>
      </c>
      <c r="J1606" s="103">
        <f t="shared" si="128"/>
        <v>0</v>
      </c>
      <c r="K1606" s="103">
        <f t="shared" si="128"/>
        <v>0</v>
      </c>
      <c r="L1606" s="103">
        <f t="shared" si="128"/>
        <v>0</v>
      </c>
      <c r="M1606" s="103">
        <f t="shared" si="128"/>
        <v>0</v>
      </c>
      <c r="N1606" s="103">
        <f t="shared" si="128"/>
        <v>0</v>
      </c>
      <c r="O1606" s="103">
        <f t="shared" si="128"/>
        <v>0</v>
      </c>
      <c r="P1606" s="103">
        <f t="shared" si="128"/>
        <v>0</v>
      </c>
      <c r="Q1606" s="103">
        <f t="shared" si="128"/>
        <v>0</v>
      </c>
      <c r="R1606" s="103">
        <f t="shared" si="128"/>
        <v>0</v>
      </c>
      <c r="S1606" s="103">
        <f t="shared" si="128"/>
        <v>0</v>
      </c>
      <c r="T1606" s="103">
        <f t="shared" si="128"/>
        <v>0</v>
      </c>
      <c r="U1606" s="103">
        <f t="shared" si="128"/>
        <v>0</v>
      </c>
      <c r="V1606" s="103">
        <f t="shared" si="128"/>
        <v>0</v>
      </c>
      <c r="W1606" s="103">
        <f t="shared" si="128"/>
        <v>0</v>
      </c>
      <c r="X1606" s="103">
        <f t="shared" si="128"/>
        <v>0</v>
      </c>
      <c r="Y1606" s="103">
        <f t="shared" si="128"/>
        <v>0</v>
      </c>
      <c r="Z1606" s="103">
        <f t="shared" si="128"/>
        <v>0</v>
      </c>
      <c r="AA1606" s="103">
        <f t="shared" si="128"/>
        <v>0</v>
      </c>
      <c r="AB1606" s="103">
        <f t="shared" si="128"/>
        <v>0</v>
      </c>
      <c r="AC1606" s="104">
        <f t="shared" si="128"/>
        <v>0</v>
      </c>
      <c r="AE1606" s="105">
        <f t="shared" si="124"/>
        <v>0</v>
      </c>
      <c r="AG1606" s="105">
        <f t="shared" si="125"/>
        <v>0</v>
      </c>
      <c r="AI1606" s="105">
        <f t="shared" si="126"/>
        <v>0</v>
      </c>
      <c r="AK1606" s="301"/>
    </row>
    <row r="1607" spans="4:37" ht="12.75" customHeight="1" outlineLevel="1" x14ac:dyDescent="0.25">
      <c r="D1607" s="139" t="str">
        <f>'Line Items'!D1019</f>
        <v>[Rolling Stock Line 23]</v>
      </c>
      <c r="E1607" s="102"/>
      <c r="F1607" s="140" t="str">
        <f t="shared" si="122"/>
        <v>£000</v>
      </c>
      <c r="G1607" s="103">
        <f t="shared" si="128"/>
        <v>0</v>
      </c>
      <c r="H1607" s="103">
        <f t="shared" si="128"/>
        <v>0</v>
      </c>
      <c r="I1607" s="103">
        <f t="shared" si="128"/>
        <v>0</v>
      </c>
      <c r="J1607" s="103">
        <f t="shared" si="128"/>
        <v>0</v>
      </c>
      <c r="K1607" s="103">
        <f t="shared" si="128"/>
        <v>0</v>
      </c>
      <c r="L1607" s="103">
        <f t="shared" si="128"/>
        <v>0</v>
      </c>
      <c r="M1607" s="103">
        <f t="shared" si="128"/>
        <v>0</v>
      </c>
      <c r="N1607" s="103">
        <f t="shared" si="128"/>
        <v>0</v>
      </c>
      <c r="O1607" s="103">
        <f t="shared" si="128"/>
        <v>0</v>
      </c>
      <c r="P1607" s="103">
        <f t="shared" si="128"/>
        <v>0</v>
      </c>
      <c r="Q1607" s="103">
        <f t="shared" si="128"/>
        <v>0</v>
      </c>
      <c r="R1607" s="103">
        <f t="shared" si="128"/>
        <v>0</v>
      </c>
      <c r="S1607" s="103">
        <f t="shared" si="128"/>
        <v>0</v>
      </c>
      <c r="T1607" s="103">
        <f t="shared" si="128"/>
        <v>0</v>
      </c>
      <c r="U1607" s="103">
        <f t="shared" si="128"/>
        <v>0</v>
      </c>
      <c r="V1607" s="103">
        <f t="shared" si="128"/>
        <v>0</v>
      </c>
      <c r="W1607" s="103">
        <f t="shared" si="128"/>
        <v>0</v>
      </c>
      <c r="X1607" s="103">
        <f t="shared" si="128"/>
        <v>0</v>
      </c>
      <c r="Y1607" s="103">
        <f t="shared" si="128"/>
        <v>0</v>
      </c>
      <c r="Z1607" s="103">
        <f t="shared" si="128"/>
        <v>0</v>
      </c>
      <c r="AA1607" s="103">
        <f t="shared" si="128"/>
        <v>0</v>
      </c>
      <c r="AB1607" s="103">
        <f t="shared" si="128"/>
        <v>0</v>
      </c>
      <c r="AC1607" s="104">
        <f t="shared" si="128"/>
        <v>0</v>
      </c>
      <c r="AE1607" s="105">
        <f t="shared" si="124"/>
        <v>0</v>
      </c>
      <c r="AG1607" s="105">
        <f t="shared" si="125"/>
        <v>0</v>
      </c>
      <c r="AI1607" s="105">
        <f t="shared" si="126"/>
        <v>0</v>
      </c>
      <c r="AK1607" s="301"/>
    </row>
    <row r="1608" spans="4:37" ht="12.75" customHeight="1" outlineLevel="1" x14ac:dyDescent="0.25">
      <c r="D1608" s="139" t="str">
        <f>'Line Items'!D1020</f>
        <v>[Rolling Stock Line 24]</v>
      </c>
      <c r="E1608" s="102"/>
      <c r="F1608" s="140" t="str">
        <f t="shared" si="122"/>
        <v>£000</v>
      </c>
      <c r="G1608" s="103">
        <f t="shared" si="128"/>
        <v>0</v>
      </c>
      <c r="H1608" s="103">
        <f t="shared" si="128"/>
        <v>0</v>
      </c>
      <c r="I1608" s="103">
        <f t="shared" ref="I1608:AC1608" si="129">I41*I1345</f>
        <v>0</v>
      </c>
      <c r="J1608" s="103">
        <f t="shared" si="129"/>
        <v>0</v>
      </c>
      <c r="K1608" s="103">
        <f t="shared" si="129"/>
        <v>0</v>
      </c>
      <c r="L1608" s="103">
        <f t="shared" si="129"/>
        <v>0</v>
      </c>
      <c r="M1608" s="103">
        <f t="shared" si="129"/>
        <v>0</v>
      </c>
      <c r="N1608" s="103">
        <f t="shared" si="129"/>
        <v>0</v>
      </c>
      <c r="O1608" s="103">
        <f t="shared" si="129"/>
        <v>0</v>
      </c>
      <c r="P1608" s="103">
        <f t="shared" si="129"/>
        <v>0</v>
      </c>
      <c r="Q1608" s="103">
        <f t="shared" si="129"/>
        <v>0</v>
      </c>
      <c r="R1608" s="103">
        <f t="shared" si="129"/>
        <v>0</v>
      </c>
      <c r="S1608" s="103">
        <f t="shared" si="129"/>
        <v>0</v>
      </c>
      <c r="T1608" s="103">
        <f t="shared" si="129"/>
        <v>0</v>
      </c>
      <c r="U1608" s="103">
        <f t="shared" si="129"/>
        <v>0</v>
      </c>
      <c r="V1608" s="103">
        <f t="shared" si="129"/>
        <v>0</v>
      </c>
      <c r="W1608" s="103">
        <f t="shared" si="129"/>
        <v>0</v>
      </c>
      <c r="X1608" s="103">
        <f t="shared" si="129"/>
        <v>0</v>
      </c>
      <c r="Y1608" s="103">
        <f t="shared" si="129"/>
        <v>0</v>
      </c>
      <c r="Z1608" s="103">
        <f t="shared" si="129"/>
        <v>0</v>
      </c>
      <c r="AA1608" s="103">
        <f t="shared" si="129"/>
        <v>0</v>
      </c>
      <c r="AB1608" s="103">
        <f t="shared" si="129"/>
        <v>0</v>
      </c>
      <c r="AC1608" s="104">
        <f t="shared" si="129"/>
        <v>0</v>
      </c>
      <c r="AE1608" s="105">
        <f t="shared" si="124"/>
        <v>0</v>
      </c>
      <c r="AG1608" s="105">
        <f t="shared" si="125"/>
        <v>0</v>
      </c>
      <c r="AI1608" s="105">
        <f t="shared" si="126"/>
        <v>0</v>
      </c>
      <c r="AK1608" s="301"/>
    </row>
    <row r="1609" spans="4:37" ht="12.75" customHeight="1" outlineLevel="1" x14ac:dyDescent="0.25">
      <c r="D1609" s="139" t="str">
        <f>'Line Items'!D1021</f>
        <v>[Rolling Stock Line 25]</v>
      </c>
      <c r="E1609" s="102"/>
      <c r="F1609" s="140" t="str">
        <f t="shared" si="122"/>
        <v>£000</v>
      </c>
      <c r="G1609" s="103">
        <f t="shared" ref="G1609:AC1620" si="130">G42*G1346</f>
        <v>0</v>
      </c>
      <c r="H1609" s="103">
        <f t="shared" si="130"/>
        <v>0</v>
      </c>
      <c r="I1609" s="103">
        <f t="shared" si="130"/>
        <v>0</v>
      </c>
      <c r="J1609" s="103">
        <f t="shared" si="130"/>
        <v>0</v>
      </c>
      <c r="K1609" s="103">
        <f t="shared" si="130"/>
        <v>0</v>
      </c>
      <c r="L1609" s="103">
        <f t="shared" si="130"/>
        <v>0</v>
      </c>
      <c r="M1609" s="103">
        <f t="shared" si="130"/>
        <v>0</v>
      </c>
      <c r="N1609" s="103">
        <f t="shared" si="130"/>
        <v>0</v>
      </c>
      <c r="O1609" s="103">
        <f t="shared" si="130"/>
        <v>0</v>
      </c>
      <c r="P1609" s="103">
        <f t="shared" si="130"/>
        <v>0</v>
      </c>
      <c r="Q1609" s="103">
        <f t="shared" si="130"/>
        <v>0</v>
      </c>
      <c r="R1609" s="103">
        <f t="shared" si="130"/>
        <v>0</v>
      </c>
      <c r="S1609" s="103">
        <f t="shared" si="130"/>
        <v>0</v>
      </c>
      <c r="T1609" s="103">
        <f t="shared" si="130"/>
        <v>0</v>
      </c>
      <c r="U1609" s="103">
        <f t="shared" si="130"/>
        <v>0</v>
      </c>
      <c r="V1609" s="103">
        <f t="shared" si="130"/>
        <v>0</v>
      </c>
      <c r="W1609" s="103">
        <f t="shared" si="130"/>
        <v>0</v>
      </c>
      <c r="X1609" s="103">
        <f t="shared" si="130"/>
        <v>0</v>
      </c>
      <c r="Y1609" s="103">
        <f t="shared" si="130"/>
        <v>0</v>
      </c>
      <c r="Z1609" s="103">
        <f t="shared" si="130"/>
        <v>0</v>
      </c>
      <c r="AA1609" s="103">
        <f t="shared" si="130"/>
        <v>0</v>
      </c>
      <c r="AB1609" s="103">
        <f t="shared" si="130"/>
        <v>0</v>
      </c>
      <c r="AC1609" s="104">
        <f t="shared" si="130"/>
        <v>0</v>
      </c>
      <c r="AE1609" s="105">
        <f t="shared" si="124"/>
        <v>0</v>
      </c>
      <c r="AG1609" s="105">
        <f t="shared" si="125"/>
        <v>0</v>
      </c>
      <c r="AI1609" s="105">
        <f t="shared" si="126"/>
        <v>0</v>
      </c>
      <c r="AK1609" s="301"/>
    </row>
    <row r="1610" spans="4:37" ht="12.75" customHeight="1" outlineLevel="1" x14ac:dyDescent="0.25">
      <c r="D1610" s="139" t="str">
        <f>'Line Items'!D1022</f>
        <v>[Rolling Stock Line 26]</v>
      </c>
      <c r="E1610" s="102"/>
      <c r="F1610" s="140" t="str">
        <f t="shared" si="122"/>
        <v>£000</v>
      </c>
      <c r="G1610" s="103">
        <f t="shared" si="130"/>
        <v>0</v>
      </c>
      <c r="H1610" s="103">
        <f t="shared" si="130"/>
        <v>0</v>
      </c>
      <c r="I1610" s="103">
        <f t="shared" si="130"/>
        <v>0</v>
      </c>
      <c r="J1610" s="103">
        <f t="shared" si="130"/>
        <v>0</v>
      </c>
      <c r="K1610" s="103">
        <f t="shared" si="130"/>
        <v>0</v>
      </c>
      <c r="L1610" s="103">
        <f t="shared" si="130"/>
        <v>0</v>
      </c>
      <c r="M1610" s="103">
        <f t="shared" si="130"/>
        <v>0</v>
      </c>
      <c r="N1610" s="103">
        <f t="shared" si="130"/>
        <v>0</v>
      </c>
      <c r="O1610" s="103">
        <f t="shared" si="130"/>
        <v>0</v>
      </c>
      <c r="P1610" s="103">
        <f t="shared" si="130"/>
        <v>0</v>
      </c>
      <c r="Q1610" s="103">
        <f t="shared" si="130"/>
        <v>0</v>
      </c>
      <c r="R1610" s="103">
        <f t="shared" si="130"/>
        <v>0</v>
      </c>
      <c r="S1610" s="103">
        <f t="shared" si="130"/>
        <v>0</v>
      </c>
      <c r="T1610" s="103">
        <f t="shared" si="130"/>
        <v>0</v>
      </c>
      <c r="U1610" s="103">
        <f t="shared" si="130"/>
        <v>0</v>
      </c>
      <c r="V1610" s="103">
        <f t="shared" si="130"/>
        <v>0</v>
      </c>
      <c r="W1610" s="103">
        <f t="shared" si="130"/>
        <v>0</v>
      </c>
      <c r="X1610" s="103">
        <f t="shared" si="130"/>
        <v>0</v>
      </c>
      <c r="Y1610" s="103">
        <f t="shared" si="130"/>
        <v>0</v>
      </c>
      <c r="Z1610" s="103">
        <f t="shared" si="130"/>
        <v>0</v>
      </c>
      <c r="AA1610" s="103">
        <f t="shared" si="130"/>
        <v>0</v>
      </c>
      <c r="AB1610" s="103">
        <f t="shared" si="130"/>
        <v>0</v>
      </c>
      <c r="AC1610" s="104">
        <f t="shared" si="130"/>
        <v>0</v>
      </c>
      <c r="AE1610" s="105">
        <f t="shared" si="124"/>
        <v>0</v>
      </c>
      <c r="AG1610" s="105">
        <f t="shared" si="125"/>
        <v>0</v>
      </c>
      <c r="AI1610" s="105">
        <f t="shared" si="126"/>
        <v>0</v>
      </c>
      <c r="AK1610" s="301"/>
    </row>
    <row r="1611" spans="4:37" ht="12.75" customHeight="1" outlineLevel="1" x14ac:dyDescent="0.25">
      <c r="D1611" s="139" t="str">
        <f>'Line Items'!D1023</f>
        <v>[Rolling Stock Line 27]</v>
      </c>
      <c r="E1611" s="102"/>
      <c r="F1611" s="140" t="str">
        <f t="shared" si="122"/>
        <v>£000</v>
      </c>
      <c r="G1611" s="103">
        <f t="shared" si="130"/>
        <v>0</v>
      </c>
      <c r="H1611" s="103">
        <f t="shared" si="130"/>
        <v>0</v>
      </c>
      <c r="I1611" s="103">
        <f t="shared" si="130"/>
        <v>0</v>
      </c>
      <c r="J1611" s="103">
        <f t="shared" si="130"/>
        <v>0</v>
      </c>
      <c r="K1611" s="103">
        <f t="shared" si="130"/>
        <v>0</v>
      </c>
      <c r="L1611" s="103">
        <f t="shared" si="130"/>
        <v>0</v>
      </c>
      <c r="M1611" s="103">
        <f t="shared" si="130"/>
        <v>0</v>
      </c>
      <c r="N1611" s="103">
        <f t="shared" si="130"/>
        <v>0</v>
      </c>
      <c r="O1611" s="103">
        <f t="shared" si="130"/>
        <v>0</v>
      </c>
      <c r="P1611" s="103">
        <f t="shared" si="130"/>
        <v>0</v>
      </c>
      <c r="Q1611" s="103">
        <f t="shared" si="130"/>
        <v>0</v>
      </c>
      <c r="R1611" s="103">
        <f t="shared" si="130"/>
        <v>0</v>
      </c>
      <c r="S1611" s="103">
        <f t="shared" si="130"/>
        <v>0</v>
      </c>
      <c r="T1611" s="103">
        <f t="shared" si="130"/>
        <v>0</v>
      </c>
      <c r="U1611" s="103">
        <f t="shared" si="130"/>
        <v>0</v>
      </c>
      <c r="V1611" s="103">
        <f t="shared" si="130"/>
        <v>0</v>
      </c>
      <c r="W1611" s="103">
        <f t="shared" si="130"/>
        <v>0</v>
      </c>
      <c r="X1611" s="103">
        <f t="shared" si="130"/>
        <v>0</v>
      </c>
      <c r="Y1611" s="103">
        <f t="shared" si="130"/>
        <v>0</v>
      </c>
      <c r="Z1611" s="103">
        <f t="shared" si="130"/>
        <v>0</v>
      </c>
      <c r="AA1611" s="103">
        <f t="shared" si="130"/>
        <v>0</v>
      </c>
      <c r="AB1611" s="103">
        <f t="shared" si="130"/>
        <v>0</v>
      </c>
      <c r="AC1611" s="104">
        <f t="shared" si="130"/>
        <v>0</v>
      </c>
      <c r="AE1611" s="105">
        <f t="shared" si="124"/>
        <v>0</v>
      </c>
      <c r="AG1611" s="105">
        <f t="shared" si="125"/>
        <v>0</v>
      </c>
      <c r="AI1611" s="105">
        <f t="shared" si="126"/>
        <v>0</v>
      </c>
      <c r="AK1611" s="301"/>
    </row>
    <row r="1612" spans="4:37" ht="12.75" customHeight="1" outlineLevel="1" x14ac:dyDescent="0.25">
      <c r="D1612" s="139" t="str">
        <f>'Line Items'!D1024</f>
        <v>[Rolling Stock Line 28]</v>
      </c>
      <c r="E1612" s="102"/>
      <c r="F1612" s="140" t="str">
        <f t="shared" si="122"/>
        <v>£000</v>
      </c>
      <c r="G1612" s="103">
        <f t="shared" si="130"/>
        <v>0</v>
      </c>
      <c r="H1612" s="103">
        <f t="shared" si="130"/>
        <v>0</v>
      </c>
      <c r="I1612" s="103">
        <f t="shared" si="130"/>
        <v>0</v>
      </c>
      <c r="J1612" s="103">
        <f t="shared" si="130"/>
        <v>0</v>
      </c>
      <c r="K1612" s="103">
        <f t="shared" si="130"/>
        <v>0</v>
      </c>
      <c r="L1612" s="103">
        <f t="shared" si="130"/>
        <v>0</v>
      </c>
      <c r="M1612" s="103">
        <f t="shared" si="130"/>
        <v>0</v>
      </c>
      <c r="N1612" s="103">
        <f t="shared" si="130"/>
        <v>0</v>
      </c>
      <c r="O1612" s="103">
        <f t="shared" si="130"/>
        <v>0</v>
      </c>
      <c r="P1612" s="103">
        <f t="shared" si="130"/>
        <v>0</v>
      </c>
      <c r="Q1612" s="103">
        <f t="shared" si="130"/>
        <v>0</v>
      </c>
      <c r="R1612" s="103">
        <f t="shared" si="130"/>
        <v>0</v>
      </c>
      <c r="S1612" s="103">
        <f t="shared" si="130"/>
        <v>0</v>
      </c>
      <c r="T1612" s="103">
        <f t="shared" si="130"/>
        <v>0</v>
      </c>
      <c r="U1612" s="103">
        <f t="shared" si="130"/>
        <v>0</v>
      </c>
      <c r="V1612" s="103">
        <f t="shared" si="130"/>
        <v>0</v>
      </c>
      <c r="W1612" s="103">
        <f t="shared" si="130"/>
        <v>0</v>
      </c>
      <c r="X1612" s="103">
        <f t="shared" si="130"/>
        <v>0</v>
      </c>
      <c r="Y1612" s="103">
        <f t="shared" si="130"/>
        <v>0</v>
      </c>
      <c r="Z1612" s="103">
        <f t="shared" si="130"/>
        <v>0</v>
      </c>
      <c r="AA1612" s="103">
        <f t="shared" si="130"/>
        <v>0</v>
      </c>
      <c r="AB1612" s="103">
        <f t="shared" si="130"/>
        <v>0</v>
      </c>
      <c r="AC1612" s="104">
        <f t="shared" si="130"/>
        <v>0</v>
      </c>
      <c r="AE1612" s="105">
        <f t="shared" si="124"/>
        <v>0</v>
      </c>
      <c r="AG1612" s="105">
        <f t="shared" si="125"/>
        <v>0</v>
      </c>
      <c r="AI1612" s="105">
        <f t="shared" si="126"/>
        <v>0</v>
      </c>
      <c r="AK1612" s="301"/>
    </row>
    <row r="1613" spans="4:37" ht="12.75" customHeight="1" outlineLevel="1" x14ac:dyDescent="0.25">
      <c r="D1613" s="139" t="str">
        <f>'Line Items'!D1025</f>
        <v>[Rolling Stock Line 29]</v>
      </c>
      <c r="E1613" s="102"/>
      <c r="F1613" s="140" t="str">
        <f t="shared" si="122"/>
        <v>£000</v>
      </c>
      <c r="G1613" s="103">
        <f t="shared" si="130"/>
        <v>0</v>
      </c>
      <c r="H1613" s="103">
        <f t="shared" si="130"/>
        <v>0</v>
      </c>
      <c r="I1613" s="103">
        <f t="shared" si="130"/>
        <v>0</v>
      </c>
      <c r="J1613" s="103">
        <f t="shared" si="130"/>
        <v>0</v>
      </c>
      <c r="K1613" s="103">
        <f t="shared" si="130"/>
        <v>0</v>
      </c>
      <c r="L1613" s="103">
        <f t="shared" si="130"/>
        <v>0</v>
      </c>
      <c r="M1613" s="103">
        <f t="shared" si="130"/>
        <v>0</v>
      </c>
      <c r="N1613" s="103">
        <f t="shared" si="130"/>
        <v>0</v>
      </c>
      <c r="O1613" s="103">
        <f t="shared" si="130"/>
        <v>0</v>
      </c>
      <c r="P1613" s="103">
        <f t="shared" si="130"/>
        <v>0</v>
      </c>
      <c r="Q1613" s="103">
        <f t="shared" si="130"/>
        <v>0</v>
      </c>
      <c r="R1613" s="103">
        <f t="shared" si="130"/>
        <v>0</v>
      </c>
      <c r="S1613" s="103">
        <f t="shared" si="130"/>
        <v>0</v>
      </c>
      <c r="T1613" s="103">
        <f t="shared" si="130"/>
        <v>0</v>
      </c>
      <c r="U1613" s="103">
        <f t="shared" si="130"/>
        <v>0</v>
      </c>
      <c r="V1613" s="103">
        <f t="shared" si="130"/>
        <v>0</v>
      </c>
      <c r="W1613" s="103">
        <f t="shared" si="130"/>
        <v>0</v>
      </c>
      <c r="X1613" s="103">
        <f t="shared" si="130"/>
        <v>0</v>
      </c>
      <c r="Y1613" s="103">
        <f t="shared" si="130"/>
        <v>0</v>
      </c>
      <c r="Z1613" s="103">
        <f t="shared" si="130"/>
        <v>0</v>
      </c>
      <c r="AA1613" s="103">
        <f t="shared" si="130"/>
        <v>0</v>
      </c>
      <c r="AB1613" s="103">
        <f t="shared" si="130"/>
        <v>0</v>
      </c>
      <c r="AC1613" s="104">
        <f t="shared" si="130"/>
        <v>0</v>
      </c>
      <c r="AE1613" s="105">
        <f t="shared" si="124"/>
        <v>0</v>
      </c>
      <c r="AG1613" s="105">
        <f t="shared" si="125"/>
        <v>0</v>
      </c>
      <c r="AI1613" s="105">
        <f t="shared" si="126"/>
        <v>0</v>
      </c>
      <c r="AK1613" s="301"/>
    </row>
    <row r="1614" spans="4:37" ht="12.75" customHeight="1" outlineLevel="1" x14ac:dyDescent="0.25">
      <c r="D1614" s="139" t="str">
        <f>'Line Items'!D1026</f>
        <v>[Rolling Stock Line 30]</v>
      </c>
      <c r="E1614" s="102"/>
      <c r="F1614" s="140" t="str">
        <f t="shared" si="122"/>
        <v>£000</v>
      </c>
      <c r="G1614" s="103">
        <f t="shared" si="130"/>
        <v>0</v>
      </c>
      <c r="H1614" s="103">
        <f t="shared" si="130"/>
        <v>0</v>
      </c>
      <c r="I1614" s="103">
        <f t="shared" si="130"/>
        <v>0</v>
      </c>
      <c r="J1614" s="103">
        <f t="shared" si="130"/>
        <v>0</v>
      </c>
      <c r="K1614" s="103">
        <f t="shared" si="130"/>
        <v>0</v>
      </c>
      <c r="L1614" s="103">
        <f t="shared" si="130"/>
        <v>0</v>
      </c>
      <c r="M1614" s="103">
        <f t="shared" si="130"/>
        <v>0</v>
      </c>
      <c r="N1614" s="103">
        <f t="shared" si="130"/>
        <v>0</v>
      </c>
      <c r="O1614" s="103">
        <f t="shared" si="130"/>
        <v>0</v>
      </c>
      <c r="P1614" s="103">
        <f t="shared" si="130"/>
        <v>0</v>
      </c>
      <c r="Q1614" s="103">
        <f t="shared" si="130"/>
        <v>0</v>
      </c>
      <c r="R1614" s="103">
        <f t="shared" si="130"/>
        <v>0</v>
      </c>
      <c r="S1614" s="103">
        <f t="shared" si="130"/>
        <v>0</v>
      </c>
      <c r="T1614" s="103">
        <f t="shared" si="130"/>
        <v>0</v>
      </c>
      <c r="U1614" s="103">
        <f t="shared" si="130"/>
        <v>0</v>
      </c>
      <c r="V1614" s="103">
        <f t="shared" si="130"/>
        <v>0</v>
      </c>
      <c r="W1614" s="103">
        <f t="shared" si="130"/>
        <v>0</v>
      </c>
      <c r="X1614" s="103">
        <f t="shared" si="130"/>
        <v>0</v>
      </c>
      <c r="Y1614" s="103">
        <f t="shared" si="130"/>
        <v>0</v>
      </c>
      <c r="Z1614" s="103">
        <f t="shared" si="130"/>
        <v>0</v>
      </c>
      <c r="AA1614" s="103">
        <f t="shared" si="130"/>
        <v>0</v>
      </c>
      <c r="AB1614" s="103">
        <f t="shared" si="130"/>
        <v>0</v>
      </c>
      <c r="AC1614" s="104">
        <f t="shared" si="130"/>
        <v>0</v>
      </c>
      <c r="AE1614" s="105">
        <f t="shared" si="124"/>
        <v>0</v>
      </c>
      <c r="AG1614" s="105">
        <f t="shared" si="125"/>
        <v>0</v>
      </c>
      <c r="AI1614" s="105">
        <f t="shared" si="126"/>
        <v>0</v>
      </c>
      <c r="AK1614" s="301"/>
    </row>
    <row r="1615" spans="4:37" ht="12.75" customHeight="1" outlineLevel="1" x14ac:dyDescent="0.25">
      <c r="D1615" s="139" t="str">
        <f>'Line Items'!D1027</f>
        <v>[Rolling Stock Line 31]</v>
      </c>
      <c r="E1615" s="102"/>
      <c r="F1615" s="140" t="str">
        <f t="shared" si="122"/>
        <v>£000</v>
      </c>
      <c r="G1615" s="103">
        <f t="shared" si="130"/>
        <v>0</v>
      </c>
      <c r="H1615" s="103">
        <f t="shared" si="130"/>
        <v>0</v>
      </c>
      <c r="I1615" s="103">
        <f t="shared" si="130"/>
        <v>0</v>
      </c>
      <c r="J1615" s="103">
        <f t="shared" si="130"/>
        <v>0</v>
      </c>
      <c r="K1615" s="103">
        <f t="shared" si="130"/>
        <v>0</v>
      </c>
      <c r="L1615" s="103">
        <f t="shared" si="130"/>
        <v>0</v>
      </c>
      <c r="M1615" s="103">
        <f t="shared" si="130"/>
        <v>0</v>
      </c>
      <c r="N1615" s="103">
        <f t="shared" si="130"/>
        <v>0</v>
      </c>
      <c r="O1615" s="103">
        <f t="shared" si="130"/>
        <v>0</v>
      </c>
      <c r="P1615" s="103">
        <f t="shared" si="130"/>
        <v>0</v>
      </c>
      <c r="Q1615" s="103">
        <f t="shared" si="130"/>
        <v>0</v>
      </c>
      <c r="R1615" s="103">
        <f t="shared" si="130"/>
        <v>0</v>
      </c>
      <c r="S1615" s="103">
        <f t="shared" si="130"/>
        <v>0</v>
      </c>
      <c r="T1615" s="103">
        <f t="shared" si="130"/>
        <v>0</v>
      </c>
      <c r="U1615" s="103">
        <f t="shared" si="130"/>
        <v>0</v>
      </c>
      <c r="V1615" s="103">
        <f t="shared" si="130"/>
        <v>0</v>
      </c>
      <c r="W1615" s="103">
        <f t="shared" si="130"/>
        <v>0</v>
      </c>
      <c r="X1615" s="103">
        <f t="shared" si="130"/>
        <v>0</v>
      </c>
      <c r="Y1615" s="103">
        <f t="shared" si="130"/>
        <v>0</v>
      </c>
      <c r="Z1615" s="103">
        <f t="shared" si="130"/>
        <v>0</v>
      </c>
      <c r="AA1615" s="103">
        <f t="shared" si="130"/>
        <v>0</v>
      </c>
      <c r="AB1615" s="103">
        <f t="shared" si="130"/>
        <v>0</v>
      </c>
      <c r="AC1615" s="104">
        <f t="shared" si="130"/>
        <v>0</v>
      </c>
      <c r="AE1615" s="105">
        <f t="shared" si="124"/>
        <v>0</v>
      </c>
      <c r="AG1615" s="105">
        <f t="shared" si="125"/>
        <v>0</v>
      </c>
      <c r="AI1615" s="105">
        <f t="shared" si="126"/>
        <v>0</v>
      </c>
      <c r="AK1615" s="301"/>
    </row>
    <row r="1616" spans="4:37" ht="12.75" customHeight="1" outlineLevel="1" x14ac:dyDescent="0.25">
      <c r="D1616" s="139" t="str">
        <f>'Line Items'!D1028</f>
        <v>[Rolling Stock Line 32]</v>
      </c>
      <c r="E1616" s="102"/>
      <c r="F1616" s="140" t="str">
        <f t="shared" si="122"/>
        <v>£000</v>
      </c>
      <c r="G1616" s="103">
        <f t="shared" si="130"/>
        <v>0</v>
      </c>
      <c r="H1616" s="103">
        <f t="shared" si="130"/>
        <v>0</v>
      </c>
      <c r="I1616" s="103">
        <f t="shared" si="130"/>
        <v>0</v>
      </c>
      <c r="J1616" s="103">
        <f t="shared" si="130"/>
        <v>0</v>
      </c>
      <c r="K1616" s="103">
        <f t="shared" si="130"/>
        <v>0</v>
      </c>
      <c r="L1616" s="103">
        <f t="shared" si="130"/>
        <v>0</v>
      </c>
      <c r="M1616" s="103">
        <f t="shared" si="130"/>
        <v>0</v>
      </c>
      <c r="N1616" s="103">
        <f t="shared" si="130"/>
        <v>0</v>
      </c>
      <c r="O1616" s="103">
        <f t="shared" si="130"/>
        <v>0</v>
      </c>
      <c r="P1616" s="103">
        <f t="shared" si="130"/>
        <v>0</v>
      </c>
      <c r="Q1616" s="103">
        <f t="shared" si="130"/>
        <v>0</v>
      </c>
      <c r="R1616" s="103">
        <f t="shared" si="130"/>
        <v>0</v>
      </c>
      <c r="S1616" s="103">
        <f t="shared" si="130"/>
        <v>0</v>
      </c>
      <c r="T1616" s="103">
        <f t="shared" si="130"/>
        <v>0</v>
      </c>
      <c r="U1616" s="103">
        <f t="shared" si="130"/>
        <v>0</v>
      </c>
      <c r="V1616" s="103">
        <f t="shared" si="130"/>
        <v>0</v>
      </c>
      <c r="W1616" s="103">
        <f t="shared" si="130"/>
        <v>0</v>
      </c>
      <c r="X1616" s="103">
        <f t="shared" si="130"/>
        <v>0</v>
      </c>
      <c r="Y1616" s="103">
        <f t="shared" si="130"/>
        <v>0</v>
      </c>
      <c r="Z1616" s="103">
        <f t="shared" si="130"/>
        <v>0</v>
      </c>
      <c r="AA1616" s="103">
        <f t="shared" si="130"/>
        <v>0</v>
      </c>
      <c r="AB1616" s="103">
        <f t="shared" si="130"/>
        <v>0</v>
      </c>
      <c r="AC1616" s="104">
        <f t="shared" si="130"/>
        <v>0</v>
      </c>
      <c r="AE1616" s="105">
        <f t="shared" si="124"/>
        <v>0</v>
      </c>
      <c r="AG1616" s="105">
        <f t="shared" si="125"/>
        <v>0</v>
      </c>
      <c r="AI1616" s="105">
        <f t="shared" si="126"/>
        <v>0</v>
      </c>
      <c r="AK1616" s="301"/>
    </row>
    <row r="1617" spans="4:37" ht="12.75" customHeight="1" outlineLevel="1" x14ac:dyDescent="0.25">
      <c r="D1617" s="139" t="str">
        <f>'Line Items'!D1029</f>
        <v>[Rolling Stock Line 33]</v>
      </c>
      <c r="E1617" s="102"/>
      <c r="F1617" s="140" t="str">
        <f t="shared" si="122"/>
        <v>£000</v>
      </c>
      <c r="G1617" s="103">
        <f t="shared" si="130"/>
        <v>0</v>
      </c>
      <c r="H1617" s="103">
        <f t="shared" si="130"/>
        <v>0</v>
      </c>
      <c r="I1617" s="103">
        <f t="shared" si="130"/>
        <v>0</v>
      </c>
      <c r="J1617" s="103">
        <f t="shared" si="130"/>
        <v>0</v>
      </c>
      <c r="K1617" s="103">
        <f t="shared" si="130"/>
        <v>0</v>
      </c>
      <c r="L1617" s="103">
        <f t="shared" si="130"/>
        <v>0</v>
      </c>
      <c r="M1617" s="103">
        <f t="shared" si="130"/>
        <v>0</v>
      </c>
      <c r="N1617" s="103">
        <f t="shared" si="130"/>
        <v>0</v>
      </c>
      <c r="O1617" s="103">
        <f t="shared" si="130"/>
        <v>0</v>
      </c>
      <c r="P1617" s="103">
        <f t="shared" si="130"/>
        <v>0</v>
      </c>
      <c r="Q1617" s="103">
        <f t="shared" si="130"/>
        <v>0</v>
      </c>
      <c r="R1617" s="103">
        <f t="shared" si="130"/>
        <v>0</v>
      </c>
      <c r="S1617" s="103">
        <f t="shared" si="130"/>
        <v>0</v>
      </c>
      <c r="T1617" s="103">
        <f t="shared" si="130"/>
        <v>0</v>
      </c>
      <c r="U1617" s="103">
        <f t="shared" si="130"/>
        <v>0</v>
      </c>
      <c r="V1617" s="103">
        <f t="shared" si="130"/>
        <v>0</v>
      </c>
      <c r="W1617" s="103">
        <f t="shared" si="130"/>
        <v>0</v>
      </c>
      <c r="X1617" s="103">
        <f t="shared" si="130"/>
        <v>0</v>
      </c>
      <c r="Y1617" s="103">
        <f t="shared" si="130"/>
        <v>0</v>
      </c>
      <c r="Z1617" s="103">
        <f t="shared" si="130"/>
        <v>0</v>
      </c>
      <c r="AA1617" s="103">
        <f t="shared" si="130"/>
        <v>0</v>
      </c>
      <c r="AB1617" s="103">
        <f t="shared" si="130"/>
        <v>0</v>
      </c>
      <c r="AC1617" s="104">
        <f t="shared" si="130"/>
        <v>0</v>
      </c>
      <c r="AE1617" s="105">
        <f t="shared" si="124"/>
        <v>0</v>
      </c>
      <c r="AG1617" s="105">
        <f t="shared" si="125"/>
        <v>0</v>
      </c>
      <c r="AI1617" s="105">
        <f t="shared" si="126"/>
        <v>0</v>
      </c>
      <c r="AK1617" s="301"/>
    </row>
    <row r="1618" spans="4:37" ht="12.75" customHeight="1" outlineLevel="1" x14ac:dyDescent="0.25">
      <c r="D1618" s="139" t="str">
        <f>'Line Items'!D1030</f>
        <v>[Rolling Stock Line 34]</v>
      </c>
      <c r="E1618" s="102"/>
      <c r="F1618" s="140" t="str">
        <f t="shared" si="122"/>
        <v>£000</v>
      </c>
      <c r="G1618" s="103">
        <f t="shared" si="130"/>
        <v>0</v>
      </c>
      <c r="H1618" s="103">
        <f t="shared" si="130"/>
        <v>0</v>
      </c>
      <c r="I1618" s="103">
        <f t="shared" si="130"/>
        <v>0</v>
      </c>
      <c r="J1618" s="103">
        <f t="shared" si="130"/>
        <v>0</v>
      </c>
      <c r="K1618" s="103">
        <f t="shared" si="130"/>
        <v>0</v>
      </c>
      <c r="L1618" s="103">
        <f t="shared" si="130"/>
        <v>0</v>
      </c>
      <c r="M1618" s="103">
        <f t="shared" si="130"/>
        <v>0</v>
      </c>
      <c r="N1618" s="103">
        <f t="shared" si="130"/>
        <v>0</v>
      </c>
      <c r="O1618" s="103">
        <f t="shared" si="130"/>
        <v>0</v>
      </c>
      <c r="P1618" s="103">
        <f t="shared" si="130"/>
        <v>0</v>
      </c>
      <c r="Q1618" s="103">
        <f t="shared" si="130"/>
        <v>0</v>
      </c>
      <c r="R1618" s="103">
        <f t="shared" si="130"/>
        <v>0</v>
      </c>
      <c r="S1618" s="103">
        <f t="shared" si="130"/>
        <v>0</v>
      </c>
      <c r="T1618" s="103">
        <f t="shared" si="130"/>
        <v>0</v>
      </c>
      <c r="U1618" s="103">
        <f t="shared" si="130"/>
        <v>0</v>
      </c>
      <c r="V1618" s="103">
        <f t="shared" si="130"/>
        <v>0</v>
      </c>
      <c r="W1618" s="103">
        <f t="shared" si="130"/>
        <v>0</v>
      </c>
      <c r="X1618" s="103">
        <f t="shared" si="130"/>
        <v>0</v>
      </c>
      <c r="Y1618" s="103">
        <f t="shared" si="130"/>
        <v>0</v>
      </c>
      <c r="Z1618" s="103">
        <f t="shared" si="130"/>
        <v>0</v>
      </c>
      <c r="AA1618" s="103">
        <f t="shared" si="130"/>
        <v>0</v>
      </c>
      <c r="AB1618" s="103">
        <f t="shared" si="130"/>
        <v>0</v>
      </c>
      <c r="AC1618" s="104">
        <f t="shared" si="130"/>
        <v>0</v>
      </c>
      <c r="AE1618" s="105">
        <f t="shared" si="124"/>
        <v>0</v>
      </c>
      <c r="AG1618" s="105">
        <f t="shared" si="125"/>
        <v>0</v>
      </c>
      <c r="AI1618" s="105">
        <f t="shared" si="126"/>
        <v>0</v>
      </c>
      <c r="AK1618" s="301"/>
    </row>
    <row r="1619" spans="4:37" ht="12.75" customHeight="1" outlineLevel="1" x14ac:dyDescent="0.25">
      <c r="D1619" s="139" t="str">
        <f>'Line Items'!D1031</f>
        <v>[Rolling Stock Line 35]</v>
      </c>
      <c r="E1619" s="102"/>
      <c r="F1619" s="140" t="str">
        <f t="shared" si="122"/>
        <v>£000</v>
      </c>
      <c r="G1619" s="103">
        <f t="shared" si="130"/>
        <v>0</v>
      </c>
      <c r="H1619" s="103">
        <f t="shared" si="130"/>
        <v>0</v>
      </c>
      <c r="I1619" s="103">
        <f t="shared" si="130"/>
        <v>0</v>
      </c>
      <c r="J1619" s="103">
        <f t="shared" si="130"/>
        <v>0</v>
      </c>
      <c r="K1619" s="103">
        <f t="shared" si="130"/>
        <v>0</v>
      </c>
      <c r="L1619" s="103">
        <f t="shared" si="130"/>
        <v>0</v>
      </c>
      <c r="M1619" s="103">
        <f t="shared" si="130"/>
        <v>0</v>
      </c>
      <c r="N1619" s="103">
        <f t="shared" si="130"/>
        <v>0</v>
      </c>
      <c r="O1619" s="103">
        <f t="shared" si="130"/>
        <v>0</v>
      </c>
      <c r="P1619" s="103">
        <f t="shared" si="130"/>
        <v>0</v>
      </c>
      <c r="Q1619" s="103">
        <f t="shared" si="130"/>
        <v>0</v>
      </c>
      <c r="R1619" s="103">
        <f t="shared" si="130"/>
        <v>0</v>
      </c>
      <c r="S1619" s="103">
        <f t="shared" si="130"/>
        <v>0</v>
      </c>
      <c r="T1619" s="103">
        <f t="shared" si="130"/>
        <v>0</v>
      </c>
      <c r="U1619" s="103">
        <f t="shared" si="130"/>
        <v>0</v>
      </c>
      <c r="V1619" s="103">
        <f t="shared" si="130"/>
        <v>0</v>
      </c>
      <c r="W1619" s="103">
        <f t="shared" si="130"/>
        <v>0</v>
      </c>
      <c r="X1619" s="103">
        <f t="shared" si="130"/>
        <v>0</v>
      </c>
      <c r="Y1619" s="103">
        <f t="shared" si="130"/>
        <v>0</v>
      </c>
      <c r="Z1619" s="103">
        <f t="shared" si="130"/>
        <v>0</v>
      </c>
      <c r="AA1619" s="103">
        <f t="shared" si="130"/>
        <v>0</v>
      </c>
      <c r="AB1619" s="103">
        <f t="shared" si="130"/>
        <v>0</v>
      </c>
      <c r="AC1619" s="104">
        <f t="shared" si="130"/>
        <v>0</v>
      </c>
      <c r="AE1619" s="105">
        <f t="shared" si="124"/>
        <v>0</v>
      </c>
      <c r="AG1619" s="105">
        <f t="shared" si="125"/>
        <v>0</v>
      </c>
      <c r="AI1619" s="105">
        <f t="shared" si="126"/>
        <v>0</v>
      </c>
      <c r="AK1619" s="301"/>
    </row>
    <row r="1620" spans="4:37" ht="12.75" customHeight="1" outlineLevel="1" x14ac:dyDescent="0.25">
      <c r="D1620" s="139" t="str">
        <f>'Line Items'!D1032</f>
        <v>[Rolling Stock Line 36]</v>
      </c>
      <c r="E1620" s="102"/>
      <c r="F1620" s="140" t="str">
        <f t="shared" si="122"/>
        <v>£000</v>
      </c>
      <c r="G1620" s="103">
        <f t="shared" si="130"/>
        <v>0</v>
      </c>
      <c r="H1620" s="103">
        <f t="shared" si="130"/>
        <v>0</v>
      </c>
      <c r="I1620" s="103">
        <f t="shared" ref="I1620:AC1620" si="131">I53*I1357</f>
        <v>0</v>
      </c>
      <c r="J1620" s="103">
        <f t="shared" si="131"/>
        <v>0</v>
      </c>
      <c r="K1620" s="103">
        <f t="shared" si="131"/>
        <v>0</v>
      </c>
      <c r="L1620" s="103">
        <f t="shared" si="131"/>
        <v>0</v>
      </c>
      <c r="M1620" s="103">
        <f t="shared" si="131"/>
        <v>0</v>
      </c>
      <c r="N1620" s="103">
        <f t="shared" si="131"/>
        <v>0</v>
      </c>
      <c r="O1620" s="103">
        <f t="shared" si="131"/>
        <v>0</v>
      </c>
      <c r="P1620" s="103">
        <f t="shared" si="131"/>
        <v>0</v>
      </c>
      <c r="Q1620" s="103">
        <f t="shared" si="131"/>
        <v>0</v>
      </c>
      <c r="R1620" s="103">
        <f t="shared" si="131"/>
        <v>0</v>
      </c>
      <c r="S1620" s="103">
        <f t="shared" si="131"/>
        <v>0</v>
      </c>
      <c r="T1620" s="103">
        <f t="shared" si="131"/>
        <v>0</v>
      </c>
      <c r="U1620" s="103">
        <f t="shared" si="131"/>
        <v>0</v>
      </c>
      <c r="V1620" s="103">
        <f t="shared" si="131"/>
        <v>0</v>
      </c>
      <c r="W1620" s="103">
        <f t="shared" si="131"/>
        <v>0</v>
      </c>
      <c r="X1620" s="103">
        <f t="shared" si="131"/>
        <v>0</v>
      </c>
      <c r="Y1620" s="103">
        <f t="shared" si="131"/>
        <v>0</v>
      </c>
      <c r="Z1620" s="103">
        <f t="shared" si="131"/>
        <v>0</v>
      </c>
      <c r="AA1620" s="103">
        <f t="shared" si="131"/>
        <v>0</v>
      </c>
      <c r="AB1620" s="103">
        <f t="shared" si="131"/>
        <v>0</v>
      </c>
      <c r="AC1620" s="104">
        <f t="shared" si="131"/>
        <v>0</v>
      </c>
      <c r="AE1620" s="105">
        <f t="shared" si="124"/>
        <v>0</v>
      </c>
      <c r="AG1620" s="105">
        <f t="shared" si="125"/>
        <v>0</v>
      </c>
      <c r="AI1620" s="105">
        <f t="shared" si="126"/>
        <v>0</v>
      </c>
      <c r="AK1620" s="301"/>
    </row>
    <row r="1621" spans="4:37" ht="12.75" customHeight="1" outlineLevel="1" x14ac:dyDescent="0.25">
      <c r="D1621" s="139" t="str">
        <f>'Line Items'!D1033</f>
        <v>[Rolling Stock Line 37]</v>
      </c>
      <c r="E1621" s="102"/>
      <c r="F1621" s="140" t="str">
        <f t="shared" si="122"/>
        <v>£000</v>
      </c>
      <c r="G1621" s="103">
        <f t="shared" ref="G1621:AC1632" si="132">G54*G1358</f>
        <v>0</v>
      </c>
      <c r="H1621" s="103">
        <f t="shared" si="132"/>
        <v>0</v>
      </c>
      <c r="I1621" s="103">
        <f t="shared" si="132"/>
        <v>0</v>
      </c>
      <c r="J1621" s="103">
        <f t="shared" si="132"/>
        <v>0</v>
      </c>
      <c r="K1621" s="103">
        <f t="shared" si="132"/>
        <v>0</v>
      </c>
      <c r="L1621" s="103">
        <f t="shared" si="132"/>
        <v>0</v>
      </c>
      <c r="M1621" s="103">
        <f t="shared" si="132"/>
        <v>0</v>
      </c>
      <c r="N1621" s="103">
        <f t="shared" si="132"/>
        <v>0</v>
      </c>
      <c r="O1621" s="103">
        <f t="shared" si="132"/>
        <v>0</v>
      </c>
      <c r="P1621" s="103">
        <f t="shared" si="132"/>
        <v>0</v>
      </c>
      <c r="Q1621" s="103">
        <f t="shared" si="132"/>
        <v>0</v>
      </c>
      <c r="R1621" s="103">
        <f t="shared" si="132"/>
        <v>0</v>
      </c>
      <c r="S1621" s="103">
        <f t="shared" si="132"/>
        <v>0</v>
      </c>
      <c r="T1621" s="103">
        <f t="shared" si="132"/>
        <v>0</v>
      </c>
      <c r="U1621" s="103">
        <f t="shared" si="132"/>
        <v>0</v>
      </c>
      <c r="V1621" s="103">
        <f t="shared" si="132"/>
        <v>0</v>
      </c>
      <c r="W1621" s="103">
        <f t="shared" si="132"/>
        <v>0</v>
      </c>
      <c r="X1621" s="103">
        <f t="shared" si="132"/>
        <v>0</v>
      </c>
      <c r="Y1621" s="103">
        <f t="shared" si="132"/>
        <v>0</v>
      </c>
      <c r="Z1621" s="103">
        <f t="shared" si="132"/>
        <v>0</v>
      </c>
      <c r="AA1621" s="103">
        <f t="shared" si="132"/>
        <v>0</v>
      </c>
      <c r="AB1621" s="103">
        <f t="shared" si="132"/>
        <v>0</v>
      </c>
      <c r="AC1621" s="104">
        <f t="shared" si="132"/>
        <v>0</v>
      </c>
      <c r="AE1621" s="105">
        <f t="shared" si="124"/>
        <v>0</v>
      </c>
      <c r="AG1621" s="105">
        <f t="shared" si="125"/>
        <v>0</v>
      </c>
      <c r="AI1621" s="105">
        <f t="shared" si="126"/>
        <v>0</v>
      </c>
      <c r="AK1621" s="301"/>
    </row>
    <row r="1622" spans="4:37" ht="12.75" customHeight="1" outlineLevel="1" x14ac:dyDescent="0.25">
      <c r="D1622" s="139" t="str">
        <f>'Line Items'!D1034</f>
        <v>[Rolling Stock Line 38]</v>
      </c>
      <c r="E1622" s="102"/>
      <c r="F1622" s="140" t="str">
        <f t="shared" si="122"/>
        <v>£000</v>
      </c>
      <c r="G1622" s="103">
        <f t="shared" si="132"/>
        <v>0</v>
      </c>
      <c r="H1622" s="103">
        <f t="shared" si="132"/>
        <v>0</v>
      </c>
      <c r="I1622" s="103">
        <f t="shared" si="132"/>
        <v>0</v>
      </c>
      <c r="J1622" s="103">
        <f t="shared" si="132"/>
        <v>0</v>
      </c>
      <c r="K1622" s="103">
        <f t="shared" si="132"/>
        <v>0</v>
      </c>
      <c r="L1622" s="103">
        <f t="shared" si="132"/>
        <v>0</v>
      </c>
      <c r="M1622" s="103">
        <f t="shared" si="132"/>
        <v>0</v>
      </c>
      <c r="N1622" s="103">
        <f t="shared" si="132"/>
        <v>0</v>
      </c>
      <c r="O1622" s="103">
        <f t="shared" si="132"/>
        <v>0</v>
      </c>
      <c r="P1622" s="103">
        <f t="shared" si="132"/>
        <v>0</v>
      </c>
      <c r="Q1622" s="103">
        <f t="shared" si="132"/>
        <v>0</v>
      </c>
      <c r="R1622" s="103">
        <f t="shared" si="132"/>
        <v>0</v>
      </c>
      <c r="S1622" s="103">
        <f t="shared" si="132"/>
        <v>0</v>
      </c>
      <c r="T1622" s="103">
        <f t="shared" si="132"/>
        <v>0</v>
      </c>
      <c r="U1622" s="103">
        <f t="shared" si="132"/>
        <v>0</v>
      </c>
      <c r="V1622" s="103">
        <f t="shared" si="132"/>
        <v>0</v>
      </c>
      <c r="W1622" s="103">
        <f t="shared" si="132"/>
        <v>0</v>
      </c>
      <c r="X1622" s="103">
        <f t="shared" si="132"/>
        <v>0</v>
      </c>
      <c r="Y1622" s="103">
        <f t="shared" si="132"/>
        <v>0</v>
      </c>
      <c r="Z1622" s="103">
        <f t="shared" si="132"/>
        <v>0</v>
      </c>
      <c r="AA1622" s="103">
        <f t="shared" si="132"/>
        <v>0</v>
      </c>
      <c r="AB1622" s="103">
        <f t="shared" si="132"/>
        <v>0</v>
      </c>
      <c r="AC1622" s="104">
        <f t="shared" si="132"/>
        <v>0</v>
      </c>
      <c r="AE1622" s="105">
        <f t="shared" si="124"/>
        <v>0</v>
      </c>
      <c r="AG1622" s="105">
        <f t="shared" si="125"/>
        <v>0</v>
      </c>
      <c r="AI1622" s="105">
        <f t="shared" si="126"/>
        <v>0</v>
      </c>
      <c r="AK1622" s="301"/>
    </row>
    <row r="1623" spans="4:37" ht="12.75" customHeight="1" outlineLevel="1" x14ac:dyDescent="0.25">
      <c r="D1623" s="139" t="str">
        <f>'Line Items'!D1035</f>
        <v>[Rolling Stock Line 39]</v>
      </c>
      <c r="E1623" s="102"/>
      <c r="F1623" s="140" t="str">
        <f t="shared" si="122"/>
        <v>£000</v>
      </c>
      <c r="G1623" s="103">
        <f t="shared" si="132"/>
        <v>0</v>
      </c>
      <c r="H1623" s="103">
        <f t="shared" si="132"/>
        <v>0</v>
      </c>
      <c r="I1623" s="103">
        <f t="shared" si="132"/>
        <v>0</v>
      </c>
      <c r="J1623" s="103">
        <f t="shared" si="132"/>
        <v>0</v>
      </c>
      <c r="K1623" s="103">
        <f t="shared" si="132"/>
        <v>0</v>
      </c>
      <c r="L1623" s="103">
        <f t="shared" si="132"/>
        <v>0</v>
      </c>
      <c r="M1623" s="103">
        <f t="shared" si="132"/>
        <v>0</v>
      </c>
      <c r="N1623" s="103">
        <f t="shared" si="132"/>
        <v>0</v>
      </c>
      <c r="O1623" s="103">
        <f t="shared" si="132"/>
        <v>0</v>
      </c>
      <c r="P1623" s="103">
        <f t="shared" si="132"/>
        <v>0</v>
      </c>
      <c r="Q1623" s="103">
        <f t="shared" si="132"/>
        <v>0</v>
      </c>
      <c r="R1623" s="103">
        <f t="shared" si="132"/>
        <v>0</v>
      </c>
      <c r="S1623" s="103">
        <f t="shared" si="132"/>
        <v>0</v>
      </c>
      <c r="T1623" s="103">
        <f t="shared" si="132"/>
        <v>0</v>
      </c>
      <c r="U1623" s="103">
        <f t="shared" si="132"/>
        <v>0</v>
      </c>
      <c r="V1623" s="103">
        <f t="shared" si="132"/>
        <v>0</v>
      </c>
      <c r="W1623" s="103">
        <f t="shared" si="132"/>
        <v>0</v>
      </c>
      <c r="X1623" s="103">
        <f t="shared" si="132"/>
        <v>0</v>
      </c>
      <c r="Y1623" s="103">
        <f t="shared" si="132"/>
        <v>0</v>
      </c>
      <c r="Z1623" s="103">
        <f t="shared" si="132"/>
        <v>0</v>
      </c>
      <c r="AA1623" s="103">
        <f t="shared" si="132"/>
        <v>0</v>
      </c>
      <c r="AB1623" s="103">
        <f t="shared" si="132"/>
        <v>0</v>
      </c>
      <c r="AC1623" s="104">
        <f t="shared" si="132"/>
        <v>0</v>
      </c>
      <c r="AE1623" s="105">
        <f t="shared" si="124"/>
        <v>0</v>
      </c>
      <c r="AG1623" s="105">
        <f t="shared" si="125"/>
        <v>0</v>
      </c>
      <c r="AI1623" s="105">
        <f t="shared" si="126"/>
        <v>0</v>
      </c>
      <c r="AK1623" s="301"/>
    </row>
    <row r="1624" spans="4:37" ht="12.75" customHeight="1" outlineLevel="1" x14ac:dyDescent="0.25">
      <c r="D1624" s="139" t="str">
        <f>'Line Items'!D1036</f>
        <v>[Rolling Stock Line 40]</v>
      </c>
      <c r="E1624" s="102"/>
      <c r="F1624" s="140" t="str">
        <f t="shared" si="122"/>
        <v>£000</v>
      </c>
      <c r="G1624" s="103">
        <f t="shared" si="132"/>
        <v>0</v>
      </c>
      <c r="H1624" s="103">
        <f t="shared" si="132"/>
        <v>0</v>
      </c>
      <c r="I1624" s="103">
        <f t="shared" si="132"/>
        <v>0</v>
      </c>
      <c r="J1624" s="103">
        <f t="shared" si="132"/>
        <v>0</v>
      </c>
      <c r="K1624" s="103">
        <f t="shared" si="132"/>
        <v>0</v>
      </c>
      <c r="L1624" s="103">
        <f t="shared" si="132"/>
        <v>0</v>
      </c>
      <c r="M1624" s="103">
        <f t="shared" si="132"/>
        <v>0</v>
      </c>
      <c r="N1624" s="103">
        <f t="shared" si="132"/>
        <v>0</v>
      </c>
      <c r="O1624" s="103">
        <f t="shared" si="132"/>
        <v>0</v>
      </c>
      <c r="P1624" s="103">
        <f t="shared" si="132"/>
        <v>0</v>
      </c>
      <c r="Q1624" s="103">
        <f t="shared" si="132"/>
        <v>0</v>
      </c>
      <c r="R1624" s="103">
        <f t="shared" si="132"/>
        <v>0</v>
      </c>
      <c r="S1624" s="103">
        <f t="shared" si="132"/>
        <v>0</v>
      </c>
      <c r="T1624" s="103">
        <f t="shared" si="132"/>
        <v>0</v>
      </c>
      <c r="U1624" s="103">
        <f t="shared" si="132"/>
        <v>0</v>
      </c>
      <c r="V1624" s="103">
        <f t="shared" si="132"/>
        <v>0</v>
      </c>
      <c r="W1624" s="103">
        <f t="shared" si="132"/>
        <v>0</v>
      </c>
      <c r="X1624" s="103">
        <f t="shared" si="132"/>
        <v>0</v>
      </c>
      <c r="Y1624" s="103">
        <f t="shared" si="132"/>
        <v>0</v>
      </c>
      <c r="Z1624" s="103">
        <f t="shared" si="132"/>
        <v>0</v>
      </c>
      <c r="AA1624" s="103">
        <f t="shared" si="132"/>
        <v>0</v>
      </c>
      <c r="AB1624" s="103">
        <f t="shared" si="132"/>
        <v>0</v>
      </c>
      <c r="AC1624" s="104">
        <f t="shared" si="132"/>
        <v>0</v>
      </c>
      <c r="AE1624" s="105">
        <f t="shared" si="124"/>
        <v>0</v>
      </c>
      <c r="AG1624" s="105">
        <f t="shared" si="125"/>
        <v>0</v>
      </c>
      <c r="AI1624" s="105">
        <f t="shared" si="126"/>
        <v>0</v>
      </c>
      <c r="AK1624" s="301"/>
    </row>
    <row r="1625" spans="4:37" ht="12.75" customHeight="1" outlineLevel="1" x14ac:dyDescent="0.25">
      <c r="D1625" s="139" t="str">
        <f>'Line Items'!D1037</f>
        <v>[Rolling Stock Line 41]</v>
      </c>
      <c r="E1625" s="102"/>
      <c r="F1625" s="140" t="str">
        <f t="shared" si="122"/>
        <v>£000</v>
      </c>
      <c r="G1625" s="103">
        <f t="shared" si="132"/>
        <v>0</v>
      </c>
      <c r="H1625" s="103">
        <f t="shared" si="132"/>
        <v>0</v>
      </c>
      <c r="I1625" s="103">
        <f t="shared" si="132"/>
        <v>0</v>
      </c>
      <c r="J1625" s="103">
        <f t="shared" si="132"/>
        <v>0</v>
      </c>
      <c r="K1625" s="103">
        <f t="shared" si="132"/>
        <v>0</v>
      </c>
      <c r="L1625" s="103">
        <f t="shared" si="132"/>
        <v>0</v>
      </c>
      <c r="M1625" s="103">
        <f t="shared" si="132"/>
        <v>0</v>
      </c>
      <c r="N1625" s="103">
        <f t="shared" si="132"/>
        <v>0</v>
      </c>
      <c r="O1625" s="103">
        <f t="shared" si="132"/>
        <v>0</v>
      </c>
      <c r="P1625" s="103">
        <f t="shared" si="132"/>
        <v>0</v>
      </c>
      <c r="Q1625" s="103">
        <f t="shared" si="132"/>
        <v>0</v>
      </c>
      <c r="R1625" s="103">
        <f t="shared" si="132"/>
        <v>0</v>
      </c>
      <c r="S1625" s="103">
        <f t="shared" si="132"/>
        <v>0</v>
      </c>
      <c r="T1625" s="103">
        <f t="shared" si="132"/>
        <v>0</v>
      </c>
      <c r="U1625" s="103">
        <f t="shared" si="132"/>
        <v>0</v>
      </c>
      <c r="V1625" s="103">
        <f t="shared" si="132"/>
        <v>0</v>
      </c>
      <c r="W1625" s="103">
        <f t="shared" si="132"/>
        <v>0</v>
      </c>
      <c r="X1625" s="103">
        <f t="shared" si="132"/>
        <v>0</v>
      </c>
      <c r="Y1625" s="103">
        <f t="shared" si="132"/>
        <v>0</v>
      </c>
      <c r="Z1625" s="103">
        <f t="shared" si="132"/>
        <v>0</v>
      </c>
      <c r="AA1625" s="103">
        <f t="shared" si="132"/>
        <v>0</v>
      </c>
      <c r="AB1625" s="103">
        <f t="shared" si="132"/>
        <v>0</v>
      </c>
      <c r="AC1625" s="104">
        <f t="shared" si="132"/>
        <v>0</v>
      </c>
      <c r="AE1625" s="105">
        <f t="shared" si="124"/>
        <v>0</v>
      </c>
      <c r="AG1625" s="105">
        <f t="shared" si="125"/>
        <v>0</v>
      </c>
      <c r="AI1625" s="105">
        <f t="shared" si="126"/>
        <v>0</v>
      </c>
      <c r="AK1625" s="301"/>
    </row>
    <row r="1626" spans="4:37" ht="12.75" customHeight="1" outlineLevel="1" x14ac:dyDescent="0.25">
      <c r="D1626" s="139" t="str">
        <f>'Line Items'!D1038</f>
        <v>[Rolling Stock Line 42]</v>
      </c>
      <c r="E1626" s="102"/>
      <c r="F1626" s="140" t="str">
        <f t="shared" si="122"/>
        <v>£000</v>
      </c>
      <c r="G1626" s="103">
        <f t="shared" si="132"/>
        <v>0</v>
      </c>
      <c r="H1626" s="103">
        <f t="shared" si="132"/>
        <v>0</v>
      </c>
      <c r="I1626" s="103">
        <f t="shared" si="132"/>
        <v>0</v>
      </c>
      <c r="J1626" s="103">
        <f t="shared" si="132"/>
        <v>0</v>
      </c>
      <c r="K1626" s="103">
        <f t="shared" si="132"/>
        <v>0</v>
      </c>
      <c r="L1626" s="103">
        <f t="shared" si="132"/>
        <v>0</v>
      </c>
      <c r="M1626" s="103">
        <f t="shared" si="132"/>
        <v>0</v>
      </c>
      <c r="N1626" s="103">
        <f t="shared" si="132"/>
        <v>0</v>
      </c>
      <c r="O1626" s="103">
        <f t="shared" si="132"/>
        <v>0</v>
      </c>
      <c r="P1626" s="103">
        <f t="shared" si="132"/>
        <v>0</v>
      </c>
      <c r="Q1626" s="103">
        <f t="shared" si="132"/>
        <v>0</v>
      </c>
      <c r="R1626" s="103">
        <f t="shared" si="132"/>
        <v>0</v>
      </c>
      <c r="S1626" s="103">
        <f t="shared" si="132"/>
        <v>0</v>
      </c>
      <c r="T1626" s="103">
        <f t="shared" si="132"/>
        <v>0</v>
      </c>
      <c r="U1626" s="103">
        <f t="shared" si="132"/>
        <v>0</v>
      </c>
      <c r="V1626" s="103">
        <f t="shared" si="132"/>
        <v>0</v>
      </c>
      <c r="W1626" s="103">
        <f t="shared" si="132"/>
        <v>0</v>
      </c>
      <c r="X1626" s="103">
        <f t="shared" si="132"/>
        <v>0</v>
      </c>
      <c r="Y1626" s="103">
        <f t="shared" si="132"/>
        <v>0</v>
      </c>
      <c r="Z1626" s="103">
        <f t="shared" si="132"/>
        <v>0</v>
      </c>
      <c r="AA1626" s="103">
        <f t="shared" si="132"/>
        <v>0</v>
      </c>
      <c r="AB1626" s="103">
        <f t="shared" si="132"/>
        <v>0</v>
      </c>
      <c r="AC1626" s="104">
        <f t="shared" si="132"/>
        <v>0</v>
      </c>
      <c r="AE1626" s="105">
        <f t="shared" si="124"/>
        <v>0</v>
      </c>
      <c r="AG1626" s="105">
        <f t="shared" si="125"/>
        <v>0</v>
      </c>
      <c r="AI1626" s="105">
        <f t="shared" si="126"/>
        <v>0</v>
      </c>
      <c r="AK1626" s="301"/>
    </row>
    <row r="1627" spans="4:37" ht="12.75" customHeight="1" outlineLevel="1" x14ac:dyDescent="0.25">
      <c r="D1627" s="139" t="str">
        <f>'Line Items'!D1039</f>
        <v>[Rolling Stock Line 43]</v>
      </c>
      <c r="E1627" s="102"/>
      <c r="F1627" s="140" t="str">
        <f t="shared" si="122"/>
        <v>£000</v>
      </c>
      <c r="G1627" s="103">
        <f t="shared" si="132"/>
        <v>0</v>
      </c>
      <c r="H1627" s="103">
        <f t="shared" si="132"/>
        <v>0</v>
      </c>
      <c r="I1627" s="103">
        <f t="shared" si="132"/>
        <v>0</v>
      </c>
      <c r="J1627" s="103">
        <f t="shared" si="132"/>
        <v>0</v>
      </c>
      <c r="K1627" s="103">
        <f t="shared" si="132"/>
        <v>0</v>
      </c>
      <c r="L1627" s="103">
        <f t="shared" si="132"/>
        <v>0</v>
      </c>
      <c r="M1627" s="103">
        <f t="shared" si="132"/>
        <v>0</v>
      </c>
      <c r="N1627" s="103">
        <f t="shared" si="132"/>
        <v>0</v>
      </c>
      <c r="O1627" s="103">
        <f t="shared" si="132"/>
        <v>0</v>
      </c>
      <c r="P1627" s="103">
        <f t="shared" si="132"/>
        <v>0</v>
      </c>
      <c r="Q1627" s="103">
        <f t="shared" si="132"/>
        <v>0</v>
      </c>
      <c r="R1627" s="103">
        <f t="shared" si="132"/>
        <v>0</v>
      </c>
      <c r="S1627" s="103">
        <f t="shared" si="132"/>
        <v>0</v>
      </c>
      <c r="T1627" s="103">
        <f t="shared" si="132"/>
        <v>0</v>
      </c>
      <c r="U1627" s="103">
        <f t="shared" si="132"/>
        <v>0</v>
      </c>
      <c r="V1627" s="103">
        <f t="shared" si="132"/>
        <v>0</v>
      </c>
      <c r="W1627" s="103">
        <f t="shared" si="132"/>
        <v>0</v>
      </c>
      <c r="X1627" s="103">
        <f t="shared" si="132"/>
        <v>0</v>
      </c>
      <c r="Y1627" s="103">
        <f t="shared" si="132"/>
        <v>0</v>
      </c>
      <c r="Z1627" s="103">
        <f t="shared" si="132"/>
        <v>0</v>
      </c>
      <c r="AA1627" s="103">
        <f t="shared" si="132"/>
        <v>0</v>
      </c>
      <c r="AB1627" s="103">
        <f t="shared" si="132"/>
        <v>0</v>
      </c>
      <c r="AC1627" s="104">
        <f t="shared" si="132"/>
        <v>0</v>
      </c>
      <c r="AE1627" s="105">
        <f t="shared" si="124"/>
        <v>0</v>
      </c>
      <c r="AG1627" s="105">
        <f t="shared" si="125"/>
        <v>0</v>
      </c>
      <c r="AI1627" s="105">
        <f t="shared" si="126"/>
        <v>0</v>
      </c>
      <c r="AK1627" s="301"/>
    </row>
    <row r="1628" spans="4:37" ht="12.75" customHeight="1" outlineLevel="1" x14ac:dyDescent="0.25">
      <c r="D1628" s="139" t="str">
        <f>'Line Items'!D1040</f>
        <v>[Rolling Stock Line 44]</v>
      </c>
      <c r="E1628" s="102"/>
      <c r="F1628" s="140" t="str">
        <f t="shared" si="122"/>
        <v>£000</v>
      </c>
      <c r="G1628" s="103">
        <f t="shared" si="132"/>
        <v>0</v>
      </c>
      <c r="H1628" s="103">
        <f t="shared" si="132"/>
        <v>0</v>
      </c>
      <c r="I1628" s="103">
        <f t="shared" si="132"/>
        <v>0</v>
      </c>
      <c r="J1628" s="103">
        <f t="shared" si="132"/>
        <v>0</v>
      </c>
      <c r="K1628" s="103">
        <f t="shared" si="132"/>
        <v>0</v>
      </c>
      <c r="L1628" s="103">
        <f t="shared" si="132"/>
        <v>0</v>
      </c>
      <c r="M1628" s="103">
        <f t="shared" si="132"/>
        <v>0</v>
      </c>
      <c r="N1628" s="103">
        <f t="shared" si="132"/>
        <v>0</v>
      </c>
      <c r="O1628" s="103">
        <f t="shared" si="132"/>
        <v>0</v>
      </c>
      <c r="P1628" s="103">
        <f t="shared" si="132"/>
        <v>0</v>
      </c>
      <c r="Q1628" s="103">
        <f t="shared" si="132"/>
        <v>0</v>
      </c>
      <c r="R1628" s="103">
        <f t="shared" si="132"/>
        <v>0</v>
      </c>
      <c r="S1628" s="103">
        <f t="shared" si="132"/>
        <v>0</v>
      </c>
      <c r="T1628" s="103">
        <f t="shared" si="132"/>
        <v>0</v>
      </c>
      <c r="U1628" s="103">
        <f t="shared" si="132"/>
        <v>0</v>
      </c>
      <c r="V1628" s="103">
        <f t="shared" si="132"/>
        <v>0</v>
      </c>
      <c r="W1628" s="103">
        <f t="shared" si="132"/>
        <v>0</v>
      </c>
      <c r="X1628" s="103">
        <f t="shared" si="132"/>
        <v>0</v>
      </c>
      <c r="Y1628" s="103">
        <f t="shared" si="132"/>
        <v>0</v>
      </c>
      <c r="Z1628" s="103">
        <f t="shared" si="132"/>
        <v>0</v>
      </c>
      <c r="AA1628" s="103">
        <f t="shared" si="132"/>
        <v>0</v>
      </c>
      <c r="AB1628" s="103">
        <f t="shared" si="132"/>
        <v>0</v>
      </c>
      <c r="AC1628" s="104">
        <f t="shared" si="132"/>
        <v>0</v>
      </c>
      <c r="AE1628" s="105">
        <f t="shared" si="124"/>
        <v>0</v>
      </c>
      <c r="AG1628" s="105">
        <f t="shared" si="125"/>
        <v>0</v>
      </c>
      <c r="AI1628" s="105">
        <f t="shared" si="126"/>
        <v>0</v>
      </c>
      <c r="AK1628" s="301"/>
    </row>
    <row r="1629" spans="4:37" ht="12.75" customHeight="1" outlineLevel="1" x14ac:dyDescent="0.25">
      <c r="D1629" s="139" t="str">
        <f>'Line Items'!D1041</f>
        <v>[Rolling Stock Line 45]</v>
      </c>
      <c r="E1629" s="102"/>
      <c r="F1629" s="140" t="str">
        <f t="shared" si="122"/>
        <v>£000</v>
      </c>
      <c r="G1629" s="103">
        <f t="shared" si="132"/>
        <v>0</v>
      </c>
      <c r="H1629" s="103">
        <f t="shared" si="132"/>
        <v>0</v>
      </c>
      <c r="I1629" s="103">
        <f t="shared" si="132"/>
        <v>0</v>
      </c>
      <c r="J1629" s="103">
        <f t="shared" si="132"/>
        <v>0</v>
      </c>
      <c r="K1629" s="103">
        <f t="shared" si="132"/>
        <v>0</v>
      </c>
      <c r="L1629" s="103">
        <f t="shared" si="132"/>
        <v>0</v>
      </c>
      <c r="M1629" s="103">
        <f t="shared" si="132"/>
        <v>0</v>
      </c>
      <c r="N1629" s="103">
        <f t="shared" si="132"/>
        <v>0</v>
      </c>
      <c r="O1629" s="103">
        <f t="shared" si="132"/>
        <v>0</v>
      </c>
      <c r="P1629" s="103">
        <f t="shared" si="132"/>
        <v>0</v>
      </c>
      <c r="Q1629" s="103">
        <f t="shared" si="132"/>
        <v>0</v>
      </c>
      <c r="R1629" s="103">
        <f t="shared" si="132"/>
        <v>0</v>
      </c>
      <c r="S1629" s="103">
        <f t="shared" si="132"/>
        <v>0</v>
      </c>
      <c r="T1629" s="103">
        <f t="shared" si="132"/>
        <v>0</v>
      </c>
      <c r="U1629" s="103">
        <f t="shared" si="132"/>
        <v>0</v>
      </c>
      <c r="V1629" s="103">
        <f t="shared" si="132"/>
        <v>0</v>
      </c>
      <c r="W1629" s="103">
        <f t="shared" si="132"/>
        <v>0</v>
      </c>
      <c r="X1629" s="103">
        <f t="shared" si="132"/>
        <v>0</v>
      </c>
      <c r="Y1629" s="103">
        <f t="shared" si="132"/>
        <v>0</v>
      </c>
      <c r="Z1629" s="103">
        <f t="shared" si="132"/>
        <v>0</v>
      </c>
      <c r="AA1629" s="103">
        <f t="shared" si="132"/>
        <v>0</v>
      </c>
      <c r="AB1629" s="103">
        <f t="shared" si="132"/>
        <v>0</v>
      </c>
      <c r="AC1629" s="104">
        <f t="shared" si="132"/>
        <v>0</v>
      </c>
      <c r="AE1629" s="105">
        <f t="shared" si="124"/>
        <v>0</v>
      </c>
      <c r="AG1629" s="105">
        <f t="shared" si="125"/>
        <v>0</v>
      </c>
      <c r="AI1629" s="105">
        <f t="shared" si="126"/>
        <v>0</v>
      </c>
      <c r="AK1629" s="301"/>
    </row>
    <row r="1630" spans="4:37" ht="12.75" customHeight="1" outlineLevel="1" x14ac:dyDescent="0.25">
      <c r="D1630" s="139" t="str">
        <f>'Line Items'!D1042</f>
        <v>[Rolling Stock Line 46]</v>
      </c>
      <c r="E1630" s="102"/>
      <c r="F1630" s="140" t="str">
        <f t="shared" si="122"/>
        <v>£000</v>
      </c>
      <c r="G1630" s="103">
        <f t="shared" si="132"/>
        <v>0</v>
      </c>
      <c r="H1630" s="103">
        <f t="shared" si="132"/>
        <v>0</v>
      </c>
      <c r="I1630" s="103">
        <f t="shared" si="132"/>
        <v>0</v>
      </c>
      <c r="J1630" s="103">
        <f t="shared" si="132"/>
        <v>0</v>
      </c>
      <c r="K1630" s="103">
        <f t="shared" si="132"/>
        <v>0</v>
      </c>
      <c r="L1630" s="103">
        <f t="shared" si="132"/>
        <v>0</v>
      </c>
      <c r="M1630" s="103">
        <f t="shared" si="132"/>
        <v>0</v>
      </c>
      <c r="N1630" s="103">
        <f t="shared" si="132"/>
        <v>0</v>
      </c>
      <c r="O1630" s="103">
        <f t="shared" si="132"/>
        <v>0</v>
      </c>
      <c r="P1630" s="103">
        <f t="shared" si="132"/>
        <v>0</v>
      </c>
      <c r="Q1630" s="103">
        <f t="shared" si="132"/>
        <v>0</v>
      </c>
      <c r="R1630" s="103">
        <f t="shared" si="132"/>
        <v>0</v>
      </c>
      <c r="S1630" s="103">
        <f t="shared" si="132"/>
        <v>0</v>
      </c>
      <c r="T1630" s="103">
        <f t="shared" si="132"/>
        <v>0</v>
      </c>
      <c r="U1630" s="103">
        <f t="shared" si="132"/>
        <v>0</v>
      </c>
      <c r="V1630" s="103">
        <f t="shared" si="132"/>
        <v>0</v>
      </c>
      <c r="W1630" s="103">
        <f t="shared" si="132"/>
        <v>0</v>
      </c>
      <c r="X1630" s="103">
        <f t="shared" si="132"/>
        <v>0</v>
      </c>
      <c r="Y1630" s="103">
        <f t="shared" si="132"/>
        <v>0</v>
      </c>
      <c r="Z1630" s="103">
        <f t="shared" si="132"/>
        <v>0</v>
      </c>
      <c r="AA1630" s="103">
        <f t="shared" si="132"/>
        <v>0</v>
      </c>
      <c r="AB1630" s="103">
        <f t="shared" si="132"/>
        <v>0</v>
      </c>
      <c r="AC1630" s="104">
        <f t="shared" si="132"/>
        <v>0</v>
      </c>
      <c r="AE1630" s="105">
        <f t="shared" si="124"/>
        <v>0</v>
      </c>
      <c r="AG1630" s="105">
        <f t="shared" si="125"/>
        <v>0</v>
      </c>
      <c r="AI1630" s="105">
        <f t="shared" si="126"/>
        <v>0</v>
      </c>
      <c r="AK1630" s="301"/>
    </row>
    <row r="1631" spans="4:37" ht="12.75" customHeight="1" outlineLevel="1" x14ac:dyDescent="0.25">
      <c r="D1631" s="139" t="str">
        <f>'Line Items'!D1043</f>
        <v>[Rolling Stock Line 47]</v>
      </c>
      <c r="E1631" s="102"/>
      <c r="F1631" s="140" t="str">
        <f t="shared" si="122"/>
        <v>£000</v>
      </c>
      <c r="G1631" s="103">
        <f t="shared" si="132"/>
        <v>0</v>
      </c>
      <c r="H1631" s="103">
        <f t="shared" si="132"/>
        <v>0</v>
      </c>
      <c r="I1631" s="103">
        <f t="shared" si="132"/>
        <v>0</v>
      </c>
      <c r="J1631" s="103">
        <f t="shared" si="132"/>
        <v>0</v>
      </c>
      <c r="K1631" s="103">
        <f t="shared" si="132"/>
        <v>0</v>
      </c>
      <c r="L1631" s="103">
        <f t="shared" si="132"/>
        <v>0</v>
      </c>
      <c r="M1631" s="103">
        <f t="shared" si="132"/>
        <v>0</v>
      </c>
      <c r="N1631" s="103">
        <f t="shared" si="132"/>
        <v>0</v>
      </c>
      <c r="O1631" s="103">
        <f t="shared" si="132"/>
        <v>0</v>
      </c>
      <c r="P1631" s="103">
        <f t="shared" si="132"/>
        <v>0</v>
      </c>
      <c r="Q1631" s="103">
        <f t="shared" si="132"/>
        <v>0</v>
      </c>
      <c r="R1631" s="103">
        <f t="shared" si="132"/>
        <v>0</v>
      </c>
      <c r="S1631" s="103">
        <f t="shared" si="132"/>
        <v>0</v>
      </c>
      <c r="T1631" s="103">
        <f t="shared" si="132"/>
        <v>0</v>
      </c>
      <c r="U1631" s="103">
        <f t="shared" si="132"/>
        <v>0</v>
      </c>
      <c r="V1631" s="103">
        <f t="shared" si="132"/>
        <v>0</v>
      </c>
      <c r="W1631" s="103">
        <f t="shared" si="132"/>
        <v>0</v>
      </c>
      <c r="X1631" s="103">
        <f t="shared" si="132"/>
        <v>0</v>
      </c>
      <c r="Y1631" s="103">
        <f t="shared" si="132"/>
        <v>0</v>
      </c>
      <c r="Z1631" s="103">
        <f t="shared" si="132"/>
        <v>0</v>
      </c>
      <c r="AA1631" s="103">
        <f t="shared" si="132"/>
        <v>0</v>
      </c>
      <c r="AB1631" s="103">
        <f t="shared" si="132"/>
        <v>0</v>
      </c>
      <c r="AC1631" s="104">
        <f t="shared" si="132"/>
        <v>0</v>
      </c>
      <c r="AE1631" s="105">
        <f t="shared" si="124"/>
        <v>0</v>
      </c>
      <c r="AG1631" s="105">
        <f t="shared" si="125"/>
        <v>0</v>
      </c>
      <c r="AI1631" s="105">
        <f t="shared" si="126"/>
        <v>0</v>
      </c>
      <c r="AK1631" s="301"/>
    </row>
    <row r="1632" spans="4:37" ht="12.75" customHeight="1" outlineLevel="1" x14ac:dyDescent="0.25">
      <c r="D1632" s="139" t="str">
        <f>'Line Items'!D1044</f>
        <v>[Rolling Stock Line 48]</v>
      </c>
      <c r="E1632" s="102"/>
      <c r="F1632" s="140" t="str">
        <f t="shared" si="122"/>
        <v>£000</v>
      </c>
      <c r="G1632" s="103">
        <f t="shared" si="132"/>
        <v>0</v>
      </c>
      <c r="H1632" s="103">
        <f t="shared" si="132"/>
        <v>0</v>
      </c>
      <c r="I1632" s="103">
        <f t="shared" ref="I1632:AC1632" si="133">I65*I1369</f>
        <v>0</v>
      </c>
      <c r="J1632" s="103">
        <f t="shared" si="133"/>
        <v>0</v>
      </c>
      <c r="K1632" s="103">
        <f t="shared" si="133"/>
        <v>0</v>
      </c>
      <c r="L1632" s="103">
        <f t="shared" si="133"/>
        <v>0</v>
      </c>
      <c r="M1632" s="103">
        <f t="shared" si="133"/>
        <v>0</v>
      </c>
      <c r="N1632" s="103">
        <f t="shared" si="133"/>
        <v>0</v>
      </c>
      <c r="O1632" s="103">
        <f t="shared" si="133"/>
        <v>0</v>
      </c>
      <c r="P1632" s="103">
        <f t="shared" si="133"/>
        <v>0</v>
      </c>
      <c r="Q1632" s="103">
        <f t="shared" si="133"/>
        <v>0</v>
      </c>
      <c r="R1632" s="103">
        <f t="shared" si="133"/>
        <v>0</v>
      </c>
      <c r="S1632" s="103">
        <f t="shared" si="133"/>
        <v>0</v>
      </c>
      <c r="T1632" s="103">
        <f t="shared" si="133"/>
        <v>0</v>
      </c>
      <c r="U1632" s="103">
        <f t="shared" si="133"/>
        <v>0</v>
      </c>
      <c r="V1632" s="103">
        <f t="shared" si="133"/>
        <v>0</v>
      </c>
      <c r="W1632" s="103">
        <f t="shared" si="133"/>
        <v>0</v>
      </c>
      <c r="X1632" s="103">
        <f t="shared" si="133"/>
        <v>0</v>
      </c>
      <c r="Y1632" s="103">
        <f t="shared" si="133"/>
        <v>0</v>
      </c>
      <c r="Z1632" s="103">
        <f t="shared" si="133"/>
        <v>0</v>
      </c>
      <c r="AA1632" s="103">
        <f t="shared" si="133"/>
        <v>0</v>
      </c>
      <c r="AB1632" s="103">
        <f t="shared" si="133"/>
        <v>0</v>
      </c>
      <c r="AC1632" s="104">
        <f t="shared" si="133"/>
        <v>0</v>
      </c>
      <c r="AE1632" s="105">
        <f t="shared" si="124"/>
        <v>0</v>
      </c>
      <c r="AG1632" s="105">
        <f t="shared" si="125"/>
        <v>0</v>
      </c>
      <c r="AI1632" s="105">
        <f t="shared" si="126"/>
        <v>0</v>
      </c>
      <c r="AK1632" s="301"/>
    </row>
    <row r="1633" spans="2:37" ht="12.75" customHeight="1" outlineLevel="1" x14ac:dyDescent="0.25">
      <c r="D1633" s="139" t="str">
        <f>'Line Items'!D1045</f>
        <v>[Rolling Stock Line 49]</v>
      </c>
      <c r="E1633" s="102"/>
      <c r="F1633" s="140" t="str">
        <f t="shared" si="122"/>
        <v>£000</v>
      </c>
      <c r="G1633" s="103">
        <f t="shared" ref="G1633:AC1643" si="134">G66*G1370</f>
        <v>0</v>
      </c>
      <c r="H1633" s="103">
        <f t="shared" si="134"/>
        <v>0</v>
      </c>
      <c r="I1633" s="103">
        <f t="shared" si="134"/>
        <v>0</v>
      </c>
      <c r="J1633" s="103">
        <f t="shared" si="134"/>
        <v>0</v>
      </c>
      <c r="K1633" s="103">
        <f t="shared" si="134"/>
        <v>0</v>
      </c>
      <c r="L1633" s="103">
        <f t="shared" si="134"/>
        <v>0</v>
      </c>
      <c r="M1633" s="103">
        <f t="shared" si="134"/>
        <v>0</v>
      </c>
      <c r="N1633" s="103">
        <f t="shared" si="134"/>
        <v>0</v>
      </c>
      <c r="O1633" s="103">
        <f t="shared" si="134"/>
        <v>0</v>
      </c>
      <c r="P1633" s="103">
        <f t="shared" si="134"/>
        <v>0</v>
      </c>
      <c r="Q1633" s="103">
        <f t="shared" si="134"/>
        <v>0</v>
      </c>
      <c r="R1633" s="103">
        <f t="shared" si="134"/>
        <v>0</v>
      </c>
      <c r="S1633" s="103">
        <f t="shared" si="134"/>
        <v>0</v>
      </c>
      <c r="T1633" s="103">
        <f t="shared" si="134"/>
        <v>0</v>
      </c>
      <c r="U1633" s="103">
        <f t="shared" si="134"/>
        <v>0</v>
      </c>
      <c r="V1633" s="103">
        <f t="shared" si="134"/>
        <v>0</v>
      </c>
      <c r="W1633" s="103">
        <f t="shared" si="134"/>
        <v>0</v>
      </c>
      <c r="X1633" s="103">
        <f t="shared" si="134"/>
        <v>0</v>
      </c>
      <c r="Y1633" s="103">
        <f t="shared" si="134"/>
        <v>0</v>
      </c>
      <c r="Z1633" s="103">
        <f t="shared" si="134"/>
        <v>0</v>
      </c>
      <c r="AA1633" s="103">
        <f t="shared" si="134"/>
        <v>0</v>
      </c>
      <c r="AB1633" s="103">
        <f t="shared" si="134"/>
        <v>0</v>
      </c>
      <c r="AC1633" s="104">
        <f t="shared" si="134"/>
        <v>0</v>
      </c>
      <c r="AE1633" s="105">
        <f t="shared" si="124"/>
        <v>0</v>
      </c>
      <c r="AG1633" s="105">
        <f t="shared" si="125"/>
        <v>0</v>
      </c>
      <c r="AI1633" s="105">
        <f t="shared" si="126"/>
        <v>0</v>
      </c>
      <c r="AK1633" s="301"/>
    </row>
    <row r="1634" spans="2:37" ht="12.75" customHeight="1" outlineLevel="1" x14ac:dyDescent="0.25">
      <c r="D1634" s="139" t="str">
        <f>'Line Items'!D1046</f>
        <v>[Rolling Stock Line 50]</v>
      </c>
      <c r="E1634" s="102"/>
      <c r="F1634" s="140" t="str">
        <f t="shared" si="122"/>
        <v>£000</v>
      </c>
      <c r="G1634" s="103">
        <f t="shared" si="134"/>
        <v>0</v>
      </c>
      <c r="H1634" s="103">
        <f t="shared" si="134"/>
        <v>0</v>
      </c>
      <c r="I1634" s="103">
        <f t="shared" si="134"/>
        <v>0</v>
      </c>
      <c r="J1634" s="103">
        <f t="shared" si="134"/>
        <v>0</v>
      </c>
      <c r="K1634" s="103">
        <f t="shared" si="134"/>
        <v>0</v>
      </c>
      <c r="L1634" s="103">
        <f t="shared" si="134"/>
        <v>0</v>
      </c>
      <c r="M1634" s="103">
        <f t="shared" si="134"/>
        <v>0</v>
      </c>
      <c r="N1634" s="103">
        <f t="shared" si="134"/>
        <v>0</v>
      </c>
      <c r="O1634" s="103">
        <f t="shared" si="134"/>
        <v>0</v>
      </c>
      <c r="P1634" s="103">
        <f t="shared" si="134"/>
        <v>0</v>
      </c>
      <c r="Q1634" s="103">
        <f t="shared" si="134"/>
        <v>0</v>
      </c>
      <c r="R1634" s="103">
        <f t="shared" si="134"/>
        <v>0</v>
      </c>
      <c r="S1634" s="103">
        <f t="shared" si="134"/>
        <v>0</v>
      </c>
      <c r="T1634" s="103">
        <f t="shared" si="134"/>
        <v>0</v>
      </c>
      <c r="U1634" s="103">
        <f t="shared" si="134"/>
        <v>0</v>
      </c>
      <c r="V1634" s="103">
        <f t="shared" si="134"/>
        <v>0</v>
      </c>
      <c r="W1634" s="103">
        <f t="shared" si="134"/>
        <v>0</v>
      </c>
      <c r="X1634" s="103">
        <f t="shared" si="134"/>
        <v>0</v>
      </c>
      <c r="Y1634" s="103">
        <f t="shared" si="134"/>
        <v>0</v>
      </c>
      <c r="Z1634" s="103">
        <f t="shared" si="134"/>
        <v>0</v>
      </c>
      <c r="AA1634" s="103">
        <f t="shared" si="134"/>
        <v>0</v>
      </c>
      <c r="AB1634" s="103">
        <f t="shared" si="134"/>
        <v>0</v>
      </c>
      <c r="AC1634" s="104">
        <f t="shared" si="134"/>
        <v>0</v>
      </c>
      <c r="AE1634" s="105">
        <f t="shared" si="124"/>
        <v>0</v>
      </c>
      <c r="AG1634" s="105">
        <f t="shared" si="125"/>
        <v>0</v>
      </c>
      <c r="AI1634" s="105">
        <f t="shared" si="126"/>
        <v>0</v>
      </c>
      <c r="AK1634" s="301"/>
    </row>
    <row r="1635" spans="2:37" ht="12.75" customHeight="1" outlineLevel="1" x14ac:dyDescent="0.25">
      <c r="D1635" s="139" t="str">
        <f>'Line Items'!D1047</f>
        <v>[Rolling Stock Line 51]</v>
      </c>
      <c r="E1635" s="102"/>
      <c r="F1635" s="140" t="str">
        <f t="shared" si="122"/>
        <v>£000</v>
      </c>
      <c r="G1635" s="103">
        <f t="shared" si="134"/>
        <v>0</v>
      </c>
      <c r="H1635" s="103">
        <f t="shared" si="134"/>
        <v>0</v>
      </c>
      <c r="I1635" s="103">
        <f t="shared" si="134"/>
        <v>0</v>
      </c>
      <c r="J1635" s="103">
        <f t="shared" si="134"/>
        <v>0</v>
      </c>
      <c r="K1635" s="103">
        <f t="shared" si="134"/>
        <v>0</v>
      </c>
      <c r="L1635" s="103">
        <f t="shared" si="134"/>
        <v>0</v>
      </c>
      <c r="M1635" s="103">
        <f t="shared" si="134"/>
        <v>0</v>
      </c>
      <c r="N1635" s="103">
        <f t="shared" si="134"/>
        <v>0</v>
      </c>
      <c r="O1635" s="103">
        <f t="shared" si="134"/>
        <v>0</v>
      </c>
      <c r="P1635" s="103">
        <f t="shared" si="134"/>
        <v>0</v>
      </c>
      <c r="Q1635" s="103">
        <f t="shared" si="134"/>
        <v>0</v>
      </c>
      <c r="R1635" s="103">
        <f t="shared" si="134"/>
        <v>0</v>
      </c>
      <c r="S1635" s="103">
        <f t="shared" si="134"/>
        <v>0</v>
      </c>
      <c r="T1635" s="103">
        <f t="shared" si="134"/>
        <v>0</v>
      </c>
      <c r="U1635" s="103">
        <f t="shared" si="134"/>
        <v>0</v>
      </c>
      <c r="V1635" s="103">
        <f t="shared" si="134"/>
        <v>0</v>
      </c>
      <c r="W1635" s="103">
        <f t="shared" si="134"/>
        <v>0</v>
      </c>
      <c r="X1635" s="103">
        <f t="shared" si="134"/>
        <v>0</v>
      </c>
      <c r="Y1635" s="103">
        <f t="shared" si="134"/>
        <v>0</v>
      </c>
      <c r="Z1635" s="103">
        <f t="shared" si="134"/>
        <v>0</v>
      </c>
      <c r="AA1635" s="103">
        <f t="shared" si="134"/>
        <v>0</v>
      </c>
      <c r="AB1635" s="103">
        <f t="shared" si="134"/>
        <v>0</v>
      </c>
      <c r="AC1635" s="104">
        <f t="shared" si="134"/>
        <v>0</v>
      </c>
      <c r="AE1635" s="105">
        <f t="shared" si="124"/>
        <v>0</v>
      </c>
      <c r="AG1635" s="105">
        <f t="shared" si="125"/>
        <v>0</v>
      </c>
      <c r="AI1635" s="105">
        <f t="shared" si="126"/>
        <v>0</v>
      </c>
      <c r="AK1635" s="301"/>
    </row>
    <row r="1636" spans="2:37" ht="12.75" customHeight="1" outlineLevel="1" x14ac:dyDescent="0.25">
      <c r="D1636" s="139" t="str">
        <f>'Line Items'!D1048</f>
        <v>[Rolling Stock Line 52]</v>
      </c>
      <c r="E1636" s="102"/>
      <c r="F1636" s="140" t="str">
        <f t="shared" si="122"/>
        <v>£000</v>
      </c>
      <c r="G1636" s="103">
        <f t="shared" si="134"/>
        <v>0</v>
      </c>
      <c r="H1636" s="103">
        <f t="shared" si="134"/>
        <v>0</v>
      </c>
      <c r="I1636" s="103">
        <f t="shared" si="134"/>
        <v>0</v>
      </c>
      <c r="J1636" s="103">
        <f t="shared" si="134"/>
        <v>0</v>
      </c>
      <c r="K1636" s="103">
        <f t="shared" si="134"/>
        <v>0</v>
      </c>
      <c r="L1636" s="103">
        <f t="shared" si="134"/>
        <v>0</v>
      </c>
      <c r="M1636" s="103">
        <f t="shared" si="134"/>
        <v>0</v>
      </c>
      <c r="N1636" s="103">
        <f t="shared" si="134"/>
        <v>0</v>
      </c>
      <c r="O1636" s="103">
        <f t="shared" si="134"/>
        <v>0</v>
      </c>
      <c r="P1636" s="103">
        <f t="shared" si="134"/>
        <v>0</v>
      </c>
      <c r="Q1636" s="103">
        <f t="shared" si="134"/>
        <v>0</v>
      </c>
      <c r="R1636" s="103">
        <f t="shared" si="134"/>
        <v>0</v>
      </c>
      <c r="S1636" s="103">
        <f t="shared" si="134"/>
        <v>0</v>
      </c>
      <c r="T1636" s="103">
        <f t="shared" si="134"/>
        <v>0</v>
      </c>
      <c r="U1636" s="103">
        <f t="shared" si="134"/>
        <v>0</v>
      </c>
      <c r="V1636" s="103">
        <f t="shared" si="134"/>
        <v>0</v>
      </c>
      <c r="W1636" s="103">
        <f t="shared" si="134"/>
        <v>0</v>
      </c>
      <c r="X1636" s="103">
        <f t="shared" si="134"/>
        <v>0</v>
      </c>
      <c r="Y1636" s="103">
        <f t="shared" si="134"/>
        <v>0</v>
      </c>
      <c r="Z1636" s="103">
        <f t="shared" si="134"/>
        <v>0</v>
      </c>
      <c r="AA1636" s="103">
        <f t="shared" si="134"/>
        <v>0</v>
      </c>
      <c r="AB1636" s="103">
        <f t="shared" si="134"/>
        <v>0</v>
      </c>
      <c r="AC1636" s="104">
        <f t="shared" si="134"/>
        <v>0</v>
      </c>
      <c r="AE1636" s="105">
        <f t="shared" si="124"/>
        <v>0</v>
      </c>
      <c r="AG1636" s="105">
        <f t="shared" si="125"/>
        <v>0</v>
      </c>
      <c r="AI1636" s="105">
        <f t="shared" si="126"/>
        <v>0</v>
      </c>
      <c r="AK1636" s="301"/>
    </row>
    <row r="1637" spans="2:37" ht="12.75" customHeight="1" outlineLevel="1" x14ac:dyDescent="0.25">
      <c r="D1637" s="139" t="str">
        <f>'Line Items'!D1049</f>
        <v>[Rolling Stock Line 53]</v>
      </c>
      <c r="E1637" s="102"/>
      <c r="F1637" s="140" t="str">
        <f t="shared" si="122"/>
        <v>£000</v>
      </c>
      <c r="G1637" s="103">
        <f t="shared" si="134"/>
        <v>0</v>
      </c>
      <c r="H1637" s="103">
        <f t="shared" si="134"/>
        <v>0</v>
      </c>
      <c r="I1637" s="103">
        <f t="shared" si="134"/>
        <v>0</v>
      </c>
      <c r="J1637" s="103">
        <f t="shared" si="134"/>
        <v>0</v>
      </c>
      <c r="K1637" s="103">
        <f t="shared" si="134"/>
        <v>0</v>
      </c>
      <c r="L1637" s="103">
        <f t="shared" si="134"/>
        <v>0</v>
      </c>
      <c r="M1637" s="103">
        <f t="shared" si="134"/>
        <v>0</v>
      </c>
      <c r="N1637" s="103">
        <f t="shared" si="134"/>
        <v>0</v>
      </c>
      <c r="O1637" s="103">
        <f t="shared" si="134"/>
        <v>0</v>
      </c>
      <c r="P1637" s="103">
        <f t="shared" si="134"/>
        <v>0</v>
      </c>
      <c r="Q1637" s="103">
        <f t="shared" si="134"/>
        <v>0</v>
      </c>
      <c r="R1637" s="103">
        <f t="shared" si="134"/>
        <v>0</v>
      </c>
      <c r="S1637" s="103">
        <f t="shared" si="134"/>
        <v>0</v>
      </c>
      <c r="T1637" s="103">
        <f t="shared" si="134"/>
        <v>0</v>
      </c>
      <c r="U1637" s="103">
        <f t="shared" si="134"/>
        <v>0</v>
      </c>
      <c r="V1637" s="103">
        <f t="shared" si="134"/>
        <v>0</v>
      </c>
      <c r="W1637" s="103">
        <f t="shared" si="134"/>
        <v>0</v>
      </c>
      <c r="X1637" s="103">
        <f t="shared" si="134"/>
        <v>0</v>
      </c>
      <c r="Y1637" s="103">
        <f t="shared" si="134"/>
        <v>0</v>
      </c>
      <c r="Z1637" s="103">
        <f t="shared" si="134"/>
        <v>0</v>
      </c>
      <c r="AA1637" s="103">
        <f t="shared" si="134"/>
        <v>0</v>
      </c>
      <c r="AB1637" s="103">
        <f t="shared" si="134"/>
        <v>0</v>
      </c>
      <c r="AC1637" s="104">
        <f t="shared" si="134"/>
        <v>0</v>
      </c>
      <c r="AE1637" s="105">
        <f t="shared" si="124"/>
        <v>0</v>
      </c>
      <c r="AG1637" s="105">
        <f t="shared" si="125"/>
        <v>0</v>
      </c>
      <c r="AI1637" s="105">
        <f t="shared" si="126"/>
        <v>0</v>
      </c>
      <c r="AK1637" s="301"/>
    </row>
    <row r="1638" spans="2:37" ht="12.75" customHeight="1" outlineLevel="1" x14ac:dyDescent="0.25">
      <c r="D1638" s="139" t="str">
        <f>'Line Items'!D1050</f>
        <v>[Rolling Stock Line 54]</v>
      </c>
      <c r="E1638" s="102"/>
      <c r="F1638" s="140" t="str">
        <f t="shared" si="122"/>
        <v>£000</v>
      </c>
      <c r="G1638" s="103">
        <f t="shared" si="134"/>
        <v>0</v>
      </c>
      <c r="H1638" s="103">
        <f t="shared" si="134"/>
        <v>0</v>
      </c>
      <c r="I1638" s="103">
        <f t="shared" si="134"/>
        <v>0</v>
      </c>
      <c r="J1638" s="103">
        <f t="shared" si="134"/>
        <v>0</v>
      </c>
      <c r="K1638" s="103">
        <f t="shared" si="134"/>
        <v>0</v>
      </c>
      <c r="L1638" s="103">
        <f t="shared" si="134"/>
        <v>0</v>
      </c>
      <c r="M1638" s="103">
        <f t="shared" si="134"/>
        <v>0</v>
      </c>
      <c r="N1638" s="103">
        <f t="shared" si="134"/>
        <v>0</v>
      </c>
      <c r="O1638" s="103">
        <f t="shared" si="134"/>
        <v>0</v>
      </c>
      <c r="P1638" s="103">
        <f t="shared" si="134"/>
        <v>0</v>
      </c>
      <c r="Q1638" s="103">
        <f t="shared" si="134"/>
        <v>0</v>
      </c>
      <c r="R1638" s="103">
        <f t="shared" si="134"/>
        <v>0</v>
      </c>
      <c r="S1638" s="103">
        <f t="shared" si="134"/>
        <v>0</v>
      </c>
      <c r="T1638" s="103">
        <f t="shared" si="134"/>
        <v>0</v>
      </c>
      <c r="U1638" s="103">
        <f t="shared" si="134"/>
        <v>0</v>
      </c>
      <c r="V1638" s="103">
        <f t="shared" si="134"/>
        <v>0</v>
      </c>
      <c r="W1638" s="103">
        <f t="shared" si="134"/>
        <v>0</v>
      </c>
      <c r="X1638" s="103">
        <f t="shared" si="134"/>
        <v>0</v>
      </c>
      <c r="Y1638" s="103">
        <f t="shared" si="134"/>
        <v>0</v>
      </c>
      <c r="Z1638" s="103">
        <f t="shared" si="134"/>
        <v>0</v>
      </c>
      <c r="AA1638" s="103">
        <f t="shared" si="134"/>
        <v>0</v>
      </c>
      <c r="AB1638" s="103">
        <f t="shared" si="134"/>
        <v>0</v>
      </c>
      <c r="AC1638" s="104">
        <f t="shared" si="134"/>
        <v>0</v>
      </c>
      <c r="AE1638" s="105">
        <f t="shared" si="124"/>
        <v>0</v>
      </c>
      <c r="AG1638" s="105">
        <f t="shared" si="125"/>
        <v>0</v>
      </c>
      <c r="AI1638" s="105">
        <f t="shared" si="126"/>
        <v>0</v>
      </c>
      <c r="AK1638" s="301"/>
    </row>
    <row r="1639" spans="2:37" ht="12.75" customHeight="1" outlineLevel="1" x14ac:dyDescent="0.25">
      <c r="D1639" s="139" t="str">
        <f>'Line Items'!D1051</f>
        <v>[Rolling Stock Line 55]</v>
      </c>
      <c r="E1639" s="102"/>
      <c r="F1639" s="140" t="str">
        <f t="shared" si="122"/>
        <v>£000</v>
      </c>
      <c r="G1639" s="103">
        <f t="shared" si="134"/>
        <v>0</v>
      </c>
      <c r="H1639" s="103">
        <f t="shared" si="134"/>
        <v>0</v>
      </c>
      <c r="I1639" s="103">
        <f t="shared" si="134"/>
        <v>0</v>
      </c>
      <c r="J1639" s="103">
        <f t="shared" si="134"/>
        <v>0</v>
      </c>
      <c r="K1639" s="103">
        <f t="shared" si="134"/>
        <v>0</v>
      </c>
      <c r="L1639" s="103">
        <f t="shared" si="134"/>
        <v>0</v>
      </c>
      <c r="M1639" s="103">
        <f t="shared" si="134"/>
        <v>0</v>
      </c>
      <c r="N1639" s="103">
        <f t="shared" si="134"/>
        <v>0</v>
      </c>
      <c r="O1639" s="103">
        <f t="shared" si="134"/>
        <v>0</v>
      </c>
      <c r="P1639" s="103">
        <f t="shared" si="134"/>
        <v>0</v>
      </c>
      <c r="Q1639" s="103">
        <f t="shared" si="134"/>
        <v>0</v>
      </c>
      <c r="R1639" s="103">
        <f t="shared" si="134"/>
        <v>0</v>
      </c>
      <c r="S1639" s="103">
        <f t="shared" si="134"/>
        <v>0</v>
      </c>
      <c r="T1639" s="103">
        <f t="shared" si="134"/>
        <v>0</v>
      </c>
      <c r="U1639" s="103">
        <f t="shared" si="134"/>
        <v>0</v>
      </c>
      <c r="V1639" s="103">
        <f t="shared" si="134"/>
        <v>0</v>
      </c>
      <c r="W1639" s="103">
        <f t="shared" si="134"/>
        <v>0</v>
      </c>
      <c r="X1639" s="103">
        <f t="shared" si="134"/>
        <v>0</v>
      </c>
      <c r="Y1639" s="103">
        <f t="shared" si="134"/>
        <v>0</v>
      </c>
      <c r="Z1639" s="103">
        <f t="shared" si="134"/>
        <v>0</v>
      </c>
      <c r="AA1639" s="103">
        <f t="shared" si="134"/>
        <v>0</v>
      </c>
      <c r="AB1639" s="103">
        <f t="shared" si="134"/>
        <v>0</v>
      </c>
      <c r="AC1639" s="104">
        <f t="shared" si="134"/>
        <v>0</v>
      </c>
      <c r="AE1639" s="105">
        <f t="shared" si="124"/>
        <v>0</v>
      </c>
      <c r="AG1639" s="105">
        <f t="shared" si="125"/>
        <v>0</v>
      </c>
      <c r="AI1639" s="105">
        <f t="shared" si="126"/>
        <v>0</v>
      </c>
      <c r="AK1639" s="301"/>
    </row>
    <row r="1640" spans="2:37" ht="12.75" customHeight="1" outlineLevel="1" x14ac:dyDescent="0.25">
      <c r="D1640" s="139" t="str">
        <f>'Line Items'!D1052</f>
        <v>[Rolling Stock Line 56]</v>
      </c>
      <c r="E1640" s="102"/>
      <c r="F1640" s="140" t="str">
        <f t="shared" si="122"/>
        <v>£000</v>
      </c>
      <c r="G1640" s="103">
        <f t="shared" si="134"/>
        <v>0</v>
      </c>
      <c r="H1640" s="103">
        <f t="shared" si="134"/>
        <v>0</v>
      </c>
      <c r="I1640" s="103">
        <f t="shared" si="134"/>
        <v>0</v>
      </c>
      <c r="J1640" s="103">
        <f t="shared" si="134"/>
        <v>0</v>
      </c>
      <c r="K1640" s="103">
        <f t="shared" si="134"/>
        <v>0</v>
      </c>
      <c r="L1640" s="103">
        <f t="shared" si="134"/>
        <v>0</v>
      </c>
      <c r="M1640" s="103">
        <f t="shared" si="134"/>
        <v>0</v>
      </c>
      <c r="N1640" s="103">
        <f t="shared" si="134"/>
        <v>0</v>
      </c>
      <c r="O1640" s="103">
        <f t="shared" si="134"/>
        <v>0</v>
      </c>
      <c r="P1640" s="103">
        <f t="shared" si="134"/>
        <v>0</v>
      </c>
      <c r="Q1640" s="103">
        <f t="shared" si="134"/>
        <v>0</v>
      </c>
      <c r="R1640" s="103">
        <f t="shared" si="134"/>
        <v>0</v>
      </c>
      <c r="S1640" s="103">
        <f t="shared" si="134"/>
        <v>0</v>
      </c>
      <c r="T1640" s="103">
        <f t="shared" si="134"/>
        <v>0</v>
      </c>
      <c r="U1640" s="103">
        <f t="shared" si="134"/>
        <v>0</v>
      </c>
      <c r="V1640" s="103">
        <f t="shared" si="134"/>
        <v>0</v>
      </c>
      <c r="W1640" s="103">
        <f t="shared" si="134"/>
        <v>0</v>
      </c>
      <c r="X1640" s="103">
        <f t="shared" si="134"/>
        <v>0</v>
      </c>
      <c r="Y1640" s="103">
        <f t="shared" si="134"/>
        <v>0</v>
      </c>
      <c r="Z1640" s="103">
        <f t="shared" si="134"/>
        <v>0</v>
      </c>
      <c r="AA1640" s="103">
        <f t="shared" si="134"/>
        <v>0</v>
      </c>
      <c r="AB1640" s="103">
        <f t="shared" si="134"/>
        <v>0</v>
      </c>
      <c r="AC1640" s="104">
        <f t="shared" si="134"/>
        <v>0</v>
      </c>
      <c r="AE1640" s="105">
        <f t="shared" si="124"/>
        <v>0</v>
      </c>
      <c r="AG1640" s="105">
        <f t="shared" si="125"/>
        <v>0</v>
      </c>
      <c r="AI1640" s="105">
        <f t="shared" si="126"/>
        <v>0</v>
      </c>
      <c r="AK1640" s="301"/>
    </row>
    <row r="1641" spans="2:37" ht="12.75" customHeight="1" outlineLevel="1" x14ac:dyDescent="0.25">
      <c r="D1641" s="139" t="str">
        <f>'Line Items'!D1053</f>
        <v>[Rolling Stock Line 57]</v>
      </c>
      <c r="E1641" s="102"/>
      <c r="F1641" s="140" t="str">
        <f t="shared" si="122"/>
        <v>£000</v>
      </c>
      <c r="G1641" s="103">
        <f t="shared" si="134"/>
        <v>0</v>
      </c>
      <c r="H1641" s="103">
        <f t="shared" si="134"/>
        <v>0</v>
      </c>
      <c r="I1641" s="103">
        <f t="shared" si="134"/>
        <v>0</v>
      </c>
      <c r="J1641" s="103">
        <f t="shared" si="134"/>
        <v>0</v>
      </c>
      <c r="K1641" s="103">
        <f t="shared" si="134"/>
        <v>0</v>
      </c>
      <c r="L1641" s="103">
        <f t="shared" si="134"/>
        <v>0</v>
      </c>
      <c r="M1641" s="103">
        <f t="shared" si="134"/>
        <v>0</v>
      </c>
      <c r="N1641" s="103">
        <f t="shared" si="134"/>
        <v>0</v>
      </c>
      <c r="O1641" s="103">
        <f t="shared" si="134"/>
        <v>0</v>
      </c>
      <c r="P1641" s="103">
        <f t="shared" si="134"/>
        <v>0</v>
      </c>
      <c r="Q1641" s="103">
        <f t="shared" si="134"/>
        <v>0</v>
      </c>
      <c r="R1641" s="103">
        <f t="shared" si="134"/>
        <v>0</v>
      </c>
      <c r="S1641" s="103">
        <f t="shared" si="134"/>
        <v>0</v>
      </c>
      <c r="T1641" s="103">
        <f t="shared" si="134"/>
        <v>0</v>
      </c>
      <c r="U1641" s="103">
        <f t="shared" si="134"/>
        <v>0</v>
      </c>
      <c r="V1641" s="103">
        <f t="shared" si="134"/>
        <v>0</v>
      </c>
      <c r="W1641" s="103">
        <f t="shared" si="134"/>
        <v>0</v>
      </c>
      <c r="X1641" s="103">
        <f t="shared" si="134"/>
        <v>0</v>
      </c>
      <c r="Y1641" s="103">
        <f t="shared" si="134"/>
        <v>0</v>
      </c>
      <c r="Z1641" s="103">
        <f t="shared" si="134"/>
        <v>0</v>
      </c>
      <c r="AA1641" s="103">
        <f t="shared" si="134"/>
        <v>0</v>
      </c>
      <c r="AB1641" s="103">
        <f t="shared" si="134"/>
        <v>0</v>
      </c>
      <c r="AC1641" s="104">
        <f t="shared" si="134"/>
        <v>0</v>
      </c>
      <c r="AE1641" s="105">
        <f t="shared" si="124"/>
        <v>0</v>
      </c>
      <c r="AG1641" s="105">
        <f t="shared" si="125"/>
        <v>0</v>
      </c>
      <c r="AI1641" s="105">
        <f t="shared" si="126"/>
        <v>0</v>
      </c>
      <c r="AK1641" s="301"/>
    </row>
    <row r="1642" spans="2:37" ht="12.75" customHeight="1" outlineLevel="1" x14ac:dyDescent="0.25">
      <c r="D1642" s="139" t="str">
        <f>'Line Items'!D1054</f>
        <v>[Rolling Stock Line 58]</v>
      </c>
      <c r="E1642" s="102"/>
      <c r="F1642" s="140" t="str">
        <f t="shared" si="122"/>
        <v>£000</v>
      </c>
      <c r="G1642" s="103">
        <f t="shared" si="134"/>
        <v>0</v>
      </c>
      <c r="H1642" s="103">
        <f t="shared" si="134"/>
        <v>0</v>
      </c>
      <c r="I1642" s="103">
        <f t="shared" si="134"/>
        <v>0</v>
      </c>
      <c r="J1642" s="103">
        <f t="shared" si="134"/>
        <v>0</v>
      </c>
      <c r="K1642" s="103">
        <f t="shared" si="134"/>
        <v>0</v>
      </c>
      <c r="L1642" s="103">
        <f t="shared" si="134"/>
        <v>0</v>
      </c>
      <c r="M1642" s="103">
        <f t="shared" si="134"/>
        <v>0</v>
      </c>
      <c r="N1642" s="103">
        <f t="shared" si="134"/>
        <v>0</v>
      </c>
      <c r="O1642" s="103">
        <f t="shared" si="134"/>
        <v>0</v>
      </c>
      <c r="P1642" s="103">
        <f t="shared" si="134"/>
        <v>0</v>
      </c>
      <c r="Q1642" s="103">
        <f t="shared" si="134"/>
        <v>0</v>
      </c>
      <c r="R1642" s="103">
        <f t="shared" si="134"/>
        <v>0</v>
      </c>
      <c r="S1642" s="103">
        <f t="shared" si="134"/>
        <v>0</v>
      </c>
      <c r="T1642" s="103">
        <f t="shared" si="134"/>
        <v>0</v>
      </c>
      <c r="U1642" s="103">
        <f t="shared" si="134"/>
        <v>0</v>
      </c>
      <c r="V1642" s="103">
        <f t="shared" si="134"/>
        <v>0</v>
      </c>
      <c r="W1642" s="103">
        <f t="shared" si="134"/>
        <v>0</v>
      </c>
      <c r="X1642" s="103">
        <f t="shared" si="134"/>
        <v>0</v>
      </c>
      <c r="Y1642" s="103">
        <f t="shared" si="134"/>
        <v>0</v>
      </c>
      <c r="Z1642" s="103">
        <f t="shared" si="134"/>
        <v>0</v>
      </c>
      <c r="AA1642" s="103">
        <f t="shared" si="134"/>
        <v>0</v>
      </c>
      <c r="AB1642" s="103">
        <f t="shared" si="134"/>
        <v>0</v>
      </c>
      <c r="AC1642" s="104">
        <f t="shared" si="134"/>
        <v>0</v>
      </c>
      <c r="AE1642" s="105">
        <f t="shared" si="124"/>
        <v>0</v>
      </c>
      <c r="AG1642" s="105">
        <f t="shared" si="125"/>
        <v>0</v>
      </c>
      <c r="AI1642" s="105">
        <f t="shared" si="126"/>
        <v>0</v>
      </c>
      <c r="AK1642" s="301"/>
    </row>
    <row r="1643" spans="2:37" ht="12.75" customHeight="1" outlineLevel="1" x14ac:dyDescent="0.25">
      <c r="D1643" s="139" t="str">
        <f>'Line Items'!D1055</f>
        <v>[Rolling Stock Line 59]</v>
      </c>
      <c r="E1643" s="102"/>
      <c r="F1643" s="140" t="str">
        <f t="shared" si="122"/>
        <v>£000</v>
      </c>
      <c r="G1643" s="103">
        <f t="shared" si="134"/>
        <v>0</v>
      </c>
      <c r="H1643" s="103">
        <f t="shared" si="134"/>
        <v>0</v>
      </c>
      <c r="I1643" s="103">
        <f t="shared" si="134"/>
        <v>0</v>
      </c>
      <c r="J1643" s="103">
        <f t="shared" si="134"/>
        <v>0</v>
      </c>
      <c r="K1643" s="103">
        <f t="shared" si="134"/>
        <v>0</v>
      </c>
      <c r="L1643" s="103">
        <f t="shared" si="134"/>
        <v>0</v>
      </c>
      <c r="M1643" s="103">
        <f t="shared" si="134"/>
        <v>0</v>
      </c>
      <c r="N1643" s="103">
        <f t="shared" si="134"/>
        <v>0</v>
      </c>
      <c r="O1643" s="103">
        <f t="shared" si="134"/>
        <v>0</v>
      </c>
      <c r="P1643" s="103">
        <f t="shared" si="134"/>
        <v>0</v>
      </c>
      <c r="Q1643" s="103">
        <f t="shared" si="134"/>
        <v>0</v>
      </c>
      <c r="R1643" s="103">
        <f t="shared" si="134"/>
        <v>0</v>
      </c>
      <c r="S1643" s="103">
        <f t="shared" si="134"/>
        <v>0</v>
      </c>
      <c r="T1643" s="103">
        <f t="shared" si="134"/>
        <v>0</v>
      </c>
      <c r="U1643" s="103">
        <f t="shared" si="134"/>
        <v>0</v>
      </c>
      <c r="V1643" s="103">
        <f t="shared" si="134"/>
        <v>0</v>
      </c>
      <c r="W1643" s="103">
        <f t="shared" si="134"/>
        <v>0</v>
      </c>
      <c r="X1643" s="103">
        <f t="shared" si="134"/>
        <v>0</v>
      </c>
      <c r="Y1643" s="103">
        <f t="shared" si="134"/>
        <v>0</v>
      </c>
      <c r="Z1643" s="103">
        <f t="shared" si="134"/>
        <v>0</v>
      </c>
      <c r="AA1643" s="103">
        <f t="shared" si="134"/>
        <v>0</v>
      </c>
      <c r="AB1643" s="103">
        <f t="shared" si="134"/>
        <v>0</v>
      </c>
      <c r="AC1643" s="104">
        <f t="shared" si="134"/>
        <v>0</v>
      </c>
      <c r="AE1643" s="105">
        <f t="shared" si="124"/>
        <v>0</v>
      </c>
      <c r="AG1643" s="105">
        <f t="shared" si="125"/>
        <v>0</v>
      </c>
      <c r="AI1643" s="105">
        <f t="shared" si="126"/>
        <v>0</v>
      </c>
      <c r="AK1643" s="301"/>
    </row>
    <row r="1644" spans="2:37" ht="12.75" customHeight="1" outlineLevel="1" x14ac:dyDescent="0.25">
      <c r="D1644" s="111" t="str">
        <f>'Line Items'!D1056</f>
        <v>[Rolling Stock Line 60]</v>
      </c>
      <c r="E1644" s="287"/>
      <c r="F1644" s="150" t="str">
        <f>F1643</f>
        <v>£000</v>
      </c>
      <c r="G1644" s="113">
        <f>G1381</f>
        <v>0</v>
      </c>
      <c r="H1644" s="113">
        <f t="shared" ref="H1644:AC1644" si="135">H1381</f>
        <v>0</v>
      </c>
      <c r="I1644" s="113">
        <f t="shared" si="135"/>
        <v>0</v>
      </c>
      <c r="J1644" s="113">
        <f t="shared" si="135"/>
        <v>0</v>
      </c>
      <c r="K1644" s="113">
        <f t="shared" si="135"/>
        <v>0</v>
      </c>
      <c r="L1644" s="113">
        <f t="shared" si="135"/>
        <v>0</v>
      </c>
      <c r="M1644" s="113">
        <f t="shared" si="135"/>
        <v>0</v>
      </c>
      <c r="N1644" s="113">
        <f t="shared" si="135"/>
        <v>0</v>
      </c>
      <c r="O1644" s="113">
        <f t="shared" si="135"/>
        <v>0</v>
      </c>
      <c r="P1644" s="113">
        <f t="shared" si="135"/>
        <v>0</v>
      </c>
      <c r="Q1644" s="113">
        <f t="shared" si="135"/>
        <v>0</v>
      </c>
      <c r="R1644" s="113">
        <f t="shared" si="135"/>
        <v>0</v>
      </c>
      <c r="S1644" s="113">
        <f t="shared" si="135"/>
        <v>0</v>
      </c>
      <c r="T1644" s="113">
        <f t="shared" si="135"/>
        <v>0</v>
      </c>
      <c r="U1644" s="113">
        <f t="shared" si="135"/>
        <v>0</v>
      </c>
      <c r="V1644" s="113">
        <f t="shared" si="135"/>
        <v>0</v>
      </c>
      <c r="W1644" s="113">
        <f t="shared" si="135"/>
        <v>0</v>
      </c>
      <c r="X1644" s="113">
        <f t="shared" si="135"/>
        <v>0</v>
      </c>
      <c r="Y1644" s="113">
        <f t="shared" si="135"/>
        <v>0</v>
      </c>
      <c r="Z1644" s="113">
        <f t="shared" si="135"/>
        <v>0</v>
      </c>
      <c r="AA1644" s="113">
        <f t="shared" si="135"/>
        <v>0</v>
      </c>
      <c r="AB1644" s="113">
        <f t="shared" si="135"/>
        <v>0</v>
      </c>
      <c r="AC1644" s="114">
        <f t="shared" si="135"/>
        <v>0</v>
      </c>
      <c r="AE1644" s="115">
        <f>AE1381</f>
        <v>0</v>
      </c>
      <c r="AG1644" s="115">
        <f>AG1381</f>
        <v>0</v>
      </c>
      <c r="AI1644" s="115">
        <f>AI1381</f>
        <v>0</v>
      </c>
      <c r="AK1644" s="363"/>
    </row>
    <row r="1645" spans="2:37" ht="12.75" customHeight="1" outlineLevel="1" x14ac:dyDescent="0.25">
      <c r="G1645" s="103"/>
      <c r="H1645" s="103"/>
      <c r="I1645" s="103"/>
      <c r="J1645" s="103"/>
      <c r="K1645" s="103"/>
      <c r="L1645" s="103"/>
      <c r="M1645" s="103"/>
      <c r="N1645" s="103"/>
      <c r="O1645" s="103"/>
      <c r="P1645" s="103"/>
      <c r="Q1645" s="103"/>
      <c r="R1645" s="103"/>
      <c r="S1645" s="103"/>
      <c r="T1645" s="103"/>
      <c r="U1645" s="103"/>
      <c r="V1645" s="103"/>
      <c r="W1645" s="103"/>
      <c r="X1645" s="103"/>
      <c r="Y1645" s="103"/>
      <c r="Z1645" s="103"/>
      <c r="AA1645" s="103"/>
      <c r="AB1645" s="103"/>
      <c r="AC1645" s="103"/>
      <c r="AE1645" s="103"/>
      <c r="AG1645" s="103"/>
      <c r="AI1645" s="103"/>
    </row>
    <row r="1646" spans="2:37" ht="12.75" customHeight="1" outlineLevel="1" x14ac:dyDescent="0.25">
      <c r="D1646" s="292" t="str">
        <f>"Total "&amp;B1583</f>
        <v>Total Heavy Maintenance Reserve Cost</v>
      </c>
      <c r="E1646" s="308"/>
      <c r="F1646" s="309" t="str">
        <f>F1644</f>
        <v>£000</v>
      </c>
      <c r="G1646" s="310">
        <f t="shared" ref="G1646:AB1646" si="136">SUM(G1585:G1644)</f>
        <v>0</v>
      </c>
      <c r="H1646" s="310">
        <f t="shared" si="136"/>
        <v>0</v>
      </c>
      <c r="I1646" s="310">
        <f t="shared" si="136"/>
        <v>0</v>
      </c>
      <c r="J1646" s="310">
        <f t="shared" si="136"/>
        <v>0</v>
      </c>
      <c r="K1646" s="310">
        <f t="shared" si="136"/>
        <v>0</v>
      </c>
      <c r="L1646" s="310">
        <f t="shared" si="136"/>
        <v>0</v>
      </c>
      <c r="M1646" s="310">
        <f t="shared" si="136"/>
        <v>0</v>
      </c>
      <c r="N1646" s="310">
        <f t="shared" si="136"/>
        <v>0</v>
      </c>
      <c r="O1646" s="310">
        <f t="shared" si="136"/>
        <v>0</v>
      </c>
      <c r="P1646" s="310">
        <f t="shared" si="136"/>
        <v>0</v>
      </c>
      <c r="Q1646" s="310">
        <f t="shared" si="136"/>
        <v>0</v>
      </c>
      <c r="R1646" s="310">
        <f t="shared" si="136"/>
        <v>0</v>
      </c>
      <c r="S1646" s="310">
        <f t="shared" si="136"/>
        <v>0</v>
      </c>
      <c r="T1646" s="310">
        <f t="shared" si="136"/>
        <v>0</v>
      </c>
      <c r="U1646" s="310">
        <f t="shared" si="136"/>
        <v>0</v>
      </c>
      <c r="V1646" s="310">
        <f t="shared" si="136"/>
        <v>0</v>
      </c>
      <c r="W1646" s="310">
        <f t="shared" si="136"/>
        <v>0</v>
      </c>
      <c r="X1646" s="310">
        <f t="shared" si="136"/>
        <v>0</v>
      </c>
      <c r="Y1646" s="310">
        <f t="shared" si="136"/>
        <v>0</v>
      </c>
      <c r="Z1646" s="310">
        <f t="shared" si="136"/>
        <v>0</v>
      </c>
      <c r="AA1646" s="310">
        <f t="shared" si="136"/>
        <v>0</v>
      </c>
      <c r="AB1646" s="310">
        <f t="shared" si="136"/>
        <v>0</v>
      </c>
      <c r="AC1646" s="298">
        <f>SUM(AC1585:AC1644)</f>
        <v>0</v>
      </c>
      <c r="AE1646" s="299">
        <f>SUM(AE1585:AE1644)</f>
        <v>0</v>
      </c>
      <c r="AG1646" s="299">
        <f>SUM(AG1585:AG1644)</f>
        <v>0</v>
      </c>
      <c r="AI1646" s="299">
        <f>SUM(AI1585:AI1644)</f>
        <v>0</v>
      </c>
      <c r="AK1646" s="296"/>
    </row>
    <row r="1647" spans="2:37" x14ac:dyDescent="0.25">
      <c r="G1647" s="103"/>
      <c r="H1647" s="103"/>
      <c r="I1647" s="103"/>
      <c r="J1647" s="103"/>
      <c r="K1647" s="103"/>
      <c r="L1647" s="103"/>
      <c r="M1647" s="103"/>
      <c r="N1647" s="103"/>
      <c r="O1647" s="103"/>
      <c r="P1647" s="103"/>
      <c r="Q1647" s="103"/>
      <c r="R1647" s="103"/>
      <c r="S1647" s="103"/>
      <c r="T1647" s="103"/>
      <c r="U1647" s="103"/>
      <c r="V1647" s="103"/>
      <c r="W1647" s="103"/>
      <c r="X1647" s="103"/>
      <c r="Y1647" s="103"/>
      <c r="Z1647" s="103"/>
      <c r="AA1647" s="103"/>
      <c r="AB1647" s="103"/>
      <c r="AC1647" s="103"/>
      <c r="AE1647" s="103"/>
      <c r="AG1647" s="103"/>
      <c r="AI1647" s="103"/>
    </row>
    <row r="1648" spans="2:37" ht="14.4" x14ac:dyDescent="0.25">
      <c r="B1648" s="17" t="s">
        <v>638</v>
      </c>
      <c r="C1648" s="17"/>
      <c r="D1648" s="277"/>
      <c r="E1648" s="277"/>
      <c r="F1648" s="17"/>
      <c r="G1648" s="388"/>
      <c r="H1648" s="388"/>
      <c r="I1648" s="388"/>
      <c r="J1648" s="388"/>
      <c r="K1648" s="388"/>
      <c r="L1648" s="388"/>
      <c r="M1648" s="388"/>
      <c r="N1648" s="388"/>
      <c r="O1648" s="388"/>
      <c r="P1648" s="388"/>
      <c r="Q1648" s="388"/>
      <c r="R1648" s="388"/>
      <c r="S1648" s="388"/>
      <c r="T1648" s="388"/>
      <c r="U1648" s="388"/>
      <c r="V1648" s="388"/>
      <c r="W1648" s="388"/>
      <c r="X1648" s="388"/>
      <c r="Y1648" s="388"/>
      <c r="Z1648" s="388"/>
      <c r="AA1648" s="388"/>
      <c r="AB1648" s="388"/>
      <c r="AC1648" s="388"/>
      <c r="AD1648" s="17"/>
      <c r="AE1648" s="388"/>
      <c r="AF1648" s="17"/>
      <c r="AG1648" s="388"/>
      <c r="AH1648" s="17"/>
      <c r="AI1648" s="388"/>
      <c r="AJ1648" s="17"/>
      <c r="AK1648" s="17"/>
    </row>
    <row r="1649" spans="4:37" ht="12.75" customHeight="1" outlineLevel="1" x14ac:dyDescent="0.25">
      <c r="G1649" s="103"/>
      <c r="H1649" s="103"/>
      <c r="I1649" s="103"/>
      <c r="J1649" s="103"/>
      <c r="K1649" s="103"/>
      <c r="L1649" s="103"/>
      <c r="M1649" s="103"/>
      <c r="N1649" s="103"/>
      <c r="O1649" s="103"/>
      <c r="P1649" s="103"/>
      <c r="Q1649" s="103"/>
      <c r="R1649" s="103"/>
      <c r="S1649" s="103"/>
      <c r="T1649" s="103"/>
      <c r="U1649" s="103"/>
      <c r="V1649" s="103"/>
      <c r="W1649" s="103"/>
      <c r="X1649" s="103"/>
      <c r="Y1649" s="103"/>
      <c r="Z1649" s="103"/>
      <c r="AA1649" s="103"/>
      <c r="AB1649" s="103"/>
      <c r="AC1649" s="103"/>
      <c r="AE1649" s="103"/>
      <c r="AG1649" s="103"/>
      <c r="AI1649" s="103"/>
    </row>
    <row r="1650" spans="4:37" ht="12.75" customHeight="1" outlineLevel="1" x14ac:dyDescent="0.25">
      <c r="D1650" s="345" t="str">
        <f>'Line Items'!D997</f>
        <v>Class 153 - Angel</v>
      </c>
      <c r="E1650" s="346"/>
      <c r="F1650" s="353" t="str">
        <f t="shared" ref="F1650:F1708" si="137">F1585</f>
        <v>£000</v>
      </c>
      <c r="G1650" s="354">
        <f t="shared" ref="G1650:AC1661" si="138">G18*G1387</f>
        <v>0</v>
      </c>
      <c r="H1650" s="354">
        <f t="shared" si="138"/>
        <v>0</v>
      </c>
      <c r="I1650" s="354">
        <f t="shared" si="138"/>
        <v>0</v>
      </c>
      <c r="J1650" s="354">
        <f t="shared" si="138"/>
        <v>0</v>
      </c>
      <c r="K1650" s="354">
        <f t="shared" si="138"/>
        <v>0</v>
      </c>
      <c r="L1650" s="354">
        <f t="shared" si="138"/>
        <v>0</v>
      </c>
      <c r="M1650" s="354">
        <f t="shared" si="138"/>
        <v>0</v>
      </c>
      <c r="N1650" s="354">
        <f t="shared" si="138"/>
        <v>0</v>
      </c>
      <c r="O1650" s="354">
        <f t="shared" si="138"/>
        <v>0</v>
      </c>
      <c r="P1650" s="354">
        <f t="shared" si="138"/>
        <v>0</v>
      </c>
      <c r="Q1650" s="354">
        <f t="shared" si="138"/>
        <v>0</v>
      </c>
      <c r="R1650" s="354">
        <f t="shared" si="138"/>
        <v>0</v>
      </c>
      <c r="S1650" s="354">
        <f t="shared" si="138"/>
        <v>0</v>
      </c>
      <c r="T1650" s="354">
        <f t="shared" si="138"/>
        <v>0</v>
      </c>
      <c r="U1650" s="354">
        <f t="shared" si="138"/>
        <v>0</v>
      </c>
      <c r="V1650" s="354">
        <f t="shared" si="138"/>
        <v>0</v>
      </c>
      <c r="W1650" s="354">
        <f t="shared" si="138"/>
        <v>0</v>
      </c>
      <c r="X1650" s="354">
        <f t="shared" si="138"/>
        <v>0</v>
      </c>
      <c r="Y1650" s="354">
        <f t="shared" si="138"/>
        <v>0</v>
      </c>
      <c r="Z1650" s="354">
        <f t="shared" si="138"/>
        <v>0</v>
      </c>
      <c r="AA1650" s="354">
        <f t="shared" si="138"/>
        <v>0</v>
      </c>
      <c r="AB1650" s="354">
        <f t="shared" si="138"/>
        <v>0</v>
      </c>
      <c r="AC1650" s="355">
        <f t="shared" si="138"/>
        <v>0</v>
      </c>
      <c r="AE1650" s="357">
        <f t="shared" ref="AE1650:AE1708" si="139">AE18*AE1387</f>
        <v>0</v>
      </c>
      <c r="AG1650" s="357">
        <f t="shared" ref="AG1650:AG1708" si="140">AG18*AG1387</f>
        <v>0</v>
      </c>
      <c r="AI1650" s="357">
        <f t="shared" ref="AI1650:AI1708" si="141">AI18*AI1387</f>
        <v>0</v>
      </c>
      <c r="AK1650" s="356"/>
    </row>
    <row r="1651" spans="4:37" ht="12.75" customHeight="1" outlineLevel="1" x14ac:dyDescent="0.25">
      <c r="D1651" s="139" t="str">
        <f>'Line Items'!D998</f>
        <v>Class 153 - Porterbrook</v>
      </c>
      <c r="E1651" s="102"/>
      <c r="F1651" s="140" t="str">
        <f t="shared" si="137"/>
        <v>£000</v>
      </c>
      <c r="G1651" s="103">
        <f t="shared" si="138"/>
        <v>0</v>
      </c>
      <c r="H1651" s="103">
        <f t="shared" si="138"/>
        <v>0</v>
      </c>
      <c r="I1651" s="103">
        <f t="shared" si="138"/>
        <v>0</v>
      </c>
      <c r="J1651" s="103">
        <f t="shared" si="138"/>
        <v>0</v>
      </c>
      <c r="K1651" s="103">
        <f t="shared" si="138"/>
        <v>0</v>
      </c>
      <c r="L1651" s="103">
        <f t="shared" si="138"/>
        <v>0</v>
      </c>
      <c r="M1651" s="103">
        <f t="shared" si="138"/>
        <v>0</v>
      </c>
      <c r="N1651" s="103">
        <f t="shared" si="138"/>
        <v>0</v>
      </c>
      <c r="O1651" s="103">
        <f t="shared" si="138"/>
        <v>0</v>
      </c>
      <c r="P1651" s="103">
        <f t="shared" si="138"/>
        <v>0</v>
      </c>
      <c r="Q1651" s="103">
        <f t="shared" si="138"/>
        <v>0</v>
      </c>
      <c r="R1651" s="103">
        <f t="shared" si="138"/>
        <v>0</v>
      </c>
      <c r="S1651" s="103">
        <f t="shared" si="138"/>
        <v>0</v>
      </c>
      <c r="T1651" s="103">
        <f t="shared" si="138"/>
        <v>0</v>
      </c>
      <c r="U1651" s="103">
        <f t="shared" si="138"/>
        <v>0</v>
      </c>
      <c r="V1651" s="103">
        <f t="shared" si="138"/>
        <v>0</v>
      </c>
      <c r="W1651" s="103">
        <f t="shared" si="138"/>
        <v>0</v>
      </c>
      <c r="X1651" s="103">
        <f t="shared" si="138"/>
        <v>0</v>
      </c>
      <c r="Y1651" s="103">
        <f t="shared" si="138"/>
        <v>0</v>
      </c>
      <c r="Z1651" s="103">
        <f t="shared" si="138"/>
        <v>0</v>
      </c>
      <c r="AA1651" s="103">
        <f t="shared" si="138"/>
        <v>0</v>
      </c>
      <c r="AB1651" s="103">
        <f t="shared" si="138"/>
        <v>0</v>
      </c>
      <c r="AC1651" s="104">
        <f t="shared" si="138"/>
        <v>0</v>
      </c>
      <c r="AE1651" s="105">
        <f t="shared" si="139"/>
        <v>0</v>
      </c>
      <c r="AG1651" s="105">
        <f t="shared" si="140"/>
        <v>0</v>
      </c>
      <c r="AI1651" s="105">
        <f t="shared" si="141"/>
        <v>0</v>
      </c>
      <c r="AK1651" s="301"/>
    </row>
    <row r="1652" spans="4:37" ht="12.75" customHeight="1" outlineLevel="1" x14ac:dyDescent="0.25">
      <c r="D1652" s="139" t="str">
        <f>'Line Items'!D999</f>
        <v>Class 156 - Angel</v>
      </c>
      <c r="E1652" s="102"/>
      <c r="F1652" s="140" t="str">
        <f t="shared" si="137"/>
        <v>£000</v>
      </c>
      <c r="G1652" s="103">
        <f t="shared" si="138"/>
        <v>0</v>
      </c>
      <c r="H1652" s="103">
        <f t="shared" si="138"/>
        <v>0</v>
      </c>
      <c r="I1652" s="103">
        <f t="shared" si="138"/>
        <v>0</v>
      </c>
      <c r="J1652" s="103">
        <f t="shared" si="138"/>
        <v>0</v>
      </c>
      <c r="K1652" s="103">
        <f t="shared" si="138"/>
        <v>0</v>
      </c>
      <c r="L1652" s="103">
        <f t="shared" si="138"/>
        <v>0</v>
      </c>
      <c r="M1652" s="103">
        <f t="shared" si="138"/>
        <v>0</v>
      </c>
      <c r="N1652" s="103">
        <f t="shared" si="138"/>
        <v>0</v>
      </c>
      <c r="O1652" s="103">
        <f t="shared" si="138"/>
        <v>0</v>
      </c>
      <c r="P1652" s="103">
        <f t="shared" si="138"/>
        <v>0</v>
      </c>
      <c r="Q1652" s="103">
        <f t="shared" si="138"/>
        <v>0</v>
      </c>
      <c r="R1652" s="103">
        <f t="shared" si="138"/>
        <v>0</v>
      </c>
      <c r="S1652" s="103">
        <f t="shared" si="138"/>
        <v>0</v>
      </c>
      <c r="T1652" s="103">
        <f t="shared" si="138"/>
        <v>0</v>
      </c>
      <c r="U1652" s="103">
        <f t="shared" si="138"/>
        <v>0</v>
      </c>
      <c r="V1652" s="103">
        <f t="shared" si="138"/>
        <v>0</v>
      </c>
      <c r="W1652" s="103">
        <f t="shared" si="138"/>
        <v>0</v>
      </c>
      <c r="X1652" s="103">
        <f t="shared" si="138"/>
        <v>0</v>
      </c>
      <c r="Y1652" s="103">
        <f t="shared" si="138"/>
        <v>0</v>
      </c>
      <c r="Z1652" s="103">
        <f t="shared" si="138"/>
        <v>0</v>
      </c>
      <c r="AA1652" s="103">
        <f t="shared" si="138"/>
        <v>0</v>
      </c>
      <c r="AB1652" s="103">
        <f t="shared" si="138"/>
        <v>0</v>
      </c>
      <c r="AC1652" s="104">
        <f t="shared" si="138"/>
        <v>0</v>
      </c>
      <c r="AE1652" s="105">
        <f t="shared" si="139"/>
        <v>0</v>
      </c>
      <c r="AG1652" s="105">
        <f t="shared" si="140"/>
        <v>0</v>
      </c>
      <c r="AI1652" s="105">
        <f t="shared" si="141"/>
        <v>0</v>
      </c>
      <c r="AK1652" s="301"/>
    </row>
    <row r="1653" spans="4:37" ht="12.75" customHeight="1" outlineLevel="1" x14ac:dyDescent="0.25">
      <c r="D1653" s="139" t="str">
        <f>'Line Items'!D1000</f>
        <v>Class 156 - Porterbrook</v>
      </c>
      <c r="E1653" s="102"/>
      <c r="F1653" s="140" t="str">
        <f t="shared" si="137"/>
        <v>£000</v>
      </c>
      <c r="G1653" s="103">
        <f t="shared" si="138"/>
        <v>0</v>
      </c>
      <c r="H1653" s="103">
        <f t="shared" si="138"/>
        <v>0</v>
      </c>
      <c r="I1653" s="103">
        <f t="shared" si="138"/>
        <v>0</v>
      </c>
      <c r="J1653" s="103">
        <f t="shared" si="138"/>
        <v>0</v>
      </c>
      <c r="K1653" s="103">
        <f t="shared" si="138"/>
        <v>0</v>
      </c>
      <c r="L1653" s="103">
        <f t="shared" si="138"/>
        <v>0</v>
      </c>
      <c r="M1653" s="103">
        <f t="shared" si="138"/>
        <v>0</v>
      </c>
      <c r="N1653" s="103">
        <f t="shared" si="138"/>
        <v>0</v>
      </c>
      <c r="O1653" s="103">
        <f t="shared" si="138"/>
        <v>0</v>
      </c>
      <c r="P1653" s="103">
        <f t="shared" si="138"/>
        <v>0</v>
      </c>
      <c r="Q1653" s="103">
        <f t="shared" si="138"/>
        <v>0</v>
      </c>
      <c r="R1653" s="103">
        <f t="shared" si="138"/>
        <v>0</v>
      </c>
      <c r="S1653" s="103">
        <f t="shared" si="138"/>
        <v>0</v>
      </c>
      <c r="T1653" s="103">
        <f t="shared" si="138"/>
        <v>0</v>
      </c>
      <c r="U1653" s="103">
        <f t="shared" si="138"/>
        <v>0</v>
      </c>
      <c r="V1653" s="103">
        <f t="shared" si="138"/>
        <v>0</v>
      </c>
      <c r="W1653" s="103">
        <f t="shared" si="138"/>
        <v>0</v>
      </c>
      <c r="X1653" s="103">
        <f t="shared" si="138"/>
        <v>0</v>
      </c>
      <c r="Y1653" s="103">
        <f t="shared" si="138"/>
        <v>0</v>
      </c>
      <c r="Z1653" s="103">
        <f t="shared" si="138"/>
        <v>0</v>
      </c>
      <c r="AA1653" s="103">
        <f t="shared" si="138"/>
        <v>0</v>
      </c>
      <c r="AB1653" s="103">
        <f t="shared" si="138"/>
        <v>0</v>
      </c>
      <c r="AC1653" s="104">
        <f t="shared" si="138"/>
        <v>0</v>
      </c>
      <c r="AE1653" s="105">
        <f t="shared" si="139"/>
        <v>0</v>
      </c>
      <c r="AG1653" s="105">
        <f t="shared" si="140"/>
        <v>0</v>
      </c>
      <c r="AI1653" s="105">
        <f t="shared" si="141"/>
        <v>0</v>
      </c>
      <c r="AK1653" s="301"/>
    </row>
    <row r="1654" spans="4:37" ht="12.75" customHeight="1" outlineLevel="1" x14ac:dyDescent="0.25">
      <c r="D1654" s="139" t="str">
        <f>'Line Items'!D1001</f>
        <v>Class 158 - Angel</v>
      </c>
      <c r="E1654" s="102"/>
      <c r="F1654" s="140" t="str">
        <f t="shared" si="137"/>
        <v>£000</v>
      </c>
      <c r="G1654" s="103">
        <f t="shared" si="138"/>
        <v>0</v>
      </c>
      <c r="H1654" s="103">
        <f t="shared" si="138"/>
        <v>0</v>
      </c>
      <c r="I1654" s="103">
        <f t="shared" si="138"/>
        <v>0</v>
      </c>
      <c r="J1654" s="103">
        <f t="shared" si="138"/>
        <v>0</v>
      </c>
      <c r="K1654" s="103">
        <f t="shared" si="138"/>
        <v>0</v>
      </c>
      <c r="L1654" s="103">
        <f t="shared" si="138"/>
        <v>0</v>
      </c>
      <c r="M1654" s="103">
        <f t="shared" si="138"/>
        <v>0</v>
      </c>
      <c r="N1654" s="103">
        <f t="shared" si="138"/>
        <v>0</v>
      </c>
      <c r="O1654" s="103">
        <f t="shared" si="138"/>
        <v>0</v>
      </c>
      <c r="P1654" s="103">
        <f t="shared" si="138"/>
        <v>0</v>
      </c>
      <c r="Q1654" s="103">
        <f t="shared" si="138"/>
        <v>0</v>
      </c>
      <c r="R1654" s="103">
        <f t="shared" si="138"/>
        <v>0</v>
      </c>
      <c r="S1654" s="103">
        <f t="shared" si="138"/>
        <v>0</v>
      </c>
      <c r="T1654" s="103">
        <f t="shared" si="138"/>
        <v>0</v>
      </c>
      <c r="U1654" s="103">
        <f t="shared" si="138"/>
        <v>0</v>
      </c>
      <c r="V1654" s="103">
        <f t="shared" si="138"/>
        <v>0</v>
      </c>
      <c r="W1654" s="103">
        <f t="shared" si="138"/>
        <v>0</v>
      </c>
      <c r="X1654" s="103">
        <f t="shared" si="138"/>
        <v>0</v>
      </c>
      <c r="Y1654" s="103">
        <f t="shared" si="138"/>
        <v>0</v>
      </c>
      <c r="Z1654" s="103">
        <f t="shared" si="138"/>
        <v>0</v>
      </c>
      <c r="AA1654" s="103">
        <f t="shared" si="138"/>
        <v>0</v>
      </c>
      <c r="AB1654" s="103">
        <f t="shared" si="138"/>
        <v>0</v>
      </c>
      <c r="AC1654" s="104">
        <f t="shared" si="138"/>
        <v>0</v>
      </c>
      <c r="AE1654" s="105">
        <f t="shared" si="139"/>
        <v>0</v>
      </c>
      <c r="AG1654" s="105">
        <f t="shared" si="140"/>
        <v>0</v>
      </c>
      <c r="AI1654" s="105">
        <f t="shared" si="141"/>
        <v>0</v>
      </c>
      <c r="AK1654" s="301"/>
    </row>
    <row r="1655" spans="4:37" ht="12.75" customHeight="1" outlineLevel="1" x14ac:dyDescent="0.25">
      <c r="D1655" s="139" t="str">
        <f>'Line Items'!D1002</f>
        <v>Class 158 - Porterbrook</v>
      </c>
      <c r="E1655" s="102"/>
      <c r="F1655" s="140" t="str">
        <f t="shared" si="137"/>
        <v>£000</v>
      </c>
      <c r="G1655" s="103">
        <f t="shared" si="138"/>
        <v>0</v>
      </c>
      <c r="H1655" s="103">
        <f t="shared" si="138"/>
        <v>0</v>
      </c>
      <c r="I1655" s="103">
        <f t="shared" si="138"/>
        <v>0</v>
      </c>
      <c r="J1655" s="103">
        <f t="shared" si="138"/>
        <v>0</v>
      </c>
      <c r="K1655" s="103">
        <f t="shared" si="138"/>
        <v>0</v>
      </c>
      <c r="L1655" s="103">
        <f t="shared" si="138"/>
        <v>0</v>
      </c>
      <c r="M1655" s="103">
        <f t="shared" si="138"/>
        <v>0</v>
      </c>
      <c r="N1655" s="103">
        <f t="shared" si="138"/>
        <v>0</v>
      </c>
      <c r="O1655" s="103">
        <f t="shared" si="138"/>
        <v>0</v>
      </c>
      <c r="P1655" s="103">
        <f t="shared" si="138"/>
        <v>0</v>
      </c>
      <c r="Q1655" s="103">
        <f t="shared" si="138"/>
        <v>0</v>
      </c>
      <c r="R1655" s="103">
        <f t="shared" si="138"/>
        <v>0</v>
      </c>
      <c r="S1655" s="103">
        <f t="shared" si="138"/>
        <v>0</v>
      </c>
      <c r="T1655" s="103">
        <f t="shared" si="138"/>
        <v>0</v>
      </c>
      <c r="U1655" s="103">
        <f t="shared" si="138"/>
        <v>0</v>
      </c>
      <c r="V1655" s="103">
        <f t="shared" si="138"/>
        <v>0</v>
      </c>
      <c r="W1655" s="103">
        <f t="shared" si="138"/>
        <v>0</v>
      </c>
      <c r="X1655" s="103">
        <f t="shared" si="138"/>
        <v>0</v>
      </c>
      <c r="Y1655" s="103">
        <f t="shared" si="138"/>
        <v>0</v>
      </c>
      <c r="Z1655" s="103">
        <f t="shared" si="138"/>
        <v>0</v>
      </c>
      <c r="AA1655" s="103">
        <f t="shared" si="138"/>
        <v>0</v>
      </c>
      <c r="AB1655" s="103">
        <f t="shared" si="138"/>
        <v>0</v>
      </c>
      <c r="AC1655" s="104">
        <f t="shared" si="138"/>
        <v>0</v>
      </c>
      <c r="AE1655" s="105">
        <f t="shared" si="139"/>
        <v>0</v>
      </c>
      <c r="AG1655" s="105">
        <f t="shared" si="140"/>
        <v>0</v>
      </c>
      <c r="AI1655" s="105">
        <f t="shared" si="141"/>
        <v>0</v>
      </c>
      <c r="AK1655" s="301"/>
    </row>
    <row r="1656" spans="4:37" ht="12.75" customHeight="1" outlineLevel="1" x14ac:dyDescent="0.25">
      <c r="D1656" s="139" t="str">
        <f>'Line Items'!D1003</f>
        <v>Class 158 - sub-lease from SWT</v>
      </c>
      <c r="E1656" s="102"/>
      <c r="F1656" s="140" t="str">
        <f t="shared" si="137"/>
        <v>£000</v>
      </c>
      <c r="G1656" s="103">
        <f t="shared" si="138"/>
        <v>0</v>
      </c>
      <c r="H1656" s="103">
        <f t="shared" si="138"/>
        <v>0</v>
      </c>
      <c r="I1656" s="103">
        <f t="shared" si="138"/>
        <v>0</v>
      </c>
      <c r="J1656" s="103">
        <f t="shared" si="138"/>
        <v>0</v>
      </c>
      <c r="K1656" s="103">
        <f t="shared" si="138"/>
        <v>0</v>
      </c>
      <c r="L1656" s="103">
        <f t="shared" si="138"/>
        <v>0</v>
      </c>
      <c r="M1656" s="103">
        <f t="shared" si="138"/>
        <v>0</v>
      </c>
      <c r="N1656" s="103">
        <f t="shared" si="138"/>
        <v>0</v>
      </c>
      <c r="O1656" s="103">
        <f t="shared" si="138"/>
        <v>0</v>
      </c>
      <c r="P1656" s="103">
        <f t="shared" si="138"/>
        <v>0</v>
      </c>
      <c r="Q1656" s="103">
        <f t="shared" si="138"/>
        <v>0</v>
      </c>
      <c r="R1656" s="103">
        <f t="shared" si="138"/>
        <v>0</v>
      </c>
      <c r="S1656" s="103">
        <f t="shared" si="138"/>
        <v>0</v>
      </c>
      <c r="T1656" s="103">
        <f t="shared" si="138"/>
        <v>0</v>
      </c>
      <c r="U1656" s="103">
        <f t="shared" si="138"/>
        <v>0</v>
      </c>
      <c r="V1656" s="103">
        <f t="shared" si="138"/>
        <v>0</v>
      </c>
      <c r="W1656" s="103">
        <f t="shared" si="138"/>
        <v>0</v>
      </c>
      <c r="X1656" s="103">
        <f t="shared" si="138"/>
        <v>0</v>
      </c>
      <c r="Y1656" s="103">
        <f t="shared" si="138"/>
        <v>0</v>
      </c>
      <c r="Z1656" s="103">
        <f t="shared" si="138"/>
        <v>0</v>
      </c>
      <c r="AA1656" s="103">
        <f t="shared" si="138"/>
        <v>0</v>
      </c>
      <c r="AB1656" s="103">
        <f t="shared" si="138"/>
        <v>0</v>
      </c>
      <c r="AC1656" s="104">
        <f t="shared" si="138"/>
        <v>0</v>
      </c>
      <c r="AE1656" s="105">
        <f t="shared" si="139"/>
        <v>0</v>
      </c>
      <c r="AG1656" s="105">
        <f t="shared" si="140"/>
        <v>0</v>
      </c>
      <c r="AI1656" s="105">
        <f t="shared" si="141"/>
        <v>0</v>
      </c>
      <c r="AK1656" s="301"/>
    </row>
    <row r="1657" spans="4:37" ht="12.75" customHeight="1" outlineLevel="1" x14ac:dyDescent="0.25">
      <c r="D1657" s="139" t="str">
        <f>'Line Items'!D1004</f>
        <v>Class 222 - ERF</v>
      </c>
      <c r="E1657" s="102"/>
      <c r="F1657" s="140" t="str">
        <f t="shared" si="137"/>
        <v>£000</v>
      </c>
      <c r="G1657" s="103">
        <f t="shared" si="138"/>
        <v>0</v>
      </c>
      <c r="H1657" s="103">
        <f t="shared" si="138"/>
        <v>0</v>
      </c>
      <c r="I1657" s="103">
        <f t="shared" si="138"/>
        <v>0</v>
      </c>
      <c r="J1657" s="103">
        <f t="shared" si="138"/>
        <v>0</v>
      </c>
      <c r="K1657" s="103">
        <f t="shared" si="138"/>
        <v>0</v>
      </c>
      <c r="L1657" s="103">
        <f t="shared" si="138"/>
        <v>0</v>
      </c>
      <c r="M1657" s="103">
        <f t="shared" si="138"/>
        <v>0</v>
      </c>
      <c r="N1657" s="103">
        <f t="shared" si="138"/>
        <v>0</v>
      </c>
      <c r="O1657" s="103">
        <f t="shared" si="138"/>
        <v>0</v>
      </c>
      <c r="P1657" s="103">
        <f t="shared" si="138"/>
        <v>0</v>
      </c>
      <c r="Q1657" s="103">
        <f t="shared" si="138"/>
        <v>0</v>
      </c>
      <c r="R1657" s="103">
        <f t="shared" si="138"/>
        <v>0</v>
      </c>
      <c r="S1657" s="103">
        <f t="shared" si="138"/>
        <v>0</v>
      </c>
      <c r="T1657" s="103">
        <f t="shared" si="138"/>
        <v>0</v>
      </c>
      <c r="U1657" s="103">
        <f t="shared" si="138"/>
        <v>0</v>
      </c>
      <c r="V1657" s="103">
        <f t="shared" si="138"/>
        <v>0</v>
      </c>
      <c r="W1657" s="103">
        <f t="shared" si="138"/>
        <v>0</v>
      </c>
      <c r="X1657" s="103">
        <f t="shared" si="138"/>
        <v>0</v>
      </c>
      <c r="Y1657" s="103">
        <f t="shared" si="138"/>
        <v>0</v>
      </c>
      <c r="Z1657" s="103">
        <f t="shared" si="138"/>
        <v>0</v>
      </c>
      <c r="AA1657" s="103">
        <f t="shared" si="138"/>
        <v>0</v>
      </c>
      <c r="AB1657" s="103">
        <f t="shared" si="138"/>
        <v>0</v>
      </c>
      <c r="AC1657" s="104">
        <f t="shared" si="138"/>
        <v>0</v>
      </c>
      <c r="AE1657" s="105">
        <f t="shared" si="139"/>
        <v>0</v>
      </c>
      <c r="AG1657" s="105">
        <f t="shared" si="140"/>
        <v>0</v>
      </c>
      <c r="AI1657" s="105">
        <f t="shared" si="141"/>
        <v>0</v>
      </c>
      <c r="AK1657" s="301"/>
    </row>
    <row r="1658" spans="4:37" ht="12.75" customHeight="1" outlineLevel="1" x14ac:dyDescent="0.25">
      <c r="D1658" s="139" t="str">
        <f>'Line Items'!D1005</f>
        <v>HST Powercar - Porterbrook</v>
      </c>
      <c r="E1658" s="102"/>
      <c r="F1658" s="140" t="str">
        <f t="shared" si="137"/>
        <v>£000</v>
      </c>
      <c r="G1658" s="103">
        <f t="shared" si="138"/>
        <v>0</v>
      </c>
      <c r="H1658" s="103">
        <f t="shared" si="138"/>
        <v>0</v>
      </c>
      <c r="I1658" s="103">
        <f t="shared" si="138"/>
        <v>0</v>
      </c>
      <c r="J1658" s="103">
        <f t="shared" si="138"/>
        <v>0</v>
      </c>
      <c r="K1658" s="103">
        <f t="shared" si="138"/>
        <v>0</v>
      </c>
      <c r="L1658" s="103">
        <f t="shared" si="138"/>
        <v>0</v>
      </c>
      <c r="M1658" s="103">
        <f t="shared" si="138"/>
        <v>0</v>
      </c>
      <c r="N1658" s="103">
        <f t="shared" si="138"/>
        <v>0</v>
      </c>
      <c r="O1658" s="103">
        <f t="shared" si="138"/>
        <v>0</v>
      </c>
      <c r="P1658" s="103">
        <f t="shared" si="138"/>
        <v>0</v>
      </c>
      <c r="Q1658" s="103">
        <f t="shared" si="138"/>
        <v>0</v>
      </c>
      <c r="R1658" s="103">
        <f t="shared" si="138"/>
        <v>0</v>
      </c>
      <c r="S1658" s="103">
        <f t="shared" si="138"/>
        <v>0</v>
      </c>
      <c r="T1658" s="103">
        <f t="shared" si="138"/>
        <v>0</v>
      </c>
      <c r="U1658" s="103">
        <f t="shared" si="138"/>
        <v>0</v>
      </c>
      <c r="V1658" s="103">
        <f t="shared" si="138"/>
        <v>0</v>
      </c>
      <c r="W1658" s="103">
        <f t="shared" si="138"/>
        <v>0</v>
      </c>
      <c r="X1658" s="103">
        <f t="shared" si="138"/>
        <v>0</v>
      </c>
      <c r="Y1658" s="103">
        <f t="shared" si="138"/>
        <v>0</v>
      </c>
      <c r="Z1658" s="103">
        <f t="shared" si="138"/>
        <v>0</v>
      </c>
      <c r="AA1658" s="103">
        <f t="shared" si="138"/>
        <v>0</v>
      </c>
      <c r="AB1658" s="103">
        <f t="shared" si="138"/>
        <v>0</v>
      </c>
      <c r="AC1658" s="104">
        <f t="shared" si="138"/>
        <v>0</v>
      </c>
      <c r="AE1658" s="105">
        <f t="shared" si="139"/>
        <v>0</v>
      </c>
      <c r="AG1658" s="105">
        <f t="shared" si="140"/>
        <v>0</v>
      </c>
      <c r="AI1658" s="105">
        <f t="shared" si="141"/>
        <v>0</v>
      </c>
      <c r="AK1658" s="301"/>
    </row>
    <row r="1659" spans="4:37" ht="12.75" customHeight="1" outlineLevel="1" x14ac:dyDescent="0.25">
      <c r="D1659" s="139" t="str">
        <f>'Line Items'!D1006</f>
        <v>HST Trailer - Porterbrook</v>
      </c>
      <c r="E1659" s="102"/>
      <c r="F1659" s="140" t="str">
        <f t="shared" si="137"/>
        <v>£000</v>
      </c>
      <c r="G1659" s="103">
        <f t="shared" si="138"/>
        <v>0</v>
      </c>
      <c r="H1659" s="103">
        <f t="shared" si="138"/>
        <v>0</v>
      </c>
      <c r="I1659" s="103">
        <f t="shared" si="138"/>
        <v>0</v>
      </c>
      <c r="J1659" s="103">
        <f t="shared" si="138"/>
        <v>0</v>
      </c>
      <c r="K1659" s="103">
        <f t="shared" si="138"/>
        <v>0</v>
      </c>
      <c r="L1659" s="103">
        <f t="shared" si="138"/>
        <v>0</v>
      </c>
      <c r="M1659" s="103">
        <f t="shared" si="138"/>
        <v>0</v>
      </c>
      <c r="N1659" s="103">
        <f t="shared" si="138"/>
        <v>0</v>
      </c>
      <c r="O1659" s="103">
        <f t="shared" si="138"/>
        <v>0</v>
      </c>
      <c r="P1659" s="103">
        <f t="shared" si="138"/>
        <v>0</v>
      </c>
      <c r="Q1659" s="103">
        <f t="shared" si="138"/>
        <v>0</v>
      </c>
      <c r="R1659" s="103">
        <f t="shared" si="138"/>
        <v>0</v>
      </c>
      <c r="S1659" s="103">
        <f t="shared" si="138"/>
        <v>0</v>
      </c>
      <c r="T1659" s="103">
        <f t="shared" si="138"/>
        <v>0</v>
      </c>
      <c r="U1659" s="103">
        <f t="shared" si="138"/>
        <v>0</v>
      </c>
      <c r="V1659" s="103">
        <f t="shared" si="138"/>
        <v>0</v>
      </c>
      <c r="W1659" s="103">
        <f t="shared" si="138"/>
        <v>0</v>
      </c>
      <c r="X1659" s="103">
        <f t="shared" si="138"/>
        <v>0</v>
      </c>
      <c r="Y1659" s="103">
        <f t="shared" si="138"/>
        <v>0</v>
      </c>
      <c r="Z1659" s="103">
        <f t="shared" si="138"/>
        <v>0</v>
      </c>
      <c r="AA1659" s="103">
        <f t="shared" si="138"/>
        <v>0</v>
      </c>
      <c r="AB1659" s="103">
        <f t="shared" si="138"/>
        <v>0</v>
      </c>
      <c r="AC1659" s="104">
        <f t="shared" si="138"/>
        <v>0</v>
      </c>
      <c r="AE1659" s="105">
        <f t="shared" si="139"/>
        <v>0</v>
      </c>
      <c r="AG1659" s="105">
        <f t="shared" si="140"/>
        <v>0</v>
      </c>
      <c r="AI1659" s="105">
        <f t="shared" si="141"/>
        <v>0</v>
      </c>
      <c r="AK1659" s="301"/>
    </row>
    <row r="1660" spans="4:37" ht="12.75" customHeight="1" outlineLevel="1" x14ac:dyDescent="0.25">
      <c r="D1660" s="139" t="str">
        <f>'Line Items'!D1007</f>
        <v>HST Catering - Porterbrook</v>
      </c>
      <c r="E1660" s="102"/>
      <c r="F1660" s="140" t="str">
        <f t="shared" si="137"/>
        <v>£000</v>
      </c>
      <c r="G1660" s="103">
        <f t="shared" si="138"/>
        <v>0</v>
      </c>
      <c r="H1660" s="103">
        <f t="shared" si="138"/>
        <v>0</v>
      </c>
      <c r="I1660" s="103">
        <f t="shared" si="138"/>
        <v>0</v>
      </c>
      <c r="J1660" s="103">
        <f t="shared" si="138"/>
        <v>0</v>
      </c>
      <c r="K1660" s="103">
        <f t="shared" si="138"/>
        <v>0</v>
      </c>
      <c r="L1660" s="103">
        <f t="shared" si="138"/>
        <v>0</v>
      </c>
      <c r="M1660" s="103">
        <f t="shared" si="138"/>
        <v>0</v>
      </c>
      <c r="N1660" s="103">
        <f t="shared" si="138"/>
        <v>0</v>
      </c>
      <c r="O1660" s="103">
        <f t="shared" si="138"/>
        <v>0</v>
      </c>
      <c r="P1660" s="103">
        <f t="shared" si="138"/>
        <v>0</v>
      </c>
      <c r="Q1660" s="103">
        <f t="shared" si="138"/>
        <v>0</v>
      </c>
      <c r="R1660" s="103">
        <f t="shared" si="138"/>
        <v>0</v>
      </c>
      <c r="S1660" s="103">
        <f t="shared" si="138"/>
        <v>0</v>
      </c>
      <c r="T1660" s="103">
        <f t="shared" si="138"/>
        <v>0</v>
      </c>
      <c r="U1660" s="103">
        <f t="shared" si="138"/>
        <v>0</v>
      </c>
      <c r="V1660" s="103">
        <f t="shared" si="138"/>
        <v>0</v>
      </c>
      <c r="W1660" s="103">
        <f t="shared" si="138"/>
        <v>0</v>
      </c>
      <c r="X1660" s="103">
        <f t="shared" si="138"/>
        <v>0</v>
      </c>
      <c r="Y1660" s="103">
        <f t="shared" si="138"/>
        <v>0</v>
      </c>
      <c r="Z1660" s="103">
        <f t="shared" si="138"/>
        <v>0</v>
      </c>
      <c r="AA1660" s="103">
        <f t="shared" si="138"/>
        <v>0</v>
      </c>
      <c r="AB1660" s="103">
        <f t="shared" si="138"/>
        <v>0</v>
      </c>
      <c r="AC1660" s="104">
        <f t="shared" si="138"/>
        <v>0</v>
      </c>
      <c r="AE1660" s="105">
        <f t="shared" si="139"/>
        <v>0</v>
      </c>
      <c r="AG1660" s="105">
        <f t="shared" si="140"/>
        <v>0</v>
      </c>
      <c r="AI1660" s="105">
        <f t="shared" si="141"/>
        <v>0</v>
      </c>
      <c r="AK1660" s="301"/>
    </row>
    <row r="1661" spans="4:37" ht="12.75" customHeight="1" outlineLevel="1" x14ac:dyDescent="0.25">
      <c r="D1661" s="139" t="str">
        <f>'Line Items'!D1008</f>
        <v>HST Spares - Porterbrook</v>
      </c>
      <c r="E1661" s="102"/>
      <c r="F1661" s="140" t="str">
        <f t="shared" si="137"/>
        <v>£000</v>
      </c>
      <c r="G1661" s="103">
        <f t="shared" si="138"/>
        <v>0</v>
      </c>
      <c r="H1661" s="103">
        <f t="shared" si="138"/>
        <v>0</v>
      </c>
      <c r="I1661" s="103">
        <f t="shared" ref="I1661:AC1661" si="142">I29*I1398</f>
        <v>0</v>
      </c>
      <c r="J1661" s="103">
        <f t="shared" si="142"/>
        <v>0</v>
      </c>
      <c r="K1661" s="103">
        <f t="shared" si="142"/>
        <v>0</v>
      </c>
      <c r="L1661" s="103">
        <f t="shared" si="142"/>
        <v>0</v>
      </c>
      <c r="M1661" s="103">
        <f t="shared" si="142"/>
        <v>0</v>
      </c>
      <c r="N1661" s="103">
        <f t="shared" si="142"/>
        <v>0</v>
      </c>
      <c r="O1661" s="103">
        <f t="shared" si="142"/>
        <v>0</v>
      </c>
      <c r="P1661" s="103">
        <f t="shared" si="142"/>
        <v>0</v>
      </c>
      <c r="Q1661" s="103">
        <f t="shared" si="142"/>
        <v>0</v>
      </c>
      <c r="R1661" s="103">
        <f t="shared" si="142"/>
        <v>0</v>
      </c>
      <c r="S1661" s="103">
        <f t="shared" si="142"/>
        <v>0</v>
      </c>
      <c r="T1661" s="103">
        <f t="shared" si="142"/>
        <v>0</v>
      </c>
      <c r="U1661" s="103">
        <f t="shared" si="142"/>
        <v>0</v>
      </c>
      <c r="V1661" s="103">
        <f t="shared" si="142"/>
        <v>0</v>
      </c>
      <c r="W1661" s="103">
        <f t="shared" si="142"/>
        <v>0</v>
      </c>
      <c r="X1661" s="103">
        <f t="shared" si="142"/>
        <v>0</v>
      </c>
      <c r="Y1661" s="103">
        <f t="shared" si="142"/>
        <v>0</v>
      </c>
      <c r="Z1661" s="103">
        <f t="shared" si="142"/>
        <v>0</v>
      </c>
      <c r="AA1661" s="103">
        <f t="shared" si="142"/>
        <v>0</v>
      </c>
      <c r="AB1661" s="103">
        <f t="shared" si="142"/>
        <v>0</v>
      </c>
      <c r="AC1661" s="104">
        <f t="shared" si="142"/>
        <v>0</v>
      </c>
      <c r="AE1661" s="105">
        <f t="shared" si="139"/>
        <v>0</v>
      </c>
      <c r="AG1661" s="105">
        <f t="shared" si="140"/>
        <v>0</v>
      </c>
      <c r="AI1661" s="105">
        <f t="shared" si="141"/>
        <v>0</v>
      </c>
      <c r="AK1661" s="301"/>
    </row>
    <row r="1662" spans="4:37" ht="12.75" customHeight="1" outlineLevel="1" x14ac:dyDescent="0.25">
      <c r="D1662" s="139" t="str">
        <f>'Line Items'!D1009</f>
        <v>HST Powercar - Angel</v>
      </c>
      <c r="E1662" s="102"/>
      <c r="F1662" s="140" t="str">
        <f t="shared" si="137"/>
        <v>£000</v>
      </c>
      <c r="G1662" s="103">
        <f t="shared" ref="G1662:AC1673" si="143">G30*G1399</f>
        <v>0</v>
      </c>
      <c r="H1662" s="103">
        <f t="shared" si="143"/>
        <v>0</v>
      </c>
      <c r="I1662" s="103">
        <f t="shared" si="143"/>
        <v>0</v>
      </c>
      <c r="J1662" s="103">
        <f t="shared" si="143"/>
        <v>0</v>
      </c>
      <c r="K1662" s="103">
        <f t="shared" si="143"/>
        <v>0</v>
      </c>
      <c r="L1662" s="103">
        <f t="shared" si="143"/>
        <v>0</v>
      </c>
      <c r="M1662" s="103">
        <f t="shared" si="143"/>
        <v>0</v>
      </c>
      <c r="N1662" s="103">
        <f t="shared" si="143"/>
        <v>0</v>
      </c>
      <c r="O1662" s="103">
        <f t="shared" si="143"/>
        <v>0</v>
      </c>
      <c r="P1662" s="103">
        <f t="shared" si="143"/>
        <v>0</v>
      </c>
      <c r="Q1662" s="103">
        <f t="shared" si="143"/>
        <v>0</v>
      </c>
      <c r="R1662" s="103">
        <f t="shared" si="143"/>
        <v>0</v>
      </c>
      <c r="S1662" s="103">
        <f t="shared" si="143"/>
        <v>0</v>
      </c>
      <c r="T1662" s="103">
        <f t="shared" si="143"/>
        <v>0</v>
      </c>
      <c r="U1662" s="103">
        <f t="shared" si="143"/>
        <v>0</v>
      </c>
      <c r="V1662" s="103">
        <f t="shared" si="143"/>
        <v>0</v>
      </c>
      <c r="W1662" s="103">
        <f t="shared" si="143"/>
        <v>0</v>
      </c>
      <c r="X1662" s="103">
        <f t="shared" si="143"/>
        <v>0</v>
      </c>
      <c r="Y1662" s="103">
        <f t="shared" si="143"/>
        <v>0</v>
      </c>
      <c r="Z1662" s="103">
        <f t="shared" si="143"/>
        <v>0</v>
      </c>
      <c r="AA1662" s="103">
        <f t="shared" si="143"/>
        <v>0</v>
      </c>
      <c r="AB1662" s="103">
        <f t="shared" si="143"/>
        <v>0</v>
      </c>
      <c r="AC1662" s="104">
        <f t="shared" si="143"/>
        <v>0</v>
      </c>
      <c r="AE1662" s="105">
        <f t="shared" si="139"/>
        <v>0</v>
      </c>
      <c r="AG1662" s="105">
        <f t="shared" si="140"/>
        <v>0</v>
      </c>
      <c r="AI1662" s="105">
        <f t="shared" si="141"/>
        <v>0</v>
      </c>
      <c r="AK1662" s="301"/>
    </row>
    <row r="1663" spans="4:37" ht="12.75" customHeight="1" outlineLevel="1" x14ac:dyDescent="0.25">
      <c r="D1663" s="139" t="str">
        <f>'Line Items'!D1010</f>
        <v>HST Trailer - Angel</v>
      </c>
      <c r="E1663" s="102"/>
      <c r="F1663" s="140" t="str">
        <f t="shared" si="137"/>
        <v>£000</v>
      </c>
      <c r="G1663" s="103">
        <f t="shared" si="143"/>
        <v>0</v>
      </c>
      <c r="H1663" s="103">
        <f t="shared" si="143"/>
        <v>0</v>
      </c>
      <c r="I1663" s="103">
        <f t="shared" si="143"/>
        <v>0</v>
      </c>
      <c r="J1663" s="103">
        <f t="shared" si="143"/>
        <v>0</v>
      </c>
      <c r="K1663" s="103">
        <f t="shared" si="143"/>
        <v>0</v>
      </c>
      <c r="L1663" s="103">
        <f t="shared" si="143"/>
        <v>0</v>
      </c>
      <c r="M1663" s="103">
        <f t="shared" si="143"/>
        <v>0</v>
      </c>
      <c r="N1663" s="103">
        <f t="shared" si="143"/>
        <v>0</v>
      </c>
      <c r="O1663" s="103">
        <f t="shared" si="143"/>
        <v>0</v>
      </c>
      <c r="P1663" s="103">
        <f t="shared" si="143"/>
        <v>0</v>
      </c>
      <c r="Q1663" s="103">
        <f t="shared" si="143"/>
        <v>0</v>
      </c>
      <c r="R1663" s="103">
        <f t="shared" si="143"/>
        <v>0</v>
      </c>
      <c r="S1663" s="103">
        <f t="shared" si="143"/>
        <v>0</v>
      </c>
      <c r="T1663" s="103">
        <f t="shared" si="143"/>
        <v>0</v>
      </c>
      <c r="U1663" s="103">
        <f t="shared" si="143"/>
        <v>0</v>
      </c>
      <c r="V1663" s="103">
        <f t="shared" si="143"/>
        <v>0</v>
      </c>
      <c r="W1663" s="103">
        <f t="shared" si="143"/>
        <v>0</v>
      </c>
      <c r="X1663" s="103">
        <f t="shared" si="143"/>
        <v>0</v>
      </c>
      <c r="Y1663" s="103">
        <f t="shared" si="143"/>
        <v>0</v>
      </c>
      <c r="Z1663" s="103">
        <f t="shared" si="143"/>
        <v>0</v>
      </c>
      <c r="AA1663" s="103">
        <f t="shared" si="143"/>
        <v>0</v>
      </c>
      <c r="AB1663" s="103">
        <f t="shared" si="143"/>
        <v>0</v>
      </c>
      <c r="AC1663" s="104">
        <f t="shared" si="143"/>
        <v>0</v>
      </c>
      <c r="AE1663" s="105">
        <f t="shared" si="139"/>
        <v>0</v>
      </c>
      <c r="AG1663" s="105">
        <f t="shared" si="140"/>
        <v>0</v>
      </c>
      <c r="AI1663" s="105">
        <f t="shared" si="141"/>
        <v>0</v>
      </c>
      <c r="AK1663" s="301"/>
    </row>
    <row r="1664" spans="4:37" ht="12.75" customHeight="1" outlineLevel="1" x14ac:dyDescent="0.25">
      <c r="D1664" s="139" t="str">
        <f>'Line Items'!D1011</f>
        <v>[Rolling Stock Line 15]</v>
      </c>
      <c r="E1664" s="102"/>
      <c r="F1664" s="140" t="str">
        <f t="shared" si="137"/>
        <v>£000</v>
      </c>
      <c r="G1664" s="103">
        <f t="shared" si="143"/>
        <v>0</v>
      </c>
      <c r="H1664" s="103">
        <f t="shared" si="143"/>
        <v>0</v>
      </c>
      <c r="I1664" s="103">
        <f t="shared" si="143"/>
        <v>0</v>
      </c>
      <c r="J1664" s="103">
        <f t="shared" si="143"/>
        <v>0</v>
      </c>
      <c r="K1664" s="103">
        <f t="shared" si="143"/>
        <v>0</v>
      </c>
      <c r="L1664" s="103">
        <f t="shared" si="143"/>
        <v>0</v>
      </c>
      <c r="M1664" s="103">
        <f t="shared" si="143"/>
        <v>0</v>
      </c>
      <c r="N1664" s="103">
        <f t="shared" si="143"/>
        <v>0</v>
      </c>
      <c r="O1664" s="103">
        <f t="shared" si="143"/>
        <v>0</v>
      </c>
      <c r="P1664" s="103">
        <f t="shared" si="143"/>
        <v>0</v>
      </c>
      <c r="Q1664" s="103">
        <f t="shared" si="143"/>
        <v>0</v>
      </c>
      <c r="R1664" s="103">
        <f t="shared" si="143"/>
        <v>0</v>
      </c>
      <c r="S1664" s="103">
        <f t="shared" si="143"/>
        <v>0</v>
      </c>
      <c r="T1664" s="103">
        <f t="shared" si="143"/>
        <v>0</v>
      </c>
      <c r="U1664" s="103">
        <f t="shared" si="143"/>
        <v>0</v>
      </c>
      <c r="V1664" s="103">
        <f t="shared" si="143"/>
        <v>0</v>
      </c>
      <c r="W1664" s="103">
        <f t="shared" si="143"/>
        <v>0</v>
      </c>
      <c r="X1664" s="103">
        <f t="shared" si="143"/>
        <v>0</v>
      </c>
      <c r="Y1664" s="103">
        <f t="shared" si="143"/>
        <v>0</v>
      </c>
      <c r="Z1664" s="103">
        <f t="shared" si="143"/>
        <v>0</v>
      </c>
      <c r="AA1664" s="103">
        <f t="shared" si="143"/>
        <v>0</v>
      </c>
      <c r="AB1664" s="103">
        <f t="shared" si="143"/>
        <v>0</v>
      </c>
      <c r="AC1664" s="104">
        <f t="shared" si="143"/>
        <v>0</v>
      </c>
      <c r="AE1664" s="105">
        <f t="shared" si="139"/>
        <v>0</v>
      </c>
      <c r="AG1664" s="105">
        <f t="shared" si="140"/>
        <v>0</v>
      </c>
      <c r="AI1664" s="105">
        <f t="shared" si="141"/>
        <v>0</v>
      </c>
      <c r="AK1664" s="301"/>
    </row>
    <row r="1665" spans="4:37" ht="12.75" customHeight="1" outlineLevel="1" x14ac:dyDescent="0.25">
      <c r="D1665" s="139" t="str">
        <f>'Line Items'!D1012</f>
        <v>[Rolling Stock Line 16]</v>
      </c>
      <c r="E1665" s="102"/>
      <c r="F1665" s="140" t="str">
        <f t="shared" si="137"/>
        <v>£000</v>
      </c>
      <c r="G1665" s="103">
        <f t="shared" si="143"/>
        <v>0</v>
      </c>
      <c r="H1665" s="103">
        <f t="shared" si="143"/>
        <v>0</v>
      </c>
      <c r="I1665" s="103">
        <f t="shared" si="143"/>
        <v>0</v>
      </c>
      <c r="J1665" s="103">
        <f t="shared" si="143"/>
        <v>0</v>
      </c>
      <c r="K1665" s="103">
        <f t="shared" si="143"/>
        <v>0</v>
      </c>
      <c r="L1665" s="103">
        <f t="shared" si="143"/>
        <v>0</v>
      </c>
      <c r="M1665" s="103">
        <f t="shared" si="143"/>
        <v>0</v>
      </c>
      <c r="N1665" s="103">
        <f t="shared" si="143"/>
        <v>0</v>
      </c>
      <c r="O1665" s="103">
        <f t="shared" si="143"/>
        <v>0</v>
      </c>
      <c r="P1665" s="103">
        <f t="shared" si="143"/>
        <v>0</v>
      </c>
      <c r="Q1665" s="103">
        <f t="shared" si="143"/>
        <v>0</v>
      </c>
      <c r="R1665" s="103">
        <f t="shared" si="143"/>
        <v>0</v>
      </c>
      <c r="S1665" s="103">
        <f t="shared" si="143"/>
        <v>0</v>
      </c>
      <c r="T1665" s="103">
        <f t="shared" si="143"/>
        <v>0</v>
      </c>
      <c r="U1665" s="103">
        <f t="shared" si="143"/>
        <v>0</v>
      </c>
      <c r="V1665" s="103">
        <f t="shared" si="143"/>
        <v>0</v>
      </c>
      <c r="W1665" s="103">
        <f t="shared" si="143"/>
        <v>0</v>
      </c>
      <c r="X1665" s="103">
        <f t="shared" si="143"/>
        <v>0</v>
      </c>
      <c r="Y1665" s="103">
        <f t="shared" si="143"/>
        <v>0</v>
      </c>
      <c r="Z1665" s="103">
        <f t="shared" si="143"/>
        <v>0</v>
      </c>
      <c r="AA1665" s="103">
        <f t="shared" si="143"/>
        <v>0</v>
      </c>
      <c r="AB1665" s="103">
        <f t="shared" si="143"/>
        <v>0</v>
      </c>
      <c r="AC1665" s="104">
        <f t="shared" si="143"/>
        <v>0</v>
      </c>
      <c r="AE1665" s="105">
        <f t="shared" si="139"/>
        <v>0</v>
      </c>
      <c r="AG1665" s="105">
        <f t="shared" si="140"/>
        <v>0</v>
      </c>
      <c r="AI1665" s="105">
        <f t="shared" si="141"/>
        <v>0</v>
      </c>
      <c r="AK1665" s="301"/>
    </row>
    <row r="1666" spans="4:37" ht="12.75" customHeight="1" outlineLevel="1" x14ac:dyDescent="0.25">
      <c r="D1666" s="139" t="str">
        <f>'Line Items'!D1013</f>
        <v>[Rolling Stock Line 17]</v>
      </c>
      <c r="E1666" s="102"/>
      <c r="F1666" s="140" t="str">
        <f t="shared" si="137"/>
        <v>£000</v>
      </c>
      <c r="G1666" s="103">
        <f t="shared" si="143"/>
        <v>0</v>
      </c>
      <c r="H1666" s="103">
        <f t="shared" si="143"/>
        <v>0</v>
      </c>
      <c r="I1666" s="103">
        <f t="shared" si="143"/>
        <v>0</v>
      </c>
      <c r="J1666" s="103">
        <f t="shared" si="143"/>
        <v>0</v>
      </c>
      <c r="K1666" s="103">
        <f t="shared" si="143"/>
        <v>0</v>
      </c>
      <c r="L1666" s="103">
        <f t="shared" si="143"/>
        <v>0</v>
      </c>
      <c r="M1666" s="103">
        <f t="shared" si="143"/>
        <v>0</v>
      </c>
      <c r="N1666" s="103">
        <f t="shared" si="143"/>
        <v>0</v>
      </c>
      <c r="O1666" s="103">
        <f t="shared" si="143"/>
        <v>0</v>
      </c>
      <c r="P1666" s="103">
        <f t="shared" si="143"/>
        <v>0</v>
      </c>
      <c r="Q1666" s="103">
        <f t="shared" si="143"/>
        <v>0</v>
      </c>
      <c r="R1666" s="103">
        <f t="shared" si="143"/>
        <v>0</v>
      </c>
      <c r="S1666" s="103">
        <f t="shared" si="143"/>
        <v>0</v>
      </c>
      <c r="T1666" s="103">
        <f t="shared" si="143"/>
        <v>0</v>
      </c>
      <c r="U1666" s="103">
        <f t="shared" si="143"/>
        <v>0</v>
      </c>
      <c r="V1666" s="103">
        <f t="shared" si="143"/>
        <v>0</v>
      </c>
      <c r="W1666" s="103">
        <f t="shared" si="143"/>
        <v>0</v>
      </c>
      <c r="X1666" s="103">
        <f t="shared" si="143"/>
        <v>0</v>
      </c>
      <c r="Y1666" s="103">
        <f t="shared" si="143"/>
        <v>0</v>
      </c>
      <c r="Z1666" s="103">
        <f t="shared" si="143"/>
        <v>0</v>
      </c>
      <c r="AA1666" s="103">
        <f t="shared" si="143"/>
        <v>0</v>
      </c>
      <c r="AB1666" s="103">
        <f t="shared" si="143"/>
        <v>0</v>
      </c>
      <c r="AC1666" s="104">
        <f t="shared" si="143"/>
        <v>0</v>
      </c>
      <c r="AE1666" s="105">
        <f t="shared" si="139"/>
        <v>0</v>
      </c>
      <c r="AG1666" s="105">
        <f t="shared" si="140"/>
        <v>0</v>
      </c>
      <c r="AI1666" s="105">
        <f t="shared" si="141"/>
        <v>0</v>
      </c>
      <c r="AK1666" s="301"/>
    </row>
    <row r="1667" spans="4:37" ht="12.75" customHeight="1" outlineLevel="1" x14ac:dyDescent="0.25">
      <c r="D1667" s="139" t="str">
        <f>'Line Items'!D1014</f>
        <v>[Rolling Stock Line 18]</v>
      </c>
      <c r="E1667" s="102"/>
      <c r="F1667" s="140" t="str">
        <f t="shared" si="137"/>
        <v>£000</v>
      </c>
      <c r="G1667" s="103">
        <f t="shared" si="143"/>
        <v>0</v>
      </c>
      <c r="H1667" s="103">
        <f t="shared" si="143"/>
        <v>0</v>
      </c>
      <c r="I1667" s="103">
        <f t="shared" si="143"/>
        <v>0</v>
      </c>
      <c r="J1667" s="103">
        <f t="shared" si="143"/>
        <v>0</v>
      </c>
      <c r="K1667" s="103">
        <f t="shared" si="143"/>
        <v>0</v>
      </c>
      <c r="L1667" s="103">
        <f t="shared" si="143"/>
        <v>0</v>
      </c>
      <c r="M1667" s="103">
        <f t="shared" si="143"/>
        <v>0</v>
      </c>
      <c r="N1667" s="103">
        <f t="shared" si="143"/>
        <v>0</v>
      </c>
      <c r="O1667" s="103">
        <f t="shared" si="143"/>
        <v>0</v>
      </c>
      <c r="P1667" s="103">
        <f t="shared" si="143"/>
        <v>0</v>
      </c>
      <c r="Q1667" s="103">
        <f t="shared" si="143"/>
        <v>0</v>
      </c>
      <c r="R1667" s="103">
        <f t="shared" si="143"/>
        <v>0</v>
      </c>
      <c r="S1667" s="103">
        <f t="shared" si="143"/>
        <v>0</v>
      </c>
      <c r="T1667" s="103">
        <f t="shared" si="143"/>
        <v>0</v>
      </c>
      <c r="U1667" s="103">
        <f t="shared" si="143"/>
        <v>0</v>
      </c>
      <c r="V1667" s="103">
        <f t="shared" si="143"/>
        <v>0</v>
      </c>
      <c r="W1667" s="103">
        <f t="shared" si="143"/>
        <v>0</v>
      </c>
      <c r="X1667" s="103">
        <f t="shared" si="143"/>
        <v>0</v>
      </c>
      <c r="Y1667" s="103">
        <f t="shared" si="143"/>
        <v>0</v>
      </c>
      <c r="Z1667" s="103">
        <f t="shared" si="143"/>
        <v>0</v>
      </c>
      <c r="AA1667" s="103">
        <f t="shared" si="143"/>
        <v>0</v>
      </c>
      <c r="AB1667" s="103">
        <f t="shared" si="143"/>
        <v>0</v>
      </c>
      <c r="AC1667" s="104">
        <f t="shared" si="143"/>
        <v>0</v>
      </c>
      <c r="AE1667" s="105">
        <f t="shared" si="139"/>
        <v>0</v>
      </c>
      <c r="AG1667" s="105">
        <f t="shared" si="140"/>
        <v>0</v>
      </c>
      <c r="AI1667" s="105">
        <f t="shared" si="141"/>
        <v>0</v>
      </c>
      <c r="AK1667" s="301"/>
    </row>
    <row r="1668" spans="4:37" ht="12.75" customHeight="1" outlineLevel="1" x14ac:dyDescent="0.25">
      <c r="D1668" s="139" t="str">
        <f>'Line Items'!D1015</f>
        <v>[Rolling Stock Line 19]</v>
      </c>
      <c r="E1668" s="102"/>
      <c r="F1668" s="140" t="str">
        <f t="shared" si="137"/>
        <v>£000</v>
      </c>
      <c r="G1668" s="103">
        <f t="shared" si="143"/>
        <v>0</v>
      </c>
      <c r="H1668" s="103">
        <f t="shared" si="143"/>
        <v>0</v>
      </c>
      <c r="I1668" s="103">
        <f t="shared" si="143"/>
        <v>0</v>
      </c>
      <c r="J1668" s="103">
        <f t="shared" si="143"/>
        <v>0</v>
      </c>
      <c r="K1668" s="103">
        <f t="shared" si="143"/>
        <v>0</v>
      </c>
      <c r="L1668" s="103">
        <f t="shared" si="143"/>
        <v>0</v>
      </c>
      <c r="M1668" s="103">
        <f t="shared" si="143"/>
        <v>0</v>
      </c>
      <c r="N1668" s="103">
        <f t="shared" si="143"/>
        <v>0</v>
      </c>
      <c r="O1668" s="103">
        <f t="shared" si="143"/>
        <v>0</v>
      </c>
      <c r="P1668" s="103">
        <f t="shared" si="143"/>
        <v>0</v>
      </c>
      <c r="Q1668" s="103">
        <f t="shared" si="143"/>
        <v>0</v>
      </c>
      <c r="R1668" s="103">
        <f t="shared" si="143"/>
        <v>0</v>
      </c>
      <c r="S1668" s="103">
        <f t="shared" si="143"/>
        <v>0</v>
      </c>
      <c r="T1668" s="103">
        <f t="shared" si="143"/>
        <v>0</v>
      </c>
      <c r="U1668" s="103">
        <f t="shared" si="143"/>
        <v>0</v>
      </c>
      <c r="V1668" s="103">
        <f t="shared" si="143"/>
        <v>0</v>
      </c>
      <c r="W1668" s="103">
        <f t="shared" si="143"/>
        <v>0</v>
      </c>
      <c r="X1668" s="103">
        <f t="shared" si="143"/>
        <v>0</v>
      </c>
      <c r="Y1668" s="103">
        <f t="shared" si="143"/>
        <v>0</v>
      </c>
      <c r="Z1668" s="103">
        <f t="shared" si="143"/>
        <v>0</v>
      </c>
      <c r="AA1668" s="103">
        <f t="shared" si="143"/>
        <v>0</v>
      </c>
      <c r="AB1668" s="103">
        <f t="shared" si="143"/>
        <v>0</v>
      </c>
      <c r="AC1668" s="104">
        <f t="shared" si="143"/>
        <v>0</v>
      </c>
      <c r="AE1668" s="105">
        <f t="shared" si="139"/>
        <v>0</v>
      </c>
      <c r="AG1668" s="105">
        <f t="shared" si="140"/>
        <v>0</v>
      </c>
      <c r="AI1668" s="105">
        <f t="shared" si="141"/>
        <v>0</v>
      </c>
      <c r="AK1668" s="301"/>
    </row>
    <row r="1669" spans="4:37" ht="12.75" customHeight="1" outlineLevel="1" x14ac:dyDescent="0.25">
      <c r="D1669" s="139" t="str">
        <f>'Line Items'!D1016</f>
        <v>[Rolling Stock Line 20]</v>
      </c>
      <c r="E1669" s="102"/>
      <c r="F1669" s="140" t="str">
        <f t="shared" si="137"/>
        <v>£000</v>
      </c>
      <c r="G1669" s="103">
        <f t="shared" si="143"/>
        <v>0</v>
      </c>
      <c r="H1669" s="103">
        <f t="shared" si="143"/>
        <v>0</v>
      </c>
      <c r="I1669" s="103">
        <f t="shared" si="143"/>
        <v>0</v>
      </c>
      <c r="J1669" s="103">
        <f t="shared" si="143"/>
        <v>0</v>
      </c>
      <c r="K1669" s="103">
        <f t="shared" si="143"/>
        <v>0</v>
      </c>
      <c r="L1669" s="103">
        <f t="shared" si="143"/>
        <v>0</v>
      </c>
      <c r="M1669" s="103">
        <f t="shared" si="143"/>
        <v>0</v>
      </c>
      <c r="N1669" s="103">
        <f t="shared" si="143"/>
        <v>0</v>
      </c>
      <c r="O1669" s="103">
        <f t="shared" si="143"/>
        <v>0</v>
      </c>
      <c r="P1669" s="103">
        <f t="shared" si="143"/>
        <v>0</v>
      </c>
      <c r="Q1669" s="103">
        <f t="shared" si="143"/>
        <v>0</v>
      </c>
      <c r="R1669" s="103">
        <f t="shared" si="143"/>
        <v>0</v>
      </c>
      <c r="S1669" s="103">
        <f t="shared" si="143"/>
        <v>0</v>
      </c>
      <c r="T1669" s="103">
        <f t="shared" si="143"/>
        <v>0</v>
      </c>
      <c r="U1669" s="103">
        <f t="shared" si="143"/>
        <v>0</v>
      </c>
      <c r="V1669" s="103">
        <f t="shared" si="143"/>
        <v>0</v>
      </c>
      <c r="W1669" s="103">
        <f t="shared" si="143"/>
        <v>0</v>
      </c>
      <c r="X1669" s="103">
        <f t="shared" si="143"/>
        <v>0</v>
      </c>
      <c r="Y1669" s="103">
        <f t="shared" si="143"/>
        <v>0</v>
      </c>
      <c r="Z1669" s="103">
        <f t="shared" si="143"/>
        <v>0</v>
      </c>
      <c r="AA1669" s="103">
        <f t="shared" si="143"/>
        <v>0</v>
      </c>
      <c r="AB1669" s="103">
        <f t="shared" si="143"/>
        <v>0</v>
      </c>
      <c r="AC1669" s="104">
        <f t="shared" si="143"/>
        <v>0</v>
      </c>
      <c r="AE1669" s="105">
        <f t="shared" si="139"/>
        <v>0</v>
      </c>
      <c r="AG1669" s="105">
        <f t="shared" si="140"/>
        <v>0</v>
      </c>
      <c r="AI1669" s="105">
        <f t="shared" si="141"/>
        <v>0</v>
      </c>
      <c r="AK1669" s="301"/>
    </row>
    <row r="1670" spans="4:37" ht="12.75" customHeight="1" outlineLevel="1" x14ac:dyDescent="0.25">
      <c r="D1670" s="139" t="str">
        <f>'Line Items'!D1017</f>
        <v>[Rolling Stock Line 21]</v>
      </c>
      <c r="E1670" s="102"/>
      <c r="F1670" s="140" t="str">
        <f t="shared" si="137"/>
        <v>£000</v>
      </c>
      <c r="G1670" s="103">
        <f t="shared" si="143"/>
        <v>0</v>
      </c>
      <c r="H1670" s="103">
        <f t="shared" si="143"/>
        <v>0</v>
      </c>
      <c r="I1670" s="103">
        <f t="shared" si="143"/>
        <v>0</v>
      </c>
      <c r="J1670" s="103">
        <f t="shared" si="143"/>
        <v>0</v>
      </c>
      <c r="K1670" s="103">
        <f t="shared" si="143"/>
        <v>0</v>
      </c>
      <c r="L1670" s="103">
        <f t="shared" si="143"/>
        <v>0</v>
      </c>
      <c r="M1670" s="103">
        <f t="shared" si="143"/>
        <v>0</v>
      </c>
      <c r="N1670" s="103">
        <f t="shared" si="143"/>
        <v>0</v>
      </c>
      <c r="O1670" s="103">
        <f t="shared" si="143"/>
        <v>0</v>
      </c>
      <c r="P1670" s="103">
        <f t="shared" si="143"/>
        <v>0</v>
      </c>
      <c r="Q1670" s="103">
        <f t="shared" si="143"/>
        <v>0</v>
      </c>
      <c r="R1670" s="103">
        <f t="shared" si="143"/>
        <v>0</v>
      </c>
      <c r="S1670" s="103">
        <f t="shared" si="143"/>
        <v>0</v>
      </c>
      <c r="T1670" s="103">
        <f t="shared" si="143"/>
        <v>0</v>
      </c>
      <c r="U1670" s="103">
        <f t="shared" si="143"/>
        <v>0</v>
      </c>
      <c r="V1670" s="103">
        <f t="shared" si="143"/>
        <v>0</v>
      </c>
      <c r="W1670" s="103">
        <f t="shared" si="143"/>
        <v>0</v>
      </c>
      <c r="X1670" s="103">
        <f t="shared" si="143"/>
        <v>0</v>
      </c>
      <c r="Y1670" s="103">
        <f t="shared" si="143"/>
        <v>0</v>
      </c>
      <c r="Z1670" s="103">
        <f t="shared" si="143"/>
        <v>0</v>
      </c>
      <c r="AA1670" s="103">
        <f t="shared" si="143"/>
        <v>0</v>
      </c>
      <c r="AB1670" s="103">
        <f t="shared" si="143"/>
        <v>0</v>
      </c>
      <c r="AC1670" s="104">
        <f t="shared" si="143"/>
        <v>0</v>
      </c>
      <c r="AE1670" s="105">
        <f t="shared" si="139"/>
        <v>0</v>
      </c>
      <c r="AG1670" s="105">
        <f t="shared" si="140"/>
        <v>0</v>
      </c>
      <c r="AI1670" s="105">
        <f t="shared" si="141"/>
        <v>0</v>
      </c>
      <c r="AK1670" s="301"/>
    </row>
    <row r="1671" spans="4:37" ht="12.75" customHeight="1" outlineLevel="1" x14ac:dyDescent="0.25">
      <c r="D1671" s="139" t="str">
        <f>'Line Items'!D1018</f>
        <v>[Rolling Stock Line 22]</v>
      </c>
      <c r="E1671" s="102"/>
      <c r="F1671" s="140" t="str">
        <f t="shared" si="137"/>
        <v>£000</v>
      </c>
      <c r="G1671" s="103">
        <f t="shared" si="143"/>
        <v>0</v>
      </c>
      <c r="H1671" s="103">
        <f t="shared" si="143"/>
        <v>0</v>
      </c>
      <c r="I1671" s="103">
        <f t="shared" si="143"/>
        <v>0</v>
      </c>
      <c r="J1671" s="103">
        <f t="shared" si="143"/>
        <v>0</v>
      </c>
      <c r="K1671" s="103">
        <f t="shared" si="143"/>
        <v>0</v>
      </c>
      <c r="L1671" s="103">
        <f t="shared" si="143"/>
        <v>0</v>
      </c>
      <c r="M1671" s="103">
        <f t="shared" si="143"/>
        <v>0</v>
      </c>
      <c r="N1671" s="103">
        <f t="shared" si="143"/>
        <v>0</v>
      </c>
      <c r="O1671" s="103">
        <f t="shared" si="143"/>
        <v>0</v>
      </c>
      <c r="P1671" s="103">
        <f t="shared" si="143"/>
        <v>0</v>
      </c>
      <c r="Q1671" s="103">
        <f t="shared" si="143"/>
        <v>0</v>
      </c>
      <c r="R1671" s="103">
        <f t="shared" si="143"/>
        <v>0</v>
      </c>
      <c r="S1671" s="103">
        <f t="shared" si="143"/>
        <v>0</v>
      </c>
      <c r="T1671" s="103">
        <f t="shared" si="143"/>
        <v>0</v>
      </c>
      <c r="U1671" s="103">
        <f t="shared" si="143"/>
        <v>0</v>
      </c>
      <c r="V1671" s="103">
        <f t="shared" si="143"/>
        <v>0</v>
      </c>
      <c r="W1671" s="103">
        <f t="shared" si="143"/>
        <v>0</v>
      </c>
      <c r="X1671" s="103">
        <f t="shared" si="143"/>
        <v>0</v>
      </c>
      <c r="Y1671" s="103">
        <f t="shared" si="143"/>
        <v>0</v>
      </c>
      <c r="Z1671" s="103">
        <f t="shared" si="143"/>
        <v>0</v>
      </c>
      <c r="AA1671" s="103">
        <f t="shared" si="143"/>
        <v>0</v>
      </c>
      <c r="AB1671" s="103">
        <f t="shared" si="143"/>
        <v>0</v>
      </c>
      <c r="AC1671" s="104">
        <f t="shared" si="143"/>
        <v>0</v>
      </c>
      <c r="AE1671" s="105">
        <f t="shared" si="139"/>
        <v>0</v>
      </c>
      <c r="AG1671" s="105">
        <f t="shared" si="140"/>
        <v>0</v>
      </c>
      <c r="AI1671" s="105">
        <f t="shared" si="141"/>
        <v>0</v>
      </c>
      <c r="AK1671" s="301"/>
    </row>
    <row r="1672" spans="4:37" ht="12.75" customHeight="1" outlineLevel="1" x14ac:dyDescent="0.25">
      <c r="D1672" s="139" t="str">
        <f>'Line Items'!D1019</f>
        <v>[Rolling Stock Line 23]</v>
      </c>
      <c r="E1672" s="102"/>
      <c r="F1672" s="140" t="str">
        <f t="shared" si="137"/>
        <v>£000</v>
      </c>
      <c r="G1672" s="103">
        <f t="shared" si="143"/>
        <v>0</v>
      </c>
      <c r="H1672" s="103">
        <f t="shared" si="143"/>
        <v>0</v>
      </c>
      <c r="I1672" s="103">
        <f t="shared" si="143"/>
        <v>0</v>
      </c>
      <c r="J1672" s="103">
        <f t="shared" si="143"/>
        <v>0</v>
      </c>
      <c r="K1672" s="103">
        <f t="shared" si="143"/>
        <v>0</v>
      </c>
      <c r="L1672" s="103">
        <f t="shared" si="143"/>
        <v>0</v>
      </c>
      <c r="M1672" s="103">
        <f t="shared" si="143"/>
        <v>0</v>
      </c>
      <c r="N1672" s="103">
        <f t="shared" si="143"/>
        <v>0</v>
      </c>
      <c r="O1672" s="103">
        <f t="shared" si="143"/>
        <v>0</v>
      </c>
      <c r="P1672" s="103">
        <f t="shared" si="143"/>
        <v>0</v>
      </c>
      <c r="Q1672" s="103">
        <f t="shared" si="143"/>
        <v>0</v>
      </c>
      <c r="R1672" s="103">
        <f t="shared" si="143"/>
        <v>0</v>
      </c>
      <c r="S1672" s="103">
        <f t="shared" si="143"/>
        <v>0</v>
      </c>
      <c r="T1672" s="103">
        <f t="shared" si="143"/>
        <v>0</v>
      </c>
      <c r="U1672" s="103">
        <f t="shared" si="143"/>
        <v>0</v>
      </c>
      <c r="V1672" s="103">
        <f t="shared" si="143"/>
        <v>0</v>
      </c>
      <c r="W1672" s="103">
        <f t="shared" si="143"/>
        <v>0</v>
      </c>
      <c r="X1672" s="103">
        <f t="shared" si="143"/>
        <v>0</v>
      </c>
      <c r="Y1672" s="103">
        <f t="shared" si="143"/>
        <v>0</v>
      </c>
      <c r="Z1672" s="103">
        <f t="shared" si="143"/>
        <v>0</v>
      </c>
      <c r="AA1672" s="103">
        <f t="shared" si="143"/>
        <v>0</v>
      </c>
      <c r="AB1672" s="103">
        <f t="shared" si="143"/>
        <v>0</v>
      </c>
      <c r="AC1672" s="104">
        <f t="shared" si="143"/>
        <v>0</v>
      </c>
      <c r="AE1672" s="105">
        <f t="shared" si="139"/>
        <v>0</v>
      </c>
      <c r="AG1672" s="105">
        <f t="shared" si="140"/>
        <v>0</v>
      </c>
      <c r="AI1672" s="105">
        <f t="shared" si="141"/>
        <v>0</v>
      </c>
      <c r="AK1672" s="301"/>
    </row>
    <row r="1673" spans="4:37" ht="12.75" customHeight="1" outlineLevel="1" x14ac:dyDescent="0.25">
      <c r="D1673" s="139" t="str">
        <f>'Line Items'!D1020</f>
        <v>[Rolling Stock Line 24]</v>
      </c>
      <c r="E1673" s="102"/>
      <c r="F1673" s="140" t="str">
        <f t="shared" si="137"/>
        <v>£000</v>
      </c>
      <c r="G1673" s="103">
        <f t="shared" si="143"/>
        <v>0</v>
      </c>
      <c r="H1673" s="103">
        <f t="shared" si="143"/>
        <v>0</v>
      </c>
      <c r="I1673" s="103">
        <f t="shared" ref="I1673:AC1673" si="144">I41*I1410</f>
        <v>0</v>
      </c>
      <c r="J1673" s="103">
        <f t="shared" si="144"/>
        <v>0</v>
      </c>
      <c r="K1673" s="103">
        <f t="shared" si="144"/>
        <v>0</v>
      </c>
      <c r="L1673" s="103">
        <f t="shared" si="144"/>
        <v>0</v>
      </c>
      <c r="M1673" s="103">
        <f t="shared" si="144"/>
        <v>0</v>
      </c>
      <c r="N1673" s="103">
        <f t="shared" si="144"/>
        <v>0</v>
      </c>
      <c r="O1673" s="103">
        <f t="shared" si="144"/>
        <v>0</v>
      </c>
      <c r="P1673" s="103">
        <f t="shared" si="144"/>
        <v>0</v>
      </c>
      <c r="Q1673" s="103">
        <f t="shared" si="144"/>
        <v>0</v>
      </c>
      <c r="R1673" s="103">
        <f t="shared" si="144"/>
        <v>0</v>
      </c>
      <c r="S1673" s="103">
        <f t="shared" si="144"/>
        <v>0</v>
      </c>
      <c r="T1673" s="103">
        <f t="shared" si="144"/>
        <v>0</v>
      </c>
      <c r="U1673" s="103">
        <f t="shared" si="144"/>
        <v>0</v>
      </c>
      <c r="V1673" s="103">
        <f t="shared" si="144"/>
        <v>0</v>
      </c>
      <c r="W1673" s="103">
        <f t="shared" si="144"/>
        <v>0</v>
      </c>
      <c r="X1673" s="103">
        <f t="shared" si="144"/>
        <v>0</v>
      </c>
      <c r="Y1673" s="103">
        <f t="shared" si="144"/>
        <v>0</v>
      </c>
      <c r="Z1673" s="103">
        <f t="shared" si="144"/>
        <v>0</v>
      </c>
      <c r="AA1673" s="103">
        <f t="shared" si="144"/>
        <v>0</v>
      </c>
      <c r="AB1673" s="103">
        <f t="shared" si="144"/>
        <v>0</v>
      </c>
      <c r="AC1673" s="104">
        <f t="shared" si="144"/>
        <v>0</v>
      </c>
      <c r="AE1673" s="105">
        <f t="shared" si="139"/>
        <v>0</v>
      </c>
      <c r="AG1673" s="105">
        <f t="shared" si="140"/>
        <v>0</v>
      </c>
      <c r="AI1673" s="105">
        <f t="shared" si="141"/>
        <v>0</v>
      </c>
      <c r="AK1673" s="301"/>
    </row>
    <row r="1674" spans="4:37" ht="12.75" customHeight="1" outlineLevel="1" x14ac:dyDescent="0.25">
      <c r="D1674" s="139" t="str">
        <f>'Line Items'!D1021</f>
        <v>[Rolling Stock Line 25]</v>
      </c>
      <c r="E1674" s="102"/>
      <c r="F1674" s="140" t="str">
        <f t="shared" si="137"/>
        <v>£000</v>
      </c>
      <c r="G1674" s="103">
        <f t="shared" ref="G1674:AC1685" si="145">G42*G1411</f>
        <v>0</v>
      </c>
      <c r="H1674" s="103">
        <f t="shared" si="145"/>
        <v>0</v>
      </c>
      <c r="I1674" s="103">
        <f t="shared" si="145"/>
        <v>0</v>
      </c>
      <c r="J1674" s="103">
        <f t="shared" si="145"/>
        <v>0</v>
      </c>
      <c r="K1674" s="103">
        <f t="shared" si="145"/>
        <v>0</v>
      </c>
      <c r="L1674" s="103">
        <f t="shared" si="145"/>
        <v>0</v>
      </c>
      <c r="M1674" s="103">
        <f t="shared" si="145"/>
        <v>0</v>
      </c>
      <c r="N1674" s="103">
        <f t="shared" si="145"/>
        <v>0</v>
      </c>
      <c r="O1674" s="103">
        <f t="shared" si="145"/>
        <v>0</v>
      </c>
      <c r="P1674" s="103">
        <f t="shared" si="145"/>
        <v>0</v>
      </c>
      <c r="Q1674" s="103">
        <f t="shared" si="145"/>
        <v>0</v>
      </c>
      <c r="R1674" s="103">
        <f t="shared" si="145"/>
        <v>0</v>
      </c>
      <c r="S1674" s="103">
        <f t="shared" si="145"/>
        <v>0</v>
      </c>
      <c r="T1674" s="103">
        <f t="shared" si="145"/>
        <v>0</v>
      </c>
      <c r="U1674" s="103">
        <f t="shared" si="145"/>
        <v>0</v>
      </c>
      <c r="V1674" s="103">
        <f t="shared" si="145"/>
        <v>0</v>
      </c>
      <c r="W1674" s="103">
        <f t="shared" si="145"/>
        <v>0</v>
      </c>
      <c r="X1674" s="103">
        <f t="shared" si="145"/>
        <v>0</v>
      </c>
      <c r="Y1674" s="103">
        <f t="shared" si="145"/>
        <v>0</v>
      </c>
      <c r="Z1674" s="103">
        <f t="shared" si="145"/>
        <v>0</v>
      </c>
      <c r="AA1674" s="103">
        <f t="shared" si="145"/>
        <v>0</v>
      </c>
      <c r="AB1674" s="103">
        <f t="shared" si="145"/>
        <v>0</v>
      </c>
      <c r="AC1674" s="104">
        <f t="shared" si="145"/>
        <v>0</v>
      </c>
      <c r="AE1674" s="105">
        <f t="shared" si="139"/>
        <v>0</v>
      </c>
      <c r="AG1674" s="105">
        <f t="shared" si="140"/>
        <v>0</v>
      </c>
      <c r="AI1674" s="105">
        <f t="shared" si="141"/>
        <v>0</v>
      </c>
      <c r="AK1674" s="301"/>
    </row>
    <row r="1675" spans="4:37" ht="12.75" customHeight="1" outlineLevel="1" x14ac:dyDescent="0.25">
      <c r="D1675" s="139" t="str">
        <f>'Line Items'!D1022</f>
        <v>[Rolling Stock Line 26]</v>
      </c>
      <c r="E1675" s="102"/>
      <c r="F1675" s="140" t="str">
        <f t="shared" si="137"/>
        <v>£000</v>
      </c>
      <c r="G1675" s="103">
        <f t="shared" si="145"/>
        <v>0</v>
      </c>
      <c r="H1675" s="103">
        <f t="shared" si="145"/>
        <v>0</v>
      </c>
      <c r="I1675" s="103">
        <f t="shared" si="145"/>
        <v>0</v>
      </c>
      <c r="J1675" s="103">
        <f t="shared" si="145"/>
        <v>0</v>
      </c>
      <c r="K1675" s="103">
        <f t="shared" si="145"/>
        <v>0</v>
      </c>
      <c r="L1675" s="103">
        <f t="shared" si="145"/>
        <v>0</v>
      </c>
      <c r="M1675" s="103">
        <f t="shared" si="145"/>
        <v>0</v>
      </c>
      <c r="N1675" s="103">
        <f t="shared" si="145"/>
        <v>0</v>
      </c>
      <c r="O1675" s="103">
        <f t="shared" si="145"/>
        <v>0</v>
      </c>
      <c r="P1675" s="103">
        <f t="shared" si="145"/>
        <v>0</v>
      </c>
      <c r="Q1675" s="103">
        <f t="shared" si="145"/>
        <v>0</v>
      </c>
      <c r="R1675" s="103">
        <f t="shared" si="145"/>
        <v>0</v>
      </c>
      <c r="S1675" s="103">
        <f t="shared" si="145"/>
        <v>0</v>
      </c>
      <c r="T1675" s="103">
        <f t="shared" si="145"/>
        <v>0</v>
      </c>
      <c r="U1675" s="103">
        <f t="shared" si="145"/>
        <v>0</v>
      </c>
      <c r="V1675" s="103">
        <f t="shared" si="145"/>
        <v>0</v>
      </c>
      <c r="W1675" s="103">
        <f t="shared" si="145"/>
        <v>0</v>
      </c>
      <c r="X1675" s="103">
        <f t="shared" si="145"/>
        <v>0</v>
      </c>
      <c r="Y1675" s="103">
        <f t="shared" si="145"/>
        <v>0</v>
      </c>
      <c r="Z1675" s="103">
        <f t="shared" si="145"/>
        <v>0</v>
      </c>
      <c r="AA1675" s="103">
        <f t="shared" si="145"/>
        <v>0</v>
      </c>
      <c r="AB1675" s="103">
        <f t="shared" si="145"/>
        <v>0</v>
      </c>
      <c r="AC1675" s="104">
        <f t="shared" si="145"/>
        <v>0</v>
      </c>
      <c r="AE1675" s="105">
        <f t="shared" si="139"/>
        <v>0</v>
      </c>
      <c r="AG1675" s="105">
        <f t="shared" si="140"/>
        <v>0</v>
      </c>
      <c r="AI1675" s="105">
        <f t="shared" si="141"/>
        <v>0</v>
      </c>
      <c r="AK1675" s="301"/>
    </row>
    <row r="1676" spans="4:37" ht="12.75" customHeight="1" outlineLevel="1" x14ac:dyDescent="0.25">
      <c r="D1676" s="139" t="str">
        <f>'Line Items'!D1023</f>
        <v>[Rolling Stock Line 27]</v>
      </c>
      <c r="E1676" s="102"/>
      <c r="F1676" s="140" t="str">
        <f t="shared" si="137"/>
        <v>£000</v>
      </c>
      <c r="G1676" s="103">
        <f t="shared" si="145"/>
        <v>0</v>
      </c>
      <c r="H1676" s="103">
        <f t="shared" si="145"/>
        <v>0</v>
      </c>
      <c r="I1676" s="103">
        <f t="shared" si="145"/>
        <v>0</v>
      </c>
      <c r="J1676" s="103">
        <f t="shared" si="145"/>
        <v>0</v>
      </c>
      <c r="K1676" s="103">
        <f t="shared" si="145"/>
        <v>0</v>
      </c>
      <c r="L1676" s="103">
        <f t="shared" si="145"/>
        <v>0</v>
      </c>
      <c r="M1676" s="103">
        <f t="shared" si="145"/>
        <v>0</v>
      </c>
      <c r="N1676" s="103">
        <f t="shared" si="145"/>
        <v>0</v>
      </c>
      <c r="O1676" s="103">
        <f t="shared" si="145"/>
        <v>0</v>
      </c>
      <c r="P1676" s="103">
        <f t="shared" si="145"/>
        <v>0</v>
      </c>
      <c r="Q1676" s="103">
        <f t="shared" si="145"/>
        <v>0</v>
      </c>
      <c r="R1676" s="103">
        <f t="shared" si="145"/>
        <v>0</v>
      </c>
      <c r="S1676" s="103">
        <f t="shared" si="145"/>
        <v>0</v>
      </c>
      <c r="T1676" s="103">
        <f t="shared" si="145"/>
        <v>0</v>
      </c>
      <c r="U1676" s="103">
        <f t="shared" si="145"/>
        <v>0</v>
      </c>
      <c r="V1676" s="103">
        <f t="shared" si="145"/>
        <v>0</v>
      </c>
      <c r="W1676" s="103">
        <f t="shared" si="145"/>
        <v>0</v>
      </c>
      <c r="X1676" s="103">
        <f t="shared" si="145"/>
        <v>0</v>
      </c>
      <c r="Y1676" s="103">
        <f t="shared" si="145"/>
        <v>0</v>
      </c>
      <c r="Z1676" s="103">
        <f t="shared" si="145"/>
        <v>0</v>
      </c>
      <c r="AA1676" s="103">
        <f t="shared" si="145"/>
        <v>0</v>
      </c>
      <c r="AB1676" s="103">
        <f t="shared" si="145"/>
        <v>0</v>
      </c>
      <c r="AC1676" s="104">
        <f t="shared" si="145"/>
        <v>0</v>
      </c>
      <c r="AE1676" s="105">
        <f t="shared" si="139"/>
        <v>0</v>
      </c>
      <c r="AG1676" s="105">
        <f t="shared" si="140"/>
        <v>0</v>
      </c>
      <c r="AI1676" s="105">
        <f t="shared" si="141"/>
        <v>0</v>
      </c>
      <c r="AK1676" s="301"/>
    </row>
    <row r="1677" spans="4:37" ht="12.75" customHeight="1" outlineLevel="1" x14ac:dyDescent="0.25">
      <c r="D1677" s="139" t="str">
        <f>'Line Items'!D1024</f>
        <v>[Rolling Stock Line 28]</v>
      </c>
      <c r="E1677" s="102"/>
      <c r="F1677" s="140" t="str">
        <f t="shared" si="137"/>
        <v>£000</v>
      </c>
      <c r="G1677" s="103">
        <f t="shared" si="145"/>
        <v>0</v>
      </c>
      <c r="H1677" s="103">
        <f t="shared" si="145"/>
        <v>0</v>
      </c>
      <c r="I1677" s="103">
        <f t="shared" si="145"/>
        <v>0</v>
      </c>
      <c r="J1677" s="103">
        <f t="shared" si="145"/>
        <v>0</v>
      </c>
      <c r="K1677" s="103">
        <f t="shared" si="145"/>
        <v>0</v>
      </c>
      <c r="L1677" s="103">
        <f t="shared" si="145"/>
        <v>0</v>
      </c>
      <c r="M1677" s="103">
        <f t="shared" si="145"/>
        <v>0</v>
      </c>
      <c r="N1677" s="103">
        <f t="shared" si="145"/>
        <v>0</v>
      </c>
      <c r="O1677" s="103">
        <f t="shared" si="145"/>
        <v>0</v>
      </c>
      <c r="P1677" s="103">
        <f t="shared" si="145"/>
        <v>0</v>
      </c>
      <c r="Q1677" s="103">
        <f t="shared" si="145"/>
        <v>0</v>
      </c>
      <c r="R1677" s="103">
        <f t="shared" si="145"/>
        <v>0</v>
      </c>
      <c r="S1677" s="103">
        <f t="shared" si="145"/>
        <v>0</v>
      </c>
      <c r="T1677" s="103">
        <f t="shared" si="145"/>
        <v>0</v>
      </c>
      <c r="U1677" s="103">
        <f t="shared" si="145"/>
        <v>0</v>
      </c>
      <c r="V1677" s="103">
        <f t="shared" si="145"/>
        <v>0</v>
      </c>
      <c r="W1677" s="103">
        <f t="shared" si="145"/>
        <v>0</v>
      </c>
      <c r="X1677" s="103">
        <f t="shared" si="145"/>
        <v>0</v>
      </c>
      <c r="Y1677" s="103">
        <f t="shared" si="145"/>
        <v>0</v>
      </c>
      <c r="Z1677" s="103">
        <f t="shared" si="145"/>
        <v>0</v>
      </c>
      <c r="AA1677" s="103">
        <f t="shared" si="145"/>
        <v>0</v>
      </c>
      <c r="AB1677" s="103">
        <f t="shared" si="145"/>
        <v>0</v>
      </c>
      <c r="AC1677" s="104">
        <f t="shared" si="145"/>
        <v>0</v>
      </c>
      <c r="AE1677" s="105">
        <f t="shared" si="139"/>
        <v>0</v>
      </c>
      <c r="AG1677" s="105">
        <f t="shared" si="140"/>
        <v>0</v>
      </c>
      <c r="AI1677" s="105">
        <f t="shared" si="141"/>
        <v>0</v>
      </c>
      <c r="AK1677" s="301"/>
    </row>
    <row r="1678" spans="4:37" ht="12.75" customHeight="1" outlineLevel="1" x14ac:dyDescent="0.25">
      <c r="D1678" s="139" t="str">
        <f>'Line Items'!D1025</f>
        <v>[Rolling Stock Line 29]</v>
      </c>
      <c r="E1678" s="102"/>
      <c r="F1678" s="140" t="str">
        <f t="shared" si="137"/>
        <v>£000</v>
      </c>
      <c r="G1678" s="103">
        <f t="shared" si="145"/>
        <v>0</v>
      </c>
      <c r="H1678" s="103">
        <f t="shared" si="145"/>
        <v>0</v>
      </c>
      <c r="I1678" s="103">
        <f t="shared" si="145"/>
        <v>0</v>
      </c>
      <c r="J1678" s="103">
        <f t="shared" si="145"/>
        <v>0</v>
      </c>
      <c r="K1678" s="103">
        <f t="shared" si="145"/>
        <v>0</v>
      </c>
      <c r="L1678" s="103">
        <f t="shared" si="145"/>
        <v>0</v>
      </c>
      <c r="M1678" s="103">
        <f t="shared" si="145"/>
        <v>0</v>
      </c>
      <c r="N1678" s="103">
        <f t="shared" si="145"/>
        <v>0</v>
      </c>
      <c r="O1678" s="103">
        <f t="shared" si="145"/>
        <v>0</v>
      </c>
      <c r="P1678" s="103">
        <f t="shared" si="145"/>
        <v>0</v>
      </c>
      <c r="Q1678" s="103">
        <f t="shared" si="145"/>
        <v>0</v>
      </c>
      <c r="R1678" s="103">
        <f t="shared" si="145"/>
        <v>0</v>
      </c>
      <c r="S1678" s="103">
        <f t="shared" si="145"/>
        <v>0</v>
      </c>
      <c r="T1678" s="103">
        <f t="shared" si="145"/>
        <v>0</v>
      </c>
      <c r="U1678" s="103">
        <f t="shared" si="145"/>
        <v>0</v>
      </c>
      <c r="V1678" s="103">
        <f t="shared" si="145"/>
        <v>0</v>
      </c>
      <c r="W1678" s="103">
        <f t="shared" si="145"/>
        <v>0</v>
      </c>
      <c r="X1678" s="103">
        <f t="shared" si="145"/>
        <v>0</v>
      </c>
      <c r="Y1678" s="103">
        <f t="shared" si="145"/>
        <v>0</v>
      </c>
      <c r="Z1678" s="103">
        <f t="shared" si="145"/>
        <v>0</v>
      </c>
      <c r="AA1678" s="103">
        <f t="shared" si="145"/>
        <v>0</v>
      </c>
      <c r="AB1678" s="103">
        <f t="shared" si="145"/>
        <v>0</v>
      </c>
      <c r="AC1678" s="104">
        <f t="shared" si="145"/>
        <v>0</v>
      </c>
      <c r="AE1678" s="105">
        <f t="shared" si="139"/>
        <v>0</v>
      </c>
      <c r="AG1678" s="105">
        <f t="shared" si="140"/>
        <v>0</v>
      </c>
      <c r="AI1678" s="105">
        <f t="shared" si="141"/>
        <v>0</v>
      </c>
      <c r="AK1678" s="301"/>
    </row>
    <row r="1679" spans="4:37" ht="12.75" customHeight="1" outlineLevel="1" x14ac:dyDescent="0.25">
      <c r="D1679" s="139" t="str">
        <f>'Line Items'!D1026</f>
        <v>[Rolling Stock Line 30]</v>
      </c>
      <c r="E1679" s="102"/>
      <c r="F1679" s="140" t="str">
        <f t="shared" si="137"/>
        <v>£000</v>
      </c>
      <c r="G1679" s="103">
        <f t="shared" si="145"/>
        <v>0</v>
      </c>
      <c r="H1679" s="103">
        <f t="shared" si="145"/>
        <v>0</v>
      </c>
      <c r="I1679" s="103">
        <f t="shared" si="145"/>
        <v>0</v>
      </c>
      <c r="J1679" s="103">
        <f t="shared" si="145"/>
        <v>0</v>
      </c>
      <c r="K1679" s="103">
        <f t="shared" si="145"/>
        <v>0</v>
      </c>
      <c r="L1679" s="103">
        <f t="shared" si="145"/>
        <v>0</v>
      </c>
      <c r="M1679" s="103">
        <f t="shared" si="145"/>
        <v>0</v>
      </c>
      <c r="N1679" s="103">
        <f t="shared" si="145"/>
        <v>0</v>
      </c>
      <c r="O1679" s="103">
        <f t="shared" si="145"/>
        <v>0</v>
      </c>
      <c r="P1679" s="103">
        <f t="shared" si="145"/>
        <v>0</v>
      </c>
      <c r="Q1679" s="103">
        <f t="shared" si="145"/>
        <v>0</v>
      </c>
      <c r="R1679" s="103">
        <f t="shared" si="145"/>
        <v>0</v>
      </c>
      <c r="S1679" s="103">
        <f t="shared" si="145"/>
        <v>0</v>
      </c>
      <c r="T1679" s="103">
        <f t="shared" si="145"/>
        <v>0</v>
      </c>
      <c r="U1679" s="103">
        <f t="shared" si="145"/>
        <v>0</v>
      </c>
      <c r="V1679" s="103">
        <f t="shared" si="145"/>
        <v>0</v>
      </c>
      <c r="W1679" s="103">
        <f t="shared" si="145"/>
        <v>0</v>
      </c>
      <c r="X1679" s="103">
        <f t="shared" si="145"/>
        <v>0</v>
      </c>
      <c r="Y1679" s="103">
        <f t="shared" si="145"/>
        <v>0</v>
      </c>
      <c r="Z1679" s="103">
        <f t="shared" si="145"/>
        <v>0</v>
      </c>
      <c r="AA1679" s="103">
        <f t="shared" si="145"/>
        <v>0</v>
      </c>
      <c r="AB1679" s="103">
        <f t="shared" si="145"/>
        <v>0</v>
      </c>
      <c r="AC1679" s="104">
        <f t="shared" si="145"/>
        <v>0</v>
      </c>
      <c r="AE1679" s="105">
        <f t="shared" si="139"/>
        <v>0</v>
      </c>
      <c r="AG1679" s="105">
        <f t="shared" si="140"/>
        <v>0</v>
      </c>
      <c r="AI1679" s="105">
        <f t="shared" si="141"/>
        <v>0</v>
      </c>
      <c r="AK1679" s="301"/>
    </row>
    <row r="1680" spans="4:37" ht="12.75" customHeight="1" outlineLevel="1" x14ac:dyDescent="0.25">
      <c r="D1680" s="139" t="str">
        <f>'Line Items'!D1027</f>
        <v>[Rolling Stock Line 31]</v>
      </c>
      <c r="E1680" s="102"/>
      <c r="F1680" s="140" t="str">
        <f t="shared" si="137"/>
        <v>£000</v>
      </c>
      <c r="G1680" s="103">
        <f t="shared" si="145"/>
        <v>0</v>
      </c>
      <c r="H1680" s="103">
        <f t="shared" si="145"/>
        <v>0</v>
      </c>
      <c r="I1680" s="103">
        <f t="shared" si="145"/>
        <v>0</v>
      </c>
      <c r="J1680" s="103">
        <f t="shared" si="145"/>
        <v>0</v>
      </c>
      <c r="K1680" s="103">
        <f t="shared" si="145"/>
        <v>0</v>
      </c>
      <c r="L1680" s="103">
        <f t="shared" si="145"/>
        <v>0</v>
      </c>
      <c r="M1680" s="103">
        <f t="shared" si="145"/>
        <v>0</v>
      </c>
      <c r="N1680" s="103">
        <f t="shared" si="145"/>
        <v>0</v>
      </c>
      <c r="O1680" s="103">
        <f t="shared" si="145"/>
        <v>0</v>
      </c>
      <c r="P1680" s="103">
        <f t="shared" si="145"/>
        <v>0</v>
      </c>
      <c r="Q1680" s="103">
        <f t="shared" si="145"/>
        <v>0</v>
      </c>
      <c r="R1680" s="103">
        <f t="shared" si="145"/>
        <v>0</v>
      </c>
      <c r="S1680" s="103">
        <f t="shared" si="145"/>
        <v>0</v>
      </c>
      <c r="T1680" s="103">
        <f t="shared" si="145"/>
        <v>0</v>
      </c>
      <c r="U1680" s="103">
        <f t="shared" si="145"/>
        <v>0</v>
      </c>
      <c r="V1680" s="103">
        <f t="shared" si="145"/>
        <v>0</v>
      </c>
      <c r="W1680" s="103">
        <f t="shared" si="145"/>
        <v>0</v>
      </c>
      <c r="X1680" s="103">
        <f t="shared" si="145"/>
        <v>0</v>
      </c>
      <c r="Y1680" s="103">
        <f t="shared" si="145"/>
        <v>0</v>
      </c>
      <c r="Z1680" s="103">
        <f t="shared" si="145"/>
        <v>0</v>
      </c>
      <c r="AA1680" s="103">
        <f t="shared" si="145"/>
        <v>0</v>
      </c>
      <c r="AB1680" s="103">
        <f t="shared" si="145"/>
        <v>0</v>
      </c>
      <c r="AC1680" s="104">
        <f t="shared" si="145"/>
        <v>0</v>
      </c>
      <c r="AE1680" s="105">
        <f t="shared" si="139"/>
        <v>0</v>
      </c>
      <c r="AG1680" s="105">
        <f t="shared" si="140"/>
        <v>0</v>
      </c>
      <c r="AI1680" s="105">
        <f t="shared" si="141"/>
        <v>0</v>
      </c>
      <c r="AK1680" s="301"/>
    </row>
    <row r="1681" spans="4:37" ht="12.75" customHeight="1" outlineLevel="1" x14ac:dyDescent="0.25">
      <c r="D1681" s="139" t="str">
        <f>'Line Items'!D1028</f>
        <v>[Rolling Stock Line 32]</v>
      </c>
      <c r="E1681" s="102"/>
      <c r="F1681" s="140" t="str">
        <f t="shared" si="137"/>
        <v>£000</v>
      </c>
      <c r="G1681" s="103">
        <f t="shared" si="145"/>
        <v>0</v>
      </c>
      <c r="H1681" s="103">
        <f t="shared" si="145"/>
        <v>0</v>
      </c>
      <c r="I1681" s="103">
        <f t="shared" si="145"/>
        <v>0</v>
      </c>
      <c r="J1681" s="103">
        <f t="shared" si="145"/>
        <v>0</v>
      </c>
      <c r="K1681" s="103">
        <f t="shared" si="145"/>
        <v>0</v>
      </c>
      <c r="L1681" s="103">
        <f t="shared" si="145"/>
        <v>0</v>
      </c>
      <c r="M1681" s="103">
        <f t="shared" si="145"/>
        <v>0</v>
      </c>
      <c r="N1681" s="103">
        <f t="shared" si="145"/>
        <v>0</v>
      </c>
      <c r="O1681" s="103">
        <f t="shared" si="145"/>
        <v>0</v>
      </c>
      <c r="P1681" s="103">
        <f t="shared" si="145"/>
        <v>0</v>
      </c>
      <c r="Q1681" s="103">
        <f t="shared" si="145"/>
        <v>0</v>
      </c>
      <c r="R1681" s="103">
        <f t="shared" si="145"/>
        <v>0</v>
      </c>
      <c r="S1681" s="103">
        <f t="shared" si="145"/>
        <v>0</v>
      </c>
      <c r="T1681" s="103">
        <f t="shared" si="145"/>
        <v>0</v>
      </c>
      <c r="U1681" s="103">
        <f t="shared" si="145"/>
        <v>0</v>
      </c>
      <c r="V1681" s="103">
        <f t="shared" si="145"/>
        <v>0</v>
      </c>
      <c r="W1681" s="103">
        <f t="shared" si="145"/>
        <v>0</v>
      </c>
      <c r="X1681" s="103">
        <f t="shared" si="145"/>
        <v>0</v>
      </c>
      <c r="Y1681" s="103">
        <f t="shared" si="145"/>
        <v>0</v>
      </c>
      <c r="Z1681" s="103">
        <f t="shared" si="145"/>
        <v>0</v>
      </c>
      <c r="AA1681" s="103">
        <f t="shared" si="145"/>
        <v>0</v>
      </c>
      <c r="AB1681" s="103">
        <f t="shared" si="145"/>
        <v>0</v>
      </c>
      <c r="AC1681" s="104">
        <f t="shared" si="145"/>
        <v>0</v>
      </c>
      <c r="AE1681" s="105">
        <f t="shared" si="139"/>
        <v>0</v>
      </c>
      <c r="AG1681" s="105">
        <f t="shared" si="140"/>
        <v>0</v>
      </c>
      <c r="AI1681" s="105">
        <f t="shared" si="141"/>
        <v>0</v>
      </c>
      <c r="AK1681" s="301"/>
    </row>
    <row r="1682" spans="4:37" ht="12.75" customHeight="1" outlineLevel="1" x14ac:dyDescent="0.25">
      <c r="D1682" s="139" t="str">
        <f>'Line Items'!D1029</f>
        <v>[Rolling Stock Line 33]</v>
      </c>
      <c r="E1682" s="102"/>
      <c r="F1682" s="140" t="str">
        <f t="shared" si="137"/>
        <v>£000</v>
      </c>
      <c r="G1682" s="103">
        <f t="shared" si="145"/>
        <v>0</v>
      </c>
      <c r="H1682" s="103">
        <f t="shared" si="145"/>
        <v>0</v>
      </c>
      <c r="I1682" s="103">
        <f t="shared" si="145"/>
        <v>0</v>
      </c>
      <c r="J1682" s="103">
        <f t="shared" si="145"/>
        <v>0</v>
      </c>
      <c r="K1682" s="103">
        <f t="shared" si="145"/>
        <v>0</v>
      </c>
      <c r="L1682" s="103">
        <f t="shared" si="145"/>
        <v>0</v>
      </c>
      <c r="M1682" s="103">
        <f t="shared" si="145"/>
        <v>0</v>
      </c>
      <c r="N1682" s="103">
        <f t="shared" si="145"/>
        <v>0</v>
      </c>
      <c r="O1682" s="103">
        <f t="shared" si="145"/>
        <v>0</v>
      </c>
      <c r="P1682" s="103">
        <f t="shared" si="145"/>
        <v>0</v>
      </c>
      <c r="Q1682" s="103">
        <f t="shared" si="145"/>
        <v>0</v>
      </c>
      <c r="R1682" s="103">
        <f t="shared" si="145"/>
        <v>0</v>
      </c>
      <c r="S1682" s="103">
        <f t="shared" si="145"/>
        <v>0</v>
      </c>
      <c r="T1682" s="103">
        <f t="shared" si="145"/>
        <v>0</v>
      </c>
      <c r="U1682" s="103">
        <f t="shared" si="145"/>
        <v>0</v>
      </c>
      <c r="V1682" s="103">
        <f t="shared" si="145"/>
        <v>0</v>
      </c>
      <c r="W1682" s="103">
        <f t="shared" si="145"/>
        <v>0</v>
      </c>
      <c r="X1682" s="103">
        <f t="shared" si="145"/>
        <v>0</v>
      </c>
      <c r="Y1682" s="103">
        <f t="shared" si="145"/>
        <v>0</v>
      </c>
      <c r="Z1682" s="103">
        <f t="shared" si="145"/>
        <v>0</v>
      </c>
      <c r="AA1682" s="103">
        <f t="shared" si="145"/>
        <v>0</v>
      </c>
      <c r="AB1682" s="103">
        <f t="shared" si="145"/>
        <v>0</v>
      </c>
      <c r="AC1682" s="104">
        <f t="shared" si="145"/>
        <v>0</v>
      </c>
      <c r="AE1682" s="105">
        <f t="shared" si="139"/>
        <v>0</v>
      </c>
      <c r="AG1682" s="105">
        <f t="shared" si="140"/>
        <v>0</v>
      </c>
      <c r="AI1682" s="105">
        <f t="shared" si="141"/>
        <v>0</v>
      </c>
      <c r="AK1682" s="301"/>
    </row>
    <row r="1683" spans="4:37" ht="12.75" customHeight="1" outlineLevel="1" x14ac:dyDescent="0.25">
      <c r="D1683" s="139" t="str">
        <f>'Line Items'!D1030</f>
        <v>[Rolling Stock Line 34]</v>
      </c>
      <c r="E1683" s="102"/>
      <c r="F1683" s="140" t="str">
        <f t="shared" si="137"/>
        <v>£000</v>
      </c>
      <c r="G1683" s="103">
        <f t="shared" si="145"/>
        <v>0</v>
      </c>
      <c r="H1683" s="103">
        <f t="shared" si="145"/>
        <v>0</v>
      </c>
      <c r="I1683" s="103">
        <f t="shared" si="145"/>
        <v>0</v>
      </c>
      <c r="J1683" s="103">
        <f t="shared" si="145"/>
        <v>0</v>
      </c>
      <c r="K1683" s="103">
        <f t="shared" si="145"/>
        <v>0</v>
      </c>
      <c r="L1683" s="103">
        <f t="shared" si="145"/>
        <v>0</v>
      </c>
      <c r="M1683" s="103">
        <f t="shared" si="145"/>
        <v>0</v>
      </c>
      <c r="N1683" s="103">
        <f t="shared" si="145"/>
        <v>0</v>
      </c>
      <c r="O1683" s="103">
        <f t="shared" si="145"/>
        <v>0</v>
      </c>
      <c r="P1683" s="103">
        <f t="shared" si="145"/>
        <v>0</v>
      </c>
      <c r="Q1683" s="103">
        <f t="shared" si="145"/>
        <v>0</v>
      </c>
      <c r="R1683" s="103">
        <f t="shared" si="145"/>
        <v>0</v>
      </c>
      <c r="S1683" s="103">
        <f t="shared" si="145"/>
        <v>0</v>
      </c>
      <c r="T1683" s="103">
        <f t="shared" si="145"/>
        <v>0</v>
      </c>
      <c r="U1683" s="103">
        <f t="shared" si="145"/>
        <v>0</v>
      </c>
      <c r="V1683" s="103">
        <f t="shared" si="145"/>
        <v>0</v>
      </c>
      <c r="W1683" s="103">
        <f t="shared" si="145"/>
        <v>0</v>
      </c>
      <c r="X1683" s="103">
        <f t="shared" si="145"/>
        <v>0</v>
      </c>
      <c r="Y1683" s="103">
        <f t="shared" si="145"/>
        <v>0</v>
      </c>
      <c r="Z1683" s="103">
        <f t="shared" si="145"/>
        <v>0</v>
      </c>
      <c r="AA1683" s="103">
        <f t="shared" si="145"/>
        <v>0</v>
      </c>
      <c r="AB1683" s="103">
        <f t="shared" si="145"/>
        <v>0</v>
      </c>
      <c r="AC1683" s="104">
        <f t="shared" si="145"/>
        <v>0</v>
      </c>
      <c r="AE1683" s="105">
        <f t="shared" si="139"/>
        <v>0</v>
      </c>
      <c r="AG1683" s="105">
        <f t="shared" si="140"/>
        <v>0</v>
      </c>
      <c r="AI1683" s="105">
        <f t="shared" si="141"/>
        <v>0</v>
      </c>
      <c r="AK1683" s="301"/>
    </row>
    <row r="1684" spans="4:37" ht="12.75" customHeight="1" outlineLevel="1" x14ac:dyDescent="0.25">
      <c r="D1684" s="139" t="str">
        <f>'Line Items'!D1031</f>
        <v>[Rolling Stock Line 35]</v>
      </c>
      <c r="E1684" s="102"/>
      <c r="F1684" s="140" t="str">
        <f t="shared" si="137"/>
        <v>£000</v>
      </c>
      <c r="G1684" s="103">
        <f t="shared" si="145"/>
        <v>0</v>
      </c>
      <c r="H1684" s="103">
        <f t="shared" si="145"/>
        <v>0</v>
      </c>
      <c r="I1684" s="103">
        <f t="shared" si="145"/>
        <v>0</v>
      </c>
      <c r="J1684" s="103">
        <f t="shared" si="145"/>
        <v>0</v>
      </c>
      <c r="K1684" s="103">
        <f t="shared" si="145"/>
        <v>0</v>
      </c>
      <c r="L1684" s="103">
        <f t="shared" si="145"/>
        <v>0</v>
      </c>
      <c r="M1684" s="103">
        <f t="shared" si="145"/>
        <v>0</v>
      </c>
      <c r="N1684" s="103">
        <f t="shared" si="145"/>
        <v>0</v>
      </c>
      <c r="O1684" s="103">
        <f t="shared" si="145"/>
        <v>0</v>
      </c>
      <c r="P1684" s="103">
        <f t="shared" si="145"/>
        <v>0</v>
      </c>
      <c r="Q1684" s="103">
        <f t="shared" si="145"/>
        <v>0</v>
      </c>
      <c r="R1684" s="103">
        <f t="shared" si="145"/>
        <v>0</v>
      </c>
      <c r="S1684" s="103">
        <f t="shared" si="145"/>
        <v>0</v>
      </c>
      <c r="T1684" s="103">
        <f t="shared" si="145"/>
        <v>0</v>
      </c>
      <c r="U1684" s="103">
        <f t="shared" si="145"/>
        <v>0</v>
      </c>
      <c r="V1684" s="103">
        <f t="shared" si="145"/>
        <v>0</v>
      </c>
      <c r="W1684" s="103">
        <f t="shared" si="145"/>
        <v>0</v>
      </c>
      <c r="X1684" s="103">
        <f t="shared" si="145"/>
        <v>0</v>
      </c>
      <c r="Y1684" s="103">
        <f t="shared" si="145"/>
        <v>0</v>
      </c>
      <c r="Z1684" s="103">
        <f t="shared" si="145"/>
        <v>0</v>
      </c>
      <c r="AA1684" s="103">
        <f t="shared" si="145"/>
        <v>0</v>
      </c>
      <c r="AB1684" s="103">
        <f t="shared" si="145"/>
        <v>0</v>
      </c>
      <c r="AC1684" s="104">
        <f t="shared" si="145"/>
        <v>0</v>
      </c>
      <c r="AE1684" s="105">
        <f t="shared" si="139"/>
        <v>0</v>
      </c>
      <c r="AG1684" s="105">
        <f t="shared" si="140"/>
        <v>0</v>
      </c>
      <c r="AI1684" s="105">
        <f t="shared" si="141"/>
        <v>0</v>
      </c>
      <c r="AK1684" s="301"/>
    </row>
    <row r="1685" spans="4:37" ht="12.75" customHeight="1" outlineLevel="1" x14ac:dyDescent="0.25">
      <c r="D1685" s="139" t="str">
        <f>'Line Items'!D1032</f>
        <v>[Rolling Stock Line 36]</v>
      </c>
      <c r="E1685" s="102"/>
      <c r="F1685" s="140" t="str">
        <f t="shared" si="137"/>
        <v>£000</v>
      </c>
      <c r="G1685" s="103">
        <f t="shared" si="145"/>
        <v>0</v>
      </c>
      <c r="H1685" s="103">
        <f t="shared" si="145"/>
        <v>0</v>
      </c>
      <c r="I1685" s="103">
        <f t="shared" ref="I1685:AC1685" si="146">I53*I1422</f>
        <v>0</v>
      </c>
      <c r="J1685" s="103">
        <f t="shared" si="146"/>
        <v>0</v>
      </c>
      <c r="K1685" s="103">
        <f t="shared" si="146"/>
        <v>0</v>
      </c>
      <c r="L1685" s="103">
        <f t="shared" si="146"/>
        <v>0</v>
      </c>
      <c r="M1685" s="103">
        <f t="shared" si="146"/>
        <v>0</v>
      </c>
      <c r="N1685" s="103">
        <f t="shared" si="146"/>
        <v>0</v>
      </c>
      <c r="O1685" s="103">
        <f t="shared" si="146"/>
        <v>0</v>
      </c>
      <c r="P1685" s="103">
        <f t="shared" si="146"/>
        <v>0</v>
      </c>
      <c r="Q1685" s="103">
        <f t="shared" si="146"/>
        <v>0</v>
      </c>
      <c r="R1685" s="103">
        <f t="shared" si="146"/>
        <v>0</v>
      </c>
      <c r="S1685" s="103">
        <f t="shared" si="146"/>
        <v>0</v>
      </c>
      <c r="T1685" s="103">
        <f t="shared" si="146"/>
        <v>0</v>
      </c>
      <c r="U1685" s="103">
        <f t="shared" si="146"/>
        <v>0</v>
      </c>
      <c r="V1685" s="103">
        <f t="shared" si="146"/>
        <v>0</v>
      </c>
      <c r="W1685" s="103">
        <f t="shared" si="146"/>
        <v>0</v>
      </c>
      <c r="X1685" s="103">
        <f t="shared" si="146"/>
        <v>0</v>
      </c>
      <c r="Y1685" s="103">
        <f t="shared" si="146"/>
        <v>0</v>
      </c>
      <c r="Z1685" s="103">
        <f t="shared" si="146"/>
        <v>0</v>
      </c>
      <c r="AA1685" s="103">
        <f t="shared" si="146"/>
        <v>0</v>
      </c>
      <c r="AB1685" s="103">
        <f t="shared" si="146"/>
        <v>0</v>
      </c>
      <c r="AC1685" s="104">
        <f t="shared" si="146"/>
        <v>0</v>
      </c>
      <c r="AE1685" s="105">
        <f t="shared" si="139"/>
        <v>0</v>
      </c>
      <c r="AG1685" s="105">
        <f t="shared" si="140"/>
        <v>0</v>
      </c>
      <c r="AI1685" s="105">
        <f t="shared" si="141"/>
        <v>0</v>
      </c>
      <c r="AK1685" s="301"/>
    </row>
    <row r="1686" spans="4:37" ht="12.75" customHeight="1" outlineLevel="1" x14ac:dyDescent="0.25">
      <c r="D1686" s="139" t="str">
        <f>'Line Items'!D1033</f>
        <v>[Rolling Stock Line 37]</v>
      </c>
      <c r="E1686" s="102"/>
      <c r="F1686" s="140" t="str">
        <f t="shared" si="137"/>
        <v>£000</v>
      </c>
      <c r="G1686" s="103">
        <f t="shared" ref="G1686:AC1697" si="147">G54*G1423</f>
        <v>0</v>
      </c>
      <c r="H1686" s="103">
        <f t="shared" si="147"/>
        <v>0</v>
      </c>
      <c r="I1686" s="103">
        <f t="shared" si="147"/>
        <v>0</v>
      </c>
      <c r="J1686" s="103">
        <f t="shared" si="147"/>
        <v>0</v>
      </c>
      <c r="K1686" s="103">
        <f t="shared" si="147"/>
        <v>0</v>
      </c>
      <c r="L1686" s="103">
        <f t="shared" si="147"/>
        <v>0</v>
      </c>
      <c r="M1686" s="103">
        <f t="shared" si="147"/>
        <v>0</v>
      </c>
      <c r="N1686" s="103">
        <f t="shared" si="147"/>
        <v>0</v>
      </c>
      <c r="O1686" s="103">
        <f t="shared" si="147"/>
        <v>0</v>
      </c>
      <c r="P1686" s="103">
        <f t="shared" si="147"/>
        <v>0</v>
      </c>
      <c r="Q1686" s="103">
        <f t="shared" si="147"/>
        <v>0</v>
      </c>
      <c r="R1686" s="103">
        <f t="shared" si="147"/>
        <v>0</v>
      </c>
      <c r="S1686" s="103">
        <f t="shared" si="147"/>
        <v>0</v>
      </c>
      <c r="T1686" s="103">
        <f t="shared" si="147"/>
        <v>0</v>
      </c>
      <c r="U1686" s="103">
        <f t="shared" si="147"/>
        <v>0</v>
      </c>
      <c r="V1686" s="103">
        <f t="shared" si="147"/>
        <v>0</v>
      </c>
      <c r="W1686" s="103">
        <f t="shared" si="147"/>
        <v>0</v>
      </c>
      <c r="X1686" s="103">
        <f t="shared" si="147"/>
        <v>0</v>
      </c>
      <c r="Y1686" s="103">
        <f t="shared" si="147"/>
        <v>0</v>
      </c>
      <c r="Z1686" s="103">
        <f t="shared" si="147"/>
        <v>0</v>
      </c>
      <c r="AA1686" s="103">
        <f t="shared" si="147"/>
        <v>0</v>
      </c>
      <c r="AB1686" s="103">
        <f t="shared" si="147"/>
        <v>0</v>
      </c>
      <c r="AC1686" s="104">
        <f t="shared" si="147"/>
        <v>0</v>
      </c>
      <c r="AE1686" s="105">
        <f t="shared" si="139"/>
        <v>0</v>
      </c>
      <c r="AG1686" s="105">
        <f t="shared" si="140"/>
        <v>0</v>
      </c>
      <c r="AI1686" s="105">
        <f t="shared" si="141"/>
        <v>0</v>
      </c>
      <c r="AK1686" s="301"/>
    </row>
    <row r="1687" spans="4:37" ht="12.75" customHeight="1" outlineLevel="1" x14ac:dyDescent="0.25">
      <c r="D1687" s="139" t="str">
        <f>'Line Items'!D1034</f>
        <v>[Rolling Stock Line 38]</v>
      </c>
      <c r="E1687" s="102"/>
      <c r="F1687" s="140" t="str">
        <f t="shared" si="137"/>
        <v>£000</v>
      </c>
      <c r="G1687" s="103">
        <f t="shared" si="147"/>
        <v>0</v>
      </c>
      <c r="H1687" s="103">
        <f t="shared" si="147"/>
        <v>0</v>
      </c>
      <c r="I1687" s="103">
        <f t="shared" si="147"/>
        <v>0</v>
      </c>
      <c r="J1687" s="103">
        <f t="shared" si="147"/>
        <v>0</v>
      </c>
      <c r="K1687" s="103">
        <f t="shared" si="147"/>
        <v>0</v>
      </c>
      <c r="L1687" s="103">
        <f t="shared" si="147"/>
        <v>0</v>
      </c>
      <c r="M1687" s="103">
        <f t="shared" si="147"/>
        <v>0</v>
      </c>
      <c r="N1687" s="103">
        <f t="shared" si="147"/>
        <v>0</v>
      </c>
      <c r="O1687" s="103">
        <f t="shared" si="147"/>
        <v>0</v>
      </c>
      <c r="P1687" s="103">
        <f t="shared" si="147"/>
        <v>0</v>
      </c>
      <c r="Q1687" s="103">
        <f t="shared" si="147"/>
        <v>0</v>
      </c>
      <c r="R1687" s="103">
        <f t="shared" si="147"/>
        <v>0</v>
      </c>
      <c r="S1687" s="103">
        <f t="shared" si="147"/>
        <v>0</v>
      </c>
      <c r="T1687" s="103">
        <f t="shared" si="147"/>
        <v>0</v>
      </c>
      <c r="U1687" s="103">
        <f t="shared" si="147"/>
        <v>0</v>
      </c>
      <c r="V1687" s="103">
        <f t="shared" si="147"/>
        <v>0</v>
      </c>
      <c r="W1687" s="103">
        <f t="shared" si="147"/>
        <v>0</v>
      </c>
      <c r="X1687" s="103">
        <f t="shared" si="147"/>
        <v>0</v>
      </c>
      <c r="Y1687" s="103">
        <f t="shared" si="147"/>
        <v>0</v>
      </c>
      <c r="Z1687" s="103">
        <f t="shared" si="147"/>
        <v>0</v>
      </c>
      <c r="AA1687" s="103">
        <f t="shared" si="147"/>
        <v>0</v>
      </c>
      <c r="AB1687" s="103">
        <f t="shared" si="147"/>
        <v>0</v>
      </c>
      <c r="AC1687" s="104">
        <f t="shared" si="147"/>
        <v>0</v>
      </c>
      <c r="AE1687" s="105">
        <f t="shared" si="139"/>
        <v>0</v>
      </c>
      <c r="AG1687" s="105">
        <f t="shared" si="140"/>
        <v>0</v>
      </c>
      <c r="AI1687" s="105">
        <f t="shared" si="141"/>
        <v>0</v>
      </c>
      <c r="AK1687" s="301"/>
    </row>
    <row r="1688" spans="4:37" ht="12.75" customHeight="1" outlineLevel="1" x14ac:dyDescent="0.25">
      <c r="D1688" s="139" t="str">
        <f>'Line Items'!D1035</f>
        <v>[Rolling Stock Line 39]</v>
      </c>
      <c r="E1688" s="102"/>
      <c r="F1688" s="140" t="str">
        <f t="shared" si="137"/>
        <v>£000</v>
      </c>
      <c r="G1688" s="103">
        <f t="shared" si="147"/>
        <v>0</v>
      </c>
      <c r="H1688" s="103">
        <f t="shared" si="147"/>
        <v>0</v>
      </c>
      <c r="I1688" s="103">
        <f t="shared" si="147"/>
        <v>0</v>
      </c>
      <c r="J1688" s="103">
        <f t="shared" si="147"/>
        <v>0</v>
      </c>
      <c r="K1688" s="103">
        <f t="shared" si="147"/>
        <v>0</v>
      </c>
      <c r="L1688" s="103">
        <f t="shared" si="147"/>
        <v>0</v>
      </c>
      <c r="M1688" s="103">
        <f t="shared" si="147"/>
        <v>0</v>
      </c>
      <c r="N1688" s="103">
        <f t="shared" si="147"/>
        <v>0</v>
      </c>
      <c r="O1688" s="103">
        <f t="shared" si="147"/>
        <v>0</v>
      </c>
      <c r="P1688" s="103">
        <f t="shared" si="147"/>
        <v>0</v>
      </c>
      <c r="Q1688" s="103">
        <f t="shared" si="147"/>
        <v>0</v>
      </c>
      <c r="R1688" s="103">
        <f t="shared" si="147"/>
        <v>0</v>
      </c>
      <c r="S1688" s="103">
        <f t="shared" si="147"/>
        <v>0</v>
      </c>
      <c r="T1688" s="103">
        <f t="shared" si="147"/>
        <v>0</v>
      </c>
      <c r="U1688" s="103">
        <f t="shared" si="147"/>
        <v>0</v>
      </c>
      <c r="V1688" s="103">
        <f t="shared" si="147"/>
        <v>0</v>
      </c>
      <c r="W1688" s="103">
        <f t="shared" si="147"/>
        <v>0</v>
      </c>
      <c r="X1688" s="103">
        <f t="shared" si="147"/>
        <v>0</v>
      </c>
      <c r="Y1688" s="103">
        <f t="shared" si="147"/>
        <v>0</v>
      </c>
      <c r="Z1688" s="103">
        <f t="shared" si="147"/>
        <v>0</v>
      </c>
      <c r="AA1688" s="103">
        <f t="shared" si="147"/>
        <v>0</v>
      </c>
      <c r="AB1688" s="103">
        <f t="shared" si="147"/>
        <v>0</v>
      </c>
      <c r="AC1688" s="104">
        <f t="shared" si="147"/>
        <v>0</v>
      </c>
      <c r="AE1688" s="105">
        <f t="shared" si="139"/>
        <v>0</v>
      </c>
      <c r="AG1688" s="105">
        <f t="shared" si="140"/>
        <v>0</v>
      </c>
      <c r="AI1688" s="105">
        <f t="shared" si="141"/>
        <v>0</v>
      </c>
      <c r="AK1688" s="301"/>
    </row>
    <row r="1689" spans="4:37" ht="12.75" customHeight="1" outlineLevel="1" x14ac:dyDescent="0.25">
      <c r="D1689" s="139" t="str">
        <f>'Line Items'!D1036</f>
        <v>[Rolling Stock Line 40]</v>
      </c>
      <c r="E1689" s="102"/>
      <c r="F1689" s="140" t="str">
        <f t="shared" si="137"/>
        <v>£000</v>
      </c>
      <c r="G1689" s="103">
        <f t="shared" si="147"/>
        <v>0</v>
      </c>
      <c r="H1689" s="103">
        <f t="shared" si="147"/>
        <v>0</v>
      </c>
      <c r="I1689" s="103">
        <f t="shared" si="147"/>
        <v>0</v>
      </c>
      <c r="J1689" s="103">
        <f t="shared" si="147"/>
        <v>0</v>
      </c>
      <c r="K1689" s="103">
        <f t="shared" si="147"/>
        <v>0</v>
      </c>
      <c r="L1689" s="103">
        <f t="shared" si="147"/>
        <v>0</v>
      </c>
      <c r="M1689" s="103">
        <f t="shared" si="147"/>
        <v>0</v>
      </c>
      <c r="N1689" s="103">
        <f t="shared" si="147"/>
        <v>0</v>
      </c>
      <c r="O1689" s="103">
        <f t="shared" si="147"/>
        <v>0</v>
      </c>
      <c r="P1689" s="103">
        <f t="shared" si="147"/>
        <v>0</v>
      </c>
      <c r="Q1689" s="103">
        <f t="shared" si="147"/>
        <v>0</v>
      </c>
      <c r="R1689" s="103">
        <f t="shared" si="147"/>
        <v>0</v>
      </c>
      <c r="S1689" s="103">
        <f t="shared" si="147"/>
        <v>0</v>
      </c>
      <c r="T1689" s="103">
        <f t="shared" si="147"/>
        <v>0</v>
      </c>
      <c r="U1689" s="103">
        <f t="shared" si="147"/>
        <v>0</v>
      </c>
      <c r="V1689" s="103">
        <f t="shared" si="147"/>
        <v>0</v>
      </c>
      <c r="W1689" s="103">
        <f t="shared" si="147"/>
        <v>0</v>
      </c>
      <c r="X1689" s="103">
        <f t="shared" si="147"/>
        <v>0</v>
      </c>
      <c r="Y1689" s="103">
        <f t="shared" si="147"/>
        <v>0</v>
      </c>
      <c r="Z1689" s="103">
        <f t="shared" si="147"/>
        <v>0</v>
      </c>
      <c r="AA1689" s="103">
        <f t="shared" si="147"/>
        <v>0</v>
      </c>
      <c r="AB1689" s="103">
        <f t="shared" si="147"/>
        <v>0</v>
      </c>
      <c r="AC1689" s="104">
        <f t="shared" si="147"/>
        <v>0</v>
      </c>
      <c r="AE1689" s="105">
        <f t="shared" si="139"/>
        <v>0</v>
      </c>
      <c r="AG1689" s="105">
        <f t="shared" si="140"/>
        <v>0</v>
      </c>
      <c r="AI1689" s="105">
        <f t="shared" si="141"/>
        <v>0</v>
      </c>
      <c r="AK1689" s="301"/>
    </row>
    <row r="1690" spans="4:37" ht="12.75" customHeight="1" outlineLevel="1" x14ac:dyDescent="0.25">
      <c r="D1690" s="139" t="str">
        <f>'Line Items'!D1037</f>
        <v>[Rolling Stock Line 41]</v>
      </c>
      <c r="E1690" s="102"/>
      <c r="F1690" s="140" t="str">
        <f t="shared" si="137"/>
        <v>£000</v>
      </c>
      <c r="G1690" s="103">
        <f t="shared" si="147"/>
        <v>0</v>
      </c>
      <c r="H1690" s="103">
        <f t="shared" si="147"/>
        <v>0</v>
      </c>
      <c r="I1690" s="103">
        <f t="shared" si="147"/>
        <v>0</v>
      </c>
      <c r="J1690" s="103">
        <f t="shared" si="147"/>
        <v>0</v>
      </c>
      <c r="K1690" s="103">
        <f t="shared" si="147"/>
        <v>0</v>
      </c>
      <c r="L1690" s="103">
        <f t="shared" si="147"/>
        <v>0</v>
      </c>
      <c r="M1690" s="103">
        <f t="shared" si="147"/>
        <v>0</v>
      </c>
      <c r="N1690" s="103">
        <f t="shared" si="147"/>
        <v>0</v>
      </c>
      <c r="O1690" s="103">
        <f t="shared" si="147"/>
        <v>0</v>
      </c>
      <c r="P1690" s="103">
        <f t="shared" si="147"/>
        <v>0</v>
      </c>
      <c r="Q1690" s="103">
        <f t="shared" si="147"/>
        <v>0</v>
      </c>
      <c r="R1690" s="103">
        <f t="shared" si="147"/>
        <v>0</v>
      </c>
      <c r="S1690" s="103">
        <f t="shared" si="147"/>
        <v>0</v>
      </c>
      <c r="T1690" s="103">
        <f t="shared" si="147"/>
        <v>0</v>
      </c>
      <c r="U1690" s="103">
        <f t="shared" si="147"/>
        <v>0</v>
      </c>
      <c r="V1690" s="103">
        <f t="shared" si="147"/>
        <v>0</v>
      </c>
      <c r="W1690" s="103">
        <f t="shared" si="147"/>
        <v>0</v>
      </c>
      <c r="X1690" s="103">
        <f t="shared" si="147"/>
        <v>0</v>
      </c>
      <c r="Y1690" s="103">
        <f t="shared" si="147"/>
        <v>0</v>
      </c>
      <c r="Z1690" s="103">
        <f t="shared" si="147"/>
        <v>0</v>
      </c>
      <c r="AA1690" s="103">
        <f t="shared" si="147"/>
        <v>0</v>
      </c>
      <c r="AB1690" s="103">
        <f t="shared" si="147"/>
        <v>0</v>
      </c>
      <c r="AC1690" s="104">
        <f t="shared" si="147"/>
        <v>0</v>
      </c>
      <c r="AE1690" s="105">
        <f t="shared" si="139"/>
        <v>0</v>
      </c>
      <c r="AG1690" s="105">
        <f t="shared" si="140"/>
        <v>0</v>
      </c>
      <c r="AI1690" s="105">
        <f t="shared" si="141"/>
        <v>0</v>
      </c>
      <c r="AK1690" s="301"/>
    </row>
    <row r="1691" spans="4:37" ht="12.75" customHeight="1" outlineLevel="1" x14ac:dyDescent="0.25">
      <c r="D1691" s="139" t="str">
        <f>'Line Items'!D1038</f>
        <v>[Rolling Stock Line 42]</v>
      </c>
      <c r="E1691" s="102"/>
      <c r="F1691" s="140" t="str">
        <f t="shared" si="137"/>
        <v>£000</v>
      </c>
      <c r="G1691" s="103">
        <f t="shared" si="147"/>
        <v>0</v>
      </c>
      <c r="H1691" s="103">
        <f t="shared" si="147"/>
        <v>0</v>
      </c>
      <c r="I1691" s="103">
        <f t="shared" si="147"/>
        <v>0</v>
      </c>
      <c r="J1691" s="103">
        <f t="shared" si="147"/>
        <v>0</v>
      </c>
      <c r="K1691" s="103">
        <f t="shared" si="147"/>
        <v>0</v>
      </c>
      <c r="L1691" s="103">
        <f t="shared" si="147"/>
        <v>0</v>
      </c>
      <c r="M1691" s="103">
        <f t="shared" si="147"/>
        <v>0</v>
      </c>
      <c r="N1691" s="103">
        <f t="shared" si="147"/>
        <v>0</v>
      </c>
      <c r="O1691" s="103">
        <f t="shared" si="147"/>
        <v>0</v>
      </c>
      <c r="P1691" s="103">
        <f t="shared" si="147"/>
        <v>0</v>
      </c>
      <c r="Q1691" s="103">
        <f t="shared" si="147"/>
        <v>0</v>
      </c>
      <c r="R1691" s="103">
        <f t="shared" si="147"/>
        <v>0</v>
      </c>
      <c r="S1691" s="103">
        <f t="shared" si="147"/>
        <v>0</v>
      </c>
      <c r="T1691" s="103">
        <f t="shared" si="147"/>
        <v>0</v>
      </c>
      <c r="U1691" s="103">
        <f t="shared" si="147"/>
        <v>0</v>
      </c>
      <c r="V1691" s="103">
        <f t="shared" si="147"/>
        <v>0</v>
      </c>
      <c r="W1691" s="103">
        <f t="shared" si="147"/>
        <v>0</v>
      </c>
      <c r="X1691" s="103">
        <f t="shared" si="147"/>
        <v>0</v>
      </c>
      <c r="Y1691" s="103">
        <f t="shared" si="147"/>
        <v>0</v>
      </c>
      <c r="Z1691" s="103">
        <f t="shared" si="147"/>
        <v>0</v>
      </c>
      <c r="AA1691" s="103">
        <f t="shared" si="147"/>
        <v>0</v>
      </c>
      <c r="AB1691" s="103">
        <f t="shared" si="147"/>
        <v>0</v>
      </c>
      <c r="AC1691" s="104">
        <f t="shared" si="147"/>
        <v>0</v>
      </c>
      <c r="AE1691" s="105">
        <f t="shared" si="139"/>
        <v>0</v>
      </c>
      <c r="AG1691" s="105">
        <f t="shared" si="140"/>
        <v>0</v>
      </c>
      <c r="AI1691" s="105">
        <f t="shared" si="141"/>
        <v>0</v>
      </c>
      <c r="AK1691" s="301"/>
    </row>
    <row r="1692" spans="4:37" ht="12.75" customHeight="1" outlineLevel="1" x14ac:dyDescent="0.25">
      <c r="D1692" s="139" t="str">
        <f>'Line Items'!D1039</f>
        <v>[Rolling Stock Line 43]</v>
      </c>
      <c r="E1692" s="102"/>
      <c r="F1692" s="140" t="str">
        <f t="shared" si="137"/>
        <v>£000</v>
      </c>
      <c r="G1692" s="103">
        <f t="shared" si="147"/>
        <v>0</v>
      </c>
      <c r="H1692" s="103">
        <f t="shared" si="147"/>
        <v>0</v>
      </c>
      <c r="I1692" s="103">
        <f t="shared" si="147"/>
        <v>0</v>
      </c>
      <c r="J1692" s="103">
        <f t="shared" si="147"/>
        <v>0</v>
      </c>
      <c r="K1692" s="103">
        <f t="shared" si="147"/>
        <v>0</v>
      </c>
      <c r="L1692" s="103">
        <f t="shared" si="147"/>
        <v>0</v>
      </c>
      <c r="M1692" s="103">
        <f t="shared" si="147"/>
        <v>0</v>
      </c>
      <c r="N1692" s="103">
        <f t="shared" si="147"/>
        <v>0</v>
      </c>
      <c r="O1692" s="103">
        <f t="shared" si="147"/>
        <v>0</v>
      </c>
      <c r="P1692" s="103">
        <f t="shared" si="147"/>
        <v>0</v>
      </c>
      <c r="Q1692" s="103">
        <f t="shared" si="147"/>
        <v>0</v>
      </c>
      <c r="R1692" s="103">
        <f t="shared" si="147"/>
        <v>0</v>
      </c>
      <c r="S1692" s="103">
        <f t="shared" si="147"/>
        <v>0</v>
      </c>
      <c r="T1692" s="103">
        <f t="shared" si="147"/>
        <v>0</v>
      </c>
      <c r="U1692" s="103">
        <f t="shared" si="147"/>
        <v>0</v>
      </c>
      <c r="V1692" s="103">
        <f t="shared" si="147"/>
        <v>0</v>
      </c>
      <c r="W1692" s="103">
        <f t="shared" si="147"/>
        <v>0</v>
      </c>
      <c r="X1692" s="103">
        <f t="shared" si="147"/>
        <v>0</v>
      </c>
      <c r="Y1692" s="103">
        <f t="shared" si="147"/>
        <v>0</v>
      </c>
      <c r="Z1692" s="103">
        <f t="shared" si="147"/>
        <v>0</v>
      </c>
      <c r="AA1692" s="103">
        <f t="shared" si="147"/>
        <v>0</v>
      </c>
      <c r="AB1692" s="103">
        <f t="shared" si="147"/>
        <v>0</v>
      </c>
      <c r="AC1692" s="104">
        <f t="shared" si="147"/>
        <v>0</v>
      </c>
      <c r="AE1692" s="105">
        <f t="shared" si="139"/>
        <v>0</v>
      </c>
      <c r="AG1692" s="105">
        <f t="shared" si="140"/>
        <v>0</v>
      </c>
      <c r="AI1692" s="105">
        <f t="shared" si="141"/>
        <v>0</v>
      </c>
      <c r="AK1692" s="301"/>
    </row>
    <row r="1693" spans="4:37" ht="12.75" customHeight="1" outlineLevel="1" x14ac:dyDescent="0.25">
      <c r="D1693" s="139" t="str">
        <f>'Line Items'!D1040</f>
        <v>[Rolling Stock Line 44]</v>
      </c>
      <c r="E1693" s="102"/>
      <c r="F1693" s="140" t="str">
        <f t="shared" si="137"/>
        <v>£000</v>
      </c>
      <c r="G1693" s="103">
        <f t="shared" si="147"/>
        <v>0</v>
      </c>
      <c r="H1693" s="103">
        <f t="shared" si="147"/>
        <v>0</v>
      </c>
      <c r="I1693" s="103">
        <f t="shared" si="147"/>
        <v>0</v>
      </c>
      <c r="J1693" s="103">
        <f t="shared" si="147"/>
        <v>0</v>
      </c>
      <c r="K1693" s="103">
        <f t="shared" si="147"/>
        <v>0</v>
      </c>
      <c r="L1693" s="103">
        <f t="shared" si="147"/>
        <v>0</v>
      </c>
      <c r="M1693" s="103">
        <f t="shared" si="147"/>
        <v>0</v>
      </c>
      <c r="N1693" s="103">
        <f t="shared" si="147"/>
        <v>0</v>
      </c>
      <c r="O1693" s="103">
        <f t="shared" si="147"/>
        <v>0</v>
      </c>
      <c r="P1693" s="103">
        <f t="shared" si="147"/>
        <v>0</v>
      </c>
      <c r="Q1693" s="103">
        <f t="shared" si="147"/>
        <v>0</v>
      </c>
      <c r="R1693" s="103">
        <f t="shared" si="147"/>
        <v>0</v>
      </c>
      <c r="S1693" s="103">
        <f t="shared" si="147"/>
        <v>0</v>
      </c>
      <c r="T1693" s="103">
        <f t="shared" si="147"/>
        <v>0</v>
      </c>
      <c r="U1693" s="103">
        <f t="shared" si="147"/>
        <v>0</v>
      </c>
      <c r="V1693" s="103">
        <f t="shared" si="147"/>
        <v>0</v>
      </c>
      <c r="W1693" s="103">
        <f t="shared" si="147"/>
        <v>0</v>
      </c>
      <c r="X1693" s="103">
        <f t="shared" si="147"/>
        <v>0</v>
      </c>
      <c r="Y1693" s="103">
        <f t="shared" si="147"/>
        <v>0</v>
      </c>
      <c r="Z1693" s="103">
        <f t="shared" si="147"/>
        <v>0</v>
      </c>
      <c r="AA1693" s="103">
        <f t="shared" si="147"/>
        <v>0</v>
      </c>
      <c r="AB1693" s="103">
        <f t="shared" si="147"/>
        <v>0</v>
      </c>
      <c r="AC1693" s="104">
        <f t="shared" si="147"/>
        <v>0</v>
      </c>
      <c r="AE1693" s="105">
        <f t="shared" si="139"/>
        <v>0</v>
      </c>
      <c r="AG1693" s="105">
        <f t="shared" si="140"/>
        <v>0</v>
      </c>
      <c r="AI1693" s="105">
        <f t="shared" si="141"/>
        <v>0</v>
      </c>
      <c r="AK1693" s="301"/>
    </row>
    <row r="1694" spans="4:37" ht="12.75" customHeight="1" outlineLevel="1" x14ac:dyDescent="0.25">
      <c r="D1694" s="139" t="str">
        <f>'Line Items'!D1041</f>
        <v>[Rolling Stock Line 45]</v>
      </c>
      <c r="E1694" s="102"/>
      <c r="F1694" s="140" t="str">
        <f t="shared" si="137"/>
        <v>£000</v>
      </c>
      <c r="G1694" s="103">
        <f t="shared" si="147"/>
        <v>0</v>
      </c>
      <c r="H1694" s="103">
        <f t="shared" si="147"/>
        <v>0</v>
      </c>
      <c r="I1694" s="103">
        <f t="shared" si="147"/>
        <v>0</v>
      </c>
      <c r="J1694" s="103">
        <f t="shared" si="147"/>
        <v>0</v>
      </c>
      <c r="K1694" s="103">
        <f t="shared" si="147"/>
        <v>0</v>
      </c>
      <c r="L1694" s="103">
        <f t="shared" si="147"/>
        <v>0</v>
      </c>
      <c r="M1694" s="103">
        <f t="shared" si="147"/>
        <v>0</v>
      </c>
      <c r="N1694" s="103">
        <f t="shared" si="147"/>
        <v>0</v>
      </c>
      <c r="O1694" s="103">
        <f t="shared" si="147"/>
        <v>0</v>
      </c>
      <c r="P1694" s="103">
        <f t="shared" si="147"/>
        <v>0</v>
      </c>
      <c r="Q1694" s="103">
        <f t="shared" si="147"/>
        <v>0</v>
      </c>
      <c r="R1694" s="103">
        <f t="shared" si="147"/>
        <v>0</v>
      </c>
      <c r="S1694" s="103">
        <f t="shared" si="147"/>
        <v>0</v>
      </c>
      <c r="T1694" s="103">
        <f t="shared" si="147"/>
        <v>0</v>
      </c>
      <c r="U1694" s="103">
        <f t="shared" si="147"/>
        <v>0</v>
      </c>
      <c r="V1694" s="103">
        <f t="shared" si="147"/>
        <v>0</v>
      </c>
      <c r="W1694" s="103">
        <f t="shared" si="147"/>
        <v>0</v>
      </c>
      <c r="X1694" s="103">
        <f t="shared" si="147"/>
        <v>0</v>
      </c>
      <c r="Y1694" s="103">
        <f t="shared" si="147"/>
        <v>0</v>
      </c>
      <c r="Z1694" s="103">
        <f t="shared" si="147"/>
        <v>0</v>
      </c>
      <c r="AA1694" s="103">
        <f t="shared" si="147"/>
        <v>0</v>
      </c>
      <c r="AB1694" s="103">
        <f t="shared" si="147"/>
        <v>0</v>
      </c>
      <c r="AC1694" s="104">
        <f t="shared" si="147"/>
        <v>0</v>
      </c>
      <c r="AE1694" s="105">
        <f t="shared" si="139"/>
        <v>0</v>
      </c>
      <c r="AG1694" s="105">
        <f t="shared" si="140"/>
        <v>0</v>
      </c>
      <c r="AI1694" s="105">
        <f t="shared" si="141"/>
        <v>0</v>
      </c>
      <c r="AK1694" s="301"/>
    </row>
    <row r="1695" spans="4:37" ht="12.75" customHeight="1" outlineLevel="1" x14ac:dyDescent="0.25">
      <c r="D1695" s="139" t="str">
        <f>'Line Items'!D1042</f>
        <v>[Rolling Stock Line 46]</v>
      </c>
      <c r="E1695" s="102"/>
      <c r="F1695" s="140" t="str">
        <f t="shared" si="137"/>
        <v>£000</v>
      </c>
      <c r="G1695" s="103">
        <f t="shared" si="147"/>
        <v>0</v>
      </c>
      <c r="H1695" s="103">
        <f t="shared" si="147"/>
        <v>0</v>
      </c>
      <c r="I1695" s="103">
        <f t="shared" si="147"/>
        <v>0</v>
      </c>
      <c r="J1695" s="103">
        <f t="shared" si="147"/>
        <v>0</v>
      </c>
      <c r="K1695" s="103">
        <f t="shared" si="147"/>
        <v>0</v>
      </c>
      <c r="L1695" s="103">
        <f t="shared" si="147"/>
        <v>0</v>
      </c>
      <c r="M1695" s="103">
        <f t="shared" si="147"/>
        <v>0</v>
      </c>
      <c r="N1695" s="103">
        <f t="shared" si="147"/>
        <v>0</v>
      </c>
      <c r="O1695" s="103">
        <f t="shared" si="147"/>
        <v>0</v>
      </c>
      <c r="P1695" s="103">
        <f t="shared" si="147"/>
        <v>0</v>
      </c>
      <c r="Q1695" s="103">
        <f t="shared" si="147"/>
        <v>0</v>
      </c>
      <c r="R1695" s="103">
        <f t="shared" si="147"/>
        <v>0</v>
      </c>
      <c r="S1695" s="103">
        <f t="shared" si="147"/>
        <v>0</v>
      </c>
      <c r="T1695" s="103">
        <f t="shared" si="147"/>
        <v>0</v>
      </c>
      <c r="U1695" s="103">
        <f t="shared" si="147"/>
        <v>0</v>
      </c>
      <c r="V1695" s="103">
        <f t="shared" si="147"/>
        <v>0</v>
      </c>
      <c r="W1695" s="103">
        <f t="shared" si="147"/>
        <v>0</v>
      </c>
      <c r="X1695" s="103">
        <f t="shared" si="147"/>
        <v>0</v>
      </c>
      <c r="Y1695" s="103">
        <f t="shared" si="147"/>
        <v>0</v>
      </c>
      <c r="Z1695" s="103">
        <f t="shared" si="147"/>
        <v>0</v>
      </c>
      <c r="AA1695" s="103">
        <f t="shared" si="147"/>
        <v>0</v>
      </c>
      <c r="AB1695" s="103">
        <f t="shared" si="147"/>
        <v>0</v>
      </c>
      <c r="AC1695" s="104">
        <f t="shared" si="147"/>
        <v>0</v>
      </c>
      <c r="AE1695" s="105">
        <f t="shared" si="139"/>
        <v>0</v>
      </c>
      <c r="AG1695" s="105">
        <f t="shared" si="140"/>
        <v>0</v>
      </c>
      <c r="AI1695" s="105">
        <f t="shared" si="141"/>
        <v>0</v>
      </c>
      <c r="AK1695" s="301"/>
    </row>
    <row r="1696" spans="4:37" ht="12.75" customHeight="1" outlineLevel="1" x14ac:dyDescent="0.25">
      <c r="D1696" s="139" t="str">
        <f>'Line Items'!D1043</f>
        <v>[Rolling Stock Line 47]</v>
      </c>
      <c r="E1696" s="102"/>
      <c r="F1696" s="140" t="str">
        <f t="shared" si="137"/>
        <v>£000</v>
      </c>
      <c r="G1696" s="103">
        <f t="shared" si="147"/>
        <v>0</v>
      </c>
      <c r="H1696" s="103">
        <f t="shared" si="147"/>
        <v>0</v>
      </c>
      <c r="I1696" s="103">
        <f t="shared" si="147"/>
        <v>0</v>
      </c>
      <c r="J1696" s="103">
        <f t="shared" si="147"/>
        <v>0</v>
      </c>
      <c r="K1696" s="103">
        <f t="shared" si="147"/>
        <v>0</v>
      </c>
      <c r="L1696" s="103">
        <f t="shared" si="147"/>
        <v>0</v>
      </c>
      <c r="M1696" s="103">
        <f t="shared" si="147"/>
        <v>0</v>
      </c>
      <c r="N1696" s="103">
        <f t="shared" si="147"/>
        <v>0</v>
      </c>
      <c r="O1696" s="103">
        <f t="shared" si="147"/>
        <v>0</v>
      </c>
      <c r="P1696" s="103">
        <f t="shared" si="147"/>
        <v>0</v>
      </c>
      <c r="Q1696" s="103">
        <f t="shared" si="147"/>
        <v>0</v>
      </c>
      <c r="R1696" s="103">
        <f t="shared" si="147"/>
        <v>0</v>
      </c>
      <c r="S1696" s="103">
        <f t="shared" si="147"/>
        <v>0</v>
      </c>
      <c r="T1696" s="103">
        <f t="shared" si="147"/>
        <v>0</v>
      </c>
      <c r="U1696" s="103">
        <f t="shared" si="147"/>
        <v>0</v>
      </c>
      <c r="V1696" s="103">
        <f t="shared" si="147"/>
        <v>0</v>
      </c>
      <c r="W1696" s="103">
        <f t="shared" si="147"/>
        <v>0</v>
      </c>
      <c r="X1696" s="103">
        <f t="shared" si="147"/>
        <v>0</v>
      </c>
      <c r="Y1696" s="103">
        <f t="shared" si="147"/>
        <v>0</v>
      </c>
      <c r="Z1696" s="103">
        <f t="shared" si="147"/>
        <v>0</v>
      </c>
      <c r="AA1696" s="103">
        <f t="shared" si="147"/>
        <v>0</v>
      </c>
      <c r="AB1696" s="103">
        <f t="shared" si="147"/>
        <v>0</v>
      </c>
      <c r="AC1696" s="104">
        <f t="shared" si="147"/>
        <v>0</v>
      </c>
      <c r="AE1696" s="105">
        <f t="shared" si="139"/>
        <v>0</v>
      </c>
      <c r="AG1696" s="105">
        <f t="shared" si="140"/>
        <v>0</v>
      </c>
      <c r="AI1696" s="105">
        <f t="shared" si="141"/>
        <v>0</v>
      </c>
      <c r="AK1696" s="301"/>
    </row>
    <row r="1697" spans="4:37" ht="12.75" customHeight="1" outlineLevel="1" x14ac:dyDescent="0.25">
      <c r="D1697" s="139" t="str">
        <f>'Line Items'!D1044</f>
        <v>[Rolling Stock Line 48]</v>
      </c>
      <c r="E1697" s="102"/>
      <c r="F1697" s="140" t="str">
        <f t="shared" si="137"/>
        <v>£000</v>
      </c>
      <c r="G1697" s="103">
        <f t="shared" si="147"/>
        <v>0</v>
      </c>
      <c r="H1697" s="103">
        <f t="shared" si="147"/>
        <v>0</v>
      </c>
      <c r="I1697" s="103">
        <f t="shared" ref="I1697:AC1697" si="148">I65*I1434</f>
        <v>0</v>
      </c>
      <c r="J1697" s="103">
        <f t="shared" si="148"/>
        <v>0</v>
      </c>
      <c r="K1697" s="103">
        <f t="shared" si="148"/>
        <v>0</v>
      </c>
      <c r="L1697" s="103">
        <f t="shared" si="148"/>
        <v>0</v>
      </c>
      <c r="M1697" s="103">
        <f t="shared" si="148"/>
        <v>0</v>
      </c>
      <c r="N1697" s="103">
        <f t="shared" si="148"/>
        <v>0</v>
      </c>
      <c r="O1697" s="103">
        <f t="shared" si="148"/>
        <v>0</v>
      </c>
      <c r="P1697" s="103">
        <f t="shared" si="148"/>
        <v>0</v>
      </c>
      <c r="Q1697" s="103">
        <f t="shared" si="148"/>
        <v>0</v>
      </c>
      <c r="R1697" s="103">
        <f t="shared" si="148"/>
        <v>0</v>
      </c>
      <c r="S1697" s="103">
        <f t="shared" si="148"/>
        <v>0</v>
      </c>
      <c r="T1697" s="103">
        <f t="shared" si="148"/>
        <v>0</v>
      </c>
      <c r="U1697" s="103">
        <f t="shared" si="148"/>
        <v>0</v>
      </c>
      <c r="V1697" s="103">
        <f t="shared" si="148"/>
        <v>0</v>
      </c>
      <c r="W1697" s="103">
        <f t="shared" si="148"/>
        <v>0</v>
      </c>
      <c r="X1697" s="103">
        <f t="shared" si="148"/>
        <v>0</v>
      </c>
      <c r="Y1697" s="103">
        <f t="shared" si="148"/>
        <v>0</v>
      </c>
      <c r="Z1697" s="103">
        <f t="shared" si="148"/>
        <v>0</v>
      </c>
      <c r="AA1697" s="103">
        <f t="shared" si="148"/>
        <v>0</v>
      </c>
      <c r="AB1697" s="103">
        <f t="shared" si="148"/>
        <v>0</v>
      </c>
      <c r="AC1697" s="104">
        <f t="shared" si="148"/>
        <v>0</v>
      </c>
      <c r="AE1697" s="105">
        <f t="shared" si="139"/>
        <v>0</v>
      </c>
      <c r="AG1697" s="105">
        <f t="shared" si="140"/>
        <v>0</v>
      </c>
      <c r="AI1697" s="105">
        <f t="shared" si="141"/>
        <v>0</v>
      </c>
      <c r="AK1697" s="301"/>
    </row>
    <row r="1698" spans="4:37" ht="12.75" customHeight="1" outlineLevel="1" x14ac:dyDescent="0.25">
      <c r="D1698" s="139" t="str">
        <f>'Line Items'!D1045</f>
        <v>[Rolling Stock Line 49]</v>
      </c>
      <c r="E1698" s="102"/>
      <c r="F1698" s="140" t="str">
        <f t="shared" si="137"/>
        <v>£000</v>
      </c>
      <c r="G1698" s="103">
        <f t="shared" ref="G1698:AC1708" si="149">G66*G1435</f>
        <v>0</v>
      </c>
      <c r="H1698" s="103">
        <f t="shared" si="149"/>
        <v>0</v>
      </c>
      <c r="I1698" s="103">
        <f t="shared" si="149"/>
        <v>0</v>
      </c>
      <c r="J1698" s="103">
        <f t="shared" si="149"/>
        <v>0</v>
      </c>
      <c r="K1698" s="103">
        <f t="shared" si="149"/>
        <v>0</v>
      </c>
      <c r="L1698" s="103">
        <f t="shared" si="149"/>
        <v>0</v>
      </c>
      <c r="M1698" s="103">
        <f t="shared" si="149"/>
        <v>0</v>
      </c>
      <c r="N1698" s="103">
        <f t="shared" si="149"/>
        <v>0</v>
      </c>
      <c r="O1698" s="103">
        <f t="shared" si="149"/>
        <v>0</v>
      </c>
      <c r="P1698" s="103">
        <f t="shared" si="149"/>
        <v>0</v>
      </c>
      <c r="Q1698" s="103">
        <f t="shared" si="149"/>
        <v>0</v>
      </c>
      <c r="R1698" s="103">
        <f t="shared" si="149"/>
        <v>0</v>
      </c>
      <c r="S1698" s="103">
        <f t="shared" si="149"/>
        <v>0</v>
      </c>
      <c r="T1698" s="103">
        <f t="shared" si="149"/>
        <v>0</v>
      </c>
      <c r="U1698" s="103">
        <f t="shared" si="149"/>
        <v>0</v>
      </c>
      <c r="V1698" s="103">
        <f t="shared" si="149"/>
        <v>0</v>
      </c>
      <c r="W1698" s="103">
        <f t="shared" si="149"/>
        <v>0</v>
      </c>
      <c r="X1698" s="103">
        <f t="shared" si="149"/>
        <v>0</v>
      </c>
      <c r="Y1698" s="103">
        <f t="shared" si="149"/>
        <v>0</v>
      </c>
      <c r="Z1698" s="103">
        <f t="shared" si="149"/>
        <v>0</v>
      </c>
      <c r="AA1698" s="103">
        <f t="shared" si="149"/>
        <v>0</v>
      </c>
      <c r="AB1698" s="103">
        <f t="shared" si="149"/>
        <v>0</v>
      </c>
      <c r="AC1698" s="104">
        <f t="shared" si="149"/>
        <v>0</v>
      </c>
      <c r="AE1698" s="105">
        <f t="shared" si="139"/>
        <v>0</v>
      </c>
      <c r="AG1698" s="105">
        <f t="shared" si="140"/>
        <v>0</v>
      </c>
      <c r="AI1698" s="105">
        <f t="shared" si="141"/>
        <v>0</v>
      </c>
      <c r="AK1698" s="301"/>
    </row>
    <row r="1699" spans="4:37" ht="12.75" customHeight="1" outlineLevel="1" x14ac:dyDescent="0.25">
      <c r="D1699" s="139" t="str">
        <f>'Line Items'!D1046</f>
        <v>[Rolling Stock Line 50]</v>
      </c>
      <c r="E1699" s="102"/>
      <c r="F1699" s="140" t="str">
        <f t="shared" si="137"/>
        <v>£000</v>
      </c>
      <c r="G1699" s="103">
        <f t="shared" si="149"/>
        <v>0</v>
      </c>
      <c r="H1699" s="103">
        <f t="shared" si="149"/>
        <v>0</v>
      </c>
      <c r="I1699" s="103">
        <f t="shared" si="149"/>
        <v>0</v>
      </c>
      <c r="J1699" s="103">
        <f t="shared" si="149"/>
        <v>0</v>
      </c>
      <c r="K1699" s="103">
        <f t="shared" si="149"/>
        <v>0</v>
      </c>
      <c r="L1699" s="103">
        <f t="shared" si="149"/>
        <v>0</v>
      </c>
      <c r="M1699" s="103">
        <f t="shared" si="149"/>
        <v>0</v>
      </c>
      <c r="N1699" s="103">
        <f t="shared" si="149"/>
        <v>0</v>
      </c>
      <c r="O1699" s="103">
        <f t="shared" si="149"/>
        <v>0</v>
      </c>
      <c r="P1699" s="103">
        <f t="shared" si="149"/>
        <v>0</v>
      </c>
      <c r="Q1699" s="103">
        <f t="shared" si="149"/>
        <v>0</v>
      </c>
      <c r="R1699" s="103">
        <f t="shared" si="149"/>
        <v>0</v>
      </c>
      <c r="S1699" s="103">
        <f t="shared" si="149"/>
        <v>0</v>
      </c>
      <c r="T1699" s="103">
        <f t="shared" si="149"/>
        <v>0</v>
      </c>
      <c r="U1699" s="103">
        <f t="shared" si="149"/>
        <v>0</v>
      </c>
      <c r="V1699" s="103">
        <f t="shared" si="149"/>
        <v>0</v>
      </c>
      <c r="W1699" s="103">
        <f t="shared" si="149"/>
        <v>0</v>
      </c>
      <c r="X1699" s="103">
        <f t="shared" si="149"/>
        <v>0</v>
      </c>
      <c r="Y1699" s="103">
        <f t="shared" si="149"/>
        <v>0</v>
      </c>
      <c r="Z1699" s="103">
        <f t="shared" si="149"/>
        <v>0</v>
      </c>
      <c r="AA1699" s="103">
        <f t="shared" si="149"/>
        <v>0</v>
      </c>
      <c r="AB1699" s="103">
        <f t="shared" si="149"/>
        <v>0</v>
      </c>
      <c r="AC1699" s="104">
        <f t="shared" si="149"/>
        <v>0</v>
      </c>
      <c r="AE1699" s="105">
        <f t="shared" si="139"/>
        <v>0</v>
      </c>
      <c r="AG1699" s="105">
        <f t="shared" si="140"/>
        <v>0</v>
      </c>
      <c r="AI1699" s="105">
        <f t="shared" si="141"/>
        <v>0</v>
      </c>
      <c r="AK1699" s="301"/>
    </row>
    <row r="1700" spans="4:37" ht="12.75" customHeight="1" outlineLevel="1" x14ac:dyDescent="0.25">
      <c r="D1700" s="139" t="str">
        <f>'Line Items'!D1047</f>
        <v>[Rolling Stock Line 51]</v>
      </c>
      <c r="E1700" s="102"/>
      <c r="F1700" s="140" t="str">
        <f t="shared" si="137"/>
        <v>£000</v>
      </c>
      <c r="G1700" s="103">
        <f t="shared" si="149"/>
        <v>0</v>
      </c>
      <c r="H1700" s="103">
        <f t="shared" si="149"/>
        <v>0</v>
      </c>
      <c r="I1700" s="103">
        <f t="shared" si="149"/>
        <v>0</v>
      </c>
      <c r="J1700" s="103">
        <f t="shared" si="149"/>
        <v>0</v>
      </c>
      <c r="K1700" s="103">
        <f t="shared" si="149"/>
        <v>0</v>
      </c>
      <c r="L1700" s="103">
        <f t="shared" si="149"/>
        <v>0</v>
      </c>
      <c r="M1700" s="103">
        <f t="shared" si="149"/>
        <v>0</v>
      </c>
      <c r="N1700" s="103">
        <f t="shared" si="149"/>
        <v>0</v>
      </c>
      <c r="O1700" s="103">
        <f t="shared" si="149"/>
        <v>0</v>
      </c>
      <c r="P1700" s="103">
        <f t="shared" si="149"/>
        <v>0</v>
      </c>
      <c r="Q1700" s="103">
        <f t="shared" si="149"/>
        <v>0</v>
      </c>
      <c r="R1700" s="103">
        <f t="shared" si="149"/>
        <v>0</v>
      </c>
      <c r="S1700" s="103">
        <f t="shared" si="149"/>
        <v>0</v>
      </c>
      <c r="T1700" s="103">
        <f t="shared" si="149"/>
        <v>0</v>
      </c>
      <c r="U1700" s="103">
        <f t="shared" si="149"/>
        <v>0</v>
      </c>
      <c r="V1700" s="103">
        <f t="shared" si="149"/>
        <v>0</v>
      </c>
      <c r="W1700" s="103">
        <f t="shared" si="149"/>
        <v>0</v>
      </c>
      <c r="X1700" s="103">
        <f t="shared" si="149"/>
        <v>0</v>
      </c>
      <c r="Y1700" s="103">
        <f t="shared" si="149"/>
        <v>0</v>
      </c>
      <c r="Z1700" s="103">
        <f t="shared" si="149"/>
        <v>0</v>
      </c>
      <c r="AA1700" s="103">
        <f t="shared" si="149"/>
        <v>0</v>
      </c>
      <c r="AB1700" s="103">
        <f t="shared" si="149"/>
        <v>0</v>
      </c>
      <c r="AC1700" s="104">
        <f t="shared" si="149"/>
        <v>0</v>
      </c>
      <c r="AE1700" s="105">
        <f t="shared" si="139"/>
        <v>0</v>
      </c>
      <c r="AG1700" s="105">
        <f t="shared" si="140"/>
        <v>0</v>
      </c>
      <c r="AI1700" s="105">
        <f t="shared" si="141"/>
        <v>0</v>
      </c>
      <c r="AK1700" s="301"/>
    </row>
    <row r="1701" spans="4:37" ht="12.75" customHeight="1" outlineLevel="1" x14ac:dyDescent="0.25">
      <c r="D1701" s="139" t="str">
        <f>'Line Items'!D1048</f>
        <v>[Rolling Stock Line 52]</v>
      </c>
      <c r="E1701" s="102"/>
      <c r="F1701" s="140" t="str">
        <f t="shared" si="137"/>
        <v>£000</v>
      </c>
      <c r="G1701" s="103">
        <f t="shared" si="149"/>
        <v>0</v>
      </c>
      <c r="H1701" s="103">
        <f t="shared" si="149"/>
        <v>0</v>
      </c>
      <c r="I1701" s="103">
        <f t="shared" si="149"/>
        <v>0</v>
      </c>
      <c r="J1701" s="103">
        <f t="shared" si="149"/>
        <v>0</v>
      </c>
      <c r="K1701" s="103">
        <f t="shared" si="149"/>
        <v>0</v>
      </c>
      <c r="L1701" s="103">
        <f t="shared" si="149"/>
        <v>0</v>
      </c>
      <c r="M1701" s="103">
        <f t="shared" si="149"/>
        <v>0</v>
      </c>
      <c r="N1701" s="103">
        <f t="shared" si="149"/>
        <v>0</v>
      </c>
      <c r="O1701" s="103">
        <f t="shared" si="149"/>
        <v>0</v>
      </c>
      <c r="P1701" s="103">
        <f t="shared" si="149"/>
        <v>0</v>
      </c>
      <c r="Q1701" s="103">
        <f t="shared" si="149"/>
        <v>0</v>
      </c>
      <c r="R1701" s="103">
        <f t="shared" si="149"/>
        <v>0</v>
      </c>
      <c r="S1701" s="103">
        <f t="shared" si="149"/>
        <v>0</v>
      </c>
      <c r="T1701" s="103">
        <f t="shared" si="149"/>
        <v>0</v>
      </c>
      <c r="U1701" s="103">
        <f t="shared" si="149"/>
        <v>0</v>
      </c>
      <c r="V1701" s="103">
        <f t="shared" si="149"/>
        <v>0</v>
      </c>
      <c r="W1701" s="103">
        <f t="shared" si="149"/>
        <v>0</v>
      </c>
      <c r="X1701" s="103">
        <f t="shared" si="149"/>
        <v>0</v>
      </c>
      <c r="Y1701" s="103">
        <f t="shared" si="149"/>
        <v>0</v>
      </c>
      <c r="Z1701" s="103">
        <f t="shared" si="149"/>
        <v>0</v>
      </c>
      <c r="AA1701" s="103">
        <f t="shared" si="149"/>
        <v>0</v>
      </c>
      <c r="AB1701" s="103">
        <f t="shared" si="149"/>
        <v>0</v>
      </c>
      <c r="AC1701" s="104">
        <f t="shared" si="149"/>
        <v>0</v>
      </c>
      <c r="AE1701" s="105">
        <f t="shared" si="139"/>
        <v>0</v>
      </c>
      <c r="AG1701" s="105">
        <f t="shared" si="140"/>
        <v>0</v>
      </c>
      <c r="AI1701" s="105">
        <f t="shared" si="141"/>
        <v>0</v>
      </c>
      <c r="AK1701" s="301"/>
    </row>
    <row r="1702" spans="4:37" ht="12.75" customHeight="1" outlineLevel="1" x14ac:dyDescent="0.25">
      <c r="D1702" s="139" t="str">
        <f>'Line Items'!D1049</f>
        <v>[Rolling Stock Line 53]</v>
      </c>
      <c r="E1702" s="102"/>
      <c r="F1702" s="140" t="str">
        <f t="shared" si="137"/>
        <v>£000</v>
      </c>
      <c r="G1702" s="103">
        <f t="shared" si="149"/>
        <v>0</v>
      </c>
      <c r="H1702" s="103">
        <f t="shared" si="149"/>
        <v>0</v>
      </c>
      <c r="I1702" s="103">
        <f t="shared" si="149"/>
        <v>0</v>
      </c>
      <c r="J1702" s="103">
        <f t="shared" si="149"/>
        <v>0</v>
      </c>
      <c r="K1702" s="103">
        <f t="shared" si="149"/>
        <v>0</v>
      </c>
      <c r="L1702" s="103">
        <f t="shared" si="149"/>
        <v>0</v>
      </c>
      <c r="M1702" s="103">
        <f t="shared" si="149"/>
        <v>0</v>
      </c>
      <c r="N1702" s="103">
        <f t="shared" si="149"/>
        <v>0</v>
      </c>
      <c r="O1702" s="103">
        <f t="shared" si="149"/>
        <v>0</v>
      </c>
      <c r="P1702" s="103">
        <f t="shared" si="149"/>
        <v>0</v>
      </c>
      <c r="Q1702" s="103">
        <f t="shared" si="149"/>
        <v>0</v>
      </c>
      <c r="R1702" s="103">
        <f t="shared" si="149"/>
        <v>0</v>
      </c>
      <c r="S1702" s="103">
        <f t="shared" si="149"/>
        <v>0</v>
      </c>
      <c r="T1702" s="103">
        <f t="shared" si="149"/>
        <v>0</v>
      </c>
      <c r="U1702" s="103">
        <f t="shared" si="149"/>
        <v>0</v>
      </c>
      <c r="V1702" s="103">
        <f t="shared" si="149"/>
        <v>0</v>
      </c>
      <c r="W1702" s="103">
        <f t="shared" si="149"/>
        <v>0</v>
      </c>
      <c r="X1702" s="103">
        <f t="shared" si="149"/>
        <v>0</v>
      </c>
      <c r="Y1702" s="103">
        <f t="shared" si="149"/>
        <v>0</v>
      </c>
      <c r="Z1702" s="103">
        <f t="shared" si="149"/>
        <v>0</v>
      </c>
      <c r="AA1702" s="103">
        <f t="shared" si="149"/>
        <v>0</v>
      </c>
      <c r="AB1702" s="103">
        <f t="shared" si="149"/>
        <v>0</v>
      </c>
      <c r="AC1702" s="104">
        <f t="shared" si="149"/>
        <v>0</v>
      </c>
      <c r="AE1702" s="105">
        <f t="shared" si="139"/>
        <v>0</v>
      </c>
      <c r="AG1702" s="105">
        <f t="shared" si="140"/>
        <v>0</v>
      </c>
      <c r="AI1702" s="105">
        <f t="shared" si="141"/>
        <v>0</v>
      </c>
      <c r="AK1702" s="301"/>
    </row>
    <row r="1703" spans="4:37" ht="12.75" customHeight="1" outlineLevel="1" x14ac:dyDescent="0.25">
      <c r="D1703" s="139" t="str">
        <f>'Line Items'!D1050</f>
        <v>[Rolling Stock Line 54]</v>
      </c>
      <c r="E1703" s="102"/>
      <c r="F1703" s="140" t="str">
        <f t="shared" si="137"/>
        <v>£000</v>
      </c>
      <c r="G1703" s="103">
        <f t="shared" si="149"/>
        <v>0</v>
      </c>
      <c r="H1703" s="103">
        <f t="shared" si="149"/>
        <v>0</v>
      </c>
      <c r="I1703" s="103">
        <f t="shared" si="149"/>
        <v>0</v>
      </c>
      <c r="J1703" s="103">
        <f t="shared" si="149"/>
        <v>0</v>
      </c>
      <c r="K1703" s="103">
        <f t="shared" si="149"/>
        <v>0</v>
      </c>
      <c r="L1703" s="103">
        <f t="shared" si="149"/>
        <v>0</v>
      </c>
      <c r="M1703" s="103">
        <f t="shared" si="149"/>
        <v>0</v>
      </c>
      <c r="N1703" s="103">
        <f t="shared" si="149"/>
        <v>0</v>
      </c>
      <c r="O1703" s="103">
        <f t="shared" si="149"/>
        <v>0</v>
      </c>
      <c r="P1703" s="103">
        <f t="shared" si="149"/>
        <v>0</v>
      </c>
      <c r="Q1703" s="103">
        <f t="shared" si="149"/>
        <v>0</v>
      </c>
      <c r="R1703" s="103">
        <f t="shared" si="149"/>
        <v>0</v>
      </c>
      <c r="S1703" s="103">
        <f t="shared" si="149"/>
        <v>0</v>
      </c>
      <c r="T1703" s="103">
        <f t="shared" si="149"/>
        <v>0</v>
      </c>
      <c r="U1703" s="103">
        <f t="shared" si="149"/>
        <v>0</v>
      </c>
      <c r="V1703" s="103">
        <f t="shared" si="149"/>
        <v>0</v>
      </c>
      <c r="W1703" s="103">
        <f t="shared" si="149"/>
        <v>0</v>
      </c>
      <c r="X1703" s="103">
        <f t="shared" si="149"/>
        <v>0</v>
      </c>
      <c r="Y1703" s="103">
        <f t="shared" si="149"/>
        <v>0</v>
      </c>
      <c r="Z1703" s="103">
        <f t="shared" si="149"/>
        <v>0</v>
      </c>
      <c r="AA1703" s="103">
        <f t="shared" si="149"/>
        <v>0</v>
      </c>
      <c r="AB1703" s="103">
        <f t="shared" si="149"/>
        <v>0</v>
      </c>
      <c r="AC1703" s="104">
        <f t="shared" si="149"/>
        <v>0</v>
      </c>
      <c r="AE1703" s="105">
        <f t="shared" si="139"/>
        <v>0</v>
      </c>
      <c r="AG1703" s="105">
        <f t="shared" si="140"/>
        <v>0</v>
      </c>
      <c r="AI1703" s="105">
        <f t="shared" si="141"/>
        <v>0</v>
      </c>
      <c r="AK1703" s="301"/>
    </row>
    <row r="1704" spans="4:37" ht="12.75" customHeight="1" outlineLevel="1" x14ac:dyDescent="0.25">
      <c r="D1704" s="139" t="str">
        <f>'Line Items'!D1051</f>
        <v>[Rolling Stock Line 55]</v>
      </c>
      <c r="E1704" s="102"/>
      <c r="F1704" s="140" t="str">
        <f t="shared" si="137"/>
        <v>£000</v>
      </c>
      <c r="G1704" s="103">
        <f t="shared" si="149"/>
        <v>0</v>
      </c>
      <c r="H1704" s="103">
        <f t="shared" si="149"/>
        <v>0</v>
      </c>
      <c r="I1704" s="103">
        <f t="shared" si="149"/>
        <v>0</v>
      </c>
      <c r="J1704" s="103">
        <f t="shared" si="149"/>
        <v>0</v>
      </c>
      <c r="K1704" s="103">
        <f t="shared" si="149"/>
        <v>0</v>
      </c>
      <c r="L1704" s="103">
        <f t="shared" si="149"/>
        <v>0</v>
      </c>
      <c r="M1704" s="103">
        <f t="shared" si="149"/>
        <v>0</v>
      </c>
      <c r="N1704" s="103">
        <f t="shared" si="149"/>
        <v>0</v>
      </c>
      <c r="O1704" s="103">
        <f t="shared" si="149"/>
        <v>0</v>
      </c>
      <c r="P1704" s="103">
        <f t="shared" si="149"/>
        <v>0</v>
      </c>
      <c r="Q1704" s="103">
        <f t="shared" si="149"/>
        <v>0</v>
      </c>
      <c r="R1704" s="103">
        <f t="shared" si="149"/>
        <v>0</v>
      </c>
      <c r="S1704" s="103">
        <f t="shared" si="149"/>
        <v>0</v>
      </c>
      <c r="T1704" s="103">
        <f t="shared" si="149"/>
        <v>0</v>
      </c>
      <c r="U1704" s="103">
        <f t="shared" si="149"/>
        <v>0</v>
      </c>
      <c r="V1704" s="103">
        <f t="shared" si="149"/>
        <v>0</v>
      </c>
      <c r="W1704" s="103">
        <f t="shared" si="149"/>
        <v>0</v>
      </c>
      <c r="X1704" s="103">
        <f t="shared" si="149"/>
        <v>0</v>
      </c>
      <c r="Y1704" s="103">
        <f t="shared" si="149"/>
        <v>0</v>
      </c>
      <c r="Z1704" s="103">
        <f t="shared" si="149"/>
        <v>0</v>
      </c>
      <c r="AA1704" s="103">
        <f t="shared" si="149"/>
        <v>0</v>
      </c>
      <c r="AB1704" s="103">
        <f t="shared" si="149"/>
        <v>0</v>
      </c>
      <c r="AC1704" s="104">
        <f t="shared" si="149"/>
        <v>0</v>
      </c>
      <c r="AE1704" s="105">
        <f t="shared" si="139"/>
        <v>0</v>
      </c>
      <c r="AG1704" s="105">
        <f t="shared" si="140"/>
        <v>0</v>
      </c>
      <c r="AI1704" s="105">
        <f t="shared" si="141"/>
        <v>0</v>
      </c>
      <c r="AK1704" s="301"/>
    </row>
    <row r="1705" spans="4:37" ht="12.75" customHeight="1" outlineLevel="1" x14ac:dyDescent="0.25">
      <c r="D1705" s="139" t="str">
        <f>'Line Items'!D1052</f>
        <v>[Rolling Stock Line 56]</v>
      </c>
      <c r="E1705" s="102"/>
      <c r="F1705" s="140" t="str">
        <f t="shared" si="137"/>
        <v>£000</v>
      </c>
      <c r="G1705" s="103">
        <f t="shared" si="149"/>
        <v>0</v>
      </c>
      <c r="H1705" s="103">
        <f t="shared" si="149"/>
        <v>0</v>
      </c>
      <c r="I1705" s="103">
        <f t="shared" si="149"/>
        <v>0</v>
      </c>
      <c r="J1705" s="103">
        <f t="shared" si="149"/>
        <v>0</v>
      </c>
      <c r="K1705" s="103">
        <f t="shared" si="149"/>
        <v>0</v>
      </c>
      <c r="L1705" s="103">
        <f t="shared" si="149"/>
        <v>0</v>
      </c>
      <c r="M1705" s="103">
        <f t="shared" si="149"/>
        <v>0</v>
      </c>
      <c r="N1705" s="103">
        <f t="shared" si="149"/>
        <v>0</v>
      </c>
      <c r="O1705" s="103">
        <f t="shared" si="149"/>
        <v>0</v>
      </c>
      <c r="P1705" s="103">
        <f t="shared" si="149"/>
        <v>0</v>
      </c>
      <c r="Q1705" s="103">
        <f t="shared" si="149"/>
        <v>0</v>
      </c>
      <c r="R1705" s="103">
        <f t="shared" si="149"/>
        <v>0</v>
      </c>
      <c r="S1705" s="103">
        <f t="shared" si="149"/>
        <v>0</v>
      </c>
      <c r="T1705" s="103">
        <f t="shared" si="149"/>
        <v>0</v>
      </c>
      <c r="U1705" s="103">
        <f t="shared" si="149"/>
        <v>0</v>
      </c>
      <c r="V1705" s="103">
        <f t="shared" si="149"/>
        <v>0</v>
      </c>
      <c r="W1705" s="103">
        <f t="shared" si="149"/>
        <v>0</v>
      </c>
      <c r="X1705" s="103">
        <f t="shared" si="149"/>
        <v>0</v>
      </c>
      <c r="Y1705" s="103">
        <f t="shared" si="149"/>
        <v>0</v>
      </c>
      <c r="Z1705" s="103">
        <f t="shared" si="149"/>
        <v>0</v>
      </c>
      <c r="AA1705" s="103">
        <f t="shared" si="149"/>
        <v>0</v>
      </c>
      <c r="AB1705" s="103">
        <f t="shared" si="149"/>
        <v>0</v>
      </c>
      <c r="AC1705" s="104">
        <f t="shared" si="149"/>
        <v>0</v>
      </c>
      <c r="AE1705" s="105">
        <f t="shared" si="139"/>
        <v>0</v>
      </c>
      <c r="AG1705" s="105">
        <f t="shared" si="140"/>
        <v>0</v>
      </c>
      <c r="AI1705" s="105">
        <f t="shared" si="141"/>
        <v>0</v>
      </c>
      <c r="AK1705" s="301"/>
    </row>
    <row r="1706" spans="4:37" ht="12.75" customHeight="1" outlineLevel="1" x14ac:dyDescent="0.25">
      <c r="D1706" s="139" t="str">
        <f>'Line Items'!D1053</f>
        <v>[Rolling Stock Line 57]</v>
      </c>
      <c r="E1706" s="102"/>
      <c r="F1706" s="140" t="str">
        <f t="shared" si="137"/>
        <v>£000</v>
      </c>
      <c r="G1706" s="103">
        <f t="shared" si="149"/>
        <v>0</v>
      </c>
      <c r="H1706" s="103">
        <f t="shared" si="149"/>
        <v>0</v>
      </c>
      <c r="I1706" s="103">
        <f t="shared" si="149"/>
        <v>0</v>
      </c>
      <c r="J1706" s="103">
        <f t="shared" si="149"/>
        <v>0</v>
      </c>
      <c r="K1706" s="103">
        <f t="shared" si="149"/>
        <v>0</v>
      </c>
      <c r="L1706" s="103">
        <f t="shared" si="149"/>
        <v>0</v>
      </c>
      <c r="M1706" s="103">
        <f t="shared" si="149"/>
        <v>0</v>
      </c>
      <c r="N1706" s="103">
        <f t="shared" si="149"/>
        <v>0</v>
      </c>
      <c r="O1706" s="103">
        <f t="shared" si="149"/>
        <v>0</v>
      </c>
      <c r="P1706" s="103">
        <f t="shared" si="149"/>
        <v>0</v>
      </c>
      <c r="Q1706" s="103">
        <f t="shared" si="149"/>
        <v>0</v>
      </c>
      <c r="R1706" s="103">
        <f t="shared" si="149"/>
        <v>0</v>
      </c>
      <c r="S1706" s="103">
        <f t="shared" si="149"/>
        <v>0</v>
      </c>
      <c r="T1706" s="103">
        <f t="shared" si="149"/>
        <v>0</v>
      </c>
      <c r="U1706" s="103">
        <f t="shared" si="149"/>
        <v>0</v>
      </c>
      <c r="V1706" s="103">
        <f t="shared" si="149"/>
        <v>0</v>
      </c>
      <c r="W1706" s="103">
        <f t="shared" si="149"/>
        <v>0</v>
      </c>
      <c r="X1706" s="103">
        <f t="shared" si="149"/>
        <v>0</v>
      </c>
      <c r="Y1706" s="103">
        <f t="shared" si="149"/>
        <v>0</v>
      </c>
      <c r="Z1706" s="103">
        <f t="shared" si="149"/>
        <v>0</v>
      </c>
      <c r="AA1706" s="103">
        <f t="shared" si="149"/>
        <v>0</v>
      </c>
      <c r="AB1706" s="103">
        <f t="shared" si="149"/>
        <v>0</v>
      </c>
      <c r="AC1706" s="104">
        <f t="shared" si="149"/>
        <v>0</v>
      </c>
      <c r="AE1706" s="105">
        <f t="shared" si="139"/>
        <v>0</v>
      </c>
      <c r="AG1706" s="105">
        <f t="shared" si="140"/>
        <v>0</v>
      </c>
      <c r="AI1706" s="105">
        <f t="shared" si="141"/>
        <v>0</v>
      </c>
      <c r="AK1706" s="301"/>
    </row>
    <row r="1707" spans="4:37" ht="12.75" customHeight="1" outlineLevel="1" x14ac:dyDescent="0.25">
      <c r="D1707" s="139" t="str">
        <f>'Line Items'!D1054</f>
        <v>[Rolling Stock Line 58]</v>
      </c>
      <c r="E1707" s="102"/>
      <c r="F1707" s="140" t="str">
        <f t="shared" si="137"/>
        <v>£000</v>
      </c>
      <c r="G1707" s="103">
        <f t="shared" si="149"/>
        <v>0</v>
      </c>
      <c r="H1707" s="103">
        <f t="shared" si="149"/>
        <v>0</v>
      </c>
      <c r="I1707" s="103">
        <f t="shared" si="149"/>
        <v>0</v>
      </c>
      <c r="J1707" s="103">
        <f t="shared" si="149"/>
        <v>0</v>
      </c>
      <c r="K1707" s="103">
        <f t="shared" si="149"/>
        <v>0</v>
      </c>
      <c r="L1707" s="103">
        <f t="shared" si="149"/>
        <v>0</v>
      </c>
      <c r="M1707" s="103">
        <f t="shared" si="149"/>
        <v>0</v>
      </c>
      <c r="N1707" s="103">
        <f t="shared" si="149"/>
        <v>0</v>
      </c>
      <c r="O1707" s="103">
        <f t="shared" si="149"/>
        <v>0</v>
      </c>
      <c r="P1707" s="103">
        <f t="shared" si="149"/>
        <v>0</v>
      </c>
      <c r="Q1707" s="103">
        <f t="shared" si="149"/>
        <v>0</v>
      </c>
      <c r="R1707" s="103">
        <f t="shared" si="149"/>
        <v>0</v>
      </c>
      <c r="S1707" s="103">
        <f t="shared" si="149"/>
        <v>0</v>
      </c>
      <c r="T1707" s="103">
        <f t="shared" si="149"/>
        <v>0</v>
      </c>
      <c r="U1707" s="103">
        <f t="shared" si="149"/>
        <v>0</v>
      </c>
      <c r="V1707" s="103">
        <f t="shared" si="149"/>
        <v>0</v>
      </c>
      <c r="W1707" s="103">
        <f t="shared" si="149"/>
        <v>0</v>
      </c>
      <c r="X1707" s="103">
        <f t="shared" si="149"/>
        <v>0</v>
      </c>
      <c r="Y1707" s="103">
        <f t="shared" si="149"/>
        <v>0</v>
      </c>
      <c r="Z1707" s="103">
        <f t="shared" si="149"/>
        <v>0</v>
      </c>
      <c r="AA1707" s="103">
        <f t="shared" si="149"/>
        <v>0</v>
      </c>
      <c r="AB1707" s="103">
        <f t="shared" si="149"/>
        <v>0</v>
      </c>
      <c r="AC1707" s="104">
        <f t="shared" si="149"/>
        <v>0</v>
      </c>
      <c r="AE1707" s="105">
        <f t="shared" si="139"/>
        <v>0</v>
      </c>
      <c r="AG1707" s="105">
        <f t="shared" si="140"/>
        <v>0</v>
      </c>
      <c r="AI1707" s="105">
        <f t="shared" si="141"/>
        <v>0</v>
      </c>
      <c r="AK1707" s="301"/>
    </row>
    <row r="1708" spans="4:37" ht="12.75" customHeight="1" outlineLevel="1" x14ac:dyDescent="0.25">
      <c r="D1708" s="139" t="str">
        <f>'Line Items'!D1055</f>
        <v>[Rolling Stock Line 59]</v>
      </c>
      <c r="E1708" s="102"/>
      <c r="F1708" s="140" t="str">
        <f t="shared" si="137"/>
        <v>£000</v>
      </c>
      <c r="G1708" s="103">
        <f t="shared" si="149"/>
        <v>0</v>
      </c>
      <c r="H1708" s="103">
        <f t="shared" si="149"/>
        <v>0</v>
      </c>
      <c r="I1708" s="103">
        <f t="shared" si="149"/>
        <v>0</v>
      </c>
      <c r="J1708" s="103">
        <f t="shared" si="149"/>
        <v>0</v>
      </c>
      <c r="K1708" s="103">
        <f t="shared" si="149"/>
        <v>0</v>
      </c>
      <c r="L1708" s="103">
        <f t="shared" si="149"/>
        <v>0</v>
      </c>
      <c r="M1708" s="103">
        <f t="shared" si="149"/>
        <v>0</v>
      </c>
      <c r="N1708" s="103">
        <f t="shared" si="149"/>
        <v>0</v>
      </c>
      <c r="O1708" s="103">
        <f t="shared" si="149"/>
        <v>0</v>
      </c>
      <c r="P1708" s="103">
        <f t="shared" si="149"/>
        <v>0</v>
      </c>
      <c r="Q1708" s="103">
        <f t="shared" si="149"/>
        <v>0</v>
      </c>
      <c r="R1708" s="103">
        <f t="shared" si="149"/>
        <v>0</v>
      </c>
      <c r="S1708" s="103">
        <f t="shared" si="149"/>
        <v>0</v>
      </c>
      <c r="T1708" s="103">
        <f t="shared" si="149"/>
        <v>0</v>
      </c>
      <c r="U1708" s="103">
        <f t="shared" si="149"/>
        <v>0</v>
      </c>
      <c r="V1708" s="103">
        <f t="shared" si="149"/>
        <v>0</v>
      </c>
      <c r="W1708" s="103">
        <f t="shared" si="149"/>
        <v>0</v>
      </c>
      <c r="X1708" s="103">
        <f t="shared" si="149"/>
        <v>0</v>
      </c>
      <c r="Y1708" s="103">
        <f t="shared" si="149"/>
        <v>0</v>
      </c>
      <c r="Z1708" s="103">
        <f t="shared" si="149"/>
        <v>0</v>
      </c>
      <c r="AA1708" s="103">
        <f t="shared" si="149"/>
        <v>0</v>
      </c>
      <c r="AB1708" s="103">
        <f t="shared" si="149"/>
        <v>0</v>
      </c>
      <c r="AC1708" s="104">
        <f t="shared" si="149"/>
        <v>0</v>
      </c>
      <c r="AE1708" s="105">
        <f t="shared" si="139"/>
        <v>0</v>
      </c>
      <c r="AG1708" s="105">
        <f t="shared" si="140"/>
        <v>0</v>
      </c>
      <c r="AI1708" s="105">
        <f t="shared" si="141"/>
        <v>0</v>
      </c>
      <c r="AK1708" s="301"/>
    </row>
    <row r="1709" spans="4:37" ht="12.75" customHeight="1" outlineLevel="1" x14ac:dyDescent="0.25">
      <c r="D1709" s="111" t="str">
        <f>'Line Items'!D1056</f>
        <v>[Rolling Stock Line 60]</v>
      </c>
      <c r="E1709" s="287"/>
      <c r="F1709" s="150" t="str">
        <f>F1708</f>
        <v>£000</v>
      </c>
      <c r="G1709" s="113">
        <f>G1446</f>
        <v>0</v>
      </c>
      <c r="H1709" s="113">
        <f t="shared" ref="H1709:AC1709" si="150">H1446</f>
        <v>0</v>
      </c>
      <c r="I1709" s="113">
        <f t="shared" si="150"/>
        <v>0</v>
      </c>
      <c r="J1709" s="113">
        <f t="shared" si="150"/>
        <v>0</v>
      </c>
      <c r="K1709" s="113">
        <f t="shared" si="150"/>
        <v>0</v>
      </c>
      <c r="L1709" s="113">
        <f t="shared" si="150"/>
        <v>0</v>
      </c>
      <c r="M1709" s="113">
        <f t="shared" si="150"/>
        <v>0</v>
      </c>
      <c r="N1709" s="113">
        <f t="shared" si="150"/>
        <v>0</v>
      </c>
      <c r="O1709" s="113">
        <f t="shared" si="150"/>
        <v>0</v>
      </c>
      <c r="P1709" s="113">
        <f t="shared" si="150"/>
        <v>0</v>
      </c>
      <c r="Q1709" s="113">
        <f t="shared" si="150"/>
        <v>0</v>
      </c>
      <c r="R1709" s="113">
        <f t="shared" si="150"/>
        <v>0</v>
      </c>
      <c r="S1709" s="113">
        <f t="shared" si="150"/>
        <v>0</v>
      </c>
      <c r="T1709" s="113">
        <f t="shared" si="150"/>
        <v>0</v>
      </c>
      <c r="U1709" s="113">
        <f t="shared" si="150"/>
        <v>0</v>
      </c>
      <c r="V1709" s="113">
        <f t="shared" si="150"/>
        <v>0</v>
      </c>
      <c r="W1709" s="113">
        <f t="shared" si="150"/>
        <v>0</v>
      </c>
      <c r="X1709" s="113">
        <f t="shared" si="150"/>
        <v>0</v>
      </c>
      <c r="Y1709" s="113">
        <f t="shared" si="150"/>
        <v>0</v>
      </c>
      <c r="Z1709" s="113">
        <f t="shared" si="150"/>
        <v>0</v>
      </c>
      <c r="AA1709" s="113">
        <f t="shared" si="150"/>
        <v>0</v>
      </c>
      <c r="AB1709" s="113">
        <f t="shared" si="150"/>
        <v>0</v>
      </c>
      <c r="AC1709" s="114">
        <f t="shared" si="150"/>
        <v>0</v>
      </c>
      <c r="AE1709" s="115">
        <f>AE1446</f>
        <v>0</v>
      </c>
      <c r="AG1709" s="115">
        <f>AG1446</f>
        <v>0</v>
      </c>
      <c r="AI1709" s="115">
        <f>AI1446</f>
        <v>0</v>
      </c>
      <c r="AK1709" s="363"/>
    </row>
    <row r="1710" spans="4:37" ht="12.75" customHeight="1" outlineLevel="1" x14ac:dyDescent="0.25">
      <c r="G1710" s="103"/>
      <c r="H1710" s="103"/>
      <c r="I1710" s="103"/>
      <c r="J1710" s="103"/>
      <c r="K1710" s="103"/>
      <c r="L1710" s="103"/>
      <c r="M1710" s="103"/>
      <c r="N1710" s="103"/>
      <c r="O1710" s="103"/>
      <c r="P1710" s="103"/>
      <c r="Q1710" s="103"/>
      <c r="R1710" s="103"/>
      <c r="S1710" s="103"/>
      <c r="T1710" s="103"/>
      <c r="U1710" s="103"/>
      <c r="V1710" s="103"/>
      <c r="W1710" s="103"/>
      <c r="X1710" s="103"/>
      <c r="Y1710" s="103"/>
      <c r="Z1710" s="103"/>
      <c r="AA1710" s="103"/>
      <c r="AB1710" s="103"/>
      <c r="AC1710" s="103"/>
      <c r="AE1710" s="103"/>
      <c r="AG1710" s="103"/>
      <c r="AI1710" s="103"/>
    </row>
    <row r="1711" spans="4:37" ht="12.75" customHeight="1" outlineLevel="1" x14ac:dyDescent="0.25">
      <c r="D1711" s="292" t="str">
        <f>"Total "&amp;B1648</f>
        <v>Total Rentalised Enhancement Cost</v>
      </c>
      <c r="E1711" s="308"/>
      <c r="F1711" s="309" t="str">
        <f>F1709</f>
        <v>£000</v>
      </c>
      <c r="G1711" s="310">
        <f t="shared" ref="G1711:AC1711" si="151">SUM(G1650:G1709)</f>
        <v>0</v>
      </c>
      <c r="H1711" s="310">
        <f t="shared" si="151"/>
        <v>0</v>
      </c>
      <c r="I1711" s="310">
        <f t="shared" si="151"/>
        <v>0</v>
      </c>
      <c r="J1711" s="310">
        <f t="shared" si="151"/>
        <v>0</v>
      </c>
      <c r="K1711" s="310">
        <f t="shared" si="151"/>
        <v>0</v>
      </c>
      <c r="L1711" s="310">
        <f t="shared" si="151"/>
        <v>0</v>
      </c>
      <c r="M1711" s="310">
        <f t="shared" si="151"/>
        <v>0</v>
      </c>
      <c r="N1711" s="310">
        <f t="shared" si="151"/>
        <v>0</v>
      </c>
      <c r="O1711" s="310">
        <f t="shared" si="151"/>
        <v>0</v>
      </c>
      <c r="P1711" s="310">
        <f t="shared" si="151"/>
        <v>0</v>
      </c>
      <c r="Q1711" s="310">
        <f t="shared" si="151"/>
        <v>0</v>
      </c>
      <c r="R1711" s="310">
        <f t="shared" si="151"/>
        <v>0</v>
      </c>
      <c r="S1711" s="310">
        <f t="shared" si="151"/>
        <v>0</v>
      </c>
      <c r="T1711" s="310">
        <f t="shared" si="151"/>
        <v>0</v>
      </c>
      <c r="U1711" s="310">
        <f t="shared" si="151"/>
        <v>0</v>
      </c>
      <c r="V1711" s="310">
        <f t="shared" si="151"/>
        <v>0</v>
      </c>
      <c r="W1711" s="310">
        <f t="shared" si="151"/>
        <v>0</v>
      </c>
      <c r="X1711" s="310">
        <f t="shared" si="151"/>
        <v>0</v>
      </c>
      <c r="Y1711" s="310">
        <f t="shared" si="151"/>
        <v>0</v>
      </c>
      <c r="Z1711" s="310">
        <f t="shared" si="151"/>
        <v>0</v>
      </c>
      <c r="AA1711" s="310">
        <f t="shared" si="151"/>
        <v>0</v>
      </c>
      <c r="AB1711" s="310">
        <f t="shared" si="151"/>
        <v>0</v>
      </c>
      <c r="AC1711" s="298">
        <f t="shared" si="151"/>
        <v>0</v>
      </c>
      <c r="AE1711" s="299">
        <f>SUM(AE1650:AE1709)</f>
        <v>0</v>
      </c>
      <c r="AG1711" s="299">
        <f>SUM(AG1650:AG1709)</f>
        <v>0</v>
      </c>
      <c r="AI1711" s="299">
        <f>SUM(AI1650:AI1709)</f>
        <v>0</v>
      </c>
      <c r="AK1711" s="296"/>
    </row>
    <row r="1712" spans="4:37" x14ac:dyDescent="0.25">
      <c r="G1712" s="103"/>
      <c r="H1712" s="103"/>
      <c r="I1712" s="103"/>
      <c r="J1712" s="103"/>
      <c r="K1712" s="103"/>
      <c r="L1712" s="103"/>
      <c r="M1712" s="103"/>
      <c r="N1712" s="103"/>
      <c r="O1712" s="103"/>
      <c r="P1712" s="103"/>
      <c r="Q1712" s="103"/>
      <c r="R1712" s="103"/>
      <c r="S1712" s="103"/>
      <c r="T1712" s="103"/>
      <c r="U1712" s="103"/>
      <c r="V1712" s="103"/>
      <c r="W1712" s="103"/>
      <c r="X1712" s="103"/>
      <c r="Y1712" s="103"/>
      <c r="Z1712" s="103"/>
      <c r="AA1712" s="103"/>
      <c r="AB1712" s="103"/>
      <c r="AC1712" s="103"/>
      <c r="AE1712" s="103"/>
      <c r="AG1712" s="103"/>
      <c r="AI1712" s="103"/>
    </row>
    <row r="1713" spans="2:37" ht="14.4" x14ac:dyDescent="0.25">
      <c r="B1713" s="17" t="s">
        <v>639</v>
      </c>
      <c r="C1713" s="17"/>
      <c r="D1713" s="277"/>
      <c r="E1713" s="277"/>
      <c r="F1713" s="17"/>
      <c r="G1713" s="388"/>
      <c r="H1713" s="388"/>
      <c r="I1713" s="388"/>
      <c r="J1713" s="388"/>
      <c r="K1713" s="388"/>
      <c r="L1713" s="388"/>
      <c r="M1713" s="388"/>
      <c r="N1713" s="388"/>
      <c r="O1713" s="388"/>
      <c r="P1713" s="388"/>
      <c r="Q1713" s="388"/>
      <c r="R1713" s="388"/>
      <c r="S1713" s="388"/>
      <c r="T1713" s="388"/>
      <c r="U1713" s="388"/>
      <c r="V1713" s="388"/>
      <c r="W1713" s="388"/>
      <c r="X1713" s="388"/>
      <c r="Y1713" s="388"/>
      <c r="Z1713" s="388"/>
      <c r="AA1713" s="388"/>
      <c r="AB1713" s="388"/>
      <c r="AC1713" s="388"/>
      <c r="AD1713" s="17"/>
      <c r="AE1713" s="388"/>
      <c r="AF1713" s="17"/>
      <c r="AG1713" s="388"/>
      <c r="AH1713" s="17"/>
      <c r="AI1713" s="388"/>
      <c r="AJ1713" s="17"/>
      <c r="AK1713" s="17"/>
    </row>
    <row r="1714" spans="2:37" ht="12.75" customHeight="1" outlineLevel="1" x14ac:dyDescent="0.25">
      <c r="G1714" s="103"/>
      <c r="H1714" s="103"/>
      <c r="I1714" s="103"/>
      <c r="J1714" s="103"/>
      <c r="K1714" s="103"/>
      <c r="L1714" s="103"/>
      <c r="M1714" s="103"/>
      <c r="N1714" s="103"/>
      <c r="O1714" s="103"/>
      <c r="P1714" s="103"/>
      <c r="Q1714" s="103"/>
      <c r="R1714" s="103"/>
      <c r="S1714" s="103"/>
      <c r="T1714" s="103"/>
      <c r="U1714" s="103"/>
      <c r="V1714" s="103"/>
      <c r="W1714" s="103"/>
      <c r="X1714" s="103"/>
      <c r="Y1714" s="103"/>
      <c r="Z1714" s="103"/>
      <c r="AA1714" s="103"/>
      <c r="AB1714" s="103"/>
      <c r="AC1714" s="103"/>
      <c r="AE1714" s="103"/>
      <c r="AG1714" s="103"/>
      <c r="AI1714" s="103"/>
    </row>
    <row r="1715" spans="2:37" ht="12.75" customHeight="1" outlineLevel="1" x14ac:dyDescent="0.25">
      <c r="D1715" s="345" t="str">
        <f>'Line Items'!D997</f>
        <v>Class 153 - Angel</v>
      </c>
      <c r="E1715" s="346"/>
      <c r="F1715" s="353" t="str">
        <f t="shared" ref="F1715:F1773" si="152">F1520</f>
        <v>£000</v>
      </c>
      <c r="G1715" s="354">
        <f>SUM(G1455,G1520,G1585,G1650)</f>
        <v>0</v>
      </c>
      <c r="H1715" s="354">
        <f t="shared" ref="G1715:AC1726" si="153">SUM(H1455,H1520,H1585,H1650)</f>
        <v>0</v>
      </c>
      <c r="I1715" s="354">
        <f t="shared" si="153"/>
        <v>0</v>
      </c>
      <c r="J1715" s="354">
        <f t="shared" si="153"/>
        <v>0</v>
      </c>
      <c r="K1715" s="354">
        <f t="shared" si="153"/>
        <v>0</v>
      </c>
      <c r="L1715" s="354">
        <f t="shared" si="153"/>
        <v>0</v>
      </c>
      <c r="M1715" s="354">
        <f t="shared" si="153"/>
        <v>0</v>
      </c>
      <c r="N1715" s="354">
        <f t="shared" si="153"/>
        <v>0</v>
      </c>
      <c r="O1715" s="354">
        <f t="shared" si="153"/>
        <v>0</v>
      </c>
      <c r="P1715" s="354">
        <f t="shared" si="153"/>
        <v>0</v>
      </c>
      <c r="Q1715" s="354">
        <f t="shared" si="153"/>
        <v>0</v>
      </c>
      <c r="R1715" s="354">
        <f t="shared" si="153"/>
        <v>0</v>
      </c>
      <c r="S1715" s="354">
        <f t="shared" si="153"/>
        <v>0</v>
      </c>
      <c r="T1715" s="354">
        <f t="shared" si="153"/>
        <v>0</v>
      </c>
      <c r="U1715" s="354">
        <f t="shared" si="153"/>
        <v>0</v>
      </c>
      <c r="V1715" s="354">
        <f t="shared" si="153"/>
        <v>0</v>
      </c>
      <c r="W1715" s="354">
        <f t="shared" si="153"/>
        <v>0</v>
      </c>
      <c r="X1715" s="354">
        <f t="shared" si="153"/>
        <v>0</v>
      </c>
      <c r="Y1715" s="354">
        <f t="shared" si="153"/>
        <v>0</v>
      </c>
      <c r="Z1715" s="354">
        <f t="shared" si="153"/>
        <v>0</v>
      </c>
      <c r="AA1715" s="354">
        <f t="shared" si="153"/>
        <v>0</v>
      </c>
      <c r="AB1715" s="354">
        <f t="shared" si="153"/>
        <v>0</v>
      </c>
      <c r="AC1715" s="355">
        <f t="shared" si="153"/>
        <v>0</v>
      </c>
      <c r="AE1715" s="357">
        <f t="shared" ref="AE1715:AE1774" si="154">SUM(AE1455,AE1520,AE1585,AE1650)</f>
        <v>0</v>
      </c>
      <c r="AG1715" s="357">
        <f t="shared" ref="AG1715:AG1774" si="155">SUM(AG1455,AG1520,AG1585,AG1650)</f>
        <v>0</v>
      </c>
      <c r="AI1715" s="357">
        <f t="shared" ref="AI1715:AI1774" si="156">SUM(AI1455,AI1520,AI1585,AI1650)</f>
        <v>0</v>
      </c>
      <c r="AK1715" s="356"/>
    </row>
    <row r="1716" spans="2:37" ht="12.75" customHeight="1" outlineLevel="1" x14ac:dyDescent="0.25">
      <c r="D1716" s="139" t="str">
        <f>'Line Items'!D998</f>
        <v>Class 153 - Porterbrook</v>
      </c>
      <c r="E1716" s="102"/>
      <c r="F1716" s="140" t="str">
        <f t="shared" si="152"/>
        <v>£000</v>
      </c>
      <c r="G1716" s="103">
        <f t="shared" si="153"/>
        <v>0</v>
      </c>
      <c r="H1716" s="103">
        <f t="shared" si="153"/>
        <v>0</v>
      </c>
      <c r="I1716" s="103">
        <f t="shared" si="153"/>
        <v>0</v>
      </c>
      <c r="J1716" s="103">
        <f t="shared" si="153"/>
        <v>0</v>
      </c>
      <c r="K1716" s="103">
        <f t="shared" si="153"/>
        <v>0</v>
      </c>
      <c r="L1716" s="103">
        <f t="shared" si="153"/>
        <v>0</v>
      </c>
      <c r="M1716" s="103">
        <f t="shared" si="153"/>
        <v>0</v>
      </c>
      <c r="N1716" s="103">
        <f t="shared" si="153"/>
        <v>0</v>
      </c>
      <c r="O1716" s="103">
        <f t="shared" si="153"/>
        <v>0</v>
      </c>
      <c r="P1716" s="103">
        <f t="shared" si="153"/>
        <v>0</v>
      </c>
      <c r="Q1716" s="103">
        <f t="shared" si="153"/>
        <v>0</v>
      </c>
      <c r="R1716" s="103">
        <f t="shared" si="153"/>
        <v>0</v>
      </c>
      <c r="S1716" s="103">
        <f t="shared" si="153"/>
        <v>0</v>
      </c>
      <c r="T1716" s="103">
        <f t="shared" si="153"/>
        <v>0</v>
      </c>
      <c r="U1716" s="103">
        <f t="shared" si="153"/>
        <v>0</v>
      </c>
      <c r="V1716" s="103">
        <f t="shared" si="153"/>
        <v>0</v>
      </c>
      <c r="W1716" s="103">
        <f t="shared" si="153"/>
        <v>0</v>
      </c>
      <c r="X1716" s="103">
        <f t="shared" si="153"/>
        <v>0</v>
      </c>
      <c r="Y1716" s="103">
        <f t="shared" si="153"/>
        <v>0</v>
      </c>
      <c r="Z1716" s="103">
        <f t="shared" si="153"/>
        <v>0</v>
      </c>
      <c r="AA1716" s="103">
        <f t="shared" si="153"/>
        <v>0</v>
      </c>
      <c r="AB1716" s="103">
        <f t="shared" si="153"/>
        <v>0</v>
      </c>
      <c r="AC1716" s="104">
        <f t="shared" si="153"/>
        <v>0</v>
      </c>
      <c r="AE1716" s="105">
        <f t="shared" si="154"/>
        <v>0</v>
      </c>
      <c r="AG1716" s="105">
        <f t="shared" si="155"/>
        <v>0</v>
      </c>
      <c r="AI1716" s="105">
        <f t="shared" si="156"/>
        <v>0</v>
      </c>
      <c r="AK1716" s="301"/>
    </row>
    <row r="1717" spans="2:37" ht="12.75" customHeight="1" outlineLevel="1" x14ac:dyDescent="0.25">
      <c r="D1717" s="139" t="str">
        <f>'Line Items'!D999</f>
        <v>Class 156 - Angel</v>
      </c>
      <c r="E1717" s="102"/>
      <c r="F1717" s="140" t="str">
        <f t="shared" si="152"/>
        <v>£000</v>
      </c>
      <c r="G1717" s="103">
        <f t="shared" si="153"/>
        <v>0</v>
      </c>
      <c r="H1717" s="103">
        <f t="shared" si="153"/>
        <v>0</v>
      </c>
      <c r="I1717" s="103">
        <f t="shared" si="153"/>
        <v>0</v>
      </c>
      <c r="J1717" s="103">
        <f t="shared" si="153"/>
        <v>0</v>
      </c>
      <c r="K1717" s="103">
        <f t="shared" si="153"/>
        <v>0</v>
      </c>
      <c r="L1717" s="103">
        <f t="shared" si="153"/>
        <v>0</v>
      </c>
      <c r="M1717" s="103">
        <f t="shared" si="153"/>
        <v>0</v>
      </c>
      <c r="N1717" s="103">
        <f t="shared" si="153"/>
        <v>0</v>
      </c>
      <c r="O1717" s="103">
        <f t="shared" si="153"/>
        <v>0</v>
      </c>
      <c r="P1717" s="103">
        <f t="shared" si="153"/>
        <v>0</v>
      </c>
      <c r="Q1717" s="103">
        <f t="shared" si="153"/>
        <v>0</v>
      </c>
      <c r="R1717" s="103">
        <f t="shared" si="153"/>
        <v>0</v>
      </c>
      <c r="S1717" s="103">
        <f t="shared" si="153"/>
        <v>0</v>
      </c>
      <c r="T1717" s="103">
        <f t="shared" si="153"/>
        <v>0</v>
      </c>
      <c r="U1717" s="103">
        <f t="shared" si="153"/>
        <v>0</v>
      </c>
      <c r="V1717" s="103">
        <f t="shared" si="153"/>
        <v>0</v>
      </c>
      <c r="W1717" s="103">
        <f t="shared" si="153"/>
        <v>0</v>
      </c>
      <c r="X1717" s="103">
        <f t="shared" si="153"/>
        <v>0</v>
      </c>
      <c r="Y1717" s="103">
        <f t="shared" si="153"/>
        <v>0</v>
      </c>
      <c r="Z1717" s="103">
        <f t="shared" si="153"/>
        <v>0</v>
      </c>
      <c r="AA1717" s="103">
        <f t="shared" si="153"/>
        <v>0</v>
      </c>
      <c r="AB1717" s="103">
        <f t="shared" si="153"/>
        <v>0</v>
      </c>
      <c r="AC1717" s="104">
        <f t="shared" si="153"/>
        <v>0</v>
      </c>
      <c r="AE1717" s="105">
        <f t="shared" si="154"/>
        <v>0</v>
      </c>
      <c r="AG1717" s="105">
        <f t="shared" si="155"/>
        <v>0</v>
      </c>
      <c r="AI1717" s="105">
        <f t="shared" si="156"/>
        <v>0</v>
      </c>
      <c r="AK1717" s="301"/>
    </row>
    <row r="1718" spans="2:37" ht="12.75" customHeight="1" outlineLevel="1" x14ac:dyDescent="0.25">
      <c r="D1718" s="139" t="str">
        <f>'Line Items'!D1000</f>
        <v>Class 156 - Porterbrook</v>
      </c>
      <c r="E1718" s="102"/>
      <c r="F1718" s="140" t="str">
        <f t="shared" si="152"/>
        <v>£000</v>
      </c>
      <c r="G1718" s="103">
        <f t="shared" si="153"/>
        <v>0</v>
      </c>
      <c r="H1718" s="103">
        <f t="shared" si="153"/>
        <v>0</v>
      </c>
      <c r="I1718" s="103">
        <f t="shared" si="153"/>
        <v>0</v>
      </c>
      <c r="J1718" s="103">
        <f t="shared" si="153"/>
        <v>0</v>
      </c>
      <c r="K1718" s="103">
        <f t="shared" si="153"/>
        <v>0</v>
      </c>
      <c r="L1718" s="103">
        <f t="shared" si="153"/>
        <v>0</v>
      </c>
      <c r="M1718" s="103">
        <f t="shared" si="153"/>
        <v>0</v>
      </c>
      <c r="N1718" s="103">
        <f t="shared" si="153"/>
        <v>0</v>
      </c>
      <c r="O1718" s="103">
        <f t="shared" si="153"/>
        <v>0</v>
      </c>
      <c r="P1718" s="103">
        <f t="shared" si="153"/>
        <v>0</v>
      </c>
      <c r="Q1718" s="103">
        <f t="shared" si="153"/>
        <v>0</v>
      </c>
      <c r="R1718" s="103">
        <f t="shared" si="153"/>
        <v>0</v>
      </c>
      <c r="S1718" s="103">
        <f t="shared" si="153"/>
        <v>0</v>
      </c>
      <c r="T1718" s="103">
        <f t="shared" si="153"/>
        <v>0</v>
      </c>
      <c r="U1718" s="103">
        <f t="shared" si="153"/>
        <v>0</v>
      </c>
      <c r="V1718" s="103">
        <f t="shared" si="153"/>
        <v>0</v>
      </c>
      <c r="W1718" s="103">
        <f t="shared" si="153"/>
        <v>0</v>
      </c>
      <c r="X1718" s="103">
        <f t="shared" si="153"/>
        <v>0</v>
      </c>
      <c r="Y1718" s="103">
        <f t="shared" si="153"/>
        <v>0</v>
      </c>
      <c r="Z1718" s="103">
        <f t="shared" si="153"/>
        <v>0</v>
      </c>
      <c r="AA1718" s="103">
        <f t="shared" si="153"/>
        <v>0</v>
      </c>
      <c r="AB1718" s="103">
        <f t="shared" si="153"/>
        <v>0</v>
      </c>
      <c r="AC1718" s="104">
        <f t="shared" si="153"/>
        <v>0</v>
      </c>
      <c r="AE1718" s="105">
        <f t="shared" si="154"/>
        <v>0</v>
      </c>
      <c r="AG1718" s="105">
        <f t="shared" si="155"/>
        <v>0</v>
      </c>
      <c r="AI1718" s="105">
        <f t="shared" si="156"/>
        <v>0</v>
      </c>
      <c r="AK1718" s="301"/>
    </row>
    <row r="1719" spans="2:37" ht="12.75" customHeight="1" outlineLevel="1" x14ac:dyDescent="0.25">
      <c r="D1719" s="139" t="str">
        <f>'Line Items'!D1001</f>
        <v>Class 158 - Angel</v>
      </c>
      <c r="E1719" s="102"/>
      <c r="F1719" s="140" t="str">
        <f t="shared" si="152"/>
        <v>£000</v>
      </c>
      <c r="G1719" s="103">
        <f t="shared" si="153"/>
        <v>0</v>
      </c>
      <c r="H1719" s="103">
        <f t="shared" si="153"/>
        <v>0</v>
      </c>
      <c r="I1719" s="103">
        <f t="shared" si="153"/>
        <v>0</v>
      </c>
      <c r="J1719" s="103">
        <f t="shared" si="153"/>
        <v>0</v>
      </c>
      <c r="K1719" s="103">
        <f t="shared" si="153"/>
        <v>0</v>
      </c>
      <c r="L1719" s="103">
        <f t="shared" si="153"/>
        <v>0</v>
      </c>
      <c r="M1719" s="103">
        <f t="shared" si="153"/>
        <v>0</v>
      </c>
      <c r="N1719" s="103">
        <f t="shared" si="153"/>
        <v>0</v>
      </c>
      <c r="O1719" s="103">
        <f t="shared" si="153"/>
        <v>0</v>
      </c>
      <c r="P1719" s="103">
        <f t="shared" si="153"/>
        <v>0</v>
      </c>
      <c r="Q1719" s="103">
        <f t="shared" si="153"/>
        <v>0</v>
      </c>
      <c r="R1719" s="103">
        <f t="shared" si="153"/>
        <v>0</v>
      </c>
      <c r="S1719" s="103">
        <f t="shared" si="153"/>
        <v>0</v>
      </c>
      <c r="T1719" s="103">
        <f t="shared" si="153"/>
        <v>0</v>
      </c>
      <c r="U1719" s="103">
        <f t="shared" si="153"/>
        <v>0</v>
      </c>
      <c r="V1719" s="103">
        <f t="shared" si="153"/>
        <v>0</v>
      </c>
      <c r="W1719" s="103">
        <f t="shared" si="153"/>
        <v>0</v>
      </c>
      <c r="X1719" s="103">
        <f t="shared" si="153"/>
        <v>0</v>
      </c>
      <c r="Y1719" s="103">
        <f t="shared" si="153"/>
        <v>0</v>
      </c>
      <c r="Z1719" s="103">
        <f t="shared" si="153"/>
        <v>0</v>
      </c>
      <c r="AA1719" s="103">
        <f t="shared" si="153"/>
        <v>0</v>
      </c>
      <c r="AB1719" s="103">
        <f t="shared" si="153"/>
        <v>0</v>
      </c>
      <c r="AC1719" s="104">
        <f t="shared" si="153"/>
        <v>0</v>
      </c>
      <c r="AE1719" s="105">
        <f t="shared" si="154"/>
        <v>0</v>
      </c>
      <c r="AG1719" s="105">
        <f t="shared" si="155"/>
        <v>0</v>
      </c>
      <c r="AI1719" s="105">
        <f t="shared" si="156"/>
        <v>0</v>
      </c>
      <c r="AK1719" s="301"/>
    </row>
    <row r="1720" spans="2:37" ht="12.75" customHeight="1" outlineLevel="1" x14ac:dyDescent="0.25">
      <c r="D1720" s="139" t="str">
        <f>'Line Items'!D1002</f>
        <v>Class 158 - Porterbrook</v>
      </c>
      <c r="E1720" s="102"/>
      <c r="F1720" s="140" t="str">
        <f t="shared" si="152"/>
        <v>£000</v>
      </c>
      <c r="G1720" s="103">
        <f t="shared" si="153"/>
        <v>0</v>
      </c>
      <c r="H1720" s="103">
        <f t="shared" si="153"/>
        <v>0</v>
      </c>
      <c r="I1720" s="103">
        <f t="shared" si="153"/>
        <v>0</v>
      </c>
      <c r="J1720" s="103">
        <f t="shared" si="153"/>
        <v>0</v>
      </c>
      <c r="K1720" s="103">
        <f t="shared" si="153"/>
        <v>0</v>
      </c>
      <c r="L1720" s="103">
        <f t="shared" si="153"/>
        <v>0</v>
      </c>
      <c r="M1720" s="103">
        <f t="shared" si="153"/>
        <v>0</v>
      </c>
      <c r="N1720" s="103">
        <f t="shared" si="153"/>
        <v>0</v>
      </c>
      <c r="O1720" s="103">
        <f t="shared" si="153"/>
        <v>0</v>
      </c>
      <c r="P1720" s="103">
        <f t="shared" si="153"/>
        <v>0</v>
      </c>
      <c r="Q1720" s="103">
        <f t="shared" si="153"/>
        <v>0</v>
      </c>
      <c r="R1720" s="103">
        <f t="shared" si="153"/>
        <v>0</v>
      </c>
      <c r="S1720" s="103">
        <f t="shared" si="153"/>
        <v>0</v>
      </c>
      <c r="T1720" s="103">
        <f t="shared" si="153"/>
        <v>0</v>
      </c>
      <c r="U1720" s="103">
        <f t="shared" si="153"/>
        <v>0</v>
      </c>
      <c r="V1720" s="103">
        <f t="shared" si="153"/>
        <v>0</v>
      </c>
      <c r="W1720" s="103">
        <f t="shared" si="153"/>
        <v>0</v>
      </c>
      <c r="X1720" s="103">
        <f t="shared" si="153"/>
        <v>0</v>
      </c>
      <c r="Y1720" s="103">
        <f t="shared" si="153"/>
        <v>0</v>
      </c>
      <c r="Z1720" s="103">
        <f t="shared" si="153"/>
        <v>0</v>
      </c>
      <c r="AA1720" s="103">
        <f t="shared" si="153"/>
        <v>0</v>
      </c>
      <c r="AB1720" s="103">
        <f t="shared" si="153"/>
        <v>0</v>
      </c>
      <c r="AC1720" s="104">
        <f t="shared" si="153"/>
        <v>0</v>
      </c>
      <c r="AE1720" s="105">
        <f t="shared" si="154"/>
        <v>0</v>
      </c>
      <c r="AG1720" s="105">
        <f t="shared" si="155"/>
        <v>0</v>
      </c>
      <c r="AI1720" s="105">
        <f t="shared" si="156"/>
        <v>0</v>
      </c>
      <c r="AK1720" s="301"/>
    </row>
    <row r="1721" spans="2:37" ht="12.75" customHeight="1" outlineLevel="1" x14ac:dyDescent="0.25">
      <c r="D1721" s="139" t="str">
        <f>'Line Items'!D1003</f>
        <v>Class 158 - sub-lease from SWT</v>
      </c>
      <c r="E1721" s="102"/>
      <c r="F1721" s="140" t="str">
        <f t="shared" si="152"/>
        <v>£000</v>
      </c>
      <c r="G1721" s="103">
        <f t="shared" si="153"/>
        <v>0</v>
      </c>
      <c r="H1721" s="103">
        <f t="shared" si="153"/>
        <v>0</v>
      </c>
      <c r="I1721" s="103">
        <f t="shared" si="153"/>
        <v>0</v>
      </c>
      <c r="J1721" s="103">
        <f t="shared" si="153"/>
        <v>0</v>
      </c>
      <c r="K1721" s="103">
        <f t="shared" si="153"/>
        <v>0</v>
      </c>
      <c r="L1721" s="103">
        <f t="shared" si="153"/>
        <v>0</v>
      </c>
      <c r="M1721" s="103">
        <f t="shared" si="153"/>
        <v>0</v>
      </c>
      <c r="N1721" s="103">
        <f t="shared" si="153"/>
        <v>0</v>
      </c>
      <c r="O1721" s="103">
        <f t="shared" si="153"/>
        <v>0</v>
      </c>
      <c r="P1721" s="103">
        <f t="shared" si="153"/>
        <v>0</v>
      </c>
      <c r="Q1721" s="103">
        <f t="shared" si="153"/>
        <v>0</v>
      </c>
      <c r="R1721" s="103">
        <f t="shared" si="153"/>
        <v>0</v>
      </c>
      <c r="S1721" s="103">
        <f t="shared" si="153"/>
        <v>0</v>
      </c>
      <c r="T1721" s="103">
        <f t="shared" si="153"/>
        <v>0</v>
      </c>
      <c r="U1721" s="103">
        <f t="shared" si="153"/>
        <v>0</v>
      </c>
      <c r="V1721" s="103">
        <f t="shared" si="153"/>
        <v>0</v>
      </c>
      <c r="W1721" s="103">
        <f t="shared" si="153"/>
        <v>0</v>
      </c>
      <c r="X1721" s="103">
        <f t="shared" si="153"/>
        <v>0</v>
      </c>
      <c r="Y1721" s="103">
        <f t="shared" si="153"/>
        <v>0</v>
      </c>
      <c r="Z1721" s="103">
        <f t="shared" si="153"/>
        <v>0</v>
      </c>
      <c r="AA1721" s="103">
        <f t="shared" si="153"/>
        <v>0</v>
      </c>
      <c r="AB1721" s="103">
        <f t="shared" si="153"/>
        <v>0</v>
      </c>
      <c r="AC1721" s="104">
        <f t="shared" si="153"/>
        <v>0</v>
      </c>
      <c r="AE1721" s="105">
        <f t="shared" si="154"/>
        <v>0</v>
      </c>
      <c r="AG1721" s="105">
        <f t="shared" si="155"/>
        <v>0</v>
      </c>
      <c r="AI1721" s="105">
        <f t="shared" si="156"/>
        <v>0</v>
      </c>
      <c r="AK1721" s="301"/>
    </row>
    <row r="1722" spans="2:37" ht="12.75" customHeight="1" outlineLevel="1" x14ac:dyDescent="0.25">
      <c r="D1722" s="139" t="str">
        <f>'Line Items'!D1004</f>
        <v>Class 222 - ERF</v>
      </c>
      <c r="E1722" s="102"/>
      <c r="F1722" s="140" t="str">
        <f t="shared" si="152"/>
        <v>£000</v>
      </c>
      <c r="G1722" s="103">
        <f t="shared" si="153"/>
        <v>0</v>
      </c>
      <c r="H1722" s="103">
        <f t="shared" si="153"/>
        <v>0</v>
      </c>
      <c r="I1722" s="103">
        <f t="shared" si="153"/>
        <v>0</v>
      </c>
      <c r="J1722" s="103">
        <f t="shared" si="153"/>
        <v>0</v>
      </c>
      <c r="K1722" s="103">
        <f t="shared" si="153"/>
        <v>0</v>
      </c>
      <c r="L1722" s="103">
        <f t="shared" si="153"/>
        <v>0</v>
      </c>
      <c r="M1722" s="103">
        <f t="shared" si="153"/>
        <v>0</v>
      </c>
      <c r="N1722" s="103">
        <f t="shared" si="153"/>
        <v>0</v>
      </c>
      <c r="O1722" s="103">
        <f t="shared" si="153"/>
        <v>0</v>
      </c>
      <c r="P1722" s="103">
        <f t="shared" si="153"/>
        <v>0</v>
      </c>
      <c r="Q1722" s="103">
        <f t="shared" si="153"/>
        <v>0</v>
      </c>
      <c r="R1722" s="103">
        <f t="shared" si="153"/>
        <v>0</v>
      </c>
      <c r="S1722" s="103">
        <f t="shared" si="153"/>
        <v>0</v>
      </c>
      <c r="T1722" s="103">
        <f t="shared" si="153"/>
        <v>0</v>
      </c>
      <c r="U1722" s="103">
        <f t="shared" si="153"/>
        <v>0</v>
      </c>
      <c r="V1722" s="103">
        <f t="shared" si="153"/>
        <v>0</v>
      </c>
      <c r="W1722" s="103">
        <f t="shared" si="153"/>
        <v>0</v>
      </c>
      <c r="X1722" s="103">
        <f t="shared" si="153"/>
        <v>0</v>
      </c>
      <c r="Y1722" s="103">
        <f t="shared" si="153"/>
        <v>0</v>
      </c>
      <c r="Z1722" s="103">
        <f t="shared" si="153"/>
        <v>0</v>
      </c>
      <c r="AA1722" s="103">
        <f t="shared" si="153"/>
        <v>0</v>
      </c>
      <c r="AB1722" s="103">
        <f t="shared" si="153"/>
        <v>0</v>
      </c>
      <c r="AC1722" s="104">
        <f t="shared" si="153"/>
        <v>0</v>
      </c>
      <c r="AE1722" s="105">
        <f t="shared" si="154"/>
        <v>0</v>
      </c>
      <c r="AG1722" s="105">
        <f t="shared" si="155"/>
        <v>0</v>
      </c>
      <c r="AI1722" s="105">
        <f t="shared" si="156"/>
        <v>0</v>
      </c>
      <c r="AK1722" s="301"/>
    </row>
    <row r="1723" spans="2:37" ht="12.75" customHeight="1" outlineLevel="1" x14ac:dyDescent="0.25">
      <c r="D1723" s="139" t="str">
        <f>'Line Items'!D1005</f>
        <v>HST Powercar - Porterbrook</v>
      </c>
      <c r="E1723" s="102"/>
      <c r="F1723" s="140" t="str">
        <f t="shared" si="152"/>
        <v>£000</v>
      </c>
      <c r="G1723" s="103">
        <f t="shared" si="153"/>
        <v>0</v>
      </c>
      <c r="H1723" s="103">
        <f t="shared" si="153"/>
        <v>0</v>
      </c>
      <c r="I1723" s="103">
        <f t="shared" si="153"/>
        <v>0</v>
      </c>
      <c r="J1723" s="103">
        <f t="shared" si="153"/>
        <v>0</v>
      </c>
      <c r="K1723" s="103">
        <f t="shared" si="153"/>
        <v>0</v>
      </c>
      <c r="L1723" s="103">
        <f t="shared" si="153"/>
        <v>0</v>
      </c>
      <c r="M1723" s="103">
        <f t="shared" si="153"/>
        <v>0</v>
      </c>
      <c r="N1723" s="103">
        <f t="shared" si="153"/>
        <v>0</v>
      </c>
      <c r="O1723" s="103">
        <f t="shared" si="153"/>
        <v>0</v>
      </c>
      <c r="P1723" s="103">
        <f t="shared" si="153"/>
        <v>0</v>
      </c>
      <c r="Q1723" s="103">
        <f t="shared" si="153"/>
        <v>0</v>
      </c>
      <c r="R1723" s="103">
        <f t="shared" si="153"/>
        <v>0</v>
      </c>
      <c r="S1723" s="103">
        <f t="shared" si="153"/>
        <v>0</v>
      </c>
      <c r="T1723" s="103">
        <f t="shared" si="153"/>
        <v>0</v>
      </c>
      <c r="U1723" s="103">
        <f t="shared" si="153"/>
        <v>0</v>
      </c>
      <c r="V1723" s="103">
        <f t="shared" si="153"/>
        <v>0</v>
      </c>
      <c r="W1723" s="103">
        <f t="shared" si="153"/>
        <v>0</v>
      </c>
      <c r="X1723" s="103">
        <f t="shared" si="153"/>
        <v>0</v>
      </c>
      <c r="Y1723" s="103">
        <f t="shared" si="153"/>
        <v>0</v>
      </c>
      <c r="Z1723" s="103">
        <f t="shared" si="153"/>
        <v>0</v>
      </c>
      <c r="AA1723" s="103">
        <f t="shared" si="153"/>
        <v>0</v>
      </c>
      <c r="AB1723" s="103">
        <f t="shared" si="153"/>
        <v>0</v>
      </c>
      <c r="AC1723" s="104">
        <f t="shared" si="153"/>
        <v>0</v>
      </c>
      <c r="AE1723" s="105">
        <f t="shared" si="154"/>
        <v>0</v>
      </c>
      <c r="AG1723" s="105">
        <f t="shared" si="155"/>
        <v>0</v>
      </c>
      <c r="AI1723" s="105">
        <f t="shared" si="156"/>
        <v>0</v>
      </c>
      <c r="AK1723" s="301"/>
    </row>
    <row r="1724" spans="2:37" ht="12.75" customHeight="1" outlineLevel="1" x14ac:dyDescent="0.25">
      <c r="D1724" s="139" t="str">
        <f>'Line Items'!D1006</f>
        <v>HST Trailer - Porterbrook</v>
      </c>
      <c r="E1724" s="102"/>
      <c r="F1724" s="140" t="str">
        <f t="shared" si="152"/>
        <v>£000</v>
      </c>
      <c r="G1724" s="103">
        <f t="shared" si="153"/>
        <v>0</v>
      </c>
      <c r="H1724" s="103">
        <f t="shared" si="153"/>
        <v>0</v>
      </c>
      <c r="I1724" s="103">
        <f t="shared" si="153"/>
        <v>0</v>
      </c>
      <c r="J1724" s="103">
        <f t="shared" si="153"/>
        <v>0</v>
      </c>
      <c r="K1724" s="103">
        <f t="shared" si="153"/>
        <v>0</v>
      </c>
      <c r="L1724" s="103">
        <f t="shared" si="153"/>
        <v>0</v>
      </c>
      <c r="M1724" s="103">
        <f t="shared" si="153"/>
        <v>0</v>
      </c>
      <c r="N1724" s="103">
        <f t="shared" si="153"/>
        <v>0</v>
      </c>
      <c r="O1724" s="103">
        <f t="shared" si="153"/>
        <v>0</v>
      </c>
      <c r="P1724" s="103">
        <f t="shared" si="153"/>
        <v>0</v>
      </c>
      <c r="Q1724" s="103">
        <f t="shared" si="153"/>
        <v>0</v>
      </c>
      <c r="R1724" s="103">
        <f t="shared" si="153"/>
        <v>0</v>
      </c>
      <c r="S1724" s="103">
        <f t="shared" si="153"/>
        <v>0</v>
      </c>
      <c r="T1724" s="103">
        <f t="shared" si="153"/>
        <v>0</v>
      </c>
      <c r="U1724" s="103">
        <f t="shared" si="153"/>
        <v>0</v>
      </c>
      <c r="V1724" s="103">
        <f t="shared" si="153"/>
        <v>0</v>
      </c>
      <c r="W1724" s="103">
        <f t="shared" si="153"/>
        <v>0</v>
      </c>
      <c r="X1724" s="103">
        <f t="shared" si="153"/>
        <v>0</v>
      </c>
      <c r="Y1724" s="103">
        <f t="shared" si="153"/>
        <v>0</v>
      </c>
      <c r="Z1724" s="103">
        <f t="shared" si="153"/>
        <v>0</v>
      </c>
      <c r="AA1724" s="103">
        <f t="shared" si="153"/>
        <v>0</v>
      </c>
      <c r="AB1724" s="103">
        <f t="shared" si="153"/>
        <v>0</v>
      </c>
      <c r="AC1724" s="104">
        <f t="shared" si="153"/>
        <v>0</v>
      </c>
      <c r="AE1724" s="105">
        <f t="shared" si="154"/>
        <v>0</v>
      </c>
      <c r="AG1724" s="105">
        <f t="shared" si="155"/>
        <v>0</v>
      </c>
      <c r="AI1724" s="105">
        <f t="shared" si="156"/>
        <v>0</v>
      </c>
      <c r="AK1724" s="301"/>
    </row>
    <row r="1725" spans="2:37" ht="12.75" customHeight="1" outlineLevel="1" x14ac:dyDescent="0.25">
      <c r="D1725" s="139" t="str">
        <f>'Line Items'!D1007</f>
        <v>HST Catering - Porterbrook</v>
      </c>
      <c r="E1725" s="102"/>
      <c r="F1725" s="140" t="str">
        <f t="shared" si="152"/>
        <v>£000</v>
      </c>
      <c r="G1725" s="103">
        <f t="shared" si="153"/>
        <v>0</v>
      </c>
      <c r="H1725" s="103">
        <f t="shared" si="153"/>
        <v>0</v>
      </c>
      <c r="I1725" s="103">
        <f t="shared" si="153"/>
        <v>0</v>
      </c>
      <c r="J1725" s="103">
        <f t="shared" si="153"/>
        <v>0</v>
      </c>
      <c r="K1725" s="103">
        <f t="shared" si="153"/>
        <v>0</v>
      </c>
      <c r="L1725" s="103">
        <f t="shared" si="153"/>
        <v>0</v>
      </c>
      <c r="M1725" s="103">
        <f t="shared" si="153"/>
        <v>0</v>
      </c>
      <c r="N1725" s="103">
        <f t="shared" si="153"/>
        <v>0</v>
      </c>
      <c r="O1725" s="103">
        <f t="shared" si="153"/>
        <v>0</v>
      </c>
      <c r="P1725" s="103">
        <f t="shared" si="153"/>
        <v>0</v>
      </c>
      <c r="Q1725" s="103">
        <f t="shared" si="153"/>
        <v>0</v>
      </c>
      <c r="R1725" s="103">
        <f t="shared" si="153"/>
        <v>0</v>
      </c>
      <c r="S1725" s="103">
        <f t="shared" si="153"/>
        <v>0</v>
      </c>
      <c r="T1725" s="103">
        <f t="shared" si="153"/>
        <v>0</v>
      </c>
      <c r="U1725" s="103">
        <f t="shared" si="153"/>
        <v>0</v>
      </c>
      <c r="V1725" s="103">
        <f t="shared" si="153"/>
        <v>0</v>
      </c>
      <c r="W1725" s="103">
        <f t="shared" si="153"/>
        <v>0</v>
      </c>
      <c r="X1725" s="103">
        <f t="shared" si="153"/>
        <v>0</v>
      </c>
      <c r="Y1725" s="103">
        <f t="shared" si="153"/>
        <v>0</v>
      </c>
      <c r="Z1725" s="103">
        <f t="shared" si="153"/>
        <v>0</v>
      </c>
      <c r="AA1725" s="103">
        <f t="shared" si="153"/>
        <v>0</v>
      </c>
      <c r="AB1725" s="103">
        <f t="shared" si="153"/>
        <v>0</v>
      </c>
      <c r="AC1725" s="104">
        <f t="shared" si="153"/>
        <v>0</v>
      </c>
      <c r="AE1725" s="105">
        <f t="shared" si="154"/>
        <v>0</v>
      </c>
      <c r="AG1725" s="105">
        <f t="shared" si="155"/>
        <v>0</v>
      </c>
      <c r="AI1725" s="105">
        <f t="shared" si="156"/>
        <v>0</v>
      </c>
      <c r="AK1725" s="301"/>
    </row>
    <row r="1726" spans="2:37" ht="12.75" customHeight="1" outlineLevel="1" x14ac:dyDescent="0.25">
      <c r="D1726" s="139" t="str">
        <f>'Line Items'!D1008</f>
        <v>HST Spares - Porterbrook</v>
      </c>
      <c r="E1726" s="102"/>
      <c r="F1726" s="140" t="str">
        <f t="shared" si="152"/>
        <v>£000</v>
      </c>
      <c r="G1726" s="103">
        <f t="shared" si="153"/>
        <v>0</v>
      </c>
      <c r="H1726" s="103">
        <f t="shared" si="153"/>
        <v>0</v>
      </c>
      <c r="I1726" s="103">
        <f t="shared" si="153"/>
        <v>0</v>
      </c>
      <c r="J1726" s="103">
        <f t="shared" ref="J1726:AC1726" si="157">SUM(J1466,J1531,J1596,J1661)</f>
        <v>0</v>
      </c>
      <c r="K1726" s="103">
        <f t="shared" si="157"/>
        <v>0</v>
      </c>
      <c r="L1726" s="103">
        <f t="shared" si="157"/>
        <v>0</v>
      </c>
      <c r="M1726" s="103">
        <f t="shared" si="157"/>
        <v>0</v>
      </c>
      <c r="N1726" s="103">
        <f t="shared" si="157"/>
        <v>0</v>
      </c>
      <c r="O1726" s="103">
        <f t="shared" si="157"/>
        <v>0</v>
      </c>
      <c r="P1726" s="103">
        <f t="shared" si="157"/>
        <v>0</v>
      </c>
      <c r="Q1726" s="103">
        <f t="shared" si="157"/>
        <v>0</v>
      </c>
      <c r="R1726" s="103">
        <f t="shared" si="157"/>
        <v>0</v>
      </c>
      <c r="S1726" s="103">
        <f t="shared" si="157"/>
        <v>0</v>
      </c>
      <c r="T1726" s="103">
        <f t="shared" si="157"/>
        <v>0</v>
      </c>
      <c r="U1726" s="103">
        <f t="shared" si="157"/>
        <v>0</v>
      </c>
      <c r="V1726" s="103">
        <f t="shared" si="157"/>
        <v>0</v>
      </c>
      <c r="W1726" s="103">
        <f t="shared" si="157"/>
        <v>0</v>
      </c>
      <c r="X1726" s="103">
        <f t="shared" si="157"/>
        <v>0</v>
      </c>
      <c r="Y1726" s="103">
        <f t="shared" si="157"/>
        <v>0</v>
      </c>
      <c r="Z1726" s="103">
        <f t="shared" si="157"/>
        <v>0</v>
      </c>
      <c r="AA1726" s="103">
        <f t="shared" si="157"/>
        <v>0</v>
      </c>
      <c r="AB1726" s="103">
        <f t="shared" si="157"/>
        <v>0</v>
      </c>
      <c r="AC1726" s="104">
        <f t="shared" si="157"/>
        <v>0</v>
      </c>
      <c r="AE1726" s="105">
        <f t="shared" si="154"/>
        <v>0</v>
      </c>
      <c r="AG1726" s="105">
        <f t="shared" si="155"/>
        <v>0</v>
      </c>
      <c r="AI1726" s="105">
        <f t="shared" si="156"/>
        <v>0</v>
      </c>
      <c r="AK1726" s="301"/>
    </row>
    <row r="1727" spans="2:37" ht="12.75" customHeight="1" outlineLevel="1" x14ac:dyDescent="0.25">
      <c r="D1727" s="139" t="str">
        <f>'Line Items'!D1009</f>
        <v>HST Powercar - Angel</v>
      </c>
      <c r="E1727" s="102"/>
      <c r="F1727" s="140" t="str">
        <f t="shared" si="152"/>
        <v>£000</v>
      </c>
      <c r="G1727" s="103">
        <f t="shared" ref="G1727:AC1738" si="158">SUM(G1467,G1532,G1597,G1662)</f>
        <v>0</v>
      </c>
      <c r="H1727" s="103">
        <f t="shared" si="158"/>
        <v>0</v>
      </c>
      <c r="I1727" s="103">
        <f t="shared" si="158"/>
        <v>0</v>
      </c>
      <c r="J1727" s="103">
        <f t="shared" si="158"/>
        <v>0</v>
      </c>
      <c r="K1727" s="103">
        <f t="shared" si="158"/>
        <v>0</v>
      </c>
      <c r="L1727" s="103">
        <f t="shared" si="158"/>
        <v>0</v>
      </c>
      <c r="M1727" s="103">
        <f t="shared" si="158"/>
        <v>0</v>
      </c>
      <c r="N1727" s="103">
        <f t="shared" si="158"/>
        <v>0</v>
      </c>
      <c r="O1727" s="103">
        <f t="shared" si="158"/>
        <v>0</v>
      </c>
      <c r="P1727" s="103">
        <f t="shared" si="158"/>
        <v>0</v>
      </c>
      <c r="Q1727" s="103">
        <f t="shared" si="158"/>
        <v>0</v>
      </c>
      <c r="R1727" s="103">
        <f t="shared" si="158"/>
        <v>0</v>
      </c>
      <c r="S1727" s="103">
        <f t="shared" si="158"/>
        <v>0</v>
      </c>
      <c r="T1727" s="103">
        <f t="shared" si="158"/>
        <v>0</v>
      </c>
      <c r="U1727" s="103">
        <f t="shared" si="158"/>
        <v>0</v>
      </c>
      <c r="V1727" s="103">
        <f t="shared" si="158"/>
        <v>0</v>
      </c>
      <c r="W1727" s="103">
        <f t="shared" si="158"/>
        <v>0</v>
      </c>
      <c r="X1727" s="103">
        <f t="shared" si="158"/>
        <v>0</v>
      </c>
      <c r="Y1727" s="103">
        <f t="shared" si="158"/>
        <v>0</v>
      </c>
      <c r="Z1727" s="103">
        <f t="shared" si="158"/>
        <v>0</v>
      </c>
      <c r="AA1727" s="103">
        <f t="shared" si="158"/>
        <v>0</v>
      </c>
      <c r="AB1727" s="103">
        <f t="shared" si="158"/>
        <v>0</v>
      </c>
      <c r="AC1727" s="104">
        <f t="shared" si="158"/>
        <v>0</v>
      </c>
      <c r="AE1727" s="105">
        <f t="shared" si="154"/>
        <v>0</v>
      </c>
      <c r="AG1727" s="105">
        <f t="shared" si="155"/>
        <v>0</v>
      </c>
      <c r="AI1727" s="105">
        <f t="shared" si="156"/>
        <v>0</v>
      </c>
      <c r="AK1727" s="301"/>
    </row>
    <row r="1728" spans="2:37" ht="12.75" customHeight="1" outlineLevel="1" x14ac:dyDescent="0.25">
      <c r="D1728" s="139" t="str">
        <f>'Line Items'!D1010</f>
        <v>HST Trailer - Angel</v>
      </c>
      <c r="E1728" s="102"/>
      <c r="F1728" s="140" t="str">
        <f t="shared" si="152"/>
        <v>£000</v>
      </c>
      <c r="G1728" s="103">
        <f t="shared" si="158"/>
        <v>0</v>
      </c>
      <c r="H1728" s="103">
        <f t="shared" si="158"/>
        <v>0</v>
      </c>
      <c r="I1728" s="103">
        <f t="shared" si="158"/>
        <v>0</v>
      </c>
      <c r="J1728" s="103">
        <f t="shared" si="158"/>
        <v>0</v>
      </c>
      <c r="K1728" s="103">
        <f t="shared" si="158"/>
        <v>0</v>
      </c>
      <c r="L1728" s="103">
        <f t="shared" si="158"/>
        <v>0</v>
      </c>
      <c r="M1728" s="103">
        <f t="shared" si="158"/>
        <v>0</v>
      </c>
      <c r="N1728" s="103">
        <f t="shared" si="158"/>
        <v>0</v>
      </c>
      <c r="O1728" s="103">
        <f t="shared" si="158"/>
        <v>0</v>
      </c>
      <c r="P1728" s="103">
        <f t="shared" si="158"/>
        <v>0</v>
      </c>
      <c r="Q1728" s="103">
        <f t="shared" si="158"/>
        <v>0</v>
      </c>
      <c r="R1728" s="103">
        <f t="shared" si="158"/>
        <v>0</v>
      </c>
      <c r="S1728" s="103">
        <f t="shared" si="158"/>
        <v>0</v>
      </c>
      <c r="T1728" s="103">
        <f t="shared" si="158"/>
        <v>0</v>
      </c>
      <c r="U1728" s="103">
        <f t="shared" si="158"/>
        <v>0</v>
      </c>
      <c r="V1728" s="103">
        <f t="shared" si="158"/>
        <v>0</v>
      </c>
      <c r="W1728" s="103">
        <f t="shared" si="158"/>
        <v>0</v>
      </c>
      <c r="X1728" s="103">
        <f t="shared" si="158"/>
        <v>0</v>
      </c>
      <c r="Y1728" s="103">
        <f t="shared" si="158"/>
        <v>0</v>
      </c>
      <c r="Z1728" s="103">
        <f t="shared" si="158"/>
        <v>0</v>
      </c>
      <c r="AA1728" s="103">
        <f t="shared" si="158"/>
        <v>0</v>
      </c>
      <c r="AB1728" s="103">
        <f t="shared" si="158"/>
        <v>0</v>
      </c>
      <c r="AC1728" s="104">
        <f t="shared" si="158"/>
        <v>0</v>
      </c>
      <c r="AE1728" s="105">
        <f t="shared" si="154"/>
        <v>0</v>
      </c>
      <c r="AG1728" s="105">
        <f t="shared" si="155"/>
        <v>0</v>
      </c>
      <c r="AI1728" s="105">
        <f t="shared" si="156"/>
        <v>0</v>
      </c>
      <c r="AK1728" s="301"/>
    </row>
    <row r="1729" spans="4:37" ht="12.75" customHeight="1" outlineLevel="1" x14ac:dyDescent="0.25">
      <c r="D1729" s="139" t="str">
        <f>'Line Items'!D1011</f>
        <v>[Rolling Stock Line 15]</v>
      </c>
      <c r="E1729" s="102"/>
      <c r="F1729" s="140" t="str">
        <f t="shared" si="152"/>
        <v>£000</v>
      </c>
      <c r="G1729" s="103">
        <f t="shared" si="158"/>
        <v>0</v>
      </c>
      <c r="H1729" s="103">
        <f t="shared" si="158"/>
        <v>0</v>
      </c>
      <c r="I1729" s="103">
        <f t="shared" si="158"/>
        <v>0</v>
      </c>
      <c r="J1729" s="103">
        <f t="shared" si="158"/>
        <v>0</v>
      </c>
      <c r="K1729" s="103">
        <f t="shared" si="158"/>
        <v>0</v>
      </c>
      <c r="L1729" s="103">
        <f t="shared" si="158"/>
        <v>0</v>
      </c>
      <c r="M1729" s="103">
        <f t="shared" si="158"/>
        <v>0</v>
      </c>
      <c r="N1729" s="103">
        <f t="shared" si="158"/>
        <v>0</v>
      </c>
      <c r="O1729" s="103">
        <f t="shared" si="158"/>
        <v>0</v>
      </c>
      <c r="P1729" s="103">
        <f t="shared" si="158"/>
        <v>0</v>
      </c>
      <c r="Q1729" s="103">
        <f t="shared" si="158"/>
        <v>0</v>
      </c>
      <c r="R1729" s="103">
        <f t="shared" si="158"/>
        <v>0</v>
      </c>
      <c r="S1729" s="103">
        <f t="shared" si="158"/>
        <v>0</v>
      </c>
      <c r="T1729" s="103">
        <f t="shared" si="158"/>
        <v>0</v>
      </c>
      <c r="U1729" s="103">
        <f t="shared" si="158"/>
        <v>0</v>
      </c>
      <c r="V1729" s="103">
        <f t="shared" si="158"/>
        <v>0</v>
      </c>
      <c r="W1729" s="103">
        <f t="shared" si="158"/>
        <v>0</v>
      </c>
      <c r="X1729" s="103">
        <f t="shared" si="158"/>
        <v>0</v>
      </c>
      <c r="Y1729" s="103">
        <f t="shared" si="158"/>
        <v>0</v>
      </c>
      <c r="Z1729" s="103">
        <f t="shared" si="158"/>
        <v>0</v>
      </c>
      <c r="AA1729" s="103">
        <f t="shared" si="158"/>
        <v>0</v>
      </c>
      <c r="AB1729" s="103">
        <f t="shared" si="158"/>
        <v>0</v>
      </c>
      <c r="AC1729" s="104">
        <f t="shared" si="158"/>
        <v>0</v>
      </c>
      <c r="AE1729" s="105">
        <f t="shared" si="154"/>
        <v>0</v>
      </c>
      <c r="AG1729" s="105">
        <f t="shared" si="155"/>
        <v>0</v>
      </c>
      <c r="AI1729" s="105">
        <f t="shared" si="156"/>
        <v>0</v>
      </c>
      <c r="AK1729" s="301"/>
    </row>
    <row r="1730" spans="4:37" ht="12.75" customHeight="1" outlineLevel="1" x14ac:dyDescent="0.25">
      <c r="D1730" s="139" t="str">
        <f>'Line Items'!D1012</f>
        <v>[Rolling Stock Line 16]</v>
      </c>
      <c r="E1730" s="102"/>
      <c r="F1730" s="140" t="str">
        <f t="shared" si="152"/>
        <v>£000</v>
      </c>
      <c r="G1730" s="103">
        <f t="shared" si="158"/>
        <v>0</v>
      </c>
      <c r="H1730" s="103">
        <f t="shared" si="158"/>
        <v>0</v>
      </c>
      <c r="I1730" s="103">
        <f t="shared" si="158"/>
        <v>0</v>
      </c>
      <c r="J1730" s="103">
        <f t="shared" si="158"/>
        <v>0</v>
      </c>
      <c r="K1730" s="103">
        <f t="shared" si="158"/>
        <v>0</v>
      </c>
      <c r="L1730" s="103">
        <f t="shared" si="158"/>
        <v>0</v>
      </c>
      <c r="M1730" s="103">
        <f t="shared" si="158"/>
        <v>0</v>
      </c>
      <c r="N1730" s="103">
        <f t="shared" si="158"/>
        <v>0</v>
      </c>
      <c r="O1730" s="103">
        <f t="shared" si="158"/>
        <v>0</v>
      </c>
      <c r="P1730" s="103">
        <f t="shared" si="158"/>
        <v>0</v>
      </c>
      <c r="Q1730" s="103">
        <f t="shared" si="158"/>
        <v>0</v>
      </c>
      <c r="R1730" s="103">
        <f t="shared" si="158"/>
        <v>0</v>
      </c>
      <c r="S1730" s="103">
        <f t="shared" si="158"/>
        <v>0</v>
      </c>
      <c r="T1730" s="103">
        <f t="shared" si="158"/>
        <v>0</v>
      </c>
      <c r="U1730" s="103">
        <f t="shared" si="158"/>
        <v>0</v>
      </c>
      <c r="V1730" s="103">
        <f t="shared" si="158"/>
        <v>0</v>
      </c>
      <c r="W1730" s="103">
        <f t="shared" si="158"/>
        <v>0</v>
      </c>
      <c r="X1730" s="103">
        <f t="shared" si="158"/>
        <v>0</v>
      </c>
      <c r="Y1730" s="103">
        <f t="shared" si="158"/>
        <v>0</v>
      </c>
      <c r="Z1730" s="103">
        <f t="shared" si="158"/>
        <v>0</v>
      </c>
      <c r="AA1730" s="103">
        <f t="shared" si="158"/>
        <v>0</v>
      </c>
      <c r="AB1730" s="103">
        <f t="shared" si="158"/>
        <v>0</v>
      </c>
      <c r="AC1730" s="104">
        <f t="shared" si="158"/>
        <v>0</v>
      </c>
      <c r="AE1730" s="105">
        <f t="shared" si="154"/>
        <v>0</v>
      </c>
      <c r="AG1730" s="105">
        <f t="shared" si="155"/>
        <v>0</v>
      </c>
      <c r="AI1730" s="105">
        <f t="shared" si="156"/>
        <v>0</v>
      </c>
      <c r="AK1730" s="301"/>
    </row>
    <row r="1731" spans="4:37" ht="12.75" customHeight="1" outlineLevel="1" x14ac:dyDescent="0.25">
      <c r="D1731" s="139" t="str">
        <f>'Line Items'!D1013</f>
        <v>[Rolling Stock Line 17]</v>
      </c>
      <c r="E1731" s="102"/>
      <c r="F1731" s="140" t="str">
        <f t="shared" si="152"/>
        <v>£000</v>
      </c>
      <c r="G1731" s="103">
        <f t="shared" si="158"/>
        <v>0</v>
      </c>
      <c r="H1731" s="103">
        <f t="shared" si="158"/>
        <v>0</v>
      </c>
      <c r="I1731" s="103">
        <f t="shared" si="158"/>
        <v>0</v>
      </c>
      <c r="J1731" s="103">
        <f t="shared" si="158"/>
        <v>0</v>
      </c>
      <c r="K1731" s="103">
        <f t="shared" si="158"/>
        <v>0</v>
      </c>
      <c r="L1731" s="103">
        <f t="shared" si="158"/>
        <v>0</v>
      </c>
      <c r="M1731" s="103">
        <f t="shared" si="158"/>
        <v>0</v>
      </c>
      <c r="N1731" s="103">
        <f t="shared" si="158"/>
        <v>0</v>
      </c>
      <c r="O1731" s="103">
        <f t="shared" si="158"/>
        <v>0</v>
      </c>
      <c r="P1731" s="103">
        <f t="shared" si="158"/>
        <v>0</v>
      </c>
      <c r="Q1731" s="103">
        <f t="shared" si="158"/>
        <v>0</v>
      </c>
      <c r="R1731" s="103">
        <f t="shared" si="158"/>
        <v>0</v>
      </c>
      <c r="S1731" s="103">
        <f t="shared" si="158"/>
        <v>0</v>
      </c>
      <c r="T1731" s="103">
        <f t="shared" si="158"/>
        <v>0</v>
      </c>
      <c r="U1731" s="103">
        <f t="shared" si="158"/>
        <v>0</v>
      </c>
      <c r="V1731" s="103">
        <f t="shared" si="158"/>
        <v>0</v>
      </c>
      <c r="W1731" s="103">
        <f t="shared" si="158"/>
        <v>0</v>
      </c>
      <c r="X1731" s="103">
        <f t="shared" si="158"/>
        <v>0</v>
      </c>
      <c r="Y1731" s="103">
        <f t="shared" si="158"/>
        <v>0</v>
      </c>
      <c r="Z1731" s="103">
        <f t="shared" si="158"/>
        <v>0</v>
      </c>
      <c r="AA1731" s="103">
        <f t="shared" si="158"/>
        <v>0</v>
      </c>
      <c r="AB1731" s="103">
        <f t="shared" si="158"/>
        <v>0</v>
      </c>
      <c r="AC1731" s="104">
        <f t="shared" si="158"/>
        <v>0</v>
      </c>
      <c r="AE1731" s="105">
        <f t="shared" si="154"/>
        <v>0</v>
      </c>
      <c r="AG1731" s="105">
        <f t="shared" si="155"/>
        <v>0</v>
      </c>
      <c r="AI1731" s="105">
        <f t="shared" si="156"/>
        <v>0</v>
      </c>
      <c r="AK1731" s="301"/>
    </row>
    <row r="1732" spans="4:37" ht="12.75" customHeight="1" outlineLevel="1" x14ac:dyDescent="0.25">
      <c r="D1732" s="139" t="str">
        <f>'Line Items'!D1014</f>
        <v>[Rolling Stock Line 18]</v>
      </c>
      <c r="E1732" s="102"/>
      <c r="F1732" s="140" t="str">
        <f t="shared" si="152"/>
        <v>£000</v>
      </c>
      <c r="G1732" s="103">
        <f t="shared" si="158"/>
        <v>0</v>
      </c>
      <c r="H1732" s="103">
        <f t="shared" si="158"/>
        <v>0</v>
      </c>
      <c r="I1732" s="103">
        <f t="shared" si="158"/>
        <v>0</v>
      </c>
      <c r="J1732" s="103">
        <f t="shared" si="158"/>
        <v>0</v>
      </c>
      <c r="K1732" s="103">
        <f t="shared" si="158"/>
        <v>0</v>
      </c>
      <c r="L1732" s="103">
        <f t="shared" si="158"/>
        <v>0</v>
      </c>
      <c r="M1732" s="103">
        <f t="shared" si="158"/>
        <v>0</v>
      </c>
      <c r="N1732" s="103">
        <f t="shared" si="158"/>
        <v>0</v>
      </c>
      <c r="O1732" s="103">
        <f t="shared" si="158"/>
        <v>0</v>
      </c>
      <c r="P1732" s="103">
        <f t="shared" si="158"/>
        <v>0</v>
      </c>
      <c r="Q1732" s="103">
        <f t="shared" si="158"/>
        <v>0</v>
      </c>
      <c r="R1732" s="103">
        <f t="shared" si="158"/>
        <v>0</v>
      </c>
      <c r="S1732" s="103">
        <f t="shared" si="158"/>
        <v>0</v>
      </c>
      <c r="T1732" s="103">
        <f t="shared" si="158"/>
        <v>0</v>
      </c>
      <c r="U1732" s="103">
        <f t="shared" si="158"/>
        <v>0</v>
      </c>
      <c r="V1732" s="103">
        <f t="shared" si="158"/>
        <v>0</v>
      </c>
      <c r="W1732" s="103">
        <f t="shared" si="158"/>
        <v>0</v>
      </c>
      <c r="X1732" s="103">
        <f t="shared" si="158"/>
        <v>0</v>
      </c>
      <c r="Y1732" s="103">
        <f t="shared" si="158"/>
        <v>0</v>
      </c>
      <c r="Z1732" s="103">
        <f t="shared" si="158"/>
        <v>0</v>
      </c>
      <c r="AA1732" s="103">
        <f t="shared" si="158"/>
        <v>0</v>
      </c>
      <c r="AB1732" s="103">
        <f t="shared" si="158"/>
        <v>0</v>
      </c>
      <c r="AC1732" s="104">
        <f t="shared" si="158"/>
        <v>0</v>
      </c>
      <c r="AE1732" s="105">
        <f t="shared" si="154"/>
        <v>0</v>
      </c>
      <c r="AG1732" s="105">
        <f t="shared" si="155"/>
        <v>0</v>
      </c>
      <c r="AI1732" s="105">
        <f t="shared" si="156"/>
        <v>0</v>
      </c>
      <c r="AK1732" s="301"/>
    </row>
    <row r="1733" spans="4:37" ht="12.75" customHeight="1" outlineLevel="1" x14ac:dyDescent="0.25">
      <c r="D1733" s="139" t="str">
        <f>'Line Items'!D1015</f>
        <v>[Rolling Stock Line 19]</v>
      </c>
      <c r="E1733" s="102"/>
      <c r="F1733" s="140" t="str">
        <f t="shared" si="152"/>
        <v>£000</v>
      </c>
      <c r="G1733" s="103">
        <f t="shared" si="158"/>
        <v>0</v>
      </c>
      <c r="H1733" s="103">
        <f t="shared" si="158"/>
        <v>0</v>
      </c>
      <c r="I1733" s="103">
        <f t="shared" si="158"/>
        <v>0</v>
      </c>
      <c r="J1733" s="103">
        <f t="shared" si="158"/>
        <v>0</v>
      </c>
      <c r="K1733" s="103">
        <f t="shared" si="158"/>
        <v>0</v>
      </c>
      <c r="L1733" s="103">
        <f t="shared" si="158"/>
        <v>0</v>
      </c>
      <c r="M1733" s="103">
        <f t="shared" si="158"/>
        <v>0</v>
      </c>
      <c r="N1733" s="103">
        <f t="shared" si="158"/>
        <v>0</v>
      </c>
      <c r="O1733" s="103">
        <f t="shared" si="158"/>
        <v>0</v>
      </c>
      <c r="P1733" s="103">
        <f t="shared" si="158"/>
        <v>0</v>
      </c>
      <c r="Q1733" s="103">
        <f t="shared" si="158"/>
        <v>0</v>
      </c>
      <c r="R1733" s="103">
        <f t="shared" si="158"/>
        <v>0</v>
      </c>
      <c r="S1733" s="103">
        <f t="shared" si="158"/>
        <v>0</v>
      </c>
      <c r="T1733" s="103">
        <f t="shared" si="158"/>
        <v>0</v>
      </c>
      <c r="U1733" s="103">
        <f t="shared" si="158"/>
        <v>0</v>
      </c>
      <c r="V1733" s="103">
        <f t="shared" si="158"/>
        <v>0</v>
      </c>
      <c r="W1733" s="103">
        <f t="shared" si="158"/>
        <v>0</v>
      </c>
      <c r="X1733" s="103">
        <f t="shared" si="158"/>
        <v>0</v>
      </c>
      <c r="Y1733" s="103">
        <f t="shared" si="158"/>
        <v>0</v>
      </c>
      <c r="Z1733" s="103">
        <f t="shared" si="158"/>
        <v>0</v>
      </c>
      <c r="AA1733" s="103">
        <f t="shared" si="158"/>
        <v>0</v>
      </c>
      <c r="AB1733" s="103">
        <f t="shared" si="158"/>
        <v>0</v>
      </c>
      <c r="AC1733" s="104">
        <f t="shared" si="158"/>
        <v>0</v>
      </c>
      <c r="AE1733" s="105">
        <f t="shared" si="154"/>
        <v>0</v>
      </c>
      <c r="AG1733" s="105">
        <f t="shared" si="155"/>
        <v>0</v>
      </c>
      <c r="AI1733" s="105">
        <f t="shared" si="156"/>
        <v>0</v>
      </c>
      <c r="AK1733" s="301"/>
    </row>
    <row r="1734" spans="4:37" ht="12.75" customHeight="1" outlineLevel="1" x14ac:dyDescent="0.25">
      <c r="D1734" s="139" t="str">
        <f>'Line Items'!D1016</f>
        <v>[Rolling Stock Line 20]</v>
      </c>
      <c r="E1734" s="102"/>
      <c r="F1734" s="140" t="str">
        <f t="shared" si="152"/>
        <v>£000</v>
      </c>
      <c r="G1734" s="103">
        <f t="shared" si="158"/>
        <v>0</v>
      </c>
      <c r="H1734" s="103">
        <f t="shared" si="158"/>
        <v>0</v>
      </c>
      <c r="I1734" s="103">
        <f t="shared" si="158"/>
        <v>0</v>
      </c>
      <c r="J1734" s="103">
        <f t="shared" si="158"/>
        <v>0</v>
      </c>
      <c r="K1734" s="103">
        <f t="shared" si="158"/>
        <v>0</v>
      </c>
      <c r="L1734" s="103">
        <f t="shared" si="158"/>
        <v>0</v>
      </c>
      <c r="M1734" s="103">
        <f t="shared" si="158"/>
        <v>0</v>
      </c>
      <c r="N1734" s="103">
        <f t="shared" si="158"/>
        <v>0</v>
      </c>
      <c r="O1734" s="103">
        <f t="shared" si="158"/>
        <v>0</v>
      </c>
      <c r="P1734" s="103">
        <f t="shared" si="158"/>
        <v>0</v>
      </c>
      <c r="Q1734" s="103">
        <f t="shared" si="158"/>
        <v>0</v>
      </c>
      <c r="R1734" s="103">
        <f t="shared" si="158"/>
        <v>0</v>
      </c>
      <c r="S1734" s="103">
        <f t="shared" si="158"/>
        <v>0</v>
      </c>
      <c r="T1734" s="103">
        <f t="shared" si="158"/>
        <v>0</v>
      </c>
      <c r="U1734" s="103">
        <f t="shared" si="158"/>
        <v>0</v>
      </c>
      <c r="V1734" s="103">
        <f t="shared" si="158"/>
        <v>0</v>
      </c>
      <c r="W1734" s="103">
        <f t="shared" si="158"/>
        <v>0</v>
      </c>
      <c r="X1734" s="103">
        <f t="shared" si="158"/>
        <v>0</v>
      </c>
      <c r="Y1734" s="103">
        <f t="shared" si="158"/>
        <v>0</v>
      </c>
      <c r="Z1734" s="103">
        <f t="shared" si="158"/>
        <v>0</v>
      </c>
      <c r="AA1734" s="103">
        <f t="shared" si="158"/>
        <v>0</v>
      </c>
      <c r="AB1734" s="103">
        <f t="shared" si="158"/>
        <v>0</v>
      </c>
      <c r="AC1734" s="104">
        <f t="shared" si="158"/>
        <v>0</v>
      </c>
      <c r="AE1734" s="105">
        <f t="shared" si="154"/>
        <v>0</v>
      </c>
      <c r="AG1734" s="105">
        <f t="shared" si="155"/>
        <v>0</v>
      </c>
      <c r="AI1734" s="105">
        <f t="shared" si="156"/>
        <v>0</v>
      </c>
      <c r="AK1734" s="301"/>
    </row>
    <row r="1735" spans="4:37" ht="12.75" customHeight="1" outlineLevel="1" x14ac:dyDescent="0.25">
      <c r="D1735" s="139" t="str">
        <f>'Line Items'!D1017</f>
        <v>[Rolling Stock Line 21]</v>
      </c>
      <c r="E1735" s="102"/>
      <c r="F1735" s="140" t="str">
        <f t="shared" si="152"/>
        <v>£000</v>
      </c>
      <c r="G1735" s="103">
        <f t="shared" si="158"/>
        <v>0</v>
      </c>
      <c r="H1735" s="103">
        <f t="shared" si="158"/>
        <v>0</v>
      </c>
      <c r="I1735" s="103">
        <f t="shared" si="158"/>
        <v>0</v>
      </c>
      <c r="J1735" s="103">
        <f t="shared" si="158"/>
        <v>0</v>
      </c>
      <c r="K1735" s="103">
        <f t="shared" si="158"/>
        <v>0</v>
      </c>
      <c r="L1735" s="103">
        <f t="shared" si="158"/>
        <v>0</v>
      </c>
      <c r="M1735" s="103">
        <f t="shared" si="158"/>
        <v>0</v>
      </c>
      <c r="N1735" s="103">
        <f t="shared" si="158"/>
        <v>0</v>
      </c>
      <c r="O1735" s="103">
        <f t="shared" si="158"/>
        <v>0</v>
      </c>
      <c r="P1735" s="103">
        <f t="shared" si="158"/>
        <v>0</v>
      </c>
      <c r="Q1735" s="103">
        <f t="shared" si="158"/>
        <v>0</v>
      </c>
      <c r="R1735" s="103">
        <f t="shared" si="158"/>
        <v>0</v>
      </c>
      <c r="S1735" s="103">
        <f t="shared" si="158"/>
        <v>0</v>
      </c>
      <c r="T1735" s="103">
        <f t="shared" si="158"/>
        <v>0</v>
      </c>
      <c r="U1735" s="103">
        <f t="shared" si="158"/>
        <v>0</v>
      </c>
      <c r="V1735" s="103">
        <f t="shared" si="158"/>
        <v>0</v>
      </c>
      <c r="W1735" s="103">
        <f t="shared" si="158"/>
        <v>0</v>
      </c>
      <c r="X1735" s="103">
        <f t="shared" si="158"/>
        <v>0</v>
      </c>
      <c r="Y1735" s="103">
        <f t="shared" si="158"/>
        <v>0</v>
      </c>
      <c r="Z1735" s="103">
        <f t="shared" si="158"/>
        <v>0</v>
      </c>
      <c r="AA1735" s="103">
        <f t="shared" si="158"/>
        <v>0</v>
      </c>
      <c r="AB1735" s="103">
        <f t="shared" si="158"/>
        <v>0</v>
      </c>
      <c r="AC1735" s="104">
        <f t="shared" si="158"/>
        <v>0</v>
      </c>
      <c r="AE1735" s="105">
        <f t="shared" si="154"/>
        <v>0</v>
      </c>
      <c r="AG1735" s="105">
        <f t="shared" si="155"/>
        <v>0</v>
      </c>
      <c r="AI1735" s="105">
        <f t="shared" si="156"/>
        <v>0</v>
      </c>
      <c r="AK1735" s="301"/>
    </row>
    <row r="1736" spans="4:37" ht="12.75" customHeight="1" outlineLevel="1" x14ac:dyDescent="0.25">
      <c r="D1736" s="139" t="str">
        <f>'Line Items'!D1018</f>
        <v>[Rolling Stock Line 22]</v>
      </c>
      <c r="E1736" s="102"/>
      <c r="F1736" s="140" t="str">
        <f t="shared" si="152"/>
        <v>£000</v>
      </c>
      <c r="G1736" s="103">
        <f t="shared" si="158"/>
        <v>0</v>
      </c>
      <c r="H1736" s="103">
        <f t="shared" si="158"/>
        <v>0</v>
      </c>
      <c r="I1736" s="103">
        <f t="shared" si="158"/>
        <v>0</v>
      </c>
      <c r="J1736" s="103">
        <f t="shared" si="158"/>
        <v>0</v>
      </c>
      <c r="K1736" s="103">
        <f t="shared" si="158"/>
        <v>0</v>
      </c>
      <c r="L1736" s="103">
        <f t="shared" si="158"/>
        <v>0</v>
      </c>
      <c r="M1736" s="103">
        <f t="shared" si="158"/>
        <v>0</v>
      </c>
      <c r="N1736" s="103">
        <f t="shared" si="158"/>
        <v>0</v>
      </c>
      <c r="O1736" s="103">
        <f t="shared" si="158"/>
        <v>0</v>
      </c>
      <c r="P1736" s="103">
        <f t="shared" si="158"/>
        <v>0</v>
      </c>
      <c r="Q1736" s="103">
        <f t="shared" si="158"/>
        <v>0</v>
      </c>
      <c r="R1736" s="103">
        <f t="shared" si="158"/>
        <v>0</v>
      </c>
      <c r="S1736" s="103">
        <f t="shared" si="158"/>
        <v>0</v>
      </c>
      <c r="T1736" s="103">
        <f t="shared" si="158"/>
        <v>0</v>
      </c>
      <c r="U1736" s="103">
        <f t="shared" si="158"/>
        <v>0</v>
      </c>
      <c r="V1736" s="103">
        <f t="shared" si="158"/>
        <v>0</v>
      </c>
      <c r="W1736" s="103">
        <f t="shared" si="158"/>
        <v>0</v>
      </c>
      <c r="X1736" s="103">
        <f t="shared" si="158"/>
        <v>0</v>
      </c>
      <c r="Y1736" s="103">
        <f t="shared" si="158"/>
        <v>0</v>
      </c>
      <c r="Z1736" s="103">
        <f t="shared" si="158"/>
        <v>0</v>
      </c>
      <c r="AA1736" s="103">
        <f t="shared" si="158"/>
        <v>0</v>
      </c>
      <c r="AB1736" s="103">
        <f t="shared" si="158"/>
        <v>0</v>
      </c>
      <c r="AC1736" s="104">
        <f t="shared" si="158"/>
        <v>0</v>
      </c>
      <c r="AE1736" s="105">
        <f t="shared" si="154"/>
        <v>0</v>
      </c>
      <c r="AG1736" s="105">
        <f t="shared" si="155"/>
        <v>0</v>
      </c>
      <c r="AI1736" s="105">
        <f t="shared" si="156"/>
        <v>0</v>
      </c>
      <c r="AK1736" s="301"/>
    </row>
    <row r="1737" spans="4:37" ht="12.75" customHeight="1" outlineLevel="1" x14ac:dyDescent="0.25">
      <c r="D1737" s="139" t="str">
        <f>'Line Items'!D1019</f>
        <v>[Rolling Stock Line 23]</v>
      </c>
      <c r="E1737" s="102"/>
      <c r="F1737" s="140" t="str">
        <f t="shared" si="152"/>
        <v>£000</v>
      </c>
      <c r="G1737" s="103">
        <f t="shared" si="158"/>
        <v>0</v>
      </c>
      <c r="H1737" s="103">
        <f t="shared" si="158"/>
        <v>0</v>
      </c>
      <c r="I1737" s="103">
        <f t="shared" si="158"/>
        <v>0</v>
      </c>
      <c r="J1737" s="103">
        <f t="shared" si="158"/>
        <v>0</v>
      </c>
      <c r="K1737" s="103">
        <f t="shared" si="158"/>
        <v>0</v>
      </c>
      <c r="L1737" s="103">
        <f t="shared" si="158"/>
        <v>0</v>
      </c>
      <c r="M1737" s="103">
        <f t="shared" si="158"/>
        <v>0</v>
      </c>
      <c r="N1737" s="103">
        <f t="shared" si="158"/>
        <v>0</v>
      </c>
      <c r="O1737" s="103">
        <f t="shared" si="158"/>
        <v>0</v>
      </c>
      <c r="P1737" s="103">
        <f t="shared" si="158"/>
        <v>0</v>
      </c>
      <c r="Q1737" s="103">
        <f t="shared" si="158"/>
        <v>0</v>
      </c>
      <c r="R1737" s="103">
        <f t="shared" si="158"/>
        <v>0</v>
      </c>
      <c r="S1737" s="103">
        <f t="shared" si="158"/>
        <v>0</v>
      </c>
      <c r="T1737" s="103">
        <f t="shared" si="158"/>
        <v>0</v>
      </c>
      <c r="U1737" s="103">
        <f t="shared" si="158"/>
        <v>0</v>
      </c>
      <c r="V1737" s="103">
        <f t="shared" si="158"/>
        <v>0</v>
      </c>
      <c r="W1737" s="103">
        <f t="shared" si="158"/>
        <v>0</v>
      </c>
      <c r="X1737" s="103">
        <f t="shared" si="158"/>
        <v>0</v>
      </c>
      <c r="Y1737" s="103">
        <f t="shared" si="158"/>
        <v>0</v>
      </c>
      <c r="Z1737" s="103">
        <f t="shared" si="158"/>
        <v>0</v>
      </c>
      <c r="AA1737" s="103">
        <f t="shared" si="158"/>
        <v>0</v>
      </c>
      <c r="AB1737" s="103">
        <f t="shared" si="158"/>
        <v>0</v>
      </c>
      <c r="AC1737" s="104">
        <f t="shared" si="158"/>
        <v>0</v>
      </c>
      <c r="AE1737" s="105">
        <f t="shared" si="154"/>
        <v>0</v>
      </c>
      <c r="AG1737" s="105">
        <f t="shared" si="155"/>
        <v>0</v>
      </c>
      <c r="AI1737" s="105">
        <f t="shared" si="156"/>
        <v>0</v>
      </c>
      <c r="AK1737" s="301"/>
    </row>
    <row r="1738" spans="4:37" ht="12.75" customHeight="1" outlineLevel="1" x14ac:dyDescent="0.25">
      <c r="D1738" s="139" t="str">
        <f>'Line Items'!D1020</f>
        <v>[Rolling Stock Line 24]</v>
      </c>
      <c r="E1738" s="102"/>
      <c r="F1738" s="140" t="str">
        <f t="shared" si="152"/>
        <v>£000</v>
      </c>
      <c r="G1738" s="103">
        <f t="shared" si="158"/>
        <v>0</v>
      </c>
      <c r="H1738" s="103">
        <f t="shared" si="158"/>
        <v>0</v>
      </c>
      <c r="I1738" s="103">
        <f t="shared" ref="I1738:AC1738" si="159">SUM(I1478,I1543,I1608,I1673)</f>
        <v>0</v>
      </c>
      <c r="J1738" s="103">
        <f t="shared" si="159"/>
        <v>0</v>
      </c>
      <c r="K1738" s="103">
        <f t="shared" si="159"/>
        <v>0</v>
      </c>
      <c r="L1738" s="103">
        <f t="shared" si="159"/>
        <v>0</v>
      </c>
      <c r="M1738" s="103">
        <f t="shared" si="159"/>
        <v>0</v>
      </c>
      <c r="N1738" s="103">
        <f t="shared" si="159"/>
        <v>0</v>
      </c>
      <c r="O1738" s="103">
        <f t="shared" si="159"/>
        <v>0</v>
      </c>
      <c r="P1738" s="103">
        <f t="shared" si="159"/>
        <v>0</v>
      </c>
      <c r="Q1738" s="103">
        <f t="shared" si="159"/>
        <v>0</v>
      </c>
      <c r="R1738" s="103">
        <f t="shared" si="159"/>
        <v>0</v>
      </c>
      <c r="S1738" s="103">
        <f t="shared" si="159"/>
        <v>0</v>
      </c>
      <c r="T1738" s="103">
        <f t="shared" si="159"/>
        <v>0</v>
      </c>
      <c r="U1738" s="103">
        <f t="shared" si="159"/>
        <v>0</v>
      </c>
      <c r="V1738" s="103">
        <f t="shared" si="159"/>
        <v>0</v>
      </c>
      <c r="W1738" s="103">
        <f t="shared" si="159"/>
        <v>0</v>
      </c>
      <c r="X1738" s="103">
        <f t="shared" si="159"/>
        <v>0</v>
      </c>
      <c r="Y1738" s="103">
        <f t="shared" si="159"/>
        <v>0</v>
      </c>
      <c r="Z1738" s="103">
        <f t="shared" si="159"/>
        <v>0</v>
      </c>
      <c r="AA1738" s="103">
        <f t="shared" si="159"/>
        <v>0</v>
      </c>
      <c r="AB1738" s="103">
        <f t="shared" si="159"/>
        <v>0</v>
      </c>
      <c r="AC1738" s="104">
        <f t="shared" si="159"/>
        <v>0</v>
      </c>
      <c r="AE1738" s="105">
        <f t="shared" si="154"/>
        <v>0</v>
      </c>
      <c r="AG1738" s="105">
        <f t="shared" si="155"/>
        <v>0</v>
      </c>
      <c r="AI1738" s="105">
        <f t="shared" si="156"/>
        <v>0</v>
      </c>
      <c r="AK1738" s="301"/>
    </row>
    <row r="1739" spans="4:37" ht="12.75" customHeight="1" outlineLevel="1" x14ac:dyDescent="0.25">
      <c r="D1739" s="139" t="str">
        <f>'Line Items'!D1021</f>
        <v>[Rolling Stock Line 25]</v>
      </c>
      <c r="E1739" s="102"/>
      <c r="F1739" s="140" t="str">
        <f t="shared" si="152"/>
        <v>£000</v>
      </c>
      <c r="G1739" s="103">
        <f t="shared" ref="G1739:AC1750" si="160">SUM(G1479,G1544,G1609,G1674)</f>
        <v>0</v>
      </c>
      <c r="H1739" s="103">
        <f t="shared" si="160"/>
        <v>0</v>
      </c>
      <c r="I1739" s="103">
        <f t="shared" si="160"/>
        <v>0</v>
      </c>
      <c r="J1739" s="103">
        <f t="shared" si="160"/>
        <v>0</v>
      </c>
      <c r="K1739" s="103">
        <f t="shared" si="160"/>
        <v>0</v>
      </c>
      <c r="L1739" s="103">
        <f t="shared" si="160"/>
        <v>0</v>
      </c>
      <c r="M1739" s="103">
        <f t="shared" si="160"/>
        <v>0</v>
      </c>
      <c r="N1739" s="103">
        <f t="shared" si="160"/>
        <v>0</v>
      </c>
      <c r="O1739" s="103">
        <f t="shared" si="160"/>
        <v>0</v>
      </c>
      <c r="P1739" s="103">
        <f t="shared" si="160"/>
        <v>0</v>
      </c>
      <c r="Q1739" s="103">
        <f t="shared" si="160"/>
        <v>0</v>
      </c>
      <c r="R1739" s="103">
        <f t="shared" si="160"/>
        <v>0</v>
      </c>
      <c r="S1739" s="103">
        <f t="shared" si="160"/>
        <v>0</v>
      </c>
      <c r="T1739" s="103">
        <f t="shared" si="160"/>
        <v>0</v>
      </c>
      <c r="U1739" s="103">
        <f t="shared" si="160"/>
        <v>0</v>
      </c>
      <c r="V1739" s="103">
        <f t="shared" si="160"/>
        <v>0</v>
      </c>
      <c r="W1739" s="103">
        <f t="shared" si="160"/>
        <v>0</v>
      </c>
      <c r="X1739" s="103">
        <f t="shared" si="160"/>
        <v>0</v>
      </c>
      <c r="Y1739" s="103">
        <f t="shared" si="160"/>
        <v>0</v>
      </c>
      <c r="Z1739" s="103">
        <f t="shared" si="160"/>
        <v>0</v>
      </c>
      <c r="AA1739" s="103">
        <f t="shared" si="160"/>
        <v>0</v>
      </c>
      <c r="AB1739" s="103">
        <f t="shared" si="160"/>
        <v>0</v>
      </c>
      <c r="AC1739" s="104">
        <f t="shared" si="160"/>
        <v>0</v>
      </c>
      <c r="AE1739" s="105">
        <f t="shared" si="154"/>
        <v>0</v>
      </c>
      <c r="AG1739" s="105">
        <f t="shared" si="155"/>
        <v>0</v>
      </c>
      <c r="AI1739" s="105">
        <f t="shared" si="156"/>
        <v>0</v>
      </c>
      <c r="AK1739" s="301"/>
    </row>
    <row r="1740" spans="4:37" ht="12.75" customHeight="1" outlineLevel="1" x14ac:dyDescent="0.25">
      <c r="D1740" s="139" t="str">
        <f>'Line Items'!D1022</f>
        <v>[Rolling Stock Line 26]</v>
      </c>
      <c r="E1740" s="102"/>
      <c r="F1740" s="140" t="str">
        <f t="shared" si="152"/>
        <v>£000</v>
      </c>
      <c r="G1740" s="103">
        <f t="shared" si="160"/>
        <v>0</v>
      </c>
      <c r="H1740" s="103">
        <f t="shared" si="160"/>
        <v>0</v>
      </c>
      <c r="I1740" s="103">
        <f t="shared" si="160"/>
        <v>0</v>
      </c>
      <c r="J1740" s="103">
        <f t="shared" si="160"/>
        <v>0</v>
      </c>
      <c r="K1740" s="103">
        <f t="shared" si="160"/>
        <v>0</v>
      </c>
      <c r="L1740" s="103">
        <f t="shared" si="160"/>
        <v>0</v>
      </c>
      <c r="M1740" s="103">
        <f t="shared" si="160"/>
        <v>0</v>
      </c>
      <c r="N1740" s="103">
        <f t="shared" si="160"/>
        <v>0</v>
      </c>
      <c r="O1740" s="103">
        <f t="shared" si="160"/>
        <v>0</v>
      </c>
      <c r="P1740" s="103">
        <f t="shared" si="160"/>
        <v>0</v>
      </c>
      <c r="Q1740" s="103">
        <f t="shared" si="160"/>
        <v>0</v>
      </c>
      <c r="R1740" s="103">
        <f t="shared" si="160"/>
        <v>0</v>
      </c>
      <c r="S1740" s="103">
        <f t="shared" si="160"/>
        <v>0</v>
      </c>
      <c r="T1740" s="103">
        <f t="shared" si="160"/>
        <v>0</v>
      </c>
      <c r="U1740" s="103">
        <f t="shared" si="160"/>
        <v>0</v>
      </c>
      <c r="V1740" s="103">
        <f t="shared" si="160"/>
        <v>0</v>
      </c>
      <c r="W1740" s="103">
        <f t="shared" si="160"/>
        <v>0</v>
      </c>
      <c r="X1740" s="103">
        <f t="shared" si="160"/>
        <v>0</v>
      </c>
      <c r="Y1740" s="103">
        <f t="shared" si="160"/>
        <v>0</v>
      </c>
      <c r="Z1740" s="103">
        <f t="shared" si="160"/>
        <v>0</v>
      </c>
      <c r="AA1740" s="103">
        <f t="shared" si="160"/>
        <v>0</v>
      </c>
      <c r="AB1740" s="103">
        <f t="shared" si="160"/>
        <v>0</v>
      </c>
      <c r="AC1740" s="104">
        <f t="shared" si="160"/>
        <v>0</v>
      </c>
      <c r="AE1740" s="105">
        <f t="shared" si="154"/>
        <v>0</v>
      </c>
      <c r="AG1740" s="105">
        <f t="shared" si="155"/>
        <v>0</v>
      </c>
      <c r="AI1740" s="105">
        <f t="shared" si="156"/>
        <v>0</v>
      </c>
      <c r="AK1740" s="301"/>
    </row>
    <row r="1741" spans="4:37" ht="12.75" customHeight="1" outlineLevel="1" x14ac:dyDescent="0.25">
      <c r="D1741" s="139" t="str">
        <f>'Line Items'!D1023</f>
        <v>[Rolling Stock Line 27]</v>
      </c>
      <c r="E1741" s="102"/>
      <c r="F1741" s="140" t="str">
        <f t="shared" si="152"/>
        <v>£000</v>
      </c>
      <c r="G1741" s="103">
        <f t="shared" si="160"/>
        <v>0</v>
      </c>
      <c r="H1741" s="103">
        <f t="shared" si="160"/>
        <v>0</v>
      </c>
      <c r="I1741" s="103">
        <f t="shared" si="160"/>
        <v>0</v>
      </c>
      <c r="J1741" s="103">
        <f t="shared" si="160"/>
        <v>0</v>
      </c>
      <c r="K1741" s="103">
        <f t="shared" si="160"/>
        <v>0</v>
      </c>
      <c r="L1741" s="103">
        <f t="shared" si="160"/>
        <v>0</v>
      </c>
      <c r="M1741" s="103">
        <f t="shared" si="160"/>
        <v>0</v>
      </c>
      <c r="N1741" s="103">
        <f t="shared" si="160"/>
        <v>0</v>
      </c>
      <c r="O1741" s="103">
        <f t="shared" si="160"/>
        <v>0</v>
      </c>
      <c r="P1741" s="103">
        <f t="shared" si="160"/>
        <v>0</v>
      </c>
      <c r="Q1741" s="103">
        <f t="shared" si="160"/>
        <v>0</v>
      </c>
      <c r="R1741" s="103">
        <f t="shared" si="160"/>
        <v>0</v>
      </c>
      <c r="S1741" s="103">
        <f t="shared" si="160"/>
        <v>0</v>
      </c>
      <c r="T1741" s="103">
        <f t="shared" si="160"/>
        <v>0</v>
      </c>
      <c r="U1741" s="103">
        <f t="shared" si="160"/>
        <v>0</v>
      </c>
      <c r="V1741" s="103">
        <f t="shared" si="160"/>
        <v>0</v>
      </c>
      <c r="W1741" s="103">
        <f t="shared" si="160"/>
        <v>0</v>
      </c>
      <c r="X1741" s="103">
        <f t="shared" si="160"/>
        <v>0</v>
      </c>
      <c r="Y1741" s="103">
        <f t="shared" si="160"/>
        <v>0</v>
      </c>
      <c r="Z1741" s="103">
        <f t="shared" si="160"/>
        <v>0</v>
      </c>
      <c r="AA1741" s="103">
        <f t="shared" si="160"/>
        <v>0</v>
      </c>
      <c r="AB1741" s="103">
        <f t="shared" si="160"/>
        <v>0</v>
      </c>
      <c r="AC1741" s="104">
        <f t="shared" si="160"/>
        <v>0</v>
      </c>
      <c r="AE1741" s="105">
        <f t="shared" si="154"/>
        <v>0</v>
      </c>
      <c r="AG1741" s="105">
        <f t="shared" si="155"/>
        <v>0</v>
      </c>
      <c r="AI1741" s="105">
        <f t="shared" si="156"/>
        <v>0</v>
      </c>
      <c r="AK1741" s="301"/>
    </row>
    <row r="1742" spans="4:37" ht="12.75" customHeight="1" outlineLevel="1" x14ac:dyDescent="0.25">
      <c r="D1742" s="139" t="str">
        <f>'Line Items'!D1024</f>
        <v>[Rolling Stock Line 28]</v>
      </c>
      <c r="E1742" s="102"/>
      <c r="F1742" s="140" t="str">
        <f t="shared" si="152"/>
        <v>£000</v>
      </c>
      <c r="G1742" s="103">
        <f t="shared" si="160"/>
        <v>0</v>
      </c>
      <c r="H1742" s="103">
        <f t="shared" si="160"/>
        <v>0</v>
      </c>
      <c r="I1742" s="103">
        <f t="shared" si="160"/>
        <v>0</v>
      </c>
      <c r="J1742" s="103">
        <f t="shared" si="160"/>
        <v>0</v>
      </c>
      <c r="K1742" s="103">
        <f t="shared" si="160"/>
        <v>0</v>
      </c>
      <c r="L1742" s="103">
        <f t="shared" si="160"/>
        <v>0</v>
      </c>
      <c r="M1742" s="103">
        <f t="shared" si="160"/>
        <v>0</v>
      </c>
      <c r="N1742" s="103">
        <f t="shared" si="160"/>
        <v>0</v>
      </c>
      <c r="O1742" s="103">
        <f t="shared" si="160"/>
        <v>0</v>
      </c>
      <c r="P1742" s="103">
        <f t="shared" si="160"/>
        <v>0</v>
      </c>
      <c r="Q1742" s="103">
        <f t="shared" si="160"/>
        <v>0</v>
      </c>
      <c r="R1742" s="103">
        <f t="shared" si="160"/>
        <v>0</v>
      </c>
      <c r="S1742" s="103">
        <f t="shared" si="160"/>
        <v>0</v>
      </c>
      <c r="T1742" s="103">
        <f t="shared" si="160"/>
        <v>0</v>
      </c>
      <c r="U1742" s="103">
        <f t="shared" si="160"/>
        <v>0</v>
      </c>
      <c r="V1742" s="103">
        <f t="shared" si="160"/>
        <v>0</v>
      </c>
      <c r="W1742" s="103">
        <f t="shared" si="160"/>
        <v>0</v>
      </c>
      <c r="X1742" s="103">
        <f t="shared" si="160"/>
        <v>0</v>
      </c>
      <c r="Y1742" s="103">
        <f t="shared" si="160"/>
        <v>0</v>
      </c>
      <c r="Z1742" s="103">
        <f t="shared" si="160"/>
        <v>0</v>
      </c>
      <c r="AA1742" s="103">
        <f t="shared" si="160"/>
        <v>0</v>
      </c>
      <c r="AB1742" s="103">
        <f t="shared" si="160"/>
        <v>0</v>
      </c>
      <c r="AC1742" s="104">
        <f t="shared" si="160"/>
        <v>0</v>
      </c>
      <c r="AE1742" s="105">
        <f t="shared" si="154"/>
        <v>0</v>
      </c>
      <c r="AG1742" s="105">
        <f t="shared" si="155"/>
        <v>0</v>
      </c>
      <c r="AI1742" s="105">
        <f t="shared" si="156"/>
        <v>0</v>
      </c>
      <c r="AK1742" s="301"/>
    </row>
    <row r="1743" spans="4:37" ht="12.75" customHeight="1" outlineLevel="1" x14ac:dyDescent="0.25">
      <c r="D1743" s="139" t="str">
        <f>'Line Items'!D1025</f>
        <v>[Rolling Stock Line 29]</v>
      </c>
      <c r="E1743" s="102"/>
      <c r="F1743" s="140" t="str">
        <f t="shared" si="152"/>
        <v>£000</v>
      </c>
      <c r="G1743" s="103">
        <f t="shared" si="160"/>
        <v>0</v>
      </c>
      <c r="H1743" s="103">
        <f t="shared" si="160"/>
        <v>0</v>
      </c>
      <c r="I1743" s="103">
        <f t="shared" si="160"/>
        <v>0</v>
      </c>
      <c r="J1743" s="103">
        <f t="shared" si="160"/>
        <v>0</v>
      </c>
      <c r="K1743" s="103">
        <f t="shared" si="160"/>
        <v>0</v>
      </c>
      <c r="L1743" s="103">
        <f t="shared" si="160"/>
        <v>0</v>
      </c>
      <c r="M1743" s="103">
        <f t="shared" si="160"/>
        <v>0</v>
      </c>
      <c r="N1743" s="103">
        <f t="shared" si="160"/>
        <v>0</v>
      </c>
      <c r="O1743" s="103">
        <f t="shared" si="160"/>
        <v>0</v>
      </c>
      <c r="P1743" s="103">
        <f t="shared" si="160"/>
        <v>0</v>
      </c>
      <c r="Q1743" s="103">
        <f t="shared" si="160"/>
        <v>0</v>
      </c>
      <c r="R1743" s="103">
        <f t="shared" si="160"/>
        <v>0</v>
      </c>
      <c r="S1743" s="103">
        <f t="shared" si="160"/>
        <v>0</v>
      </c>
      <c r="T1743" s="103">
        <f t="shared" si="160"/>
        <v>0</v>
      </c>
      <c r="U1743" s="103">
        <f t="shared" si="160"/>
        <v>0</v>
      </c>
      <c r="V1743" s="103">
        <f t="shared" si="160"/>
        <v>0</v>
      </c>
      <c r="W1743" s="103">
        <f t="shared" si="160"/>
        <v>0</v>
      </c>
      <c r="X1743" s="103">
        <f t="shared" si="160"/>
        <v>0</v>
      </c>
      <c r="Y1743" s="103">
        <f t="shared" si="160"/>
        <v>0</v>
      </c>
      <c r="Z1743" s="103">
        <f t="shared" si="160"/>
        <v>0</v>
      </c>
      <c r="AA1743" s="103">
        <f t="shared" si="160"/>
        <v>0</v>
      </c>
      <c r="AB1743" s="103">
        <f t="shared" si="160"/>
        <v>0</v>
      </c>
      <c r="AC1743" s="104">
        <f t="shared" si="160"/>
        <v>0</v>
      </c>
      <c r="AE1743" s="105">
        <f t="shared" si="154"/>
        <v>0</v>
      </c>
      <c r="AG1743" s="105">
        <f t="shared" si="155"/>
        <v>0</v>
      </c>
      <c r="AI1743" s="105">
        <f t="shared" si="156"/>
        <v>0</v>
      </c>
      <c r="AK1743" s="301"/>
    </row>
    <row r="1744" spans="4:37" ht="12.75" customHeight="1" outlineLevel="1" x14ac:dyDescent="0.25">
      <c r="D1744" s="139" t="str">
        <f>'Line Items'!D1026</f>
        <v>[Rolling Stock Line 30]</v>
      </c>
      <c r="E1744" s="102"/>
      <c r="F1744" s="140" t="str">
        <f t="shared" si="152"/>
        <v>£000</v>
      </c>
      <c r="G1744" s="103">
        <f t="shared" si="160"/>
        <v>0</v>
      </c>
      <c r="H1744" s="103">
        <f t="shared" si="160"/>
        <v>0</v>
      </c>
      <c r="I1744" s="103">
        <f t="shared" si="160"/>
        <v>0</v>
      </c>
      <c r="J1744" s="103">
        <f t="shared" si="160"/>
        <v>0</v>
      </c>
      <c r="K1744" s="103">
        <f t="shared" si="160"/>
        <v>0</v>
      </c>
      <c r="L1744" s="103">
        <f t="shared" si="160"/>
        <v>0</v>
      </c>
      <c r="M1744" s="103">
        <f t="shared" si="160"/>
        <v>0</v>
      </c>
      <c r="N1744" s="103">
        <f t="shared" si="160"/>
        <v>0</v>
      </c>
      <c r="O1744" s="103">
        <f t="shared" si="160"/>
        <v>0</v>
      </c>
      <c r="P1744" s="103">
        <f t="shared" si="160"/>
        <v>0</v>
      </c>
      <c r="Q1744" s="103">
        <f t="shared" si="160"/>
        <v>0</v>
      </c>
      <c r="R1744" s="103">
        <f t="shared" si="160"/>
        <v>0</v>
      </c>
      <c r="S1744" s="103">
        <f t="shared" si="160"/>
        <v>0</v>
      </c>
      <c r="T1744" s="103">
        <f t="shared" si="160"/>
        <v>0</v>
      </c>
      <c r="U1744" s="103">
        <f t="shared" si="160"/>
        <v>0</v>
      </c>
      <c r="V1744" s="103">
        <f t="shared" si="160"/>
        <v>0</v>
      </c>
      <c r="W1744" s="103">
        <f t="shared" si="160"/>
        <v>0</v>
      </c>
      <c r="X1744" s="103">
        <f t="shared" si="160"/>
        <v>0</v>
      </c>
      <c r="Y1744" s="103">
        <f t="shared" si="160"/>
        <v>0</v>
      </c>
      <c r="Z1744" s="103">
        <f t="shared" si="160"/>
        <v>0</v>
      </c>
      <c r="AA1744" s="103">
        <f t="shared" si="160"/>
        <v>0</v>
      </c>
      <c r="AB1744" s="103">
        <f t="shared" si="160"/>
        <v>0</v>
      </c>
      <c r="AC1744" s="104">
        <f t="shared" si="160"/>
        <v>0</v>
      </c>
      <c r="AE1744" s="105">
        <f t="shared" si="154"/>
        <v>0</v>
      </c>
      <c r="AG1744" s="105">
        <f t="shared" si="155"/>
        <v>0</v>
      </c>
      <c r="AI1744" s="105">
        <f t="shared" si="156"/>
        <v>0</v>
      </c>
      <c r="AK1744" s="301"/>
    </row>
    <row r="1745" spans="4:37" ht="12.75" customHeight="1" outlineLevel="1" x14ac:dyDescent="0.25">
      <c r="D1745" s="139" t="str">
        <f>'Line Items'!D1027</f>
        <v>[Rolling Stock Line 31]</v>
      </c>
      <c r="E1745" s="102"/>
      <c r="F1745" s="140" t="str">
        <f t="shared" si="152"/>
        <v>£000</v>
      </c>
      <c r="G1745" s="103">
        <f t="shared" si="160"/>
        <v>0</v>
      </c>
      <c r="H1745" s="103">
        <f t="shared" si="160"/>
        <v>0</v>
      </c>
      <c r="I1745" s="103">
        <f t="shared" si="160"/>
        <v>0</v>
      </c>
      <c r="J1745" s="103">
        <f t="shared" si="160"/>
        <v>0</v>
      </c>
      <c r="K1745" s="103">
        <f t="shared" si="160"/>
        <v>0</v>
      </c>
      <c r="L1745" s="103">
        <f t="shared" si="160"/>
        <v>0</v>
      </c>
      <c r="M1745" s="103">
        <f t="shared" si="160"/>
        <v>0</v>
      </c>
      <c r="N1745" s="103">
        <f t="shared" si="160"/>
        <v>0</v>
      </c>
      <c r="O1745" s="103">
        <f t="shared" si="160"/>
        <v>0</v>
      </c>
      <c r="P1745" s="103">
        <f t="shared" si="160"/>
        <v>0</v>
      </c>
      <c r="Q1745" s="103">
        <f t="shared" si="160"/>
        <v>0</v>
      </c>
      <c r="R1745" s="103">
        <f t="shared" si="160"/>
        <v>0</v>
      </c>
      <c r="S1745" s="103">
        <f t="shared" si="160"/>
        <v>0</v>
      </c>
      <c r="T1745" s="103">
        <f t="shared" si="160"/>
        <v>0</v>
      </c>
      <c r="U1745" s="103">
        <f t="shared" si="160"/>
        <v>0</v>
      </c>
      <c r="V1745" s="103">
        <f t="shared" si="160"/>
        <v>0</v>
      </c>
      <c r="W1745" s="103">
        <f t="shared" si="160"/>
        <v>0</v>
      </c>
      <c r="X1745" s="103">
        <f t="shared" si="160"/>
        <v>0</v>
      </c>
      <c r="Y1745" s="103">
        <f t="shared" si="160"/>
        <v>0</v>
      </c>
      <c r="Z1745" s="103">
        <f t="shared" si="160"/>
        <v>0</v>
      </c>
      <c r="AA1745" s="103">
        <f t="shared" si="160"/>
        <v>0</v>
      </c>
      <c r="AB1745" s="103">
        <f t="shared" si="160"/>
        <v>0</v>
      </c>
      <c r="AC1745" s="104">
        <f t="shared" si="160"/>
        <v>0</v>
      </c>
      <c r="AE1745" s="105">
        <f t="shared" si="154"/>
        <v>0</v>
      </c>
      <c r="AG1745" s="105">
        <f t="shared" si="155"/>
        <v>0</v>
      </c>
      <c r="AI1745" s="105">
        <f t="shared" si="156"/>
        <v>0</v>
      </c>
      <c r="AK1745" s="301"/>
    </row>
    <row r="1746" spans="4:37" ht="12.75" customHeight="1" outlineLevel="1" x14ac:dyDescent="0.25">
      <c r="D1746" s="139" t="str">
        <f>'Line Items'!D1028</f>
        <v>[Rolling Stock Line 32]</v>
      </c>
      <c r="E1746" s="102"/>
      <c r="F1746" s="140" t="str">
        <f t="shared" si="152"/>
        <v>£000</v>
      </c>
      <c r="G1746" s="103">
        <f t="shared" si="160"/>
        <v>0</v>
      </c>
      <c r="H1746" s="103">
        <f t="shared" si="160"/>
        <v>0</v>
      </c>
      <c r="I1746" s="103">
        <f t="shared" si="160"/>
        <v>0</v>
      </c>
      <c r="J1746" s="103">
        <f t="shared" si="160"/>
        <v>0</v>
      </c>
      <c r="K1746" s="103">
        <f t="shared" si="160"/>
        <v>0</v>
      </c>
      <c r="L1746" s="103">
        <f t="shared" si="160"/>
        <v>0</v>
      </c>
      <c r="M1746" s="103">
        <f t="shared" si="160"/>
        <v>0</v>
      </c>
      <c r="N1746" s="103">
        <f t="shared" si="160"/>
        <v>0</v>
      </c>
      <c r="O1746" s="103">
        <f t="shared" si="160"/>
        <v>0</v>
      </c>
      <c r="P1746" s="103">
        <f t="shared" si="160"/>
        <v>0</v>
      </c>
      <c r="Q1746" s="103">
        <f t="shared" si="160"/>
        <v>0</v>
      </c>
      <c r="R1746" s="103">
        <f t="shared" si="160"/>
        <v>0</v>
      </c>
      <c r="S1746" s="103">
        <f t="shared" si="160"/>
        <v>0</v>
      </c>
      <c r="T1746" s="103">
        <f t="shared" si="160"/>
        <v>0</v>
      </c>
      <c r="U1746" s="103">
        <f t="shared" si="160"/>
        <v>0</v>
      </c>
      <c r="V1746" s="103">
        <f t="shared" si="160"/>
        <v>0</v>
      </c>
      <c r="W1746" s="103">
        <f t="shared" si="160"/>
        <v>0</v>
      </c>
      <c r="X1746" s="103">
        <f t="shared" si="160"/>
        <v>0</v>
      </c>
      <c r="Y1746" s="103">
        <f t="shared" si="160"/>
        <v>0</v>
      </c>
      <c r="Z1746" s="103">
        <f t="shared" si="160"/>
        <v>0</v>
      </c>
      <c r="AA1746" s="103">
        <f t="shared" si="160"/>
        <v>0</v>
      </c>
      <c r="AB1746" s="103">
        <f t="shared" si="160"/>
        <v>0</v>
      </c>
      <c r="AC1746" s="104">
        <f t="shared" si="160"/>
        <v>0</v>
      </c>
      <c r="AE1746" s="105">
        <f t="shared" si="154"/>
        <v>0</v>
      </c>
      <c r="AG1746" s="105">
        <f t="shared" si="155"/>
        <v>0</v>
      </c>
      <c r="AI1746" s="105">
        <f t="shared" si="156"/>
        <v>0</v>
      </c>
      <c r="AK1746" s="301"/>
    </row>
    <row r="1747" spans="4:37" ht="12.75" customHeight="1" outlineLevel="1" x14ac:dyDescent="0.25">
      <c r="D1747" s="139" t="str">
        <f>'Line Items'!D1029</f>
        <v>[Rolling Stock Line 33]</v>
      </c>
      <c r="E1747" s="102"/>
      <c r="F1747" s="140" t="str">
        <f t="shared" si="152"/>
        <v>£000</v>
      </c>
      <c r="G1747" s="103">
        <f t="shared" si="160"/>
        <v>0</v>
      </c>
      <c r="H1747" s="103">
        <f t="shared" si="160"/>
        <v>0</v>
      </c>
      <c r="I1747" s="103">
        <f t="shared" si="160"/>
        <v>0</v>
      </c>
      <c r="J1747" s="103">
        <f t="shared" si="160"/>
        <v>0</v>
      </c>
      <c r="K1747" s="103">
        <f t="shared" si="160"/>
        <v>0</v>
      </c>
      <c r="L1747" s="103">
        <f t="shared" si="160"/>
        <v>0</v>
      </c>
      <c r="M1747" s="103">
        <f t="shared" si="160"/>
        <v>0</v>
      </c>
      <c r="N1747" s="103">
        <f t="shared" si="160"/>
        <v>0</v>
      </c>
      <c r="O1747" s="103">
        <f t="shared" si="160"/>
        <v>0</v>
      </c>
      <c r="P1747" s="103">
        <f t="shared" si="160"/>
        <v>0</v>
      </c>
      <c r="Q1747" s="103">
        <f t="shared" si="160"/>
        <v>0</v>
      </c>
      <c r="R1747" s="103">
        <f t="shared" si="160"/>
        <v>0</v>
      </c>
      <c r="S1747" s="103">
        <f t="shared" si="160"/>
        <v>0</v>
      </c>
      <c r="T1747" s="103">
        <f t="shared" si="160"/>
        <v>0</v>
      </c>
      <c r="U1747" s="103">
        <f t="shared" si="160"/>
        <v>0</v>
      </c>
      <c r="V1747" s="103">
        <f t="shared" si="160"/>
        <v>0</v>
      </c>
      <c r="W1747" s="103">
        <f t="shared" si="160"/>
        <v>0</v>
      </c>
      <c r="X1747" s="103">
        <f t="shared" si="160"/>
        <v>0</v>
      </c>
      <c r="Y1747" s="103">
        <f t="shared" si="160"/>
        <v>0</v>
      </c>
      <c r="Z1747" s="103">
        <f t="shared" si="160"/>
        <v>0</v>
      </c>
      <c r="AA1747" s="103">
        <f t="shared" si="160"/>
        <v>0</v>
      </c>
      <c r="AB1747" s="103">
        <f t="shared" si="160"/>
        <v>0</v>
      </c>
      <c r="AC1747" s="104">
        <f t="shared" si="160"/>
        <v>0</v>
      </c>
      <c r="AE1747" s="105">
        <f t="shared" si="154"/>
        <v>0</v>
      </c>
      <c r="AG1747" s="105">
        <f t="shared" si="155"/>
        <v>0</v>
      </c>
      <c r="AI1747" s="105">
        <f t="shared" si="156"/>
        <v>0</v>
      </c>
      <c r="AK1747" s="301"/>
    </row>
    <row r="1748" spans="4:37" ht="12.75" customHeight="1" outlineLevel="1" x14ac:dyDescent="0.25">
      <c r="D1748" s="139" t="str">
        <f>'Line Items'!D1030</f>
        <v>[Rolling Stock Line 34]</v>
      </c>
      <c r="E1748" s="102"/>
      <c r="F1748" s="140" t="str">
        <f t="shared" si="152"/>
        <v>£000</v>
      </c>
      <c r="G1748" s="103">
        <f t="shared" si="160"/>
        <v>0</v>
      </c>
      <c r="H1748" s="103">
        <f t="shared" si="160"/>
        <v>0</v>
      </c>
      <c r="I1748" s="103">
        <f t="shared" si="160"/>
        <v>0</v>
      </c>
      <c r="J1748" s="103">
        <f t="shared" si="160"/>
        <v>0</v>
      </c>
      <c r="K1748" s="103">
        <f t="shared" si="160"/>
        <v>0</v>
      </c>
      <c r="L1748" s="103">
        <f t="shared" si="160"/>
        <v>0</v>
      </c>
      <c r="M1748" s="103">
        <f t="shared" si="160"/>
        <v>0</v>
      </c>
      <c r="N1748" s="103">
        <f t="shared" si="160"/>
        <v>0</v>
      </c>
      <c r="O1748" s="103">
        <f t="shared" si="160"/>
        <v>0</v>
      </c>
      <c r="P1748" s="103">
        <f t="shared" si="160"/>
        <v>0</v>
      </c>
      <c r="Q1748" s="103">
        <f t="shared" si="160"/>
        <v>0</v>
      </c>
      <c r="R1748" s="103">
        <f t="shared" si="160"/>
        <v>0</v>
      </c>
      <c r="S1748" s="103">
        <f t="shared" si="160"/>
        <v>0</v>
      </c>
      <c r="T1748" s="103">
        <f t="shared" si="160"/>
        <v>0</v>
      </c>
      <c r="U1748" s="103">
        <f t="shared" si="160"/>
        <v>0</v>
      </c>
      <c r="V1748" s="103">
        <f t="shared" si="160"/>
        <v>0</v>
      </c>
      <c r="W1748" s="103">
        <f t="shared" si="160"/>
        <v>0</v>
      </c>
      <c r="X1748" s="103">
        <f t="shared" si="160"/>
        <v>0</v>
      </c>
      <c r="Y1748" s="103">
        <f t="shared" si="160"/>
        <v>0</v>
      </c>
      <c r="Z1748" s="103">
        <f t="shared" si="160"/>
        <v>0</v>
      </c>
      <c r="AA1748" s="103">
        <f t="shared" si="160"/>
        <v>0</v>
      </c>
      <c r="AB1748" s="103">
        <f t="shared" si="160"/>
        <v>0</v>
      </c>
      <c r="AC1748" s="104">
        <f t="shared" si="160"/>
        <v>0</v>
      </c>
      <c r="AE1748" s="105">
        <f t="shared" si="154"/>
        <v>0</v>
      </c>
      <c r="AG1748" s="105">
        <f t="shared" si="155"/>
        <v>0</v>
      </c>
      <c r="AI1748" s="105">
        <f t="shared" si="156"/>
        <v>0</v>
      </c>
      <c r="AK1748" s="301"/>
    </row>
    <row r="1749" spans="4:37" ht="12.75" customHeight="1" outlineLevel="1" x14ac:dyDescent="0.25">
      <c r="D1749" s="139" t="str">
        <f>'Line Items'!D1031</f>
        <v>[Rolling Stock Line 35]</v>
      </c>
      <c r="E1749" s="102"/>
      <c r="F1749" s="140" t="str">
        <f t="shared" si="152"/>
        <v>£000</v>
      </c>
      <c r="G1749" s="103">
        <f t="shared" si="160"/>
        <v>0</v>
      </c>
      <c r="H1749" s="103">
        <f t="shared" si="160"/>
        <v>0</v>
      </c>
      <c r="I1749" s="103">
        <f t="shared" si="160"/>
        <v>0</v>
      </c>
      <c r="J1749" s="103">
        <f t="shared" si="160"/>
        <v>0</v>
      </c>
      <c r="K1749" s="103">
        <f t="shared" si="160"/>
        <v>0</v>
      </c>
      <c r="L1749" s="103">
        <f t="shared" si="160"/>
        <v>0</v>
      </c>
      <c r="M1749" s="103">
        <f t="shared" si="160"/>
        <v>0</v>
      </c>
      <c r="N1749" s="103">
        <f t="shared" si="160"/>
        <v>0</v>
      </c>
      <c r="O1749" s="103">
        <f t="shared" si="160"/>
        <v>0</v>
      </c>
      <c r="P1749" s="103">
        <f t="shared" si="160"/>
        <v>0</v>
      </c>
      <c r="Q1749" s="103">
        <f t="shared" si="160"/>
        <v>0</v>
      </c>
      <c r="R1749" s="103">
        <f t="shared" si="160"/>
        <v>0</v>
      </c>
      <c r="S1749" s="103">
        <f t="shared" si="160"/>
        <v>0</v>
      </c>
      <c r="T1749" s="103">
        <f t="shared" si="160"/>
        <v>0</v>
      </c>
      <c r="U1749" s="103">
        <f t="shared" si="160"/>
        <v>0</v>
      </c>
      <c r="V1749" s="103">
        <f t="shared" si="160"/>
        <v>0</v>
      </c>
      <c r="W1749" s="103">
        <f t="shared" si="160"/>
        <v>0</v>
      </c>
      <c r="X1749" s="103">
        <f t="shared" si="160"/>
        <v>0</v>
      </c>
      <c r="Y1749" s="103">
        <f t="shared" si="160"/>
        <v>0</v>
      </c>
      <c r="Z1749" s="103">
        <f t="shared" si="160"/>
        <v>0</v>
      </c>
      <c r="AA1749" s="103">
        <f t="shared" si="160"/>
        <v>0</v>
      </c>
      <c r="AB1749" s="103">
        <f t="shared" si="160"/>
        <v>0</v>
      </c>
      <c r="AC1749" s="104">
        <f t="shared" si="160"/>
        <v>0</v>
      </c>
      <c r="AE1749" s="105">
        <f t="shared" si="154"/>
        <v>0</v>
      </c>
      <c r="AG1749" s="105">
        <f t="shared" si="155"/>
        <v>0</v>
      </c>
      <c r="AI1749" s="105">
        <f t="shared" si="156"/>
        <v>0</v>
      </c>
      <c r="AK1749" s="301"/>
    </row>
    <row r="1750" spans="4:37" ht="12.75" customHeight="1" outlineLevel="1" x14ac:dyDescent="0.25">
      <c r="D1750" s="139" t="str">
        <f>'Line Items'!D1032</f>
        <v>[Rolling Stock Line 36]</v>
      </c>
      <c r="E1750" s="102"/>
      <c r="F1750" s="140" t="str">
        <f t="shared" si="152"/>
        <v>£000</v>
      </c>
      <c r="G1750" s="103">
        <f t="shared" si="160"/>
        <v>0</v>
      </c>
      <c r="H1750" s="103">
        <f t="shared" si="160"/>
        <v>0</v>
      </c>
      <c r="I1750" s="103">
        <f t="shared" ref="I1750:AC1750" si="161">SUM(I1490,I1555,I1620,I1685)</f>
        <v>0</v>
      </c>
      <c r="J1750" s="103">
        <f t="shared" si="161"/>
        <v>0</v>
      </c>
      <c r="K1750" s="103">
        <f t="shared" si="161"/>
        <v>0</v>
      </c>
      <c r="L1750" s="103">
        <f t="shared" si="161"/>
        <v>0</v>
      </c>
      <c r="M1750" s="103">
        <f t="shared" si="161"/>
        <v>0</v>
      </c>
      <c r="N1750" s="103">
        <f t="shared" si="161"/>
        <v>0</v>
      </c>
      <c r="O1750" s="103">
        <f t="shared" si="161"/>
        <v>0</v>
      </c>
      <c r="P1750" s="103">
        <f t="shared" si="161"/>
        <v>0</v>
      </c>
      <c r="Q1750" s="103">
        <f t="shared" si="161"/>
        <v>0</v>
      </c>
      <c r="R1750" s="103">
        <f t="shared" si="161"/>
        <v>0</v>
      </c>
      <c r="S1750" s="103">
        <f t="shared" si="161"/>
        <v>0</v>
      </c>
      <c r="T1750" s="103">
        <f t="shared" si="161"/>
        <v>0</v>
      </c>
      <c r="U1750" s="103">
        <f t="shared" si="161"/>
        <v>0</v>
      </c>
      <c r="V1750" s="103">
        <f t="shared" si="161"/>
        <v>0</v>
      </c>
      <c r="W1750" s="103">
        <f t="shared" si="161"/>
        <v>0</v>
      </c>
      <c r="X1750" s="103">
        <f t="shared" si="161"/>
        <v>0</v>
      </c>
      <c r="Y1750" s="103">
        <f t="shared" si="161"/>
        <v>0</v>
      </c>
      <c r="Z1750" s="103">
        <f t="shared" si="161"/>
        <v>0</v>
      </c>
      <c r="AA1750" s="103">
        <f t="shared" si="161"/>
        <v>0</v>
      </c>
      <c r="AB1750" s="103">
        <f t="shared" si="161"/>
        <v>0</v>
      </c>
      <c r="AC1750" s="104">
        <f t="shared" si="161"/>
        <v>0</v>
      </c>
      <c r="AE1750" s="105">
        <f t="shared" si="154"/>
        <v>0</v>
      </c>
      <c r="AG1750" s="105">
        <f t="shared" si="155"/>
        <v>0</v>
      </c>
      <c r="AI1750" s="105">
        <f t="shared" si="156"/>
        <v>0</v>
      </c>
      <c r="AK1750" s="301"/>
    </row>
    <row r="1751" spans="4:37" ht="12.75" customHeight="1" outlineLevel="1" x14ac:dyDescent="0.25">
      <c r="D1751" s="139" t="str">
        <f>'Line Items'!D1033</f>
        <v>[Rolling Stock Line 37]</v>
      </c>
      <c r="E1751" s="102"/>
      <c r="F1751" s="140" t="str">
        <f t="shared" si="152"/>
        <v>£000</v>
      </c>
      <c r="G1751" s="103">
        <f t="shared" ref="G1751:AC1762" si="162">SUM(G1491,G1556,G1621,G1686)</f>
        <v>0</v>
      </c>
      <c r="H1751" s="103">
        <f t="shared" si="162"/>
        <v>0</v>
      </c>
      <c r="I1751" s="103">
        <f t="shared" si="162"/>
        <v>0</v>
      </c>
      <c r="J1751" s="103">
        <f t="shared" si="162"/>
        <v>0</v>
      </c>
      <c r="K1751" s="103">
        <f t="shared" si="162"/>
        <v>0</v>
      </c>
      <c r="L1751" s="103">
        <f t="shared" si="162"/>
        <v>0</v>
      </c>
      <c r="M1751" s="103">
        <f t="shared" si="162"/>
        <v>0</v>
      </c>
      <c r="N1751" s="103">
        <f t="shared" si="162"/>
        <v>0</v>
      </c>
      <c r="O1751" s="103">
        <f t="shared" si="162"/>
        <v>0</v>
      </c>
      <c r="P1751" s="103">
        <f t="shared" si="162"/>
        <v>0</v>
      </c>
      <c r="Q1751" s="103">
        <f t="shared" si="162"/>
        <v>0</v>
      </c>
      <c r="R1751" s="103">
        <f t="shared" si="162"/>
        <v>0</v>
      </c>
      <c r="S1751" s="103">
        <f t="shared" si="162"/>
        <v>0</v>
      </c>
      <c r="T1751" s="103">
        <f t="shared" si="162"/>
        <v>0</v>
      </c>
      <c r="U1751" s="103">
        <f t="shared" si="162"/>
        <v>0</v>
      </c>
      <c r="V1751" s="103">
        <f t="shared" si="162"/>
        <v>0</v>
      </c>
      <c r="W1751" s="103">
        <f t="shared" si="162"/>
        <v>0</v>
      </c>
      <c r="X1751" s="103">
        <f t="shared" si="162"/>
        <v>0</v>
      </c>
      <c r="Y1751" s="103">
        <f t="shared" si="162"/>
        <v>0</v>
      </c>
      <c r="Z1751" s="103">
        <f t="shared" si="162"/>
        <v>0</v>
      </c>
      <c r="AA1751" s="103">
        <f t="shared" si="162"/>
        <v>0</v>
      </c>
      <c r="AB1751" s="103">
        <f t="shared" si="162"/>
        <v>0</v>
      </c>
      <c r="AC1751" s="104">
        <f t="shared" si="162"/>
        <v>0</v>
      </c>
      <c r="AE1751" s="105">
        <f t="shared" si="154"/>
        <v>0</v>
      </c>
      <c r="AG1751" s="105">
        <f t="shared" si="155"/>
        <v>0</v>
      </c>
      <c r="AI1751" s="105">
        <f t="shared" si="156"/>
        <v>0</v>
      </c>
      <c r="AK1751" s="301"/>
    </row>
    <row r="1752" spans="4:37" ht="12.75" customHeight="1" outlineLevel="1" x14ac:dyDescent="0.25">
      <c r="D1752" s="139" t="str">
        <f>'Line Items'!D1034</f>
        <v>[Rolling Stock Line 38]</v>
      </c>
      <c r="E1752" s="102"/>
      <c r="F1752" s="140" t="str">
        <f t="shared" si="152"/>
        <v>£000</v>
      </c>
      <c r="G1752" s="103">
        <f t="shared" si="162"/>
        <v>0</v>
      </c>
      <c r="H1752" s="103">
        <f t="shared" si="162"/>
        <v>0</v>
      </c>
      <c r="I1752" s="103">
        <f t="shared" si="162"/>
        <v>0</v>
      </c>
      <c r="J1752" s="103">
        <f t="shared" si="162"/>
        <v>0</v>
      </c>
      <c r="K1752" s="103">
        <f t="shared" si="162"/>
        <v>0</v>
      </c>
      <c r="L1752" s="103">
        <f t="shared" si="162"/>
        <v>0</v>
      </c>
      <c r="M1752" s="103">
        <f t="shared" si="162"/>
        <v>0</v>
      </c>
      <c r="N1752" s="103">
        <f t="shared" si="162"/>
        <v>0</v>
      </c>
      <c r="O1752" s="103">
        <f t="shared" si="162"/>
        <v>0</v>
      </c>
      <c r="P1752" s="103">
        <f t="shared" si="162"/>
        <v>0</v>
      </c>
      <c r="Q1752" s="103">
        <f t="shared" si="162"/>
        <v>0</v>
      </c>
      <c r="R1752" s="103">
        <f t="shared" si="162"/>
        <v>0</v>
      </c>
      <c r="S1752" s="103">
        <f t="shared" si="162"/>
        <v>0</v>
      </c>
      <c r="T1752" s="103">
        <f t="shared" si="162"/>
        <v>0</v>
      </c>
      <c r="U1752" s="103">
        <f t="shared" si="162"/>
        <v>0</v>
      </c>
      <c r="V1752" s="103">
        <f t="shared" si="162"/>
        <v>0</v>
      </c>
      <c r="W1752" s="103">
        <f t="shared" si="162"/>
        <v>0</v>
      </c>
      <c r="X1752" s="103">
        <f t="shared" si="162"/>
        <v>0</v>
      </c>
      <c r="Y1752" s="103">
        <f t="shared" si="162"/>
        <v>0</v>
      </c>
      <c r="Z1752" s="103">
        <f t="shared" si="162"/>
        <v>0</v>
      </c>
      <c r="AA1752" s="103">
        <f t="shared" si="162"/>
        <v>0</v>
      </c>
      <c r="AB1752" s="103">
        <f t="shared" si="162"/>
        <v>0</v>
      </c>
      <c r="AC1752" s="104">
        <f t="shared" si="162"/>
        <v>0</v>
      </c>
      <c r="AE1752" s="105">
        <f t="shared" si="154"/>
        <v>0</v>
      </c>
      <c r="AG1752" s="105">
        <f t="shared" si="155"/>
        <v>0</v>
      </c>
      <c r="AI1752" s="105">
        <f t="shared" si="156"/>
        <v>0</v>
      </c>
      <c r="AK1752" s="301"/>
    </row>
    <row r="1753" spans="4:37" ht="12.75" customHeight="1" outlineLevel="1" x14ac:dyDescent="0.25">
      <c r="D1753" s="139" t="str">
        <f>'Line Items'!D1035</f>
        <v>[Rolling Stock Line 39]</v>
      </c>
      <c r="E1753" s="102"/>
      <c r="F1753" s="140" t="str">
        <f t="shared" si="152"/>
        <v>£000</v>
      </c>
      <c r="G1753" s="103">
        <f t="shared" si="162"/>
        <v>0</v>
      </c>
      <c r="H1753" s="103">
        <f t="shared" si="162"/>
        <v>0</v>
      </c>
      <c r="I1753" s="103">
        <f t="shared" si="162"/>
        <v>0</v>
      </c>
      <c r="J1753" s="103">
        <f t="shared" si="162"/>
        <v>0</v>
      </c>
      <c r="K1753" s="103">
        <f t="shared" si="162"/>
        <v>0</v>
      </c>
      <c r="L1753" s="103">
        <f t="shared" si="162"/>
        <v>0</v>
      </c>
      <c r="M1753" s="103">
        <f t="shared" si="162"/>
        <v>0</v>
      </c>
      <c r="N1753" s="103">
        <f t="shared" si="162"/>
        <v>0</v>
      </c>
      <c r="O1753" s="103">
        <f t="shared" si="162"/>
        <v>0</v>
      </c>
      <c r="P1753" s="103">
        <f t="shared" si="162"/>
        <v>0</v>
      </c>
      <c r="Q1753" s="103">
        <f t="shared" si="162"/>
        <v>0</v>
      </c>
      <c r="R1753" s="103">
        <f t="shared" si="162"/>
        <v>0</v>
      </c>
      <c r="S1753" s="103">
        <f t="shared" si="162"/>
        <v>0</v>
      </c>
      <c r="T1753" s="103">
        <f t="shared" si="162"/>
        <v>0</v>
      </c>
      <c r="U1753" s="103">
        <f t="shared" si="162"/>
        <v>0</v>
      </c>
      <c r="V1753" s="103">
        <f t="shared" si="162"/>
        <v>0</v>
      </c>
      <c r="W1753" s="103">
        <f t="shared" si="162"/>
        <v>0</v>
      </c>
      <c r="X1753" s="103">
        <f t="shared" si="162"/>
        <v>0</v>
      </c>
      <c r="Y1753" s="103">
        <f t="shared" si="162"/>
        <v>0</v>
      </c>
      <c r="Z1753" s="103">
        <f t="shared" si="162"/>
        <v>0</v>
      </c>
      <c r="AA1753" s="103">
        <f t="shared" si="162"/>
        <v>0</v>
      </c>
      <c r="AB1753" s="103">
        <f t="shared" si="162"/>
        <v>0</v>
      </c>
      <c r="AC1753" s="104">
        <f t="shared" si="162"/>
        <v>0</v>
      </c>
      <c r="AE1753" s="105">
        <f t="shared" si="154"/>
        <v>0</v>
      </c>
      <c r="AG1753" s="105">
        <f t="shared" si="155"/>
        <v>0</v>
      </c>
      <c r="AI1753" s="105">
        <f t="shared" si="156"/>
        <v>0</v>
      </c>
      <c r="AK1753" s="301"/>
    </row>
    <row r="1754" spans="4:37" ht="12.75" customHeight="1" outlineLevel="1" x14ac:dyDescent="0.25">
      <c r="D1754" s="139" t="str">
        <f>'Line Items'!D1036</f>
        <v>[Rolling Stock Line 40]</v>
      </c>
      <c r="E1754" s="102"/>
      <c r="F1754" s="140" t="str">
        <f t="shared" si="152"/>
        <v>£000</v>
      </c>
      <c r="G1754" s="103">
        <f t="shared" si="162"/>
        <v>0</v>
      </c>
      <c r="H1754" s="103">
        <f t="shared" si="162"/>
        <v>0</v>
      </c>
      <c r="I1754" s="103">
        <f t="shared" si="162"/>
        <v>0</v>
      </c>
      <c r="J1754" s="103">
        <f t="shared" si="162"/>
        <v>0</v>
      </c>
      <c r="K1754" s="103">
        <f t="shared" si="162"/>
        <v>0</v>
      </c>
      <c r="L1754" s="103">
        <f t="shared" si="162"/>
        <v>0</v>
      </c>
      <c r="M1754" s="103">
        <f t="shared" si="162"/>
        <v>0</v>
      </c>
      <c r="N1754" s="103">
        <f t="shared" si="162"/>
        <v>0</v>
      </c>
      <c r="O1754" s="103">
        <f t="shared" si="162"/>
        <v>0</v>
      </c>
      <c r="P1754" s="103">
        <f t="shared" si="162"/>
        <v>0</v>
      </c>
      <c r="Q1754" s="103">
        <f t="shared" si="162"/>
        <v>0</v>
      </c>
      <c r="R1754" s="103">
        <f t="shared" si="162"/>
        <v>0</v>
      </c>
      <c r="S1754" s="103">
        <f t="shared" si="162"/>
        <v>0</v>
      </c>
      <c r="T1754" s="103">
        <f t="shared" si="162"/>
        <v>0</v>
      </c>
      <c r="U1754" s="103">
        <f t="shared" si="162"/>
        <v>0</v>
      </c>
      <c r="V1754" s="103">
        <f t="shared" si="162"/>
        <v>0</v>
      </c>
      <c r="W1754" s="103">
        <f t="shared" si="162"/>
        <v>0</v>
      </c>
      <c r="X1754" s="103">
        <f t="shared" si="162"/>
        <v>0</v>
      </c>
      <c r="Y1754" s="103">
        <f t="shared" si="162"/>
        <v>0</v>
      </c>
      <c r="Z1754" s="103">
        <f t="shared" si="162"/>
        <v>0</v>
      </c>
      <c r="AA1754" s="103">
        <f t="shared" si="162"/>
        <v>0</v>
      </c>
      <c r="AB1754" s="103">
        <f t="shared" si="162"/>
        <v>0</v>
      </c>
      <c r="AC1754" s="104">
        <f t="shared" si="162"/>
        <v>0</v>
      </c>
      <c r="AE1754" s="105">
        <f t="shared" si="154"/>
        <v>0</v>
      </c>
      <c r="AG1754" s="105">
        <f t="shared" si="155"/>
        <v>0</v>
      </c>
      <c r="AI1754" s="105">
        <f t="shared" si="156"/>
        <v>0</v>
      </c>
      <c r="AK1754" s="301"/>
    </row>
    <row r="1755" spans="4:37" ht="12.75" customHeight="1" outlineLevel="1" x14ac:dyDescent="0.25">
      <c r="D1755" s="139" t="str">
        <f>'Line Items'!D1037</f>
        <v>[Rolling Stock Line 41]</v>
      </c>
      <c r="E1755" s="102"/>
      <c r="F1755" s="140" t="str">
        <f t="shared" si="152"/>
        <v>£000</v>
      </c>
      <c r="G1755" s="103">
        <f t="shared" si="162"/>
        <v>0</v>
      </c>
      <c r="H1755" s="103">
        <f t="shared" si="162"/>
        <v>0</v>
      </c>
      <c r="I1755" s="103">
        <f t="shared" si="162"/>
        <v>0</v>
      </c>
      <c r="J1755" s="103">
        <f t="shared" si="162"/>
        <v>0</v>
      </c>
      <c r="K1755" s="103">
        <f t="shared" si="162"/>
        <v>0</v>
      </c>
      <c r="L1755" s="103">
        <f t="shared" si="162"/>
        <v>0</v>
      </c>
      <c r="M1755" s="103">
        <f t="shared" si="162"/>
        <v>0</v>
      </c>
      <c r="N1755" s="103">
        <f t="shared" si="162"/>
        <v>0</v>
      </c>
      <c r="O1755" s="103">
        <f t="shared" si="162"/>
        <v>0</v>
      </c>
      <c r="P1755" s="103">
        <f t="shared" si="162"/>
        <v>0</v>
      </c>
      <c r="Q1755" s="103">
        <f t="shared" si="162"/>
        <v>0</v>
      </c>
      <c r="R1755" s="103">
        <f t="shared" si="162"/>
        <v>0</v>
      </c>
      <c r="S1755" s="103">
        <f t="shared" si="162"/>
        <v>0</v>
      </c>
      <c r="T1755" s="103">
        <f t="shared" si="162"/>
        <v>0</v>
      </c>
      <c r="U1755" s="103">
        <f t="shared" si="162"/>
        <v>0</v>
      </c>
      <c r="V1755" s="103">
        <f t="shared" si="162"/>
        <v>0</v>
      </c>
      <c r="W1755" s="103">
        <f t="shared" si="162"/>
        <v>0</v>
      </c>
      <c r="X1755" s="103">
        <f t="shared" si="162"/>
        <v>0</v>
      </c>
      <c r="Y1755" s="103">
        <f t="shared" si="162"/>
        <v>0</v>
      </c>
      <c r="Z1755" s="103">
        <f t="shared" si="162"/>
        <v>0</v>
      </c>
      <c r="AA1755" s="103">
        <f t="shared" si="162"/>
        <v>0</v>
      </c>
      <c r="AB1755" s="103">
        <f t="shared" si="162"/>
        <v>0</v>
      </c>
      <c r="AC1755" s="104">
        <f t="shared" si="162"/>
        <v>0</v>
      </c>
      <c r="AE1755" s="105">
        <f t="shared" si="154"/>
        <v>0</v>
      </c>
      <c r="AG1755" s="105">
        <f t="shared" si="155"/>
        <v>0</v>
      </c>
      <c r="AI1755" s="105">
        <f t="shared" si="156"/>
        <v>0</v>
      </c>
      <c r="AK1755" s="301"/>
    </row>
    <row r="1756" spans="4:37" ht="12.75" customHeight="1" outlineLevel="1" x14ac:dyDescent="0.25">
      <c r="D1756" s="139" t="str">
        <f>'Line Items'!D1038</f>
        <v>[Rolling Stock Line 42]</v>
      </c>
      <c r="E1756" s="102"/>
      <c r="F1756" s="140" t="str">
        <f t="shared" si="152"/>
        <v>£000</v>
      </c>
      <c r="G1756" s="103">
        <f t="shared" si="162"/>
        <v>0</v>
      </c>
      <c r="H1756" s="103">
        <f t="shared" si="162"/>
        <v>0</v>
      </c>
      <c r="I1756" s="103">
        <f t="shared" si="162"/>
        <v>0</v>
      </c>
      <c r="J1756" s="103">
        <f t="shared" si="162"/>
        <v>0</v>
      </c>
      <c r="K1756" s="103">
        <f t="shared" si="162"/>
        <v>0</v>
      </c>
      <c r="L1756" s="103">
        <f t="shared" si="162"/>
        <v>0</v>
      </c>
      <c r="M1756" s="103">
        <f t="shared" si="162"/>
        <v>0</v>
      </c>
      <c r="N1756" s="103">
        <f t="shared" si="162"/>
        <v>0</v>
      </c>
      <c r="O1756" s="103">
        <f t="shared" si="162"/>
        <v>0</v>
      </c>
      <c r="P1756" s="103">
        <f t="shared" si="162"/>
        <v>0</v>
      </c>
      <c r="Q1756" s="103">
        <f t="shared" si="162"/>
        <v>0</v>
      </c>
      <c r="R1756" s="103">
        <f t="shared" si="162"/>
        <v>0</v>
      </c>
      <c r="S1756" s="103">
        <f t="shared" si="162"/>
        <v>0</v>
      </c>
      <c r="T1756" s="103">
        <f t="shared" si="162"/>
        <v>0</v>
      </c>
      <c r="U1756" s="103">
        <f t="shared" si="162"/>
        <v>0</v>
      </c>
      <c r="V1756" s="103">
        <f t="shared" si="162"/>
        <v>0</v>
      </c>
      <c r="W1756" s="103">
        <f t="shared" si="162"/>
        <v>0</v>
      </c>
      <c r="X1756" s="103">
        <f t="shared" si="162"/>
        <v>0</v>
      </c>
      <c r="Y1756" s="103">
        <f t="shared" si="162"/>
        <v>0</v>
      </c>
      <c r="Z1756" s="103">
        <f t="shared" si="162"/>
        <v>0</v>
      </c>
      <c r="AA1756" s="103">
        <f t="shared" si="162"/>
        <v>0</v>
      </c>
      <c r="AB1756" s="103">
        <f t="shared" si="162"/>
        <v>0</v>
      </c>
      <c r="AC1756" s="104">
        <f t="shared" si="162"/>
        <v>0</v>
      </c>
      <c r="AE1756" s="105">
        <f t="shared" si="154"/>
        <v>0</v>
      </c>
      <c r="AG1756" s="105">
        <f t="shared" si="155"/>
        <v>0</v>
      </c>
      <c r="AI1756" s="105">
        <f t="shared" si="156"/>
        <v>0</v>
      </c>
      <c r="AK1756" s="301"/>
    </row>
    <row r="1757" spans="4:37" ht="12.75" customHeight="1" outlineLevel="1" x14ac:dyDescent="0.25">
      <c r="D1757" s="139" t="str">
        <f>'Line Items'!D1039</f>
        <v>[Rolling Stock Line 43]</v>
      </c>
      <c r="E1757" s="102"/>
      <c r="F1757" s="140" t="str">
        <f t="shared" si="152"/>
        <v>£000</v>
      </c>
      <c r="G1757" s="103">
        <f t="shared" si="162"/>
        <v>0</v>
      </c>
      <c r="H1757" s="103">
        <f t="shared" si="162"/>
        <v>0</v>
      </c>
      <c r="I1757" s="103">
        <f t="shared" si="162"/>
        <v>0</v>
      </c>
      <c r="J1757" s="103">
        <f t="shared" si="162"/>
        <v>0</v>
      </c>
      <c r="K1757" s="103">
        <f t="shared" si="162"/>
        <v>0</v>
      </c>
      <c r="L1757" s="103">
        <f t="shared" si="162"/>
        <v>0</v>
      </c>
      <c r="M1757" s="103">
        <f t="shared" si="162"/>
        <v>0</v>
      </c>
      <c r="N1757" s="103">
        <f t="shared" si="162"/>
        <v>0</v>
      </c>
      <c r="O1757" s="103">
        <f t="shared" si="162"/>
        <v>0</v>
      </c>
      <c r="P1757" s="103">
        <f t="shared" si="162"/>
        <v>0</v>
      </c>
      <c r="Q1757" s="103">
        <f t="shared" si="162"/>
        <v>0</v>
      </c>
      <c r="R1757" s="103">
        <f t="shared" si="162"/>
        <v>0</v>
      </c>
      <c r="S1757" s="103">
        <f t="shared" si="162"/>
        <v>0</v>
      </c>
      <c r="T1757" s="103">
        <f t="shared" si="162"/>
        <v>0</v>
      </c>
      <c r="U1757" s="103">
        <f t="shared" si="162"/>
        <v>0</v>
      </c>
      <c r="V1757" s="103">
        <f t="shared" si="162"/>
        <v>0</v>
      </c>
      <c r="W1757" s="103">
        <f t="shared" si="162"/>
        <v>0</v>
      </c>
      <c r="X1757" s="103">
        <f t="shared" si="162"/>
        <v>0</v>
      </c>
      <c r="Y1757" s="103">
        <f t="shared" si="162"/>
        <v>0</v>
      </c>
      <c r="Z1757" s="103">
        <f t="shared" si="162"/>
        <v>0</v>
      </c>
      <c r="AA1757" s="103">
        <f t="shared" si="162"/>
        <v>0</v>
      </c>
      <c r="AB1757" s="103">
        <f t="shared" si="162"/>
        <v>0</v>
      </c>
      <c r="AC1757" s="104">
        <f t="shared" si="162"/>
        <v>0</v>
      </c>
      <c r="AE1757" s="105">
        <f t="shared" si="154"/>
        <v>0</v>
      </c>
      <c r="AG1757" s="105">
        <f t="shared" si="155"/>
        <v>0</v>
      </c>
      <c r="AI1757" s="105">
        <f t="shared" si="156"/>
        <v>0</v>
      </c>
      <c r="AK1757" s="301"/>
    </row>
    <row r="1758" spans="4:37" ht="12.75" customHeight="1" outlineLevel="1" x14ac:dyDescent="0.25">
      <c r="D1758" s="139" t="str">
        <f>'Line Items'!D1040</f>
        <v>[Rolling Stock Line 44]</v>
      </c>
      <c r="E1758" s="102"/>
      <c r="F1758" s="140" t="str">
        <f t="shared" si="152"/>
        <v>£000</v>
      </c>
      <c r="G1758" s="103">
        <f t="shared" si="162"/>
        <v>0</v>
      </c>
      <c r="H1758" s="103">
        <f t="shared" si="162"/>
        <v>0</v>
      </c>
      <c r="I1758" s="103">
        <f t="shared" si="162"/>
        <v>0</v>
      </c>
      <c r="J1758" s="103">
        <f t="shared" si="162"/>
        <v>0</v>
      </c>
      <c r="K1758" s="103">
        <f t="shared" si="162"/>
        <v>0</v>
      </c>
      <c r="L1758" s="103">
        <f t="shared" si="162"/>
        <v>0</v>
      </c>
      <c r="M1758" s="103">
        <f t="shared" si="162"/>
        <v>0</v>
      </c>
      <c r="N1758" s="103">
        <f t="shared" si="162"/>
        <v>0</v>
      </c>
      <c r="O1758" s="103">
        <f t="shared" si="162"/>
        <v>0</v>
      </c>
      <c r="P1758" s="103">
        <f t="shared" si="162"/>
        <v>0</v>
      </c>
      <c r="Q1758" s="103">
        <f t="shared" si="162"/>
        <v>0</v>
      </c>
      <c r="R1758" s="103">
        <f t="shared" si="162"/>
        <v>0</v>
      </c>
      <c r="S1758" s="103">
        <f t="shared" si="162"/>
        <v>0</v>
      </c>
      <c r="T1758" s="103">
        <f t="shared" si="162"/>
        <v>0</v>
      </c>
      <c r="U1758" s="103">
        <f t="shared" si="162"/>
        <v>0</v>
      </c>
      <c r="V1758" s="103">
        <f t="shared" si="162"/>
        <v>0</v>
      </c>
      <c r="W1758" s="103">
        <f t="shared" si="162"/>
        <v>0</v>
      </c>
      <c r="X1758" s="103">
        <f t="shared" si="162"/>
        <v>0</v>
      </c>
      <c r="Y1758" s="103">
        <f t="shared" si="162"/>
        <v>0</v>
      </c>
      <c r="Z1758" s="103">
        <f t="shared" si="162"/>
        <v>0</v>
      </c>
      <c r="AA1758" s="103">
        <f t="shared" si="162"/>
        <v>0</v>
      </c>
      <c r="AB1758" s="103">
        <f t="shared" si="162"/>
        <v>0</v>
      </c>
      <c r="AC1758" s="104">
        <f t="shared" si="162"/>
        <v>0</v>
      </c>
      <c r="AE1758" s="105">
        <f t="shared" si="154"/>
        <v>0</v>
      </c>
      <c r="AG1758" s="105">
        <f t="shared" si="155"/>
        <v>0</v>
      </c>
      <c r="AI1758" s="105">
        <f t="shared" si="156"/>
        <v>0</v>
      </c>
      <c r="AK1758" s="301"/>
    </row>
    <row r="1759" spans="4:37" ht="12.75" customHeight="1" outlineLevel="1" x14ac:dyDescent="0.25">
      <c r="D1759" s="139" t="str">
        <f>'Line Items'!D1041</f>
        <v>[Rolling Stock Line 45]</v>
      </c>
      <c r="E1759" s="102"/>
      <c r="F1759" s="140" t="str">
        <f t="shared" si="152"/>
        <v>£000</v>
      </c>
      <c r="G1759" s="103">
        <f t="shared" si="162"/>
        <v>0</v>
      </c>
      <c r="H1759" s="103">
        <f t="shared" si="162"/>
        <v>0</v>
      </c>
      <c r="I1759" s="103">
        <f t="shared" si="162"/>
        <v>0</v>
      </c>
      <c r="J1759" s="103">
        <f t="shared" si="162"/>
        <v>0</v>
      </c>
      <c r="K1759" s="103">
        <f t="shared" si="162"/>
        <v>0</v>
      </c>
      <c r="L1759" s="103">
        <f t="shared" si="162"/>
        <v>0</v>
      </c>
      <c r="M1759" s="103">
        <f t="shared" si="162"/>
        <v>0</v>
      </c>
      <c r="N1759" s="103">
        <f t="shared" si="162"/>
        <v>0</v>
      </c>
      <c r="O1759" s="103">
        <f t="shared" si="162"/>
        <v>0</v>
      </c>
      <c r="P1759" s="103">
        <f t="shared" si="162"/>
        <v>0</v>
      </c>
      <c r="Q1759" s="103">
        <f t="shared" si="162"/>
        <v>0</v>
      </c>
      <c r="R1759" s="103">
        <f t="shared" si="162"/>
        <v>0</v>
      </c>
      <c r="S1759" s="103">
        <f t="shared" si="162"/>
        <v>0</v>
      </c>
      <c r="T1759" s="103">
        <f t="shared" si="162"/>
        <v>0</v>
      </c>
      <c r="U1759" s="103">
        <f t="shared" si="162"/>
        <v>0</v>
      </c>
      <c r="V1759" s="103">
        <f t="shared" si="162"/>
        <v>0</v>
      </c>
      <c r="W1759" s="103">
        <f t="shared" si="162"/>
        <v>0</v>
      </c>
      <c r="X1759" s="103">
        <f t="shared" si="162"/>
        <v>0</v>
      </c>
      <c r="Y1759" s="103">
        <f t="shared" si="162"/>
        <v>0</v>
      </c>
      <c r="Z1759" s="103">
        <f t="shared" si="162"/>
        <v>0</v>
      </c>
      <c r="AA1759" s="103">
        <f t="shared" si="162"/>
        <v>0</v>
      </c>
      <c r="AB1759" s="103">
        <f t="shared" si="162"/>
        <v>0</v>
      </c>
      <c r="AC1759" s="104">
        <f t="shared" si="162"/>
        <v>0</v>
      </c>
      <c r="AE1759" s="105">
        <f t="shared" si="154"/>
        <v>0</v>
      </c>
      <c r="AG1759" s="105">
        <f t="shared" si="155"/>
        <v>0</v>
      </c>
      <c r="AI1759" s="105">
        <f t="shared" si="156"/>
        <v>0</v>
      </c>
      <c r="AK1759" s="301"/>
    </row>
    <row r="1760" spans="4:37" ht="12.75" customHeight="1" outlineLevel="1" x14ac:dyDescent="0.25">
      <c r="D1760" s="139" t="str">
        <f>'Line Items'!D1042</f>
        <v>[Rolling Stock Line 46]</v>
      </c>
      <c r="E1760" s="102"/>
      <c r="F1760" s="140" t="str">
        <f t="shared" si="152"/>
        <v>£000</v>
      </c>
      <c r="G1760" s="103">
        <f t="shared" si="162"/>
        <v>0</v>
      </c>
      <c r="H1760" s="103">
        <f t="shared" si="162"/>
        <v>0</v>
      </c>
      <c r="I1760" s="103">
        <f t="shared" si="162"/>
        <v>0</v>
      </c>
      <c r="J1760" s="103">
        <f t="shared" si="162"/>
        <v>0</v>
      </c>
      <c r="K1760" s="103">
        <f t="shared" si="162"/>
        <v>0</v>
      </c>
      <c r="L1760" s="103">
        <f t="shared" si="162"/>
        <v>0</v>
      </c>
      <c r="M1760" s="103">
        <f t="shared" si="162"/>
        <v>0</v>
      </c>
      <c r="N1760" s="103">
        <f t="shared" si="162"/>
        <v>0</v>
      </c>
      <c r="O1760" s="103">
        <f t="shared" si="162"/>
        <v>0</v>
      </c>
      <c r="P1760" s="103">
        <f t="shared" si="162"/>
        <v>0</v>
      </c>
      <c r="Q1760" s="103">
        <f t="shared" si="162"/>
        <v>0</v>
      </c>
      <c r="R1760" s="103">
        <f t="shared" si="162"/>
        <v>0</v>
      </c>
      <c r="S1760" s="103">
        <f t="shared" si="162"/>
        <v>0</v>
      </c>
      <c r="T1760" s="103">
        <f t="shared" si="162"/>
        <v>0</v>
      </c>
      <c r="U1760" s="103">
        <f t="shared" si="162"/>
        <v>0</v>
      </c>
      <c r="V1760" s="103">
        <f t="shared" si="162"/>
        <v>0</v>
      </c>
      <c r="W1760" s="103">
        <f t="shared" si="162"/>
        <v>0</v>
      </c>
      <c r="X1760" s="103">
        <f t="shared" si="162"/>
        <v>0</v>
      </c>
      <c r="Y1760" s="103">
        <f t="shared" si="162"/>
        <v>0</v>
      </c>
      <c r="Z1760" s="103">
        <f t="shared" si="162"/>
        <v>0</v>
      </c>
      <c r="AA1760" s="103">
        <f t="shared" si="162"/>
        <v>0</v>
      </c>
      <c r="AB1760" s="103">
        <f t="shared" si="162"/>
        <v>0</v>
      </c>
      <c r="AC1760" s="104">
        <f t="shared" si="162"/>
        <v>0</v>
      </c>
      <c r="AE1760" s="105">
        <f t="shared" si="154"/>
        <v>0</v>
      </c>
      <c r="AG1760" s="105">
        <f t="shared" si="155"/>
        <v>0</v>
      </c>
      <c r="AI1760" s="105">
        <f t="shared" si="156"/>
        <v>0</v>
      </c>
      <c r="AK1760" s="301"/>
    </row>
    <row r="1761" spans="4:37" ht="12.75" customHeight="1" outlineLevel="1" x14ac:dyDescent="0.25">
      <c r="D1761" s="139" t="str">
        <f>'Line Items'!D1043</f>
        <v>[Rolling Stock Line 47]</v>
      </c>
      <c r="E1761" s="102"/>
      <c r="F1761" s="140" t="str">
        <f t="shared" si="152"/>
        <v>£000</v>
      </c>
      <c r="G1761" s="103">
        <f t="shared" si="162"/>
        <v>0</v>
      </c>
      <c r="H1761" s="103">
        <f t="shared" si="162"/>
        <v>0</v>
      </c>
      <c r="I1761" s="103">
        <f t="shared" si="162"/>
        <v>0</v>
      </c>
      <c r="J1761" s="103">
        <f t="shared" si="162"/>
        <v>0</v>
      </c>
      <c r="K1761" s="103">
        <f t="shared" si="162"/>
        <v>0</v>
      </c>
      <c r="L1761" s="103">
        <f t="shared" si="162"/>
        <v>0</v>
      </c>
      <c r="M1761" s="103">
        <f t="shared" si="162"/>
        <v>0</v>
      </c>
      <c r="N1761" s="103">
        <f t="shared" si="162"/>
        <v>0</v>
      </c>
      <c r="O1761" s="103">
        <f t="shared" si="162"/>
        <v>0</v>
      </c>
      <c r="P1761" s="103">
        <f t="shared" si="162"/>
        <v>0</v>
      </c>
      <c r="Q1761" s="103">
        <f t="shared" si="162"/>
        <v>0</v>
      </c>
      <c r="R1761" s="103">
        <f t="shared" si="162"/>
        <v>0</v>
      </c>
      <c r="S1761" s="103">
        <f t="shared" si="162"/>
        <v>0</v>
      </c>
      <c r="T1761" s="103">
        <f t="shared" si="162"/>
        <v>0</v>
      </c>
      <c r="U1761" s="103">
        <f t="shared" si="162"/>
        <v>0</v>
      </c>
      <c r="V1761" s="103">
        <f t="shared" si="162"/>
        <v>0</v>
      </c>
      <c r="W1761" s="103">
        <f t="shared" si="162"/>
        <v>0</v>
      </c>
      <c r="X1761" s="103">
        <f t="shared" si="162"/>
        <v>0</v>
      </c>
      <c r="Y1761" s="103">
        <f t="shared" si="162"/>
        <v>0</v>
      </c>
      <c r="Z1761" s="103">
        <f t="shared" si="162"/>
        <v>0</v>
      </c>
      <c r="AA1761" s="103">
        <f t="shared" si="162"/>
        <v>0</v>
      </c>
      <c r="AB1761" s="103">
        <f t="shared" si="162"/>
        <v>0</v>
      </c>
      <c r="AC1761" s="104">
        <f t="shared" si="162"/>
        <v>0</v>
      </c>
      <c r="AE1761" s="105">
        <f t="shared" si="154"/>
        <v>0</v>
      </c>
      <c r="AG1761" s="105">
        <f t="shared" si="155"/>
        <v>0</v>
      </c>
      <c r="AI1761" s="105">
        <f t="shared" si="156"/>
        <v>0</v>
      </c>
      <c r="AK1761" s="301"/>
    </row>
    <row r="1762" spans="4:37" ht="12.75" customHeight="1" outlineLevel="1" x14ac:dyDescent="0.25">
      <c r="D1762" s="139" t="str">
        <f>'Line Items'!D1044</f>
        <v>[Rolling Stock Line 48]</v>
      </c>
      <c r="E1762" s="102"/>
      <c r="F1762" s="140" t="str">
        <f t="shared" si="152"/>
        <v>£000</v>
      </c>
      <c r="G1762" s="103">
        <f t="shared" si="162"/>
        <v>0</v>
      </c>
      <c r="H1762" s="103">
        <f t="shared" si="162"/>
        <v>0</v>
      </c>
      <c r="I1762" s="103">
        <f t="shared" ref="I1762:AC1762" si="163">SUM(I1502,I1567,I1632,I1697)</f>
        <v>0</v>
      </c>
      <c r="J1762" s="103">
        <f t="shared" si="163"/>
        <v>0</v>
      </c>
      <c r="K1762" s="103">
        <f t="shared" si="163"/>
        <v>0</v>
      </c>
      <c r="L1762" s="103">
        <f t="shared" si="163"/>
        <v>0</v>
      </c>
      <c r="M1762" s="103">
        <f t="shared" si="163"/>
        <v>0</v>
      </c>
      <c r="N1762" s="103">
        <f t="shared" si="163"/>
        <v>0</v>
      </c>
      <c r="O1762" s="103">
        <f t="shared" si="163"/>
        <v>0</v>
      </c>
      <c r="P1762" s="103">
        <f t="shared" si="163"/>
        <v>0</v>
      </c>
      <c r="Q1762" s="103">
        <f t="shared" si="163"/>
        <v>0</v>
      </c>
      <c r="R1762" s="103">
        <f t="shared" si="163"/>
        <v>0</v>
      </c>
      <c r="S1762" s="103">
        <f t="shared" si="163"/>
        <v>0</v>
      </c>
      <c r="T1762" s="103">
        <f t="shared" si="163"/>
        <v>0</v>
      </c>
      <c r="U1762" s="103">
        <f t="shared" si="163"/>
        <v>0</v>
      </c>
      <c r="V1762" s="103">
        <f t="shared" si="163"/>
        <v>0</v>
      </c>
      <c r="W1762" s="103">
        <f t="shared" si="163"/>
        <v>0</v>
      </c>
      <c r="X1762" s="103">
        <f t="shared" si="163"/>
        <v>0</v>
      </c>
      <c r="Y1762" s="103">
        <f t="shared" si="163"/>
        <v>0</v>
      </c>
      <c r="Z1762" s="103">
        <f t="shared" si="163"/>
        <v>0</v>
      </c>
      <c r="AA1762" s="103">
        <f t="shared" si="163"/>
        <v>0</v>
      </c>
      <c r="AB1762" s="103">
        <f t="shared" si="163"/>
        <v>0</v>
      </c>
      <c r="AC1762" s="104">
        <f t="shared" si="163"/>
        <v>0</v>
      </c>
      <c r="AE1762" s="105">
        <f t="shared" si="154"/>
        <v>0</v>
      </c>
      <c r="AG1762" s="105">
        <f t="shared" si="155"/>
        <v>0</v>
      </c>
      <c r="AI1762" s="105">
        <f t="shared" si="156"/>
        <v>0</v>
      </c>
      <c r="AK1762" s="301"/>
    </row>
    <row r="1763" spans="4:37" ht="12.6" customHeight="1" outlineLevel="1" x14ac:dyDescent="0.25">
      <c r="D1763" s="139" t="str">
        <f>'Line Items'!D1045</f>
        <v>[Rolling Stock Line 49]</v>
      </c>
      <c r="E1763" s="102"/>
      <c r="F1763" s="140" t="str">
        <f t="shared" si="152"/>
        <v>£000</v>
      </c>
      <c r="G1763" s="103">
        <f t="shared" ref="G1763:AC1774" si="164">SUM(G1503,G1568,G1633,G1698)</f>
        <v>0</v>
      </c>
      <c r="H1763" s="103">
        <f t="shared" si="164"/>
        <v>0</v>
      </c>
      <c r="I1763" s="103">
        <f t="shared" si="164"/>
        <v>0</v>
      </c>
      <c r="J1763" s="103">
        <f t="shared" si="164"/>
        <v>0</v>
      </c>
      <c r="K1763" s="103">
        <f t="shared" si="164"/>
        <v>0</v>
      </c>
      <c r="L1763" s="103">
        <f t="shared" si="164"/>
        <v>0</v>
      </c>
      <c r="M1763" s="103">
        <f t="shared" si="164"/>
        <v>0</v>
      </c>
      <c r="N1763" s="103">
        <f t="shared" si="164"/>
        <v>0</v>
      </c>
      <c r="O1763" s="103">
        <f t="shared" si="164"/>
        <v>0</v>
      </c>
      <c r="P1763" s="103">
        <f t="shared" si="164"/>
        <v>0</v>
      </c>
      <c r="Q1763" s="103">
        <f t="shared" si="164"/>
        <v>0</v>
      </c>
      <c r="R1763" s="103">
        <f t="shared" si="164"/>
        <v>0</v>
      </c>
      <c r="S1763" s="103">
        <f t="shared" si="164"/>
        <v>0</v>
      </c>
      <c r="T1763" s="103">
        <f t="shared" si="164"/>
        <v>0</v>
      </c>
      <c r="U1763" s="103">
        <f t="shared" si="164"/>
        <v>0</v>
      </c>
      <c r="V1763" s="103">
        <f t="shared" si="164"/>
        <v>0</v>
      </c>
      <c r="W1763" s="103">
        <f t="shared" si="164"/>
        <v>0</v>
      </c>
      <c r="X1763" s="103">
        <f t="shared" si="164"/>
        <v>0</v>
      </c>
      <c r="Y1763" s="103">
        <f t="shared" si="164"/>
        <v>0</v>
      </c>
      <c r="Z1763" s="103">
        <f t="shared" si="164"/>
        <v>0</v>
      </c>
      <c r="AA1763" s="103">
        <f t="shared" si="164"/>
        <v>0</v>
      </c>
      <c r="AB1763" s="103">
        <f t="shared" si="164"/>
        <v>0</v>
      </c>
      <c r="AC1763" s="104">
        <f t="shared" si="164"/>
        <v>0</v>
      </c>
      <c r="AE1763" s="105">
        <f t="shared" si="154"/>
        <v>0</v>
      </c>
      <c r="AG1763" s="105">
        <f t="shared" si="155"/>
        <v>0</v>
      </c>
      <c r="AI1763" s="105">
        <f t="shared" si="156"/>
        <v>0</v>
      </c>
      <c r="AK1763" s="301"/>
    </row>
    <row r="1764" spans="4:37" ht="12.75" customHeight="1" outlineLevel="1" x14ac:dyDescent="0.25">
      <c r="D1764" s="139" t="str">
        <f>'Line Items'!D1046</f>
        <v>[Rolling Stock Line 50]</v>
      </c>
      <c r="E1764" s="102"/>
      <c r="F1764" s="140" t="str">
        <f t="shared" si="152"/>
        <v>£000</v>
      </c>
      <c r="G1764" s="103">
        <f t="shared" si="164"/>
        <v>0</v>
      </c>
      <c r="H1764" s="103">
        <f t="shared" si="164"/>
        <v>0</v>
      </c>
      <c r="I1764" s="103">
        <f t="shared" si="164"/>
        <v>0</v>
      </c>
      <c r="J1764" s="103">
        <f t="shared" si="164"/>
        <v>0</v>
      </c>
      <c r="K1764" s="103">
        <f t="shared" si="164"/>
        <v>0</v>
      </c>
      <c r="L1764" s="103">
        <f t="shared" si="164"/>
        <v>0</v>
      </c>
      <c r="M1764" s="103">
        <f t="shared" si="164"/>
        <v>0</v>
      </c>
      <c r="N1764" s="103">
        <f t="shared" si="164"/>
        <v>0</v>
      </c>
      <c r="O1764" s="103">
        <f t="shared" si="164"/>
        <v>0</v>
      </c>
      <c r="P1764" s="103">
        <f t="shared" si="164"/>
        <v>0</v>
      </c>
      <c r="Q1764" s="103">
        <f t="shared" si="164"/>
        <v>0</v>
      </c>
      <c r="R1764" s="103">
        <f t="shared" si="164"/>
        <v>0</v>
      </c>
      <c r="S1764" s="103">
        <f t="shared" si="164"/>
        <v>0</v>
      </c>
      <c r="T1764" s="103">
        <f t="shared" si="164"/>
        <v>0</v>
      </c>
      <c r="U1764" s="103">
        <f t="shared" si="164"/>
        <v>0</v>
      </c>
      <c r="V1764" s="103">
        <f t="shared" si="164"/>
        <v>0</v>
      </c>
      <c r="W1764" s="103">
        <f t="shared" si="164"/>
        <v>0</v>
      </c>
      <c r="X1764" s="103">
        <f t="shared" si="164"/>
        <v>0</v>
      </c>
      <c r="Y1764" s="103">
        <f t="shared" si="164"/>
        <v>0</v>
      </c>
      <c r="Z1764" s="103">
        <f t="shared" si="164"/>
        <v>0</v>
      </c>
      <c r="AA1764" s="103">
        <f t="shared" si="164"/>
        <v>0</v>
      </c>
      <c r="AB1764" s="103">
        <f t="shared" si="164"/>
        <v>0</v>
      </c>
      <c r="AC1764" s="104">
        <f t="shared" si="164"/>
        <v>0</v>
      </c>
      <c r="AE1764" s="105">
        <f t="shared" si="154"/>
        <v>0</v>
      </c>
      <c r="AG1764" s="105">
        <f t="shared" si="155"/>
        <v>0</v>
      </c>
      <c r="AI1764" s="105">
        <f t="shared" si="156"/>
        <v>0</v>
      </c>
      <c r="AK1764" s="301"/>
    </row>
    <row r="1765" spans="4:37" ht="12.75" customHeight="1" outlineLevel="1" x14ac:dyDescent="0.25">
      <c r="D1765" s="139" t="str">
        <f>'Line Items'!D1047</f>
        <v>[Rolling Stock Line 51]</v>
      </c>
      <c r="E1765" s="102"/>
      <c r="F1765" s="140" t="str">
        <f t="shared" si="152"/>
        <v>£000</v>
      </c>
      <c r="G1765" s="103">
        <f t="shared" si="164"/>
        <v>0</v>
      </c>
      <c r="H1765" s="103">
        <f t="shared" si="164"/>
        <v>0</v>
      </c>
      <c r="I1765" s="103">
        <f t="shared" si="164"/>
        <v>0</v>
      </c>
      <c r="J1765" s="103">
        <f t="shared" si="164"/>
        <v>0</v>
      </c>
      <c r="K1765" s="103">
        <f t="shared" si="164"/>
        <v>0</v>
      </c>
      <c r="L1765" s="103">
        <f t="shared" si="164"/>
        <v>0</v>
      </c>
      <c r="M1765" s="103">
        <f t="shared" si="164"/>
        <v>0</v>
      </c>
      <c r="N1765" s="103">
        <f t="shared" si="164"/>
        <v>0</v>
      </c>
      <c r="O1765" s="103">
        <f t="shared" si="164"/>
        <v>0</v>
      </c>
      <c r="P1765" s="103">
        <f t="shared" si="164"/>
        <v>0</v>
      </c>
      <c r="Q1765" s="103">
        <f t="shared" si="164"/>
        <v>0</v>
      </c>
      <c r="R1765" s="103">
        <f t="shared" si="164"/>
        <v>0</v>
      </c>
      <c r="S1765" s="103">
        <f t="shared" si="164"/>
        <v>0</v>
      </c>
      <c r="T1765" s="103">
        <f t="shared" si="164"/>
        <v>0</v>
      </c>
      <c r="U1765" s="103">
        <f t="shared" si="164"/>
        <v>0</v>
      </c>
      <c r="V1765" s="103">
        <f t="shared" si="164"/>
        <v>0</v>
      </c>
      <c r="W1765" s="103">
        <f t="shared" si="164"/>
        <v>0</v>
      </c>
      <c r="X1765" s="103">
        <f t="shared" si="164"/>
        <v>0</v>
      </c>
      <c r="Y1765" s="103">
        <f t="shared" si="164"/>
        <v>0</v>
      </c>
      <c r="Z1765" s="103">
        <f t="shared" si="164"/>
        <v>0</v>
      </c>
      <c r="AA1765" s="103">
        <f t="shared" si="164"/>
        <v>0</v>
      </c>
      <c r="AB1765" s="103">
        <f t="shared" si="164"/>
        <v>0</v>
      </c>
      <c r="AC1765" s="104">
        <f t="shared" si="164"/>
        <v>0</v>
      </c>
      <c r="AE1765" s="105">
        <f t="shared" si="154"/>
        <v>0</v>
      </c>
      <c r="AG1765" s="105">
        <f t="shared" si="155"/>
        <v>0</v>
      </c>
      <c r="AI1765" s="105">
        <f t="shared" si="156"/>
        <v>0</v>
      </c>
      <c r="AK1765" s="301"/>
    </row>
    <row r="1766" spans="4:37" ht="12.75" customHeight="1" outlineLevel="1" x14ac:dyDescent="0.25">
      <c r="D1766" s="139" t="str">
        <f>'Line Items'!D1048</f>
        <v>[Rolling Stock Line 52]</v>
      </c>
      <c r="E1766" s="102"/>
      <c r="F1766" s="140" t="str">
        <f t="shared" si="152"/>
        <v>£000</v>
      </c>
      <c r="G1766" s="103">
        <f t="shared" si="164"/>
        <v>0</v>
      </c>
      <c r="H1766" s="103">
        <f t="shared" si="164"/>
        <v>0</v>
      </c>
      <c r="I1766" s="103">
        <f t="shared" si="164"/>
        <v>0</v>
      </c>
      <c r="J1766" s="103">
        <f t="shared" si="164"/>
        <v>0</v>
      </c>
      <c r="K1766" s="103">
        <f t="shared" si="164"/>
        <v>0</v>
      </c>
      <c r="L1766" s="103">
        <f t="shared" si="164"/>
        <v>0</v>
      </c>
      <c r="M1766" s="103">
        <f t="shared" si="164"/>
        <v>0</v>
      </c>
      <c r="N1766" s="103">
        <f t="shared" si="164"/>
        <v>0</v>
      </c>
      <c r="O1766" s="103">
        <f t="shared" si="164"/>
        <v>0</v>
      </c>
      <c r="P1766" s="103">
        <f t="shared" si="164"/>
        <v>0</v>
      </c>
      <c r="Q1766" s="103">
        <f t="shared" si="164"/>
        <v>0</v>
      </c>
      <c r="R1766" s="103">
        <f t="shared" si="164"/>
        <v>0</v>
      </c>
      <c r="S1766" s="103">
        <f t="shared" si="164"/>
        <v>0</v>
      </c>
      <c r="T1766" s="103">
        <f t="shared" si="164"/>
        <v>0</v>
      </c>
      <c r="U1766" s="103">
        <f t="shared" si="164"/>
        <v>0</v>
      </c>
      <c r="V1766" s="103">
        <f t="shared" si="164"/>
        <v>0</v>
      </c>
      <c r="W1766" s="103">
        <f t="shared" si="164"/>
        <v>0</v>
      </c>
      <c r="X1766" s="103">
        <f t="shared" si="164"/>
        <v>0</v>
      </c>
      <c r="Y1766" s="103">
        <f t="shared" si="164"/>
        <v>0</v>
      </c>
      <c r="Z1766" s="103">
        <f t="shared" si="164"/>
        <v>0</v>
      </c>
      <c r="AA1766" s="103">
        <f t="shared" si="164"/>
        <v>0</v>
      </c>
      <c r="AB1766" s="103">
        <f t="shared" si="164"/>
        <v>0</v>
      </c>
      <c r="AC1766" s="104">
        <f t="shared" si="164"/>
        <v>0</v>
      </c>
      <c r="AE1766" s="105">
        <f t="shared" si="154"/>
        <v>0</v>
      </c>
      <c r="AG1766" s="105">
        <f t="shared" si="155"/>
        <v>0</v>
      </c>
      <c r="AI1766" s="105">
        <f t="shared" si="156"/>
        <v>0</v>
      </c>
      <c r="AK1766" s="301"/>
    </row>
    <row r="1767" spans="4:37" ht="12.75" customHeight="1" outlineLevel="1" x14ac:dyDescent="0.25">
      <c r="D1767" s="139" t="str">
        <f>'Line Items'!D1049</f>
        <v>[Rolling Stock Line 53]</v>
      </c>
      <c r="E1767" s="102"/>
      <c r="F1767" s="140" t="str">
        <f t="shared" si="152"/>
        <v>£000</v>
      </c>
      <c r="G1767" s="103">
        <f t="shared" si="164"/>
        <v>0</v>
      </c>
      <c r="H1767" s="103">
        <f t="shared" si="164"/>
        <v>0</v>
      </c>
      <c r="I1767" s="103">
        <f t="shared" si="164"/>
        <v>0</v>
      </c>
      <c r="J1767" s="103">
        <f t="shared" si="164"/>
        <v>0</v>
      </c>
      <c r="K1767" s="103">
        <f t="shared" si="164"/>
        <v>0</v>
      </c>
      <c r="L1767" s="103">
        <f t="shared" si="164"/>
        <v>0</v>
      </c>
      <c r="M1767" s="103">
        <f t="shared" si="164"/>
        <v>0</v>
      </c>
      <c r="N1767" s="103">
        <f t="shared" si="164"/>
        <v>0</v>
      </c>
      <c r="O1767" s="103">
        <f t="shared" si="164"/>
        <v>0</v>
      </c>
      <c r="P1767" s="103">
        <f t="shared" si="164"/>
        <v>0</v>
      </c>
      <c r="Q1767" s="103">
        <f t="shared" si="164"/>
        <v>0</v>
      </c>
      <c r="R1767" s="103">
        <f t="shared" si="164"/>
        <v>0</v>
      </c>
      <c r="S1767" s="103">
        <f t="shared" si="164"/>
        <v>0</v>
      </c>
      <c r="T1767" s="103">
        <f t="shared" si="164"/>
        <v>0</v>
      </c>
      <c r="U1767" s="103">
        <f t="shared" si="164"/>
        <v>0</v>
      </c>
      <c r="V1767" s="103">
        <f t="shared" si="164"/>
        <v>0</v>
      </c>
      <c r="W1767" s="103">
        <f t="shared" si="164"/>
        <v>0</v>
      </c>
      <c r="X1767" s="103">
        <f t="shared" si="164"/>
        <v>0</v>
      </c>
      <c r="Y1767" s="103">
        <f t="shared" si="164"/>
        <v>0</v>
      </c>
      <c r="Z1767" s="103">
        <f t="shared" si="164"/>
        <v>0</v>
      </c>
      <c r="AA1767" s="103">
        <f t="shared" si="164"/>
        <v>0</v>
      </c>
      <c r="AB1767" s="103">
        <f t="shared" si="164"/>
        <v>0</v>
      </c>
      <c r="AC1767" s="104">
        <f t="shared" si="164"/>
        <v>0</v>
      </c>
      <c r="AE1767" s="105">
        <f t="shared" si="154"/>
        <v>0</v>
      </c>
      <c r="AG1767" s="105">
        <f t="shared" si="155"/>
        <v>0</v>
      </c>
      <c r="AI1767" s="105">
        <f t="shared" si="156"/>
        <v>0</v>
      </c>
      <c r="AK1767" s="301"/>
    </row>
    <row r="1768" spans="4:37" ht="12.75" customHeight="1" outlineLevel="1" x14ac:dyDescent="0.25">
      <c r="D1768" s="139" t="str">
        <f>'Line Items'!D1050</f>
        <v>[Rolling Stock Line 54]</v>
      </c>
      <c r="E1768" s="102"/>
      <c r="F1768" s="140" t="str">
        <f t="shared" si="152"/>
        <v>£000</v>
      </c>
      <c r="G1768" s="103">
        <f t="shared" si="164"/>
        <v>0</v>
      </c>
      <c r="H1768" s="103">
        <f t="shared" si="164"/>
        <v>0</v>
      </c>
      <c r="I1768" s="103">
        <f t="shared" si="164"/>
        <v>0</v>
      </c>
      <c r="J1768" s="103">
        <f t="shared" si="164"/>
        <v>0</v>
      </c>
      <c r="K1768" s="103">
        <f t="shared" si="164"/>
        <v>0</v>
      </c>
      <c r="L1768" s="103">
        <f t="shared" si="164"/>
        <v>0</v>
      </c>
      <c r="M1768" s="103">
        <f t="shared" si="164"/>
        <v>0</v>
      </c>
      <c r="N1768" s="103">
        <f t="shared" si="164"/>
        <v>0</v>
      </c>
      <c r="O1768" s="103">
        <f t="shared" si="164"/>
        <v>0</v>
      </c>
      <c r="P1768" s="103">
        <f t="shared" si="164"/>
        <v>0</v>
      </c>
      <c r="Q1768" s="103">
        <f t="shared" si="164"/>
        <v>0</v>
      </c>
      <c r="R1768" s="103">
        <f t="shared" si="164"/>
        <v>0</v>
      </c>
      <c r="S1768" s="103">
        <f t="shared" si="164"/>
        <v>0</v>
      </c>
      <c r="T1768" s="103">
        <f t="shared" si="164"/>
        <v>0</v>
      </c>
      <c r="U1768" s="103">
        <f t="shared" si="164"/>
        <v>0</v>
      </c>
      <c r="V1768" s="103">
        <f t="shared" si="164"/>
        <v>0</v>
      </c>
      <c r="W1768" s="103">
        <f t="shared" si="164"/>
        <v>0</v>
      </c>
      <c r="X1768" s="103">
        <f t="shared" si="164"/>
        <v>0</v>
      </c>
      <c r="Y1768" s="103">
        <f t="shared" si="164"/>
        <v>0</v>
      </c>
      <c r="Z1768" s="103">
        <f t="shared" si="164"/>
        <v>0</v>
      </c>
      <c r="AA1768" s="103">
        <f t="shared" si="164"/>
        <v>0</v>
      </c>
      <c r="AB1768" s="103">
        <f t="shared" si="164"/>
        <v>0</v>
      </c>
      <c r="AC1768" s="104">
        <f t="shared" si="164"/>
        <v>0</v>
      </c>
      <c r="AE1768" s="105">
        <f t="shared" si="154"/>
        <v>0</v>
      </c>
      <c r="AG1768" s="105">
        <f t="shared" si="155"/>
        <v>0</v>
      </c>
      <c r="AI1768" s="105">
        <f t="shared" si="156"/>
        <v>0</v>
      </c>
      <c r="AK1768" s="301"/>
    </row>
    <row r="1769" spans="4:37" ht="12.75" customHeight="1" outlineLevel="1" x14ac:dyDescent="0.25">
      <c r="D1769" s="139" t="str">
        <f>'Line Items'!D1051</f>
        <v>[Rolling Stock Line 55]</v>
      </c>
      <c r="E1769" s="102"/>
      <c r="F1769" s="140" t="str">
        <f t="shared" si="152"/>
        <v>£000</v>
      </c>
      <c r="G1769" s="103">
        <f t="shared" si="164"/>
        <v>0</v>
      </c>
      <c r="H1769" s="103">
        <f t="shared" si="164"/>
        <v>0</v>
      </c>
      <c r="I1769" s="103">
        <f t="shared" si="164"/>
        <v>0</v>
      </c>
      <c r="J1769" s="103">
        <f t="shared" si="164"/>
        <v>0</v>
      </c>
      <c r="K1769" s="103">
        <f t="shared" si="164"/>
        <v>0</v>
      </c>
      <c r="L1769" s="103">
        <f t="shared" si="164"/>
        <v>0</v>
      </c>
      <c r="M1769" s="103">
        <f t="shared" si="164"/>
        <v>0</v>
      </c>
      <c r="N1769" s="103">
        <f t="shared" si="164"/>
        <v>0</v>
      </c>
      <c r="O1769" s="103">
        <f t="shared" si="164"/>
        <v>0</v>
      </c>
      <c r="P1769" s="103">
        <f t="shared" si="164"/>
        <v>0</v>
      </c>
      <c r="Q1769" s="103">
        <f t="shared" si="164"/>
        <v>0</v>
      </c>
      <c r="R1769" s="103">
        <f t="shared" si="164"/>
        <v>0</v>
      </c>
      <c r="S1769" s="103">
        <f t="shared" si="164"/>
        <v>0</v>
      </c>
      <c r="T1769" s="103">
        <f t="shared" si="164"/>
        <v>0</v>
      </c>
      <c r="U1769" s="103">
        <f t="shared" si="164"/>
        <v>0</v>
      </c>
      <c r="V1769" s="103">
        <f t="shared" si="164"/>
        <v>0</v>
      </c>
      <c r="W1769" s="103">
        <f t="shared" si="164"/>
        <v>0</v>
      </c>
      <c r="X1769" s="103">
        <f t="shared" si="164"/>
        <v>0</v>
      </c>
      <c r="Y1769" s="103">
        <f t="shared" si="164"/>
        <v>0</v>
      </c>
      <c r="Z1769" s="103">
        <f t="shared" si="164"/>
        <v>0</v>
      </c>
      <c r="AA1769" s="103">
        <f t="shared" si="164"/>
        <v>0</v>
      </c>
      <c r="AB1769" s="103">
        <f t="shared" si="164"/>
        <v>0</v>
      </c>
      <c r="AC1769" s="104">
        <f t="shared" si="164"/>
        <v>0</v>
      </c>
      <c r="AE1769" s="105">
        <f t="shared" si="154"/>
        <v>0</v>
      </c>
      <c r="AG1769" s="105">
        <f t="shared" si="155"/>
        <v>0</v>
      </c>
      <c r="AI1769" s="105">
        <f t="shared" si="156"/>
        <v>0</v>
      </c>
      <c r="AK1769" s="301"/>
    </row>
    <row r="1770" spans="4:37" ht="12.75" customHeight="1" outlineLevel="1" x14ac:dyDescent="0.25">
      <c r="D1770" s="139" t="str">
        <f>'Line Items'!D1052</f>
        <v>[Rolling Stock Line 56]</v>
      </c>
      <c r="E1770" s="102"/>
      <c r="F1770" s="140" t="str">
        <f t="shared" si="152"/>
        <v>£000</v>
      </c>
      <c r="G1770" s="103">
        <f t="shared" si="164"/>
        <v>0</v>
      </c>
      <c r="H1770" s="103">
        <f t="shared" si="164"/>
        <v>0</v>
      </c>
      <c r="I1770" s="103">
        <f t="shared" si="164"/>
        <v>0</v>
      </c>
      <c r="J1770" s="103">
        <f t="shared" si="164"/>
        <v>0</v>
      </c>
      <c r="K1770" s="103">
        <f t="shared" si="164"/>
        <v>0</v>
      </c>
      <c r="L1770" s="103">
        <f t="shared" si="164"/>
        <v>0</v>
      </c>
      <c r="M1770" s="103">
        <f t="shared" si="164"/>
        <v>0</v>
      </c>
      <c r="N1770" s="103">
        <f t="shared" si="164"/>
        <v>0</v>
      </c>
      <c r="O1770" s="103">
        <f t="shared" si="164"/>
        <v>0</v>
      </c>
      <c r="P1770" s="103">
        <f t="shared" si="164"/>
        <v>0</v>
      </c>
      <c r="Q1770" s="103">
        <f t="shared" si="164"/>
        <v>0</v>
      </c>
      <c r="R1770" s="103">
        <f t="shared" si="164"/>
        <v>0</v>
      </c>
      <c r="S1770" s="103">
        <f t="shared" si="164"/>
        <v>0</v>
      </c>
      <c r="T1770" s="103">
        <f t="shared" si="164"/>
        <v>0</v>
      </c>
      <c r="U1770" s="103">
        <f t="shared" si="164"/>
        <v>0</v>
      </c>
      <c r="V1770" s="103">
        <f t="shared" si="164"/>
        <v>0</v>
      </c>
      <c r="W1770" s="103">
        <f t="shared" si="164"/>
        <v>0</v>
      </c>
      <c r="X1770" s="103">
        <f t="shared" si="164"/>
        <v>0</v>
      </c>
      <c r="Y1770" s="103">
        <f t="shared" si="164"/>
        <v>0</v>
      </c>
      <c r="Z1770" s="103">
        <f t="shared" si="164"/>
        <v>0</v>
      </c>
      <c r="AA1770" s="103">
        <f t="shared" si="164"/>
        <v>0</v>
      </c>
      <c r="AB1770" s="103">
        <f t="shared" si="164"/>
        <v>0</v>
      </c>
      <c r="AC1770" s="104">
        <f t="shared" si="164"/>
        <v>0</v>
      </c>
      <c r="AE1770" s="105">
        <f t="shared" si="154"/>
        <v>0</v>
      </c>
      <c r="AG1770" s="105">
        <f t="shared" si="155"/>
        <v>0</v>
      </c>
      <c r="AI1770" s="105">
        <f t="shared" si="156"/>
        <v>0</v>
      </c>
      <c r="AK1770" s="301"/>
    </row>
    <row r="1771" spans="4:37" ht="12.75" customHeight="1" outlineLevel="1" x14ac:dyDescent="0.25">
      <c r="D1771" s="139" t="str">
        <f>'Line Items'!D1053</f>
        <v>[Rolling Stock Line 57]</v>
      </c>
      <c r="E1771" s="102"/>
      <c r="F1771" s="140" t="str">
        <f t="shared" si="152"/>
        <v>£000</v>
      </c>
      <c r="G1771" s="103">
        <f t="shared" si="164"/>
        <v>0</v>
      </c>
      <c r="H1771" s="103">
        <f t="shared" si="164"/>
        <v>0</v>
      </c>
      <c r="I1771" s="103">
        <f t="shared" si="164"/>
        <v>0</v>
      </c>
      <c r="J1771" s="103">
        <f t="shared" si="164"/>
        <v>0</v>
      </c>
      <c r="K1771" s="103">
        <f t="shared" si="164"/>
        <v>0</v>
      </c>
      <c r="L1771" s="103">
        <f t="shared" si="164"/>
        <v>0</v>
      </c>
      <c r="M1771" s="103">
        <f t="shared" si="164"/>
        <v>0</v>
      </c>
      <c r="N1771" s="103">
        <f t="shared" si="164"/>
        <v>0</v>
      </c>
      <c r="O1771" s="103">
        <f t="shared" si="164"/>
        <v>0</v>
      </c>
      <c r="P1771" s="103">
        <f t="shared" si="164"/>
        <v>0</v>
      </c>
      <c r="Q1771" s="103">
        <f t="shared" si="164"/>
        <v>0</v>
      </c>
      <c r="R1771" s="103">
        <f t="shared" si="164"/>
        <v>0</v>
      </c>
      <c r="S1771" s="103">
        <f t="shared" si="164"/>
        <v>0</v>
      </c>
      <c r="T1771" s="103">
        <f t="shared" si="164"/>
        <v>0</v>
      </c>
      <c r="U1771" s="103">
        <f t="shared" si="164"/>
        <v>0</v>
      </c>
      <c r="V1771" s="103">
        <f t="shared" si="164"/>
        <v>0</v>
      </c>
      <c r="W1771" s="103">
        <f t="shared" si="164"/>
        <v>0</v>
      </c>
      <c r="X1771" s="103">
        <f t="shared" si="164"/>
        <v>0</v>
      </c>
      <c r="Y1771" s="103">
        <f t="shared" si="164"/>
        <v>0</v>
      </c>
      <c r="Z1771" s="103">
        <f t="shared" si="164"/>
        <v>0</v>
      </c>
      <c r="AA1771" s="103">
        <f t="shared" si="164"/>
        <v>0</v>
      </c>
      <c r="AB1771" s="103">
        <f t="shared" si="164"/>
        <v>0</v>
      </c>
      <c r="AC1771" s="104">
        <f t="shared" si="164"/>
        <v>0</v>
      </c>
      <c r="AE1771" s="105">
        <f t="shared" si="154"/>
        <v>0</v>
      </c>
      <c r="AG1771" s="105">
        <f t="shared" si="155"/>
        <v>0</v>
      </c>
      <c r="AI1771" s="105">
        <f t="shared" si="156"/>
        <v>0</v>
      </c>
      <c r="AK1771" s="301"/>
    </row>
    <row r="1772" spans="4:37" ht="12.75" customHeight="1" outlineLevel="1" x14ac:dyDescent="0.25">
      <c r="D1772" s="139" t="str">
        <f>'Line Items'!D1054</f>
        <v>[Rolling Stock Line 58]</v>
      </c>
      <c r="E1772" s="102"/>
      <c r="F1772" s="140" t="str">
        <f t="shared" si="152"/>
        <v>£000</v>
      </c>
      <c r="G1772" s="103">
        <f t="shared" si="164"/>
        <v>0</v>
      </c>
      <c r="H1772" s="103">
        <f t="shared" si="164"/>
        <v>0</v>
      </c>
      <c r="I1772" s="103">
        <f t="shared" si="164"/>
        <v>0</v>
      </c>
      <c r="J1772" s="103">
        <f t="shared" si="164"/>
        <v>0</v>
      </c>
      <c r="K1772" s="103">
        <f t="shared" si="164"/>
        <v>0</v>
      </c>
      <c r="L1772" s="103">
        <f t="shared" si="164"/>
        <v>0</v>
      </c>
      <c r="M1772" s="103">
        <f t="shared" si="164"/>
        <v>0</v>
      </c>
      <c r="N1772" s="103">
        <f t="shared" si="164"/>
        <v>0</v>
      </c>
      <c r="O1772" s="103">
        <f t="shared" si="164"/>
        <v>0</v>
      </c>
      <c r="P1772" s="103">
        <f t="shared" si="164"/>
        <v>0</v>
      </c>
      <c r="Q1772" s="103">
        <f t="shared" si="164"/>
        <v>0</v>
      </c>
      <c r="R1772" s="103">
        <f t="shared" si="164"/>
        <v>0</v>
      </c>
      <c r="S1772" s="103">
        <f t="shared" si="164"/>
        <v>0</v>
      </c>
      <c r="T1772" s="103">
        <f t="shared" si="164"/>
        <v>0</v>
      </c>
      <c r="U1772" s="103">
        <f t="shared" si="164"/>
        <v>0</v>
      </c>
      <c r="V1772" s="103">
        <f t="shared" si="164"/>
        <v>0</v>
      </c>
      <c r="W1772" s="103">
        <f t="shared" si="164"/>
        <v>0</v>
      </c>
      <c r="X1772" s="103">
        <f t="shared" si="164"/>
        <v>0</v>
      </c>
      <c r="Y1772" s="103">
        <f t="shared" si="164"/>
        <v>0</v>
      </c>
      <c r="Z1772" s="103">
        <f t="shared" si="164"/>
        <v>0</v>
      </c>
      <c r="AA1772" s="103">
        <f t="shared" si="164"/>
        <v>0</v>
      </c>
      <c r="AB1772" s="103">
        <f t="shared" si="164"/>
        <v>0</v>
      </c>
      <c r="AC1772" s="104">
        <f t="shared" si="164"/>
        <v>0</v>
      </c>
      <c r="AE1772" s="105">
        <f t="shared" si="154"/>
        <v>0</v>
      </c>
      <c r="AG1772" s="105">
        <f t="shared" si="155"/>
        <v>0</v>
      </c>
      <c r="AI1772" s="105">
        <f t="shared" si="156"/>
        <v>0</v>
      </c>
      <c r="AK1772" s="301"/>
    </row>
    <row r="1773" spans="4:37" ht="12.75" customHeight="1" outlineLevel="1" x14ac:dyDescent="0.25">
      <c r="D1773" s="139" t="str">
        <f>'Line Items'!D1055</f>
        <v>[Rolling Stock Line 59]</v>
      </c>
      <c r="E1773" s="102"/>
      <c r="F1773" s="140" t="str">
        <f t="shared" si="152"/>
        <v>£000</v>
      </c>
      <c r="G1773" s="103">
        <f t="shared" si="164"/>
        <v>0</v>
      </c>
      <c r="H1773" s="103">
        <f t="shared" si="164"/>
        <v>0</v>
      </c>
      <c r="I1773" s="103">
        <f t="shared" si="164"/>
        <v>0</v>
      </c>
      <c r="J1773" s="103">
        <f t="shared" si="164"/>
        <v>0</v>
      </c>
      <c r="K1773" s="103">
        <f t="shared" si="164"/>
        <v>0</v>
      </c>
      <c r="L1773" s="103">
        <f t="shared" si="164"/>
        <v>0</v>
      </c>
      <c r="M1773" s="103">
        <f t="shared" si="164"/>
        <v>0</v>
      </c>
      <c r="N1773" s="103">
        <f t="shared" si="164"/>
        <v>0</v>
      </c>
      <c r="O1773" s="103">
        <f t="shared" si="164"/>
        <v>0</v>
      </c>
      <c r="P1773" s="103">
        <f t="shared" si="164"/>
        <v>0</v>
      </c>
      <c r="Q1773" s="103">
        <f t="shared" si="164"/>
        <v>0</v>
      </c>
      <c r="R1773" s="103">
        <f t="shared" si="164"/>
        <v>0</v>
      </c>
      <c r="S1773" s="103">
        <f t="shared" si="164"/>
        <v>0</v>
      </c>
      <c r="T1773" s="103">
        <f t="shared" si="164"/>
        <v>0</v>
      </c>
      <c r="U1773" s="103">
        <f t="shared" si="164"/>
        <v>0</v>
      </c>
      <c r="V1773" s="103">
        <f t="shared" si="164"/>
        <v>0</v>
      </c>
      <c r="W1773" s="103">
        <f t="shared" si="164"/>
        <v>0</v>
      </c>
      <c r="X1773" s="103">
        <f t="shared" si="164"/>
        <v>0</v>
      </c>
      <c r="Y1773" s="103">
        <f t="shared" si="164"/>
        <v>0</v>
      </c>
      <c r="Z1773" s="103">
        <f t="shared" si="164"/>
        <v>0</v>
      </c>
      <c r="AA1773" s="103">
        <f t="shared" si="164"/>
        <v>0</v>
      </c>
      <c r="AB1773" s="103">
        <f t="shared" si="164"/>
        <v>0</v>
      </c>
      <c r="AC1773" s="104">
        <f t="shared" si="164"/>
        <v>0</v>
      </c>
      <c r="AE1773" s="105">
        <f t="shared" si="154"/>
        <v>0</v>
      </c>
      <c r="AG1773" s="105">
        <f t="shared" si="155"/>
        <v>0</v>
      </c>
      <c r="AI1773" s="105">
        <f t="shared" si="156"/>
        <v>0</v>
      </c>
      <c r="AK1773" s="301"/>
    </row>
    <row r="1774" spans="4:37" ht="12.75" customHeight="1" outlineLevel="1" x14ac:dyDescent="0.25">
      <c r="D1774" s="111" t="str">
        <f>'Line Items'!D1056</f>
        <v>[Rolling Stock Line 60]</v>
      </c>
      <c r="E1774" s="287"/>
      <c r="F1774" s="150" t="str">
        <f>F1773</f>
        <v>£000</v>
      </c>
      <c r="G1774" s="113">
        <f t="shared" si="164"/>
        <v>0</v>
      </c>
      <c r="H1774" s="113">
        <f t="shared" si="164"/>
        <v>0</v>
      </c>
      <c r="I1774" s="113">
        <f t="shared" ref="I1774:AC1774" si="165">SUM(I1514,I1579,I1644,I1709)</f>
        <v>0</v>
      </c>
      <c r="J1774" s="113">
        <f t="shared" si="165"/>
        <v>0</v>
      </c>
      <c r="K1774" s="113">
        <f t="shared" si="165"/>
        <v>0</v>
      </c>
      <c r="L1774" s="113">
        <f t="shared" si="165"/>
        <v>0</v>
      </c>
      <c r="M1774" s="113">
        <f t="shared" si="165"/>
        <v>0</v>
      </c>
      <c r="N1774" s="113">
        <f t="shared" si="165"/>
        <v>0</v>
      </c>
      <c r="O1774" s="113">
        <f t="shared" si="165"/>
        <v>0</v>
      </c>
      <c r="P1774" s="113">
        <f t="shared" si="165"/>
        <v>0</v>
      </c>
      <c r="Q1774" s="113">
        <f t="shared" si="165"/>
        <v>0</v>
      </c>
      <c r="R1774" s="113">
        <f t="shared" si="165"/>
        <v>0</v>
      </c>
      <c r="S1774" s="113">
        <f t="shared" si="165"/>
        <v>0</v>
      </c>
      <c r="T1774" s="113">
        <f t="shared" si="165"/>
        <v>0</v>
      </c>
      <c r="U1774" s="113">
        <f t="shared" si="165"/>
        <v>0</v>
      </c>
      <c r="V1774" s="113">
        <f t="shared" si="165"/>
        <v>0</v>
      </c>
      <c r="W1774" s="113">
        <f t="shared" si="165"/>
        <v>0</v>
      </c>
      <c r="X1774" s="113">
        <f t="shared" si="165"/>
        <v>0</v>
      </c>
      <c r="Y1774" s="113">
        <f t="shared" si="165"/>
        <v>0</v>
      </c>
      <c r="Z1774" s="113">
        <f t="shared" si="165"/>
        <v>0</v>
      </c>
      <c r="AA1774" s="113">
        <f t="shared" si="165"/>
        <v>0</v>
      </c>
      <c r="AB1774" s="113">
        <f t="shared" si="165"/>
        <v>0</v>
      </c>
      <c r="AC1774" s="114">
        <f t="shared" si="165"/>
        <v>0</v>
      </c>
      <c r="AE1774" s="115">
        <f t="shared" si="154"/>
        <v>0</v>
      </c>
      <c r="AG1774" s="115">
        <f t="shared" si="155"/>
        <v>0</v>
      </c>
      <c r="AI1774" s="115">
        <f t="shared" si="156"/>
        <v>0</v>
      </c>
      <c r="AK1774" s="363"/>
    </row>
    <row r="1775" spans="4:37" ht="12.75" customHeight="1" outlineLevel="1" x14ac:dyDescent="0.25">
      <c r="G1775" s="103"/>
      <c r="H1775" s="103"/>
      <c r="I1775" s="103"/>
      <c r="J1775" s="103"/>
      <c r="K1775" s="103"/>
      <c r="L1775" s="103"/>
      <c r="M1775" s="103"/>
      <c r="N1775" s="103"/>
      <c r="O1775" s="103"/>
      <c r="P1775" s="103"/>
      <c r="Q1775" s="103"/>
      <c r="R1775" s="103"/>
      <c r="S1775" s="103"/>
      <c r="T1775" s="103"/>
      <c r="U1775" s="103"/>
      <c r="V1775" s="103"/>
      <c r="W1775" s="103"/>
      <c r="X1775" s="103"/>
      <c r="Y1775" s="103"/>
      <c r="Z1775" s="103"/>
      <c r="AA1775" s="103"/>
      <c r="AB1775" s="103"/>
      <c r="AC1775" s="103"/>
      <c r="AE1775" s="103"/>
      <c r="AG1775" s="103"/>
      <c r="AI1775" s="103"/>
    </row>
    <row r="1776" spans="4:37" ht="12.75" customHeight="1" outlineLevel="1" x14ac:dyDescent="0.25">
      <c r="D1776" s="292" t="str">
        <f>B1713</f>
        <v>Total Rolling Stock Charges</v>
      </c>
      <c r="E1776" s="308"/>
      <c r="F1776" s="309" t="str">
        <f>F1774</f>
        <v>£000</v>
      </c>
      <c r="G1776" s="310">
        <f t="shared" ref="G1776:AB1776" si="166">SUM(G1715:G1774)</f>
        <v>0</v>
      </c>
      <c r="H1776" s="310">
        <f t="shared" si="166"/>
        <v>0</v>
      </c>
      <c r="I1776" s="310">
        <f t="shared" si="166"/>
        <v>0</v>
      </c>
      <c r="J1776" s="310">
        <f t="shared" si="166"/>
        <v>0</v>
      </c>
      <c r="K1776" s="310">
        <f t="shared" si="166"/>
        <v>0</v>
      </c>
      <c r="L1776" s="310">
        <f t="shared" si="166"/>
        <v>0</v>
      </c>
      <c r="M1776" s="310">
        <f t="shared" si="166"/>
        <v>0</v>
      </c>
      <c r="N1776" s="310">
        <f t="shared" si="166"/>
        <v>0</v>
      </c>
      <c r="O1776" s="310">
        <f t="shared" si="166"/>
        <v>0</v>
      </c>
      <c r="P1776" s="310">
        <f t="shared" si="166"/>
        <v>0</v>
      </c>
      <c r="Q1776" s="310">
        <f t="shared" si="166"/>
        <v>0</v>
      </c>
      <c r="R1776" s="310">
        <f t="shared" si="166"/>
        <v>0</v>
      </c>
      <c r="S1776" s="310">
        <f t="shared" si="166"/>
        <v>0</v>
      </c>
      <c r="T1776" s="310">
        <f t="shared" si="166"/>
        <v>0</v>
      </c>
      <c r="U1776" s="310">
        <f t="shared" si="166"/>
        <v>0</v>
      </c>
      <c r="V1776" s="310">
        <f t="shared" si="166"/>
        <v>0</v>
      </c>
      <c r="W1776" s="310">
        <f t="shared" si="166"/>
        <v>0</v>
      </c>
      <c r="X1776" s="310">
        <f t="shared" si="166"/>
        <v>0</v>
      </c>
      <c r="Y1776" s="310">
        <f t="shared" si="166"/>
        <v>0</v>
      </c>
      <c r="Z1776" s="310">
        <f t="shared" si="166"/>
        <v>0</v>
      </c>
      <c r="AA1776" s="310">
        <f t="shared" si="166"/>
        <v>0</v>
      </c>
      <c r="AB1776" s="310">
        <f t="shared" si="166"/>
        <v>0</v>
      </c>
      <c r="AC1776" s="298">
        <f>SUM(AC1715:AC1774)</f>
        <v>0</v>
      </c>
      <c r="AE1776" s="299">
        <f>SUM(AE1715:AE1774)</f>
        <v>0</v>
      </c>
      <c r="AG1776" s="299">
        <f>SUM(AG1715:AG1774)</f>
        <v>0</v>
      </c>
      <c r="AI1776" s="299">
        <f>SUM(AI1715:AI1774)</f>
        <v>0</v>
      </c>
      <c r="AK1776" s="296"/>
    </row>
    <row r="1777" spans="2:37" x14ac:dyDescent="0.25">
      <c r="G1777" s="103"/>
      <c r="H1777" s="103"/>
      <c r="I1777" s="103"/>
      <c r="J1777" s="103"/>
      <c r="K1777" s="103"/>
      <c r="L1777" s="103"/>
      <c r="M1777" s="103"/>
      <c r="N1777" s="103"/>
      <c r="O1777" s="103"/>
      <c r="P1777" s="103"/>
      <c r="Q1777" s="103"/>
      <c r="R1777" s="103"/>
      <c r="S1777" s="103"/>
      <c r="T1777" s="103"/>
      <c r="U1777" s="103"/>
      <c r="V1777" s="103"/>
      <c r="W1777" s="103"/>
      <c r="X1777" s="103"/>
      <c r="Y1777" s="103"/>
      <c r="Z1777" s="103"/>
      <c r="AA1777" s="103"/>
      <c r="AB1777" s="103"/>
      <c r="AC1777" s="103"/>
      <c r="AE1777" s="103"/>
      <c r="AG1777" s="103"/>
      <c r="AI1777" s="103"/>
    </row>
    <row r="1778" spans="2:37" x14ac:dyDescent="0.25">
      <c r="D1778" s="102"/>
      <c r="E1778" s="102"/>
      <c r="F1778" s="140"/>
      <c r="G1778" s="103"/>
      <c r="H1778" s="103"/>
      <c r="I1778" s="103"/>
      <c r="J1778" s="103"/>
      <c r="K1778" s="103"/>
      <c r="L1778" s="103"/>
      <c r="M1778" s="103"/>
      <c r="N1778" s="103"/>
      <c r="O1778" s="103"/>
      <c r="P1778" s="103"/>
      <c r="Q1778" s="103"/>
      <c r="R1778" s="103"/>
      <c r="S1778" s="103"/>
      <c r="T1778" s="103"/>
      <c r="U1778" s="103"/>
      <c r="V1778" s="103"/>
      <c r="W1778" s="103"/>
      <c r="X1778" s="103"/>
      <c r="Y1778" s="103"/>
      <c r="Z1778" s="103"/>
      <c r="AA1778" s="103"/>
      <c r="AB1778" s="103"/>
      <c r="AC1778" s="103"/>
      <c r="AE1778" s="103"/>
      <c r="AG1778" s="103"/>
      <c r="AI1778" s="103"/>
      <c r="AK1778" s="410"/>
    </row>
    <row r="1779" spans="2:37" ht="16.8" x14ac:dyDescent="0.3">
      <c r="B1779" s="7" t="s">
        <v>639</v>
      </c>
      <c r="C1779" s="7"/>
      <c r="D1779" s="7"/>
      <c r="E1779" s="7"/>
      <c r="F1779" s="7"/>
      <c r="G1779" s="323"/>
      <c r="H1779" s="323"/>
      <c r="I1779" s="323"/>
      <c r="J1779" s="323"/>
      <c r="K1779" s="323"/>
      <c r="L1779" s="323"/>
      <c r="M1779" s="323"/>
      <c r="N1779" s="323"/>
      <c r="O1779" s="323"/>
      <c r="P1779" s="323"/>
      <c r="Q1779" s="323"/>
      <c r="R1779" s="323"/>
      <c r="S1779" s="323"/>
      <c r="T1779" s="323"/>
      <c r="U1779" s="323"/>
      <c r="V1779" s="323"/>
      <c r="W1779" s="323"/>
      <c r="X1779" s="323"/>
      <c r="Y1779" s="323"/>
      <c r="Z1779" s="323"/>
      <c r="AA1779" s="323"/>
      <c r="AB1779" s="323"/>
      <c r="AC1779" s="323"/>
      <c r="AD1779" s="7"/>
      <c r="AE1779" s="323"/>
      <c r="AF1779" s="7"/>
      <c r="AG1779" s="323"/>
      <c r="AH1779" s="7"/>
      <c r="AI1779" s="323"/>
      <c r="AJ1779" s="7"/>
      <c r="AK1779" s="7"/>
    </row>
    <row r="1780" spans="2:37" ht="12.75" customHeight="1" outlineLevel="1" x14ac:dyDescent="0.25">
      <c r="G1780" s="103"/>
      <c r="H1780" s="103"/>
      <c r="I1780" s="103"/>
      <c r="J1780" s="103"/>
      <c r="K1780" s="103"/>
      <c r="L1780" s="103"/>
      <c r="M1780" s="103"/>
      <c r="N1780" s="103"/>
      <c r="O1780" s="103"/>
      <c r="P1780" s="103"/>
      <c r="Q1780" s="103"/>
      <c r="R1780" s="103"/>
      <c r="S1780" s="103"/>
      <c r="T1780" s="103"/>
      <c r="U1780" s="103"/>
      <c r="V1780" s="103"/>
      <c r="W1780" s="103"/>
      <c r="X1780" s="103"/>
      <c r="Y1780" s="103"/>
      <c r="Z1780" s="103"/>
      <c r="AA1780" s="103"/>
      <c r="AB1780" s="103"/>
      <c r="AC1780" s="103"/>
      <c r="AE1780" s="103"/>
      <c r="AG1780" s="103"/>
      <c r="AI1780" s="103"/>
    </row>
    <row r="1781" spans="2:37" ht="12.75" customHeight="1" outlineLevel="1" x14ac:dyDescent="0.25">
      <c r="D1781" s="345" t="str">
        <f>D1516</f>
        <v>Total Capital Lease Charges</v>
      </c>
      <c r="E1781" s="346"/>
      <c r="F1781" s="353" t="str">
        <f t="shared" ref="F1781:AC1781" si="167">F1516</f>
        <v>£000</v>
      </c>
      <c r="G1781" s="354">
        <f t="shared" si="167"/>
        <v>0</v>
      </c>
      <c r="H1781" s="354">
        <f t="shared" si="167"/>
        <v>0</v>
      </c>
      <c r="I1781" s="354">
        <f t="shared" si="167"/>
        <v>0</v>
      </c>
      <c r="J1781" s="354">
        <f t="shared" si="167"/>
        <v>0</v>
      </c>
      <c r="K1781" s="354">
        <f t="shared" si="167"/>
        <v>0</v>
      </c>
      <c r="L1781" s="354">
        <f t="shared" si="167"/>
        <v>0</v>
      </c>
      <c r="M1781" s="354">
        <f t="shared" si="167"/>
        <v>0</v>
      </c>
      <c r="N1781" s="354">
        <f t="shared" si="167"/>
        <v>0</v>
      </c>
      <c r="O1781" s="354">
        <f t="shared" si="167"/>
        <v>0</v>
      </c>
      <c r="P1781" s="354">
        <f t="shared" si="167"/>
        <v>0</v>
      </c>
      <c r="Q1781" s="354">
        <f t="shared" si="167"/>
        <v>0</v>
      </c>
      <c r="R1781" s="354">
        <f t="shared" si="167"/>
        <v>0</v>
      </c>
      <c r="S1781" s="354">
        <f t="shared" si="167"/>
        <v>0</v>
      </c>
      <c r="T1781" s="354">
        <f t="shared" si="167"/>
        <v>0</v>
      </c>
      <c r="U1781" s="354">
        <f t="shared" si="167"/>
        <v>0</v>
      </c>
      <c r="V1781" s="354">
        <f t="shared" si="167"/>
        <v>0</v>
      </c>
      <c r="W1781" s="354">
        <f t="shared" si="167"/>
        <v>0</v>
      </c>
      <c r="X1781" s="354">
        <f t="shared" si="167"/>
        <v>0</v>
      </c>
      <c r="Y1781" s="354">
        <f t="shared" si="167"/>
        <v>0</v>
      </c>
      <c r="Z1781" s="354">
        <f t="shared" si="167"/>
        <v>0</v>
      </c>
      <c r="AA1781" s="354">
        <f t="shared" si="167"/>
        <v>0</v>
      </c>
      <c r="AB1781" s="354">
        <f t="shared" si="167"/>
        <v>0</v>
      </c>
      <c r="AC1781" s="355">
        <f t="shared" si="167"/>
        <v>0</v>
      </c>
      <c r="AE1781" s="357">
        <f>AE1516</f>
        <v>0</v>
      </c>
      <c r="AG1781" s="357">
        <f>AG1516</f>
        <v>0</v>
      </c>
      <c r="AI1781" s="357">
        <f>AI1516</f>
        <v>0</v>
      </c>
      <c r="AK1781" s="356"/>
    </row>
    <row r="1782" spans="2:37" ht="12.75" customHeight="1" outlineLevel="1" x14ac:dyDescent="0.25">
      <c r="D1782" s="139" t="str">
        <f>D1581</f>
        <v>Total Non-Capital Lease Charges</v>
      </c>
      <c r="E1782" s="102"/>
      <c r="F1782" s="140" t="str">
        <f t="shared" ref="F1782:AC1782" si="168">F1581</f>
        <v>£000</v>
      </c>
      <c r="G1782" s="103">
        <f t="shared" si="168"/>
        <v>0</v>
      </c>
      <c r="H1782" s="103">
        <f t="shared" si="168"/>
        <v>0</v>
      </c>
      <c r="I1782" s="103">
        <f t="shared" si="168"/>
        <v>0</v>
      </c>
      <c r="J1782" s="103">
        <f t="shared" si="168"/>
        <v>0</v>
      </c>
      <c r="K1782" s="103">
        <f t="shared" si="168"/>
        <v>0</v>
      </c>
      <c r="L1782" s="103">
        <f t="shared" si="168"/>
        <v>0</v>
      </c>
      <c r="M1782" s="103">
        <f t="shared" si="168"/>
        <v>0</v>
      </c>
      <c r="N1782" s="103">
        <f t="shared" si="168"/>
        <v>0</v>
      </c>
      <c r="O1782" s="103">
        <f t="shared" si="168"/>
        <v>0</v>
      </c>
      <c r="P1782" s="103">
        <f t="shared" si="168"/>
        <v>0</v>
      </c>
      <c r="Q1782" s="103">
        <f t="shared" si="168"/>
        <v>0</v>
      </c>
      <c r="R1782" s="103">
        <f t="shared" si="168"/>
        <v>0</v>
      </c>
      <c r="S1782" s="103">
        <f t="shared" si="168"/>
        <v>0</v>
      </c>
      <c r="T1782" s="103">
        <f t="shared" si="168"/>
        <v>0</v>
      </c>
      <c r="U1782" s="103">
        <f t="shared" si="168"/>
        <v>0</v>
      </c>
      <c r="V1782" s="103">
        <f t="shared" si="168"/>
        <v>0</v>
      </c>
      <c r="W1782" s="103">
        <f t="shared" si="168"/>
        <v>0</v>
      </c>
      <c r="X1782" s="103">
        <f t="shared" si="168"/>
        <v>0</v>
      </c>
      <c r="Y1782" s="103">
        <f t="shared" si="168"/>
        <v>0</v>
      </c>
      <c r="Z1782" s="103">
        <f t="shared" si="168"/>
        <v>0</v>
      </c>
      <c r="AA1782" s="103">
        <f t="shared" si="168"/>
        <v>0</v>
      </c>
      <c r="AB1782" s="103">
        <f t="shared" si="168"/>
        <v>0</v>
      </c>
      <c r="AC1782" s="104">
        <f t="shared" si="168"/>
        <v>0</v>
      </c>
      <c r="AE1782" s="105">
        <f>AE1581</f>
        <v>0</v>
      </c>
      <c r="AG1782" s="105">
        <f>AG1581</f>
        <v>0</v>
      </c>
      <c r="AI1782" s="105">
        <f>AI1581</f>
        <v>0</v>
      </c>
      <c r="AK1782" s="301"/>
    </row>
    <row r="1783" spans="2:37" ht="12.75" customHeight="1" outlineLevel="1" x14ac:dyDescent="0.25">
      <c r="D1783" s="139" t="str">
        <f>D1646</f>
        <v>Total Heavy Maintenance Reserve Cost</v>
      </c>
      <c r="E1783" s="102"/>
      <c r="F1783" s="140" t="str">
        <f t="shared" ref="F1783:AC1783" si="169">F1646</f>
        <v>£000</v>
      </c>
      <c r="G1783" s="103">
        <f t="shared" si="169"/>
        <v>0</v>
      </c>
      <c r="H1783" s="103">
        <f t="shared" si="169"/>
        <v>0</v>
      </c>
      <c r="I1783" s="103">
        <f t="shared" si="169"/>
        <v>0</v>
      </c>
      <c r="J1783" s="103">
        <f t="shared" si="169"/>
        <v>0</v>
      </c>
      <c r="K1783" s="103">
        <f t="shared" si="169"/>
        <v>0</v>
      </c>
      <c r="L1783" s="103">
        <f t="shared" si="169"/>
        <v>0</v>
      </c>
      <c r="M1783" s="103">
        <f t="shared" si="169"/>
        <v>0</v>
      </c>
      <c r="N1783" s="103">
        <f t="shared" si="169"/>
        <v>0</v>
      </c>
      <c r="O1783" s="103">
        <f t="shared" si="169"/>
        <v>0</v>
      </c>
      <c r="P1783" s="103">
        <f t="shared" si="169"/>
        <v>0</v>
      </c>
      <c r="Q1783" s="103">
        <f t="shared" si="169"/>
        <v>0</v>
      </c>
      <c r="R1783" s="103">
        <f t="shared" si="169"/>
        <v>0</v>
      </c>
      <c r="S1783" s="103">
        <f t="shared" si="169"/>
        <v>0</v>
      </c>
      <c r="T1783" s="103">
        <f t="shared" si="169"/>
        <v>0</v>
      </c>
      <c r="U1783" s="103">
        <f t="shared" si="169"/>
        <v>0</v>
      </c>
      <c r="V1783" s="103">
        <f t="shared" si="169"/>
        <v>0</v>
      </c>
      <c r="W1783" s="103">
        <f t="shared" si="169"/>
        <v>0</v>
      </c>
      <c r="X1783" s="103">
        <f t="shared" si="169"/>
        <v>0</v>
      </c>
      <c r="Y1783" s="103">
        <f t="shared" si="169"/>
        <v>0</v>
      </c>
      <c r="Z1783" s="103">
        <f t="shared" si="169"/>
        <v>0</v>
      </c>
      <c r="AA1783" s="103">
        <f t="shared" si="169"/>
        <v>0</v>
      </c>
      <c r="AB1783" s="103">
        <f t="shared" si="169"/>
        <v>0</v>
      </c>
      <c r="AC1783" s="104">
        <f t="shared" si="169"/>
        <v>0</v>
      </c>
      <c r="AE1783" s="105">
        <f>AE1646</f>
        <v>0</v>
      </c>
      <c r="AG1783" s="105">
        <f>AG1646</f>
        <v>0</v>
      </c>
      <c r="AI1783" s="105">
        <f>AI1646</f>
        <v>0</v>
      </c>
      <c r="AK1783" s="301"/>
    </row>
    <row r="1784" spans="2:37" ht="12.75" customHeight="1" outlineLevel="1" x14ac:dyDescent="0.25">
      <c r="D1784" s="111" t="str">
        <f>D1711</f>
        <v>Total Rentalised Enhancement Cost</v>
      </c>
      <c r="E1784" s="287"/>
      <c r="F1784" s="150" t="str">
        <f t="shared" ref="F1784:AC1784" si="170">F1711</f>
        <v>£000</v>
      </c>
      <c r="G1784" s="113">
        <f t="shared" si="170"/>
        <v>0</v>
      </c>
      <c r="H1784" s="113">
        <f t="shared" si="170"/>
        <v>0</v>
      </c>
      <c r="I1784" s="113">
        <f t="shared" si="170"/>
        <v>0</v>
      </c>
      <c r="J1784" s="113">
        <f t="shared" si="170"/>
        <v>0</v>
      </c>
      <c r="K1784" s="113">
        <f t="shared" si="170"/>
        <v>0</v>
      </c>
      <c r="L1784" s="113">
        <f t="shared" si="170"/>
        <v>0</v>
      </c>
      <c r="M1784" s="113">
        <f t="shared" si="170"/>
        <v>0</v>
      </c>
      <c r="N1784" s="113">
        <f t="shared" si="170"/>
        <v>0</v>
      </c>
      <c r="O1784" s="113">
        <f t="shared" si="170"/>
        <v>0</v>
      </c>
      <c r="P1784" s="113">
        <f t="shared" si="170"/>
        <v>0</v>
      </c>
      <c r="Q1784" s="113">
        <f t="shared" si="170"/>
        <v>0</v>
      </c>
      <c r="R1784" s="113">
        <f t="shared" si="170"/>
        <v>0</v>
      </c>
      <c r="S1784" s="113">
        <f t="shared" si="170"/>
        <v>0</v>
      </c>
      <c r="T1784" s="113">
        <f t="shared" si="170"/>
        <v>0</v>
      </c>
      <c r="U1784" s="113">
        <f t="shared" si="170"/>
        <v>0</v>
      </c>
      <c r="V1784" s="113">
        <f t="shared" si="170"/>
        <v>0</v>
      </c>
      <c r="W1784" s="113">
        <f t="shared" si="170"/>
        <v>0</v>
      </c>
      <c r="X1784" s="113">
        <f t="shared" si="170"/>
        <v>0</v>
      </c>
      <c r="Y1784" s="113">
        <f t="shared" si="170"/>
        <v>0</v>
      </c>
      <c r="Z1784" s="113">
        <f t="shared" si="170"/>
        <v>0</v>
      </c>
      <c r="AA1784" s="113">
        <f t="shared" si="170"/>
        <v>0</v>
      </c>
      <c r="AB1784" s="113">
        <f t="shared" si="170"/>
        <v>0</v>
      </c>
      <c r="AC1784" s="114">
        <f t="shared" si="170"/>
        <v>0</v>
      </c>
      <c r="AE1784" s="115">
        <f>AE1711</f>
        <v>0</v>
      </c>
      <c r="AG1784" s="115">
        <f>AG1711</f>
        <v>0</v>
      </c>
      <c r="AI1784" s="115">
        <f>AI1711</f>
        <v>0</v>
      </c>
      <c r="AK1784" s="363"/>
    </row>
    <row r="1785" spans="2:37" ht="12.75" customHeight="1" outlineLevel="1" x14ac:dyDescent="0.25">
      <c r="G1785" s="103"/>
      <c r="H1785" s="103"/>
      <c r="I1785" s="103"/>
      <c r="J1785" s="103"/>
      <c r="K1785" s="103"/>
      <c r="L1785" s="103"/>
      <c r="M1785" s="103"/>
      <c r="N1785" s="103"/>
      <c r="O1785" s="103"/>
      <c r="P1785" s="103"/>
      <c r="Q1785" s="103"/>
      <c r="R1785" s="103"/>
      <c r="S1785" s="103"/>
      <c r="T1785" s="103"/>
      <c r="U1785" s="103"/>
      <c r="V1785" s="103"/>
      <c r="W1785" s="103"/>
      <c r="X1785" s="103"/>
      <c r="Y1785" s="103"/>
      <c r="Z1785" s="103"/>
      <c r="AA1785" s="103"/>
      <c r="AB1785" s="103"/>
      <c r="AC1785" s="103"/>
      <c r="AE1785" s="103"/>
      <c r="AG1785" s="103"/>
      <c r="AI1785" s="103"/>
    </row>
    <row r="1786" spans="2:37" ht="12.75" customHeight="1" outlineLevel="1" x14ac:dyDescent="0.25">
      <c r="D1786" s="292" t="str">
        <f>B1779</f>
        <v>Total Rolling Stock Charges</v>
      </c>
      <c r="E1786" s="308"/>
      <c r="F1786" s="309" t="str">
        <f>F1784</f>
        <v>£000</v>
      </c>
      <c r="G1786" s="310">
        <f t="shared" ref="G1786:AC1786" si="171">SUM(G1781:G1784)</f>
        <v>0</v>
      </c>
      <c r="H1786" s="310">
        <f t="shared" si="171"/>
        <v>0</v>
      </c>
      <c r="I1786" s="310">
        <f t="shared" si="171"/>
        <v>0</v>
      </c>
      <c r="J1786" s="310">
        <f t="shared" si="171"/>
        <v>0</v>
      </c>
      <c r="K1786" s="310">
        <f t="shared" si="171"/>
        <v>0</v>
      </c>
      <c r="L1786" s="310">
        <f t="shared" si="171"/>
        <v>0</v>
      </c>
      <c r="M1786" s="310">
        <f t="shared" si="171"/>
        <v>0</v>
      </c>
      <c r="N1786" s="310">
        <f t="shared" si="171"/>
        <v>0</v>
      </c>
      <c r="O1786" s="310">
        <f t="shared" si="171"/>
        <v>0</v>
      </c>
      <c r="P1786" s="310">
        <f t="shared" si="171"/>
        <v>0</v>
      </c>
      <c r="Q1786" s="310">
        <f t="shared" si="171"/>
        <v>0</v>
      </c>
      <c r="R1786" s="310">
        <f t="shared" si="171"/>
        <v>0</v>
      </c>
      <c r="S1786" s="310">
        <f t="shared" si="171"/>
        <v>0</v>
      </c>
      <c r="T1786" s="310">
        <f t="shared" si="171"/>
        <v>0</v>
      </c>
      <c r="U1786" s="310">
        <f t="shared" si="171"/>
        <v>0</v>
      </c>
      <c r="V1786" s="310">
        <f t="shared" si="171"/>
        <v>0</v>
      </c>
      <c r="W1786" s="310">
        <f t="shared" si="171"/>
        <v>0</v>
      </c>
      <c r="X1786" s="310">
        <f t="shared" si="171"/>
        <v>0</v>
      </c>
      <c r="Y1786" s="310">
        <f t="shared" si="171"/>
        <v>0</v>
      </c>
      <c r="Z1786" s="310">
        <f t="shared" si="171"/>
        <v>0</v>
      </c>
      <c r="AA1786" s="310">
        <f t="shared" si="171"/>
        <v>0</v>
      </c>
      <c r="AB1786" s="310">
        <f t="shared" si="171"/>
        <v>0</v>
      </c>
      <c r="AC1786" s="298">
        <f t="shared" si="171"/>
        <v>0</v>
      </c>
      <c r="AE1786" s="299">
        <f>SUM(AE1781:AE1784)</f>
        <v>0</v>
      </c>
      <c r="AG1786" s="299">
        <f>SUM(AG1781:AG1784)</f>
        <v>0</v>
      </c>
      <c r="AI1786" s="299">
        <f>SUM(AI1781:AI1784)</f>
        <v>0</v>
      </c>
      <c r="AK1786" s="296"/>
    </row>
    <row r="1789" spans="2:37" ht="16.8" x14ac:dyDescent="0.3">
      <c r="B1789" s="7" t="s">
        <v>21</v>
      </c>
      <c r="C1789" s="7"/>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5" fitToHeight="99" orientation="landscape" r:id="rId1"/>
  <rowBreaks count="26" manualBreakCount="26">
    <brk id="80" max="16383" man="1"/>
    <brk id="143" max="16383" man="1"/>
    <brk id="208" max="16383" man="1"/>
    <brk id="274" max="16383" man="1"/>
    <brk id="338" max="16383" man="1"/>
    <brk id="402" max="16383" man="1"/>
    <brk id="469" max="16383" man="1"/>
    <brk id="537" max="16383" man="1"/>
    <brk id="601" max="16383" man="1"/>
    <brk id="665" max="16383" man="1"/>
    <brk id="731" max="16383" man="1"/>
    <brk id="795" max="16383" man="1"/>
    <brk id="859" max="16383" man="1"/>
    <brk id="925" max="16383" man="1"/>
    <brk id="989" max="16383" man="1"/>
    <brk id="1053" max="16383" man="1"/>
    <brk id="1121" max="16383" man="1"/>
    <brk id="1187" max="16383" man="1"/>
    <brk id="1253" max="16383" man="1"/>
    <brk id="1319" max="16383" man="1"/>
    <brk id="1384" max="16383" man="1"/>
    <brk id="1450" max="16383" man="1"/>
    <brk id="1517" max="16383" man="1"/>
    <brk id="1582" max="16383" man="1"/>
    <brk id="1647" max="16383" man="1"/>
    <brk id="171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M1646"/>
  <sheetViews>
    <sheetView showGridLines="0" zoomScaleNormal="100" zoomScaleSheetLayoutView="70" workbookViewId="0">
      <pane xSplit="6" ySplit="12" topLeftCell="G13" activePane="bottomRight" state="frozen"/>
      <selection pane="topRight"/>
      <selection pane="bottomLeft"/>
      <selection pane="bottomRight"/>
    </sheetView>
  </sheetViews>
  <sheetFormatPr defaultColWidth="9" defaultRowHeight="13.2" outlineLevelRow="3" outlineLevelCol="1" x14ac:dyDescent="0.25"/>
  <cols>
    <col min="1" max="1" width="2.875" customWidth="1"/>
    <col min="2" max="3" width="3.25" style="2" customWidth="1"/>
    <col min="4" max="4" width="47.75" style="2" customWidth="1"/>
    <col min="5" max="5" width="19.75" style="2" customWidth="1"/>
    <col min="6" max="6" width="10.875" style="2" customWidth="1"/>
    <col min="7" max="22" width="11.375" style="2" customWidth="1"/>
    <col min="23" max="29" width="11.375" style="2" customWidth="1" outlineLevel="1"/>
    <col min="30" max="30" width="3.375" style="2" customWidth="1"/>
    <col min="31" max="31" width="11.375" style="2" customWidth="1"/>
    <col min="32" max="32" width="3.375" style="2" customWidth="1" outlineLevel="1"/>
    <col min="33" max="33" width="11.375" style="2" customWidth="1" outlineLevel="1"/>
    <col min="34" max="34" width="3.375" style="2" customWidth="1" outlineLevel="1"/>
    <col min="35" max="35" width="11.375" style="2" customWidth="1" outlineLevel="1"/>
    <col min="36" max="36" width="3.375" style="2" customWidth="1"/>
    <col min="37" max="37" width="96.625" style="2" customWidth="1"/>
    <col min="40" max="16384" width="9" style="2"/>
  </cols>
  <sheetData>
    <row r="1" spans="2:37" ht="12" customHeight="1" x14ac:dyDescent="0.25"/>
    <row r="2" spans="2:37" ht="12" customHeight="1"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7" ht="12" customHeight="1"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2:37" ht="9.6" customHeight="1" x14ac:dyDescent="0.25">
      <c r="B4" s="5" t="str">
        <f>'Template Cover'!B4</f>
        <v>Sheet:</v>
      </c>
      <c r="C4" s="3"/>
      <c r="D4" s="3"/>
      <c r="E4" s="3"/>
      <c r="F4" s="3"/>
      <c r="G4" s="3" t="str">
        <f ca="1">MID(CELL("filename",$A$1),FIND("]",CELL("filename",$A$1))+1,99)</f>
        <v>Infrastructure</v>
      </c>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2:37" ht="12" customHeight="1"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2:37" ht="12" customHeight="1"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2:37" ht="12" customHeight="1"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8" spans="2:37" ht="9.6" customHeight="1" x14ac:dyDescent="0.25"/>
    <row r="9" spans="2:37" ht="12" customHeight="1" x14ac:dyDescent="0.25">
      <c r="D9" s="1298" t="str">
        <f>RN_Switch</f>
        <v>Nominal</v>
      </c>
      <c r="E9" s="1299"/>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c r="AK9" s="1306" t="s">
        <v>553</v>
      </c>
    </row>
    <row r="10" spans="2:37" ht="12" customHeight="1" x14ac:dyDescent="0.25">
      <c r="D10" s="1307" t="str">
        <f>Option_Switch</f>
        <v>Base Model</v>
      </c>
      <c r="E10" s="1308"/>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c r="AK10" s="1300"/>
    </row>
    <row r="11" spans="2:37" ht="12" customHeight="1" x14ac:dyDescent="0.25">
      <c r="D11" s="1309"/>
      <c r="E11" s="1305"/>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c r="AK11" s="1301"/>
    </row>
    <row r="12" spans="2:37" ht="12" customHeight="1" x14ac:dyDescent="0.25"/>
    <row r="13" spans="2:37" ht="16.8" x14ac:dyDescent="0.3">
      <c r="B13" s="7" t="s">
        <v>640</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row>
    <row r="15" spans="2:37" ht="14.4" x14ac:dyDescent="0.25">
      <c r="B15" s="17" t="str">
        <f>'Line Items'!B1123</f>
        <v>Secondary Station Access Charges</v>
      </c>
      <c r="C15" s="17"/>
      <c r="D15" s="277"/>
      <c r="E15" s="27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row>
    <row r="16" spans="2:37" customFormat="1" ht="11.4" outlineLevel="1" x14ac:dyDescent="0.2"/>
    <row r="17" spans="3:37" ht="12.75" customHeight="1" outlineLevel="1" x14ac:dyDescent="0.25">
      <c r="C17" s="72" t="str">
        <f>'Line Items'!C1125</f>
        <v>Secondary Station Access Long Term Charge</v>
      </c>
    </row>
    <row r="18" spans="3:37" ht="12.75" customHeight="1" outlineLevel="2" x14ac:dyDescent="0.25">
      <c r="D18" s="345" t="str">
        <f>'Line Items'!D1126</f>
        <v>Attleborough</v>
      </c>
      <c r="E18" s="346"/>
      <c r="F18" s="347" t="s">
        <v>556</v>
      </c>
      <c r="G18" s="348"/>
      <c r="H18" s="348"/>
      <c r="I18" s="348"/>
      <c r="J18" s="348"/>
      <c r="K18" s="348"/>
      <c r="L18" s="348"/>
      <c r="M18" s="348"/>
      <c r="N18" s="348"/>
      <c r="O18" s="348"/>
      <c r="P18" s="348"/>
      <c r="Q18" s="348"/>
      <c r="R18" s="348"/>
      <c r="S18" s="348"/>
      <c r="T18" s="348"/>
      <c r="U18" s="348"/>
      <c r="V18" s="348"/>
      <c r="W18" s="348"/>
      <c r="X18" s="348"/>
      <c r="Y18" s="348"/>
      <c r="Z18" s="348"/>
      <c r="AA18" s="348"/>
      <c r="AB18" s="348"/>
      <c r="AC18" s="360"/>
      <c r="AE18" s="359"/>
      <c r="AG18" s="359"/>
      <c r="AI18" s="359"/>
      <c r="AK18" s="356" t="s">
        <v>641</v>
      </c>
    </row>
    <row r="19" spans="3:37" ht="12.75" customHeight="1" outlineLevel="2" x14ac:dyDescent="0.25">
      <c r="D19" s="139" t="str">
        <f>'Line Items'!D1127</f>
        <v>Bamford</v>
      </c>
      <c r="E19" s="102"/>
      <c r="F19" s="140" t="str">
        <f>F18</f>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285"/>
      <c r="AG19" s="285"/>
      <c r="AI19" s="285"/>
      <c r="AK19" s="301"/>
    </row>
    <row r="20" spans="3:37" ht="12.75" customHeight="1" outlineLevel="2" x14ac:dyDescent="0.25">
      <c r="D20" s="139" t="str">
        <f>'Line Items'!D1128</f>
        <v>Barnetby</v>
      </c>
      <c r="E20" s="102"/>
      <c r="F20" s="140" t="str">
        <f t="shared" ref="F20:F83" si="0">F19</f>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285"/>
      <c r="AG20" s="285"/>
      <c r="AI20" s="285"/>
      <c r="AK20" s="301"/>
    </row>
    <row r="21" spans="3:37" ht="12.75" customHeight="1" outlineLevel="2" x14ac:dyDescent="0.25">
      <c r="D21" s="139" t="str">
        <f>'Line Items'!D1129</f>
        <v>Bedford</v>
      </c>
      <c r="E21" s="102"/>
      <c r="F21" s="140"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285"/>
      <c r="AG21" s="285"/>
      <c r="AI21" s="285"/>
      <c r="AK21" s="301"/>
    </row>
    <row r="22" spans="3:37" ht="12.75" customHeight="1" outlineLevel="2" x14ac:dyDescent="0.25">
      <c r="D22" s="139" t="str">
        <f>'Line Items'!D1130</f>
        <v>Birchwood</v>
      </c>
      <c r="E22" s="102"/>
      <c r="F22" s="140"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285"/>
      <c r="AG22" s="285"/>
      <c r="AI22" s="285"/>
      <c r="AK22" s="301"/>
    </row>
    <row r="23" spans="3:37" ht="12.75" customHeight="1" outlineLevel="2" x14ac:dyDescent="0.25">
      <c r="D23" s="139" t="str">
        <f>'Line Items'!D1131</f>
        <v>Brandon</v>
      </c>
      <c r="E23" s="102"/>
      <c r="F23" s="140"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285"/>
      <c r="AG23" s="285"/>
      <c r="AI23" s="285"/>
      <c r="AK23" s="301"/>
    </row>
    <row r="24" spans="3:37" ht="12.75" customHeight="1" outlineLevel="2" x14ac:dyDescent="0.25">
      <c r="D24" s="139" t="str">
        <f>'Line Items'!D1132</f>
        <v>Chinley</v>
      </c>
      <c r="E24" s="102"/>
      <c r="F24" s="140" t="str">
        <f t="shared" si="0"/>
        <v>£000</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285"/>
      <c r="AG24" s="285"/>
      <c r="AI24" s="285"/>
      <c r="AK24" s="301"/>
    </row>
    <row r="25" spans="3:37" ht="12.75" customHeight="1" outlineLevel="2" x14ac:dyDescent="0.25">
      <c r="D25" s="139" t="str">
        <f>'Line Items'!D1133</f>
        <v>Cleethorpes</v>
      </c>
      <c r="E25" s="102"/>
      <c r="F25" s="140" t="str">
        <f t="shared" si="0"/>
        <v>£000</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285"/>
      <c r="AG25" s="285"/>
      <c r="AI25" s="285"/>
      <c r="AK25" s="301"/>
    </row>
    <row r="26" spans="3:37" ht="12.75" customHeight="1" outlineLevel="2" x14ac:dyDescent="0.25">
      <c r="D26" s="139" t="str">
        <f>'Line Items'!D1134</f>
        <v>Crewe</v>
      </c>
      <c r="E26" s="102"/>
      <c r="F26" s="140" t="str">
        <f t="shared" si="0"/>
        <v>£000</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285"/>
      <c r="AG26" s="285"/>
      <c r="AI26" s="285"/>
      <c r="AK26" s="301"/>
    </row>
    <row r="27" spans="3:37" ht="12.75" customHeight="1" outlineLevel="2" x14ac:dyDescent="0.25">
      <c r="D27" s="139" t="str">
        <f>'Line Items'!D1135</f>
        <v>Doncaster</v>
      </c>
      <c r="E27" s="102"/>
      <c r="F27" s="140" t="str">
        <f t="shared" si="0"/>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285"/>
      <c r="AG27" s="285"/>
      <c r="AI27" s="285"/>
      <c r="AK27" s="301"/>
    </row>
    <row r="28" spans="3:37" ht="12.75" customHeight="1" outlineLevel="2" x14ac:dyDescent="0.25">
      <c r="D28" s="139" t="str">
        <f>'Line Items'!D1136</f>
        <v>Dore</v>
      </c>
      <c r="E28" s="102"/>
      <c r="F28" s="140" t="str">
        <f t="shared" si="0"/>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285"/>
      <c r="AG28" s="285"/>
      <c r="AI28" s="285"/>
      <c r="AK28" s="301"/>
    </row>
    <row r="29" spans="3:37" ht="12.75" customHeight="1" outlineLevel="2" x14ac:dyDescent="0.25">
      <c r="D29" s="139" t="str">
        <f>'Line Items'!D1137</f>
        <v>Dronfield</v>
      </c>
      <c r="E29" s="102"/>
      <c r="F29" s="140" t="str">
        <f t="shared" si="0"/>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285"/>
      <c r="AG29" s="285"/>
      <c r="AI29" s="285"/>
      <c r="AK29" s="301"/>
    </row>
    <row r="30" spans="3:37" ht="12.75" customHeight="1" outlineLevel="2" x14ac:dyDescent="0.25">
      <c r="D30" s="139" t="str">
        <f>'Line Items'!D1138</f>
        <v>Eccles Road</v>
      </c>
      <c r="E30" s="102"/>
      <c r="F30" s="140" t="str">
        <f t="shared" si="0"/>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285"/>
      <c r="AG30" s="285"/>
      <c r="AI30" s="285"/>
      <c r="AK30" s="301"/>
    </row>
    <row r="31" spans="3:37" ht="12.75" customHeight="1" outlineLevel="2" x14ac:dyDescent="0.25">
      <c r="D31" s="139" t="str">
        <f>'Line Items'!D1139</f>
        <v>Edale</v>
      </c>
      <c r="E31" s="102"/>
      <c r="F31" s="140" t="str">
        <f t="shared" si="0"/>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285"/>
      <c r="AG31" s="285"/>
      <c r="AI31" s="285"/>
      <c r="AK31" s="301"/>
    </row>
    <row r="32" spans="3:37" ht="12.75" customHeight="1" outlineLevel="2" x14ac:dyDescent="0.25">
      <c r="D32" s="139" t="str">
        <f>'Line Items'!D1140</f>
        <v>Ely</v>
      </c>
      <c r="E32" s="102"/>
      <c r="F32" s="140" t="str">
        <f t="shared" si="0"/>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285"/>
      <c r="AG32" s="285"/>
      <c r="AI32" s="285"/>
      <c r="AK32" s="301"/>
    </row>
    <row r="33" spans="4:37" ht="12.75" customHeight="1" outlineLevel="2" x14ac:dyDescent="0.25">
      <c r="D33" s="139" t="str">
        <f>'Line Items'!D1141</f>
        <v>Grantham</v>
      </c>
      <c r="E33" s="102"/>
      <c r="F33" s="140" t="str">
        <f t="shared" si="0"/>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285"/>
      <c r="AG33" s="285"/>
      <c r="AI33" s="285"/>
      <c r="AK33" s="301"/>
    </row>
    <row r="34" spans="4:37" ht="12.75" customHeight="1" outlineLevel="2" x14ac:dyDescent="0.25">
      <c r="D34" s="139" t="str">
        <f>'Line Items'!D1142</f>
        <v>Grimsby Town</v>
      </c>
      <c r="E34" s="102"/>
      <c r="F34" s="140" t="str">
        <f t="shared" si="0"/>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285"/>
      <c r="AG34" s="285"/>
      <c r="AI34" s="285"/>
      <c r="AK34" s="301"/>
    </row>
    <row r="35" spans="4:37" ht="12.75" customHeight="1" outlineLevel="2" x14ac:dyDescent="0.25">
      <c r="D35" s="139" t="str">
        <f>'Line Items'!D1143</f>
        <v>Grindleford</v>
      </c>
      <c r="E35" s="102"/>
      <c r="F35" s="140" t="str">
        <f t="shared" si="0"/>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285"/>
      <c r="AG35" s="285"/>
      <c r="AI35" s="285"/>
      <c r="AK35" s="301"/>
    </row>
    <row r="36" spans="4:37" ht="12.75" customHeight="1" outlineLevel="2" x14ac:dyDescent="0.25">
      <c r="D36" s="139" t="str">
        <f>'Line Items'!D1144</f>
        <v>Harling Road</v>
      </c>
      <c r="E36" s="102"/>
      <c r="F36" s="140" t="str">
        <f t="shared" si="0"/>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285"/>
      <c r="AG36" s="285"/>
      <c r="AI36" s="285"/>
      <c r="AK36" s="301"/>
    </row>
    <row r="37" spans="4:37" ht="12.75" customHeight="1" outlineLevel="2" x14ac:dyDescent="0.25">
      <c r="D37" s="139" t="str">
        <f>'Line Items'!D1145</f>
        <v>Hathersage</v>
      </c>
      <c r="E37" s="102"/>
      <c r="F37" s="140" t="str">
        <f t="shared" si="0"/>
        <v>£000</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285"/>
      <c r="AG37" s="285"/>
      <c r="AI37" s="285"/>
      <c r="AK37" s="301"/>
    </row>
    <row r="38" spans="4:37" ht="12.75" customHeight="1" outlineLevel="2" x14ac:dyDescent="0.25">
      <c r="D38" s="139" t="str">
        <f>'Line Items'!D1146</f>
        <v>Hazel Grove</v>
      </c>
      <c r="E38" s="102"/>
      <c r="F38" s="140" t="str">
        <f t="shared" si="0"/>
        <v>£000</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285"/>
      <c r="AG38" s="285"/>
      <c r="AI38" s="285"/>
      <c r="AK38" s="301"/>
    </row>
    <row r="39" spans="4:37" ht="12.75" customHeight="1" outlineLevel="2" x14ac:dyDescent="0.25">
      <c r="D39" s="139" t="str">
        <f>'Line Items'!D1147</f>
        <v>Hope</v>
      </c>
      <c r="E39" s="102"/>
      <c r="F39" s="140" t="str">
        <f t="shared" si="0"/>
        <v>£000</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285"/>
      <c r="AG39" s="285"/>
      <c r="AI39" s="285"/>
      <c r="AK39" s="301"/>
    </row>
    <row r="40" spans="4:37" ht="12.75" customHeight="1" outlineLevel="2" x14ac:dyDescent="0.25">
      <c r="D40" s="139" t="str">
        <f>'Line Items'!D1148</f>
        <v>Hough Green</v>
      </c>
      <c r="E40" s="102"/>
      <c r="F40" s="140" t="str">
        <f t="shared" si="0"/>
        <v>£000</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285"/>
      <c r="AG40" s="285"/>
      <c r="AI40" s="285"/>
      <c r="AK40" s="301"/>
    </row>
    <row r="41" spans="4:37" ht="12.75" customHeight="1" outlineLevel="2" x14ac:dyDescent="0.25">
      <c r="D41" s="139" t="str">
        <f>'Line Items'!D1149</f>
        <v>Hunts Cross</v>
      </c>
      <c r="E41" s="102"/>
      <c r="F41" s="140" t="str">
        <f t="shared" si="0"/>
        <v>£000</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285"/>
      <c r="AG41" s="285"/>
      <c r="AI41" s="285"/>
      <c r="AK41" s="301"/>
    </row>
    <row r="42" spans="4:37" ht="12.75" customHeight="1" outlineLevel="2" x14ac:dyDescent="0.25">
      <c r="D42" s="139" t="str">
        <f>'Line Items'!D1150</f>
        <v>Irlam</v>
      </c>
      <c r="E42" s="102"/>
      <c r="F42" s="140" t="str">
        <f t="shared" si="0"/>
        <v>£000</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285"/>
      <c r="AG42" s="285"/>
      <c r="AI42" s="285"/>
      <c r="AK42" s="301"/>
    </row>
    <row r="43" spans="4:37" ht="12.75" customHeight="1" outlineLevel="2" x14ac:dyDescent="0.25">
      <c r="D43" s="139" t="str">
        <f>'Line Items'!D1151</f>
        <v>Liverpool South Parkway</v>
      </c>
      <c r="E43" s="102"/>
      <c r="F43" s="140" t="str">
        <f t="shared" si="0"/>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285"/>
      <c r="AG43" s="285"/>
      <c r="AI43" s="285"/>
      <c r="AK43" s="301"/>
    </row>
    <row r="44" spans="4:37" ht="12.75" customHeight="1" outlineLevel="2" x14ac:dyDescent="0.25">
      <c r="D44" s="139" t="str">
        <f>'Line Items'!D1152</f>
        <v>London St Pancras</v>
      </c>
      <c r="E44" s="102"/>
      <c r="F44" s="140" t="str">
        <f t="shared" si="0"/>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285"/>
      <c r="AG44" s="285"/>
      <c r="AI44" s="285"/>
      <c r="AK44" s="301"/>
    </row>
    <row r="45" spans="4:37" ht="12.75" customHeight="1" outlineLevel="2" x14ac:dyDescent="0.25">
      <c r="D45" s="139" t="str">
        <f>'Line Items'!D1153</f>
        <v>Luton</v>
      </c>
      <c r="E45" s="102"/>
      <c r="F45" s="140" t="str">
        <f t="shared" si="0"/>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285"/>
      <c r="AG45" s="285"/>
      <c r="AI45" s="285"/>
      <c r="AK45" s="301"/>
    </row>
    <row r="46" spans="4:37" ht="12.75" customHeight="1" outlineLevel="2" x14ac:dyDescent="0.25">
      <c r="D46" s="139" t="str">
        <f>'Line Items'!D1154</f>
        <v>Luton Airport Parkway</v>
      </c>
      <c r="E46" s="102"/>
      <c r="F46" s="140" t="str">
        <f t="shared" si="0"/>
        <v>£000</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285"/>
      <c r="AG46" s="285"/>
      <c r="AI46" s="285"/>
      <c r="AK46" s="301"/>
    </row>
    <row r="47" spans="4:37" ht="12.75" customHeight="1" outlineLevel="2" x14ac:dyDescent="0.25">
      <c r="D47" s="139" t="str">
        <f>'Line Items'!D1155</f>
        <v>Manchester Oxford Rd</v>
      </c>
      <c r="E47" s="102"/>
      <c r="F47" s="140" t="str">
        <f t="shared" si="0"/>
        <v>£000</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285"/>
      <c r="AG47" s="285"/>
      <c r="AI47" s="285"/>
      <c r="AK47" s="301"/>
    </row>
    <row r="48" spans="4:37" ht="12.75" customHeight="1" outlineLevel="2" x14ac:dyDescent="0.25">
      <c r="D48" s="139" t="str">
        <f>'Line Items'!D1156</f>
        <v>March</v>
      </c>
      <c r="E48" s="102"/>
      <c r="F48" s="140" t="str">
        <f t="shared" si="0"/>
        <v>£000</v>
      </c>
      <c r="G48" s="283"/>
      <c r="H48" s="283"/>
      <c r="I48" s="283"/>
      <c r="J48" s="283"/>
      <c r="K48" s="283"/>
      <c r="L48" s="283"/>
      <c r="M48" s="283"/>
      <c r="N48" s="283"/>
      <c r="O48" s="283"/>
      <c r="P48" s="283"/>
      <c r="Q48" s="283"/>
      <c r="R48" s="283"/>
      <c r="S48" s="283"/>
      <c r="T48" s="283"/>
      <c r="U48" s="283"/>
      <c r="V48" s="283"/>
      <c r="W48" s="283"/>
      <c r="X48" s="283"/>
      <c r="Y48" s="283"/>
      <c r="Z48" s="283"/>
      <c r="AA48" s="283"/>
      <c r="AB48" s="283"/>
      <c r="AC48" s="284"/>
      <c r="AE48" s="285"/>
      <c r="AG48" s="285"/>
      <c r="AI48" s="285"/>
      <c r="AK48" s="301"/>
    </row>
    <row r="49" spans="4:37" ht="12.75" customHeight="1" outlineLevel="2" x14ac:dyDescent="0.25">
      <c r="D49" s="139" t="str">
        <f>'Line Items'!D1157</f>
        <v>Newark Northgate</v>
      </c>
      <c r="E49" s="102"/>
      <c r="F49" s="140" t="str">
        <f t="shared" si="0"/>
        <v>£000</v>
      </c>
      <c r="G49" s="283"/>
      <c r="H49" s="283"/>
      <c r="I49" s="283"/>
      <c r="J49" s="283"/>
      <c r="K49" s="283"/>
      <c r="L49" s="283"/>
      <c r="M49" s="283"/>
      <c r="N49" s="283"/>
      <c r="O49" s="283"/>
      <c r="P49" s="283"/>
      <c r="Q49" s="283"/>
      <c r="R49" s="283"/>
      <c r="S49" s="283"/>
      <c r="T49" s="283"/>
      <c r="U49" s="283"/>
      <c r="V49" s="283"/>
      <c r="W49" s="283"/>
      <c r="X49" s="283"/>
      <c r="Y49" s="283"/>
      <c r="Z49" s="283"/>
      <c r="AA49" s="283"/>
      <c r="AB49" s="283"/>
      <c r="AC49" s="284"/>
      <c r="AE49" s="285"/>
      <c r="AG49" s="285"/>
      <c r="AI49" s="285"/>
      <c r="AK49" s="301"/>
    </row>
    <row r="50" spans="4:37" ht="12.75" customHeight="1" outlineLevel="2" x14ac:dyDescent="0.25">
      <c r="D50" s="139" t="str">
        <f>'Line Items'!D1158</f>
        <v>Norwich</v>
      </c>
      <c r="E50" s="102"/>
      <c r="F50" s="140" t="str">
        <f t="shared" si="0"/>
        <v>£000</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285"/>
      <c r="AG50" s="285"/>
      <c r="AI50" s="285"/>
      <c r="AK50" s="301"/>
    </row>
    <row r="51" spans="4:37" ht="12.75" customHeight="1" outlineLevel="2" x14ac:dyDescent="0.25">
      <c r="D51" s="139" t="str">
        <f>'Line Items'!D1159</f>
        <v>Peterborough</v>
      </c>
      <c r="E51" s="102"/>
      <c r="F51" s="140" t="str">
        <f t="shared" si="0"/>
        <v>£000</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285"/>
      <c r="AG51" s="285"/>
      <c r="AI51" s="285"/>
      <c r="AK51" s="301"/>
    </row>
    <row r="52" spans="4:37" ht="12.75" customHeight="1" outlineLevel="2" x14ac:dyDescent="0.25">
      <c r="D52" s="139" t="str">
        <f>'Line Items'!D1160</f>
        <v>Scarborough</v>
      </c>
      <c r="E52" s="102"/>
      <c r="F52" s="140" t="str">
        <f t="shared" si="0"/>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285"/>
      <c r="AG52" s="285"/>
      <c r="AI52" s="285"/>
      <c r="AK52" s="301"/>
    </row>
    <row r="53" spans="4:37" ht="12.75" customHeight="1" outlineLevel="2" x14ac:dyDescent="0.25">
      <c r="D53" s="139" t="str">
        <f>'Line Items'!D1161</f>
        <v>Stockport</v>
      </c>
      <c r="E53" s="102"/>
      <c r="F53" s="140" t="str">
        <f t="shared" si="0"/>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285"/>
      <c r="AG53" s="285"/>
      <c r="AI53" s="285"/>
      <c r="AK53" s="301"/>
    </row>
    <row r="54" spans="4:37" ht="12.75" customHeight="1" outlineLevel="2" x14ac:dyDescent="0.25">
      <c r="D54" s="139" t="str">
        <f>'Line Items'!D1162</f>
        <v>Stoke on Trent</v>
      </c>
      <c r="E54" s="102"/>
      <c r="F54" s="140" t="str">
        <f t="shared" si="0"/>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285"/>
      <c r="AG54" s="285"/>
      <c r="AI54" s="285"/>
      <c r="AK54" s="301"/>
    </row>
    <row r="55" spans="4:37" ht="12.75" customHeight="1" outlineLevel="2" x14ac:dyDescent="0.25">
      <c r="D55" s="139" t="str">
        <f>'Line Items'!D1163</f>
        <v>Thetford</v>
      </c>
      <c r="E55" s="102"/>
      <c r="F55" s="140" t="str">
        <f t="shared" si="0"/>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285"/>
      <c r="AG55" s="285"/>
      <c r="AI55" s="285"/>
      <c r="AK55" s="301"/>
    </row>
    <row r="56" spans="4:37" ht="12.75" customHeight="1" outlineLevel="2" x14ac:dyDescent="0.25">
      <c r="D56" s="139" t="str">
        <f>'Line Items'!D1164</f>
        <v>Wakefield Westgate</v>
      </c>
      <c r="E56" s="102"/>
      <c r="F56" s="140" t="str">
        <f t="shared" si="0"/>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285"/>
      <c r="AG56" s="285"/>
      <c r="AI56" s="285"/>
      <c r="AK56" s="301"/>
    </row>
    <row r="57" spans="4:37" ht="12.75" customHeight="1" outlineLevel="2" x14ac:dyDescent="0.25">
      <c r="D57" s="139" t="str">
        <f>'Line Items'!D1165</f>
        <v>Warrington Central</v>
      </c>
      <c r="E57" s="102"/>
      <c r="F57" s="140" t="str">
        <f t="shared" si="0"/>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285"/>
      <c r="AG57" s="285"/>
      <c r="AI57" s="285"/>
      <c r="AK57" s="301"/>
    </row>
    <row r="58" spans="4:37" ht="12.75" customHeight="1" outlineLevel="2" x14ac:dyDescent="0.25">
      <c r="D58" s="139" t="str">
        <f>'Line Items'!D1166</f>
        <v>Whittlesea</v>
      </c>
      <c r="E58" s="102"/>
      <c r="F58" s="140" t="str">
        <f t="shared" si="0"/>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285"/>
      <c r="AG58" s="285"/>
      <c r="AI58" s="285"/>
      <c r="AK58" s="301"/>
    </row>
    <row r="59" spans="4:37" ht="12.75" customHeight="1" outlineLevel="2" x14ac:dyDescent="0.25">
      <c r="D59" s="139" t="str">
        <f>'Line Items'!D1167</f>
        <v>Widnes</v>
      </c>
      <c r="E59" s="102"/>
      <c r="F59" s="140" t="str">
        <f t="shared" si="0"/>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285"/>
      <c r="AG59" s="285"/>
      <c r="AI59" s="285"/>
      <c r="AK59" s="301"/>
    </row>
    <row r="60" spans="4:37" ht="12.75" customHeight="1" outlineLevel="2" x14ac:dyDescent="0.25">
      <c r="D60" s="139" t="str">
        <f>'Line Items'!D1168</f>
        <v>Worksop</v>
      </c>
      <c r="E60" s="102"/>
      <c r="F60" s="140" t="str">
        <f t="shared" si="0"/>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285"/>
      <c r="AG60" s="285"/>
      <c r="AI60" s="285"/>
      <c r="AK60" s="301"/>
    </row>
    <row r="61" spans="4:37" ht="12.75" customHeight="1" outlineLevel="2" x14ac:dyDescent="0.25">
      <c r="D61" s="139" t="str">
        <f>'Line Items'!D1169</f>
        <v>Wymondham</v>
      </c>
      <c r="E61" s="102"/>
      <c r="F61" s="140" t="str">
        <f t="shared" si="0"/>
        <v>£000</v>
      </c>
      <c r="G61" s="283"/>
      <c r="H61" s="283"/>
      <c r="I61" s="283"/>
      <c r="J61" s="283"/>
      <c r="K61" s="283"/>
      <c r="L61" s="283"/>
      <c r="M61" s="283"/>
      <c r="N61" s="283"/>
      <c r="O61" s="283"/>
      <c r="P61" s="283"/>
      <c r="Q61" s="283"/>
      <c r="R61" s="283"/>
      <c r="S61" s="283"/>
      <c r="T61" s="283"/>
      <c r="U61" s="283"/>
      <c r="V61" s="283"/>
      <c r="W61" s="283"/>
      <c r="X61" s="283"/>
      <c r="Y61" s="283"/>
      <c r="Z61" s="283"/>
      <c r="AA61" s="283"/>
      <c r="AB61" s="283"/>
      <c r="AC61" s="284"/>
      <c r="AE61" s="285"/>
      <c r="AG61" s="285"/>
      <c r="AI61" s="285"/>
      <c r="AK61" s="301"/>
    </row>
    <row r="62" spans="4:37" ht="12.75" customHeight="1" outlineLevel="2" x14ac:dyDescent="0.25">
      <c r="D62" s="139" t="str">
        <f>'Line Items'!D1170</f>
        <v>York</v>
      </c>
      <c r="E62" s="102"/>
      <c r="F62" s="140" t="str">
        <f t="shared" si="0"/>
        <v>£000</v>
      </c>
      <c r="G62" s="283"/>
      <c r="H62" s="283"/>
      <c r="I62" s="283"/>
      <c r="J62" s="283"/>
      <c r="K62" s="283"/>
      <c r="L62" s="283"/>
      <c r="M62" s="283"/>
      <c r="N62" s="283"/>
      <c r="O62" s="283"/>
      <c r="P62" s="283"/>
      <c r="Q62" s="283"/>
      <c r="R62" s="283"/>
      <c r="S62" s="283"/>
      <c r="T62" s="283"/>
      <c r="U62" s="283"/>
      <c r="V62" s="283"/>
      <c r="W62" s="283"/>
      <c r="X62" s="283"/>
      <c r="Y62" s="283"/>
      <c r="Z62" s="283"/>
      <c r="AA62" s="283"/>
      <c r="AB62" s="283"/>
      <c r="AC62" s="284"/>
      <c r="AE62" s="285"/>
      <c r="AG62" s="285"/>
      <c r="AI62" s="285"/>
      <c r="AK62" s="301"/>
    </row>
    <row r="63" spans="4:37" ht="12.75" customHeight="1" outlineLevel="3" x14ac:dyDescent="0.25">
      <c r="D63" s="139" t="str">
        <f>'Line Items'!D1171</f>
        <v>[Secondary Station Access Charges LTC - Line 46]</v>
      </c>
      <c r="E63" s="102"/>
      <c r="F63" s="140" t="str">
        <f t="shared" si="0"/>
        <v>£000</v>
      </c>
      <c r="G63" s="283"/>
      <c r="H63" s="283"/>
      <c r="I63" s="283"/>
      <c r="J63" s="283"/>
      <c r="K63" s="283"/>
      <c r="L63" s="283"/>
      <c r="M63" s="283"/>
      <c r="N63" s="283"/>
      <c r="O63" s="283"/>
      <c r="P63" s="283"/>
      <c r="Q63" s="283"/>
      <c r="R63" s="283"/>
      <c r="S63" s="283"/>
      <c r="T63" s="283"/>
      <c r="U63" s="283"/>
      <c r="V63" s="283"/>
      <c r="W63" s="283"/>
      <c r="X63" s="283"/>
      <c r="Y63" s="283"/>
      <c r="Z63" s="283"/>
      <c r="AA63" s="283"/>
      <c r="AB63" s="283"/>
      <c r="AC63" s="284"/>
      <c r="AE63" s="285"/>
      <c r="AG63" s="285"/>
      <c r="AI63" s="285"/>
      <c r="AK63" s="301"/>
    </row>
    <row r="64" spans="4:37" ht="12.75" customHeight="1" outlineLevel="3" x14ac:dyDescent="0.25">
      <c r="D64" s="139" t="str">
        <f>'Line Items'!D1172</f>
        <v>[Secondary Station Access Charges LTC - Line 47]</v>
      </c>
      <c r="E64" s="102"/>
      <c r="F64" s="140" t="str">
        <f t="shared" si="0"/>
        <v>£000</v>
      </c>
      <c r="G64" s="283"/>
      <c r="H64" s="283"/>
      <c r="I64" s="283"/>
      <c r="J64" s="283"/>
      <c r="K64" s="283"/>
      <c r="L64" s="283"/>
      <c r="M64" s="283"/>
      <c r="N64" s="283"/>
      <c r="O64" s="283"/>
      <c r="P64" s="283"/>
      <c r="Q64" s="283"/>
      <c r="R64" s="283"/>
      <c r="S64" s="283"/>
      <c r="T64" s="283"/>
      <c r="U64" s="283"/>
      <c r="V64" s="283"/>
      <c r="W64" s="283"/>
      <c r="X64" s="283"/>
      <c r="Y64" s="283"/>
      <c r="Z64" s="283"/>
      <c r="AA64" s="283"/>
      <c r="AB64" s="283"/>
      <c r="AC64" s="284"/>
      <c r="AE64" s="285"/>
      <c r="AG64" s="285"/>
      <c r="AI64" s="285"/>
      <c r="AK64" s="301"/>
    </row>
    <row r="65" spans="4:37" ht="12.75" customHeight="1" outlineLevel="3" x14ac:dyDescent="0.25">
      <c r="D65" s="139" t="str">
        <f>'Line Items'!D1173</f>
        <v>[Secondary Station Access Charges LTC - Line 48]</v>
      </c>
      <c r="E65" s="102"/>
      <c r="F65" s="140" t="str">
        <f t="shared" si="0"/>
        <v>£000</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285"/>
      <c r="AG65" s="285"/>
      <c r="AI65" s="285"/>
      <c r="AK65" s="301"/>
    </row>
    <row r="66" spans="4:37" ht="12.75" customHeight="1" outlineLevel="3" x14ac:dyDescent="0.25">
      <c r="D66" s="139" t="str">
        <f>'Line Items'!D1174</f>
        <v>[Secondary Station Access Charges LTC - Line 49]</v>
      </c>
      <c r="E66" s="102"/>
      <c r="F66" s="140" t="str">
        <f t="shared" si="0"/>
        <v>£000</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285"/>
      <c r="AG66" s="285"/>
      <c r="AI66" s="285"/>
      <c r="AK66" s="301"/>
    </row>
    <row r="67" spans="4:37" ht="12.75" customHeight="1" outlineLevel="3" x14ac:dyDescent="0.25">
      <c r="D67" s="139" t="str">
        <f>'Line Items'!D1175</f>
        <v>[Secondary Station Access Charges LTC - Line 50]</v>
      </c>
      <c r="E67" s="102"/>
      <c r="F67" s="140" t="str">
        <f t="shared" si="0"/>
        <v>£000</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285"/>
      <c r="AG67" s="285"/>
      <c r="AI67" s="285"/>
      <c r="AK67" s="301"/>
    </row>
    <row r="68" spans="4:37" ht="12.75" customHeight="1" outlineLevel="3" x14ac:dyDescent="0.25">
      <c r="D68" s="139" t="str">
        <f>'Line Items'!D1176</f>
        <v>[Secondary Station Access Charges LTC - Line 51]</v>
      </c>
      <c r="E68" s="102"/>
      <c r="F68" s="140" t="str">
        <f t="shared" si="0"/>
        <v>£000</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285"/>
      <c r="AG68" s="285"/>
      <c r="AI68" s="285"/>
      <c r="AK68" s="301"/>
    </row>
    <row r="69" spans="4:37" ht="12.75" customHeight="1" outlineLevel="3" x14ac:dyDescent="0.25">
      <c r="D69" s="139" t="str">
        <f>'Line Items'!D1177</f>
        <v>[Secondary Station Access Charges LTC - Line 52]</v>
      </c>
      <c r="E69" s="102"/>
      <c r="F69" s="140" t="str">
        <f t="shared" si="0"/>
        <v>£000</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285"/>
      <c r="AG69" s="285"/>
      <c r="AI69" s="285"/>
      <c r="AK69" s="301"/>
    </row>
    <row r="70" spans="4:37" ht="12.75" customHeight="1" outlineLevel="3" x14ac:dyDescent="0.25">
      <c r="D70" s="139" t="str">
        <f>'Line Items'!D1178</f>
        <v>[Secondary Station Access Charges LTC - Line 53]</v>
      </c>
      <c r="E70" s="102"/>
      <c r="F70" s="140" t="str">
        <f t="shared" si="0"/>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285"/>
      <c r="AG70" s="285"/>
      <c r="AI70" s="285"/>
      <c r="AK70" s="301"/>
    </row>
    <row r="71" spans="4:37" ht="12.75" customHeight="1" outlineLevel="3" x14ac:dyDescent="0.25">
      <c r="D71" s="139" t="str">
        <f>'Line Items'!D1179</f>
        <v>[Secondary Station Access Charges LTC - Line 54]</v>
      </c>
      <c r="E71" s="102"/>
      <c r="F71" s="140" t="str">
        <f t="shared" si="0"/>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285"/>
      <c r="AG71" s="285"/>
      <c r="AI71" s="285"/>
      <c r="AK71" s="301"/>
    </row>
    <row r="72" spans="4:37" ht="12.75" customHeight="1" outlineLevel="3" x14ac:dyDescent="0.25">
      <c r="D72" s="139" t="str">
        <f>'Line Items'!D1180</f>
        <v>[Secondary Station Access Charges LTC - Line 55]</v>
      </c>
      <c r="E72" s="102"/>
      <c r="F72" s="140" t="str">
        <f t="shared" si="0"/>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285"/>
      <c r="AG72" s="285"/>
      <c r="AI72" s="285"/>
      <c r="AK72" s="301"/>
    </row>
    <row r="73" spans="4:37" ht="12.75" customHeight="1" outlineLevel="3" x14ac:dyDescent="0.25">
      <c r="D73" s="139" t="str">
        <f>'Line Items'!D1181</f>
        <v>[Secondary Station Access Charges LTC - Line 56]</v>
      </c>
      <c r="E73" s="102"/>
      <c r="F73" s="140" t="str">
        <f t="shared" si="0"/>
        <v>£000</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285"/>
      <c r="AG73" s="285"/>
      <c r="AI73" s="285"/>
      <c r="AK73" s="301"/>
    </row>
    <row r="74" spans="4:37" ht="12.75" customHeight="1" outlineLevel="3" x14ac:dyDescent="0.25">
      <c r="D74" s="139" t="str">
        <f>'Line Items'!D1182</f>
        <v>[Secondary Station Access Charges LTC - Line 57]</v>
      </c>
      <c r="E74" s="102"/>
      <c r="F74" s="140" t="str">
        <f t="shared" si="0"/>
        <v>£000</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285"/>
      <c r="AG74" s="285"/>
      <c r="AI74" s="285"/>
      <c r="AK74" s="301"/>
    </row>
    <row r="75" spans="4:37" ht="12.75" customHeight="1" outlineLevel="3" x14ac:dyDescent="0.25">
      <c r="D75" s="139" t="str">
        <f>'Line Items'!D1183</f>
        <v>[Secondary Station Access Charges LTC - Line 58]</v>
      </c>
      <c r="E75" s="102"/>
      <c r="F75" s="140" t="str">
        <f t="shared" si="0"/>
        <v>£000</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285"/>
      <c r="AG75" s="285"/>
      <c r="AI75" s="285"/>
      <c r="AK75" s="301"/>
    </row>
    <row r="76" spans="4:37" ht="12.75" customHeight="1" outlineLevel="3" x14ac:dyDescent="0.25">
      <c r="D76" s="139" t="str">
        <f>'Line Items'!D1184</f>
        <v>[Secondary Station Access Charges LTC - Line 59]</v>
      </c>
      <c r="E76" s="102"/>
      <c r="F76" s="140" t="str">
        <f t="shared" si="0"/>
        <v>£000</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285"/>
      <c r="AG76" s="285"/>
      <c r="AI76" s="285"/>
      <c r="AK76" s="301"/>
    </row>
    <row r="77" spans="4:37" ht="12.75" customHeight="1" outlineLevel="3" x14ac:dyDescent="0.25">
      <c r="D77" s="139" t="str">
        <f>'Line Items'!D1185</f>
        <v>[Secondary Station Access Charges LTC - Line 60]</v>
      </c>
      <c r="E77" s="102"/>
      <c r="F77" s="140" t="str">
        <f t="shared" si="0"/>
        <v>£000</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285"/>
      <c r="AG77" s="285"/>
      <c r="AI77" s="285"/>
      <c r="AK77" s="301"/>
    </row>
    <row r="78" spans="4:37" ht="12.75" customHeight="1" outlineLevel="3" x14ac:dyDescent="0.25">
      <c r="D78" s="139" t="str">
        <f>'Line Items'!D1186</f>
        <v>[Secondary Station Access Charges LTC - Line 61]</v>
      </c>
      <c r="E78" s="102"/>
      <c r="F78" s="140" t="str">
        <f t="shared" si="0"/>
        <v>£000</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285"/>
      <c r="AG78" s="285"/>
      <c r="AI78" s="285"/>
      <c r="AK78" s="301"/>
    </row>
    <row r="79" spans="4:37" ht="12.75" customHeight="1" outlineLevel="3" x14ac:dyDescent="0.25">
      <c r="D79" s="139" t="str">
        <f>'Line Items'!D1187</f>
        <v>[Secondary Station Access Charges LTC - Line 62]</v>
      </c>
      <c r="E79" s="102"/>
      <c r="F79" s="140" t="str">
        <f t="shared" si="0"/>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285"/>
      <c r="AG79" s="285"/>
      <c r="AI79" s="285"/>
      <c r="AK79" s="301"/>
    </row>
    <row r="80" spans="4:37" ht="12.75" customHeight="1" outlineLevel="3" x14ac:dyDescent="0.25">
      <c r="D80" s="139" t="str">
        <f>'Line Items'!D1188</f>
        <v>[Secondary Station Access Charges LTC - Line 63]</v>
      </c>
      <c r="E80" s="102"/>
      <c r="F80" s="140" t="str">
        <f t="shared" si="0"/>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285"/>
      <c r="AG80" s="285"/>
      <c r="AI80" s="285"/>
      <c r="AK80" s="301"/>
    </row>
    <row r="81" spans="4:37" ht="12.75" customHeight="1" outlineLevel="3" x14ac:dyDescent="0.25">
      <c r="D81" s="139" t="str">
        <f>'Line Items'!D1189</f>
        <v>[Secondary Station Access Charges LTC - Line 64]</v>
      </c>
      <c r="E81" s="102"/>
      <c r="F81" s="140" t="str">
        <f t="shared" si="0"/>
        <v>£000</v>
      </c>
      <c r="G81" s="283"/>
      <c r="H81" s="283"/>
      <c r="I81" s="283"/>
      <c r="J81" s="283"/>
      <c r="K81" s="283"/>
      <c r="L81" s="283"/>
      <c r="M81" s="283"/>
      <c r="N81" s="283"/>
      <c r="O81" s="283"/>
      <c r="P81" s="283"/>
      <c r="Q81" s="283"/>
      <c r="R81" s="283"/>
      <c r="S81" s="283"/>
      <c r="T81" s="283"/>
      <c r="U81" s="283"/>
      <c r="V81" s="283"/>
      <c r="W81" s="283"/>
      <c r="X81" s="283"/>
      <c r="Y81" s="283"/>
      <c r="Z81" s="283"/>
      <c r="AA81" s="283"/>
      <c r="AB81" s="283"/>
      <c r="AC81" s="284"/>
      <c r="AE81" s="285"/>
      <c r="AG81" s="285"/>
      <c r="AI81" s="285"/>
      <c r="AK81" s="301"/>
    </row>
    <row r="82" spans="4:37" ht="12.75" customHeight="1" outlineLevel="3" x14ac:dyDescent="0.25">
      <c r="D82" s="139" t="str">
        <f>'Line Items'!D1190</f>
        <v>[Secondary Station Access Charges LTC - Line 65]</v>
      </c>
      <c r="E82" s="102"/>
      <c r="F82" s="140" t="str">
        <f t="shared" si="0"/>
        <v>£000</v>
      </c>
      <c r="G82" s="283"/>
      <c r="H82" s="283"/>
      <c r="I82" s="283"/>
      <c r="J82" s="283"/>
      <c r="K82" s="283"/>
      <c r="L82" s="283"/>
      <c r="M82" s="283"/>
      <c r="N82" s="283"/>
      <c r="O82" s="283"/>
      <c r="P82" s="283"/>
      <c r="Q82" s="283"/>
      <c r="R82" s="283"/>
      <c r="S82" s="283"/>
      <c r="T82" s="283"/>
      <c r="U82" s="283"/>
      <c r="V82" s="283"/>
      <c r="W82" s="283"/>
      <c r="X82" s="283"/>
      <c r="Y82" s="283"/>
      <c r="Z82" s="283"/>
      <c r="AA82" s="283"/>
      <c r="AB82" s="283"/>
      <c r="AC82" s="284"/>
      <c r="AE82" s="285"/>
      <c r="AG82" s="285"/>
      <c r="AI82" s="285"/>
      <c r="AK82" s="301"/>
    </row>
    <row r="83" spans="4:37" ht="12.75" customHeight="1" outlineLevel="3" x14ac:dyDescent="0.25">
      <c r="D83" s="139" t="str">
        <f>'Line Items'!D1191</f>
        <v>[Secondary Station Access Charges LTC - Line 66]</v>
      </c>
      <c r="E83" s="102"/>
      <c r="F83" s="140" t="str">
        <f t="shared" si="0"/>
        <v>£000</v>
      </c>
      <c r="G83" s="283"/>
      <c r="H83" s="283"/>
      <c r="I83" s="283"/>
      <c r="J83" s="283"/>
      <c r="K83" s="283"/>
      <c r="L83" s="283"/>
      <c r="M83" s="283"/>
      <c r="N83" s="283"/>
      <c r="O83" s="283"/>
      <c r="P83" s="283"/>
      <c r="Q83" s="283"/>
      <c r="R83" s="283"/>
      <c r="S83" s="283"/>
      <c r="T83" s="283"/>
      <c r="U83" s="283"/>
      <c r="V83" s="283"/>
      <c r="W83" s="283"/>
      <c r="X83" s="283"/>
      <c r="Y83" s="283"/>
      <c r="Z83" s="283"/>
      <c r="AA83" s="283"/>
      <c r="AB83" s="283"/>
      <c r="AC83" s="284"/>
      <c r="AE83" s="285"/>
      <c r="AG83" s="285"/>
      <c r="AI83" s="285"/>
      <c r="AK83" s="301"/>
    </row>
    <row r="84" spans="4:37" ht="12.75" customHeight="1" outlineLevel="3" x14ac:dyDescent="0.25">
      <c r="D84" s="139" t="str">
        <f>'Line Items'!D1192</f>
        <v>[Secondary Station Access Charges LTC - Line 67]</v>
      </c>
      <c r="E84" s="102"/>
      <c r="F84" s="140" t="str">
        <f t="shared" ref="F84:F147" si="1">F83</f>
        <v>£000</v>
      </c>
      <c r="G84" s="283"/>
      <c r="H84" s="283"/>
      <c r="I84" s="283"/>
      <c r="J84" s="283"/>
      <c r="K84" s="283"/>
      <c r="L84" s="283"/>
      <c r="M84" s="283"/>
      <c r="N84" s="283"/>
      <c r="O84" s="283"/>
      <c r="P84" s="283"/>
      <c r="Q84" s="283"/>
      <c r="R84" s="283"/>
      <c r="S84" s="283"/>
      <c r="T84" s="283"/>
      <c r="U84" s="283"/>
      <c r="V84" s="283"/>
      <c r="W84" s="283"/>
      <c r="X84" s="283"/>
      <c r="Y84" s="283"/>
      <c r="Z84" s="283"/>
      <c r="AA84" s="283"/>
      <c r="AB84" s="283"/>
      <c r="AC84" s="284"/>
      <c r="AE84" s="285"/>
      <c r="AG84" s="285"/>
      <c r="AI84" s="285"/>
      <c r="AK84" s="301"/>
    </row>
    <row r="85" spans="4:37" ht="12.75" customHeight="1" outlineLevel="3" x14ac:dyDescent="0.25">
      <c r="D85" s="139" t="str">
        <f>'Line Items'!D1193</f>
        <v>[Secondary Station Access Charges LTC - Line 68]</v>
      </c>
      <c r="E85" s="102"/>
      <c r="F85" s="140" t="str">
        <f t="shared" si="1"/>
        <v>£000</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285"/>
      <c r="AG85" s="285"/>
      <c r="AI85" s="285"/>
      <c r="AK85" s="301"/>
    </row>
    <row r="86" spans="4:37" ht="12.75" customHeight="1" outlineLevel="3" x14ac:dyDescent="0.25">
      <c r="D86" s="139" t="str">
        <f>'Line Items'!D1194</f>
        <v>[Secondary Station Access Charges LTC - Line 69]</v>
      </c>
      <c r="E86" s="102"/>
      <c r="F86" s="140" t="str">
        <f t="shared" si="1"/>
        <v>£000</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285"/>
      <c r="AG86" s="285"/>
      <c r="AI86" s="285"/>
      <c r="AK86" s="301"/>
    </row>
    <row r="87" spans="4:37" ht="12.75" customHeight="1" outlineLevel="3" x14ac:dyDescent="0.25">
      <c r="D87" s="139" t="str">
        <f>'Line Items'!D1195</f>
        <v>[Secondary Station Access Charges LTC - Line 70]</v>
      </c>
      <c r="E87" s="102"/>
      <c r="F87" s="140" t="str">
        <f t="shared" si="1"/>
        <v>£000</v>
      </c>
      <c r="G87" s="283"/>
      <c r="H87" s="283"/>
      <c r="I87" s="283"/>
      <c r="J87" s="283"/>
      <c r="K87" s="283"/>
      <c r="L87" s="283"/>
      <c r="M87" s="283"/>
      <c r="N87" s="283"/>
      <c r="O87" s="283"/>
      <c r="P87" s="283"/>
      <c r="Q87" s="283"/>
      <c r="R87" s="283"/>
      <c r="S87" s="283"/>
      <c r="T87" s="283"/>
      <c r="U87" s="283"/>
      <c r="V87" s="283"/>
      <c r="W87" s="283"/>
      <c r="X87" s="283"/>
      <c r="Y87" s="283"/>
      <c r="Z87" s="283"/>
      <c r="AA87" s="283"/>
      <c r="AB87" s="283"/>
      <c r="AC87" s="284"/>
      <c r="AE87" s="285"/>
      <c r="AG87" s="285"/>
      <c r="AI87" s="285"/>
      <c r="AK87" s="301"/>
    </row>
    <row r="88" spans="4:37" ht="12.75" customHeight="1" outlineLevel="3" x14ac:dyDescent="0.25">
      <c r="D88" s="139" t="str">
        <f>'Line Items'!D1196</f>
        <v>[Secondary Station Access Charges LTC - Line 71]</v>
      </c>
      <c r="E88" s="102"/>
      <c r="F88" s="140" t="str">
        <f t="shared" si="1"/>
        <v>£000</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285"/>
      <c r="AG88" s="285"/>
      <c r="AI88" s="285"/>
      <c r="AK88" s="301"/>
    </row>
    <row r="89" spans="4:37" ht="12.75" customHeight="1" outlineLevel="3" x14ac:dyDescent="0.25">
      <c r="D89" s="139" t="str">
        <f>'Line Items'!D1197</f>
        <v>[Secondary Station Access Charges LTC - Line 72]</v>
      </c>
      <c r="E89" s="102"/>
      <c r="F89" s="140" t="str">
        <f t="shared" si="1"/>
        <v>£000</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285"/>
      <c r="AG89" s="285"/>
      <c r="AI89" s="285"/>
      <c r="AK89" s="301"/>
    </row>
    <row r="90" spans="4:37" ht="12.75" customHeight="1" outlineLevel="3" x14ac:dyDescent="0.25">
      <c r="D90" s="139" t="str">
        <f>'Line Items'!D1198</f>
        <v>[Secondary Station Access Charges LTC - Line 73]</v>
      </c>
      <c r="E90" s="102"/>
      <c r="F90" s="140" t="str">
        <f t="shared" si="1"/>
        <v>£000</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285"/>
      <c r="AG90" s="285"/>
      <c r="AI90" s="285"/>
      <c r="AK90" s="301"/>
    </row>
    <row r="91" spans="4:37" ht="12.75" customHeight="1" outlineLevel="3" x14ac:dyDescent="0.25">
      <c r="D91" s="139" t="str">
        <f>'Line Items'!D1199</f>
        <v>[Secondary Station Access Charges LTC - Line 74]</v>
      </c>
      <c r="E91" s="102"/>
      <c r="F91" s="140" t="str">
        <f t="shared" si="1"/>
        <v>£000</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285"/>
      <c r="AG91" s="285"/>
      <c r="AI91" s="285"/>
      <c r="AK91" s="301"/>
    </row>
    <row r="92" spans="4:37" ht="12.75" customHeight="1" outlineLevel="3" x14ac:dyDescent="0.25">
      <c r="D92" s="139" t="str">
        <f>'Line Items'!D1200</f>
        <v>[Secondary Station Access Charges LTC - Line 75]</v>
      </c>
      <c r="E92" s="102"/>
      <c r="F92" s="140" t="str">
        <f t="shared" si="1"/>
        <v>£000</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285"/>
      <c r="AG92" s="285"/>
      <c r="AI92" s="285"/>
      <c r="AK92" s="301"/>
    </row>
    <row r="93" spans="4:37" ht="12.75" customHeight="1" outlineLevel="3" x14ac:dyDescent="0.25">
      <c r="D93" s="139" t="str">
        <f>'Line Items'!D1201</f>
        <v>[Secondary Station Access Charges LTC - Line 76]</v>
      </c>
      <c r="E93" s="102"/>
      <c r="F93" s="140" t="str">
        <f t="shared" si="1"/>
        <v>£000</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285"/>
      <c r="AG93" s="285"/>
      <c r="AI93" s="285"/>
      <c r="AK93" s="301"/>
    </row>
    <row r="94" spans="4:37" ht="12.75" customHeight="1" outlineLevel="3" x14ac:dyDescent="0.25">
      <c r="D94" s="139" t="str">
        <f>'Line Items'!D1202</f>
        <v>[Secondary Station Access Charges LTC - Line 77]</v>
      </c>
      <c r="E94" s="102"/>
      <c r="F94" s="140" t="str">
        <f t="shared" si="1"/>
        <v>£000</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285"/>
      <c r="AG94" s="285"/>
      <c r="AI94" s="285"/>
      <c r="AK94" s="301"/>
    </row>
    <row r="95" spans="4:37" ht="12.75" customHeight="1" outlineLevel="3" x14ac:dyDescent="0.25">
      <c r="D95" s="139" t="str">
        <f>'Line Items'!D1203</f>
        <v>[Secondary Station Access Charges LTC - Line 78]</v>
      </c>
      <c r="E95" s="102"/>
      <c r="F95" s="140" t="str">
        <f t="shared" si="1"/>
        <v>£000</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285"/>
      <c r="AG95" s="285"/>
      <c r="AI95" s="285"/>
      <c r="AK95" s="301"/>
    </row>
    <row r="96" spans="4:37" ht="12.75" customHeight="1" outlineLevel="3" x14ac:dyDescent="0.25">
      <c r="D96" s="139" t="str">
        <f>'Line Items'!D1204</f>
        <v>[Secondary Station Access Charges LTC - Line 79]</v>
      </c>
      <c r="E96" s="102"/>
      <c r="F96" s="140" t="str">
        <f t="shared" si="1"/>
        <v>£000</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285"/>
      <c r="AG96" s="285"/>
      <c r="AI96" s="285"/>
      <c r="AK96" s="301"/>
    </row>
    <row r="97" spans="4:37" ht="12.75" customHeight="1" outlineLevel="3" x14ac:dyDescent="0.25">
      <c r="D97" s="139" t="str">
        <f>'Line Items'!D1205</f>
        <v>[Secondary Station Access Charges LTC - Line 80]</v>
      </c>
      <c r="E97" s="102"/>
      <c r="F97" s="140" t="str">
        <f t="shared" si="1"/>
        <v>£000</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285"/>
      <c r="AG97" s="285"/>
      <c r="AI97" s="285"/>
      <c r="AK97" s="301"/>
    </row>
    <row r="98" spans="4:37" ht="12.75" customHeight="1" outlineLevel="3" x14ac:dyDescent="0.25">
      <c r="D98" s="139" t="str">
        <f>'Line Items'!D1206</f>
        <v>[Secondary Station Access Charges LTC - Line 81]</v>
      </c>
      <c r="E98" s="102"/>
      <c r="F98" s="140" t="str">
        <f t="shared" si="1"/>
        <v>£000</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285"/>
      <c r="AG98" s="285"/>
      <c r="AI98" s="285"/>
      <c r="AK98" s="301"/>
    </row>
    <row r="99" spans="4:37" ht="12.75" customHeight="1" outlineLevel="3" x14ac:dyDescent="0.25">
      <c r="D99" s="139" t="str">
        <f>'Line Items'!D1207</f>
        <v>[Secondary Station Access Charges LTC - Line 82]</v>
      </c>
      <c r="E99" s="102"/>
      <c r="F99" s="140" t="str">
        <f t="shared" si="1"/>
        <v>£000</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285"/>
      <c r="AG99" s="285"/>
      <c r="AI99" s="285"/>
      <c r="AK99" s="301"/>
    </row>
    <row r="100" spans="4:37" ht="12.75" customHeight="1" outlineLevel="3" x14ac:dyDescent="0.25">
      <c r="D100" s="139" t="str">
        <f>'Line Items'!D1208</f>
        <v>[Secondary Station Access Charges LTC - Line 83]</v>
      </c>
      <c r="E100" s="102"/>
      <c r="F100" s="140" t="str">
        <f t="shared" si="1"/>
        <v>£000</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285"/>
      <c r="AG100" s="285"/>
      <c r="AI100" s="285"/>
      <c r="AK100" s="301"/>
    </row>
    <row r="101" spans="4:37" ht="12.75" customHeight="1" outlineLevel="3" x14ac:dyDescent="0.25">
      <c r="D101" s="139" t="str">
        <f>'Line Items'!D1209</f>
        <v>[Secondary Station Access Charges LTC - Line 84]</v>
      </c>
      <c r="E101" s="102"/>
      <c r="F101" s="140" t="str">
        <f t="shared" si="1"/>
        <v>£000</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285"/>
      <c r="AG101" s="285"/>
      <c r="AI101" s="285"/>
      <c r="AK101" s="301"/>
    </row>
    <row r="102" spans="4:37" ht="12.75" customHeight="1" outlineLevel="3" x14ac:dyDescent="0.25">
      <c r="D102" s="139" t="str">
        <f>'Line Items'!D1210</f>
        <v>[Secondary Station Access Charges LTC - Line 85]</v>
      </c>
      <c r="E102" s="102"/>
      <c r="F102" s="140" t="str">
        <f t="shared" si="1"/>
        <v>£000</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285"/>
      <c r="AG102" s="285"/>
      <c r="AI102" s="285"/>
      <c r="AK102" s="301"/>
    </row>
    <row r="103" spans="4:37" ht="12.75" customHeight="1" outlineLevel="3" x14ac:dyDescent="0.25">
      <c r="D103" s="139" t="str">
        <f>'Line Items'!D1211</f>
        <v>[Secondary Station Access Charges LTC - Line 86]</v>
      </c>
      <c r="E103" s="102"/>
      <c r="F103" s="140" t="str">
        <f t="shared" si="1"/>
        <v>£000</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285"/>
      <c r="AG103" s="285"/>
      <c r="AI103" s="285"/>
      <c r="AK103" s="301"/>
    </row>
    <row r="104" spans="4:37" ht="12.75" customHeight="1" outlineLevel="3" x14ac:dyDescent="0.25">
      <c r="D104" s="139" t="str">
        <f>'Line Items'!D1212</f>
        <v>[Secondary Station Access Charges LTC - Line 87]</v>
      </c>
      <c r="E104" s="102"/>
      <c r="F104" s="140" t="str">
        <f t="shared" si="1"/>
        <v>£000</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285"/>
      <c r="AG104" s="285"/>
      <c r="AI104" s="285"/>
      <c r="AK104" s="301"/>
    </row>
    <row r="105" spans="4:37" ht="12.75" customHeight="1" outlineLevel="3" x14ac:dyDescent="0.25">
      <c r="D105" s="139" t="str">
        <f>'Line Items'!D1213</f>
        <v>[Secondary Station Access Charges LTC - Line 88]</v>
      </c>
      <c r="E105" s="102"/>
      <c r="F105" s="140" t="str">
        <f t="shared" si="1"/>
        <v>£000</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285"/>
      <c r="AG105" s="285"/>
      <c r="AI105" s="285"/>
      <c r="AK105" s="301"/>
    </row>
    <row r="106" spans="4:37" ht="12.75" customHeight="1" outlineLevel="3" x14ac:dyDescent="0.25">
      <c r="D106" s="139" t="str">
        <f>'Line Items'!D1214</f>
        <v>[Secondary Station Access Charges LTC - Line 89]</v>
      </c>
      <c r="E106" s="102"/>
      <c r="F106" s="140" t="str">
        <f t="shared" si="1"/>
        <v>£000</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285"/>
      <c r="AG106" s="285"/>
      <c r="AI106" s="285"/>
      <c r="AK106" s="301"/>
    </row>
    <row r="107" spans="4:37" ht="12.75" customHeight="1" outlineLevel="3" x14ac:dyDescent="0.25">
      <c r="D107" s="139" t="str">
        <f>'Line Items'!D1215</f>
        <v>[Secondary Station Access Charges LTC - Line 90]</v>
      </c>
      <c r="E107" s="102"/>
      <c r="F107" s="140" t="str">
        <f t="shared" si="1"/>
        <v>£000</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285"/>
      <c r="AG107" s="285"/>
      <c r="AI107" s="285"/>
      <c r="AK107" s="301"/>
    </row>
    <row r="108" spans="4:37" ht="12.75" customHeight="1" outlineLevel="3" x14ac:dyDescent="0.25">
      <c r="D108" s="139" t="str">
        <f>'Line Items'!D1216</f>
        <v>[Secondary Station Access Charges LTC - Line 91]</v>
      </c>
      <c r="E108" s="102"/>
      <c r="F108" s="140" t="str">
        <f t="shared" si="1"/>
        <v>£000</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285"/>
      <c r="AG108" s="285"/>
      <c r="AI108" s="285"/>
      <c r="AK108" s="301"/>
    </row>
    <row r="109" spans="4:37" ht="12.75" customHeight="1" outlineLevel="3" x14ac:dyDescent="0.25">
      <c r="D109" s="139" t="str">
        <f>'Line Items'!D1217</f>
        <v>[Secondary Station Access Charges LTC - Line 92]</v>
      </c>
      <c r="E109" s="102"/>
      <c r="F109" s="140" t="str">
        <f t="shared" si="1"/>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285"/>
      <c r="AG109" s="285"/>
      <c r="AI109" s="285"/>
      <c r="AK109" s="301"/>
    </row>
    <row r="110" spans="4:37" ht="12.75" customHeight="1" outlineLevel="3" x14ac:dyDescent="0.25">
      <c r="D110" s="139" t="str">
        <f>'Line Items'!D1218</f>
        <v>[Secondary Station Access Charges LTC - Line 93]</v>
      </c>
      <c r="E110" s="102"/>
      <c r="F110" s="140" t="str">
        <f t="shared" si="1"/>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285"/>
      <c r="AG110" s="285"/>
      <c r="AI110" s="285"/>
      <c r="AK110" s="301"/>
    </row>
    <row r="111" spans="4:37" ht="12.75" customHeight="1" outlineLevel="3" x14ac:dyDescent="0.25">
      <c r="D111" s="139" t="str">
        <f>'Line Items'!D1219</f>
        <v>[Secondary Station Access Charges LTC - Line 94]</v>
      </c>
      <c r="E111" s="102"/>
      <c r="F111" s="140" t="str">
        <f t="shared" si="1"/>
        <v>£000</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285"/>
      <c r="AG111" s="285"/>
      <c r="AI111" s="285"/>
      <c r="AK111" s="301"/>
    </row>
    <row r="112" spans="4:37" ht="12.75" customHeight="1" outlineLevel="3" x14ac:dyDescent="0.25">
      <c r="D112" s="139" t="str">
        <f>'Line Items'!D1220</f>
        <v>[Secondary Station Access Charges LTC - Line 95]</v>
      </c>
      <c r="E112" s="102"/>
      <c r="F112" s="140" t="str">
        <f t="shared" si="1"/>
        <v>£000</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285"/>
      <c r="AG112" s="285"/>
      <c r="AI112" s="285"/>
      <c r="AK112" s="301"/>
    </row>
    <row r="113" spans="4:37" ht="12.75" customHeight="1" outlineLevel="3" x14ac:dyDescent="0.25">
      <c r="D113" s="139" t="str">
        <f>'Line Items'!D1221</f>
        <v>[Secondary Station Access Charges LTC - Line 96]</v>
      </c>
      <c r="E113" s="102"/>
      <c r="F113" s="140" t="str">
        <f t="shared" si="1"/>
        <v>£000</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285"/>
      <c r="AG113" s="285"/>
      <c r="AI113" s="285"/>
      <c r="AK113" s="301"/>
    </row>
    <row r="114" spans="4:37" ht="12.75" customHeight="1" outlineLevel="3" x14ac:dyDescent="0.25">
      <c r="D114" s="139" t="str">
        <f>'Line Items'!D1222</f>
        <v>[Secondary Station Access Charges LTC - Line 97]</v>
      </c>
      <c r="E114" s="102"/>
      <c r="F114" s="140" t="str">
        <f t="shared" si="1"/>
        <v>£000</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285"/>
      <c r="AG114" s="285"/>
      <c r="AI114" s="285"/>
      <c r="AK114" s="301"/>
    </row>
    <row r="115" spans="4:37" ht="12.75" customHeight="1" outlineLevel="3" x14ac:dyDescent="0.25">
      <c r="D115" s="139" t="str">
        <f>'Line Items'!D1223</f>
        <v>[Secondary Station Access Charges LTC - Line 98]</v>
      </c>
      <c r="E115" s="102"/>
      <c r="F115" s="140" t="str">
        <f t="shared" si="1"/>
        <v>£000</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285"/>
      <c r="AG115" s="285"/>
      <c r="AI115" s="285"/>
      <c r="AK115" s="301"/>
    </row>
    <row r="116" spans="4:37" ht="12.75" customHeight="1" outlineLevel="3" x14ac:dyDescent="0.25">
      <c r="D116" s="139" t="str">
        <f>'Line Items'!D1224</f>
        <v>[Secondary Station Access Charges LTC - Line 99]</v>
      </c>
      <c r="E116" s="102"/>
      <c r="F116" s="140" t="str">
        <f t="shared" si="1"/>
        <v>£000</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285"/>
      <c r="AG116" s="285"/>
      <c r="AI116" s="285"/>
      <c r="AK116" s="301"/>
    </row>
    <row r="117" spans="4:37" ht="12.75" customHeight="1" outlineLevel="3" x14ac:dyDescent="0.25">
      <c r="D117" s="139" t="str">
        <f>'Line Items'!D1225</f>
        <v>[Secondary Station Access Charges LTC - Line 100]</v>
      </c>
      <c r="E117" s="102"/>
      <c r="F117" s="140" t="str">
        <f t="shared" si="1"/>
        <v>£000</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285"/>
      <c r="AG117" s="285"/>
      <c r="AI117" s="285"/>
      <c r="AK117" s="301"/>
    </row>
    <row r="118" spans="4:37" ht="12.75" customHeight="1" outlineLevel="3" x14ac:dyDescent="0.25">
      <c r="D118" s="139" t="str">
        <f>'Line Items'!D1226</f>
        <v>[Secondary Station Access Charges LTC - Line 101]</v>
      </c>
      <c r="E118" s="102"/>
      <c r="F118" s="140" t="str">
        <f t="shared" si="1"/>
        <v>£000</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285"/>
      <c r="AG118" s="285"/>
      <c r="AI118" s="285"/>
      <c r="AK118" s="301"/>
    </row>
    <row r="119" spans="4:37" ht="12.75" customHeight="1" outlineLevel="3" x14ac:dyDescent="0.25">
      <c r="D119" s="139" t="str">
        <f>'Line Items'!D1227</f>
        <v>[Secondary Station Access Charges LTC - Line 102]</v>
      </c>
      <c r="E119" s="102"/>
      <c r="F119" s="140" t="str">
        <f t="shared" si="1"/>
        <v>£000</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285"/>
      <c r="AG119" s="285"/>
      <c r="AI119" s="285"/>
      <c r="AK119" s="301"/>
    </row>
    <row r="120" spans="4:37" ht="12.75" customHeight="1" outlineLevel="3" x14ac:dyDescent="0.25">
      <c r="D120" s="139" t="str">
        <f>'Line Items'!D1228</f>
        <v>[Secondary Station Access Charges LTC - Line 103]</v>
      </c>
      <c r="E120" s="102"/>
      <c r="F120" s="140" t="str">
        <f t="shared" si="1"/>
        <v>£000</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285"/>
      <c r="AG120" s="285"/>
      <c r="AI120" s="285"/>
      <c r="AK120" s="301"/>
    </row>
    <row r="121" spans="4:37" ht="12.75" customHeight="1" outlineLevel="3" x14ac:dyDescent="0.25">
      <c r="D121" s="139" t="str">
        <f>'Line Items'!D1229</f>
        <v>[Secondary Station Access Charges LTC - Line 104]</v>
      </c>
      <c r="E121" s="102"/>
      <c r="F121" s="140" t="str">
        <f t="shared" si="1"/>
        <v>£000</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285"/>
      <c r="AG121" s="285"/>
      <c r="AI121" s="285"/>
      <c r="AK121" s="301"/>
    </row>
    <row r="122" spans="4:37" ht="12.75" customHeight="1" outlineLevel="3" x14ac:dyDescent="0.25">
      <c r="D122" s="139" t="str">
        <f>'Line Items'!D1230</f>
        <v>[Secondary Station Access Charges LTC - Line 105]</v>
      </c>
      <c r="E122" s="102"/>
      <c r="F122" s="140" t="str">
        <f t="shared" si="1"/>
        <v>£000</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285"/>
      <c r="AG122" s="285"/>
      <c r="AI122" s="285"/>
      <c r="AK122" s="301"/>
    </row>
    <row r="123" spans="4:37" ht="12.75" customHeight="1" outlineLevel="3" x14ac:dyDescent="0.25">
      <c r="D123" s="139" t="str">
        <f>'Line Items'!D1231</f>
        <v>[Secondary Station Access Charges LTC - Line 106]</v>
      </c>
      <c r="E123" s="102"/>
      <c r="F123" s="140" t="str">
        <f t="shared" si="1"/>
        <v>£000</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285"/>
      <c r="AG123" s="285"/>
      <c r="AI123" s="285"/>
      <c r="AK123" s="301"/>
    </row>
    <row r="124" spans="4:37" ht="12.75" customHeight="1" outlineLevel="3" x14ac:dyDescent="0.25">
      <c r="D124" s="139" t="str">
        <f>'Line Items'!D1232</f>
        <v>[Secondary Station Access Charges LTC - Line 107]</v>
      </c>
      <c r="E124" s="102"/>
      <c r="F124" s="140" t="str">
        <f t="shared" si="1"/>
        <v>£000</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285"/>
      <c r="AG124" s="285"/>
      <c r="AI124" s="285"/>
      <c r="AK124" s="301"/>
    </row>
    <row r="125" spans="4:37" ht="12.75" customHeight="1" outlineLevel="3" x14ac:dyDescent="0.25">
      <c r="D125" s="139" t="str">
        <f>'Line Items'!D1233</f>
        <v>[Secondary Station Access Charges LTC - Line 108]</v>
      </c>
      <c r="E125" s="102"/>
      <c r="F125" s="140" t="str">
        <f t="shared" si="1"/>
        <v>£000</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285"/>
      <c r="AG125" s="285"/>
      <c r="AI125" s="285"/>
      <c r="AK125" s="301"/>
    </row>
    <row r="126" spans="4:37" ht="12.75" customHeight="1" outlineLevel="3" x14ac:dyDescent="0.25">
      <c r="D126" s="139" t="str">
        <f>'Line Items'!D1234</f>
        <v>[Secondary Station Access Charges LTC - Line 109]</v>
      </c>
      <c r="E126" s="102"/>
      <c r="F126" s="140" t="str">
        <f t="shared" si="1"/>
        <v>£000</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285"/>
      <c r="AG126" s="285"/>
      <c r="AI126" s="285"/>
      <c r="AK126" s="301"/>
    </row>
    <row r="127" spans="4:37" ht="12.75" customHeight="1" outlineLevel="3" x14ac:dyDescent="0.25">
      <c r="D127" s="139" t="str">
        <f>'Line Items'!D1235</f>
        <v>[Secondary Station Access Charges LTC - Line 110]</v>
      </c>
      <c r="E127" s="102"/>
      <c r="F127" s="140" t="str">
        <f t="shared" si="1"/>
        <v>£000</v>
      </c>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4"/>
      <c r="AE127" s="285"/>
      <c r="AG127" s="285"/>
      <c r="AI127" s="285"/>
      <c r="AK127" s="301"/>
    </row>
    <row r="128" spans="4:37" ht="12.75" customHeight="1" outlineLevel="3" x14ac:dyDescent="0.25">
      <c r="D128" s="139" t="str">
        <f>'Line Items'!D1236</f>
        <v>[Secondary Station Access Charges LTC - Line 111]</v>
      </c>
      <c r="E128" s="102"/>
      <c r="F128" s="140" t="str">
        <f t="shared" si="1"/>
        <v>£000</v>
      </c>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4"/>
      <c r="AE128" s="285"/>
      <c r="AG128" s="285"/>
      <c r="AI128" s="285"/>
      <c r="AK128" s="301"/>
    </row>
    <row r="129" spans="4:37" ht="12.75" customHeight="1" outlineLevel="3" x14ac:dyDescent="0.25">
      <c r="D129" s="139" t="str">
        <f>'Line Items'!D1237</f>
        <v>[Secondary Station Access Charges LTC - Line 112]</v>
      </c>
      <c r="E129" s="102"/>
      <c r="F129" s="140" t="str">
        <f t="shared" si="1"/>
        <v>£000</v>
      </c>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4"/>
      <c r="AE129" s="285"/>
      <c r="AG129" s="285"/>
      <c r="AI129" s="285"/>
      <c r="AK129" s="301"/>
    </row>
    <row r="130" spans="4:37" ht="12.75" customHeight="1" outlineLevel="3" x14ac:dyDescent="0.25">
      <c r="D130" s="139" t="str">
        <f>'Line Items'!D1238</f>
        <v>[Secondary Station Access Charges LTC - Line 113]</v>
      </c>
      <c r="E130" s="102"/>
      <c r="F130" s="140" t="str">
        <f t="shared" si="1"/>
        <v>£000</v>
      </c>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4"/>
      <c r="AE130" s="285"/>
      <c r="AG130" s="285"/>
      <c r="AI130" s="285"/>
      <c r="AK130" s="301"/>
    </row>
    <row r="131" spans="4:37" ht="12.75" customHeight="1" outlineLevel="3" x14ac:dyDescent="0.25">
      <c r="D131" s="139" t="str">
        <f>'Line Items'!D1239</f>
        <v>[Secondary Station Access Charges LTC - Line 114]</v>
      </c>
      <c r="E131" s="102"/>
      <c r="F131" s="140" t="str">
        <f t="shared" si="1"/>
        <v>£000</v>
      </c>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c r="AE131" s="285"/>
      <c r="AG131" s="285"/>
      <c r="AI131" s="285"/>
      <c r="AK131" s="301"/>
    </row>
    <row r="132" spans="4:37" ht="12.75" customHeight="1" outlineLevel="3" x14ac:dyDescent="0.25">
      <c r="D132" s="139" t="str">
        <f>'Line Items'!D1240</f>
        <v>[Secondary Station Access Charges LTC - Line 115]</v>
      </c>
      <c r="E132" s="102"/>
      <c r="F132" s="140" t="str">
        <f t="shared" si="1"/>
        <v>£000</v>
      </c>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4"/>
      <c r="AE132" s="285"/>
      <c r="AG132" s="285"/>
      <c r="AI132" s="285"/>
      <c r="AK132" s="301"/>
    </row>
    <row r="133" spans="4:37" ht="12.75" customHeight="1" outlineLevel="3" x14ac:dyDescent="0.25">
      <c r="D133" s="139" t="str">
        <f>'Line Items'!D1241</f>
        <v>[Secondary Station Access Charges LTC - Line 116]</v>
      </c>
      <c r="E133" s="102"/>
      <c r="F133" s="140" t="str">
        <f t="shared" si="1"/>
        <v>£000</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285"/>
      <c r="AG133" s="285"/>
      <c r="AI133" s="285"/>
      <c r="AK133" s="301"/>
    </row>
    <row r="134" spans="4:37" ht="12.75" customHeight="1" outlineLevel="3" x14ac:dyDescent="0.25">
      <c r="D134" s="139" t="str">
        <f>'Line Items'!D1242</f>
        <v>[Secondary Station Access Charges LTC - Line 117]</v>
      </c>
      <c r="E134" s="102"/>
      <c r="F134" s="140" t="str">
        <f t="shared" si="1"/>
        <v>£000</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285"/>
      <c r="AG134" s="285"/>
      <c r="AI134" s="285"/>
      <c r="AK134" s="301"/>
    </row>
    <row r="135" spans="4:37" ht="12.75" customHeight="1" outlineLevel="3" x14ac:dyDescent="0.25">
      <c r="D135" s="139" t="str">
        <f>'Line Items'!D1243</f>
        <v>[Secondary Station Access Charges LTC - Line 118]</v>
      </c>
      <c r="E135" s="102"/>
      <c r="F135" s="140" t="str">
        <f t="shared" si="1"/>
        <v>£000</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285"/>
      <c r="AG135" s="285"/>
      <c r="AI135" s="285"/>
      <c r="AK135" s="301"/>
    </row>
    <row r="136" spans="4:37" ht="12.75" customHeight="1" outlineLevel="3" x14ac:dyDescent="0.25">
      <c r="D136" s="139" t="str">
        <f>'Line Items'!D1244</f>
        <v>[Secondary Station Access Charges LTC - Line 119]</v>
      </c>
      <c r="E136" s="102"/>
      <c r="F136" s="140" t="str">
        <f t="shared" si="1"/>
        <v>£000</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285"/>
      <c r="AG136" s="285"/>
      <c r="AI136" s="285"/>
      <c r="AK136" s="301"/>
    </row>
    <row r="137" spans="4:37" ht="12.75" customHeight="1" outlineLevel="3" x14ac:dyDescent="0.25">
      <c r="D137" s="139" t="str">
        <f>'Line Items'!D1245</f>
        <v>[Secondary Station Access Charges LTC - Line 120]</v>
      </c>
      <c r="E137" s="102"/>
      <c r="F137" s="140" t="str">
        <f t="shared" si="1"/>
        <v>£000</v>
      </c>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4"/>
      <c r="AE137" s="285"/>
      <c r="AG137" s="285"/>
      <c r="AI137" s="285"/>
      <c r="AK137" s="301"/>
    </row>
    <row r="138" spans="4:37" ht="12.75" customHeight="1" outlineLevel="3" x14ac:dyDescent="0.25">
      <c r="D138" s="139" t="str">
        <f>'Line Items'!D1246</f>
        <v>[Secondary Station Access Charges LTC - Line 121]</v>
      </c>
      <c r="E138" s="102"/>
      <c r="F138" s="140" t="str">
        <f t="shared" si="1"/>
        <v>£000</v>
      </c>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4"/>
      <c r="AE138" s="285"/>
      <c r="AG138" s="285"/>
      <c r="AI138" s="285"/>
      <c r="AK138" s="301"/>
    </row>
    <row r="139" spans="4:37" ht="12.75" customHeight="1" outlineLevel="3" x14ac:dyDescent="0.25">
      <c r="D139" s="139" t="str">
        <f>'Line Items'!D1247</f>
        <v>[Secondary Station Access Charges LTC - Line 122]</v>
      </c>
      <c r="E139" s="102"/>
      <c r="F139" s="140" t="str">
        <f t="shared" si="1"/>
        <v>£000</v>
      </c>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4"/>
      <c r="AE139" s="285"/>
      <c r="AG139" s="285"/>
      <c r="AI139" s="285"/>
      <c r="AK139" s="301"/>
    </row>
    <row r="140" spans="4:37" ht="12.75" customHeight="1" outlineLevel="3" x14ac:dyDescent="0.25">
      <c r="D140" s="139" t="str">
        <f>'Line Items'!D1248</f>
        <v>[Secondary Station Access Charges LTC - Line 123]</v>
      </c>
      <c r="E140" s="102"/>
      <c r="F140" s="140" t="str">
        <f t="shared" si="1"/>
        <v>£000</v>
      </c>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4"/>
      <c r="AE140" s="285"/>
      <c r="AG140" s="285"/>
      <c r="AI140" s="285"/>
      <c r="AK140" s="301"/>
    </row>
    <row r="141" spans="4:37" ht="12.75" customHeight="1" outlineLevel="3" x14ac:dyDescent="0.25">
      <c r="D141" s="139" t="str">
        <f>'Line Items'!D1249</f>
        <v>[Secondary Station Access Charges LTC - Line 124]</v>
      </c>
      <c r="E141" s="102"/>
      <c r="F141" s="140" t="str">
        <f t="shared" si="1"/>
        <v>£000</v>
      </c>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4"/>
      <c r="AE141" s="285"/>
      <c r="AG141" s="285"/>
      <c r="AI141" s="285"/>
      <c r="AK141" s="301"/>
    </row>
    <row r="142" spans="4:37" ht="12.75" customHeight="1" outlineLevel="3" x14ac:dyDescent="0.25">
      <c r="D142" s="139" t="str">
        <f>'Line Items'!D1250</f>
        <v>[Secondary Station Access Charges LTC - Line 125]</v>
      </c>
      <c r="E142" s="102"/>
      <c r="F142" s="140" t="str">
        <f t="shared" si="1"/>
        <v>£000</v>
      </c>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4"/>
      <c r="AE142" s="285"/>
      <c r="AG142" s="285"/>
      <c r="AI142" s="285"/>
      <c r="AK142" s="301"/>
    </row>
    <row r="143" spans="4:37" ht="12.75" customHeight="1" outlineLevel="3" x14ac:dyDescent="0.25">
      <c r="D143" s="139" t="str">
        <f>'Line Items'!D1251</f>
        <v>[Secondary Station Access Charges LTC - Line 126]</v>
      </c>
      <c r="E143" s="102"/>
      <c r="F143" s="140" t="str">
        <f t="shared" si="1"/>
        <v>£000</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4"/>
      <c r="AE143" s="285"/>
      <c r="AG143" s="285"/>
      <c r="AI143" s="285"/>
      <c r="AK143" s="301"/>
    </row>
    <row r="144" spans="4:37" ht="12.75" customHeight="1" outlineLevel="3" x14ac:dyDescent="0.25">
      <c r="D144" s="139" t="str">
        <f>'Line Items'!D1252</f>
        <v>[Secondary Station Access Charges LTC - Line 127]</v>
      </c>
      <c r="E144" s="102"/>
      <c r="F144" s="140" t="str">
        <f t="shared" si="1"/>
        <v>£000</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285"/>
      <c r="AG144" s="285"/>
      <c r="AI144" s="285"/>
      <c r="AK144" s="301"/>
    </row>
    <row r="145" spans="4:37" ht="12.75" customHeight="1" outlineLevel="3" x14ac:dyDescent="0.25">
      <c r="D145" s="139" t="str">
        <f>'Line Items'!D1253</f>
        <v>[Secondary Station Access Charges LTC - Line 128]</v>
      </c>
      <c r="E145" s="102"/>
      <c r="F145" s="140" t="str">
        <f t="shared" si="1"/>
        <v>£000</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285"/>
      <c r="AG145" s="285"/>
      <c r="AI145" s="285"/>
      <c r="AK145" s="301"/>
    </row>
    <row r="146" spans="4:37" ht="12.75" customHeight="1" outlineLevel="3" x14ac:dyDescent="0.25">
      <c r="D146" s="139" t="str">
        <f>'Line Items'!D1254</f>
        <v>[Secondary Station Access Charges LTC - Line 129]</v>
      </c>
      <c r="E146" s="102"/>
      <c r="F146" s="140" t="str">
        <f t="shared" si="1"/>
        <v>£000</v>
      </c>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4"/>
      <c r="AE146" s="285"/>
      <c r="AG146" s="285"/>
      <c r="AI146" s="285"/>
      <c r="AK146" s="301"/>
    </row>
    <row r="147" spans="4:37" ht="12.75" customHeight="1" outlineLevel="3" x14ac:dyDescent="0.25">
      <c r="D147" s="139" t="str">
        <f>'Line Items'!D1255</f>
        <v>[Secondary Station Access Charges LTC - Line 130]</v>
      </c>
      <c r="E147" s="102"/>
      <c r="F147" s="140" t="str">
        <f t="shared" si="1"/>
        <v>£000</v>
      </c>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4"/>
      <c r="AE147" s="285"/>
      <c r="AG147" s="285"/>
      <c r="AI147" s="285"/>
      <c r="AK147" s="301"/>
    </row>
    <row r="148" spans="4:37" ht="12.75" customHeight="1" outlineLevel="3" x14ac:dyDescent="0.25">
      <c r="D148" s="139" t="str">
        <f>'Line Items'!D1256</f>
        <v>[Secondary Station Access Charges LTC - Line 131]</v>
      </c>
      <c r="E148" s="102"/>
      <c r="F148" s="140" t="str">
        <f t="shared" ref="F148:F167" si="2">F147</f>
        <v>£000</v>
      </c>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4"/>
      <c r="AE148" s="285"/>
      <c r="AG148" s="285"/>
      <c r="AI148" s="285"/>
      <c r="AK148" s="301"/>
    </row>
    <row r="149" spans="4:37" ht="12.75" customHeight="1" outlineLevel="3" x14ac:dyDescent="0.25">
      <c r="D149" s="139" t="str">
        <f>'Line Items'!D1257</f>
        <v>[Secondary Station Access Charges LTC - Line 132]</v>
      </c>
      <c r="E149" s="102"/>
      <c r="F149" s="140" t="str">
        <f t="shared" si="2"/>
        <v>£000</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285"/>
      <c r="AG149" s="285"/>
      <c r="AI149" s="285"/>
      <c r="AK149" s="301"/>
    </row>
    <row r="150" spans="4:37" ht="12.75" customHeight="1" outlineLevel="3" x14ac:dyDescent="0.25">
      <c r="D150" s="139" t="str">
        <f>'Line Items'!D1258</f>
        <v>[Secondary Station Access Charges LTC - Line 133]</v>
      </c>
      <c r="E150" s="102"/>
      <c r="F150" s="140" t="str">
        <f t="shared" si="2"/>
        <v>£000</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285"/>
      <c r="AG150" s="285"/>
      <c r="AI150" s="285"/>
      <c r="AK150" s="301"/>
    </row>
    <row r="151" spans="4:37" ht="12.75" customHeight="1" outlineLevel="3" x14ac:dyDescent="0.25">
      <c r="D151" s="139" t="str">
        <f>'Line Items'!D1259</f>
        <v>[Secondary Station Access Charges LTC - Line 134]</v>
      </c>
      <c r="E151" s="102"/>
      <c r="F151" s="140" t="str">
        <f t="shared" si="2"/>
        <v>£000</v>
      </c>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4"/>
      <c r="AE151" s="285"/>
      <c r="AG151" s="285"/>
      <c r="AI151" s="285"/>
      <c r="AK151" s="301"/>
    </row>
    <row r="152" spans="4:37" ht="12.75" customHeight="1" outlineLevel="3" x14ac:dyDescent="0.25">
      <c r="D152" s="139" t="str">
        <f>'Line Items'!D1260</f>
        <v>[Secondary Station Access Charges LTC - Line 135]</v>
      </c>
      <c r="E152" s="102"/>
      <c r="F152" s="140" t="str">
        <f t="shared" si="2"/>
        <v>£000</v>
      </c>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4"/>
      <c r="AE152" s="285"/>
      <c r="AG152" s="285"/>
      <c r="AI152" s="285"/>
      <c r="AK152" s="301"/>
    </row>
    <row r="153" spans="4:37" ht="12.75" customHeight="1" outlineLevel="3" x14ac:dyDescent="0.25">
      <c r="D153" s="139" t="str">
        <f>'Line Items'!D1261</f>
        <v>[Secondary Station Access Charges LTC - Line 136]</v>
      </c>
      <c r="E153" s="102"/>
      <c r="F153" s="140" t="str">
        <f t="shared" si="2"/>
        <v>£000</v>
      </c>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4"/>
      <c r="AE153" s="285"/>
      <c r="AG153" s="285"/>
      <c r="AI153" s="285"/>
      <c r="AK153" s="301"/>
    </row>
    <row r="154" spans="4:37" ht="12.75" customHeight="1" outlineLevel="3" x14ac:dyDescent="0.25">
      <c r="D154" s="139" t="str">
        <f>'Line Items'!D1262</f>
        <v>[Secondary Station Access Charges LTC - Line 137]</v>
      </c>
      <c r="E154" s="102"/>
      <c r="F154" s="140" t="str">
        <f t="shared" si="2"/>
        <v>£000</v>
      </c>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4"/>
      <c r="AE154" s="285"/>
      <c r="AG154" s="285"/>
      <c r="AI154" s="285"/>
      <c r="AK154" s="301"/>
    </row>
    <row r="155" spans="4:37" ht="12.75" customHeight="1" outlineLevel="3" x14ac:dyDescent="0.25">
      <c r="D155" s="139" t="str">
        <f>'Line Items'!D1263</f>
        <v>[Secondary Station Access Charges LTC - Line 138]</v>
      </c>
      <c r="E155" s="102"/>
      <c r="F155" s="140" t="str">
        <f t="shared" si="2"/>
        <v>£000</v>
      </c>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4"/>
      <c r="AE155" s="285"/>
      <c r="AG155" s="285"/>
      <c r="AI155" s="285"/>
      <c r="AK155" s="301"/>
    </row>
    <row r="156" spans="4:37" ht="12.75" customHeight="1" outlineLevel="3" x14ac:dyDescent="0.25">
      <c r="D156" s="139" t="str">
        <f>'Line Items'!D1264</f>
        <v>[Secondary Station Access Charges LTC - Line 139]</v>
      </c>
      <c r="E156" s="102"/>
      <c r="F156" s="140" t="str">
        <f t="shared" si="2"/>
        <v>£000</v>
      </c>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4"/>
      <c r="AE156" s="285"/>
      <c r="AG156" s="285"/>
      <c r="AI156" s="285"/>
      <c r="AK156" s="301"/>
    </row>
    <row r="157" spans="4:37" ht="12.75" customHeight="1" outlineLevel="3" x14ac:dyDescent="0.25">
      <c r="D157" s="139" t="str">
        <f>'Line Items'!D1265</f>
        <v>[Secondary Station Access Charges LTC - Line 140]</v>
      </c>
      <c r="E157" s="102"/>
      <c r="F157" s="140" t="str">
        <f t="shared" si="2"/>
        <v>£000</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285"/>
      <c r="AG157" s="285"/>
      <c r="AI157" s="285"/>
      <c r="AK157" s="301"/>
    </row>
    <row r="158" spans="4:37" ht="12.75" customHeight="1" outlineLevel="3" x14ac:dyDescent="0.25">
      <c r="D158" s="139" t="str">
        <f>'Line Items'!D1266</f>
        <v>[Secondary Station Access Charges LTC - Line 141]</v>
      </c>
      <c r="E158" s="102"/>
      <c r="F158" s="140" t="str">
        <f t="shared" si="2"/>
        <v>£000</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285"/>
      <c r="AG158" s="285"/>
      <c r="AI158" s="285"/>
      <c r="AK158" s="301"/>
    </row>
    <row r="159" spans="4:37" ht="12.75" customHeight="1" outlineLevel="3" x14ac:dyDescent="0.25">
      <c r="D159" s="139" t="str">
        <f>'Line Items'!D1267</f>
        <v>[Secondary Station Access Charges LTC - Line 142]</v>
      </c>
      <c r="E159" s="102"/>
      <c r="F159" s="140" t="str">
        <f t="shared" si="2"/>
        <v>£000</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285"/>
      <c r="AG159" s="285"/>
      <c r="AI159" s="285"/>
      <c r="AK159" s="301"/>
    </row>
    <row r="160" spans="4:37" ht="12.75" customHeight="1" outlineLevel="3" x14ac:dyDescent="0.25">
      <c r="D160" s="139" t="str">
        <f>'Line Items'!D1268</f>
        <v>[Secondary Station Access Charges LTC - Line 143]</v>
      </c>
      <c r="E160" s="102"/>
      <c r="F160" s="140" t="str">
        <f t="shared" si="2"/>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285"/>
      <c r="AG160" s="285"/>
      <c r="AI160" s="285"/>
      <c r="AK160" s="301"/>
    </row>
    <row r="161" spans="3:37" ht="12.75" customHeight="1" outlineLevel="3" x14ac:dyDescent="0.25">
      <c r="D161" s="139" t="str">
        <f>'Line Items'!D1269</f>
        <v>[Secondary Station Access Charges LTC - Line 144]</v>
      </c>
      <c r="E161" s="102"/>
      <c r="F161" s="140" t="str">
        <f t="shared" si="2"/>
        <v>£000</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285"/>
      <c r="AG161" s="285"/>
      <c r="AI161" s="285"/>
      <c r="AK161" s="301"/>
    </row>
    <row r="162" spans="3:37" ht="12.75" customHeight="1" outlineLevel="3" x14ac:dyDescent="0.25">
      <c r="D162" s="139" t="str">
        <f>'Line Items'!D1270</f>
        <v>[Secondary Station Access Charges LTC - Line 145]</v>
      </c>
      <c r="E162" s="102"/>
      <c r="F162" s="140" t="str">
        <f t="shared" si="2"/>
        <v>£000</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285"/>
      <c r="AG162" s="285"/>
      <c r="AI162" s="285"/>
      <c r="AK162" s="301"/>
    </row>
    <row r="163" spans="3:37" ht="12.75" customHeight="1" outlineLevel="3" x14ac:dyDescent="0.25">
      <c r="D163" s="139" t="str">
        <f>'Line Items'!D1271</f>
        <v>[Secondary Station Access Charges LTC - Line 146]</v>
      </c>
      <c r="E163" s="102"/>
      <c r="F163" s="140" t="str">
        <f t="shared" si="2"/>
        <v>£000</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285"/>
      <c r="AG163" s="285"/>
      <c r="AI163" s="285"/>
      <c r="AK163" s="301"/>
    </row>
    <row r="164" spans="3:37" ht="12.75" customHeight="1" outlineLevel="3" x14ac:dyDescent="0.25">
      <c r="D164" s="139" t="str">
        <f>'Line Items'!D1272</f>
        <v>[Secondary Station Access Charges LTC - Line 147]</v>
      </c>
      <c r="E164" s="102"/>
      <c r="F164" s="140" t="str">
        <f t="shared" si="2"/>
        <v>£000</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285"/>
      <c r="AG164" s="285"/>
      <c r="AI164" s="285"/>
      <c r="AK164" s="301"/>
    </row>
    <row r="165" spans="3:37" ht="12.75" customHeight="1" outlineLevel="3" x14ac:dyDescent="0.25">
      <c r="D165" s="139" t="str">
        <f>'Line Items'!D1273</f>
        <v>[Secondary Station Access Charges LTC - Line 148]</v>
      </c>
      <c r="E165" s="102"/>
      <c r="F165" s="140" t="str">
        <f t="shared" si="2"/>
        <v>£000</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285"/>
      <c r="AG165" s="285"/>
      <c r="AI165" s="285"/>
      <c r="AK165" s="301"/>
    </row>
    <row r="166" spans="3:37" ht="12.75" customHeight="1" outlineLevel="3" x14ac:dyDescent="0.25">
      <c r="D166" s="139" t="str">
        <f>'Line Items'!D1274</f>
        <v>[Secondary Station Access Charges LTC - Line 149]</v>
      </c>
      <c r="E166" s="102"/>
      <c r="F166" s="140" t="str">
        <f t="shared" si="2"/>
        <v>£000</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285"/>
      <c r="AG166" s="285"/>
      <c r="AI166" s="285"/>
      <c r="AK166" s="301"/>
    </row>
    <row r="167" spans="3:37" ht="12.75" customHeight="1" outlineLevel="3" x14ac:dyDescent="0.25">
      <c r="D167" s="111" t="str">
        <f>'Line Items'!D1275</f>
        <v>[Secondary Station Access Charges LTC - Line 150]</v>
      </c>
      <c r="E167" s="287"/>
      <c r="F167" s="150" t="str">
        <f t="shared" si="2"/>
        <v>£000</v>
      </c>
      <c r="G167" s="288"/>
      <c r="H167" s="288"/>
      <c r="I167" s="288"/>
      <c r="J167" s="288"/>
      <c r="K167" s="288"/>
      <c r="L167" s="288"/>
      <c r="M167" s="379"/>
      <c r="N167" s="288"/>
      <c r="O167" s="288"/>
      <c r="P167" s="288"/>
      <c r="Q167" s="288"/>
      <c r="R167" s="288"/>
      <c r="S167" s="288"/>
      <c r="T167" s="288"/>
      <c r="U167" s="288"/>
      <c r="V167" s="288"/>
      <c r="W167" s="288"/>
      <c r="X167" s="288"/>
      <c r="Y167" s="288"/>
      <c r="Z167" s="288"/>
      <c r="AA167" s="288"/>
      <c r="AB167" s="288"/>
      <c r="AC167" s="289"/>
      <c r="AE167" s="290"/>
      <c r="AG167" s="290"/>
      <c r="AI167" s="290"/>
      <c r="AK167" s="302"/>
    </row>
    <row r="168" spans="3:37" ht="12.75" customHeight="1" outlineLevel="2" x14ac:dyDescent="0.25">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E168" s="103"/>
      <c r="AG168" s="103"/>
      <c r="AI168" s="103"/>
    </row>
    <row r="169" spans="3:37" ht="12.75" customHeight="1" outlineLevel="2" x14ac:dyDescent="0.25">
      <c r="D169" s="292" t="str">
        <f>"Total "&amp;C17</f>
        <v>Total Secondary Station Access Long Term Charge</v>
      </c>
      <c r="E169" s="308"/>
      <c r="F169" s="309" t="str">
        <f>F167</f>
        <v>£000</v>
      </c>
      <c r="G169" s="310">
        <f>SUM(G18:G167)</f>
        <v>0</v>
      </c>
      <c r="H169" s="310">
        <f t="shared" ref="H169:S169" si="3">SUM(H18:H167)</f>
        <v>0</v>
      </c>
      <c r="I169" s="310">
        <f t="shared" si="3"/>
        <v>0</v>
      </c>
      <c r="J169" s="310">
        <f t="shared" si="3"/>
        <v>0</v>
      </c>
      <c r="K169" s="310">
        <f t="shared" si="3"/>
        <v>0</v>
      </c>
      <c r="L169" s="310">
        <f t="shared" si="3"/>
        <v>0</v>
      </c>
      <c r="M169" s="310">
        <f t="shared" si="3"/>
        <v>0</v>
      </c>
      <c r="N169" s="310">
        <f t="shared" si="3"/>
        <v>0</v>
      </c>
      <c r="O169" s="310">
        <f t="shared" si="3"/>
        <v>0</v>
      </c>
      <c r="P169" s="310">
        <f t="shared" si="3"/>
        <v>0</v>
      </c>
      <c r="Q169" s="310">
        <f t="shared" si="3"/>
        <v>0</v>
      </c>
      <c r="R169" s="310">
        <f t="shared" si="3"/>
        <v>0</v>
      </c>
      <c r="S169" s="310">
        <f t="shared" si="3"/>
        <v>0</v>
      </c>
      <c r="T169" s="310">
        <f>SUM(T18:T167)</f>
        <v>0</v>
      </c>
      <c r="U169" s="310">
        <f>SUM(U18:U167)</f>
        <v>0</v>
      </c>
      <c r="V169" s="310">
        <f t="shared" ref="V169:AC169" si="4">SUM(V18:V167)</f>
        <v>0</v>
      </c>
      <c r="W169" s="310">
        <f t="shared" si="4"/>
        <v>0</v>
      </c>
      <c r="X169" s="310">
        <f t="shared" si="4"/>
        <v>0</v>
      </c>
      <c r="Y169" s="310">
        <f t="shared" si="4"/>
        <v>0</v>
      </c>
      <c r="Z169" s="310">
        <f t="shared" si="4"/>
        <v>0</v>
      </c>
      <c r="AA169" s="310">
        <f t="shared" si="4"/>
        <v>0</v>
      </c>
      <c r="AB169" s="310">
        <f t="shared" si="4"/>
        <v>0</v>
      </c>
      <c r="AC169" s="298">
        <f t="shared" si="4"/>
        <v>0</v>
      </c>
      <c r="AE169" s="299">
        <f>SUM(AE18:AE167)</f>
        <v>0</v>
      </c>
      <c r="AG169" s="299">
        <f>SUM(AG18:AG167)</f>
        <v>0</v>
      </c>
      <c r="AI169" s="299">
        <f>SUM(AI18:AI167)</f>
        <v>0</v>
      </c>
      <c r="AK169" s="296"/>
    </row>
    <row r="170" spans="3:37" outlineLevel="1" x14ac:dyDescent="0.25">
      <c r="G170" s="103"/>
      <c r="H170" s="103"/>
      <c r="I170" s="103"/>
      <c r="J170" s="103"/>
      <c r="K170" s="103"/>
      <c r="L170" s="103"/>
      <c r="M170" s="103"/>
      <c r="N170" s="103"/>
      <c r="O170" s="103"/>
      <c r="P170" s="103"/>
      <c r="Q170" s="103"/>
      <c r="R170" s="103"/>
      <c r="S170" s="103"/>
      <c r="T170" s="103"/>
      <c r="U170" s="103"/>
      <c r="V170" s="103"/>
      <c r="W170" s="103"/>
      <c r="X170" s="103"/>
      <c r="Y170" s="103"/>
      <c r="Z170" s="103"/>
      <c r="AA170" s="103"/>
      <c r="AB170" s="103"/>
      <c r="AC170" s="103"/>
      <c r="AE170" s="103"/>
      <c r="AG170" s="103"/>
      <c r="AI170" s="103"/>
    </row>
    <row r="171" spans="3:37" ht="12.75" customHeight="1" outlineLevel="1" x14ac:dyDescent="0.25">
      <c r="C171" s="72" t="str">
        <f>'Line Items'!C1277</f>
        <v>Secondary Station Access Qualifying Expenditure</v>
      </c>
    </row>
    <row r="172" spans="3:37" ht="12.75" customHeight="1" outlineLevel="2" x14ac:dyDescent="0.25">
      <c r="D172" s="345" t="str">
        <f>'Line Items'!D1278</f>
        <v>Attleborough</v>
      </c>
      <c r="E172" s="346"/>
      <c r="F172" s="347" t="s">
        <v>556</v>
      </c>
      <c r="G172" s="348"/>
      <c r="H172" s="348"/>
      <c r="I172" s="348"/>
      <c r="J172" s="348"/>
      <c r="K172" s="348"/>
      <c r="L172" s="348"/>
      <c r="M172" s="348"/>
      <c r="N172" s="348"/>
      <c r="O172" s="348"/>
      <c r="P172" s="348"/>
      <c r="Q172" s="348"/>
      <c r="R172" s="348"/>
      <c r="S172" s="348"/>
      <c r="T172" s="348"/>
      <c r="U172" s="348"/>
      <c r="V172" s="348"/>
      <c r="W172" s="348"/>
      <c r="X172" s="348"/>
      <c r="Y172" s="348"/>
      <c r="Z172" s="348"/>
      <c r="AA172" s="348"/>
      <c r="AB172" s="348"/>
      <c r="AC172" s="360"/>
      <c r="AE172" s="359"/>
      <c r="AG172" s="359"/>
      <c r="AI172" s="359"/>
      <c r="AK172" s="356" t="s">
        <v>642</v>
      </c>
    </row>
    <row r="173" spans="3:37" ht="12.75" customHeight="1" outlineLevel="2" x14ac:dyDescent="0.25">
      <c r="D173" s="139" t="str">
        <f>'Line Items'!D1279</f>
        <v>Bamford</v>
      </c>
      <c r="E173" s="102"/>
      <c r="F173" s="140" t="str">
        <f>F172</f>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285"/>
      <c r="AG173" s="285"/>
      <c r="AI173" s="285"/>
      <c r="AK173" s="301"/>
    </row>
    <row r="174" spans="3:37" ht="12.75" customHeight="1" outlineLevel="2" x14ac:dyDescent="0.25">
      <c r="D174" s="139" t="str">
        <f>'Line Items'!D1280</f>
        <v>Barnetby</v>
      </c>
      <c r="E174" s="102"/>
      <c r="F174" s="140" t="str">
        <f t="shared" ref="F174:F237" si="5">F173</f>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285"/>
      <c r="AG174" s="285"/>
      <c r="AI174" s="285"/>
      <c r="AK174" s="301"/>
    </row>
    <row r="175" spans="3:37" ht="12.75" customHeight="1" outlineLevel="2" x14ac:dyDescent="0.25">
      <c r="D175" s="139" t="str">
        <f>'Line Items'!D1281</f>
        <v>Bedford</v>
      </c>
      <c r="E175" s="102"/>
      <c r="F175" s="140" t="str">
        <f t="shared" si="5"/>
        <v>£000</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4"/>
      <c r="AE175" s="285"/>
      <c r="AG175" s="285"/>
      <c r="AI175" s="285"/>
      <c r="AK175" s="301"/>
    </row>
    <row r="176" spans="3:37" ht="12.75" customHeight="1" outlineLevel="2" x14ac:dyDescent="0.25">
      <c r="D176" s="139" t="str">
        <f>'Line Items'!D1282</f>
        <v>Birchwood</v>
      </c>
      <c r="E176" s="102"/>
      <c r="F176" s="140" t="str">
        <f t="shared" si="5"/>
        <v>£000</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4"/>
      <c r="AE176" s="285"/>
      <c r="AG176" s="285"/>
      <c r="AI176" s="285"/>
      <c r="AK176" s="301"/>
    </row>
    <row r="177" spans="4:37" ht="12.75" customHeight="1" outlineLevel="2" x14ac:dyDescent="0.25">
      <c r="D177" s="139" t="str">
        <f>'Line Items'!D1283</f>
        <v>Brandon</v>
      </c>
      <c r="E177" s="102"/>
      <c r="F177" s="140" t="str">
        <f t="shared" si="5"/>
        <v>£000</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4"/>
      <c r="AE177" s="285"/>
      <c r="AG177" s="285"/>
      <c r="AI177" s="285"/>
      <c r="AK177" s="301"/>
    </row>
    <row r="178" spans="4:37" ht="12.75" customHeight="1" outlineLevel="2" x14ac:dyDescent="0.25">
      <c r="D178" s="139" t="str">
        <f>'Line Items'!D1284</f>
        <v>Chinley</v>
      </c>
      <c r="E178" s="102"/>
      <c r="F178" s="140" t="str">
        <f t="shared" si="5"/>
        <v>£000</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4"/>
      <c r="AE178" s="285"/>
      <c r="AG178" s="285"/>
      <c r="AI178" s="285"/>
      <c r="AK178" s="301"/>
    </row>
    <row r="179" spans="4:37" ht="12.75" customHeight="1" outlineLevel="2" x14ac:dyDescent="0.25">
      <c r="D179" s="139" t="str">
        <f>'Line Items'!D1285</f>
        <v>Cleethorpes</v>
      </c>
      <c r="E179" s="102"/>
      <c r="F179" s="140" t="str">
        <f t="shared" si="5"/>
        <v>£000</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4"/>
      <c r="AE179" s="285"/>
      <c r="AG179" s="285"/>
      <c r="AI179" s="285"/>
      <c r="AK179" s="301"/>
    </row>
    <row r="180" spans="4:37" ht="12.75" customHeight="1" outlineLevel="2" x14ac:dyDescent="0.25">
      <c r="D180" s="139" t="str">
        <f>'Line Items'!D1286</f>
        <v>Crewe</v>
      </c>
      <c r="E180" s="102"/>
      <c r="F180" s="140" t="str">
        <f t="shared" si="5"/>
        <v>£000</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4"/>
      <c r="AE180" s="285"/>
      <c r="AG180" s="285"/>
      <c r="AI180" s="285"/>
      <c r="AK180" s="301"/>
    </row>
    <row r="181" spans="4:37" ht="12.75" customHeight="1" outlineLevel="2" x14ac:dyDescent="0.25">
      <c r="D181" s="139" t="str">
        <f>'Line Items'!D1287</f>
        <v>Doncaster</v>
      </c>
      <c r="E181" s="102"/>
      <c r="F181" s="140" t="str">
        <f t="shared" si="5"/>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285"/>
      <c r="AG181" s="285"/>
      <c r="AI181" s="285"/>
      <c r="AK181" s="301"/>
    </row>
    <row r="182" spans="4:37" ht="12.75" customHeight="1" outlineLevel="2" x14ac:dyDescent="0.25">
      <c r="D182" s="139" t="str">
        <f>'Line Items'!D1288</f>
        <v>Dore</v>
      </c>
      <c r="E182" s="102"/>
      <c r="F182" s="140" t="str">
        <f t="shared" si="5"/>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285"/>
      <c r="AG182" s="285"/>
      <c r="AI182" s="285"/>
      <c r="AK182" s="301"/>
    </row>
    <row r="183" spans="4:37" ht="12.75" customHeight="1" outlineLevel="2" x14ac:dyDescent="0.25">
      <c r="D183" s="139" t="str">
        <f>'Line Items'!D1289</f>
        <v>Dronfield</v>
      </c>
      <c r="E183" s="102"/>
      <c r="F183" s="140" t="str">
        <f t="shared" si="5"/>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285"/>
      <c r="AG183" s="285"/>
      <c r="AI183" s="285"/>
      <c r="AK183" s="301"/>
    </row>
    <row r="184" spans="4:37" ht="12.75" customHeight="1" outlineLevel="2" x14ac:dyDescent="0.25">
      <c r="D184" s="139" t="str">
        <f>'Line Items'!D1290</f>
        <v>Eccles Road</v>
      </c>
      <c r="E184" s="102"/>
      <c r="F184" s="140" t="str">
        <f t="shared" si="5"/>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285"/>
      <c r="AG184" s="285"/>
      <c r="AI184" s="285"/>
      <c r="AK184" s="301"/>
    </row>
    <row r="185" spans="4:37" ht="12.75" customHeight="1" outlineLevel="2" x14ac:dyDescent="0.25">
      <c r="D185" s="139" t="str">
        <f>'Line Items'!D1291</f>
        <v>Edale</v>
      </c>
      <c r="E185" s="102"/>
      <c r="F185" s="140" t="str">
        <f t="shared" si="5"/>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285"/>
      <c r="AG185" s="285"/>
      <c r="AI185" s="285"/>
      <c r="AK185" s="301"/>
    </row>
    <row r="186" spans="4:37" ht="12.75" customHeight="1" outlineLevel="2" x14ac:dyDescent="0.25">
      <c r="D186" s="139" t="str">
        <f>'Line Items'!D1292</f>
        <v>Ely</v>
      </c>
      <c r="E186" s="102"/>
      <c r="F186" s="140" t="str">
        <f t="shared" si="5"/>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285"/>
      <c r="AG186" s="285"/>
      <c r="AI186" s="285"/>
      <c r="AK186" s="301"/>
    </row>
    <row r="187" spans="4:37" ht="12.75" customHeight="1" outlineLevel="2" x14ac:dyDescent="0.25">
      <c r="D187" s="139" t="str">
        <f>'Line Items'!D1293</f>
        <v>Grantham</v>
      </c>
      <c r="E187" s="102"/>
      <c r="F187" s="140" t="str">
        <f t="shared" si="5"/>
        <v>£000</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285"/>
      <c r="AG187" s="285"/>
      <c r="AI187" s="285"/>
      <c r="AK187" s="301"/>
    </row>
    <row r="188" spans="4:37" ht="12.75" customHeight="1" outlineLevel="2" x14ac:dyDescent="0.25">
      <c r="D188" s="139" t="str">
        <f>'Line Items'!D1294</f>
        <v>Grimsby Town</v>
      </c>
      <c r="E188" s="102"/>
      <c r="F188" s="140" t="str">
        <f t="shared" si="5"/>
        <v>£000</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285"/>
      <c r="AG188" s="285"/>
      <c r="AI188" s="285"/>
      <c r="AK188" s="301"/>
    </row>
    <row r="189" spans="4:37" ht="12.75" customHeight="1" outlineLevel="2" x14ac:dyDescent="0.25">
      <c r="D189" s="139" t="str">
        <f>'Line Items'!D1295</f>
        <v>Grindleford</v>
      </c>
      <c r="E189" s="102"/>
      <c r="F189" s="140" t="str">
        <f t="shared" si="5"/>
        <v>£000</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285"/>
      <c r="AG189" s="285"/>
      <c r="AI189" s="285"/>
      <c r="AK189" s="301"/>
    </row>
    <row r="190" spans="4:37" ht="12.75" customHeight="1" outlineLevel="2" x14ac:dyDescent="0.25">
      <c r="D190" s="139" t="str">
        <f>'Line Items'!D1296</f>
        <v>Harling Road</v>
      </c>
      <c r="E190" s="102"/>
      <c r="F190" s="140" t="str">
        <f t="shared" si="5"/>
        <v>£000</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285"/>
      <c r="AG190" s="285"/>
      <c r="AI190" s="285"/>
      <c r="AK190" s="301"/>
    </row>
    <row r="191" spans="4:37" ht="12.75" customHeight="1" outlineLevel="2" x14ac:dyDescent="0.25">
      <c r="D191" s="139" t="str">
        <f>'Line Items'!D1297</f>
        <v>Hathersage</v>
      </c>
      <c r="E191" s="102"/>
      <c r="F191" s="140" t="str">
        <f t="shared" si="5"/>
        <v>£000</v>
      </c>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4"/>
      <c r="AE191" s="285"/>
      <c r="AG191" s="285"/>
      <c r="AI191" s="285"/>
      <c r="AK191" s="301"/>
    </row>
    <row r="192" spans="4:37" ht="12.75" customHeight="1" outlineLevel="2" x14ac:dyDescent="0.25">
      <c r="D192" s="139" t="str">
        <f>'Line Items'!D1298</f>
        <v>Hazel Grove</v>
      </c>
      <c r="E192" s="102"/>
      <c r="F192" s="140" t="str">
        <f t="shared" si="5"/>
        <v>£000</v>
      </c>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4"/>
      <c r="AE192" s="285"/>
      <c r="AG192" s="285"/>
      <c r="AI192" s="285"/>
      <c r="AK192" s="301"/>
    </row>
    <row r="193" spans="4:37" ht="12.75" customHeight="1" outlineLevel="2" x14ac:dyDescent="0.25">
      <c r="D193" s="139" t="str">
        <f>'Line Items'!D1299</f>
        <v>Hope</v>
      </c>
      <c r="E193" s="102"/>
      <c r="F193" s="140" t="str">
        <f t="shared" si="5"/>
        <v>£000</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285"/>
      <c r="AG193" s="285"/>
      <c r="AI193" s="285"/>
      <c r="AK193" s="301"/>
    </row>
    <row r="194" spans="4:37" ht="12.75" customHeight="1" outlineLevel="2" x14ac:dyDescent="0.25">
      <c r="D194" s="139" t="str">
        <f>'Line Items'!D1300</f>
        <v>Hough Green</v>
      </c>
      <c r="E194" s="102"/>
      <c r="F194" s="140" t="str">
        <f t="shared" si="5"/>
        <v>£000</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285"/>
      <c r="AG194" s="285"/>
      <c r="AI194" s="285"/>
      <c r="AK194" s="301"/>
    </row>
    <row r="195" spans="4:37" ht="12.75" customHeight="1" outlineLevel="2" x14ac:dyDescent="0.25">
      <c r="D195" s="139" t="str">
        <f>'Line Items'!D1301</f>
        <v>Hunts Cross</v>
      </c>
      <c r="E195" s="102"/>
      <c r="F195" s="140" t="str">
        <f t="shared" si="5"/>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285"/>
      <c r="AG195" s="285"/>
      <c r="AI195" s="285"/>
      <c r="AK195" s="301"/>
    </row>
    <row r="196" spans="4:37" ht="12.75" customHeight="1" outlineLevel="2" x14ac:dyDescent="0.25">
      <c r="D196" s="139" t="str">
        <f>'Line Items'!D1302</f>
        <v>Irlam</v>
      </c>
      <c r="E196" s="102"/>
      <c r="F196" s="140" t="str">
        <f t="shared" si="5"/>
        <v>£000</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285"/>
      <c r="AG196" s="285"/>
      <c r="AI196" s="285"/>
      <c r="AK196" s="301"/>
    </row>
    <row r="197" spans="4:37" ht="12.75" customHeight="1" outlineLevel="2" x14ac:dyDescent="0.25">
      <c r="D197" s="139" t="str">
        <f>'Line Items'!D1303</f>
        <v>Liverpool South Parkway</v>
      </c>
      <c r="E197" s="102"/>
      <c r="F197" s="140" t="str">
        <f t="shared" si="5"/>
        <v>£000</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285"/>
      <c r="AG197" s="285"/>
      <c r="AI197" s="285"/>
      <c r="AK197" s="301"/>
    </row>
    <row r="198" spans="4:37" ht="12.75" customHeight="1" outlineLevel="2" x14ac:dyDescent="0.25">
      <c r="D198" s="139" t="str">
        <f>'Line Items'!D1304</f>
        <v>London St Pancras</v>
      </c>
      <c r="E198" s="102"/>
      <c r="F198" s="140" t="str">
        <f t="shared" si="5"/>
        <v>£000</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285"/>
      <c r="AG198" s="285"/>
      <c r="AI198" s="285"/>
      <c r="AK198" s="301"/>
    </row>
    <row r="199" spans="4:37" ht="12.75" customHeight="1" outlineLevel="2" x14ac:dyDescent="0.25">
      <c r="D199" s="139" t="str">
        <f>'Line Items'!D1305</f>
        <v>Luton</v>
      </c>
      <c r="E199" s="102"/>
      <c r="F199" s="140" t="str">
        <f t="shared" si="5"/>
        <v>£000</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285"/>
      <c r="AG199" s="285"/>
      <c r="AI199" s="285"/>
      <c r="AK199" s="301"/>
    </row>
    <row r="200" spans="4:37" ht="12.75" customHeight="1" outlineLevel="2" x14ac:dyDescent="0.25">
      <c r="D200" s="139" t="str">
        <f>'Line Items'!D1306</f>
        <v>Luton Airport Parkway</v>
      </c>
      <c r="E200" s="102"/>
      <c r="F200" s="140" t="str">
        <f t="shared" si="5"/>
        <v>£000</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285"/>
      <c r="AG200" s="285"/>
      <c r="AI200" s="285"/>
      <c r="AK200" s="301"/>
    </row>
    <row r="201" spans="4:37" ht="12.75" customHeight="1" outlineLevel="2" x14ac:dyDescent="0.25">
      <c r="D201" s="139" t="str">
        <f>'Line Items'!D1307</f>
        <v>Manchester Oxford Rd</v>
      </c>
      <c r="E201" s="102"/>
      <c r="F201" s="140" t="str">
        <f t="shared" si="5"/>
        <v>£000</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285"/>
      <c r="AG201" s="285"/>
      <c r="AI201" s="285"/>
      <c r="AK201" s="301"/>
    </row>
    <row r="202" spans="4:37" ht="12.75" customHeight="1" outlineLevel="2" x14ac:dyDescent="0.25">
      <c r="D202" s="139" t="str">
        <f>'Line Items'!D1308</f>
        <v>March</v>
      </c>
      <c r="E202" s="102"/>
      <c r="F202" s="140" t="str">
        <f t="shared" si="5"/>
        <v>£000</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285"/>
      <c r="AG202" s="285"/>
      <c r="AI202" s="285"/>
      <c r="AK202" s="301"/>
    </row>
    <row r="203" spans="4:37" ht="12.75" customHeight="1" outlineLevel="2" x14ac:dyDescent="0.25">
      <c r="D203" s="139" t="str">
        <f>'Line Items'!D1309</f>
        <v>Newark Northgate</v>
      </c>
      <c r="E203" s="102"/>
      <c r="F203" s="140" t="str">
        <f t="shared" si="5"/>
        <v>£000</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285"/>
      <c r="AG203" s="285"/>
      <c r="AI203" s="285"/>
      <c r="AK203" s="301"/>
    </row>
    <row r="204" spans="4:37" ht="12.75" customHeight="1" outlineLevel="2" x14ac:dyDescent="0.25">
      <c r="D204" s="139" t="str">
        <f>'Line Items'!D1310</f>
        <v>Norwich</v>
      </c>
      <c r="E204" s="102"/>
      <c r="F204" s="140" t="str">
        <f t="shared" si="5"/>
        <v>£000</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285"/>
      <c r="AG204" s="285"/>
      <c r="AI204" s="285"/>
      <c r="AK204" s="301"/>
    </row>
    <row r="205" spans="4:37" ht="12.75" customHeight="1" outlineLevel="2" x14ac:dyDescent="0.25">
      <c r="D205" s="139" t="str">
        <f>'Line Items'!D1311</f>
        <v>Peterborough</v>
      </c>
      <c r="E205" s="102"/>
      <c r="F205" s="140" t="str">
        <f t="shared" si="5"/>
        <v>£000</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285"/>
      <c r="AG205" s="285"/>
      <c r="AI205" s="285"/>
      <c r="AK205" s="301"/>
    </row>
    <row r="206" spans="4:37" ht="12.75" customHeight="1" outlineLevel="2" x14ac:dyDescent="0.25">
      <c r="D206" s="139" t="str">
        <f>'Line Items'!D1312</f>
        <v>Scarborough</v>
      </c>
      <c r="E206" s="102"/>
      <c r="F206" s="140" t="str">
        <f t="shared" si="5"/>
        <v>£000</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285"/>
      <c r="AG206" s="285"/>
      <c r="AI206" s="285"/>
      <c r="AK206" s="301"/>
    </row>
    <row r="207" spans="4:37" ht="12.75" customHeight="1" outlineLevel="2" x14ac:dyDescent="0.25">
      <c r="D207" s="139" t="str">
        <f>'Line Items'!D1313</f>
        <v>Stockport</v>
      </c>
      <c r="E207" s="102"/>
      <c r="F207" s="140" t="str">
        <f t="shared" si="5"/>
        <v>£000</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285"/>
      <c r="AG207" s="285"/>
      <c r="AI207" s="285"/>
      <c r="AK207" s="301"/>
    </row>
    <row r="208" spans="4:37" ht="12.75" customHeight="1" outlineLevel="2" x14ac:dyDescent="0.25">
      <c r="D208" s="139" t="str">
        <f>'Line Items'!D1314</f>
        <v>Stoke on Trent</v>
      </c>
      <c r="E208" s="102"/>
      <c r="F208" s="140" t="str">
        <f t="shared" si="5"/>
        <v>£000</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285"/>
      <c r="AG208" s="285"/>
      <c r="AI208" s="285"/>
      <c r="AK208" s="301"/>
    </row>
    <row r="209" spans="4:37" ht="12.75" customHeight="1" outlineLevel="2" x14ac:dyDescent="0.25">
      <c r="D209" s="139" t="str">
        <f>'Line Items'!D1315</f>
        <v>Thetford</v>
      </c>
      <c r="E209" s="102"/>
      <c r="F209" s="140" t="str">
        <f t="shared" si="5"/>
        <v>£000</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285"/>
      <c r="AG209" s="285"/>
      <c r="AI209" s="285"/>
      <c r="AK209" s="301"/>
    </row>
    <row r="210" spans="4:37" ht="12.75" customHeight="1" outlineLevel="2" x14ac:dyDescent="0.25">
      <c r="D210" s="139" t="str">
        <f>'Line Items'!D1316</f>
        <v>Wakefield Westgate</v>
      </c>
      <c r="E210" s="102"/>
      <c r="F210" s="140" t="str">
        <f t="shared" si="5"/>
        <v>£000</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285"/>
      <c r="AG210" s="285"/>
      <c r="AI210" s="285"/>
      <c r="AK210" s="301"/>
    </row>
    <row r="211" spans="4:37" ht="12.75" customHeight="1" outlineLevel="2" x14ac:dyDescent="0.25">
      <c r="D211" s="139" t="str">
        <f>'Line Items'!D1317</f>
        <v>Warrington Central</v>
      </c>
      <c r="E211" s="102"/>
      <c r="F211" s="140" t="str">
        <f t="shared" si="5"/>
        <v>£000</v>
      </c>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4"/>
      <c r="AE211" s="285"/>
      <c r="AG211" s="285"/>
      <c r="AI211" s="285"/>
      <c r="AK211" s="301"/>
    </row>
    <row r="212" spans="4:37" ht="12.75" customHeight="1" outlineLevel="2" x14ac:dyDescent="0.25">
      <c r="D212" s="139" t="str">
        <f>'Line Items'!D1318</f>
        <v>Whittlesea</v>
      </c>
      <c r="E212" s="102"/>
      <c r="F212" s="140" t="str">
        <f t="shared" si="5"/>
        <v>£000</v>
      </c>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4"/>
      <c r="AE212" s="285"/>
      <c r="AG212" s="285"/>
      <c r="AI212" s="285"/>
      <c r="AK212" s="301"/>
    </row>
    <row r="213" spans="4:37" ht="12.75" customHeight="1" outlineLevel="2" x14ac:dyDescent="0.25">
      <c r="D213" s="139" t="str">
        <f>'Line Items'!D1319</f>
        <v>Widnes</v>
      </c>
      <c r="E213" s="102"/>
      <c r="F213" s="140" t="str">
        <f t="shared" si="5"/>
        <v>£000</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285"/>
      <c r="AG213" s="285"/>
      <c r="AI213" s="285"/>
      <c r="AK213" s="301"/>
    </row>
    <row r="214" spans="4:37" ht="12.75" customHeight="1" outlineLevel="2" x14ac:dyDescent="0.25">
      <c r="D214" s="139" t="str">
        <f>'Line Items'!D1320</f>
        <v>Worksop</v>
      </c>
      <c r="E214" s="102"/>
      <c r="F214" s="140" t="str">
        <f t="shared" si="5"/>
        <v>£000</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285"/>
      <c r="AG214" s="285"/>
      <c r="AI214" s="285"/>
      <c r="AK214" s="301"/>
    </row>
    <row r="215" spans="4:37" ht="12.75" customHeight="1" outlineLevel="2" x14ac:dyDescent="0.25">
      <c r="D215" s="139" t="str">
        <f>'Line Items'!D1321</f>
        <v>Wymondham</v>
      </c>
      <c r="E215" s="102"/>
      <c r="F215" s="140" t="str">
        <f t="shared" si="5"/>
        <v>£000</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285"/>
      <c r="AG215" s="285"/>
      <c r="AI215" s="285"/>
      <c r="AK215" s="301"/>
    </row>
    <row r="216" spans="4:37" ht="12.75" customHeight="1" outlineLevel="2" x14ac:dyDescent="0.25">
      <c r="D216" s="139" t="str">
        <f>'Line Items'!D1322</f>
        <v>York</v>
      </c>
      <c r="E216" s="102"/>
      <c r="F216" s="140" t="str">
        <f t="shared" si="5"/>
        <v>£000</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285"/>
      <c r="AG216" s="285"/>
      <c r="AI216" s="285"/>
      <c r="AK216" s="301"/>
    </row>
    <row r="217" spans="4:37" ht="12.75" customHeight="1" outlineLevel="3" x14ac:dyDescent="0.25">
      <c r="D217" s="139" t="str">
        <f>'Line Items'!D1323</f>
        <v>[Secondary Station Access Charges QX - Line 46]</v>
      </c>
      <c r="E217" s="102"/>
      <c r="F217" s="140" t="str">
        <f t="shared" si="5"/>
        <v>£000</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285"/>
      <c r="AG217" s="285"/>
      <c r="AI217" s="285"/>
      <c r="AK217" s="301"/>
    </row>
    <row r="218" spans="4:37" ht="12.75" customHeight="1" outlineLevel="3" x14ac:dyDescent="0.25">
      <c r="D218" s="139" t="str">
        <f>'Line Items'!D1324</f>
        <v>[Secondary Station Access Charges QX - Line 47]</v>
      </c>
      <c r="E218" s="102"/>
      <c r="F218" s="140" t="str">
        <f t="shared" si="5"/>
        <v>£000</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285"/>
      <c r="AG218" s="285"/>
      <c r="AI218" s="285"/>
      <c r="AK218" s="301"/>
    </row>
    <row r="219" spans="4:37" ht="12.75" customHeight="1" outlineLevel="3" x14ac:dyDescent="0.25">
      <c r="D219" s="139" t="str">
        <f>'Line Items'!D1325</f>
        <v>[Secondary Station Access Charges QX - Line 48]</v>
      </c>
      <c r="E219" s="102"/>
      <c r="F219" s="140" t="str">
        <f t="shared" si="5"/>
        <v>£000</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285"/>
      <c r="AG219" s="285"/>
      <c r="AI219" s="285"/>
      <c r="AK219" s="301"/>
    </row>
    <row r="220" spans="4:37" ht="12.75" customHeight="1" outlineLevel="3" x14ac:dyDescent="0.25">
      <c r="D220" s="139" t="str">
        <f>'Line Items'!D1326</f>
        <v>[Secondary Station Access Charges QX - Line 49]</v>
      </c>
      <c r="E220" s="102"/>
      <c r="F220" s="140" t="str">
        <f t="shared" si="5"/>
        <v>£000</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285"/>
      <c r="AG220" s="285"/>
      <c r="AI220" s="285"/>
      <c r="AK220" s="301"/>
    </row>
    <row r="221" spans="4:37" ht="12.75" customHeight="1" outlineLevel="3" x14ac:dyDescent="0.25">
      <c r="D221" s="139" t="str">
        <f>'Line Items'!D1327</f>
        <v>[Secondary Station Access Charges QX - Line 50]</v>
      </c>
      <c r="E221" s="102"/>
      <c r="F221" s="140" t="str">
        <f t="shared" si="5"/>
        <v>£000</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285"/>
      <c r="AG221" s="285"/>
      <c r="AI221" s="285"/>
      <c r="AK221" s="301"/>
    </row>
    <row r="222" spans="4:37" ht="12.75" customHeight="1" outlineLevel="3" x14ac:dyDescent="0.25">
      <c r="D222" s="139" t="str">
        <f>'Line Items'!D1328</f>
        <v>[Secondary Station Access Charges QX - Line 51]</v>
      </c>
      <c r="E222" s="102"/>
      <c r="F222" s="140" t="str">
        <f t="shared" si="5"/>
        <v>£000</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285"/>
      <c r="AG222" s="285"/>
      <c r="AI222" s="285"/>
      <c r="AK222" s="301"/>
    </row>
    <row r="223" spans="4:37" ht="12.75" customHeight="1" outlineLevel="3" x14ac:dyDescent="0.25">
      <c r="D223" s="139" t="str">
        <f>'Line Items'!D1329</f>
        <v>[Secondary Station Access Charges QX - Line 52]</v>
      </c>
      <c r="E223" s="102"/>
      <c r="F223" s="140" t="str">
        <f t="shared" si="5"/>
        <v>£000</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285"/>
      <c r="AG223" s="285"/>
      <c r="AI223" s="285"/>
      <c r="AK223" s="301"/>
    </row>
    <row r="224" spans="4:37" ht="12.75" customHeight="1" outlineLevel="3" x14ac:dyDescent="0.25">
      <c r="D224" s="139" t="str">
        <f>'Line Items'!D1330</f>
        <v>[Secondary Station Access Charges QX - Line 53]</v>
      </c>
      <c r="E224" s="102"/>
      <c r="F224" s="140" t="str">
        <f t="shared" si="5"/>
        <v>£000</v>
      </c>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4"/>
      <c r="AE224" s="285"/>
      <c r="AG224" s="285"/>
      <c r="AI224" s="285"/>
      <c r="AK224" s="301"/>
    </row>
    <row r="225" spans="4:37" ht="12.75" customHeight="1" outlineLevel="3" x14ac:dyDescent="0.25">
      <c r="D225" s="139" t="str">
        <f>'Line Items'!D1331</f>
        <v>[Secondary Station Access Charges QX - Line 54]</v>
      </c>
      <c r="E225" s="102"/>
      <c r="F225" s="140" t="str">
        <f t="shared" si="5"/>
        <v>£000</v>
      </c>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4"/>
      <c r="AE225" s="285"/>
      <c r="AG225" s="285"/>
      <c r="AI225" s="285"/>
      <c r="AK225" s="301"/>
    </row>
    <row r="226" spans="4:37" ht="12.75" customHeight="1" outlineLevel="3" x14ac:dyDescent="0.25">
      <c r="D226" s="139" t="str">
        <f>'Line Items'!D1332</f>
        <v>[Secondary Station Access Charges QX - Line 55]</v>
      </c>
      <c r="E226" s="102"/>
      <c r="F226" s="140" t="str">
        <f t="shared" si="5"/>
        <v>£000</v>
      </c>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4"/>
      <c r="AE226" s="285"/>
      <c r="AG226" s="285"/>
      <c r="AI226" s="285"/>
      <c r="AK226" s="301"/>
    </row>
    <row r="227" spans="4:37" ht="12.75" customHeight="1" outlineLevel="3" x14ac:dyDescent="0.25">
      <c r="D227" s="139" t="str">
        <f>'Line Items'!D1333</f>
        <v>[Secondary Station Access Charges QX - Line 56]</v>
      </c>
      <c r="E227" s="102"/>
      <c r="F227" s="140" t="str">
        <f t="shared" si="5"/>
        <v>£000</v>
      </c>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4"/>
      <c r="AE227" s="285"/>
      <c r="AG227" s="285"/>
      <c r="AI227" s="285"/>
      <c r="AK227" s="301"/>
    </row>
    <row r="228" spans="4:37" ht="12.75" customHeight="1" outlineLevel="3" x14ac:dyDescent="0.25">
      <c r="D228" s="139" t="str">
        <f>'Line Items'!D1334</f>
        <v>[Secondary Station Access Charges QX - Line 57]</v>
      </c>
      <c r="E228" s="102"/>
      <c r="F228" s="140" t="str">
        <f t="shared" si="5"/>
        <v>£000</v>
      </c>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4"/>
      <c r="AE228" s="285"/>
      <c r="AG228" s="285"/>
      <c r="AI228" s="285"/>
      <c r="AK228" s="301"/>
    </row>
    <row r="229" spans="4:37" ht="12.75" customHeight="1" outlineLevel="3" x14ac:dyDescent="0.25">
      <c r="D229" s="139" t="str">
        <f>'Line Items'!D1335</f>
        <v>[Secondary Station Access Charges QX - Line 58]</v>
      </c>
      <c r="E229" s="102"/>
      <c r="F229" s="140" t="str">
        <f t="shared" si="5"/>
        <v>£000</v>
      </c>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4"/>
      <c r="AE229" s="285"/>
      <c r="AG229" s="285"/>
      <c r="AI229" s="285"/>
      <c r="AK229" s="301"/>
    </row>
    <row r="230" spans="4:37" ht="12.75" customHeight="1" outlineLevel="3" x14ac:dyDescent="0.25">
      <c r="D230" s="139" t="str">
        <f>'Line Items'!D1336</f>
        <v>[Secondary Station Access Charges QX - Line 59]</v>
      </c>
      <c r="E230" s="102"/>
      <c r="F230" s="140" t="str">
        <f t="shared" si="5"/>
        <v>£000</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4"/>
      <c r="AE230" s="285"/>
      <c r="AG230" s="285"/>
      <c r="AI230" s="285"/>
      <c r="AK230" s="301"/>
    </row>
    <row r="231" spans="4:37" ht="12.75" customHeight="1" outlineLevel="3" x14ac:dyDescent="0.25">
      <c r="D231" s="139" t="str">
        <f>'Line Items'!D1337</f>
        <v>[Secondary Station Access Charges QX - Line 60]</v>
      </c>
      <c r="E231" s="102"/>
      <c r="F231" s="140" t="str">
        <f t="shared" si="5"/>
        <v>£000</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4"/>
      <c r="AE231" s="285"/>
      <c r="AG231" s="285"/>
      <c r="AI231" s="285"/>
      <c r="AK231" s="301"/>
    </row>
    <row r="232" spans="4:37" ht="12.75" customHeight="1" outlineLevel="3" x14ac:dyDescent="0.25">
      <c r="D232" s="139" t="str">
        <f>'Line Items'!D1338</f>
        <v>[Secondary Station Access Charges QX - Line 61]</v>
      </c>
      <c r="E232" s="102"/>
      <c r="F232" s="140" t="str">
        <f t="shared" si="5"/>
        <v>£000</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4"/>
      <c r="AE232" s="285"/>
      <c r="AG232" s="285"/>
      <c r="AI232" s="285"/>
      <c r="AK232" s="301"/>
    </row>
    <row r="233" spans="4:37" ht="12.75" customHeight="1" outlineLevel="3" x14ac:dyDescent="0.25">
      <c r="D233" s="139" t="str">
        <f>'Line Items'!D1339</f>
        <v>[Secondary Station Access Charges QX - Line 62]</v>
      </c>
      <c r="E233" s="102"/>
      <c r="F233" s="140" t="str">
        <f t="shared" si="5"/>
        <v>£000</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4"/>
      <c r="AE233" s="285"/>
      <c r="AG233" s="285"/>
      <c r="AI233" s="285"/>
      <c r="AK233" s="301"/>
    </row>
    <row r="234" spans="4:37" ht="12.75" customHeight="1" outlineLevel="3" x14ac:dyDescent="0.25">
      <c r="D234" s="139" t="str">
        <f>'Line Items'!D1340</f>
        <v>[Secondary Station Access Charges QX - Line 63]</v>
      </c>
      <c r="E234" s="102"/>
      <c r="F234" s="140" t="str">
        <f t="shared" si="5"/>
        <v>£000</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4"/>
      <c r="AE234" s="285"/>
      <c r="AG234" s="285"/>
      <c r="AI234" s="285"/>
      <c r="AK234" s="301"/>
    </row>
    <row r="235" spans="4:37" ht="12.75" customHeight="1" outlineLevel="3" x14ac:dyDescent="0.25">
      <c r="D235" s="139" t="str">
        <f>'Line Items'!D1341</f>
        <v>[Secondary Station Access Charges QX - Line 64]</v>
      </c>
      <c r="E235" s="102"/>
      <c r="F235" s="140" t="str">
        <f t="shared" si="5"/>
        <v>£000</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4"/>
      <c r="AE235" s="285"/>
      <c r="AG235" s="285"/>
      <c r="AI235" s="285"/>
      <c r="AK235" s="301"/>
    </row>
    <row r="236" spans="4:37" ht="12.75" customHeight="1" outlineLevel="3" x14ac:dyDescent="0.25">
      <c r="D236" s="139" t="str">
        <f>'Line Items'!D1342</f>
        <v>[Secondary Station Access Charges QX - Line 65]</v>
      </c>
      <c r="E236" s="102"/>
      <c r="F236" s="140" t="str">
        <f t="shared" si="5"/>
        <v>£000</v>
      </c>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4"/>
      <c r="AE236" s="285"/>
      <c r="AG236" s="285"/>
      <c r="AI236" s="285"/>
      <c r="AK236" s="301"/>
    </row>
    <row r="237" spans="4:37" ht="12.75" customHeight="1" outlineLevel="3" x14ac:dyDescent="0.25">
      <c r="D237" s="139" t="str">
        <f>'Line Items'!D1343</f>
        <v>[Secondary Station Access Charges QX - Line 66]</v>
      </c>
      <c r="E237" s="102"/>
      <c r="F237" s="140" t="str">
        <f t="shared" si="5"/>
        <v>£000</v>
      </c>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4"/>
      <c r="AE237" s="285"/>
      <c r="AG237" s="285"/>
      <c r="AI237" s="285"/>
      <c r="AK237" s="301"/>
    </row>
    <row r="238" spans="4:37" ht="12.75" customHeight="1" outlineLevel="3" x14ac:dyDescent="0.25">
      <c r="D238" s="139" t="str">
        <f>'Line Items'!D1344</f>
        <v>[Secondary Station Access Charges QX - Line 67]</v>
      </c>
      <c r="E238" s="102"/>
      <c r="F238" s="140" t="str">
        <f t="shared" ref="F238:F301" si="6">F237</f>
        <v>£000</v>
      </c>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4"/>
      <c r="AE238" s="285"/>
      <c r="AG238" s="285"/>
      <c r="AI238" s="285"/>
      <c r="AK238" s="301"/>
    </row>
    <row r="239" spans="4:37" ht="12.75" customHeight="1" outlineLevel="3" x14ac:dyDescent="0.25">
      <c r="D239" s="139" t="str">
        <f>'Line Items'!D1345</f>
        <v>[Secondary Station Access Charges QX - Line 68]</v>
      </c>
      <c r="E239" s="102"/>
      <c r="F239" s="140" t="str">
        <f t="shared" si="6"/>
        <v>£000</v>
      </c>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4"/>
      <c r="AE239" s="285"/>
      <c r="AG239" s="285"/>
      <c r="AI239" s="285"/>
      <c r="AK239" s="301"/>
    </row>
    <row r="240" spans="4:37" ht="12.75" customHeight="1" outlineLevel="3" x14ac:dyDescent="0.25">
      <c r="D240" s="139" t="str">
        <f>'Line Items'!D1346</f>
        <v>[Secondary Station Access Charges QX - Line 69]</v>
      </c>
      <c r="E240" s="102"/>
      <c r="F240" s="140" t="str">
        <f t="shared" si="6"/>
        <v>£000</v>
      </c>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4"/>
      <c r="AE240" s="285"/>
      <c r="AG240" s="285"/>
      <c r="AI240" s="285"/>
      <c r="AK240" s="301"/>
    </row>
    <row r="241" spans="4:37" ht="12.75" customHeight="1" outlineLevel="3" x14ac:dyDescent="0.25">
      <c r="D241" s="139" t="str">
        <f>'Line Items'!D1347</f>
        <v>[Secondary Station Access Charges QX - Line 70]</v>
      </c>
      <c r="E241" s="102"/>
      <c r="F241" s="140" t="str">
        <f t="shared" si="6"/>
        <v>£000</v>
      </c>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4"/>
      <c r="AE241" s="285"/>
      <c r="AG241" s="285"/>
      <c r="AI241" s="285"/>
      <c r="AK241" s="301"/>
    </row>
    <row r="242" spans="4:37" ht="12.75" customHeight="1" outlineLevel="3" x14ac:dyDescent="0.25">
      <c r="D242" s="139" t="str">
        <f>'Line Items'!D1348</f>
        <v>[Secondary Station Access Charges QX - Line 71]</v>
      </c>
      <c r="E242" s="102"/>
      <c r="F242" s="140" t="str">
        <f t="shared" si="6"/>
        <v>£000</v>
      </c>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4"/>
      <c r="AE242" s="285"/>
      <c r="AG242" s="285"/>
      <c r="AI242" s="285"/>
      <c r="AK242" s="301"/>
    </row>
    <row r="243" spans="4:37" ht="12.75" customHeight="1" outlineLevel="3" x14ac:dyDescent="0.25">
      <c r="D243" s="139" t="str">
        <f>'Line Items'!D1349</f>
        <v>[Secondary Station Access Charges QX - Line 72]</v>
      </c>
      <c r="E243" s="102"/>
      <c r="F243" s="140" t="str">
        <f t="shared" si="6"/>
        <v>£000</v>
      </c>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4"/>
      <c r="AE243" s="285"/>
      <c r="AG243" s="285"/>
      <c r="AI243" s="285"/>
      <c r="AK243" s="301"/>
    </row>
    <row r="244" spans="4:37" ht="12.75" customHeight="1" outlineLevel="3" x14ac:dyDescent="0.25">
      <c r="D244" s="139" t="str">
        <f>'Line Items'!D1350</f>
        <v>[Secondary Station Access Charges QX - Line 73]</v>
      </c>
      <c r="E244" s="102"/>
      <c r="F244" s="140" t="str">
        <f t="shared" si="6"/>
        <v>£000</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4"/>
      <c r="AE244" s="285"/>
      <c r="AG244" s="285"/>
      <c r="AI244" s="285"/>
      <c r="AK244" s="301"/>
    </row>
    <row r="245" spans="4:37" ht="12.75" customHeight="1" outlineLevel="3" x14ac:dyDescent="0.25">
      <c r="D245" s="139" t="str">
        <f>'Line Items'!D1351</f>
        <v>[Secondary Station Access Charges QX - Line 74]</v>
      </c>
      <c r="E245" s="102"/>
      <c r="F245" s="140" t="str">
        <f t="shared" si="6"/>
        <v>£000</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4"/>
      <c r="AE245" s="285"/>
      <c r="AG245" s="285"/>
      <c r="AI245" s="285"/>
      <c r="AK245" s="301"/>
    </row>
    <row r="246" spans="4:37" ht="12.75" customHeight="1" outlineLevel="3" x14ac:dyDescent="0.25">
      <c r="D246" s="139" t="str">
        <f>'Line Items'!D1352</f>
        <v>[Secondary Station Access Charges QX - Line 75]</v>
      </c>
      <c r="E246" s="102"/>
      <c r="F246" s="140" t="str">
        <f t="shared" si="6"/>
        <v>£000</v>
      </c>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4"/>
      <c r="AE246" s="285"/>
      <c r="AG246" s="285"/>
      <c r="AI246" s="285"/>
      <c r="AK246" s="301"/>
    </row>
    <row r="247" spans="4:37" ht="12.75" customHeight="1" outlineLevel="3" x14ac:dyDescent="0.25">
      <c r="D247" s="139" t="str">
        <f>'Line Items'!D1353</f>
        <v>[Secondary Station Access Charges QX - Line 76]</v>
      </c>
      <c r="E247" s="102"/>
      <c r="F247" s="140" t="str">
        <f t="shared" si="6"/>
        <v>£000</v>
      </c>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4"/>
      <c r="AE247" s="285"/>
      <c r="AG247" s="285"/>
      <c r="AI247" s="285"/>
      <c r="AK247" s="301"/>
    </row>
    <row r="248" spans="4:37" ht="12.75" customHeight="1" outlineLevel="3" x14ac:dyDescent="0.25">
      <c r="D248" s="139" t="str">
        <f>'Line Items'!D1354</f>
        <v>[Secondary Station Access Charges QX - Line 77]</v>
      </c>
      <c r="E248" s="102"/>
      <c r="F248" s="140" t="str">
        <f t="shared" si="6"/>
        <v>£000</v>
      </c>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4"/>
      <c r="AE248" s="285"/>
      <c r="AG248" s="285"/>
      <c r="AI248" s="285"/>
      <c r="AK248" s="301"/>
    </row>
    <row r="249" spans="4:37" ht="12.75" customHeight="1" outlineLevel="3" x14ac:dyDescent="0.25">
      <c r="D249" s="139" t="str">
        <f>'Line Items'!D1355</f>
        <v>[Secondary Station Access Charges QX - Line 78]</v>
      </c>
      <c r="E249" s="102"/>
      <c r="F249" s="140" t="str">
        <f t="shared" si="6"/>
        <v>£000</v>
      </c>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4"/>
      <c r="AE249" s="285"/>
      <c r="AG249" s="285"/>
      <c r="AI249" s="285"/>
      <c r="AK249" s="301"/>
    </row>
    <row r="250" spans="4:37" ht="12.75" customHeight="1" outlineLevel="3" x14ac:dyDescent="0.25">
      <c r="D250" s="139" t="str">
        <f>'Line Items'!D1356</f>
        <v>[Secondary Station Access Charges QX - Line 79]</v>
      </c>
      <c r="E250" s="102"/>
      <c r="F250" s="140" t="str">
        <f t="shared" si="6"/>
        <v>£000</v>
      </c>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4"/>
      <c r="AE250" s="285"/>
      <c r="AG250" s="285"/>
      <c r="AI250" s="285"/>
      <c r="AK250" s="301"/>
    </row>
    <row r="251" spans="4:37" ht="12.75" customHeight="1" outlineLevel="3" x14ac:dyDescent="0.25">
      <c r="D251" s="139" t="str">
        <f>'Line Items'!D1357</f>
        <v>[Secondary Station Access Charges QX - Line 80]</v>
      </c>
      <c r="E251" s="102"/>
      <c r="F251" s="140" t="str">
        <f t="shared" si="6"/>
        <v>£000</v>
      </c>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4"/>
      <c r="AE251" s="285"/>
      <c r="AG251" s="285"/>
      <c r="AI251" s="285"/>
      <c r="AK251" s="301"/>
    </row>
    <row r="252" spans="4:37" ht="12.75" customHeight="1" outlineLevel="3" x14ac:dyDescent="0.25">
      <c r="D252" s="139" t="str">
        <f>'Line Items'!D1358</f>
        <v>[Secondary Station Access Charges QX - Line 81]</v>
      </c>
      <c r="E252" s="102"/>
      <c r="F252" s="140" t="str">
        <f t="shared" si="6"/>
        <v>£000</v>
      </c>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4"/>
      <c r="AE252" s="285"/>
      <c r="AG252" s="285"/>
      <c r="AI252" s="285"/>
      <c r="AK252" s="301"/>
    </row>
    <row r="253" spans="4:37" ht="12.75" customHeight="1" outlineLevel="3" x14ac:dyDescent="0.25">
      <c r="D253" s="139" t="str">
        <f>'Line Items'!D1359</f>
        <v>[Secondary Station Access Charges QX - Line 82]</v>
      </c>
      <c r="E253" s="102"/>
      <c r="F253" s="140" t="str">
        <f t="shared" si="6"/>
        <v>£000</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4"/>
      <c r="AE253" s="285"/>
      <c r="AG253" s="285"/>
      <c r="AI253" s="285"/>
      <c r="AK253" s="301"/>
    </row>
    <row r="254" spans="4:37" ht="12.75" customHeight="1" outlineLevel="3" x14ac:dyDescent="0.25">
      <c r="D254" s="139" t="str">
        <f>'Line Items'!D1360</f>
        <v>[Secondary Station Access Charges QX - Line 83]</v>
      </c>
      <c r="E254" s="102"/>
      <c r="F254" s="140" t="str">
        <f t="shared" si="6"/>
        <v>£000</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4"/>
      <c r="AE254" s="285"/>
      <c r="AG254" s="285"/>
      <c r="AI254" s="285"/>
      <c r="AK254" s="301"/>
    </row>
    <row r="255" spans="4:37" ht="12.75" customHeight="1" outlineLevel="3" x14ac:dyDescent="0.25">
      <c r="D255" s="139" t="str">
        <f>'Line Items'!D1361</f>
        <v>[Secondary Station Access Charges QX - Line 84]</v>
      </c>
      <c r="E255" s="102"/>
      <c r="F255" s="140" t="str">
        <f t="shared" si="6"/>
        <v>£000</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4"/>
      <c r="AE255" s="285"/>
      <c r="AG255" s="285"/>
      <c r="AI255" s="285"/>
      <c r="AK255" s="301"/>
    </row>
    <row r="256" spans="4:37" ht="12.75" customHeight="1" outlineLevel="3" x14ac:dyDescent="0.25">
      <c r="D256" s="139" t="str">
        <f>'Line Items'!D1362</f>
        <v>[Secondary Station Access Charges QX - Line 85]</v>
      </c>
      <c r="E256" s="102"/>
      <c r="F256" s="140" t="str">
        <f t="shared" si="6"/>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285"/>
      <c r="AG256" s="285"/>
      <c r="AI256" s="285"/>
      <c r="AK256" s="301"/>
    </row>
    <row r="257" spans="4:37" ht="12.75" customHeight="1" outlineLevel="3" x14ac:dyDescent="0.25">
      <c r="D257" s="139" t="str">
        <f>'Line Items'!D1363</f>
        <v>[Secondary Station Access Charges QX - Line 86]</v>
      </c>
      <c r="E257" s="102"/>
      <c r="F257" s="140" t="str">
        <f t="shared" si="6"/>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285"/>
      <c r="AG257" s="285"/>
      <c r="AI257" s="285"/>
      <c r="AK257" s="301"/>
    </row>
    <row r="258" spans="4:37" ht="12.75" customHeight="1" outlineLevel="3" x14ac:dyDescent="0.25">
      <c r="D258" s="139" t="str">
        <f>'Line Items'!D1364</f>
        <v>[Secondary Station Access Charges QX - Line 87]</v>
      </c>
      <c r="E258" s="102"/>
      <c r="F258" s="140" t="str">
        <f t="shared" si="6"/>
        <v>£000</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285"/>
      <c r="AG258" s="285"/>
      <c r="AI258" s="285"/>
      <c r="AK258" s="301"/>
    </row>
    <row r="259" spans="4:37" ht="12.75" customHeight="1" outlineLevel="3" x14ac:dyDescent="0.25">
      <c r="D259" s="139" t="str">
        <f>'Line Items'!D1365</f>
        <v>[Secondary Station Access Charges QX - Line 88]</v>
      </c>
      <c r="E259" s="102"/>
      <c r="F259" s="140" t="str">
        <f t="shared" si="6"/>
        <v>£000</v>
      </c>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4"/>
      <c r="AE259" s="285"/>
      <c r="AG259" s="285"/>
      <c r="AI259" s="285"/>
      <c r="AK259" s="301"/>
    </row>
    <row r="260" spans="4:37" ht="12.75" customHeight="1" outlineLevel="3" x14ac:dyDescent="0.25">
      <c r="D260" s="139" t="str">
        <f>'Line Items'!D1366</f>
        <v>[Secondary Station Access Charges QX - Line 89]</v>
      </c>
      <c r="E260" s="102"/>
      <c r="F260" s="140" t="str">
        <f t="shared" si="6"/>
        <v>£000</v>
      </c>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4"/>
      <c r="AE260" s="285"/>
      <c r="AG260" s="285"/>
      <c r="AI260" s="285"/>
      <c r="AK260" s="301"/>
    </row>
    <row r="261" spans="4:37" ht="12.75" customHeight="1" outlineLevel="3" x14ac:dyDescent="0.25">
      <c r="D261" s="139" t="str">
        <f>'Line Items'!D1367</f>
        <v>[Secondary Station Access Charges QX - Line 90]</v>
      </c>
      <c r="E261" s="102"/>
      <c r="F261" s="140" t="str">
        <f t="shared" si="6"/>
        <v>£000</v>
      </c>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4"/>
      <c r="AE261" s="285"/>
      <c r="AG261" s="285"/>
      <c r="AI261" s="285"/>
      <c r="AK261" s="301"/>
    </row>
    <row r="262" spans="4:37" ht="12.75" customHeight="1" outlineLevel="3" x14ac:dyDescent="0.25">
      <c r="D262" s="139" t="str">
        <f>'Line Items'!D1368</f>
        <v>[Secondary Station Access Charges QX - Line 91]</v>
      </c>
      <c r="E262" s="102"/>
      <c r="F262" s="140" t="str">
        <f t="shared" si="6"/>
        <v>£000</v>
      </c>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4"/>
      <c r="AE262" s="285"/>
      <c r="AG262" s="285"/>
      <c r="AI262" s="285"/>
      <c r="AK262" s="301"/>
    </row>
    <row r="263" spans="4:37" ht="12.75" customHeight="1" outlineLevel="3" x14ac:dyDescent="0.25">
      <c r="D263" s="139" t="str">
        <f>'Line Items'!D1369</f>
        <v>[Secondary Station Access Charges QX - Line 92]</v>
      </c>
      <c r="E263" s="102"/>
      <c r="F263" s="140" t="str">
        <f t="shared" si="6"/>
        <v>£000</v>
      </c>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4"/>
      <c r="AE263" s="285"/>
      <c r="AG263" s="285"/>
      <c r="AI263" s="285"/>
      <c r="AK263" s="301"/>
    </row>
    <row r="264" spans="4:37" ht="12.75" customHeight="1" outlineLevel="3" x14ac:dyDescent="0.25">
      <c r="D264" s="139" t="str">
        <f>'Line Items'!D1370</f>
        <v>[Secondary Station Access Charges QX - Line 93]</v>
      </c>
      <c r="E264" s="102"/>
      <c r="F264" s="140" t="str">
        <f t="shared" si="6"/>
        <v>£000</v>
      </c>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4"/>
      <c r="AE264" s="285"/>
      <c r="AG264" s="285"/>
      <c r="AI264" s="285"/>
      <c r="AK264" s="301"/>
    </row>
    <row r="265" spans="4:37" ht="12.75" customHeight="1" outlineLevel="3" x14ac:dyDescent="0.25">
      <c r="D265" s="139" t="str">
        <f>'Line Items'!D1371</f>
        <v>[Secondary Station Access Charges QX - Line 94]</v>
      </c>
      <c r="E265" s="102"/>
      <c r="F265" s="140" t="str">
        <f t="shared" si="6"/>
        <v>£000</v>
      </c>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4"/>
      <c r="AE265" s="285"/>
      <c r="AG265" s="285"/>
      <c r="AI265" s="285"/>
      <c r="AK265" s="301"/>
    </row>
    <row r="266" spans="4:37" ht="12.75" customHeight="1" outlineLevel="3" x14ac:dyDescent="0.25">
      <c r="D266" s="139" t="str">
        <f>'Line Items'!D1372</f>
        <v>[Secondary Station Access Charges QX - Line 95]</v>
      </c>
      <c r="E266" s="102"/>
      <c r="F266" s="140" t="str">
        <f t="shared" si="6"/>
        <v>£000</v>
      </c>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4"/>
      <c r="AE266" s="285"/>
      <c r="AG266" s="285"/>
      <c r="AI266" s="285"/>
      <c r="AK266" s="301"/>
    </row>
    <row r="267" spans="4:37" ht="12.75" customHeight="1" outlineLevel="3" x14ac:dyDescent="0.25">
      <c r="D267" s="139" t="str">
        <f>'Line Items'!D1373</f>
        <v>[Secondary Station Access Charges QX - Line 96]</v>
      </c>
      <c r="E267" s="102"/>
      <c r="F267" s="140" t="str">
        <f t="shared" si="6"/>
        <v>£000</v>
      </c>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4"/>
      <c r="AE267" s="285"/>
      <c r="AG267" s="285"/>
      <c r="AI267" s="285"/>
      <c r="AK267" s="301"/>
    </row>
    <row r="268" spans="4:37" ht="12.75" customHeight="1" outlineLevel="3" x14ac:dyDescent="0.25">
      <c r="D268" s="139" t="str">
        <f>'Line Items'!D1374</f>
        <v>[Secondary Station Access Charges QX - Line 97]</v>
      </c>
      <c r="E268" s="102"/>
      <c r="F268" s="140" t="str">
        <f t="shared" si="6"/>
        <v>£000</v>
      </c>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4"/>
      <c r="AE268" s="285"/>
      <c r="AG268" s="285"/>
      <c r="AI268" s="285"/>
      <c r="AK268" s="301"/>
    </row>
    <row r="269" spans="4:37" ht="12.75" customHeight="1" outlineLevel="3" x14ac:dyDescent="0.25">
      <c r="D269" s="139" t="str">
        <f>'Line Items'!D1375</f>
        <v>[Secondary Station Access Charges QX - Line 98]</v>
      </c>
      <c r="E269" s="102"/>
      <c r="F269" s="140" t="str">
        <f t="shared" si="6"/>
        <v>£000</v>
      </c>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4"/>
      <c r="AE269" s="285"/>
      <c r="AG269" s="285"/>
      <c r="AI269" s="285"/>
      <c r="AK269" s="301"/>
    </row>
    <row r="270" spans="4:37" ht="12.75" customHeight="1" outlineLevel="3" x14ac:dyDescent="0.25">
      <c r="D270" s="139" t="str">
        <f>'Line Items'!D1376</f>
        <v>[Secondary Station Access Charges QX - Line 99]</v>
      </c>
      <c r="E270" s="102"/>
      <c r="F270" s="140" t="str">
        <f t="shared" si="6"/>
        <v>£000</v>
      </c>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4"/>
      <c r="AE270" s="285"/>
      <c r="AG270" s="285"/>
      <c r="AI270" s="285"/>
      <c r="AK270" s="301"/>
    </row>
    <row r="271" spans="4:37" ht="12.75" customHeight="1" outlineLevel="3" x14ac:dyDescent="0.25">
      <c r="D271" s="139" t="str">
        <f>'Line Items'!D1377</f>
        <v>[Secondary Station Access Charges QX - Line 100]</v>
      </c>
      <c r="E271" s="102"/>
      <c r="F271" s="140" t="str">
        <f t="shared" si="6"/>
        <v>£000</v>
      </c>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4"/>
      <c r="AE271" s="285"/>
      <c r="AG271" s="285"/>
      <c r="AI271" s="285"/>
      <c r="AK271" s="301"/>
    </row>
    <row r="272" spans="4:37" ht="12.75" customHeight="1" outlineLevel="3" x14ac:dyDescent="0.25">
      <c r="D272" s="139" t="str">
        <f>'Line Items'!D1378</f>
        <v>[Secondary Station Access Charges QX - Line 101]</v>
      </c>
      <c r="E272" s="102"/>
      <c r="F272" s="140" t="str">
        <f t="shared" si="6"/>
        <v>£000</v>
      </c>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4"/>
      <c r="AE272" s="285"/>
      <c r="AG272" s="285"/>
      <c r="AI272" s="285"/>
      <c r="AK272" s="301"/>
    </row>
    <row r="273" spans="4:37" ht="12.75" customHeight="1" outlineLevel="3" x14ac:dyDescent="0.25">
      <c r="D273" s="139" t="str">
        <f>'Line Items'!D1379</f>
        <v>[Secondary Station Access Charges QX - Line 102]</v>
      </c>
      <c r="E273" s="102"/>
      <c r="F273" s="140" t="str">
        <f t="shared" si="6"/>
        <v>£000</v>
      </c>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4"/>
      <c r="AE273" s="285"/>
      <c r="AG273" s="285"/>
      <c r="AI273" s="285"/>
      <c r="AK273" s="301"/>
    </row>
    <row r="274" spans="4:37" ht="12.75" customHeight="1" outlineLevel="3" x14ac:dyDescent="0.25">
      <c r="D274" s="139" t="str">
        <f>'Line Items'!D1380</f>
        <v>[Secondary Station Access Charges QX - Line 103]</v>
      </c>
      <c r="E274" s="102"/>
      <c r="F274" s="140" t="str">
        <f t="shared" si="6"/>
        <v>£000</v>
      </c>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4"/>
      <c r="AE274" s="285"/>
      <c r="AG274" s="285"/>
      <c r="AI274" s="285"/>
      <c r="AK274" s="301"/>
    </row>
    <row r="275" spans="4:37" ht="12.75" customHeight="1" outlineLevel="3" x14ac:dyDescent="0.25">
      <c r="D275" s="139" t="str">
        <f>'Line Items'!D1381</f>
        <v>[Secondary Station Access Charges QX - Line 104]</v>
      </c>
      <c r="E275" s="102"/>
      <c r="F275" s="140" t="str">
        <f t="shared" si="6"/>
        <v>£000</v>
      </c>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4"/>
      <c r="AE275" s="285"/>
      <c r="AG275" s="285"/>
      <c r="AI275" s="285"/>
      <c r="AK275" s="301"/>
    </row>
    <row r="276" spans="4:37" ht="12.75" customHeight="1" outlineLevel="3" x14ac:dyDescent="0.25">
      <c r="D276" s="139" t="str">
        <f>'Line Items'!D1382</f>
        <v>[Secondary Station Access Charges QX - Line 105]</v>
      </c>
      <c r="E276" s="102"/>
      <c r="F276" s="140" t="str">
        <f t="shared" si="6"/>
        <v>£000</v>
      </c>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4"/>
      <c r="AE276" s="285"/>
      <c r="AG276" s="285"/>
      <c r="AI276" s="285"/>
      <c r="AK276" s="301"/>
    </row>
    <row r="277" spans="4:37" ht="12.75" customHeight="1" outlineLevel="3" x14ac:dyDescent="0.25">
      <c r="D277" s="139" t="str">
        <f>'Line Items'!D1383</f>
        <v>[Secondary Station Access Charges QX - Line 106]</v>
      </c>
      <c r="E277" s="102"/>
      <c r="F277" s="140" t="str">
        <f t="shared" si="6"/>
        <v>£000</v>
      </c>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4"/>
      <c r="AE277" s="285"/>
      <c r="AG277" s="285"/>
      <c r="AI277" s="285"/>
      <c r="AK277" s="301"/>
    </row>
    <row r="278" spans="4:37" ht="12.75" customHeight="1" outlineLevel="3" x14ac:dyDescent="0.25">
      <c r="D278" s="139" t="str">
        <f>'Line Items'!D1384</f>
        <v>[Secondary Station Access Charges QX - Line 107]</v>
      </c>
      <c r="E278" s="102"/>
      <c r="F278" s="140" t="str">
        <f t="shared" si="6"/>
        <v>£000</v>
      </c>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4"/>
      <c r="AE278" s="285"/>
      <c r="AG278" s="285"/>
      <c r="AI278" s="285"/>
      <c r="AK278" s="301"/>
    </row>
    <row r="279" spans="4:37" ht="12.75" customHeight="1" outlineLevel="3" x14ac:dyDescent="0.25">
      <c r="D279" s="139" t="str">
        <f>'Line Items'!D1385</f>
        <v>[Secondary Station Access Charges QX - Line 108]</v>
      </c>
      <c r="E279" s="102"/>
      <c r="F279" s="140" t="str">
        <f t="shared" si="6"/>
        <v>£000</v>
      </c>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4"/>
      <c r="AE279" s="285"/>
      <c r="AG279" s="285"/>
      <c r="AI279" s="285"/>
      <c r="AK279" s="301"/>
    </row>
    <row r="280" spans="4:37" ht="12.75" customHeight="1" outlineLevel="3" x14ac:dyDescent="0.25">
      <c r="D280" s="139" t="str">
        <f>'Line Items'!D1386</f>
        <v>[Secondary Station Access Charges QX - Line 109]</v>
      </c>
      <c r="E280" s="102"/>
      <c r="F280" s="140" t="str">
        <f t="shared" si="6"/>
        <v>£000</v>
      </c>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4"/>
      <c r="AE280" s="285"/>
      <c r="AG280" s="285"/>
      <c r="AI280" s="285"/>
      <c r="AK280" s="301"/>
    </row>
    <row r="281" spans="4:37" ht="12.75" customHeight="1" outlineLevel="3" x14ac:dyDescent="0.25">
      <c r="D281" s="139" t="str">
        <f>'Line Items'!D1387</f>
        <v>[Secondary Station Access Charges QX - Line 110]</v>
      </c>
      <c r="E281" s="102"/>
      <c r="F281" s="140" t="str">
        <f t="shared" si="6"/>
        <v>£000</v>
      </c>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4"/>
      <c r="AE281" s="285"/>
      <c r="AG281" s="285"/>
      <c r="AI281" s="285"/>
      <c r="AK281" s="301"/>
    </row>
    <row r="282" spans="4:37" ht="12.75" customHeight="1" outlineLevel="3" x14ac:dyDescent="0.25">
      <c r="D282" s="139" t="str">
        <f>'Line Items'!D1388</f>
        <v>[Secondary Station Access Charges QX - Line 111]</v>
      </c>
      <c r="E282" s="102"/>
      <c r="F282" s="140" t="str">
        <f t="shared" si="6"/>
        <v>£000</v>
      </c>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4"/>
      <c r="AE282" s="285"/>
      <c r="AG282" s="285"/>
      <c r="AI282" s="285"/>
      <c r="AK282" s="301"/>
    </row>
    <row r="283" spans="4:37" ht="12.75" customHeight="1" outlineLevel="3" x14ac:dyDescent="0.25">
      <c r="D283" s="139" t="str">
        <f>'Line Items'!D1389</f>
        <v>[Secondary Station Access Charges QX - Line 112]</v>
      </c>
      <c r="E283" s="102"/>
      <c r="F283" s="140" t="str">
        <f t="shared" si="6"/>
        <v>£000</v>
      </c>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4"/>
      <c r="AE283" s="285"/>
      <c r="AG283" s="285"/>
      <c r="AI283" s="285"/>
      <c r="AK283" s="301"/>
    </row>
    <row r="284" spans="4:37" ht="12.75" customHeight="1" outlineLevel="3" x14ac:dyDescent="0.25">
      <c r="D284" s="139" t="str">
        <f>'Line Items'!D1390</f>
        <v>[Secondary Station Access Charges QX - Line 113]</v>
      </c>
      <c r="E284" s="102"/>
      <c r="F284" s="140" t="str">
        <f t="shared" si="6"/>
        <v>£000</v>
      </c>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4"/>
      <c r="AE284" s="285"/>
      <c r="AG284" s="285"/>
      <c r="AI284" s="285"/>
      <c r="AK284" s="301"/>
    </row>
    <row r="285" spans="4:37" ht="12.75" customHeight="1" outlineLevel="3" x14ac:dyDescent="0.25">
      <c r="D285" s="139" t="str">
        <f>'Line Items'!D1391</f>
        <v>[Secondary Station Access Charges QX - Line 114]</v>
      </c>
      <c r="E285" s="102"/>
      <c r="F285" s="140" t="str">
        <f t="shared" si="6"/>
        <v>£000</v>
      </c>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4"/>
      <c r="AE285" s="285"/>
      <c r="AG285" s="285"/>
      <c r="AI285" s="285"/>
      <c r="AK285" s="301"/>
    </row>
    <row r="286" spans="4:37" ht="12.75" customHeight="1" outlineLevel="3" x14ac:dyDescent="0.25">
      <c r="D286" s="139" t="str">
        <f>'Line Items'!D1392</f>
        <v>[Secondary Station Access Charges QX - Line 115]</v>
      </c>
      <c r="E286" s="102"/>
      <c r="F286" s="140" t="str">
        <f t="shared" si="6"/>
        <v>£000</v>
      </c>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4"/>
      <c r="AE286" s="285"/>
      <c r="AG286" s="285"/>
      <c r="AI286" s="285"/>
      <c r="AK286" s="301"/>
    </row>
    <row r="287" spans="4:37" ht="12.75" customHeight="1" outlineLevel="3" x14ac:dyDescent="0.25">
      <c r="D287" s="139" t="str">
        <f>'Line Items'!D1393</f>
        <v>[Secondary Station Access Charges QX - Line 116]</v>
      </c>
      <c r="E287" s="102"/>
      <c r="F287" s="140" t="str">
        <f t="shared" si="6"/>
        <v>£000</v>
      </c>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4"/>
      <c r="AE287" s="285"/>
      <c r="AG287" s="285"/>
      <c r="AI287" s="285"/>
      <c r="AK287" s="301"/>
    </row>
    <row r="288" spans="4:37" ht="12.75" customHeight="1" outlineLevel="3" x14ac:dyDescent="0.25">
      <c r="D288" s="139" t="str">
        <f>'Line Items'!D1394</f>
        <v>[Secondary Station Access Charges QX - Line 117]</v>
      </c>
      <c r="E288" s="102"/>
      <c r="F288" s="140" t="str">
        <f t="shared" si="6"/>
        <v>£000</v>
      </c>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4"/>
      <c r="AE288" s="285"/>
      <c r="AG288" s="285"/>
      <c r="AI288" s="285"/>
      <c r="AK288" s="301"/>
    </row>
    <row r="289" spans="4:37" ht="12.75" customHeight="1" outlineLevel="3" x14ac:dyDescent="0.25">
      <c r="D289" s="139" t="str">
        <f>'Line Items'!D1395</f>
        <v>[Secondary Station Access Charges QX - Line 118]</v>
      </c>
      <c r="E289" s="102"/>
      <c r="F289" s="140" t="str">
        <f t="shared" si="6"/>
        <v>£000</v>
      </c>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4"/>
      <c r="AE289" s="285"/>
      <c r="AG289" s="285"/>
      <c r="AI289" s="285"/>
      <c r="AK289" s="301"/>
    </row>
    <row r="290" spans="4:37" ht="12.75" customHeight="1" outlineLevel="3" x14ac:dyDescent="0.25">
      <c r="D290" s="139" t="str">
        <f>'Line Items'!D1396</f>
        <v>[Secondary Station Access Charges QX - Line 119]</v>
      </c>
      <c r="E290" s="102"/>
      <c r="F290" s="140" t="str">
        <f t="shared" si="6"/>
        <v>£000</v>
      </c>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4"/>
      <c r="AE290" s="285"/>
      <c r="AG290" s="285"/>
      <c r="AI290" s="285"/>
      <c r="AK290" s="301"/>
    </row>
    <row r="291" spans="4:37" ht="12.75" customHeight="1" outlineLevel="3" x14ac:dyDescent="0.25">
      <c r="D291" s="139" t="str">
        <f>'Line Items'!D1397</f>
        <v>[Secondary Station Access Charges QX - Line 120]</v>
      </c>
      <c r="E291" s="102"/>
      <c r="F291" s="140" t="str">
        <f t="shared" si="6"/>
        <v>£000</v>
      </c>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4"/>
      <c r="AE291" s="285"/>
      <c r="AG291" s="285"/>
      <c r="AI291" s="285"/>
      <c r="AK291" s="301"/>
    </row>
    <row r="292" spans="4:37" ht="12.75" customHeight="1" outlineLevel="3" x14ac:dyDescent="0.25">
      <c r="D292" s="139" t="str">
        <f>'Line Items'!D1398</f>
        <v>[Secondary Station Access Charges QX - Line 121]</v>
      </c>
      <c r="E292" s="102"/>
      <c r="F292" s="140" t="str">
        <f t="shared" si="6"/>
        <v>£000</v>
      </c>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4"/>
      <c r="AE292" s="285"/>
      <c r="AG292" s="285"/>
      <c r="AI292" s="285"/>
      <c r="AK292" s="301"/>
    </row>
    <row r="293" spans="4:37" ht="12.75" customHeight="1" outlineLevel="3" x14ac:dyDescent="0.25">
      <c r="D293" s="139" t="str">
        <f>'Line Items'!D1399</f>
        <v>[Secondary Station Access Charges QX - Line 122]</v>
      </c>
      <c r="E293" s="102"/>
      <c r="F293" s="140" t="str">
        <f t="shared" si="6"/>
        <v>£000</v>
      </c>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4"/>
      <c r="AE293" s="285"/>
      <c r="AG293" s="285"/>
      <c r="AI293" s="285"/>
      <c r="AK293" s="301"/>
    </row>
    <row r="294" spans="4:37" ht="12.75" customHeight="1" outlineLevel="3" x14ac:dyDescent="0.25">
      <c r="D294" s="139" t="str">
        <f>'Line Items'!D1400</f>
        <v>[Secondary Station Access Charges QX - Line 123]</v>
      </c>
      <c r="E294" s="102"/>
      <c r="F294" s="140" t="str">
        <f t="shared" si="6"/>
        <v>£000</v>
      </c>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4"/>
      <c r="AE294" s="285"/>
      <c r="AG294" s="285"/>
      <c r="AI294" s="285"/>
      <c r="AK294" s="301"/>
    </row>
    <row r="295" spans="4:37" ht="12.75" customHeight="1" outlineLevel="3" x14ac:dyDescent="0.25">
      <c r="D295" s="139" t="str">
        <f>'Line Items'!D1401</f>
        <v>[Secondary Station Access Charges QX - Line 124]</v>
      </c>
      <c r="E295" s="102"/>
      <c r="F295" s="140" t="str">
        <f t="shared" si="6"/>
        <v>£000</v>
      </c>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4"/>
      <c r="AE295" s="285"/>
      <c r="AG295" s="285"/>
      <c r="AI295" s="285"/>
      <c r="AK295" s="301"/>
    </row>
    <row r="296" spans="4:37" ht="12.75" customHeight="1" outlineLevel="3" x14ac:dyDescent="0.25">
      <c r="D296" s="139" t="str">
        <f>'Line Items'!D1402</f>
        <v>[Secondary Station Access Charges QX - Line 125]</v>
      </c>
      <c r="E296" s="102"/>
      <c r="F296" s="140" t="str">
        <f t="shared" si="6"/>
        <v>£000</v>
      </c>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4"/>
      <c r="AE296" s="285"/>
      <c r="AG296" s="285"/>
      <c r="AI296" s="285"/>
      <c r="AK296" s="301"/>
    </row>
    <row r="297" spans="4:37" ht="12.75" customHeight="1" outlineLevel="3" x14ac:dyDescent="0.25">
      <c r="D297" s="139" t="str">
        <f>'Line Items'!D1403</f>
        <v>[Secondary Station Access Charges QX - Line 126]</v>
      </c>
      <c r="E297" s="102"/>
      <c r="F297" s="140" t="str">
        <f t="shared" si="6"/>
        <v>£000</v>
      </c>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4"/>
      <c r="AE297" s="285"/>
      <c r="AG297" s="285"/>
      <c r="AI297" s="285"/>
      <c r="AK297" s="301"/>
    </row>
    <row r="298" spans="4:37" ht="12.75" customHeight="1" outlineLevel="3" x14ac:dyDescent="0.25">
      <c r="D298" s="139" t="str">
        <f>'Line Items'!D1404</f>
        <v>[Secondary Station Access Charges QX - Line 127]</v>
      </c>
      <c r="E298" s="102"/>
      <c r="F298" s="140" t="str">
        <f t="shared" si="6"/>
        <v>£000</v>
      </c>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4"/>
      <c r="AE298" s="285"/>
      <c r="AG298" s="285"/>
      <c r="AI298" s="285"/>
      <c r="AK298" s="301"/>
    </row>
    <row r="299" spans="4:37" ht="12.75" customHeight="1" outlineLevel="3" x14ac:dyDescent="0.25">
      <c r="D299" s="139" t="str">
        <f>'Line Items'!D1405</f>
        <v>[Secondary Station Access Charges QX - Line 128]</v>
      </c>
      <c r="E299" s="102"/>
      <c r="F299" s="140" t="str">
        <f t="shared" si="6"/>
        <v>£000</v>
      </c>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4"/>
      <c r="AE299" s="285"/>
      <c r="AG299" s="285"/>
      <c r="AI299" s="285"/>
      <c r="AK299" s="301"/>
    </row>
    <row r="300" spans="4:37" ht="12.75" customHeight="1" outlineLevel="3" x14ac:dyDescent="0.25">
      <c r="D300" s="139" t="str">
        <f>'Line Items'!D1406</f>
        <v>[Secondary Station Access Charges QX - Line 129]</v>
      </c>
      <c r="E300" s="102"/>
      <c r="F300" s="140" t="str">
        <f t="shared" si="6"/>
        <v>£000</v>
      </c>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4"/>
      <c r="AE300" s="285"/>
      <c r="AG300" s="285"/>
      <c r="AI300" s="285"/>
      <c r="AK300" s="301"/>
    </row>
    <row r="301" spans="4:37" ht="12.75" customHeight="1" outlineLevel="3" x14ac:dyDescent="0.25">
      <c r="D301" s="139" t="str">
        <f>'Line Items'!D1407</f>
        <v>[Secondary Station Access Charges QX - Line 130]</v>
      </c>
      <c r="E301" s="102"/>
      <c r="F301" s="140" t="str">
        <f t="shared" si="6"/>
        <v>£000</v>
      </c>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4"/>
      <c r="AE301" s="285"/>
      <c r="AG301" s="285"/>
      <c r="AI301" s="285"/>
      <c r="AK301" s="301"/>
    </row>
    <row r="302" spans="4:37" ht="12.75" customHeight="1" outlineLevel="3" x14ac:dyDescent="0.25">
      <c r="D302" s="139" t="str">
        <f>'Line Items'!D1408</f>
        <v>[Secondary Station Access Charges QX - Line 131]</v>
      </c>
      <c r="E302" s="102"/>
      <c r="F302" s="140" t="str">
        <f t="shared" ref="F302:F321" si="7">F301</f>
        <v>£000</v>
      </c>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4"/>
      <c r="AE302" s="285"/>
      <c r="AG302" s="285"/>
      <c r="AI302" s="285"/>
      <c r="AK302" s="301"/>
    </row>
    <row r="303" spans="4:37" ht="12.75" customHeight="1" outlineLevel="3" x14ac:dyDescent="0.25">
      <c r="D303" s="139" t="str">
        <f>'Line Items'!D1409</f>
        <v>[Secondary Station Access Charges QX - Line 132]</v>
      </c>
      <c r="E303" s="102"/>
      <c r="F303" s="140" t="str">
        <f t="shared" si="7"/>
        <v>£000</v>
      </c>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4"/>
      <c r="AE303" s="285"/>
      <c r="AG303" s="285"/>
      <c r="AI303" s="285"/>
      <c r="AK303" s="301"/>
    </row>
    <row r="304" spans="4:37" ht="12.75" customHeight="1" outlineLevel="3" x14ac:dyDescent="0.25">
      <c r="D304" s="139" t="str">
        <f>'Line Items'!D1410</f>
        <v>[Secondary Station Access Charges QX - Line 133]</v>
      </c>
      <c r="E304" s="102"/>
      <c r="F304" s="140" t="str">
        <f t="shared" si="7"/>
        <v>£000</v>
      </c>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4"/>
      <c r="AE304" s="285"/>
      <c r="AG304" s="285"/>
      <c r="AI304" s="285"/>
      <c r="AK304" s="301"/>
    </row>
    <row r="305" spans="4:37" ht="12.75" customHeight="1" outlineLevel="3" x14ac:dyDescent="0.25">
      <c r="D305" s="139" t="str">
        <f>'Line Items'!D1411</f>
        <v>[Secondary Station Access Charges QX - Line 134]</v>
      </c>
      <c r="E305" s="102"/>
      <c r="F305" s="140" t="str">
        <f t="shared" si="7"/>
        <v>£000</v>
      </c>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4"/>
      <c r="AE305" s="285"/>
      <c r="AG305" s="285"/>
      <c r="AI305" s="285"/>
      <c r="AK305" s="301"/>
    </row>
    <row r="306" spans="4:37" ht="12.75" customHeight="1" outlineLevel="3" x14ac:dyDescent="0.25">
      <c r="D306" s="139" t="str">
        <f>'Line Items'!D1412</f>
        <v>[Secondary Station Access Charges QX - Line 135]</v>
      </c>
      <c r="E306" s="102"/>
      <c r="F306" s="140" t="str">
        <f t="shared" si="7"/>
        <v>£000</v>
      </c>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4"/>
      <c r="AE306" s="285"/>
      <c r="AG306" s="285"/>
      <c r="AI306" s="285"/>
      <c r="AK306" s="301"/>
    </row>
    <row r="307" spans="4:37" ht="12.75" customHeight="1" outlineLevel="3" x14ac:dyDescent="0.25">
      <c r="D307" s="139" t="str">
        <f>'Line Items'!D1413</f>
        <v>[Secondary Station Access Charges QX - Line 136]</v>
      </c>
      <c r="E307" s="102"/>
      <c r="F307" s="140" t="str">
        <f t="shared" si="7"/>
        <v>£000</v>
      </c>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4"/>
      <c r="AE307" s="285"/>
      <c r="AG307" s="285"/>
      <c r="AI307" s="285"/>
      <c r="AK307" s="301"/>
    </row>
    <row r="308" spans="4:37" ht="12.75" customHeight="1" outlineLevel="3" x14ac:dyDescent="0.25">
      <c r="D308" s="139" t="str">
        <f>'Line Items'!D1414</f>
        <v>[Secondary Station Access Charges QX - Line 137]</v>
      </c>
      <c r="E308" s="102"/>
      <c r="F308" s="140" t="str">
        <f t="shared" si="7"/>
        <v>£000</v>
      </c>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4"/>
      <c r="AE308" s="285"/>
      <c r="AG308" s="285"/>
      <c r="AI308" s="285"/>
      <c r="AK308" s="301"/>
    </row>
    <row r="309" spans="4:37" ht="12.75" customHeight="1" outlineLevel="3" x14ac:dyDescent="0.25">
      <c r="D309" s="139" t="str">
        <f>'Line Items'!D1415</f>
        <v>[Secondary Station Access Charges QX - Line 138]</v>
      </c>
      <c r="E309" s="102"/>
      <c r="F309" s="140" t="str">
        <f t="shared" si="7"/>
        <v>£000</v>
      </c>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4"/>
      <c r="AE309" s="285"/>
      <c r="AG309" s="285"/>
      <c r="AI309" s="285"/>
      <c r="AK309" s="301"/>
    </row>
    <row r="310" spans="4:37" ht="12.75" customHeight="1" outlineLevel="3" x14ac:dyDescent="0.25">
      <c r="D310" s="139" t="str">
        <f>'Line Items'!D1416</f>
        <v>[Secondary Station Access Charges QX - Line 139]</v>
      </c>
      <c r="E310" s="102"/>
      <c r="F310" s="140" t="str">
        <f t="shared" si="7"/>
        <v>£000</v>
      </c>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4"/>
      <c r="AE310" s="285"/>
      <c r="AG310" s="285"/>
      <c r="AI310" s="285"/>
      <c r="AK310" s="301"/>
    </row>
    <row r="311" spans="4:37" ht="12.75" customHeight="1" outlineLevel="3" x14ac:dyDescent="0.25">
      <c r="D311" s="139" t="str">
        <f>'Line Items'!D1417</f>
        <v>[Secondary Station Access Charges QX - Line 140]</v>
      </c>
      <c r="E311" s="102"/>
      <c r="F311" s="140" t="str">
        <f t="shared" si="7"/>
        <v>£000</v>
      </c>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4"/>
      <c r="AE311" s="285"/>
      <c r="AG311" s="285"/>
      <c r="AI311" s="285"/>
      <c r="AK311" s="301"/>
    </row>
    <row r="312" spans="4:37" ht="12.75" customHeight="1" outlineLevel="3" x14ac:dyDescent="0.25">
      <c r="D312" s="139" t="str">
        <f>'Line Items'!D1418</f>
        <v>[Secondary Station Access Charges QX - Line 141]</v>
      </c>
      <c r="E312" s="102"/>
      <c r="F312" s="140" t="str">
        <f t="shared" si="7"/>
        <v>£000</v>
      </c>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4"/>
      <c r="AE312" s="285"/>
      <c r="AG312" s="285"/>
      <c r="AI312" s="285"/>
      <c r="AK312" s="301"/>
    </row>
    <row r="313" spans="4:37" ht="12.75" customHeight="1" outlineLevel="3" x14ac:dyDescent="0.25">
      <c r="D313" s="139" t="str">
        <f>'Line Items'!D1419</f>
        <v>[Secondary Station Access Charges QX - Line 142]</v>
      </c>
      <c r="E313" s="102"/>
      <c r="F313" s="140" t="str">
        <f t="shared" si="7"/>
        <v>£000</v>
      </c>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4"/>
      <c r="AE313" s="285"/>
      <c r="AG313" s="285"/>
      <c r="AI313" s="285"/>
      <c r="AK313" s="301"/>
    </row>
    <row r="314" spans="4:37" ht="12.75" customHeight="1" outlineLevel="3" x14ac:dyDescent="0.25">
      <c r="D314" s="139" t="str">
        <f>'Line Items'!D1420</f>
        <v>[Secondary Station Access Charges QX - Line 143]</v>
      </c>
      <c r="E314" s="102"/>
      <c r="F314" s="140" t="str">
        <f t="shared" si="7"/>
        <v>£000</v>
      </c>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4"/>
      <c r="AE314" s="285"/>
      <c r="AG314" s="285"/>
      <c r="AI314" s="285"/>
      <c r="AK314" s="301"/>
    </row>
    <row r="315" spans="4:37" ht="12.75" customHeight="1" outlineLevel="3" x14ac:dyDescent="0.25">
      <c r="D315" s="139" t="str">
        <f>'Line Items'!D1421</f>
        <v>[Secondary Station Access Charges QX - Line 144]</v>
      </c>
      <c r="E315" s="102"/>
      <c r="F315" s="140" t="str">
        <f t="shared" si="7"/>
        <v>£000</v>
      </c>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4"/>
      <c r="AE315" s="285"/>
      <c r="AG315" s="285"/>
      <c r="AI315" s="285"/>
      <c r="AK315" s="301"/>
    </row>
    <row r="316" spans="4:37" ht="12.75" customHeight="1" outlineLevel="3" x14ac:dyDescent="0.25">
      <c r="D316" s="139" t="str">
        <f>'Line Items'!D1422</f>
        <v>[Secondary Station Access Charges QX - Line 145]</v>
      </c>
      <c r="E316" s="102"/>
      <c r="F316" s="140" t="str">
        <f t="shared" si="7"/>
        <v>£000</v>
      </c>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4"/>
      <c r="AE316" s="285"/>
      <c r="AG316" s="285"/>
      <c r="AI316" s="285"/>
      <c r="AK316" s="301"/>
    </row>
    <row r="317" spans="4:37" ht="12.75" customHeight="1" outlineLevel="3" x14ac:dyDescent="0.25">
      <c r="D317" s="139" t="str">
        <f>'Line Items'!D1423</f>
        <v>[Secondary Station Access Charges QX - Line 146]</v>
      </c>
      <c r="E317" s="102"/>
      <c r="F317" s="140" t="str">
        <f t="shared" si="7"/>
        <v>£000</v>
      </c>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4"/>
      <c r="AE317" s="285"/>
      <c r="AG317" s="285"/>
      <c r="AI317" s="285"/>
      <c r="AK317" s="301"/>
    </row>
    <row r="318" spans="4:37" ht="12.75" customHeight="1" outlineLevel="3" x14ac:dyDescent="0.25">
      <c r="D318" s="139" t="str">
        <f>'Line Items'!D1424</f>
        <v>[Secondary Station Access Charges QX - Line 147]</v>
      </c>
      <c r="E318" s="102"/>
      <c r="F318" s="140" t="str">
        <f t="shared" si="7"/>
        <v>£000</v>
      </c>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4"/>
      <c r="AE318" s="285"/>
      <c r="AG318" s="285"/>
      <c r="AI318" s="285"/>
      <c r="AK318" s="301"/>
    </row>
    <row r="319" spans="4:37" ht="12.75" customHeight="1" outlineLevel="3" x14ac:dyDescent="0.25">
      <c r="D319" s="139" t="str">
        <f>'Line Items'!D1425</f>
        <v>[Secondary Station Access Charges QX - Line 148]</v>
      </c>
      <c r="E319" s="102"/>
      <c r="F319" s="140" t="str">
        <f t="shared" si="7"/>
        <v>£000</v>
      </c>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4"/>
      <c r="AE319" s="285"/>
      <c r="AG319" s="285"/>
      <c r="AI319" s="285"/>
      <c r="AK319" s="301"/>
    </row>
    <row r="320" spans="4:37" ht="12.75" customHeight="1" outlineLevel="3" x14ac:dyDescent="0.25">
      <c r="D320" s="139" t="str">
        <f>'Line Items'!D1426</f>
        <v>[Secondary Station Access Charges QX - Line 149]</v>
      </c>
      <c r="E320" s="102"/>
      <c r="F320" s="140" t="str">
        <f t="shared" si="7"/>
        <v>£000</v>
      </c>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4"/>
      <c r="AE320" s="285"/>
      <c r="AG320" s="285"/>
      <c r="AI320" s="285"/>
      <c r="AK320" s="301"/>
    </row>
    <row r="321" spans="2:37" ht="12.75" customHeight="1" outlineLevel="3" x14ac:dyDescent="0.25">
      <c r="D321" s="111" t="str">
        <f>'Line Items'!D1427</f>
        <v>[Secondary Station Access Charges QX - Line 150]</v>
      </c>
      <c r="E321" s="287"/>
      <c r="F321" s="150" t="str">
        <f t="shared" si="7"/>
        <v>£000</v>
      </c>
      <c r="G321" s="288"/>
      <c r="H321" s="288"/>
      <c r="I321" s="288"/>
      <c r="J321" s="288"/>
      <c r="K321" s="288"/>
      <c r="L321" s="288"/>
      <c r="M321" s="379"/>
      <c r="N321" s="288"/>
      <c r="O321" s="288"/>
      <c r="P321" s="288"/>
      <c r="Q321" s="288"/>
      <c r="R321" s="288"/>
      <c r="S321" s="288"/>
      <c r="T321" s="288"/>
      <c r="U321" s="288"/>
      <c r="V321" s="288"/>
      <c r="W321" s="288"/>
      <c r="X321" s="288"/>
      <c r="Y321" s="288"/>
      <c r="Z321" s="288"/>
      <c r="AA321" s="288"/>
      <c r="AB321" s="288"/>
      <c r="AC321" s="289"/>
      <c r="AE321" s="290"/>
      <c r="AG321" s="290"/>
      <c r="AI321" s="290"/>
      <c r="AK321" s="302"/>
    </row>
    <row r="322" spans="2:37" ht="12.75" customHeight="1" outlineLevel="2" x14ac:dyDescent="0.25">
      <c r="G322" s="103"/>
      <c r="H322" s="103"/>
      <c r="I322" s="103"/>
      <c r="J322" s="103"/>
      <c r="K322" s="103"/>
      <c r="L322" s="103"/>
      <c r="M322" s="103"/>
      <c r="N322" s="103"/>
      <c r="O322" s="103"/>
      <c r="P322" s="103"/>
      <c r="Q322" s="103"/>
      <c r="R322" s="103"/>
      <c r="S322" s="103"/>
      <c r="T322" s="103"/>
      <c r="U322" s="103"/>
      <c r="V322" s="103"/>
      <c r="W322" s="103"/>
      <c r="X322" s="103"/>
      <c r="Y322" s="103"/>
      <c r="Z322" s="103"/>
      <c r="AA322" s="103"/>
      <c r="AB322" s="103"/>
      <c r="AC322" s="103"/>
      <c r="AE322" s="103"/>
      <c r="AG322" s="103"/>
      <c r="AI322" s="103"/>
    </row>
    <row r="323" spans="2:37" ht="12.75" customHeight="1" outlineLevel="2" x14ac:dyDescent="0.25">
      <c r="D323" s="292" t="str">
        <f>"Total "&amp;C171</f>
        <v>Total Secondary Station Access Qualifying Expenditure</v>
      </c>
      <c r="E323" s="308"/>
      <c r="F323" s="309" t="str">
        <f>F321</f>
        <v>£000</v>
      </c>
      <c r="G323" s="310">
        <f>SUM(G172:G321)</f>
        <v>0</v>
      </c>
      <c r="H323" s="310">
        <f t="shared" ref="H323:S323" si="8">SUM(H172:H321)</f>
        <v>0</v>
      </c>
      <c r="I323" s="310">
        <f t="shared" si="8"/>
        <v>0</v>
      </c>
      <c r="J323" s="310">
        <f t="shared" si="8"/>
        <v>0</v>
      </c>
      <c r="K323" s="310">
        <f t="shared" si="8"/>
        <v>0</v>
      </c>
      <c r="L323" s="310">
        <f t="shared" si="8"/>
        <v>0</v>
      </c>
      <c r="M323" s="310">
        <f t="shared" si="8"/>
        <v>0</v>
      </c>
      <c r="N323" s="310">
        <f t="shared" si="8"/>
        <v>0</v>
      </c>
      <c r="O323" s="310">
        <f t="shared" si="8"/>
        <v>0</v>
      </c>
      <c r="P323" s="310">
        <f t="shared" si="8"/>
        <v>0</v>
      </c>
      <c r="Q323" s="310">
        <f t="shared" si="8"/>
        <v>0</v>
      </c>
      <c r="R323" s="310">
        <f t="shared" si="8"/>
        <v>0</v>
      </c>
      <c r="S323" s="310">
        <f t="shared" si="8"/>
        <v>0</v>
      </c>
      <c r="T323" s="310">
        <f>SUM(T172:T321)</f>
        <v>0</v>
      </c>
      <c r="U323" s="310">
        <f>SUM(U172:U321)</f>
        <v>0</v>
      </c>
      <c r="V323" s="310">
        <f t="shared" ref="V323:AC323" si="9">SUM(V172:V321)</f>
        <v>0</v>
      </c>
      <c r="W323" s="310">
        <f t="shared" si="9"/>
        <v>0</v>
      </c>
      <c r="X323" s="310">
        <f t="shared" si="9"/>
        <v>0</v>
      </c>
      <c r="Y323" s="310">
        <f t="shared" si="9"/>
        <v>0</v>
      </c>
      <c r="Z323" s="310">
        <f t="shared" si="9"/>
        <v>0</v>
      </c>
      <c r="AA323" s="310">
        <f t="shared" si="9"/>
        <v>0</v>
      </c>
      <c r="AB323" s="310">
        <f t="shared" si="9"/>
        <v>0</v>
      </c>
      <c r="AC323" s="298">
        <f t="shared" si="9"/>
        <v>0</v>
      </c>
      <c r="AE323" s="299">
        <f>SUM(AE172:AE321)</f>
        <v>0</v>
      </c>
      <c r="AG323" s="299">
        <f>SUM(AG172:AG321)</f>
        <v>0</v>
      </c>
      <c r="AI323" s="299">
        <f>SUM(AI172:AI321)</f>
        <v>0</v>
      </c>
      <c r="AK323" s="296"/>
    </row>
    <row r="324" spans="2:37" outlineLevel="1" x14ac:dyDescent="0.25">
      <c r="G324" s="103"/>
      <c r="H324" s="103"/>
      <c r="I324" s="103"/>
      <c r="J324" s="103"/>
      <c r="K324" s="103"/>
      <c r="L324" s="103"/>
      <c r="M324" s="103"/>
      <c r="N324" s="103"/>
      <c r="O324" s="103"/>
      <c r="P324" s="103"/>
      <c r="Q324" s="103"/>
      <c r="R324" s="103"/>
      <c r="S324" s="103"/>
      <c r="T324" s="103"/>
      <c r="U324" s="103"/>
      <c r="V324" s="103"/>
      <c r="W324" s="103"/>
      <c r="X324" s="103"/>
      <c r="Y324" s="103"/>
      <c r="Z324" s="103"/>
      <c r="AA324" s="103"/>
      <c r="AB324" s="103"/>
      <c r="AC324" s="103"/>
      <c r="AE324" s="103"/>
      <c r="AG324" s="103"/>
      <c r="AI324" s="103"/>
    </row>
    <row r="325" spans="2:37" outlineLevel="1" x14ac:dyDescent="0.25"/>
    <row r="327" spans="2:37" ht="16.8" x14ac:dyDescent="0.3">
      <c r="B327" s="7" t="s">
        <v>141</v>
      </c>
      <c r="C327" s="7"/>
      <c r="D327" s="7"/>
      <c r="E327" s="7"/>
      <c r="F327" s="7"/>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7"/>
      <c r="AE327" s="323"/>
      <c r="AF327" s="7"/>
      <c r="AG327" s="323"/>
      <c r="AH327" s="7"/>
      <c r="AI327" s="323"/>
      <c r="AJ327" s="7"/>
      <c r="AK327" s="7"/>
    </row>
    <row r="328" spans="2:37" x14ac:dyDescent="0.25">
      <c r="G328" s="103"/>
      <c r="H328" s="103"/>
      <c r="I328" s="103"/>
      <c r="J328" s="103"/>
      <c r="K328" s="103"/>
      <c r="L328" s="103"/>
      <c r="M328" s="103"/>
      <c r="N328" s="103"/>
      <c r="O328" s="103"/>
      <c r="P328" s="103"/>
      <c r="Q328" s="103"/>
      <c r="R328" s="103"/>
      <c r="S328" s="103"/>
      <c r="T328" s="103"/>
      <c r="U328" s="103"/>
      <c r="V328" s="103"/>
      <c r="W328" s="103"/>
      <c r="X328" s="103"/>
      <c r="Y328" s="103"/>
      <c r="Z328" s="103"/>
      <c r="AA328" s="103"/>
      <c r="AB328" s="103"/>
      <c r="AC328" s="103"/>
      <c r="AE328" s="103"/>
      <c r="AG328" s="103"/>
      <c r="AI328" s="103"/>
    </row>
    <row r="329" spans="2:37" ht="14.4" x14ac:dyDescent="0.25">
      <c r="B329" s="17" t="str">
        <f>'Line Items'!B1430</f>
        <v>Fixed Track Access Charge</v>
      </c>
      <c r="C329" s="17"/>
      <c r="D329" s="277"/>
      <c r="E329" s="277"/>
      <c r="F329" s="17"/>
      <c r="G329" s="388"/>
      <c r="H329" s="388"/>
      <c r="I329" s="388"/>
      <c r="J329" s="388"/>
      <c r="K329" s="388"/>
      <c r="L329" s="388"/>
      <c r="M329" s="388"/>
      <c r="N329" s="388"/>
      <c r="O329" s="388"/>
      <c r="P329" s="388"/>
      <c r="Q329" s="388"/>
      <c r="R329" s="388"/>
      <c r="S329" s="388"/>
      <c r="T329" s="388"/>
      <c r="U329" s="388"/>
      <c r="V329" s="388"/>
      <c r="W329" s="388"/>
      <c r="X329" s="388"/>
      <c r="Y329" s="388"/>
      <c r="Z329" s="388"/>
      <c r="AA329" s="388"/>
      <c r="AB329" s="388"/>
      <c r="AC329" s="388"/>
      <c r="AD329" s="17"/>
      <c r="AE329" s="388"/>
      <c r="AF329" s="17"/>
      <c r="AG329" s="388"/>
      <c r="AH329" s="17"/>
      <c r="AI329" s="388"/>
      <c r="AJ329" s="17"/>
      <c r="AK329" s="17"/>
    </row>
    <row r="330" spans="2:37" ht="12.75" customHeight="1" outlineLevel="1" x14ac:dyDescent="0.25">
      <c r="G330" s="103"/>
      <c r="H330" s="103"/>
      <c r="I330" s="103"/>
      <c r="J330" s="103"/>
      <c r="K330" s="103"/>
      <c r="L330" s="103"/>
      <c r="M330" s="103"/>
      <c r="N330" s="103"/>
      <c r="O330" s="103"/>
      <c r="P330" s="103"/>
      <c r="Q330" s="103"/>
      <c r="R330" s="103"/>
      <c r="S330" s="103"/>
      <c r="T330" s="103"/>
      <c r="U330" s="103"/>
      <c r="V330" s="103"/>
      <c r="W330" s="103"/>
      <c r="X330" s="103"/>
      <c r="Y330" s="103"/>
      <c r="Z330" s="103"/>
      <c r="AA330" s="103"/>
      <c r="AB330" s="103"/>
      <c r="AC330" s="103"/>
      <c r="AE330" s="103"/>
      <c r="AG330" s="103"/>
      <c r="AI330" s="103"/>
    </row>
    <row r="331" spans="2:37" ht="12.75" customHeight="1" outlineLevel="1" x14ac:dyDescent="0.25">
      <c r="D331" s="345" t="str">
        <f>'Line Items'!D1432</f>
        <v>Fixed Track Access Charge</v>
      </c>
      <c r="E331" s="346"/>
      <c r="F331" s="347" t="s">
        <v>556</v>
      </c>
      <c r="G331" s="349"/>
      <c r="H331" s="348"/>
      <c r="I331" s="349"/>
      <c r="J331" s="348"/>
      <c r="K331" s="348"/>
      <c r="L331" s="349"/>
      <c r="M331" s="348"/>
      <c r="N331" s="348"/>
      <c r="O331" s="348"/>
      <c r="P331" s="348"/>
      <c r="Q331" s="348"/>
      <c r="R331" s="348"/>
      <c r="S331" s="348"/>
      <c r="T331" s="348"/>
      <c r="U331" s="348"/>
      <c r="V331" s="348"/>
      <c r="W331" s="348"/>
      <c r="X331" s="348"/>
      <c r="Y331" s="348"/>
      <c r="Z331" s="348"/>
      <c r="AA331" s="348"/>
      <c r="AB331" s="348"/>
      <c r="AC331" s="360"/>
      <c r="AE331" s="359"/>
      <c r="AG331" s="359"/>
      <c r="AI331" s="359"/>
      <c r="AK331" s="356"/>
    </row>
    <row r="332" spans="2:37" ht="12.75" customHeight="1" outlineLevel="1" x14ac:dyDescent="0.25">
      <c r="D332" s="139" t="str">
        <f>'Line Items'!D1433</f>
        <v>[Fixed Track Access Charge Line 2]</v>
      </c>
      <c r="E332" s="102"/>
      <c r="F332" s="140" t="str">
        <f>F331</f>
        <v>£000</v>
      </c>
      <c r="G332" s="283"/>
      <c r="H332" s="283"/>
      <c r="I332" s="389"/>
      <c r="J332" s="283"/>
      <c r="K332" s="283"/>
      <c r="L332" s="283"/>
      <c r="M332" s="283"/>
      <c r="N332" s="283"/>
      <c r="O332" s="283"/>
      <c r="P332" s="283"/>
      <c r="Q332" s="283"/>
      <c r="R332" s="283"/>
      <c r="S332" s="283"/>
      <c r="T332" s="283"/>
      <c r="U332" s="283"/>
      <c r="V332" s="283"/>
      <c r="W332" s="283"/>
      <c r="X332" s="283"/>
      <c r="Y332" s="283"/>
      <c r="Z332" s="283"/>
      <c r="AA332" s="283"/>
      <c r="AB332" s="283"/>
      <c r="AC332" s="284"/>
      <c r="AE332" s="285"/>
      <c r="AG332" s="285"/>
      <c r="AI332" s="285"/>
      <c r="AK332" s="301"/>
    </row>
    <row r="333" spans="2:37" ht="12.75" customHeight="1" outlineLevel="1" x14ac:dyDescent="0.25">
      <c r="D333" s="111" t="str">
        <f>'Line Items'!D1434</f>
        <v>[Fixed Track Access Charge Line 3]</v>
      </c>
      <c r="E333" s="287"/>
      <c r="F333" s="150" t="str">
        <f>F332</f>
        <v>£000</v>
      </c>
      <c r="G333" s="288"/>
      <c r="H333" s="288"/>
      <c r="I333" s="288"/>
      <c r="J333" s="288"/>
      <c r="K333" s="288"/>
      <c r="L333" s="379"/>
      <c r="M333" s="288"/>
      <c r="N333" s="288"/>
      <c r="O333" s="288"/>
      <c r="P333" s="288"/>
      <c r="Q333" s="288"/>
      <c r="R333" s="288"/>
      <c r="S333" s="288"/>
      <c r="T333" s="288"/>
      <c r="U333" s="288"/>
      <c r="V333" s="288"/>
      <c r="W333" s="288"/>
      <c r="X333" s="288"/>
      <c r="Y333" s="288"/>
      <c r="Z333" s="288"/>
      <c r="AA333" s="288"/>
      <c r="AB333" s="288"/>
      <c r="AC333" s="289"/>
      <c r="AE333" s="290"/>
      <c r="AG333" s="290"/>
      <c r="AI333" s="290"/>
      <c r="AK333" s="411"/>
    </row>
    <row r="334" spans="2:37" ht="12.75" customHeight="1" outlineLevel="1" x14ac:dyDescent="0.25">
      <c r="G334" s="103"/>
      <c r="H334" s="103"/>
      <c r="I334" s="103"/>
      <c r="J334" s="103"/>
      <c r="K334" s="103"/>
      <c r="L334" s="103"/>
      <c r="M334" s="103"/>
      <c r="N334" s="103"/>
      <c r="O334" s="103"/>
      <c r="P334" s="103"/>
      <c r="Q334" s="103"/>
      <c r="R334" s="103"/>
      <c r="S334" s="103"/>
      <c r="T334" s="103"/>
      <c r="U334" s="103"/>
      <c r="V334" s="103"/>
      <c r="W334" s="103"/>
      <c r="X334" s="103"/>
      <c r="Y334" s="103"/>
      <c r="Z334" s="103"/>
      <c r="AA334" s="103"/>
      <c r="AB334" s="103"/>
      <c r="AC334" s="103"/>
      <c r="AE334" s="103"/>
      <c r="AG334" s="103"/>
      <c r="AI334" s="103"/>
    </row>
    <row r="335" spans="2:37" ht="12.75" customHeight="1" outlineLevel="1" x14ac:dyDescent="0.25">
      <c r="D335" s="292" t="str">
        <f>"Total "&amp;B329</f>
        <v>Total Fixed Track Access Charge</v>
      </c>
      <c r="E335" s="308"/>
      <c r="F335" s="309" t="str">
        <f>F333</f>
        <v>£000</v>
      </c>
      <c r="G335" s="310">
        <f t="shared" ref="G335:AC335" si="10">SUM(G331:G333)</f>
        <v>0</v>
      </c>
      <c r="H335" s="310">
        <f t="shared" si="10"/>
        <v>0</v>
      </c>
      <c r="I335" s="310">
        <f t="shared" si="10"/>
        <v>0</v>
      </c>
      <c r="J335" s="310">
        <f t="shared" si="10"/>
        <v>0</v>
      </c>
      <c r="K335" s="310">
        <f t="shared" si="10"/>
        <v>0</v>
      </c>
      <c r="L335" s="310">
        <f t="shared" si="10"/>
        <v>0</v>
      </c>
      <c r="M335" s="310">
        <f t="shared" si="10"/>
        <v>0</v>
      </c>
      <c r="N335" s="310">
        <f t="shared" si="10"/>
        <v>0</v>
      </c>
      <c r="O335" s="310">
        <f t="shared" si="10"/>
        <v>0</v>
      </c>
      <c r="P335" s="310">
        <f t="shared" si="10"/>
        <v>0</v>
      </c>
      <c r="Q335" s="310">
        <f t="shared" si="10"/>
        <v>0</v>
      </c>
      <c r="R335" s="310">
        <f t="shared" si="10"/>
        <v>0</v>
      </c>
      <c r="S335" s="310">
        <f t="shared" si="10"/>
        <v>0</v>
      </c>
      <c r="T335" s="310">
        <f t="shared" si="10"/>
        <v>0</v>
      </c>
      <c r="U335" s="310">
        <f t="shared" si="10"/>
        <v>0</v>
      </c>
      <c r="V335" s="310">
        <f t="shared" si="10"/>
        <v>0</v>
      </c>
      <c r="W335" s="310">
        <f t="shared" si="10"/>
        <v>0</v>
      </c>
      <c r="X335" s="310">
        <f t="shared" si="10"/>
        <v>0</v>
      </c>
      <c r="Y335" s="310">
        <f t="shared" si="10"/>
        <v>0</v>
      </c>
      <c r="Z335" s="310">
        <f t="shared" si="10"/>
        <v>0</v>
      </c>
      <c r="AA335" s="310">
        <f t="shared" si="10"/>
        <v>0</v>
      </c>
      <c r="AB335" s="310">
        <f t="shared" si="10"/>
        <v>0</v>
      </c>
      <c r="AC335" s="298">
        <f t="shared" si="10"/>
        <v>0</v>
      </c>
      <c r="AE335" s="299">
        <f>SUM(AE331:AE333)</f>
        <v>0</v>
      </c>
      <c r="AG335" s="299">
        <f>SUM(AG331:AG333)</f>
        <v>0</v>
      </c>
      <c r="AI335" s="299">
        <f>SUM(AI331:AI333)</f>
        <v>0</v>
      </c>
      <c r="AK335" s="296"/>
    </row>
    <row r="336" spans="2:37" x14ac:dyDescent="0.25">
      <c r="G336" s="103"/>
      <c r="H336" s="103"/>
      <c r="I336" s="103"/>
      <c r="J336" s="103"/>
      <c r="K336" s="103"/>
      <c r="L336" s="103"/>
      <c r="M336" s="103"/>
      <c r="N336" s="103"/>
      <c r="O336" s="103"/>
      <c r="P336" s="103"/>
      <c r="Q336" s="103"/>
      <c r="R336" s="103"/>
      <c r="S336" s="103"/>
      <c r="T336" s="103"/>
      <c r="U336" s="103"/>
      <c r="V336" s="103"/>
      <c r="W336" s="103"/>
      <c r="X336" s="103"/>
      <c r="Y336" s="103"/>
      <c r="Z336" s="103"/>
      <c r="AA336" s="103"/>
      <c r="AB336" s="103"/>
      <c r="AC336" s="103"/>
      <c r="AE336" s="103"/>
      <c r="AG336" s="103"/>
      <c r="AI336" s="103"/>
    </row>
    <row r="337" spans="2:37" ht="14.4" x14ac:dyDescent="0.25">
      <c r="B337" s="17" t="str">
        <f>'Line Items'!B1436</f>
        <v>Variable Usage Charges</v>
      </c>
      <c r="C337" s="17"/>
      <c r="D337" s="277"/>
      <c r="E337" s="277"/>
      <c r="F337" s="17"/>
      <c r="G337" s="388"/>
      <c r="H337" s="388"/>
      <c r="I337" s="388"/>
      <c r="J337" s="388"/>
      <c r="K337" s="388"/>
      <c r="L337" s="388"/>
      <c r="M337" s="388"/>
      <c r="N337" s="388"/>
      <c r="O337" s="388"/>
      <c r="P337" s="388"/>
      <c r="Q337" s="388"/>
      <c r="R337" s="388"/>
      <c r="S337" s="388"/>
      <c r="T337" s="388"/>
      <c r="U337" s="388"/>
      <c r="V337" s="388"/>
      <c r="W337" s="388"/>
      <c r="X337" s="388"/>
      <c r="Y337" s="388"/>
      <c r="Z337" s="388"/>
      <c r="AA337" s="388"/>
      <c r="AB337" s="388"/>
      <c r="AC337" s="388"/>
      <c r="AD337" s="17"/>
      <c r="AE337" s="388"/>
      <c r="AF337" s="17"/>
      <c r="AG337" s="388"/>
      <c r="AH337" s="17"/>
      <c r="AI337" s="388"/>
      <c r="AJ337" s="17"/>
      <c r="AK337" s="17"/>
    </row>
    <row r="338" spans="2:37" customFormat="1" ht="11.4" x14ac:dyDescent="0.2"/>
    <row r="339" spans="2:37" ht="12.75" customHeight="1" outlineLevel="1" x14ac:dyDescent="0.25">
      <c r="C339" s="72" t="s">
        <v>643</v>
      </c>
      <c r="G339" s="103"/>
      <c r="H339" s="103"/>
      <c r="I339" s="103"/>
      <c r="J339" s="103"/>
      <c r="K339" s="103"/>
      <c r="L339" s="103"/>
      <c r="M339" s="103"/>
      <c r="N339" s="103"/>
      <c r="O339" s="103"/>
      <c r="P339" s="103"/>
      <c r="Q339" s="103"/>
      <c r="R339" s="103"/>
      <c r="S339" s="103"/>
      <c r="T339" s="103"/>
      <c r="U339" s="103"/>
      <c r="V339" s="103"/>
      <c r="W339" s="103"/>
      <c r="X339" s="103"/>
      <c r="Y339" s="103"/>
      <c r="Z339" s="103"/>
      <c r="AA339" s="103"/>
      <c r="AB339" s="103"/>
      <c r="AC339" s="103"/>
      <c r="AE339" s="103"/>
      <c r="AG339" s="103"/>
      <c r="AI339" s="103"/>
    </row>
    <row r="340" spans="2:37" ht="12.75" customHeight="1" outlineLevel="1" x14ac:dyDescent="0.25">
      <c r="D340" s="345" t="str">
        <f>'Line Items'!D1439</f>
        <v>DMU - Class 153 VUC</v>
      </c>
      <c r="E340" s="346"/>
      <c r="F340" s="347" t="s">
        <v>644</v>
      </c>
      <c r="G340" s="412"/>
      <c r="H340" s="413"/>
      <c r="I340" s="412"/>
      <c r="J340" s="413"/>
      <c r="K340" s="413"/>
      <c r="L340" s="412"/>
      <c r="M340" s="413"/>
      <c r="N340" s="413"/>
      <c r="O340" s="413"/>
      <c r="P340" s="413"/>
      <c r="Q340" s="413"/>
      <c r="R340" s="413"/>
      <c r="S340" s="413"/>
      <c r="T340" s="413"/>
      <c r="U340" s="413"/>
      <c r="V340" s="413"/>
      <c r="W340" s="413"/>
      <c r="X340" s="413"/>
      <c r="Y340" s="413"/>
      <c r="Z340" s="413"/>
      <c r="AA340" s="413"/>
      <c r="AB340" s="413"/>
      <c r="AC340" s="414"/>
      <c r="AE340" s="415"/>
      <c r="AF340" s="122"/>
      <c r="AG340" s="415"/>
      <c r="AH340" s="122"/>
      <c r="AI340" s="415"/>
      <c r="AK340" s="356" t="s">
        <v>645</v>
      </c>
    </row>
    <row r="341" spans="2:37" ht="12.75" customHeight="1" outlineLevel="1" x14ac:dyDescent="0.25">
      <c r="D341" s="139" t="str">
        <f>'Line Items'!D1440</f>
        <v>DMU - Class 156 VUC</v>
      </c>
      <c r="E341" s="102"/>
      <c r="F341" s="140" t="str">
        <f>F340</f>
        <v>£/ vehicle mile</v>
      </c>
      <c r="G341" s="416"/>
      <c r="H341" s="416"/>
      <c r="I341" s="417"/>
      <c r="J341" s="416"/>
      <c r="K341" s="416"/>
      <c r="L341" s="417"/>
      <c r="M341" s="416"/>
      <c r="N341" s="416"/>
      <c r="O341" s="416"/>
      <c r="P341" s="416"/>
      <c r="Q341" s="416"/>
      <c r="R341" s="416"/>
      <c r="S341" s="416"/>
      <c r="T341" s="416"/>
      <c r="U341" s="416"/>
      <c r="V341" s="416"/>
      <c r="W341" s="416"/>
      <c r="X341" s="416"/>
      <c r="Y341" s="416"/>
      <c r="Z341" s="416"/>
      <c r="AA341" s="416"/>
      <c r="AB341" s="416"/>
      <c r="AC341" s="418"/>
      <c r="AE341" s="419"/>
      <c r="AF341" s="122"/>
      <c r="AG341" s="419"/>
      <c r="AH341" s="122"/>
      <c r="AI341" s="419"/>
      <c r="AK341" s="301"/>
    </row>
    <row r="342" spans="2:37" ht="12.75" customHeight="1" outlineLevel="1" x14ac:dyDescent="0.25">
      <c r="D342" s="139" t="str">
        <f>'Line Items'!D1441</f>
        <v>DMU - Class 158 VUC</v>
      </c>
      <c r="E342" s="102"/>
      <c r="F342" s="140" t="str">
        <f t="shared" ref="F342:F399" si="11">F341</f>
        <v>£/ vehicle mile</v>
      </c>
      <c r="G342" s="416"/>
      <c r="H342" s="416"/>
      <c r="I342" s="417"/>
      <c r="J342" s="416"/>
      <c r="K342" s="416"/>
      <c r="L342" s="417"/>
      <c r="M342" s="416"/>
      <c r="N342" s="416"/>
      <c r="O342" s="416"/>
      <c r="P342" s="416"/>
      <c r="Q342" s="416"/>
      <c r="R342" s="416"/>
      <c r="S342" s="416"/>
      <c r="T342" s="416"/>
      <c r="U342" s="416"/>
      <c r="V342" s="416"/>
      <c r="W342" s="416"/>
      <c r="X342" s="416"/>
      <c r="Y342" s="416"/>
      <c r="Z342" s="416"/>
      <c r="AA342" s="416"/>
      <c r="AB342" s="416"/>
      <c r="AC342" s="418"/>
      <c r="AE342" s="419"/>
      <c r="AF342" s="122"/>
      <c r="AG342" s="419"/>
      <c r="AH342" s="122"/>
      <c r="AI342" s="419"/>
      <c r="AK342" s="301"/>
    </row>
    <row r="343" spans="2:37" ht="12.75" customHeight="1" outlineLevel="1" x14ac:dyDescent="0.25">
      <c r="D343" s="139" t="str">
        <f>'Line Items'!D1442</f>
        <v>DMU - Class 222 4-car VUC</v>
      </c>
      <c r="E343" s="102"/>
      <c r="F343" s="140" t="str">
        <f t="shared" si="11"/>
        <v>£/ vehicle mile</v>
      </c>
      <c r="G343" s="416"/>
      <c r="H343" s="416"/>
      <c r="I343" s="417"/>
      <c r="J343" s="416"/>
      <c r="K343" s="416"/>
      <c r="L343" s="417"/>
      <c r="M343" s="416"/>
      <c r="N343" s="416"/>
      <c r="O343" s="416"/>
      <c r="P343" s="416"/>
      <c r="Q343" s="416"/>
      <c r="R343" s="416"/>
      <c r="S343" s="416"/>
      <c r="T343" s="416"/>
      <c r="U343" s="416"/>
      <c r="V343" s="416"/>
      <c r="W343" s="416"/>
      <c r="X343" s="416"/>
      <c r="Y343" s="416"/>
      <c r="Z343" s="416"/>
      <c r="AA343" s="416"/>
      <c r="AB343" s="416"/>
      <c r="AC343" s="418"/>
      <c r="AE343" s="419"/>
      <c r="AF343" s="122"/>
      <c r="AG343" s="419"/>
      <c r="AH343" s="122"/>
      <c r="AI343" s="419"/>
      <c r="AK343" s="301"/>
    </row>
    <row r="344" spans="2:37" ht="12.75" customHeight="1" outlineLevel="1" x14ac:dyDescent="0.25">
      <c r="D344" s="139" t="str">
        <f>'Line Items'!D1443</f>
        <v>DMU - Class 222 5-car VUC</v>
      </c>
      <c r="E344" s="102"/>
      <c r="F344" s="140" t="str">
        <f t="shared" si="11"/>
        <v>£/ vehicle mile</v>
      </c>
      <c r="G344" s="416"/>
      <c r="H344" s="416"/>
      <c r="I344" s="417"/>
      <c r="J344" s="416"/>
      <c r="K344" s="416"/>
      <c r="L344" s="417"/>
      <c r="M344" s="416"/>
      <c r="N344" s="416"/>
      <c r="O344" s="416"/>
      <c r="P344" s="416"/>
      <c r="Q344" s="416"/>
      <c r="R344" s="416"/>
      <c r="S344" s="416"/>
      <c r="T344" s="416"/>
      <c r="U344" s="416"/>
      <c r="V344" s="416"/>
      <c r="W344" s="416"/>
      <c r="X344" s="416"/>
      <c r="Y344" s="416"/>
      <c r="Z344" s="416"/>
      <c r="AA344" s="416"/>
      <c r="AB344" s="416"/>
      <c r="AC344" s="418"/>
      <c r="AE344" s="419"/>
      <c r="AF344" s="122"/>
      <c r="AG344" s="419"/>
      <c r="AH344" s="122"/>
      <c r="AI344" s="419"/>
      <c r="AK344" s="301"/>
    </row>
    <row r="345" spans="2:37" ht="12.75" customHeight="1" outlineLevel="1" x14ac:dyDescent="0.25">
      <c r="D345" s="139" t="str">
        <f>'Line Items'!D1444</f>
        <v>DMU - Class 222 7-car VUC</v>
      </c>
      <c r="E345" s="102"/>
      <c r="F345" s="140" t="str">
        <f t="shared" si="11"/>
        <v>£/ vehicle mile</v>
      </c>
      <c r="G345" s="416"/>
      <c r="H345" s="416"/>
      <c r="I345" s="417"/>
      <c r="J345" s="416"/>
      <c r="K345" s="416"/>
      <c r="L345" s="417"/>
      <c r="M345" s="416"/>
      <c r="N345" s="416"/>
      <c r="O345" s="416"/>
      <c r="P345" s="416"/>
      <c r="Q345" s="416"/>
      <c r="R345" s="416"/>
      <c r="S345" s="416"/>
      <c r="T345" s="416"/>
      <c r="U345" s="416"/>
      <c r="V345" s="416"/>
      <c r="W345" s="416"/>
      <c r="X345" s="416"/>
      <c r="Y345" s="416"/>
      <c r="Z345" s="416"/>
      <c r="AA345" s="416"/>
      <c r="AB345" s="416"/>
      <c r="AC345" s="418"/>
      <c r="AE345" s="419"/>
      <c r="AF345" s="122"/>
      <c r="AG345" s="419"/>
      <c r="AH345" s="122"/>
      <c r="AI345" s="419"/>
      <c r="AK345" s="301"/>
    </row>
    <row r="346" spans="2:37" ht="12.75" customHeight="1" outlineLevel="1" x14ac:dyDescent="0.25">
      <c r="D346" s="139" t="str">
        <f>'Line Items'!D1445</f>
        <v>HST (2+8) VUC</v>
      </c>
      <c r="E346" s="102"/>
      <c r="F346" s="140" t="str">
        <f t="shared" si="11"/>
        <v>£/ vehicle mile</v>
      </c>
      <c r="G346" s="416"/>
      <c r="H346" s="416"/>
      <c r="I346" s="417"/>
      <c r="J346" s="416"/>
      <c r="K346" s="416"/>
      <c r="L346" s="417"/>
      <c r="M346" s="416"/>
      <c r="N346" s="416"/>
      <c r="O346" s="416"/>
      <c r="P346" s="416"/>
      <c r="Q346" s="416"/>
      <c r="R346" s="416"/>
      <c r="S346" s="416"/>
      <c r="T346" s="416"/>
      <c r="U346" s="416"/>
      <c r="V346" s="416"/>
      <c r="W346" s="416"/>
      <c r="X346" s="416"/>
      <c r="Y346" s="416"/>
      <c r="Z346" s="416"/>
      <c r="AA346" s="416"/>
      <c r="AB346" s="416"/>
      <c r="AC346" s="418"/>
      <c r="AE346" s="419"/>
      <c r="AF346" s="122"/>
      <c r="AG346" s="419"/>
      <c r="AH346" s="122"/>
      <c r="AI346" s="419"/>
      <c r="AK346" s="301"/>
    </row>
    <row r="347" spans="2:37" ht="12.75" customHeight="1" outlineLevel="1" x14ac:dyDescent="0.25">
      <c r="D347" s="139" t="str">
        <f>'Line Items'!D1446</f>
        <v>HST (2+6) VUC</v>
      </c>
      <c r="E347" s="102"/>
      <c r="F347" s="140" t="str">
        <f t="shared" si="11"/>
        <v>£/ vehicle mile</v>
      </c>
      <c r="G347" s="416"/>
      <c r="H347" s="416"/>
      <c r="I347" s="417"/>
      <c r="J347" s="416"/>
      <c r="K347" s="416"/>
      <c r="L347" s="417"/>
      <c r="M347" s="416"/>
      <c r="N347" s="416"/>
      <c r="O347" s="416"/>
      <c r="P347" s="416"/>
      <c r="Q347" s="416"/>
      <c r="R347" s="416"/>
      <c r="S347" s="416"/>
      <c r="T347" s="416"/>
      <c r="U347" s="416"/>
      <c r="V347" s="416"/>
      <c r="W347" s="416"/>
      <c r="X347" s="416"/>
      <c r="Y347" s="416"/>
      <c r="Z347" s="416"/>
      <c r="AA347" s="416"/>
      <c r="AB347" s="416"/>
      <c r="AC347" s="418"/>
      <c r="AE347" s="419"/>
      <c r="AF347" s="122"/>
      <c r="AG347" s="419"/>
      <c r="AH347" s="122"/>
      <c r="AI347" s="419"/>
      <c r="AK347" s="301"/>
    </row>
    <row r="348" spans="2:37" ht="12.75" customHeight="1" outlineLevel="1" x14ac:dyDescent="0.25">
      <c r="D348" s="139" t="str">
        <f>'Line Items'!D1447</f>
        <v>[Rolling Stock - Units/Trains Line 9] VUC</v>
      </c>
      <c r="E348" s="102"/>
      <c r="F348" s="140" t="str">
        <f t="shared" si="11"/>
        <v>£/ vehicle mile</v>
      </c>
      <c r="G348" s="416"/>
      <c r="H348" s="416"/>
      <c r="I348" s="417"/>
      <c r="J348" s="416"/>
      <c r="K348" s="416"/>
      <c r="L348" s="417"/>
      <c r="M348" s="416"/>
      <c r="N348" s="416"/>
      <c r="O348" s="416"/>
      <c r="P348" s="416"/>
      <c r="Q348" s="416"/>
      <c r="R348" s="416"/>
      <c r="S348" s="416"/>
      <c r="T348" s="416"/>
      <c r="U348" s="416"/>
      <c r="V348" s="416"/>
      <c r="W348" s="416"/>
      <c r="X348" s="416"/>
      <c r="Y348" s="416"/>
      <c r="Z348" s="416"/>
      <c r="AA348" s="416"/>
      <c r="AB348" s="416"/>
      <c r="AC348" s="418"/>
      <c r="AE348" s="419"/>
      <c r="AF348" s="122"/>
      <c r="AG348" s="419"/>
      <c r="AH348" s="122"/>
      <c r="AI348" s="419"/>
      <c r="AK348" s="301"/>
    </row>
    <row r="349" spans="2:37" ht="12.75" customHeight="1" outlineLevel="1" x14ac:dyDescent="0.25">
      <c r="D349" s="139" t="str">
        <f>'Line Items'!D1448</f>
        <v>[Rolling Stock - Units/Trains Line 10] VUC</v>
      </c>
      <c r="E349" s="102"/>
      <c r="F349" s="140" t="str">
        <f t="shared" si="11"/>
        <v>£/ vehicle mile</v>
      </c>
      <c r="G349" s="416"/>
      <c r="H349" s="416"/>
      <c r="I349" s="417"/>
      <c r="J349" s="416"/>
      <c r="K349" s="416"/>
      <c r="L349" s="417"/>
      <c r="M349" s="416"/>
      <c r="N349" s="416"/>
      <c r="O349" s="416"/>
      <c r="P349" s="416"/>
      <c r="Q349" s="416"/>
      <c r="R349" s="416"/>
      <c r="S349" s="416"/>
      <c r="T349" s="416"/>
      <c r="U349" s="416"/>
      <c r="V349" s="416"/>
      <c r="W349" s="416"/>
      <c r="X349" s="416"/>
      <c r="Y349" s="416"/>
      <c r="Z349" s="416"/>
      <c r="AA349" s="416"/>
      <c r="AB349" s="416"/>
      <c r="AC349" s="418"/>
      <c r="AE349" s="419"/>
      <c r="AF349" s="122"/>
      <c r="AG349" s="419"/>
      <c r="AH349" s="122"/>
      <c r="AI349" s="419"/>
      <c r="AK349" s="301"/>
    </row>
    <row r="350" spans="2:37" ht="12.75" customHeight="1" outlineLevel="1" x14ac:dyDescent="0.25">
      <c r="D350" s="139" t="str">
        <f>'Line Items'!D1449</f>
        <v>[Rolling Stock - Units/Trains Line 11] VUC</v>
      </c>
      <c r="E350" s="102"/>
      <c r="F350" s="140" t="str">
        <f t="shared" si="11"/>
        <v>£/ vehicle mile</v>
      </c>
      <c r="G350" s="416"/>
      <c r="H350" s="416"/>
      <c r="I350" s="417"/>
      <c r="J350" s="416"/>
      <c r="K350" s="416"/>
      <c r="L350" s="417"/>
      <c r="M350" s="416"/>
      <c r="N350" s="416"/>
      <c r="O350" s="416"/>
      <c r="P350" s="416"/>
      <c r="Q350" s="416"/>
      <c r="R350" s="416"/>
      <c r="S350" s="416"/>
      <c r="T350" s="416"/>
      <c r="U350" s="416"/>
      <c r="V350" s="416"/>
      <c r="W350" s="416"/>
      <c r="X350" s="416"/>
      <c r="Y350" s="416"/>
      <c r="Z350" s="416"/>
      <c r="AA350" s="416"/>
      <c r="AB350" s="416"/>
      <c r="AC350" s="418"/>
      <c r="AE350" s="419"/>
      <c r="AF350" s="122"/>
      <c r="AG350" s="419"/>
      <c r="AH350" s="122"/>
      <c r="AI350" s="419"/>
      <c r="AK350" s="301"/>
    </row>
    <row r="351" spans="2:37" ht="12.75" customHeight="1" outlineLevel="1" x14ac:dyDescent="0.25">
      <c r="D351" s="139" t="str">
        <f>'Line Items'!D1450</f>
        <v>[Rolling Stock - Units/Trains Line 12] VUC</v>
      </c>
      <c r="E351" s="102"/>
      <c r="F351" s="140" t="str">
        <f t="shared" si="11"/>
        <v>£/ vehicle mile</v>
      </c>
      <c r="G351" s="416"/>
      <c r="H351" s="416"/>
      <c r="I351" s="417"/>
      <c r="J351" s="416"/>
      <c r="K351" s="416"/>
      <c r="L351" s="417"/>
      <c r="M351" s="416"/>
      <c r="N351" s="416"/>
      <c r="O351" s="416"/>
      <c r="P351" s="416"/>
      <c r="Q351" s="416"/>
      <c r="R351" s="416"/>
      <c r="S351" s="416"/>
      <c r="T351" s="416"/>
      <c r="U351" s="416"/>
      <c r="V351" s="416"/>
      <c r="W351" s="416"/>
      <c r="X351" s="416"/>
      <c r="Y351" s="416"/>
      <c r="Z351" s="416"/>
      <c r="AA351" s="416"/>
      <c r="AB351" s="416"/>
      <c r="AC351" s="418"/>
      <c r="AE351" s="419"/>
      <c r="AF351" s="122"/>
      <c r="AG351" s="419"/>
      <c r="AH351" s="122"/>
      <c r="AI351" s="419"/>
      <c r="AK351" s="301"/>
    </row>
    <row r="352" spans="2:37" ht="12.75" customHeight="1" outlineLevel="1" x14ac:dyDescent="0.25">
      <c r="D352" s="139" t="str">
        <f>'Line Items'!D1451</f>
        <v>[Rolling Stock - Units/Trains Line 13] VUC</v>
      </c>
      <c r="E352" s="102"/>
      <c r="F352" s="140" t="str">
        <f t="shared" si="11"/>
        <v>£/ vehicle mile</v>
      </c>
      <c r="G352" s="416"/>
      <c r="H352" s="416"/>
      <c r="I352" s="417"/>
      <c r="J352" s="416"/>
      <c r="K352" s="416"/>
      <c r="L352" s="417"/>
      <c r="M352" s="416"/>
      <c r="N352" s="416"/>
      <c r="O352" s="416"/>
      <c r="P352" s="416"/>
      <c r="Q352" s="416"/>
      <c r="R352" s="416"/>
      <c r="S352" s="416"/>
      <c r="T352" s="416"/>
      <c r="U352" s="416"/>
      <c r="V352" s="416"/>
      <c r="W352" s="416"/>
      <c r="X352" s="416"/>
      <c r="Y352" s="416"/>
      <c r="Z352" s="416"/>
      <c r="AA352" s="416"/>
      <c r="AB352" s="416"/>
      <c r="AC352" s="418"/>
      <c r="AE352" s="419"/>
      <c r="AF352" s="122"/>
      <c r="AG352" s="419"/>
      <c r="AH352" s="122"/>
      <c r="AI352" s="419"/>
      <c r="AK352" s="301"/>
    </row>
    <row r="353" spans="4:37" ht="12.75" customHeight="1" outlineLevel="1" x14ac:dyDescent="0.25">
      <c r="D353" s="139" t="str">
        <f>'Line Items'!D1452</f>
        <v>[Rolling Stock - Units/Trains Line 14] VUC</v>
      </c>
      <c r="E353" s="102"/>
      <c r="F353" s="140" t="str">
        <f t="shared" si="11"/>
        <v>£/ vehicle mile</v>
      </c>
      <c r="G353" s="416"/>
      <c r="H353" s="416"/>
      <c r="I353" s="417"/>
      <c r="J353" s="416"/>
      <c r="K353" s="416"/>
      <c r="L353" s="417"/>
      <c r="M353" s="416"/>
      <c r="N353" s="416"/>
      <c r="O353" s="416"/>
      <c r="P353" s="416"/>
      <c r="Q353" s="416"/>
      <c r="R353" s="416"/>
      <c r="S353" s="416"/>
      <c r="T353" s="416"/>
      <c r="U353" s="416"/>
      <c r="V353" s="416"/>
      <c r="W353" s="416"/>
      <c r="X353" s="416"/>
      <c r="Y353" s="416"/>
      <c r="Z353" s="416"/>
      <c r="AA353" s="416"/>
      <c r="AB353" s="416"/>
      <c r="AC353" s="418"/>
      <c r="AE353" s="419"/>
      <c r="AF353" s="122"/>
      <c r="AG353" s="419"/>
      <c r="AH353" s="122"/>
      <c r="AI353" s="419"/>
      <c r="AK353" s="301"/>
    </row>
    <row r="354" spans="4:37" ht="12.75" customHeight="1" outlineLevel="1" x14ac:dyDescent="0.25">
      <c r="D354" s="139" t="str">
        <f>'Line Items'!D1453</f>
        <v>[Rolling Stock - Units/Trains Line 15] VUC</v>
      </c>
      <c r="E354" s="102"/>
      <c r="F354" s="140" t="str">
        <f t="shared" si="11"/>
        <v>£/ vehicle mile</v>
      </c>
      <c r="G354" s="416"/>
      <c r="H354" s="416"/>
      <c r="I354" s="417"/>
      <c r="J354" s="416"/>
      <c r="K354" s="416"/>
      <c r="L354" s="417"/>
      <c r="M354" s="416"/>
      <c r="N354" s="416"/>
      <c r="O354" s="416"/>
      <c r="P354" s="416"/>
      <c r="Q354" s="416"/>
      <c r="R354" s="416"/>
      <c r="S354" s="416"/>
      <c r="T354" s="416"/>
      <c r="U354" s="416"/>
      <c r="V354" s="416"/>
      <c r="W354" s="416"/>
      <c r="X354" s="416"/>
      <c r="Y354" s="416"/>
      <c r="Z354" s="416"/>
      <c r="AA354" s="416"/>
      <c r="AB354" s="416"/>
      <c r="AC354" s="418"/>
      <c r="AE354" s="419"/>
      <c r="AF354" s="122"/>
      <c r="AG354" s="419"/>
      <c r="AH354" s="122"/>
      <c r="AI354" s="419"/>
      <c r="AK354" s="301"/>
    </row>
    <row r="355" spans="4:37" ht="12.75" customHeight="1" outlineLevel="1" x14ac:dyDescent="0.25">
      <c r="D355" s="139" t="str">
        <f>'Line Items'!D1454</f>
        <v>[Rolling Stock - Units/Trains Line 16] VUC</v>
      </c>
      <c r="E355" s="102"/>
      <c r="F355" s="140" t="str">
        <f t="shared" si="11"/>
        <v>£/ vehicle mile</v>
      </c>
      <c r="G355" s="416"/>
      <c r="H355" s="416"/>
      <c r="I355" s="417"/>
      <c r="J355" s="416"/>
      <c r="K355" s="416"/>
      <c r="L355" s="417"/>
      <c r="M355" s="416"/>
      <c r="N355" s="416"/>
      <c r="O355" s="416"/>
      <c r="P355" s="416"/>
      <c r="Q355" s="416"/>
      <c r="R355" s="416"/>
      <c r="S355" s="416"/>
      <c r="T355" s="416"/>
      <c r="U355" s="416"/>
      <c r="V355" s="416"/>
      <c r="W355" s="416"/>
      <c r="X355" s="416"/>
      <c r="Y355" s="416"/>
      <c r="Z355" s="416"/>
      <c r="AA355" s="416"/>
      <c r="AB355" s="416"/>
      <c r="AC355" s="418"/>
      <c r="AE355" s="419"/>
      <c r="AF355" s="122"/>
      <c r="AG355" s="419"/>
      <c r="AH355" s="122"/>
      <c r="AI355" s="419"/>
      <c r="AK355" s="301"/>
    </row>
    <row r="356" spans="4:37" ht="12.75" customHeight="1" outlineLevel="1" x14ac:dyDescent="0.25">
      <c r="D356" s="139" t="str">
        <f>'Line Items'!D1455</f>
        <v>[Rolling Stock - Units/Trains Line 17] VUC</v>
      </c>
      <c r="E356" s="102"/>
      <c r="F356" s="140" t="str">
        <f t="shared" si="11"/>
        <v>£/ vehicle mile</v>
      </c>
      <c r="G356" s="416"/>
      <c r="H356" s="416"/>
      <c r="I356" s="417"/>
      <c r="J356" s="416"/>
      <c r="K356" s="416"/>
      <c r="L356" s="417"/>
      <c r="M356" s="416"/>
      <c r="N356" s="416"/>
      <c r="O356" s="416"/>
      <c r="P356" s="416"/>
      <c r="Q356" s="416"/>
      <c r="R356" s="416"/>
      <c r="S356" s="416"/>
      <c r="T356" s="416"/>
      <c r="U356" s="416"/>
      <c r="V356" s="416"/>
      <c r="W356" s="416"/>
      <c r="X356" s="416"/>
      <c r="Y356" s="416"/>
      <c r="Z356" s="416"/>
      <c r="AA356" s="416"/>
      <c r="AB356" s="416"/>
      <c r="AC356" s="418"/>
      <c r="AE356" s="419"/>
      <c r="AF356" s="122"/>
      <c r="AG356" s="419"/>
      <c r="AH356" s="122"/>
      <c r="AI356" s="419"/>
      <c r="AK356" s="301"/>
    </row>
    <row r="357" spans="4:37" ht="12.75" customHeight="1" outlineLevel="1" x14ac:dyDescent="0.25">
      <c r="D357" s="139" t="str">
        <f>'Line Items'!D1456</f>
        <v>[Rolling Stock - Units/Trains Line 18] VUC</v>
      </c>
      <c r="E357" s="102"/>
      <c r="F357" s="140" t="str">
        <f t="shared" si="11"/>
        <v>£/ vehicle mile</v>
      </c>
      <c r="G357" s="416"/>
      <c r="H357" s="416"/>
      <c r="I357" s="417"/>
      <c r="J357" s="416"/>
      <c r="K357" s="416"/>
      <c r="L357" s="417"/>
      <c r="M357" s="416"/>
      <c r="N357" s="416"/>
      <c r="O357" s="416"/>
      <c r="P357" s="416"/>
      <c r="Q357" s="416"/>
      <c r="R357" s="416"/>
      <c r="S357" s="416"/>
      <c r="T357" s="416"/>
      <c r="U357" s="416"/>
      <c r="V357" s="416"/>
      <c r="W357" s="416"/>
      <c r="X357" s="416"/>
      <c r="Y357" s="416"/>
      <c r="Z357" s="416"/>
      <c r="AA357" s="416"/>
      <c r="AB357" s="416"/>
      <c r="AC357" s="418"/>
      <c r="AE357" s="419"/>
      <c r="AF357" s="122"/>
      <c r="AG357" s="419"/>
      <c r="AH357" s="122"/>
      <c r="AI357" s="419"/>
      <c r="AK357" s="301"/>
    </row>
    <row r="358" spans="4:37" ht="12.75" customHeight="1" outlineLevel="1" x14ac:dyDescent="0.25">
      <c r="D358" s="139" t="str">
        <f>'Line Items'!D1457</f>
        <v>[Rolling Stock - Units/Trains Line 19] VUC</v>
      </c>
      <c r="E358" s="102"/>
      <c r="F358" s="140" t="str">
        <f t="shared" si="11"/>
        <v>£/ vehicle mile</v>
      </c>
      <c r="G358" s="416"/>
      <c r="H358" s="416"/>
      <c r="I358" s="417"/>
      <c r="J358" s="416"/>
      <c r="K358" s="416"/>
      <c r="L358" s="417"/>
      <c r="M358" s="416"/>
      <c r="N358" s="416"/>
      <c r="O358" s="416"/>
      <c r="P358" s="416"/>
      <c r="Q358" s="416"/>
      <c r="R358" s="416"/>
      <c r="S358" s="416"/>
      <c r="T358" s="416"/>
      <c r="U358" s="416"/>
      <c r="V358" s="416"/>
      <c r="W358" s="416"/>
      <c r="X358" s="416"/>
      <c r="Y358" s="416"/>
      <c r="Z358" s="416"/>
      <c r="AA358" s="416"/>
      <c r="AB358" s="416"/>
      <c r="AC358" s="418"/>
      <c r="AE358" s="419"/>
      <c r="AF358" s="122"/>
      <c r="AG358" s="419"/>
      <c r="AH358" s="122"/>
      <c r="AI358" s="419"/>
      <c r="AK358" s="301"/>
    </row>
    <row r="359" spans="4:37" ht="12.75" customHeight="1" outlineLevel="1" x14ac:dyDescent="0.25">
      <c r="D359" s="139" t="str">
        <f>'Line Items'!D1458</f>
        <v>[Rolling Stock - Units/Trains Line 20] VUC</v>
      </c>
      <c r="E359" s="102"/>
      <c r="F359" s="140" t="str">
        <f t="shared" si="11"/>
        <v>£/ vehicle mile</v>
      </c>
      <c r="G359" s="416"/>
      <c r="H359" s="416"/>
      <c r="I359" s="417"/>
      <c r="J359" s="416"/>
      <c r="K359" s="416"/>
      <c r="L359" s="417"/>
      <c r="M359" s="416"/>
      <c r="N359" s="416"/>
      <c r="O359" s="416"/>
      <c r="P359" s="416"/>
      <c r="Q359" s="416"/>
      <c r="R359" s="416"/>
      <c r="S359" s="416"/>
      <c r="T359" s="416"/>
      <c r="U359" s="416"/>
      <c r="V359" s="416"/>
      <c r="W359" s="416"/>
      <c r="X359" s="416"/>
      <c r="Y359" s="416"/>
      <c r="Z359" s="416"/>
      <c r="AA359" s="416"/>
      <c r="AB359" s="416"/>
      <c r="AC359" s="418"/>
      <c r="AE359" s="419"/>
      <c r="AF359" s="122"/>
      <c r="AG359" s="419"/>
      <c r="AH359" s="122"/>
      <c r="AI359" s="419"/>
      <c r="AK359" s="301"/>
    </row>
    <row r="360" spans="4:37" ht="12.75" customHeight="1" outlineLevel="1" x14ac:dyDescent="0.25">
      <c r="D360" s="139" t="str">
        <f>'Line Items'!D1459</f>
        <v>[Rolling Stock - Units/Trains Line 21] VUC</v>
      </c>
      <c r="E360" s="102"/>
      <c r="F360" s="140" t="str">
        <f t="shared" si="11"/>
        <v>£/ vehicle mile</v>
      </c>
      <c r="G360" s="416"/>
      <c r="H360" s="416"/>
      <c r="I360" s="417"/>
      <c r="J360" s="416"/>
      <c r="K360" s="416"/>
      <c r="L360" s="417"/>
      <c r="M360" s="416"/>
      <c r="N360" s="416"/>
      <c r="O360" s="416"/>
      <c r="P360" s="416"/>
      <c r="Q360" s="416"/>
      <c r="R360" s="416"/>
      <c r="S360" s="416"/>
      <c r="T360" s="416"/>
      <c r="U360" s="416"/>
      <c r="V360" s="416"/>
      <c r="W360" s="416"/>
      <c r="X360" s="416"/>
      <c r="Y360" s="416"/>
      <c r="Z360" s="416"/>
      <c r="AA360" s="416"/>
      <c r="AB360" s="416"/>
      <c r="AC360" s="418"/>
      <c r="AE360" s="419"/>
      <c r="AF360" s="122"/>
      <c r="AG360" s="419"/>
      <c r="AH360" s="122"/>
      <c r="AI360" s="419"/>
      <c r="AK360" s="301"/>
    </row>
    <row r="361" spans="4:37" ht="12.75" customHeight="1" outlineLevel="1" x14ac:dyDescent="0.25">
      <c r="D361" s="139" t="str">
        <f>'Line Items'!D1460</f>
        <v>[Rolling Stock - Units/Trains Line 22] VUC</v>
      </c>
      <c r="E361" s="102"/>
      <c r="F361" s="140" t="str">
        <f t="shared" si="11"/>
        <v>£/ vehicle mile</v>
      </c>
      <c r="G361" s="416"/>
      <c r="H361" s="416"/>
      <c r="I361" s="417"/>
      <c r="J361" s="416"/>
      <c r="K361" s="416"/>
      <c r="L361" s="417"/>
      <c r="M361" s="416"/>
      <c r="N361" s="416"/>
      <c r="O361" s="416"/>
      <c r="P361" s="416"/>
      <c r="Q361" s="416"/>
      <c r="R361" s="416"/>
      <c r="S361" s="416"/>
      <c r="T361" s="416"/>
      <c r="U361" s="416"/>
      <c r="V361" s="416"/>
      <c r="W361" s="416"/>
      <c r="X361" s="416"/>
      <c r="Y361" s="416"/>
      <c r="Z361" s="416"/>
      <c r="AA361" s="416"/>
      <c r="AB361" s="416"/>
      <c r="AC361" s="418"/>
      <c r="AE361" s="419"/>
      <c r="AF361" s="122"/>
      <c r="AG361" s="419"/>
      <c r="AH361" s="122"/>
      <c r="AI361" s="419"/>
      <c r="AK361" s="301"/>
    </row>
    <row r="362" spans="4:37" ht="12.75" customHeight="1" outlineLevel="1" x14ac:dyDescent="0.25">
      <c r="D362" s="139" t="str">
        <f>'Line Items'!D1461</f>
        <v>[Rolling Stock - Units/Trains Line 23] VUC</v>
      </c>
      <c r="E362" s="102"/>
      <c r="F362" s="140" t="str">
        <f t="shared" si="11"/>
        <v>£/ vehicle mile</v>
      </c>
      <c r="G362" s="416"/>
      <c r="H362" s="416"/>
      <c r="I362" s="417"/>
      <c r="J362" s="416"/>
      <c r="K362" s="416"/>
      <c r="L362" s="417"/>
      <c r="M362" s="416"/>
      <c r="N362" s="416"/>
      <c r="O362" s="416"/>
      <c r="P362" s="416"/>
      <c r="Q362" s="416"/>
      <c r="R362" s="416"/>
      <c r="S362" s="416"/>
      <c r="T362" s="416"/>
      <c r="U362" s="416"/>
      <c r="V362" s="416"/>
      <c r="W362" s="416"/>
      <c r="X362" s="416"/>
      <c r="Y362" s="416"/>
      <c r="Z362" s="416"/>
      <c r="AA362" s="416"/>
      <c r="AB362" s="416"/>
      <c r="AC362" s="418"/>
      <c r="AE362" s="419"/>
      <c r="AF362" s="122"/>
      <c r="AG362" s="419"/>
      <c r="AH362" s="122"/>
      <c r="AI362" s="419"/>
      <c r="AK362" s="301"/>
    </row>
    <row r="363" spans="4:37" ht="12.75" customHeight="1" outlineLevel="1" x14ac:dyDescent="0.25">
      <c r="D363" s="139" t="str">
        <f>'Line Items'!D1462</f>
        <v>[Rolling Stock - Units/Trains Line 24] VUC</v>
      </c>
      <c r="E363" s="102"/>
      <c r="F363" s="140" t="str">
        <f t="shared" si="11"/>
        <v>£/ vehicle mile</v>
      </c>
      <c r="G363" s="416"/>
      <c r="H363" s="416"/>
      <c r="I363" s="417"/>
      <c r="J363" s="416"/>
      <c r="K363" s="416"/>
      <c r="L363" s="417"/>
      <c r="M363" s="416"/>
      <c r="N363" s="416"/>
      <c r="O363" s="416"/>
      <c r="P363" s="416"/>
      <c r="Q363" s="416"/>
      <c r="R363" s="416"/>
      <c r="S363" s="416"/>
      <c r="T363" s="416"/>
      <c r="U363" s="416"/>
      <c r="V363" s="416"/>
      <c r="W363" s="416"/>
      <c r="X363" s="416"/>
      <c r="Y363" s="416"/>
      <c r="Z363" s="416"/>
      <c r="AA363" s="416"/>
      <c r="AB363" s="416"/>
      <c r="AC363" s="418"/>
      <c r="AE363" s="419"/>
      <c r="AF363" s="122"/>
      <c r="AG363" s="419"/>
      <c r="AH363" s="122"/>
      <c r="AI363" s="419"/>
      <c r="AK363" s="301"/>
    </row>
    <row r="364" spans="4:37" ht="12.75" customHeight="1" outlineLevel="1" x14ac:dyDescent="0.25">
      <c r="D364" s="139" t="str">
        <f>'Line Items'!D1463</f>
        <v>[Rolling Stock - Units/Trains Line 25] VUC</v>
      </c>
      <c r="E364" s="102"/>
      <c r="F364" s="140" t="str">
        <f t="shared" si="11"/>
        <v>£/ vehicle mile</v>
      </c>
      <c r="G364" s="416"/>
      <c r="H364" s="416"/>
      <c r="I364" s="417"/>
      <c r="J364" s="416"/>
      <c r="K364" s="416"/>
      <c r="L364" s="417"/>
      <c r="M364" s="416"/>
      <c r="N364" s="416"/>
      <c r="O364" s="416"/>
      <c r="P364" s="416"/>
      <c r="Q364" s="416"/>
      <c r="R364" s="416"/>
      <c r="S364" s="416"/>
      <c r="T364" s="416"/>
      <c r="U364" s="416"/>
      <c r="V364" s="416"/>
      <c r="W364" s="416"/>
      <c r="X364" s="416"/>
      <c r="Y364" s="416"/>
      <c r="Z364" s="416"/>
      <c r="AA364" s="416"/>
      <c r="AB364" s="416"/>
      <c r="AC364" s="418"/>
      <c r="AE364" s="419"/>
      <c r="AF364" s="122"/>
      <c r="AG364" s="419"/>
      <c r="AH364" s="122"/>
      <c r="AI364" s="419"/>
      <c r="AK364" s="301"/>
    </row>
    <row r="365" spans="4:37" ht="12.75" customHeight="1" outlineLevel="1" x14ac:dyDescent="0.25">
      <c r="D365" s="139" t="str">
        <f>'Line Items'!D1464</f>
        <v>[Rolling Stock - Units/Trains Line 26] VUC</v>
      </c>
      <c r="E365" s="102"/>
      <c r="F365" s="140" t="str">
        <f t="shared" si="11"/>
        <v>£/ vehicle mile</v>
      </c>
      <c r="G365" s="416"/>
      <c r="H365" s="416"/>
      <c r="I365" s="417"/>
      <c r="J365" s="416"/>
      <c r="K365" s="416"/>
      <c r="L365" s="417"/>
      <c r="M365" s="416"/>
      <c r="N365" s="416"/>
      <c r="O365" s="416"/>
      <c r="P365" s="416"/>
      <c r="Q365" s="416"/>
      <c r="R365" s="416"/>
      <c r="S365" s="416"/>
      <c r="T365" s="416"/>
      <c r="U365" s="416"/>
      <c r="V365" s="416"/>
      <c r="W365" s="416"/>
      <c r="X365" s="416"/>
      <c r="Y365" s="416"/>
      <c r="Z365" s="416"/>
      <c r="AA365" s="416"/>
      <c r="AB365" s="416"/>
      <c r="AC365" s="418"/>
      <c r="AE365" s="419"/>
      <c r="AF365" s="122"/>
      <c r="AG365" s="419"/>
      <c r="AH365" s="122"/>
      <c r="AI365" s="419"/>
      <c r="AK365" s="301"/>
    </row>
    <row r="366" spans="4:37" ht="12.75" customHeight="1" outlineLevel="1" x14ac:dyDescent="0.25">
      <c r="D366" s="139" t="str">
        <f>'Line Items'!D1465</f>
        <v>[Rolling Stock - Units/Trains Line 27] VUC</v>
      </c>
      <c r="E366" s="102"/>
      <c r="F366" s="140" t="str">
        <f t="shared" si="11"/>
        <v>£/ vehicle mile</v>
      </c>
      <c r="G366" s="416"/>
      <c r="H366" s="416"/>
      <c r="I366" s="417"/>
      <c r="J366" s="416"/>
      <c r="K366" s="416"/>
      <c r="L366" s="417"/>
      <c r="M366" s="416"/>
      <c r="N366" s="416"/>
      <c r="O366" s="416"/>
      <c r="P366" s="416"/>
      <c r="Q366" s="416"/>
      <c r="R366" s="416"/>
      <c r="S366" s="416"/>
      <c r="T366" s="416"/>
      <c r="U366" s="416"/>
      <c r="V366" s="416"/>
      <c r="W366" s="416"/>
      <c r="X366" s="416"/>
      <c r="Y366" s="416"/>
      <c r="Z366" s="416"/>
      <c r="AA366" s="416"/>
      <c r="AB366" s="416"/>
      <c r="AC366" s="418"/>
      <c r="AE366" s="419"/>
      <c r="AF366" s="122"/>
      <c r="AG366" s="419"/>
      <c r="AH366" s="122"/>
      <c r="AI366" s="419"/>
      <c r="AK366" s="301"/>
    </row>
    <row r="367" spans="4:37" ht="12.75" customHeight="1" outlineLevel="1" x14ac:dyDescent="0.25">
      <c r="D367" s="139" t="str">
        <f>'Line Items'!D1466</f>
        <v>[Rolling Stock - Units/Trains Line 28] VUC</v>
      </c>
      <c r="E367" s="102"/>
      <c r="F367" s="140" t="str">
        <f t="shared" si="11"/>
        <v>£/ vehicle mile</v>
      </c>
      <c r="G367" s="416"/>
      <c r="H367" s="416"/>
      <c r="I367" s="417"/>
      <c r="J367" s="416"/>
      <c r="K367" s="416"/>
      <c r="L367" s="417"/>
      <c r="M367" s="416"/>
      <c r="N367" s="416"/>
      <c r="O367" s="416"/>
      <c r="P367" s="416"/>
      <c r="Q367" s="416"/>
      <c r="R367" s="416"/>
      <c r="S367" s="416"/>
      <c r="T367" s="416"/>
      <c r="U367" s="416"/>
      <c r="V367" s="416"/>
      <c r="W367" s="416"/>
      <c r="X367" s="416"/>
      <c r="Y367" s="416"/>
      <c r="Z367" s="416"/>
      <c r="AA367" s="416"/>
      <c r="AB367" s="416"/>
      <c r="AC367" s="418"/>
      <c r="AE367" s="419"/>
      <c r="AF367" s="122"/>
      <c r="AG367" s="419"/>
      <c r="AH367" s="122"/>
      <c r="AI367" s="419"/>
      <c r="AK367" s="301"/>
    </row>
    <row r="368" spans="4:37" ht="12.75" customHeight="1" outlineLevel="1" x14ac:dyDescent="0.25">
      <c r="D368" s="139" t="str">
        <f>'Line Items'!D1467</f>
        <v>[Rolling Stock - Units/Trains Line 29] VUC</v>
      </c>
      <c r="E368" s="102"/>
      <c r="F368" s="140" t="str">
        <f t="shared" si="11"/>
        <v>£/ vehicle mile</v>
      </c>
      <c r="G368" s="416"/>
      <c r="H368" s="416"/>
      <c r="I368" s="417"/>
      <c r="J368" s="416"/>
      <c r="K368" s="416"/>
      <c r="L368" s="417"/>
      <c r="M368" s="416"/>
      <c r="N368" s="416"/>
      <c r="O368" s="416"/>
      <c r="P368" s="416"/>
      <c r="Q368" s="416"/>
      <c r="R368" s="416"/>
      <c r="S368" s="416"/>
      <c r="T368" s="416"/>
      <c r="U368" s="416"/>
      <c r="V368" s="416"/>
      <c r="W368" s="416"/>
      <c r="X368" s="416"/>
      <c r="Y368" s="416"/>
      <c r="Z368" s="416"/>
      <c r="AA368" s="416"/>
      <c r="AB368" s="416"/>
      <c r="AC368" s="418"/>
      <c r="AE368" s="419"/>
      <c r="AF368" s="122"/>
      <c r="AG368" s="419"/>
      <c r="AH368" s="122"/>
      <c r="AI368" s="419"/>
      <c r="AK368" s="301"/>
    </row>
    <row r="369" spans="4:37" ht="12.75" customHeight="1" outlineLevel="1" x14ac:dyDescent="0.25">
      <c r="D369" s="139" t="str">
        <f>'Line Items'!D1468</f>
        <v>[Rolling Stock - Units/Trains Line 30] VUC</v>
      </c>
      <c r="E369" s="102"/>
      <c r="F369" s="140" t="str">
        <f t="shared" si="11"/>
        <v>£/ vehicle mile</v>
      </c>
      <c r="G369" s="416"/>
      <c r="H369" s="416"/>
      <c r="I369" s="417"/>
      <c r="J369" s="416"/>
      <c r="K369" s="416"/>
      <c r="L369" s="417"/>
      <c r="M369" s="416"/>
      <c r="N369" s="416"/>
      <c r="O369" s="416"/>
      <c r="P369" s="416"/>
      <c r="Q369" s="416"/>
      <c r="R369" s="416"/>
      <c r="S369" s="416"/>
      <c r="T369" s="416"/>
      <c r="U369" s="416"/>
      <c r="V369" s="416"/>
      <c r="W369" s="416"/>
      <c r="X369" s="416"/>
      <c r="Y369" s="416"/>
      <c r="Z369" s="416"/>
      <c r="AA369" s="416"/>
      <c r="AB369" s="416"/>
      <c r="AC369" s="418"/>
      <c r="AE369" s="419"/>
      <c r="AF369" s="122"/>
      <c r="AG369" s="419"/>
      <c r="AH369" s="122"/>
      <c r="AI369" s="419"/>
      <c r="AK369" s="301"/>
    </row>
    <row r="370" spans="4:37" ht="12.75" customHeight="1" outlineLevel="1" x14ac:dyDescent="0.25">
      <c r="D370" s="139" t="str">
        <f>'Line Items'!D1469</f>
        <v>[Rolling Stock - Units/Trains Line 31] VUC</v>
      </c>
      <c r="E370" s="102"/>
      <c r="F370" s="140" t="str">
        <f t="shared" si="11"/>
        <v>£/ vehicle mile</v>
      </c>
      <c r="G370" s="416"/>
      <c r="H370" s="416"/>
      <c r="I370" s="417"/>
      <c r="J370" s="416"/>
      <c r="K370" s="416"/>
      <c r="L370" s="417"/>
      <c r="M370" s="416"/>
      <c r="N370" s="416"/>
      <c r="O370" s="416"/>
      <c r="P370" s="416"/>
      <c r="Q370" s="416"/>
      <c r="R370" s="416"/>
      <c r="S370" s="416"/>
      <c r="T370" s="416"/>
      <c r="U370" s="416"/>
      <c r="V370" s="416"/>
      <c r="W370" s="416"/>
      <c r="X370" s="416"/>
      <c r="Y370" s="416"/>
      <c r="Z370" s="416"/>
      <c r="AA370" s="416"/>
      <c r="AB370" s="416"/>
      <c r="AC370" s="418"/>
      <c r="AE370" s="419"/>
      <c r="AF370" s="122"/>
      <c r="AG370" s="419"/>
      <c r="AH370" s="122"/>
      <c r="AI370" s="419"/>
      <c r="AK370" s="301"/>
    </row>
    <row r="371" spans="4:37" ht="12.75" customHeight="1" outlineLevel="1" x14ac:dyDescent="0.25">
      <c r="D371" s="139" t="str">
        <f>'Line Items'!D1470</f>
        <v>[Rolling Stock - Units/Trains Line 32] VUC</v>
      </c>
      <c r="E371" s="102"/>
      <c r="F371" s="140" t="str">
        <f t="shared" si="11"/>
        <v>£/ vehicle mile</v>
      </c>
      <c r="G371" s="416"/>
      <c r="H371" s="416"/>
      <c r="I371" s="417"/>
      <c r="J371" s="416"/>
      <c r="K371" s="416"/>
      <c r="L371" s="417"/>
      <c r="M371" s="416"/>
      <c r="N371" s="416"/>
      <c r="O371" s="416"/>
      <c r="P371" s="416"/>
      <c r="Q371" s="416"/>
      <c r="R371" s="416"/>
      <c r="S371" s="416"/>
      <c r="T371" s="416"/>
      <c r="U371" s="416"/>
      <c r="V371" s="416"/>
      <c r="W371" s="416"/>
      <c r="X371" s="416"/>
      <c r="Y371" s="416"/>
      <c r="Z371" s="416"/>
      <c r="AA371" s="416"/>
      <c r="AB371" s="416"/>
      <c r="AC371" s="418"/>
      <c r="AE371" s="419"/>
      <c r="AF371" s="122"/>
      <c r="AG371" s="419"/>
      <c r="AH371" s="122"/>
      <c r="AI371" s="419"/>
      <c r="AK371" s="301"/>
    </row>
    <row r="372" spans="4:37" ht="12.75" customHeight="1" outlineLevel="1" x14ac:dyDescent="0.25">
      <c r="D372" s="139" t="str">
        <f>'Line Items'!D1471</f>
        <v>[Rolling Stock - Units/Trains Line 33] VUC</v>
      </c>
      <c r="E372" s="102"/>
      <c r="F372" s="140" t="str">
        <f t="shared" si="11"/>
        <v>£/ vehicle mile</v>
      </c>
      <c r="G372" s="416"/>
      <c r="H372" s="416"/>
      <c r="I372" s="417"/>
      <c r="J372" s="416"/>
      <c r="K372" s="416"/>
      <c r="L372" s="417"/>
      <c r="M372" s="416"/>
      <c r="N372" s="416"/>
      <c r="O372" s="416"/>
      <c r="P372" s="416"/>
      <c r="Q372" s="416"/>
      <c r="R372" s="416"/>
      <c r="S372" s="416"/>
      <c r="T372" s="416"/>
      <c r="U372" s="416"/>
      <c r="V372" s="416"/>
      <c r="W372" s="416"/>
      <c r="X372" s="416"/>
      <c r="Y372" s="416"/>
      <c r="Z372" s="416"/>
      <c r="AA372" s="416"/>
      <c r="AB372" s="416"/>
      <c r="AC372" s="418"/>
      <c r="AE372" s="419"/>
      <c r="AF372" s="122"/>
      <c r="AG372" s="419"/>
      <c r="AH372" s="122"/>
      <c r="AI372" s="419"/>
      <c r="AK372" s="301"/>
    </row>
    <row r="373" spans="4:37" ht="12.75" customHeight="1" outlineLevel="1" x14ac:dyDescent="0.25">
      <c r="D373" s="139" t="str">
        <f>'Line Items'!D1472</f>
        <v>[Rolling Stock - Units/Trains Line 34] VUC</v>
      </c>
      <c r="E373" s="102"/>
      <c r="F373" s="140" t="str">
        <f t="shared" si="11"/>
        <v>£/ vehicle mile</v>
      </c>
      <c r="G373" s="416"/>
      <c r="H373" s="416"/>
      <c r="I373" s="417"/>
      <c r="J373" s="416"/>
      <c r="K373" s="416"/>
      <c r="L373" s="417"/>
      <c r="M373" s="416"/>
      <c r="N373" s="416"/>
      <c r="O373" s="416"/>
      <c r="P373" s="416"/>
      <c r="Q373" s="416"/>
      <c r="R373" s="416"/>
      <c r="S373" s="416"/>
      <c r="T373" s="416"/>
      <c r="U373" s="416"/>
      <c r="V373" s="416"/>
      <c r="W373" s="416"/>
      <c r="X373" s="416"/>
      <c r="Y373" s="416"/>
      <c r="Z373" s="416"/>
      <c r="AA373" s="416"/>
      <c r="AB373" s="416"/>
      <c r="AC373" s="418"/>
      <c r="AE373" s="419"/>
      <c r="AF373" s="122"/>
      <c r="AG373" s="419"/>
      <c r="AH373" s="122"/>
      <c r="AI373" s="419"/>
      <c r="AK373" s="301"/>
    </row>
    <row r="374" spans="4:37" ht="12.75" customHeight="1" outlineLevel="1" x14ac:dyDescent="0.25">
      <c r="D374" s="139" t="str">
        <f>'Line Items'!D1473</f>
        <v>[Rolling Stock - Units/Trains Line 35] VUC</v>
      </c>
      <c r="E374" s="102"/>
      <c r="F374" s="140" t="str">
        <f t="shared" si="11"/>
        <v>£/ vehicle mile</v>
      </c>
      <c r="G374" s="416"/>
      <c r="H374" s="416"/>
      <c r="I374" s="417"/>
      <c r="J374" s="416"/>
      <c r="K374" s="416"/>
      <c r="L374" s="417"/>
      <c r="M374" s="416"/>
      <c r="N374" s="416"/>
      <c r="O374" s="416"/>
      <c r="P374" s="416"/>
      <c r="Q374" s="416"/>
      <c r="R374" s="416"/>
      <c r="S374" s="416"/>
      <c r="T374" s="416"/>
      <c r="U374" s="416"/>
      <c r="V374" s="416"/>
      <c r="W374" s="416"/>
      <c r="X374" s="416"/>
      <c r="Y374" s="416"/>
      <c r="Z374" s="416"/>
      <c r="AA374" s="416"/>
      <c r="AB374" s="416"/>
      <c r="AC374" s="418"/>
      <c r="AE374" s="419"/>
      <c r="AF374" s="122"/>
      <c r="AG374" s="419"/>
      <c r="AH374" s="122"/>
      <c r="AI374" s="419"/>
      <c r="AK374" s="301"/>
    </row>
    <row r="375" spans="4:37" ht="12.75" customHeight="1" outlineLevel="1" x14ac:dyDescent="0.25">
      <c r="D375" s="139" t="str">
        <f>'Line Items'!D1474</f>
        <v>[Rolling Stock - Units/Trains Line 36] VUC</v>
      </c>
      <c r="E375" s="102"/>
      <c r="F375" s="140" t="str">
        <f t="shared" si="11"/>
        <v>£/ vehicle mile</v>
      </c>
      <c r="G375" s="416"/>
      <c r="H375" s="416"/>
      <c r="I375" s="417"/>
      <c r="J375" s="416"/>
      <c r="K375" s="416"/>
      <c r="L375" s="417"/>
      <c r="M375" s="416"/>
      <c r="N375" s="416"/>
      <c r="O375" s="416"/>
      <c r="P375" s="416"/>
      <c r="Q375" s="416"/>
      <c r="R375" s="416"/>
      <c r="S375" s="416"/>
      <c r="T375" s="416"/>
      <c r="U375" s="416"/>
      <c r="V375" s="416"/>
      <c r="W375" s="416"/>
      <c r="X375" s="416"/>
      <c r="Y375" s="416"/>
      <c r="Z375" s="416"/>
      <c r="AA375" s="416"/>
      <c r="AB375" s="416"/>
      <c r="AC375" s="418"/>
      <c r="AE375" s="419"/>
      <c r="AF375" s="122"/>
      <c r="AG375" s="419"/>
      <c r="AH375" s="122"/>
      <c r="AI375" s="419"/>
      <c r="AK375" s="301"/>
    </row>
    <row r="376" spans="4:37" ht="12.75" customHeight="1" outlineLevel="1" x14ac:dyDescent="0.25">
      <c r="D376" s="139" t="str">
        <f>'Line Items'!D1475</f>
        <v>[Rolling Stock - Units/Trains Line 37] VUC</v>
      </c>
      <c r="E376" s="102"/>
      <c r="F376" s="140" t="str">
        <f t="shared" si="11"/>
        <v>£/ vehicle mile</v>
      </c>
      <c r="G376" s="416"/>
      <c r="H376" s="416"/>
      <c r="I376" s="417"/>
      <c r="J376" s="416"/>
      <c r="K376" s="416"/>
      <c r="L376" s="417"/>
      <c r="M376" s="416"/>
      <c r="N376" s="416"/>
      <c r="O376" s="416"/>
      <c r="P376" s="416"/>
      <c r="Q376" s="416"/>
      <c r="R376" s="416"/>
      <c r="S376" s="416"/>
      <c r="T376" s="416"/>
      <c r="U376" s="416"/>
      <c r="V376" s="416"/>
      <c r="W376" s="416"/>
      <c r="X376" s="416"/>
      <c r="Y376" s="416"/>
      <c r="Z376" s="416"/>
      <c r="AA376" s="416"/>
      <c r="AB376" s="416"/>
      <c r="AC376" s="418"/>
      <c r="AE376" s="419"/>
      <c r="AF376" s="122"/>
      <c r="AG376" s="419"/>
      <c r="AH376" s="122"/>
      <c r="AI376" s="419"/>
      <c r="AK376" s="301"/>
    </row>
    <row r="377" spans="4:37" ht="12.75" customHeight="1" outlineLevel="1" x14ac:dyDescent="0.25">
      <c r="D377" s="139" t="str">
        <f>'Line Items'!D1476</f>
        <v>[Rolling Stock - Units/Trains Line 38] VUC</v>
      </c>
      <c r="E377" s="102"/>
      <c r="F377" s="140" t="str">
        <f t="shared" si="11"/>
        <v>£/ vehicle mile</v>
      </c>
      <c r="G377" s="416"/>
      <c r="H377" s="416"/>
      <c r="I377" s="417"/>
      <c r="J377" s="416"/>
      <c r="K377" s="416"/>
      <c r="L377" s="417"/>
      <c r="M377" s="416"/>
      <c r="N377" s="416"/>
      <c r="O377" s="416"/>
      <c r="P377" s="416"/>
      <c r="Q377" s="416"/>
      <c r="R377" s="416"/>
      <c r="S377" s="416"/>
      <c r="T377" s="416"/>
      <c r="U377" s="416"/>
      <c r="V377" s="416"/>
      <c r="W377" s="416"/>
      <c r="X377" s="416"/>
      <c r="Y377" s="416"/>
      <c r="Z377" s="416"/>
      <c r="AA377" s="416"/>
      <c r="AB377" s="416"/>
      <c r="AC377" s="418"/>
      <c r="AE377" s="419"/>
      <c r="AF377" s="122"/>
      <c r="AG377" s="419"/>
      <c r="AH377" s="122"/>
      <c r="AI377" s="419"/>
      <c r="AK377" s="301"/>
    </row>
    <row r="378" spans="4:37" ht="12.75" customHeight="1" outlineLevel="1" x14ac:dyDescent="0.25">
      <c r="D378" s="139" t="str">
        <f>'Line Items'!D1477</f>
        <v>[Rolling Stock - Units/Trains Line 39] VUC</v>
      </c>
      <c r="E378" s="102"/>
      <c r="F378" s="140" t="str">
        <f t="shared" si="11"/>
        <v>£/ vehicle mile</v>
      </c>
      <c r="G378" s="416"/>
      <c r="H378" s="416"/>
      <c r="I378" s="417"/>
      <c r="J378" s="416"/>
      <c r="K378" s="416"/>
      <c r="L378" s="417"/>
      <c r="M378" s="416"/>
      <c r="N378" s="416"/>
      <c r="O378" s="416"/>
      <c r="P378" s="416"/>
      <c r="Q378" s="416"/>
      <c r="R378" s="416"/>
      <c r="S378" s="416"/>
      <c r="T378" s="416"/>
      <c r="U378" s="416"/>
      <c r="V378" s="416"/>
      <c r="W378" s="416"/>
      <c r="X378" s="416"/>
      <c r="Y378" s="416"/>
      <c r="Z378" s="416"/>
      <c r="AA378" s="416"/>
      <c r="AB378" s="416"/>
      <c r="AC378" s="418"/>
      <c r="AE378" s="419"/>
      <c r="AF378" s="122"/>
      <c r="AG378" s="419"/>
      <c r="AH378" s="122"/>
      <c r="AI378" s="419"/>
      <c r="AK378" s="301"/>
    </row>
    <row r="379" spans="4:37" ht="12.75" customHeight="1" outlineLevel="1" x14ac:dyDescent="0.25">
      <c r="D379" s="139" t="str">
        <f>'Line Items'!D1478</f>
        <v>[Rolling Stock - Units/Trains Line 40] VUC</v>
      </c>
      <c r="E379" s="102"/>
      <c r="F379" s="140" t="str">
        <f t="shared" si="11"/>
        <v>£/ vehicle mile</v>
      </c>
      <c r="G379" s="416"/>
      <c r="H379" s="416"/>
      <c r="I379" s="417"/>
      <c r="J379" s="416"/>
      <c r="K379" s="416"/>
      <c r="L379" s="417"/>
      <c r="M379" s="416"/>
      <c r="N379" s="416"/>
      <c r="O379" s="416"/>
      <c r="P379" s="416"/>
      <c r="Q379" s="416"/>
      <c r="R379" s="416"/>
      <c r="S379" s="416"/>
      <c r="T379" s="416"/>
      <c r="U379" s="416"/>
      <c r="V379" s="416"/>
      <c r="W379" s="416"/>
      <c r="X379" s="416"/>
      <c r="Y379" s="416"/>
      <c r="Z379" s="416"/>
      <c r="AA379" s="416"/>
      <c r="AB379" s="416"/>
      <c r="AC379" s="418"/>
      <c r="AE379" s="419"/>
      <c r="AF379" s="122"/>
      <c r="AG379" s="419"/>
      <c r="AH379" s="122"/>
      <c r="AI379" s="419"/>
      <c r="AK379" s="301"/>
    </row>
    <row r="380" spans="4:37" ht="12.75" customHeight="1" outlineLevel="1" x14ac:dyDescent="0.25">
      <c r="D380" s="139" t="str">
        <f>'Line Items'!D1479</f>
        <v>[Rolling Stock - Units/Trains Line 41] VUC</v>
      </c>
      <c r="E380" s="102"/>
      <c r="F380" s="140" t="str">
        <f t="shared" si="11"/>
        <v>£/ vehicle mile</v>
      </c>
      <c r="G380" s="416"/>
      <c r="H380" s="416"/>
      <c r="I380" s="417"/>
      <c r="J380" s="416"/>
      <c r="K380" s="416"/>
      <c r="L380" s="417"/>
      <c r="M380" s="416"/>
      <c r="N380" s="416"/>
      <c r="O380" s="416"/>
      <c r="P380" s="416"/>
      <c r="Q380" s="416"/>
      <c r="R380" s="416"/>
      <c r="S380" s="416"/>
      <c r="T380" s="416"/>
      <c r="U380" s="416"/>
      <c r="V380" s="416"/>
      <c r="W380" s="416"/>
      <c r="X380" s="416"/>
      <c r="Y380" s="416"/>
      <c r="Z380" s="416"/>
      <c r="AA380" s="416"/>
      <c r="AB380" s="416"/>
      <c r="AC380" s="418"/>
      <c r="AE380" s="285"/>
      <c r="AG380" s="285"/>
      <c r="AI380" s="285"/>
      <c r="AK380" s="301"/>
    </row>
    <row r="381" spans="4:37" ht="12.75" customHeight="1" outlineLevel="1" x14ac:dyDescent="0.25">
      <c r="D381" s="139" t="str">
        <f>'Line Items'!D1480</f>
        <v>[Rolling Stock - Units/Trains Line 42] VUC</v>
      </c>
      <c r="E381" s="102"/>
      <c r="F381" s="140" t="str">
        <f t="shared" si="11"/>
        <v>£/ vehicle mile</v>
      </c>
      <c r="G381" s="283"/>
      <c r="H381" s="283"/>
      <c r="I381" s="389"/>
      <c r="J381" s="283"/>
      <c r="K381" s="283"/>
      <c r="L381" s="389"/>
      <c r="M381" s="283"/>
      <c r="N381" s="283"/>
      <c r="O381" s="283"/>
      <c r="P381" s="283"/>
      <c r="Q381" s="283"/>
      <c r="R381" s="283"/>
      <c r="S381" s="283"/>
      <c r="T381" s="283"/>
      <c r="U381" s="283"/>
      <c r="V381" s="283"/>
      <c r="W381" s="283"/>
      <c r="X381" s="283"/>
      <c r="Y381" s="283"/>
      <c r="Z381" s="283"/>
      <c r="AA381" s="283"/>
      <c r="AB381" s="283"/>
      <c r="AC381" s="284"/>
      <c r="AE381" s="285"/>
      <c r="AG381" s="285"/>
      <c r="AI381" s="285"/>
      <c r="AK381" s="301"/>
    </row>
    <row r="382" spans="4:37" ht="12.75" customHeight="1" outlineLevel="1" x14ac:dyDescent="0.25">
      <c r="D382" s="139" t="str">
        <f>'Line Items'!D1481</f>
        <v>[Rolling Stock - Units/Trains Line 43] VUC</v>
      </c>
      <c r="E382" s="102"/>
      <c r="F382" s="140" t="str">
        <f t="shared" si="11"/>
        <v>£/ vehicle mile</v>
      </c>
      <c r="G382" s="283"/>
      <c r="H382" s="283"/>
      <c r="I382" s="389"/>
      <c r="J382" s="283"/>
      <c r="K382" s="283"/>
      <c r="L382" s="389"/>
      <c r="M382" s="283"/>
      <c r="N382" s="283"/>
      <c r="O382" s="283"/>
      <c r="P382" s="283"/>
      <c r="Q382" s="283"/>
      <c r="R382" s="283"/>
      <c r="S382" s="283"/>
      <c r="T382" s="283"/>
      <c r="U382" s="283"/>
      <c r="V382" s="283"/>
      <c r="W382" s="283"/>
      <c r="X382" s="283"/>
      <c r="Y382" s="283"/>
      <c r="Z382" s="283"/>
      <c r="AA382" s="283"/>
      <c r="AB382" s="283"/>
      <c r="AC382" s="284"/>
      <c r="AE382" s="285"/>
      <c r="AG382" s="285"/>
      <c r="AI382" s="285"/>
      <c r="AK382" s="301"/>
    </row>
    <row r="383" spans="4:37" ht="12.75" customHeight="1" outlineLevel="1" x14ac:dyDescent="0.25">
      <c r="D383" s="139" t="str">
        <f>'Line Items'!D1482</f>
        <v>[Rolling Stock - Units/Trains Line 44] VUC</v>
      </c>
      <c r="E383" s="102"/>
      <c r="F383" s="140" t="str">
        <f t="shared" si="11"/>
        <v>£/ vehicle mile</v>
      </c>
      <c r="G383" s="283"/>
      <c r="H383" s="283"/>
      <c r="I383" s="389"/>
      <c r="J383" s="283"/>
      <c r="K383" s="283"/>
      <c r="L383" s="389"/>
      <c r="M383" s="283"/>
      <c r="N383" s="283"/>
      <c r="O383" s="283"/>
      <c r="P383" s="283"/>
      <c r="Q383" s="283"/>
      <c r="R383" s="283"/>
      <c r="S383" s="283"/>
      <c r="T383" s="283"/>
      <c r="U383" s="283"/>
      <c r="V383" s="283"/>
      <c r="W383" s="283"/>
      <c r="X383" s="283"/>
      <c r="Y383" s="283"/>
      <c r="Z383" s="283"/>
      <c r="AA383" s="283"/>
      <c r="AB383" s="283"/>
      <c r="AC383" s="284"/>
      <c r="AE383" s="285"/>
      <c r="AG383" s="285"/>
      <c r="AI383" s="285"/>
      <c r="AK383" s="301"/>
    </row>
    <row r="384" spans="4:37" ht="12.75" customHeight="1" outlineLevel="1" x14ac:dyDescent="0.25">
      <c r="D384" s="139" t="str">
        <f>'Line Items'!D1483</f>
        <v>[Rolling Stock - Units/Trains Line 45] VUC</v>
      </c>
      <c r="E384" s="102"/>
      <c r="F384" s="140" t="str">
        <f t="shared" si="11"/>
        <v>£/ vehicle mile</v>
      </c>
      <c r="G384" s="283"/>
      <c r="H384" s="283"/>
      <c r="I384" s="389"/>
      <c r="J384" s="283"/>
      <c r="K384" s="283"/>
      <c r="L384" s="389"/>
      <c r="M384" s="283"/>
      <c r="N384" s="283"/>
      <c r="O384" s="283"/>
      <c r="P384" s="283"/>
      <c r="Q384" s="283"/>
      <c r="R384" s="283"/>
      <c r="S384" s="283"/>
      <c r="T384" s="283"/>
      <c r="U384" s="283"/>
      <c r="V384" s="283"/>
      <c r="W384" s="283"/>
      <c r="X384" s="283"/>
      <c r="Y384" s="283"/>
      <c r="Z384" s="283"/>
      <c r="AA384" s="283"/>
      <c r="AB384" s="283"/>
      <c r="AC384" s="284"/>
      <c r="AE384" s="285"/>
      <c r="AG384" s="285"/>
      <c r="AI384" s="285"/>
      <c r="AK384" s="301"/>
    </row>
    <row r="385" spans="4:37" ht="12.75" customHeight="1" outlineLevel="1" x14ac:dyDescent="0.25">
      <c r="D385" s="139" t="str">
        <f>'Line Items'!D1484</f>
        <v>[Rolling Stock - Units/Trains Line 46] VUC</v>
      </c>
      <c r="E385" s="102"/>
      <c r="F385" s="140" t="str">
        <f t="shared" si="11"/>
        <v>£/ vehicle mile</v>
      </c>
      <c r="G385" s="283"/>
      <c r="H385" s="283"/>
      <c r="I385" s="389"/>
      <c r="J385" s="283"/>
      <c r="K385" s="283"/>
      <c r="L385" s="389"/>
      <c r="M385" s="283"/>
      <c r="N385" s="283"/>
      <c r="O385" s="283"/>
      <c r="P385" s="283"/>
      <c r="Q385" s="283"/>
      <c r="R385" s="283"/>
      <c r="S385" s="283"/>
      <c r="T385" s="283"/>
      <c r="U385" s="283"/>
      <c r="V385" s="283"/>
      <c r="W385" s="283"/>
      <c r="X385" s="283"/>
      <c r="Y385" s="283"/>
      <c r="Z385" s="283"/>
      <c r="AA385" s="283"/>
      <c r="AB385" s="283"/>
      <c r="AC385" s="284"/>
      <c r="AE385" s="285"/>
      <c r="AG385" s="285"/>
      <c r="AI385" s="285"/>
      <c r="AK385" s="301"/>
    </row>
    <row r="386" spans="4:37" ht="12.75" customHeight="1" outlineLevel="1" x14ac:dyDescent="0.25">
      <c r="D386" s="139" t="str">
        <f>'Line Items'!D1485</f>
        <v>[Rolling Stock - Units/Trains Line 47] VUC</v>
      </c>
      <c r="E386" s="102"/>
      <c r="F386" s="140" t="str">
        <f t="shared" si="11"/>
        <v>£/ vehicle mile</v>
      </c>
      <c r="G386" s="283"/>
      <c r="H386" s="283"/>
      <c r="I386" s="389"/>
      <c r="J386" s="283"/>
      <c r="K386" s="283"/>
      <c r="L386" s="389"/>
      <c r="M386" s="283"/>
      <c r="N386" s="283"/>
      <c r="O386" s="283"/>
      <c r="P386" s="283"/>
      <c r="Q386" s="283"/>
      <c r="R386" s="283"/>
      <c r="S386" s="283"/>
      <c r="T386" s="283"/>
      <c r="U386" s="283"/>
      <c r="V386" s="283"/>
      <c r="W386" s="283"/>
      <c r="X386" s="283"/>
      <c r="Y386" s="283"/>
      <c r="Z386" s="283"/>
      <c r="AA386" s="283"/>
      <c r="AB386" s="283"/>
      <c r="AC386" s="284"/>
      <c r="AE386" s="285"/>
      <c r="AG386" s="285"/>
      <c r="AI386" s="285"/>
      <c r="AK386" s="301"/>
    </row>
    <row r="387" spans="4:37" ht="12.75" customHeight="1" outlineLevel="1" x14ac:dyDescent="0.25">
      <c r="D387" s="139" t="str">
        <f>'Line Items'!D1486</f>
        <v>[Rolling Stock - Units/Trains Line 48] VUC</v>
      </c>
      <c r="E387" s="102"/>
      <c r="F387" s="140" t="str">
        <f t="shared" si="11"/>
        <v>£/ vehicle mile</v>
      </c>
      <c r="G387" s="283"/>
      <c r="H387" s="283"/>
      <c r="I387" s="389"/>
      <c r="J387" s="283"/>
      <c r="K387" s="283"/>
      <c r="L387" s="389"/>
      <c r="M387" s="283"/>
      <c r="N387" s="283"/>
      <c r="O387" s="283"/>
      <c r="P387" s="283"/>
      <c r="Q387" s="283"/>
      <c r="R387" s="283"/>
      <c r="S387" s="283"/>
      <c r="T387" s="283"/>
      <c r="U387" s="283"/>
      <c r="V387" s="283"/>
      <c r="W387" s="283"/>
      <c r="X387" s="283"/>
      <c r="Y387" s="283"/>
      <c r="Z387" s="283"/>
      <c r="AA387" s="283"/>
      <c r="AB387" s="283"/>
      <c r="AC387" s="284"/>
      <c r="AE387" s="285"/>
      <c r="AG387" s="285"/>
      <c r="AI387" s="285"/>
      <c r="AK387" s="301"/>
    </row>
    <row r="388" spans="4:37" ht="12.75" customHeight="1" outlineLevel="1" x14ac:dyDescent="0.25">
      <c r="D388" s="139" t="str">
        <f>'Line Items'!D1487</f>
        <v>[Rolling Stock - Units/Trains Line 49] VUC</v>
      </c>
      <c r="E388" s="102"/>
      <c r="F388" s="140" t="str">
        <f t="shared" si="11"/>
        <v>£/ vehicle mile</v>
      </c>
      <c r="G388" s="283"/>
      <c r="H388" s="283"/>
      <c r="I388" s="389"/>
      <c r="J388" s="283"/>
      <c r="K388" s="283"/>
      <c r="L388" s="389"/>
      <c r="M388" s="283"/>
      <c r="N388" s="283"/>
      <c r="O388" s="283"/>
      <c r="P388" s="283"/>
      <c r="Q388" s="283"/>
      <c r="R388" s="283"/>
      <c r="S388" s="283"/>
      <c r="T388" s="283"/>
      <c r="U388" s="283"/>
      <c r="V388" s="283"/>
      <c r="W388" s="283"/>
      <c r="X388" s="283"/>
      <c r="Y388" s="283"/>
      <c r="Z388" s="283"/>
      <c r="AA388" s="283"/>
      <c r="AB388" s="283"/>
      <c r="AC388" s="284"/>
      <c r="AE388" s="285"/>
      <c r="AG388" s="285"/>
      <c r="AI388" s="285"/>
      <c r="AK388" s="301"/>
    </row>
    <row r="389" spans="4:37" ht="12.75" customHeight="1" outlineLevel="1" x14ac:dyDescent="0.25">
      <c r="D389" s="139" t="str">
        <f>'Line Items'!D1488</f>
        <v>[Rolling Stock - Units/Trains Line 50] VUC</v>
      </c>
      <c r="E389" s="102"/>
      <c r="F389" s="140" t="str">
        <f t="shared" si="11"/>
        <v>£/ vehicle mile</v>
      </c>
      <c r="G389" s="283"/>
      <c r="H389" s="283"/>
      <c r="I389" s="389"/>
      <c r="J389" s="283"/>
      <c r="K389" s="283"/>
      <c r="L389" s="389"/>
      <c r="M389" s="283"/>
      <c r="N389" s="283"/>
      <c r="O389" s="283"/>
      <c r="P389" s="283"/>
      <c r="Q389" s="283"/>
      <c r="R389" s="283"/>
      <c r="S389" s="283"/>
      <c r="T389" s="283"/>
      <c r="U389" s="283"/>
      <c r="V389" s="283"/>
      <c r="W389" s="283"/>
      <c r="X389" s="283"/>
      <c r="Y389" s="283"/>
      <c r="Z389" s="283"/>
      <c r="AA389" s="283"/>
      <c r="AB389" s="283"/>
      <c r="AC389" s="284"/>
      <c r="AE389" s="285"/>
      <c r="AG389" s="285"/>
      <c r="AI389" s="285"/>
      <c r="AK389" s="301"/>
    </row>
    <row r="390" spans="4:37" ht="12.75" customHeight="1" outlineLevel="1" x14ac:dyDescent="0.25">
      <c r="D390" s="139" t="str">
        <f>'Line Items'!D1489</f>
        <v>[Rolling Stock - Units/Trains Line 51] VUC</v>
      </c>
      <c r="E390" s="102"/>
      <c r="F390" s="140" t="str">
        <f t="shared" si="11"/>
        <v>£/ vehicle mile</v>
      </c>
      <c r="G390" s="283"/>
      <c r="H390" s="283"/>
      <c r="I390" s="389"/>
      <c r="J390" s="283"/>
      <c r="K390" s="283"/>
      <c r="L390" s="389"/>
      <c r="M390" s="283"/>
      <c r="N390" s="283"/>
      <c r="O390" s="283"/>
      <c r="P390" s="283"/>
      <c r="Q390" s="283"/>
      <c r="R390" s="283"/>
      <c r="S390" s="283"/>
      <c r="T390" s="283"/>
      <c r="U390" s="283"/>
      <c r="V390" s="283"/>
      <c r="W390" s="283"/>
      <c r="X390" s="283"/>
      <c r="Y390" s="283"/>
      <c r="Z390" s="283"/>
      <c r="AA390" s="283"/>
      <c r="AB390" s="283"/>
      <c r="AC390" s="284"/>
      <c r="AE390" s="285"/>
      <c r="AG390" s="285"/>
      <c r="AI390" s="285"/>
      <c r="AK390" s="301"/>
    </row>
    <row r="391" spans="4:37" ht="12.75" customHeight="1" outlineLevel="1" x14ac:dyDescent="0.25">
      <c r="D391" s="139" t="str">
        <f>'Line Items'!D1490</f>
        <v>[Rolling Stock - Units/Trains Line 52] VUC</v>
      </c>
      <c r="E391" s="102"/>
      <c r="F391" s="140" t="str">
        <f t="shared" si="11"/>
        <v>£/ vehicle mile</v>
      </c>
      <c r="G391" s="283"/>
      <c r="H391" s="283"/>
      <c r="I391" s="389"/>
      <c r="J391" s="283"/>
      <c r="K391" s="283"/>
      <c r="L391" s="389"/>
      <c r="M391" s="283"/>
      <c r="N391" s="283"/>
      <c r="O391" s="283"/>
      <c r="P391" s="283"/>
      <c r="Q391" s="283"/>
      <c r="R391" s="283"/>
      <c r="S391" s="283"/>
      <c r="T391" s="283"/>
      <c r="U391" s="283"/>
      <c r="V391" s="283"/>
      <c r="W391" s="283"/>
      <c r="X391" s="283"/>
      <c r="Y391" s="283"/>
      <c r="Z391" s="283"/>
      <c r="AA391" s="283"/>
      <c r="AB391" s="283"/>
      <c r="AC391" s="284"/>
      <c r="AE391" s="285"/>
      <c r="AG391" s="285"/>
      <c r="AI391" s="285"/>
      <c r="AK391" s="301"/>
    </row>
    <row r="392" spans="4:37" ht="12.75" customHeight="1" outlineLevel="1" x14ac:dyDescent="0.25">
      <c r="D392" s="139" t="str">
        <f>'Line Items'!D1491</f>
        <v>[Rolling Stock - Units/Trains Line 53] VUC</v>
      </c>
      <c r="E392" s="102"/>
      <c r="F392" s="140" t="str">
        <f t="shared" si="11"/>
        <v>£/ vehicle mile</v>
      </c>
      <c r="G392" s="283"/>
      <c r="H392" s="283"/>
      <c r="I392" s="389"/>
      <c r="J392" s="283"/>
      <c r="K392" s="283"/>
      <c r="L392" s="389"/>
      <c r="M392" s="283"/>
      <c r="N392" s="283"/>
      <c r="O392" s="283"/>
      <c r="P392" s="283"/>
      <c r="Q392" s="283"/>
      <c r="R392" s="283"/>
      <c r="S392" s="283"/>
      <c r="T392" s="283"/>
      <c r="U392" s="283"/>
      <c r="V392" s="283"/>
      <c r="W392" s="283"/>
      <c r="X392" s="283"/>
      <c r="Y392" s="283"/>
      <c r="Z392" s="283"/>
      <c r="AA392" s="283"/>
      <c r="AB392" s="283"/>
      <c r="AC392" s="284"/>
      <c r="AE392" s="285"/>
      <c r="AG392" s="285"/>
      <c r="AI392" s="285"/>
      <c r="AK392" s="301"/>
    </row>
    <row r="393" spans="4:37" ht="12.75" customHeight="1" outlineLevel="1" x14ac:dyDescent="0.25">
      <c r="D393" s="139" t="str">
        <f>'Line Items'!D1492</f>
        <v>[Rolling Stock - Units/Trains Line 54] VUC</v>
      </c>
      <c r="E393" s="102"/>
      <c r="F393" s="140" t="str">
        <f t="shared" si="11"/>
        <v>£/ vehicle mile</v>
      </c>
      <c r="G393" s="283"/>
      <c r="H393" s="283"/>
      <c r="I393" s="389"/>
      <c r="J393" s="283"/>
      <c r="K393" s="283"/>
      <c r="L393" s="389"/>
      <c r="M393" s="283"/>
      <c r="N393" s="283"/>
      <c r="O393" s="283"/>
      <c r="P393" s="283"/>
      <c r="Q393" s="283"/>
      <c r="R393" s="283"/>
      <c r="S393" s="283"/>
      <c r="T393" s="283"/>
      <c r="U393" s="283"/>
      <c r="V393" s="283"/>
      <c r="W393" s="283"/>
      <c r="X393" s="283"/>
      <c r="Y393" s="283"/>
      <c r="Z393" s="283"/>
      <c r="AA393" s="283"/>
      <c r="AB393" s="283"/>
      <c r="AC393" s="284"/>
      <c r="AE393" s="285"/>
      <c r="AG393" s="285"/>
      <c r="AI393" s="285"/>
      <c r="AK393" s="301"/>
    </row>
    <row r="394" spans="4:37" ht="12.75" customHeight="1" outlineLevel="1" x14ac:dyDescent="0.25">
      <c r="D394" s="139" t="str">
        <f>'Line Items'!D1493</f>
        <v>[Rolling Stock - Units/Trains Line 55] VUC</v>
      </c>
      <c r="E394" s="102"/>
      <c r="F394" s="140" t="str">
        <f t="shared" si="11"/>
        <v>£/ vehicle mile</v>
      </c>
      <c r="G394" s="283"/>
      <c r="H394" s="283"/>
      <c r="I394" s="389"/>
      <c r="J394" s="283"/>
      <c r="K394" s="283"/>
      <c r="L394" s="389"/>
      <c r="M394" s="283"/>
      <c r="N394" s="283"/>
      <c r="O394" s="283"/>
      <c r="P394" s="283"/>
      <c r="Q394" s="283"/>
      <c r="R394" s="283"/>
      <c r="S394" s="283"/>
      <c r="T394" s="283"/>
      <c r="U394" s="283"/>
      <c r="V394" s="283"/>
      <c r="W394" s="283"/>
      <c r="X394" s="283"/>
      <c r="Y394" s="283"/>
      <c r="Z394" s="283"/>
      <c r="AA394" s="283"/>
      <c r="AB394" s="283"/>
      <c r="AC394" s="284"/>
      <c r="AE394" s="285"/>
      <c r="AG394" s="285"/>
      <c r="AI394" s="285"/>
      <c r="AK394" s="301"/>
    </row>
    <row r="395" spans="4:37" ht="12.75" customHeight="1" outlineLevel="1" x14ac:dyDescent="0.25">
      <c r="D395" s="139" t="str">
        <f>'Line Items'!D1494</f>
        <v>[Rolling Stock - Units/Trains Line 56] VUC</v>
      </c>
      <c r="E395" s="102"/>
      <c r="F395" s="140" t="str">
        <f t="shared" si="11"/>
        <v>£/ vehicle mile</v>
      </c>
      <c r="G395" s="283"/>
      <c r="H395" s="283"/>
      <c r="I395" s="389"/>
      <c r="J395" s="283"/>
      <c r="K395" s="283"/>
      <c r="L395" s="389"/>
      <c r="M395" s="283"/>
      <c r="N395" s="283"/>
      <c r="O395" s="283"/>
      <c r="P395" s="283"/>
      <c r="Q395" s="283"/>
      <c r="R395" s="283"/>
      <c r="S395" s="283"/>
      <c r="T395" s="283"/>
      <c r="U395" s="283"/>
      <c r="V395" s="283"/>
      <c r="W395" s="283"/>
      <c r="X395" s="283"/>
      <c r="Y395" s="283"/>
      <c r="Z395" s="283"/>
      <c r="AA395" s="283"/>
      <c r="AB395" s="283"/>
      <c r="AC395" s="284"/>
      <c r="AE395" s="285"/>
      <c r="AG395" s="285"/>
      <c r="AI395" s="285"/>
      <c r="AK395" s="301"/>
    </row>
    <row r="396" spans="4:37" ht="12.75" customHeight="1" outlineLevel="1" x14ac:dyDescent="0.25">
      <c r="D396" s="139" t="str">
        <f>'Line Items'!D1495</f>
        <v>[Rolling Stock - Units/Trains Line 57] VUC</v>
      </c>
      <c r="E396" s="102"/>
      <c r="F396" s="140" t="str">
        <f t="shared" si="11"/>
        <v>£/ vehicle mile</v>
      </c>
      <c r="G396" s="283"/>
      <c r="H396" s="283"/>
      <c r="I396" s="389"/>
      <c r="J396" s="283"/>
      <c r="K396" s="283"/>
      <c r="L396" s="389"/>
      <c r="M396" s="283"/>
      <c r="N396" s="283"/>
      <c r="O396" s="283"/>
      <c r="P396" s="283"/>
      <c r="Q396" s="283"/>
      <c r="R396" s="283"/>
      <c r="S396" s="283"/>
      <c r="T396" s="283"/>
      <c r="U396" s="283"/>
      <c r="V396" s="283"/>
      <c r="W396" s="283"/>
      <c r="X396" s="283"/>
      <c r="Y396" s="283"/>
      <c r="Z396" s="283"/>
      <c r="AA396" s="283"/>
      <c r="AB396" s="283"/>
      <c r="AC396" s="284"/>
      <c r="AE396" s="285"/>
      <c r="AG396" s="285"/>
      <c r="AI396" s="285"/>
      <c r="AK396" s="301"/>
    </row>
    <row r="397" spans="4:37" ht="12.75" customHeight="1" outlineLevel="1" x14ac:dyDescent="0.25">
      <c r="D397" s="139" t="str">
        <f>'Line Items'!D1496</f>
        <v>[Rolling Stock - Units/Trains Line 58] VUC</v>
      </c>
      <c r="E397" s="102"/>
      <c r="F397" s="140" t="str">
        <f t="shared" si="11"/>
        <v>£/ vehicle mile</v>
      </c>
      <c r="G397" s="283"/>
      <c r="H397" s="283"/>
      <c r="I397" s="389"/>
      <c r="J397" s="283"/>
      <c r="K397" s="283"/>
      <c r="L397" s="389"/>
      <c r="M397" s="283"/>
      <c r="N397" s="283"/>
      <c r="O397" s="283"/>
      <c r="P397" s="283"/>
      <c r="Q397" s="283"/>
      <c r="R397" s="283"/>
      <c r="S397" s="283"/>
      <c r="T397" s="283"/>
      <c r="U397" s="283"/>
      <c r="V397" s="283"/>
      <c r="W397" s="283"/>
      <c r="X397" s="283"/>
      <c r="Y397" s="283"/>
      <c r="Z397" s="283"/>
      <c r="AA397" s="283"/>
      <c r="AB397" s="283"/>
      <c r="AC397" s="284"/>
      <c r="AE397" s="285"/>
      <c r="AG397" s="285"/>
      <c r="AI397" s="285"/>
      <c r="AK397" s="301"/>
    </row>
    <row r="398" spans="4:37" ht="12.75" customHeight="1" outlineLevel="1" x14ac:dyDescent="0.25">
      <c r="D398" s="139" t="str">
        <f>'Line Items'!D1497</f>
        <v>[Rolling Stock - Units/Trains Line 59] VUC</v>
      </c>
      <c r="E398" s="102"/>
      <c r="F398" s="140" t="str">
        <f t="shared" si="11"/>
        <v>£/ vehicle mile</v>
      </c>
      <c r="G398" s="283"/>
      <c r="H398" s="283"/>
      <c r="I398" s="389"/>
      <c r="J398" s="283"/>
      <c r="K398" s="283"/>
      <c r="L398" s="389"/>
      <c r="M398" s="283"/>
      <c r="N398" s="283"/>
      <c r="O398" s="283"/>
      <c r="P398" s="283"/>
      <c r="Q398" s="283"/>
      <c r="R398" s="283"/>
      <c r="S398" s="283"/>
      <c r="T398" s="283"/>
      <c r="U398" s="283"/>
      <c r="V398" s="283"/>
      <c r="W398" s="283"/>
      <c r="X398" s="283"/>
      <c r="Y398" s="283"/>
      <c r="Z398" s="283"/>
      <c r="AA398" s="283"/>
      <c r="AB398" s="283"/>
      <c r="AC398" s="284"/>
      <c r="AE398" s="285"/>
      <c r="AG398" s="285"/>
      <c r="AI398" s="285"/>
      <c r="AK398" s="301"/>
    </row>
    <row r="399" spans="4:37" ht="12.75" customHeight="1" outlineLevel="1" x14ac:dyDescent="0.25">
      <c r="D399" s="111" t="str">
        <f>'Line Items'!D1498</f>
        <v>[Rolling Stock - Units/Trains Line 60] VUC</v>
      </c>
      <c r="E399" s="287"/>
      <c r="F399" s="150" t="str">
        <f t="shared" si="11"/>
        <v>£/ vehicle mile</v>
      </c>
      <c r="G399" s="288"/>
      <c r="H399" s="288"/>
      <c r="I399" s="288"/>
      <c r="J399" s="288"/>
      <c r="K399" s="288"/>
      <c r="L399" s="379"/>
      <c r="M399" s="288"/>
      <c r="N399" s="288"/>
      <c r="O399" s="288"/>
      <c r="P399" s="288"/>
      <c r="Q399" s="288"/>
      <c r="R399" s="288"/>
      <c r="S399" s="288"/>
      <c r="T399" s="288"/>
      <c r="U399" s="288"/>
      <c r="V399" s="288"/>
      <c r="W399" s="288"/>
      <c r="X399" s="288"/>
      <c r="Y399" s="288"/>
      <c r="Z399" s="288"/>
      <c r="AA399" s="288"/>
      <c r="AB399" s="288"/>
      <c r="AC399" s="289"/>
      <c r="AE399" s="290"/>
      <c r="AG399" s="290"/>
      <c r="AI399" s="290"/>
      <c r="AK399" s="411"/>
    </row>
    <row r="400" spans="4:37" customFormat="1" ht="12.75" customHeight="1" outlineLevel="1" x14ac:dyDescent="0.2"/>
    <row r="401" spans="3:37" ht="12.75" customHeight="1" outlineLevel="1" x14ac:dyDescent="0.25">
      <c r="C401" s="72" t="s">
        <v>646</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E401" s="103"/>
      <c r="AG401" s="103"/>
      <c r="AI401" s="103"/>
    </row>
    <row r="402" spans="3:37" ht="12.75" customHeight="1" outlineLevel="1" x14ac:dyDescent="0.25">
      <c r="D402" s="345" t="str">
        <f>D340</f>
        <v>DMU - Class 153 VUC</v>
      </c>
      <c r="E402" s="346"/>
      <c r="F402" s="347" t="s">
        <v>556</v>
      </c>
      <c r="G402" s="354">
        <f>G340*'RS Charges'!G863</f>
        <v>0</v>
      </c>
      <c r="H402" s="354">
        <f>H340*'RS Charges'!H863</f>
        <v>0</v>
      </c>
      <c r="I402" s="354">
        <f>I340*'RS Charges'!I863</f>
        <v>0</v>
      </c>
      <c r="J402" s="354">
        <f>J340*'RS Charges'!J863</f>
        <v>0</v>
      </c>
      <c r="K402" s="354">
        <f>K340*'RS Charges'!K863</f>
        <v>0</v>
      </c>
      <c r="L402" s="354">
        <f>L340*'RS Charges'!L863</f>
        <v>0</v>
      </c>
      <c r="M402" s="354">
        <f>M340*'RS Charges'!M863</f>
        <v>0</v>
      </c>
      <c r="N402" s="354">
        <f>N340*'RS Charges'!N863</f>
        <v>0</v>
      </c>
      <c r="O402" s="354">
        <f>O340*'RS Charges'!O863</f>
        <v>0</v>
      </c>
      <c r="P402" s="354">
        <f>P340*'RS Charges'!P863</f>
        <v>0</v>
      </c>
      <c r="Q402" s="354">
        <f>Q340*'RS Charges'!Q863</f>
        <v>0</v>
      </c>
      <c r="R402" s="354">
        <f>R340*'RS Charges'!R863</f>
        <v>0</v>
      </c>
      <c r="S402" s="354">
        <f>S340*'RS Charges'!S863</f>
        <v>0</v>
      </c>
      <c r="T402" s="354">
        <f>T340*'RS Charges'!T863</f>
        <v>0</v>
      </c>
      <c r="U402" s="354">
        <f>U340*'RS Charges'!U863</f>
        <v>0</v>
      </c>
      <c r="V402" s="354">
        <f>V340*'RS Charges'!V863</f>
        <v>0</v>
      </c>
      <c r="W402" s="354">
        <f>W340*'RS Charges'!W863</f>
        <v>0</v>
      </c>
      <c r="X402" s="354">
        <f>X340*'RS Charges'!X863</f>
        <v>0</v>
      </c>
      <c r="Y402" s="354">
        <f>Y340*'RS Charges'!Y863</f>
        <v>0</v>
      </c>
      <c r="Z402" s="354">
        <f>Z340*'RS Charges'!Z863</f>
        <v>0</v>
      </c>
      <c r="AA402" s="354">
        <f>AA340*'RS Charges'!AA863</f>
        <v>0</v>
      </c>
      <c r="AB402" s="354">
        <f>AB340*'RS Charges'!AB863</f>
        <v>0</v>
      </c>
      <c r="AC402" s="355">
        <f>AC340*'RS Charges'!AC863</f>
        <v>0</v>
      </c>
      <c r="AE402" s="357">
        <f>AE340*'RS Charges'!AE863</f>
        <v>0</v>
      </c>
      <c r="AG402" s="357">
        <f>AG340*'RS Charges'!AG863</f>
        <v>0</v>
      </c>
      <c r="AI402" s="357">
        <f>AI340*'RS Charges'!AI863</f>
        <v>0</v>
      </c>
      <c r="AK402" s="356"/>
    </row>
    <row r="403" spans="3:37" ht="12.75" customHeight="1" outlineLevel="1" x14ac:dyDescent="0.25">
      <c r="D403" s="139" t="str">
        <f t="shared" ref="D403:D461" si="12">D341</f>
        <v>DMU - Class 156 VUC</v>
      </c>
      <c r="E403" s="102"/>
      <c r="F403" s="140" t="str">
        <f>F402</f>
        <v>£000</v>
      </c>
      <c r="G403" s="103">
        <f>G341*'RS Charges'!G864</f>
        <v>0</v>
      </c>
      <c r="H403" s="103">
        <f>H341*'RS Charges'!H864</f>
        <v>0</v>
      </c>
      <c r="I403" s="103">
        <f>I341*'RS Charges'!I864</f>
        <v>0</v>
      </c>
      <c r="J403" s="103">
        <f>J341*'RS Charges'!J864</f>
        <v>0</v>
      </c>
      <c r="K403" s="103">
        <f>K341*'RS Charges'!K864</f>
        <v>0</v>
      </c>
      <c r="L403" s="103">
        <f>L341*'RS Charges'!L864</f>
        <v>0</v>
      </c>
      <c r="M403" s="103">
        <f>M341*'RS Charges'!M864</f>
        <v>0</v>
      </c>
      <c r="N403" s="103">
        <f>N341*'RS Charges'!N864</f>
        <v>0</v>
      </c>
      <c r="O403" s="103">
        <f>O341*'RS Charges'!O864</f>
        <v>0</v>
      </c>
      <c r="P403" s="103">
        <f>P341*'RS Charges'!P864</f>
        <v>0</v>
      </c>
      <c r="Q403" s="103">
        <f>Q341*'RS Charges'!Q864</f>
        <v>0</v>
      </c>
      <c r="R403" s="103">
        <f>R341*'RS Charges'!R864</f>
        <v>0</v>
      </c>
      <c r="S403" s="103">
        <f>S341*'RS Charges'!S864</f>
        <v>0</v>
      </c>
      <c r="T403" s="103">
        <f>T341*'RS Charges'!T864</f>
        <v>0</v>
      </c>
      <c r="U403" s="103">
        <f>U341*'RS Charges'!U864</f>
        <v>0</v>
      </c>
      <c r="V403" s="103">
        <f>V341*'RS Charges'!V864</f>
        <v>0</v>
      </c>
      <c r="W403" s="103">
        <f>W341*'RS Charges'!W864</f>
        <v>0</v>
      </c>
      <c r="X403" s="103">
        <f>X341*'RS Charges'!X864</f>
        <v>0</v>
      </c>
      <c r="Y403" s="103">
        <f>Y341*'RS Charges'!Y864</f>
        <v>0</v>
      </c>
      <c r="Z403" s="103">
        <f>Z341*'RS Charges'!Z864</f>
        <v>0</v>
      </c>
      <c r="AA403" s="103">
        <f>AA341*'RS Charges'!AA864</f>
        <v>0</v>
      </c>
      <c r="AB403" s="103">
        <f>AB341*'RS Charges'!AB864</f>
        <v>0</v>
      </c>
      <c r="AC403" s="104">
        <f>AC341*'RS Charges'!AC864</f>
        <v>0</v>
      </c>
      <c r="AE403" s="105">
        <f>AE341*'RS Charges'!AE864</f>
        <v>0</v>
      </c>
      <c r="AG403" s="105">
        <f>AG341*'RS Charges'!AG864</f>
        <v>0</v>
      </c>
      <c r="AI403" s="105">
        <f>AI341*'RS Charges'!AI864</f>
        <v>0</v>
      </c>
      <c r="AK403" s="301"/>
    </row>
    <row r="404" spans="3:37" ht="12.75" customHeight="1" outlineLevel="1" x14ac:dyDescent="0.25">
      <c r="D404" s="139" t="str">
        <f t="shared" si="12"/>
        <v>DMU - Class 158 VUC</v>
      </c>
      <c r="E404" s="102"/>
      <c r="F404" s="140" t="str">
        <f t="shared" ref="F404:F461" si="13">F403</f>
        <v>£000</v>
      </c>
      <c r="G404" s="103">
        <f>G342*'RS Charges'!G865</f>
        <v>0</v>
      </c>
      <c r="H404" s="103">
        <f>H342*'RS Charges'!H865</f>
        <v>0</v>
      </c>
      <c r="I404" s="103">
        <f>I342*'RS Charges'!I865</f>
        <v>0</v>
      </c>
      <c r="J404" s="103">
        <f>J342*'RS Charges'!J865</f>
        <v>0</v>
      </c>
      <c r="K404" s="103">
        <f>K342*'RS Charges'!K865</f>
        <v>0</v>
      </c>
      <c r="L404" s="103">
        <f>L342*'RS Charges'!L865</f>
        <v>0</v>
      </c>
      <c r="M404" s="103">
        <f>M342*'RS Charges'!M865</f>
        <v>0</v>
      </c>
      <c r="N404" s="103">
        <f>N342*'RS Charges'!N865</f>
        <v>0</v>
      </c>
      <c r="O404" s="103">
        <f>O342*'RS Charges'!O865</f>
        <v>0</v>
      </c>
      <c r="P404" s="103">
        <f>P342*'RS Charges'!P865</f>
        <v>0</v>
      </c>
      <c r="Q404" s="103">
        <f>Q342*'RS Charges'!Q865</f>
        <v>0</v>
      </c>
      <c r="R404" s="103">
        <f>R342*'RS Charges'!R865</f>
        <v>0</v>
      </c>
      <c r="S404" s="103">
        <f>S342*'RS Charges'!S865</f>
        <v>0</v>
      </c>
      <c r="T404" s="103">
        <f>T342*'RS Charges'!T865</f>
        <v>0</v>
      </c>
      <c r="U404" s="103">
        <f>U342*'RS Charges'!U865</f>
        <v>0</v>
      </c>
      <c r="V404" s="103">
        <f>V342*'RS Charges'!V865</f>
        <v>0</v>
      </c>
      <c r="W404" s="103">
        <f>W342*'RS Charges'!W865</f>
        <v>0</v>
      </c>
      <c r="X404" s="103">
        <f>X342*'RS Charges'!X865</f>
        <v>0</v>
      </c>
      <c r="Y404" s="103">
        <f>Y342*'RS Charges'!Y865</f>
        <v>0</v>
      </c>
      <c r="Z404" s="103">
        <f>Z342*'RS Charges'!Z865</f>
        <v>0</v>
      </c>
      <c r="AA404" s="103">
        <f>AA342*'RS Charges'!AA865</f>
        <v>0</v>
      </c>
      <c r="AB404" s="103">
        <f>AB342*'RS Charges'!AB865</f>
        <v>0</v>
      </c>
      <c r="AC404" s="104">
        <f>AC342*'RS Charges'!AC865</f>
        <v>0</v>
      </c>
      <c r="AE404" s="105">
        <f>AE342*'RS Charges'!AE865</f>
        <v>0</v>
      </c>
      <c r="AG404" s="105">
        <f>AG342*'RS Charges'!AG865</f>
        <v>0</v>
      </c>
      <c r="AI404" s="105">
        <f>AI342*'RS Charges'!AI865</f>
        <v>0</v>
      </c>
      <c r="AK404" s="301"/>
    </row>
    <row r="405" spans="3:37" ht="12.75" customHeight="1" outlineLevel="1" x14ac:dyDescent="0.25">
      <c r="D405" s="139" t="str">
        <f t="shared" si="12"/>
        <v>DMU - Class 222 4-car VUC</v>
      </c>
      <c r="E405" s="102"/>
      <c r="F405" s="140" t="str">
        <f t="shared" si="13"/>
        <v>£000</v>
      </c>
      <c r="G405" s="103">
        <f>G343*'RS Charges'!G866</f>
        <v>0</v>
      </c>
      <c r="H405" s="103">
        <f>H343*'RS Charges'!H866</f>
        <v>0</v>
      </c>
      <c r="I405" s="103">
        <f>I343*'RS Charges'!I866</f>
        <v>0</v>
      </c>
      <c r="J405" s="103">
        <f>J343*'RS Charges'!J866</f>
        <v>0</v>
      </c>
      <c r="K405" s="103">
        <f>K343*'RS Charges'!K866</f>
        <v>0</v>
      </c>
      <c r="L405" s="103">
        <f>L343*'RS Charges'!L866</f>
        <v>0</v>
      </c>
      <c r="M405" s="103">
        <f>M343*'RS Charges'!M866</f>
        <v>0</v>
      </c>
      <c r="N405" s="103">
        <f>N343*'RS Charges'!N866</f>
        <v>0</v>
      </c>
      <c r="O405" s="103">
        <f>O343*'RS Charges'!O866</f>
        <v>0</v>
      </c>
      <c r="P405" s="103">
        <f>P343*'RS Charges'!P866</f>
        <v>0</v>
      </c>
      <c r="Q405" s="103">
        <f>Q343*'RS Charges'!Q866</f>
        <v>0</v>
      </c>
      <c r="R405" s="103">
        <f>R343*'RS Charges'!R866</f>
        <v>0</v>
      </c>
      <c r="S405" s="103">
        <f>S343*'RS Charges'!S866</f>
        <v>0</v>
      </c>
      <c r="T405" s="103">
        <f>T343*'RS Charges'!T866</f>
        <v>0</v>
      </c>
      <c r="U405" s="103">
        <f>U343*'RS Charges'!U866</f>
        <v>0</v>
      </c>
      <c r="V405" s="103">
        <f>V343*'RS Charges'!V866</f>
        <v>0</v>
      </c>
      <c r="W405" s="103">
        <f>W343*'RS Charges'!W866</f>
        <v>0</v>
      </c>
      <c r="X405" s="103">
        <f>X343*'RS Charges'!X866</f>
        <v>0</v>
      </c>
      <c r="Y405" s="103">
        <f>Y343*'RS Charges'!Y866</f>
        <v>0</v>
      </c>
      <c r="Z405" s="103">
        <f>Z343*'RS Charges'!Z866</f>
        <v>0</v>
      </c>
      <c r="AA405" s="103">
        <f>AA343*'RS Charges'!AA866</f>
        <v>0</v>
      </c>
      <c r="AB405" s="103">
        <f>AB343*'RS Charges'!AB866</f>
        <v>0</v>
      </c>
      <c r="AC405" s="104">
        <f>AC343*'RS Charges'!AC866</f>
        <v>0</v>
      </c>
      <c r="AE405" s="105">
        <f>AE343*'RS Charges'!AE866</f>
        <v>0</v>
      </c>
      <c r="AG405" s="105">
        <f>AG343*'RS Charges'!AG866</f>
        <v>0</v>
      </c>
      <c r="AI405" s="105">
        <f>AI343*'RS Charges'!AI866</f>
        <v>0</v>
      </c>
      <c r="AK405" s="301"/>
    </row>
    <row r="406" spans="3:37" ht="12.75" customHeight="1" outlineLevel="1" x14ac:dyDescent="0.25">
      <c r="D406" s="139" t="str">
        <f t="shared" si="12"/>
        <v>DMU - Class 222 5-car VUC</v>
      </c>
      <c r="E406" s="102"/>
      <c r="F406" s="140" t="str">
        <f t="shared" si="13"/>
        <v>£000</v>
      </c>
      <c r="G406" s="103">
        <f>G344*'RS Charges'!G867</f>
        <v>0</v>
      </c>
      <c r="H406" s="103">
        <f>H344*'RS Charges'!H867</f>
        <v>0</v>
      </c>
      <c r="I406" s="103">
        <f>I344*'RS Charges'!I867</f>
        <v>0</v>
      </c>
      <c r="J406" s="103">
        <f>J344*'RS Charges'!J867</f>
        <v>0</v>
      </c>
      <c r="K406" s="103">
        <f>K344*'RS Charges'!K867</f>
        <v>0</v>
      </c>
      <c r="L406" s="103">
        <f>L344*'RS Charges'!L867</f>
        <v>0</v>
      </c>
      <c r="M406" s="103">
        <f>M344*'RS Charges'!M867</f>
        <v>0</v>
      </c>
      <c r="N406" s="103">
        <f>N344*'RS Charges'!N867</f>
        <v>0</v>
      </c>
      <c r="O406" s="103">
        <f>O344*'RS Charges'!O867</f>
        <v>0</v>
      </c>
      <c r="P406" s="103">
        <f>P344*'RS Charges'!P867</f>
        <v>0</v>
      </c>
      <c r="Q406" s="103">
        <f>Q344*'RS Charges'!Q867</f>
        <v>0</v>
      </c>
      <c r="R406" s="103">
        <f>R344*'RS Charges'!R867</f>
        <v>0</v>
      </c>
      <c r="S406" s="103">
        <f>S344*'RS Charges'!S867</f>
        <v>0</v>
      </c>
      <c r="T406" s="103">
        <f>T344*'RS Charges'!T867</f>
        <v>0</v>
      </c>
      <c r="U406" s="103">
        <f>U344*'RS Charges'!U867</f>
        <v>0</v>
      </c>
      <c r="V406" s="103">
        <f>V344*'RS Charges'!V867</f>
        <v>0</v>
      </c>
      <c r="W406" s="103">
        <f>W344*'RS Charges'!W867</f>
        <v>0</v>
      </c>
      <c r="X406" s="103">
        <f>X344*'RS Charges'!X867</f>
        <v>0</v>
      </c>
      <c r="Y406" s="103">
        <f>Y344*'RS Charges'!Y867</f>
        <v>0</v>
      </c>
      <c r="Z406" s="103">
        <f>Z344*'RS Charges'!Z867</f>
        <v>0</v>
      </c>
      <c r="AA406" s="103">
        <f>AA344*'RS Charges'!AA867</f>
        <v>0</v>
      </c>
      <c r="AB406" s="103">
        <f>AB344*'RS Charges'!AB867</f>
        <v>0</v>
      </c>
      <c r="AC406" s="104">
        <f>AC344*'RS Charges'!AC867</f>
        <v>0</v>
      </c>
      <c r="AE406" s="105">
        <f>AE344*'RS Charges'!AE867</f>
        <v>0</v>
      </c>
      <c r="AG406" s="105">
        <f>AG344*'RS Charges'!AG867</f>
        <v>0</v>
      </c>
      <c r="AI406" s="105">
        <f>AI344*'RS Charges'!AI867</f>
        <v>0</v>
      </c>
      <c r="AK406" s="301"/>
    </row>
    <row r="407" spans="3:37" ht="12.75" customHeight="1" outlineLevel="1" x14ac:dyDescent="0.25">
      <c r="D407" s="139" t="str">
        <f t="shared" si="12"/>
        <v>DMU - Class 222 7-car VUC</v>
      </c>
      <c r="E407" s="102"/>
      <c r="F407" s="140" t="str">
        <f t="shared" si="13"/>
        <v>£000</v>
      </c>
      <c r="G407" s="103">
        <f>G345*'RS Charges'!G868</f>
        <v>0</v>
      </c>
      <c r="H407" s="103">
        <f>H345*'RS Charges'!H868</f>
        <v>0</v>
      </c>
      <c r="I407" s="103">
        <f>I345*'RS Charges'!I868</f>
        <v>0</v>
      </c>
      <c r="J407" s="103">
        <f>J345*'RS Charges'!J868</f>
        <v>0</v>
      </c>
      <c r="K407" s="103">
        <f>K345*'RS Charges'!K868</f>
        <v>0</v>
      </c>
      <c r="L407" s="103">
        <f>L345*'RS Charges'!L868</f>
        <v>0</v>
      </c>
      <c r="M407" s="103">
        <f>M345*'RS Charges'!M868</f>
        <v>0</v>
      </c>
      <c r="N407" s="103">
        <f>N345*'RS Charges'!N868</f>
        <v>0</v>
      </c>
      <c r="O407" s="103">
        <f>O345*'RS Charges'!O868</f>
        <v>0</v>
      </c>
      <c r="P407" s="103">
        <f>P345*'RS Charges'!P868</f>
        <v>0</v>
      </c>
      <c r="Q407" s="103">
        <f>Q345*'RS Charges'!Q868</f>
        <v>0</v>
      </c>
      <c r="R407" s="103">
        <f>R345*'RS Charges'!R868</f>
        <v>0</v>
      </c>
      <c r="S407" s="103">
        <f>S345*'RS Charges'!S868</f>
        <v>0</v>
      </c>
      <c r="T407" s="103">
        <f>T345*'RS Charges'!T868</f>
        <v>0</v>
      </c>
      <c r="U407" s="103">
        <f>U345*'RS Charges'!U868</f>
        <v>0</v>
      </c>
      <c r="V407" s="103">
        <f>V345*'RS Charges'!V868</f>
        <v>0</v>
      </c>
      <c r="W407" s="103">
        <f>W345*'RS Charges'!W868</f>
        <v>0</v>
      </c>
      <c r="X407" s="103">
        <f>X345*'RS Charges'!X868</f>
        <v>0</v>
      </c>
      <c r="Y407" s="103">
        <f>Y345*'RS Charges'!Y868</f>
        <v>0</v>
      </c>
      <c r="Z407" s="103">
        <f>Z345*'RS Charges'!Z868</f>
        <v>0</v>
      </c>
      <c r="AA407" s="103">
        <f>AA345*'RS Charges'!AA868</f>
        <v>0</v>
      </c>
      <c r="AB407" s="103">
        <f>AB345*'RS Charges'!AB868</f>
        <v>0</v>
      </c>
      <c r="AC407" s="104">
        <f>AC345*'RS Charges'!AC868</f>
        <v>0</v>
      </c>
      <c r="AE407" s="105">
        <f>AE345*'RS Charges'!AE868</f>
        <v>0</v>
      </c>
      <c r="AG407" s="105">
        <f>AG345*'RS Charges'!AG868</f>
        <v>0</v>
      </c>
      <c r="AI407" s="105">
        <f>AI345*'RS Charges'!AI868</f>
        <v>0</v>
      </c>
      <c r="AK407" s="301"/>
    </row>
    <row r="408" spans="3:37" ht="12.75" customHeight="1" outlineLevel="1" x14ac:dyDescent="0.25">
      <c r="D408" s="139" t="str">
        <f t="shared" si="12"/>
        <v>HST (2+8) VUC</v>
      </c>
      <c r="E408" s="102"/>
      <c r="F408" s="140" t="str">
        <f t="shared" si="13"/>
        <v>£000</v>
      </c>
      <c r="G408" s="103">
        <f>G346*'RS Charges'!G869</f>
        <v>0</v>
      </c>
      <c r="H408" s="103">
        <f>H346*'RS Charges'!H869</f>
        <v>0</v>
      </c>
      <c r="I408" s="103">
        <f>I346*'RS Charges'!I869</f>
        <v>0</v>
      </c>
      <c r="J408" s="103">
        <f>J346*'RS Charges'!J869</f>
        <v>0</v>
      </c>
      <c r="K408" s="103">
        <f>K346*'RS Charges'!K869</f>
        <v>0</v>
      </c>
      <c r="L408" s="103">
        <f>L346*'RS Charges'!L869</f>
        <v>0</v>
      </c>
      <c r="M408" s="103">
        <f>M346*'RS Charges'!M869</f>
        <v>0</v>
      </c>
      <c r="N408" s="103">
        <f>N346*'RS Charges'!N869</f>
        <v>0</v>
      </c>
      <c r="O408" s="103">
        <f>O346*'RS Charges'!O869</f>
        <v>0</v>
      </c>
      <c r="P408" s="103">
        <f>P346*'RS Charges'!P869</f>
        <v>0</v>
      </c>
      <c r="Q408" s="103">
        <f>Q346*'RS Charges'!Q869</f>
        <v>0</v>
      </c>
      <c r="R408" s="103">
        <f>R346*'RS Charges'!R869</f>
        <v>0</v>
      </c>
      <c r="S408" s="103">
        <f>S346*'RS Charges'!S869</f>
        <v>0</v>
      </c>
      <c r="T408" s="103">
        <f>T346*'RS Charges'!T869</f>
        <v>0</v>
      </c>
      <c r="U408" s="103">
        <f>U346*'RS Charges'!U869</f>
        <v>0</v>
      </c>
      <c r="V408" s="103">
        <f>V346*'RS Charges'!V869</f>
        <v>0</v>
      </c>
      <c r="W408" s="103">
        <f>W346*'RS Charges'!W869</f>
        <v>0</v>
      </c>
      <c r="X408" s="103">
        <f>X346*'RS Charges'!X869</f>
        <v>0</v>
      </c>
      <c r="Y408" s="103">
        <f>Y346*'RS Charges'!Y869</f>
        <v>0</v>
      </c>
      <c r="Z408" s="103">
        <f>Z346*'RS Charges'!Z869</f>
        <v>0</v>
      </c>
      <c r="AA408" s="103">
        <f>AA346*'RS Charges'!AA869</f>
        <v>0</v>
      </c>
      <c r="AB408" s="103">
        <f>AB346*'RS Charges'!AB869</f>
        <v>0</v>
      </c>
      <c r="AC408" s="104">
        <f>AC346*'RS Charges'!AC869</f>
        <v>0</v>
      </c>
      <c r="AE408" s="105">
        <f>AE346*'RS Charges'!AE869</f>
        <v>0</v>
      </c>
      <c r="AG408" s="105">
        <f>AG346*'RS Charges'!AG869</f>
        <v>0</v>
      </c>
      <c r="AI408" s="105">
        <f>AI346*'RS Charges'!AI869</f>
        <v>0</v>
      </c>
      <c r="AK408" s="301"/>
    </row>
    <row r="409" spans="3:37" ht="12.75" customHeight="1" outlineLevel="1" x14ac:dyDescent="0.25">
      <c r="D409" s="139" t="str">
        <f t="shared" si="12"/>
        <v>HST (2+6) VUC</v>
      </c>
      <c r="E409" s="102"/>
      <c r="F409" s="140" t="str">
        <f t="shared" si="13"/>
        <v>£000</v>
      </c>
      <c r="G409" s="103">
        <f>G347*'RS Charges'!G870</f>
        <v>0</v>
      </c>
      <c r="H409" s="103">
        <f>H347*'RS Charges'!H870</f>
        <v>0</v>
      </c>
      <c r="I409" s="103">
        <f>I347*'RS Charges'!I870</f>
        <v>0</v>
      </c>
      <c r="J409" s="103">
        <f>J347*'RS Charges'!J870</f>
        <v>0</v>
      </c>
      <c r="K409" s="103">
        <f>K347*'RS Charges'!K870</f>
        <v>0</v>
      </c>
      <c r="L409" s="103">
        <f>L347*'RS Charges'!L870</f>
        <v>0</v>
      </c>
      <c r="M409" s="103">
        <f>M347*'RS Charges'!M870</f>
        <v>0</v>
      </c>
      <c r="N409" s="103">
        <f>N347*'RS Charges'!N870</f>
        <v>0</v>
      </c>
      <c r="O409" s="103">
        <f>O347*'RS Charges'!O870</f>
        <v>0</v>
      </c>
      <c r="P409" s="103">
        <f>P347*'RS Charges'!P870</f>
        <v>0</v>
      </c>
      <c r="Q409" s="103">
        <f>Q347*'RS Charges'!Q870</f>
        <v>0</v>
      </c>
      <c r="R409" s="103">
        <f>R347*'RS Charges'!R870</f>
        <v>0</v>
      </c>
      <c r="S409" s="103">
        <f>S347*'RS Charges'!S870</f>
        <v>0</v>
      </c>
      <c r="T409" s="103">
        <f>T347*'RS Charges'!T870</f>
        <v>0</v>
      </c>
      <c r="U409" s="103">
        <f>U347*'RS Charges'!U870</f>
        <v>0</v>
      </c>
      <c r="V409" s="103">
        <f>V347*'RS Charges'!V870</f>
        <v>0</v>
      </c>
      <c r="W409" s="103">
        <f>W347*'RS Charges'!W870</f>
        <v>0</v>
      </c>
      <c r="X409" s="103">
        <f>X347*'RS Charges'!X870</f>
        <v>0</v>
      </c>
      <c r="Y409" s="103">
        <f>Y347*'RS Charges'!Y870</f>
        <v>0</v>
      </c>
      <c r="Z409" s="103">
        <f>Z347*'RS Charges'!Z870</f>
        <v>0</v>
      </c>
      <c r="AA409" s="103">
        <f>AA347*'RS Charges'!AA870</f>
        <v>0</v>
      </c>
      <c r="AB409" s="103">
        <f>AB347*'RS Charges'!AB870</f>
        <v>0</v>
      </c>
      <c r="AC409" s="104">
        <f>AC347*'RS Charges'!AC870</f>
        <v>0</v>
      </c>
      <c r="AE409" s="105">
        <f>AE347*'RS Charges'!AE870</f>
        <v>0</v>
      </c>
      <c r="AG409" s="105">
        <f>AG347*'RS Charges'!AG870</f>
        <v>0</v>
      </c>
      <c r="AI409" s="105">
        <f>AI347*'RS Charges'!AI870</f>
        <v>0</v>
      </c>
      <c r="AK409" s="301"/>
    </row>
    <row r="410" spans="3:37" ht="12.75" customHeight="1" outlineLevel="1" x14ac:dyDescent="0.25">
      <c r="D410" s="139" t="str">
        <f t="shared" si="12"/>
        <v>[Rolling Stock - Units/Trains Line 9] VUC</v>
      </c>
      <c r="E410" s="102"/>
      <c r="F410" s="140" t="str">
        <f t="shared" si="13"/>
        <v>£000</v>
      </c>
      <c r="G410" s="103">
        <f>G348*'RS Charges'!G871</f>
        <v>0</v>
      </c>
      <c r="H410" s="103">
        <f>H348*'RS Charges'!H871</f>
        <v>0</v>
      </c>
      <c r="I410" s="103">
        <f>I348*'RS Charges'!I871</f>
        <v>0</v>
      </c>
      <c r="J410" s="103">
        <f>J348*'RS Charges'!J871</f>
        <v>0</v>
      </c>
      <c r="K410" s="103">
        <f>K348*'RS Charges'!K871</f>
        <v>0</v>
      </c>
      <c r="L410" s="103">
        <f>L348*'RS Charges'!L871</f>
        <v>0</v>
      </c>
      <c r="M410" s="103">
        <f>M348*'RS Charges'!M871</f>
        <v>0</v>
      </c>
      <c r="N410" s="103">
        <f>N348*'RS Charges'!N871</f>
        <v>0</v>
      </c>
      <c r="O410" s="103">
        <f>O348*'RS Charges'!O871</f>
        <v>0</v>
      </c>
      <c r="P410" s="103">
        <f>P348*'RS Charges'!P871</f>
        <v>0</v>
      </c>
      <c r="Q410" s="103">
        <f>Q348*'RS Charges'!Q871</f>
        <v>0</v>
      </c>
      <c r="R410" s="103">
        <f>R348*'RS Charges'!R871</f>
        <v>0</v>
      </c>
      <c r="S410" s="103">
        <f>S348*'RS Charges'!S871</f>
        <v>0</v>
      </c>
      <c r="T410" s="103">
        <f>T348*'RS Charges'!T871</f>
        <v>0</v>
      </c>
      <c r="U410" s="103">
        <f>U348*'RS Charges'!U871</f>
        <v>0</v>
      </c>
      <c r="V410" s="103">
        <f>V348*'RS Charges'!V871</f>
        <v>0</v>
      </c>
      <c r="W410" s="103">
        <f>W348*'RS Charges'!W871</f>
        <v>0</v>
      </c>
      <c r="X410" s="103">
        <f>X348*'RS Charges'!X871</f>
        <v>0</v>
      </c>
      <c r="Y410" s="103">
        <f>Y348*'RS Charges'!Y871</f>
        <v>0</v>
      </c>
      <c r="Z410" s="103">
        <f>Z348*'RS Charges'!Z871</f>
        <v>0</v>
      </c>
      <c r="AA410" s="103">
        <f>AA348*'RS Charges'!AA871</f>
        <v>0</v>
      </c>
      <c r="AB410" s="103">
        <f>AB348*'RS Charges'!AB871</f>
        <v>0</v>
      </c>
      <c r="AC410" s="104">
        <f>AC348*'RS Charges'!AC871</f>
        <v>0</v>
      </c>
      <c r="AE410" s="105">
        <f>AE348*'RS Charges'!AE871</f>
        <v>0</v>
      </c>
      <c r="AG410" s="105">
        <f>AG348*'RS Charges'!AG871</f>
        <v>0</v>
      </c>
      <c r="AI410" s="105">
        <f>AI348*'RS Charges'!AI871</f>
        <v>0</v>
      </c>
      <c r="AK410" s="301"/>
    </row>
    <row r="411" spans="3:37" ht="12.75" customHeight="1" outlineLevel="1" x14ac:dyDescent="0.25">
      <c r="D411" s="139" t="str">
        <f t="shared" si="12"/>
        <v>[Rolling Stock - Units/Trains Line 10] VUC</v>
      </c>
      <c r="E411" s="102"/>
      <c r="F411" s="140" t="str">
        <f t="shared" si="13"/>
        <v>£000</v>
      </c>
      <c r="G411" s="103">
        <f>G349*'RS Charges'!G872</f>
        <v>0</v>
      </c>
      <c r="H411" s="103">
        <f>H349*'RS Charges'!H872</f>
        <v>0</v>
      </c>
      <c r="I411" s="103">
        <f>I349*'RS Charges'!I872</f>
        <v>0</v>
      </c>
      <c r="J411" s="103">
        <f>J349*'RS Charges'!J872</f>
        <v>0</v>
      </c>
      <c r="K411" s="103">
        <f>K349*'RS Charges'!K872</f>
        <v>0</v>
      </c>
      <c r="L411" s="103">
        <f>L349*'RS Charges'!L872</f>
        <v>0</v>
      </c>
      <c r="M411" s="103">
        <f>M349*'RS Charges'!M872</f>
        <v>0</v>
      </c>
      <c r="N411" s="103">
        <f>N349*'RS Charges'!N872</f>
        <v>0</v>
      </c>
      <c r="O411" s="103">
        <f>O349*'RS Charges'!O872</f>
        <v>0</v>
      </c>
      <c r="P411" s="103">
        <f>P349*'RS Charges'!P872</f>
        <v>0</v>
      </c>
      <c r="Q411" s="103">
        <f>Q349*'RS Charges'!Q872</f>
        <v>0</v>
      </c>
      <c r="R411" s="103">
        <f>R349*'RS Charges'!R872</f>
        <v>0</v>
      </c>
      <c r="S411" s="103">
        <f>S349*'RS Charges'!S872</f>
        <v>0</v>
      </c>
      <c r="T411" s="103">
        <f>T349*'RS Charges'!T872</f>
        <v>0</v>
      </c>
      <c r="U411" s="103">
        <f>U349*'RS Charges'!U872</f>
        <v>0</v>
      </c>
      <c r="V411" s="103">
        <f>V349*'RS Charges'!V872</f>
        <v>0</v>
      </c>
      <c r="W411" s="103">
        <f>W349*'RS Charges'!W872</f>
        <v>0</v>
      </c>
      <c r="X411" s="103">
        <f>X349*'RS Charges'!X872</f>
        <v>0</v>
      </c>
      <c r="Y411" s="103">
        <f>Y349*'RS Charges'!Y872</f>
        <v>0</v>
      </c>
      <c r="Z411" s="103">
        <f>Z349*'RS Charges'!Z872</f>
        <v>0</v>
      </c>
      <c r="AA411" s="103">
        <f>AA349*'RS Charges'!AA872</f>
        <v>0</v>
      </c>
      <c r="AB411" s="103">
        <f>AB349*'RS Charges'!AB872</f>
        <v>0</v>
      </c>
      <c r="AC411" s="104">
        <f>AC349*'RS Charges'!AC872</f>
        <v>0</v>
      </c>
      <c r="AE411" s="105">
        <f>AE349*'RS Charges'!AE872</f>
        <v>0</v>
      </c>
      <c r="AG411" s="105">
        <f>AG349*'RS Charges'!AG872</f>
        <v>0</v>
      </c>
      <c r="AI411" s="105">
        <f>AI349*'RS Charges'!AI872</f>
        <v>0</v>
      </c>
      <c r="AK411" s="301"/>
    </row>
    <row r="412" spans="3:37" ht="12.75" customHeight="1" outlineLevel="1" x14ac:dyDescent="0.25">
      <c r="D412" s="139" t="str">
        <f t="shared" si="12"/>
        <v>[Rolling Stock - Units/Trains Line 11] VUC</v>
      </c>
      <c r="E412" s="102"/>
      <c r="F412" s="140" t="str">
        <f t="shared" si="13"/>
        <v>£000</v>
      </c>
      <c r="G412" s="103">
        <f>G350*'RS Charges'!G873</f>
        <v>0</v>
      </c>
      <c r="H412" s="103">
        <f>H350*'RS Charges'!H873</f>
        <v>0</v>
      </c>
      <c r="I412" s="103">
        <f>I350*'RS Charges'!I873</f>
        <v>0</v>
      </c>
      <c r="J412" s="103">
        <f>J350*'RS Charges'!J873</f>
        <v>0</v>
      </c>
      <c r="K412" s="103">
        <f>K350*'RS Charges'!K873</f>
        <v>0</v>
      </c>
      <c r="L412" s="103">
        <f>L350*'RS Charges'!L873</f>
        <v>0</v>
      </c>
      <c r="M412" s="103">
        <f>M350*'RS Charges'!M873</f>
        <v>0</v>
      </c>
      <c r="N412" s="103">
        <f>N350*'RS Charges'!N873</f>
        <v>0</v>
      </c>
      <c r="O412" s="103">
        <f>O350*'RS Charges'!O873</f>
        <v>0</v>
      </c>
      <c r="P412" s="103">
        <f>P350*'RS Charges'!P873</f>
        <v>0</v>
      </c>
      <c r="Q412" s="103">
        <f>Q350*'RS Charges'!Q873</f>
        <v>0</v>
      </c>
      <c r="R412" s="103">
        <f>R350*'RS Charges'!R873</f>
        <v>0</v>
      </c>
      <c r="S412" s="103">
        <f>S350*'RS Charges'!S873</f>
        <v>0</v>
      </c>
      <c r="T412" s="103">
        <f>T350*'RS Charges'!T873</f>
        <v>0</v>
      </c>
      <c r="U412" s="103">
        <f>U350*'RS Charges'!U873</f>
        <v>0</v>
      </c>
      <c r="V412" s="103">
        <f>V350*'RS Charges'!V873</f>
        <v>0</v>
      </c>
      <c r="W412" s="103">
        <f>W350*'RS Charges'!W873</f>
        <v>0</v>
      </c>
      <c r="X412" s="103">
        <f>X350*'RS Charges'!X873</f>
        <v>0</v>
      </c>
      <c r="Y412" s="103">
        <f>Y350*'RS Charges'!Y873</f>
        <v>0</v>
      </c>
      <c r="Z412" s="103">
        <f>Z350*'RS Charges'!Z873</f>
        <v>0</v>
      </c>
      <c r="AA412" s="103">
        <f>AA350*'RS Charges'!AA873</f>
        <v>0</v>
      </c>
      <c r="AB412" s="103">
        <f>AB350*'RS Charges'!AB873</f>
        <v>0</v>
      </c>
      <c r="AC412" s="104">
        <f>AC350*'RS Charges'!AC873</f>
        <v>0</v>
      </c>
      <c r="AE412" s="105">
        <f>AE350*'RS Charges'!AE873</f>
        <v>0</v>
      </c>
      <c r="AG412" s="105">
        <f>AG350*'RS Charges'!AG873</f>
        <v>0</v>
      </c>
      <c r="AI412" s="105">
        <f>AI350*'RS Charges'!AI873</f>
        <v>0</v>
      </c>
      <c r="AK412" s="301"/>
    </row>
    <row r="413" spans="3:37" ht="12.75" customHeight="1" outlineLevel="1" x14ac:dyDescent="0.25">
      <c r="D413" s="139" t="str">
        <f t="shared" si="12"/>
        <v>[Rolling Stock - Units/Trains Line 12] VUC</v>
      </c>
      <c r="E413" s="102"/>
      <c r="F413" s="140" t="str">
        <f t="shared" si="13"/>
        <v>£000</v>
      </c>
      <c r="G413" s="103">
        <f>G351*'RS Charges'!G874</f>
        <v>0</v>
      </c>
      <c r="H413" s="103">
        <f>H351*'RS Charges'!H874</f>
        <v>0</v>
      </c>
      <c r="I413" s="103">
        <f>I351*'RS Charges'!I874</f>
        <v>0</v>
      </c>
      <c r="J413" s="103">
        <f>J351*'RS Charges'!J874</f>
        <v>0</v>
      </c>
      <c r="K413" s="103">
        <f>K351*'RS Charges'!K874</f>
        <v>0</v>
      </c>
      <c r="L413" s="103">
        <f>L351*'RS Charges'!L874</f>
        <v>0</v>
      </c>
      <c r="M413" s="103">
        <f>M351*'RS Charges'!M874</f>
        <v>0</v>
      </c>
      <c r="N413" s="103">
        <f>N351*'RS Charges'!N874</f>
        <v>0</v>
      </c>
      <c r="O413" s="103">
        <f>O351*'RS Charges'!O874</f>
        <v>0</v>
      </c>
      <c r="P413" s="103">
        <f>P351*'RS Charges'!P874</f>
        <v>0</v>
      </c>
      <c r="Q413" s="103">
        <f>Q351*'RS Charges'!Q874</f>
        <v>0</v>
      </c>
      <c r="R413" s="103">
        <f>R351*'RS Charges'!R874</f>
        <v>0</v>
      </c>
      <c r="S413" s="103">
        <f>S351*'RS Charges'!S874</f>
        <v>0</v>
      </c>
      <c r="T413" s="103">
        <f>T351*'RS Charges'!T874</f>
        <v>0</v>
      </c>
      <c r="U413" s="103">
        <f>U351*'RS Charges'!U874</f>
        <v>0</v>
      </c>
      <c r="V413" s="103">
        <f>V351*'RS Charges'!V874</f>
        <v>0</v>
      </c>
      <c r="W413" s="103">
        <f>W351*'RS Charges'!W874</f>
        <v>0</v>
      </c>
      <c r="X413" s="103">
        <f>X351*'RS Charges'!X874</f>
        <v>0</v>
      </c>
      <c r="Y413" s="103">
        <f>Y351*'RS Charges'!Y874</f>
        <v>0</v>
      </c>
      <c r="Z413" s="103">
        <f>Z351*'RS Charges'!Z874</f>
        <v>0</v>
      </c>
      <c r="AA413" s="103">
        <f>AA351*'RS Charges'!AA874</f>
        <v>0</v>
      </c>
      <c r="AB413" s="103">
        <f>AB351*'RS Charges'!AB874</f>
        <v>0</v>
      </c>
      <c r="AC413" s="104">
        <f>AC351*'RS Charges'!AC874</f>
        <v>0</v>
      </c>
      <c r="AE413" s="105">
        <f>AE351*'RS Charges'!AE874</f>
        <v>0</v>
      </c>
      <c r="AG413" s="105">
        <f>AG351*'RS Charges'!AG874</f>
        <v>0</v>
      </c>
      <c r="AI413" s="105">
        <f>AI351*'RS Charges'!AI874</f>
        <v>0</v>
      </c>
      <c r="AK413" s="301"/>
    </row>
    <row r="414" spans="3:37" ht="12.75" customHeight="1" outlineLevel="1" x14ac:dyDescent="0.25">
      <c r="D414" s="139" t="str">
        <f t="shared" si="12"/>
        <v>[Rolling Stock - Units/Trains Line 13] VUC</v>
      </c>
      <c r="E414" s="102"/>
      <c r="F414" s="140" t="str">
        <f t="shared" si="13"/>
        <v>£000</v>
      </c>
      <c r="G414" s="103">
        <f>G352*'RS Charges'!G875</f>
        <v>0</v>
      </c>
      <c r="H414" s="103">
        <f>H352*'RS Charges'!H875</f>
        <v>0</v>
      </c>
      <c r="I414" s="103">
        <f>I352*'RS Charges'!I875</f>
        <v>0</v>
      </c>
      <c r="J414" s="103">
        <f>J352*'RS Charges'!J875</f>
        <v>0</v>
      </c>
      <c r="K414" s="103">
        <f>K352*'RS Charges'!K875</f>
        <v>0</v>
      </c>
      <c r="L414" s="103">
        <f>L352*'RS Charges'!L875</f>
        <v>0</v>
      </c>
      <c r="M414" s="103">
        <f>M352*'RS Charges'!M875</f>
        <v>0</v>
      </c>
      <c r="N414" s="103">
        <f>N352*'RS Charges'!N875</f>
        <v>0</v>
      </c>
      <c r="O414" s="103">
        <f>O352*'RS Charges'!O875</f>
        <v>0</v>
      </c>
      <c r="P414" s="103">
        <f>P352*'RS Charges'!P875</f>
        <v>0</v>
      </c>
      <c r="Q414" s="103">
        <f>Q352*'RS Charges'!Q875</f>
        <v>0</v>
      </c>
      <c r="R414" s="103">
        <f>R352*'RS Charges'!R875</f>
        <v>0</v>
      </c>
      <c r="S414" s="103">
        <f>S352*'RS Charges'!S875</f>
        <v>0</v>
      </c>
      <c r="T414" s="103">
        <f>T352*'RS Charges'!T875</f>
        <v>0</v>
      </c>
      <c r="U414" s="103">
        <f>U352*'RS Charges'!U875</f>
        <v>0</v>
      </c>
      <c r="V414" s="103">
        <f>V352*'RS Charges'!V875</f>
        <v>0</v>
      </c>
      <c r="W414" s="103">
        <f>W352*'RS Charges'!W875</f>
        <v>0</v>
      </c>
      <c r="X414" s="103">
        <f>X352*'RS Charges'!X875</f>
        <v>0</v>
      </c>
      <c r="Y414" s="103">
        <f>Y352*'RS Charges'!Y875</f>
        <v>0</v>
      </c>
      <c r="Z414" s="103">
        <f>Z352*'RS Charges'!Z875</f>
        <v>0</v>
      </c>
      <c r="AA414" s="103">
        <f>AA352*'RS Charges'!AA875</f>
        <v>0</v>
      </c>
      <c r="AB414" s="103">
        <f>AB352*'RS Charges'!AB875</f>
        <v>0</v>
      </c>
      <c r="AC414" s="104">
        <f>AC352*'RS Charges'!AC875</f>
        <v>0</v>
      </c>
      <c r="AE414" s="105">
        <f>AE352*'RS Charges'!AE875</f>
        <v>0</v>
      </c>
      <c r="AG414" s="105">
        <f>AG352*'RS Charges'!AG875</f>
        <v>0</v>
      </c>
      <c r="AI414" s="105">
        <f>AI352*'RS Charges'!AI875</f>
        <v>0</v>
      </c>
      <c r="AK414" s="301"/>
    </row>
    <row r="415" spans="3:37" ht="12.75" customHeight="1" outlineLevel="1" x14ac:dyDescent="0.25">
      <c r="D415" s="139" t="str">
        <f t="shared" si="12"/>
        <v>[Rolling Stock - Units/Trains Line 14] VUC</v>
      </c>
      <c r="E415" s="102"/>
      <c r="F415" s="140" t="str">
        <f t="shared" si="13"/>
        <v>£000</v>
      </c>
      <c r="G415" s="103">
        <f>G353*'RS Charges'!G876</f>
        <v>0</v>
      </c>
      <c r="H415" s="103">
        <f>H353*'RS Charges'!H876</f>
        <v>0</v>
      </c>
      <c r="I415" s="103">
        <f>I353*'RS Charges'!I876</f>
        <v>0</v>
      </c>
      <c r="J415" s="103">
        <f>J353*'RS Charges'!J876</f>
        <v>0</v>
      </c>
      <c r="K415" s="103">
        <f>K353*'RS Charges'!K876</f>
        <v>0</v>
      </c>
      <c r="L415" s="103">
        <f>L353*'RS Charges'!L876</f>
        <v>0</v>
      </c>
      <c r="M415" s="103">
        <f>M353*'RS Charges'!M876</f>
        <v>0</v>
      </c>
      <c r="N415" s="103">
        <f>N353*'RS Charges'!N876</f>
        <v>0</v>
      </c>
      <c r="O415" s="103">
        <f>O353*'RS Charges'!O876</f>
        <v>0</v>
      </c>
      <c r="P415" s="103">
        <f>P353*'RS Charges'!P876</f>
        <v>0</v>
      </c>
      <c r="Q415" s="103">
        <f>Q353*'RS Charges'!Q876</f>
        <v>0</v>
      </c>
      <c r="R415" s="103">
        <f>R353*'RS Charges'!R876</f>
        <v>0</v>
      </c>
      <c r="S415" s="103">
        <f>S353*'RS Charges'!S876</f>
        <v>0</v>
      </c>
      <c r="T415" s="103">
        <f>T353*'RS Charges'!T876</f>
        <v>0</v>
      </c>
      <c r="U415" s="103">
        <f>U353*'RS Charges'!U876</f>
        <v>0</v>
      </c>
      <c r="V415" s="103">
        <f>V353*'RS Charges'!V876</f>
        <v>0</v>
      </c>
      <c r="W415" s="103">
        <f>W353*'RS Charges'!W876</f>
        <v>0</v>
      </c>
      <c r="X415" s="103">
        <f>X353*'RS Charges'!X876</f>
        <v>0</v>
      </c>
      <c r="Y415" s="103">
        <f>Y353*'RS Charges'!Y876</f>
        <v>0</v>
      </c>
      <c r="Z415" s="103">
        <f>Z353*'RS Charges'!Z876</f>
        <v>0</v>
      </c>
      <c r="AA415" s="103">
        <f>AA353*'RS Charges'!AA876</f>
        <v>0</v>
      </c>
      <c r="AB415" s="103">
        <f>AB353*'RS Charges'!AB876</f>
        <v>0</v>
      </c>
      <c r="AC415" s="104">
        <f>AC353*'RS Charges'!AC876</f>
        <v>0</v>
      </c>
      <c r="AE415" s="105">
        <f>AE353*'RS Charges'!AE876</f>
        <v>0</v>
      </c>
      <c r="AG415" s="105">
        <f>AG353*'RS Charges'!AG876</f>
        <v>0</v>
      </c>
      <c r="AI415" s="105">
        <f>AI353*'RS Charges'!AI876</f>
        <v>0</v>
      </c>
      <c r="AK415" s="301"/>
    </row>
    <row r="416" spans="3:37" ht="12.75" customHeight="1" outlineLevel="1" x14ac:dyDescent="0.25">
      <c r="D416" s="139" t="str">
        <f t="shared" si="12"/>
        <v>[Rolling Stock - Units/Trains Line 15] VUC</v>
      </c>
      <c r="E416" s="102"/>
      <c r="F416" s="140" t="str">
        <f t="shared" si="13"/>
        <v>£000</v>
      </c>
      <c r="G416" s="103">
        <f>G354*'RS Charges'!G877</f>
        <v>0</v>
      </c>
      <c r="H416" s="103">
        <f>H354*'RS Charges'!H877</f>
        <v>0</v>
      </c>
      <c r="I416" s="103">
        <f>I354*'RS Charges'!I877</f>
        <v>0</v>
      </c>
      <c r="J416" s="103">
        <f>J354*'RS Charges'!J877</f>
        <v>0</v>
      </c>
      <c r="K416" s="103">
        <f>K354*'RS Charges'!K877</f>
        <v>0</v>
      </c>
      <c r="L416" s="103">
        <f>L354*'RS Charges'!L877</f>
        <v>0</v>
      </c>
      <c r="M416" s="103">
        <f>M354*'RS Charges'!M877</f>
        <v>0</v>
      </c>
      <c r="N416" s="103">
        <f>N354*'RS Charges'!N877</f>
        <v>0</v>
      </c>
      <c r="O416" s="103">
        <f>O354*'RS Charges'!O877</f>
        <v>0</v>
      </c>
      <c r="P416" s="103">
        <f>P354*'RS Charges'!P877</f>
        <v>0</v>
      </c>
      <c r="Q416" s="103">
        <f>Q354*'RS Charges'!Q877</f>
        <v>0</v>
      </c>
      <c r="R416" s="103">
        <f>R354*'RS Charges'!R877</f>
        <v>0</v>
      </c>
      <c r="S416" s="103">
        <f>S354*'RS Charges'!S877</f>
        <v>0</v>
      </c>
      <c r="T416" s="103">
        <f>T354*'RS Charges'!T877</f>
        <v>0</v>
      </c>
      <c r="U416" s="103">
        <f>U354*'RS Charges'!U877</f>
        <v>0</v>
      </c>
      <c r="V416" s="103">
        <f>V354*'RS Charges'!V877</f>
        <v>0</v>
      </c>
      <c r="W416" s="103">
        <f>W354*'RS Charges'!W877</f>
        <v>0</v>
      </c>
      <c r="X416" s="103">
        <f>X354*'RS Charges'!X877</f>
        <v>0</v>
      </c>
      <c r="Y416" s="103">
        <f>Y354*'RS Charges'!Y877</f>
        <v>0</v>
      </c>
      <c r="Z416" s="103">
        <f>Z354*'RS Charges'!Z877</f>
        <v>0</v>
      </c>
      <c r="AA416" s="103">
        <f>AA354*'RS Charges'!AA877</f>
        <v>0</v>
      </c>
      <c r="AB416" s="103">
        <f>AB354*'RS Charges'!AB877</f>
        <v>0</v>
      </c>
      <c r="AC416" s="104">
        <f>AC354*'RS Charges'!AC877</f>
        <v>0</v>
      </c>
      <c r="AE416" s="105">
        <f>AE354*'RS Charges'!AE877</f>
        <v>0</v>
      </c>
      <c r="AG416" s="105">
        <f>AG354*'RS Charges'!AG877</f>
        <v>0</v>
      </c>
      <c r="AI416" s="105">
        <f>AI354*'RS Charges'!AI877</f>
        <v>0</v>
      </c>
      <c r="AK416" s="301"/>
    </row>
    <row r="417" spans="4:37" ht="12.75" customHeight="1" outlineLevel="1" x14ac:dyDescent="0.25">
      <c r="D417" s="139" t="str">
        <f t="shared" si="12"/>
        <v>[Rolling Stock - Units/Trains Line 16] VUC</v>
      </c>
      <c r="E417" s="102"/>
      <c r="F417" s="140" t="str">
        <f t="shared" si="13"/>
        <v>£000</v>
      </c>
      <c r="G417" s="103">
        <f>G355*'RS Charges'!G878</f>
        <v>0</v>
      </c>
      <c r="H417" s="103">
        <f>H355*'RS Charges'!H878</f>
        <v>0</v>
      </c>
      <c r="I417" s="103">
        <f>I355*'RS Charges'!I878</f>
        <v>0</v>
      </c>
      <c r="J417" s="103">
        <f>J355*'RS Charges'!J878</f>
        <v>0</v>
      </c>
      <c r="K417" s="103">
        <f>K355*'RS Charges'!K878</f>
        <v>0</v>
      </c>
      <c r="L417" s="103">
        <f>L355*'RS Charges'!L878</f>
        <v>0</v>
      </c>
      <c r="M417" s="103">
        <f>M355*'RS Charges'!M878</f>
        <v>0</v>
      </c>
      <c r="N417" s="103">
        <f>N355*'RS Charges'!N878</f>
        <v>0</v>
      </c>
      <c r="O417" s="103">
        <f>O355*'RS Charges'!O878</f>
        <v>0</v>
      </c>
      <c r="P417" s="103">
        <f>P355*'RS Charges'!P878</f>
        <v>0</v>
      </c>
      <c r="Q417" s="103">
        <f>Q355*'RS Charges'!Q878</f>
        <v>0</v>
      </c>
      <c r="R417" s="103">
        <f>R355*'RS Charges'!R878</f>
        <v>0</v>
      </c>
      <c r="S417" s="103">
        <f>S355*'RS Charges'!S878</f>
        <v>0</v>
      </c>
      <c r="T417" s="103">
        <f>T355*'RS Charges'!T878</f>
        <v>0</v>
      </c>
      <c r="U417" s="103">
        <f>U355*'RS Charges'!U878</f>
        <v>0</v>
      </c>
      <c r="V417" s="103">
        <f>V355*'RS Charges'!V878</f>
        <v>0</v>
      </c>
      <c r="W417" s="103">
        <f>W355*'RS Charges'!W878</f>
        <v>0</v>
      </c>
      <c r="X417" s="103">
        <f>X355*'RS Charges'!X878</f>
        <v>0</v>
      </c>
      <c r="Y417" s="103">
        <f>Y355*'RS Charges'!Y878</f>
        <v>0</v>
      </c>
      <c r="Z417" s="103">
        <f>Z355*'RS Charges'!Z878</f>
        <v>0</v>
      </c>
      <c r="AA417" s="103">
        <f>AA355*'RS Charges'!AA878</f>
        <v>0</v>
      </c>
      <c r="AB417" s="103">
        <f>AB355*'RS Charges'!AB878</f>
        <v>0</v>
      </c>
      <c r="AC417" s="104">
        <f>AC355*'RS Charges'!AC878</f>
        <v>0</v>
      </c>
      <c r="AE417" s="105">
        <f>AE355*'RS Charges'!AE878</f>
        <v>0</v>
      </c>
      <c r="AG417" s="105">
        <f>AG355*'RS Charges'!AG878</f>
        <v>0</v>
      </c>
      <c r="AI417" s="105">
        <f>AI355*'RS Charges'!AI878</f>
        <v>0</v>
      </c>
      <c r="AK417" s="301"/>
    </row>
    <row r="418" spans="4:37" ht="12.75" customHeight="1" outlineLevel="1" x14ac:dyDescent="0.25">
      <c r="D418" s="139" t="str">
        <f t="shared" si="12"/>
        <v>[Rolling Stock - Units/Trains Line 17] VUC</v>
      </c>
      <c r="E418" s="102"/>
      <c r="F418" s="140" t="str">
        <f t="shared" si="13"/>
        <v>£000</v>
      </c>
      <c r="G418" s="103">
        <f>G356*'RS Charges'!G879</f>
        <v>0</v>
      </c>
      <c r="H418" s="103">
        <f>H356*'RS Charges'!H879</f>
        <v>0</v>
      </c>
      <c r="I418" s="103">
        <f>I356*'RS Charges'!I879</f>
        <v>0</v>
      </c>
      <c r="J418" s="103">
        <f>J356*'RS Charges'!J879</f>
        <v>0</v>
      </c>
      <c r="K418" s="103">
        <f>K356*'RS Charges'!K879</f>
        <v>0</v>
      </c>
      <c r="L418" s="103">
        <f>L356*'RS Charges'!L879</f>
        <v>0</v>
      </c>
      <c r="M418" s="103">
        <f>M356*'RS Charges'!M879</f>
        <v>0</v>
      </c>
      <c r="N418" s="103">
        <f>N356*'RS Charges'!N879</f>
        <v>0</v>
      </c>
      <c r="O418" s="103">
        <f>O356*'RS Charges'!O879</f>
        <v>0</v>
      </c>
      <c r="P418" s="103">
        <f>P356*'RS Charges'!P879</f>
        <v>0</v>
      </c>
      <c r="Q418" s="103">
        <f>Q356*'RS Charges'!Q879</f>
        <v>0</v>
      </c>
      <c r="R418" s="103">
        <f>R356*'RS Charges'!R879</f>
        <v>0</v>
      </c>
      <c r="S418" s="103">
        <f>S356*'RS Charges'!S879</f>
        <v>0</v>
      </c>
      <c r="T418" s="103">
        <f>T356*'RS Charges'!T879</f>
        <v>0</v>
      </c>
      <c r="U418" s="103">
        <f>U356*'RS Charges'!U879</f>
        <v>0</v>
      </c>
      <c r="V418" s="103">
        <f>V356*'RS Charges'!V879</f>
        <v>0</v>
      </c>
      <c r="W418" s="103">
        <f>W356*'RS Charges'!W879</f>
        <v>0</v>
      </c>
      <c r="X418" s="103">
        <f>X356*'RS Charges'!X879</f>
        <v>0</v>
      </c>
      <c r="Y418" s="103">
        <f>Y356*'RS Charges'!Y879</f>
        <v>0</v>
      </c>
      <c r="Z418" s="103">
        <f>Z356*'RS Charges'!Z879</f>
        <v>0</v>
      </c>
      <c r="AA418" s="103">
        <f>AA356*'RS Charges'!AA879</f>
        <v>0</v>
      </c>
      <c r="AB418" s="103">
        <f>AB356*'RS Charges'!AB879</f>
        <v>0</v>
      </c>
      <c r="AC418" s="104">
        <f>AC356*'RS Charges'!AC879</f>
        <v>0</v>
      </c>
      <c r="AE418" s="105">
        <f>AE356*'RS Charges'!AE879</f>
        <v>0</v>
      </c>
      <c r="AG418" s="105">
        <f>AG356*'RS Charges'!AG879</f>
        <v>0</v>
      </c>
      <c r="AI418" s="105">
        <f>AI356*'RS Charges'!AI879</f>
        <v>0</v>
      </c>
      <c r="AK418" s="301"/>
    </row>
    <row r="419" spans="4:37" ht="12.75" customHeight="1" outlineLevel="1" x14ac:dyDescent="0.25">
      <c r="D419" s="139" t="str">
        <f t="shared" si="12"/>
        <v>[Rolling Stock - Units/Trains Line 18] VUC</v>
      </c>
      <c r="E419" s="102"/>
      <c r="F419" s="140" t="str">
        <f t="shared" si="13"/>
        <v>£000</v>
      </c>
      <c r="G419" s="103">
        <f>G357*'RS Charges'!G880</f>
        <v>0</v>
      </c>
      <c r="H419" s="103">
        <f>H357*'RS Charges'!H880</f>
        <v>0</v>
      </c>
      <c r="I419" s="103">
        <f>I357*'RS Charges'!I880</f>
        <v>0</v>
      </c>
      <c r="J419" s="103">
        <f>J357*'RS Charges'!J880</f>
        <v>0</v>
      </c>
      <c r="K419" s="103">
        <f>K357*'RS Charges'!K880</f>
        <v>0</v>
      </c>
      <c r="L419" s="103">
        <f>L357*'RS Charges'!L880</f>
        <v>0</v>
      </c>
      <c r="M419" s="103">
        <f>M357*'RS Charges'!M880</f>
        <v>0</v>
      </c>
      <c r="N419" s="103">
        <f>N357*'RS Charges'!N880</f>
        <v>0</v>
      </c>
      <c r="O419" s="103">
        <f>O357*'RS Charges'!O880</f>
        <v>0</v>
      </c>
      <c r="P419" s="103">
        <f>P357*'RS Charges'!P880</f>
        <v>0</v>
      </c>
      <c r="Q419" s="103">
        <f>Q357*'RS Charges'!Q880</f>
        <v>0</v>
      </c>
      <c r="R419" s="103">
        <f>R357*'RS Charges'!R880</f>
        <v>0</v>
      </c>
      <c r="S419" s="103">
        <f>S357*'RS Charges'!S880</f>
        <v>0</v>
      </c>
      <c r="T419" s="103">
        <f>T357*'RS Charges'!T880</f>
        <v>0</v>
      </c>
      <c r="U419" s="103">
        <f>U357*'RS Charges'!U880</f>
        <v>0</v>
      </c>
      <c r="V419" s="103">
        <f>V357*'RS Charges'!V880</f>
        <v>0</v>
      </c>
      <c r="W419" s="103">
        <f>W357*'RS Charges'!W880</f>
        <v>0</v>
      </c>
      <c r="X419" s="103">
        <f>X357*'RS Charges'!X880</f>
        <v>0</v>
      </c>
      <c r="Y419" s="103">
        <f>Y357*'RS Charges'!Y880</f>
        <v>0</v>
      </c>
      <c r="Z419" s="103">
        <f>Z357*'RS Charges'!Z880</f>
        <v>0</v>
      </c>
      <c r="AA419" s="103">
        <f>AA357*'RS Charges'!AA880</f>
        <v>0</v>
      </c>
      <c r="AB419" s="103">
        <f>AB357*'RS Charges'!AB880</f>
        <v>0</v>
      </c>
      <c r="AC419" s="104">
        <f>AC357*'RS Charges'!AC880</f>
        <v>0</v>
      </c>
      <c r="AE419" s="105">
        <f>AE357*'RS Charges'!AE880</f>
        <v>0</v>
      </c>
      <c r="AG419" s="105">
        <f>AG357*'RS Charges'!AG880</f>
        <v>0</v>
      </c>
      <c r="AI419" s="105">
        <f>AI357*'RS Charges'!AI880</f>
        <v>0</v>
      </c>
      <c r="AK419" s="301"/>
    </row>
    <row r="420" spans="4:37" ht="12.75" customHeight="1" outlineLevel="1" x14ac:dyDescent="0.25">
      <c r="D420" s="139" t="str">
        <f t="shared" si="12"/>
        <v>[Rolling Stock - Units/Trains Line 19] VUC</v>
      </c>
      <c r="E420" s="102"/>
      <c r="F420" s="140" t="str">
        <f t="shared" si="13"/>
        <v>£000</v>
      </c>
      <c r="G420" s="103">
        <f>G358*'RS Charges'!G881</f>
        <v>0</v>
      </c>
      <c r="H420" s="103">
        <f>H358*'RS Charges'!H881</f>
        <v>0</v>
      </c>
      <c r="I420" s="103">
        <f>I358*'RS Charges'!I881</f>
        <v>0</v>
      </c>
      <c r="J420" s="103">
        <f>J358*'RS Charges'!J881</f>
        <v>0</v>
      </c>
      <c r="K420" s="103">
        <f>K358*'RS Charges'!K881</f>
        <v>0</v>
      </c>
      <c r="L420" s="103">
        <f>L358*'RS Charges'!L881</f>
        <v>0</v>
      </c>
      <c r="M420" s="103">
        <f>M358*'RS Charges'!M881</f>
        <v>0</v>
      </c>
      <c r="N420" s="103">
        <f>N358*'RS Charges'!N881</f>
        <v>0</v>
      </c>
      <c r="O420" s="103">
        <f>O358*'RS Charges'!O881</f>
        <v>0</v>
      </c>
      <c r="P420" s="103">
        <f>P358*'RS Charges'!P881</f>
        <v>0</v>
      </c>
      <c r="Q420" s="103">
        <f>Q358*'RS Charges'!Q881</f>
        <v>0</v>
      </c>
      <c r="R420" s="103">
        <f>R358*'RS Charges'!R881</f>
        <v>0</v>
      </c>
      <c r="S420" s="103">
        <f>S358*'RS Charges'!S881</f>
        <v>0</v>
      </c>
      <c r="T420" s="103">
        <f>T358*'RS Charges'!T881</f>
        <v>0</v>
      </c>
      <c r="U420" s="103">
        <f>U358*'RS Charges'!U881</f>
        <v>0</v>
      </c>
      <c r="V420" s="103">
        <f>V358*'RS Charges'!V881</f>
        <v>0</v>
      </c>
      <c r="W420" s="103">
        <f>W358*'RS Charges'!W881</f>
        <v>0</v>
      </c>
      <c r="X420" s="103">
        <f>X358*'RS Charges'!X881</f>
        <v>0</v>
      </c>
      <c r="Y420" s="103">
        <f>Y358*'RS Charges'!Y881</f>
        <v>0</v>
      </c>
      <c r="Z420" s="103">
        <f>Z358*'RS Charges'!Z881</f>
        <v>0</v>
      </c>
      <c r="AA420" s="103">
        <f>AA358*'RS Charges'!AA881</f>
        <v>0</v>
      </c>
      <c r="AB420" s="103">
        <f>AB358*'RS Charges'!AB881</f>
        <v>0</v>
      </c>
      <c r="AC420" s="104">
        <f>AC358*'RS Charges'!AC881</f>
        <v>0</v>
      </c>
      <c r="AE420" s="105">
        <f>AE358*'RS Charges'!AE881</f>
        <v>0</v>
      </c>
      <c r="AG420" s="105">
        <f>AG358*'RS Charges'!AG881</f>
        <v>0</v>
      </c>
      <c r="AI420" s="105">
        <f>AI358*'RS Charges'!AI881</f>
        <v>0</v>
      </c>
      <c r="AK420" s="301"/>
    </row>
    <row r="421" spans="4:37" ht="12.75" customHeight="1" outlineLevel="1" x14ac:dyDescent="0.25">
      <c r="D421" s="139" t="str">
        <f t="shared" si="12"/>
        <v>[Rolling Stock - Units/Trains Line 20] VUC</v>
      </c>
      <c r="E421" s="102"/>
      <c r="F421" s="140" t="str">
        <f t="shared" si="13"/>
        <v>£000</v>
      </c>
      <c r="G421" s="103">
        <f>G359*'RS Charges'!G882</f>
        <v>0</v>
      </c>
      <c r="H421" s="103">
        <f>H359*'RS Charges'!H882</f>
        <v>0</v>
      </c>
      <c r="I421" s="103">
        <f>I359*'RS Charges'!I882</f>
        <v>0</v>
      </c>
      <c r="J421" s="103">
        <f>J359*'RS Charges'!J882</f>
        <v>0</v>
      </c>
      <c r="K421" s="103">
        <f>K359*'RS Charges'!K882</f>
        <v>0</v>
      </c>
      <c r="L421" s="103">
        <f>L359*'RS Charges'!L882</f>
        <v>0</v>
      </c>
      <c r="M421" s="103">
        <f>M359*'RS Charges'!M882</f>
        <v>0</v>
      </c>
      <c r="N421" s="103">
        <f>N359*'RS Charges'!N882</f>
        <v>0</v>
      </c>
      <c r="O421" s="103">
        <f>O359*'RS Charges'!O882</f>
        <v>0</v>
      </c>
      <c r="P421" s="103">
        <f>P359*'RS Charges'!P882</f>
        <v>0</v>
      </c>
      <c r="Q421" s="103">
        <f>Q359*'RS Charges'!Q882</f>
        <v>0</v>
      </c>
      <c r="R421" s="103">
        <f>R359*'RS Charges'!R882</f>
        <v>0</v>
      </c>
      <c r="S421" s="103">
        <f>S359*'RS Charges'!S882</f>
        <v>0</v>
      </c>
      <c r="T421" s="103">
        <f>T359*'RS Charges'!T882</f>
        <v>0</v>
      </c>
      <c r="U421" s="103">
        <f>U359*'RS Charges'!U882</f>
        <v>0</v>
      </c>
      <c r="V421" s="103">
        <f>V359*'RS Charges'!V882</f>
        <v>0</v>
      </c>
      <c r="W421" s="103">
        <f>W359*'RS Charges'!W882</f>
        <v>0</v>
      </c>
      <c r="X421" s="103">
        <f>X359*'RS Charges'!X882</f>
        <v>0</v>
      </c>
      <c r="Y421" s="103">
        <f>Y359*'RS Charges'!Y882</f>
        <v>0</v>
      </c>
      <c r="Z421" s="103">
        <f>Z359*'RS Charges'!Z882</f>
        <v>0</v>
      </c>
      <c r="AA421" s="103">
        <f>AA359*'RS Charges'!AA882</f>
        <v>0</v>
      </c>
      <c r="AB421" s="103">
        <f>AB359*'RS Charges'!AB882</f>
        <v>0</v>
      </c>
      <c r="AC421" s="104">
        <f>AC359*'RS Charges'!AC882</f>
        <v>0</v>
      </c>
      <c r="AE421" s="105">
        <f>AE359*'RS Charges'!AE882</f>
        <v>0</v>
      </c>
      <c r="AG421" s="105">
        <f>AG359*'RS Charges'!AG882</f>
        <v>0</v>
      </c>
      <c r="AI421" s="105">
        <f>AI359*'RS Charges'!AI882</f>
        <v>0</v>
      </c>
      <c r="AK421" s="301"/>
    </row>
    <row r="422" spans="4:37" ht="12.75" customHeight="1" outlineLevel="1" x14ac:dyDescent="0.25">
      <c r="D422" s="139" t="str">
        <f t="shared" si="12"/>
        <v>[Rolling Stock - Units/Trains Line 21] VUC</v>
      </c>
      <c r="E422" s="102"/>
      <c r="F422" s="140" t="str">
        <f t="shared" si="13"/>
        <v>£000</v>
      </c>
      <c r="G422" s="103">
        <f>G360*'RS Charges'!G883</f>
        <v>0</v>
      </c>
      <c r="H422" s="103">
        <f>H360*'RS Charges'!H883</f>
        <v>0</v>
      </c>
      <c r="I422" s="103">
        <f>I360*'RS Charges'!I883</f>
        <v>0</v>
      </c>
      <c r="J422" s="103">
        <f>J360*'RS Charges'!J883</f>
        <v>0</v>
      </c>
      <c r="K422" s="103">
        <f>K360*'RS Charges'!K883</f>
        <v>0</v>
      </c>
      <c r="L422" s="103">
        <f>L360*'RS Charges'!L883</f>
        <v>0</v>
      </c>
      <c r="M422" s="103">
        <f>M360*'RS Charges'!M883</f>
        <v>0</v>
      </c>
      <c r="N422" s="103">
        <f>N360*'RS Charges'!N883</f>
        <v>0</v>
      </c>
      <c r="O422" s="103">
        <f>O360*'RS Charges'!O883</f>
        <v>0</v>
      </c>
      <c r="P422" s="103">
        <f>P360*'RS Charges'!P883</f>
        <v>0</v>
      </c>
      <c r="Q422" s="103">
        <f>Q360*'RS Charges'!Q883</f>
        <v>0</v>
      </c>
      <c r="R422" s="103">
        <f>R360*'RS Charges'!R883</f>
        <v>0</v>
      </c>
      <c r="S422" s="103">
        <f>S360*'RS Charges'!S883</f>
        <v>0</v>
      </c>
      <c r="T422" s="103">
        <f>T360*'RS Charges'!T883</f>
        <v>0</v>
      </c>
      <c r="U422" s="103">
        <f>U360*'RS Charges'!U883</f>
        <v>0</v>
      </c>
      <c r="V422" s="103">
        <f>V360*'RS Charges'!V883</f>
        <v>0</v>
      </c>
      <c r="W422" s="103">
        <f>W360*'RS Charges'!W883</f>
        <v>0</v>
      </c>
      <c r="X422" s="103">
        <f>X360*'RS Charges'!X883</f>
        <v>0</v>
      </c>
      <c r="Y422" s="103">
        <f>Y360*'RS Charges'!Y883</f>
        <v>0</v>
      </c>
      <c r="Z422" s="103">
        <f>Z360*'RS Charges'!Z883</f>
        <v>0</v>
      </c>
      <c r="AA422" s="103">
        <f>AA360*'RS Charges'!AA883</f>
        <v>0</v>
      </c>
      <c r="AB422" s="103">
        <f>AB360*'RS Charges'!AB883</f>
        <v>0</v>
      </c>
      <c r="AC422" s="104">
        <f>AC360*'RS Charges'!AC883</f>
        <v>0</v>
      </c>
      <c r="AE422" s="105">
        <f>AE360*'RS Charges'!AE883</f>
        <v>0</v>
      </c>
      <c r="AG422" s="105">
        <f>AG360*'RS Charges'!AG883</f>
        <v>0</v>
      </c>
      <c r="AI422" s="105">
        <f>AI360*'RS Charges'!AI883</f>
        <v>0</v>
      </c>
      <c r="AK422" s="301"/>
    </row>
    <row r="423" spans="4:37" ht="12.75" customHeight="1" outlineLevel="1" x14ac:dyDescent="0.25">
      <c r="D423" s="139" t="str">
        <f t="shared" si="12"/>
        <v>[Rolling Stock - Units/Trains Line 22] VUC</v>
      </c>
      <c r="E423" s="102"/>
      <c r="F423" s="140" t="str">
        <f t="shared" si="13"/>
        <v>£000</v>
      </c>
      <c r="G423" s="103">
        <f>G361*'RS Charges'!G884</f>
        <v>0</v>
      </c>
      <c r="H423" s="103">
        <f>H361*'RS Charges'!H884</f>
        <v>0</v>
      </c>
      <c r="I423" s="103">
        <f>I361*'RS Charges'!I884</f>
        <v>0</v>
      </c>
      <c r="J423" s="103">
        <f>J361*'RS Charges'!J884</f>
        <v>0</v>
      </c>
      <c r="K423" s="103">
        <f>K361*'RS Charges'!K884</f>
        <v>0</v>
      </c>
      <c r="L423" s="103">
        <f>L361*'RS Charges'!L884</f>
        <v>0</v>
      </c>
      <c r="M423" s="103">
        <f>M361*'RS Charges'!M884</f>
        <v>0</v>
      </c>
      <c r="N423" s="103">
        <f>N361*'RS Charges'!N884</f>
        <v>0</v>
      </c>
      <c r="O423" s="103">
        <f>O361*'RS Charges'!O884</f>
        <v>0</v>
      </c>
      <c r="P423" s="103">
        <f>P361*'RS Charges'!P884</f>
        <v>0</v>
      </c>
      <c r="Q423" s="103">
        <f>Q361*'RS Charges'!Q884</f>
        <v>0</v>
      </c>
      <c r="R423" s="103">
        <f>R361*'RS Charges'!R884</f>
        <v>0</v>
      </c>
      <c r="S423" s="103">
        <f>S361*'RS Charges'!S884</f>
        <v>0</v>
      </c>
      <c r="T423" s="103">
        <f>T361*'RS Charges'!T884</f>
        <v>0</v>
      </c>
      <c r="U423" s="103">
        <f>U361*'RS Charges'!U884</f>
        <v>0</v>
      </c>
      <c r="V423" s="103">
        <f>V361*'RS Charges'!V884</f>
        <v>0</v>
      </c>
      <c r="W423" s="103">
        <f>W361*'RS Charges'!W884</f>
        <v>0</v>
      </c>
      <c r="X423" s="103">
        <f>X361*'RS Charges'!X884</f>
        <v>0</v>
      </c>
      <c r="Y423" s="103">
        <f>Y361*'RS Charges'!Y884</f>
        <v>0</v>
      </c>
      <c r="Z423" s="103">
        <f>Z361*'RS Charges'!Z884</f>
        <v>0</v>
      </c>
      <c r="AA423" s="103">
        <f>AA361*'RS Charges'!AA884</f>
        <v>0</v>
      </c>
      <c r="AB423" s="103">
        <f>AB361*'RS Charges'!AB884</f>
        <v>0</v>
      </c>
      <c r="AC423" s="104">
        <f>AC361*'RS Charges'!AC884</f>
        <v>0</v>
      </c>
      <c r="AE423" s="105">
        <f>AE361*'RS Charges'!AE884</f>
        <v>0</v>
      </c>
      <c r="AG423" s="105">
        <f>AG361*'RS Charges'!AG884</f>
        <v>0</v>
      </c>
      <c r="AI423" s="105">
        <f>AI361*'RS Charges'!AI884</f>
        <v>0</v>
      </c>
      <c r="AK423" s="301"/>
    </row>
    <row r="424" spans="4:37" ht="12.75" customHeight="1" outlineLevel="1" x14ac:dyDescent="0.25">
      <c r="D424" s="139" t="str">
        <f t="shared" si="12"/>
        <v>[Rolling Stock - Units/Trains Line 23] VUC</v>
      </c>
      <c r="E424" s="102"/>
      <c r="F424" s="140" t="str">
        <f t="shared" si="13"/>
        <v>£000</v>
      </c>
      <c r="G424" s="103">
        <f>G362*'RS Charges'!G885</f>
        <v>0</v>
      </c>
      <c r="H424" s="103">
        <f>H362*'RS Charges'!H885</f>
        <v>0</v>
      </c>
      <c r="I424" s="103">
        <f>I362*'RS Charges'!I885</f>
        <v>0</v>
      </c>
      <c r="J424" s="103">
        <f>J362*'RS Charges'!J885</f>
        <v>0</v>
      </c>
      <c r="K424" s="103">
        <f>K362*'RS Charges'!K885</f>
        <v>0</v>
      </c>
      <c r="L424" s="103">
        <f>L362*'RS Charges'!L885</f>
        <v>0</v>
      </c>
      <c r="M424" s="103">
        <f>M362*'RS Charges'!M885</f>
        <v>0</v>
      </c>
      <c r="N424" s="103">
        <f>N362*'RS Charges'!N885</f>
        <v>0</v>
      </c>
      <c r="O424" s="103">
        <f>O362*'RS Charges'!O885</f>
        <v>0</v>
      </c>
      <c r="P424" s="103">
        <f>P362*'RS Charges'!P885</f>
        <v>0</v>
      </c>
      <c r="Q424" s="103">
        <f>Q362*'RS Charges'!Q885</f>
        <v>0</v>
      </c>
      <c r="R424" s="103">
        <f>R362*'RS Charges'!R885</f>
        <v>0</v>
      </c>
      <c r="S424" s="103">
        <f>S362*'RS Charges'!S885</f>
        <v>0</v>
      </c>
      <c r="T424" s="103">
        <f>T362*'RS Charges'!T885</f>
        <v>0</v>
      </c>
      <c r="U424" s="103">
        <f>U362*'RS Charges'!U885</f>
        <v>0</v>
      </c>
      <c r="V424" s="103">
        <f>V362*'RS Charges'!V885</f>
        <v>0</v>
      </c>
      <c r="W424" s="103">
        <f>W362*'RS Charges'!W885</f>
        <v>0</v>
      </c>
      <c r="X424" s="103">
        <f>X362*'RS Charges'!X885</f>
        <v>0</v>
      </c>
      <c r="Y424" s="103">
        <f>Y362*'RS Charges'!Y885</f>
        <v>0</v>
      </c>
      <c r="Z424" s="103">
        <f>Z362*'RS Charges'!Z885</f>
        <v>0</v>
      </c>
      <c r="AA424" s="103">
        <f>AA362*'RS Charges'!AA885</f>
        <v>0</v>
      </c>
      <c r="AB424" s="103">
        <f>AB362*'RS Charges'!AB885</f>
        <v>0</v>
      </c>
      <c r="AC424" s="104">
        <f>AC362*'RS Charges'!AC885</f>
        <v>0</v>
      </c>
      <c r="AE424" s="105">
        <f>AE362*'RS Charges'!AE885</f>
        <v>0</v>
      </c>
      <c r="AG424" s="105">
        <f>AG362*'RS Charges'!AG885</f>
        <v>0</v>
      </c>
      <c r="AI424" s="105">
        <f>AI362*'RS Charges'!AI885</f>
        <v>0</v>
      </c>
      <c r="AK424" s="301"/>
    </row>
    <row r="425" spans="4:37" ht="12.75" customHeight="1" outlineLevel="1" x14ac:dyDescent="0.25">
      <c r="D425" s="139" t="str">
        <f t="shared" si="12"/>
        <v>[Rolling Stock - Units/Trains Line 24] VUC</v>
      </c>
      <c r="E425" s="102"/>
      <c r="F425" s="140" t="str">
        <f t="shared" si="13"/>
        <v>£000</v>
      </c>
      <c r="G425" s="103">
        <f>G363*'RS Charges'!G886</f>
        <v>0</v>
      </c>
      <c r="H425" s="103">
        <f>H363*'RS Charges'!H886</f>
        <v>0</v>
      </c>
      <c r="I425" s="103">
        <f>I363*'RS Charges'!I886</f>
        <v>0</v>
      </c>
      <c r="J425" s="103">
        <f>J363*'RS Charges'!J886</f>
        <v>0</v>
      </c>
      <c r="K425" s="103">
        <f>K363*'RS Charges'!K886</f>
        <v>0</v>
      </c>
      <c r="L425" s="103">
        <f>L363*'RS Charges'!L886</f>
        <v>0</v>
      </c>
      <c r="M425" s="103">
        <f>M363*'RS Charges'!M886</f>
        <v>0</v>
      </c>
      <c r="N425" s="103">
        <f>N363*'RS Charges'!N886</f>
        <v>0</v>
      </c>
      <c r="O425" s="103">
        <f>O363*'RS Charges'!O886</f>
        <v>0</v>
      </c>
      <c r="P425" s="103">
        <f>P363*'RS Charges'!P886</f>
        <v>0</v>
      </c>
      <c r="Q425" s="103">
        <f>Q363*'RS Charges'!Q886</f>
        <v>0</v>
      </c>
      <c r="R425" s="103">
        <f>R363*'RS Charges'!R886</f>
        <v>0</v>
      </c>
      <c r="S425" s="103">
        <f>S363*'RS Charges'!S886</f>
        <v>0</v>
      </c>
      <c r="T425" s="103">
        <f>T363*'RS Charges'!T886</f>
        <v>0</v>
      </c>
      <c r="U425" s="103">
        <f>U363*'RS Charges'!U886</f>
        <v>0</v>
      </c>
      <c r="V425" s="103">
        <f>V363*'RS Charges'!V886</f>
        <v>0</v>
      </c>
      <c r="W425" s="103">
        <f>W363*'RS Charges'!W886</f>
        <v>0</v>
      </c>
      <c r="X425" s="103">
        <f>X363*'RS Charges'!X886</f>
        <v>0</v>
      </c>
      <c r="Y425" s="103">
        <f>Y363*'RS Charges'!Y886</f>
        <v>0</v>
      </c>
      <c r="Z425" s="103">
        <f>Z363*'RS Charges'!Z886</f>
        <v>0</v>
      </c>
      <c r="AA425" s="103">
        <f>AA363*'RS Charges'!AA886</f>
        <v>0</v>
      </c>
      <c r="AB425" s="103">
        <f>AB363*'RS Charges'!AB886</f>
        <v>0</v>
      </c>
      <c r="AC425" s="104">
        <f>AC363*'RS Charges'!AC886</f>
        <v>0</v>
      </c>
      <c r="AE425" s="105">
        <f>AE363*'RS Charges'!AE886</f>
        <v>0</v>
      </c>
      <c r="AG425" s="105">
        <f>AG363*'RS Charges'!AG886</f>
        <v>0</v>
      </c>
      <c r="AI425" s="105">
        <f>AI363*'RS Charges'!AI886</f>
        <v>0</v>
      </c>
      <c r="AK425" s="301"/>
    </row>
    <row r="426" spans="4:37" ht="12.75" customHeight="1" outlineLevel="1" x14ac:dyDescent="0.25">
      <c r="D426" s="139" t="str">
        <f t="shared" si="12"/>
        <v>[Rolling Stock - Units/Trains Line 25] VUC</v>
      </c>
      <c r="E426" s="102"/>
      <c r="F426" s="140" t="str">
        <f t="shared" si="13"/>
        <v>£000</v>
      </c>
      <c r="G426" s="103">
        <f>G364*'RS Charges'!G887</f>
        <v>0</v>
      </c>
      <c r="H426" s="103">
        <f>H364*'RS Charges'!H887</f>
        <v>0</v>
      </c>
      <c r="I426" s="103">
        <f>I364*'RS Charges'!I887</f>
        <v>0</v>
      </c>
      <c r="J426" s="103">
        <f>J364*'RS Charges'!J887</f>
        <v>0</v>
      </c>
      <c r="K426" s="103">
        <f>K364*'RS Charges'!K887</f>
        <v>0</v>
      </c>
      <c r="L426" s="103">
        <f>L364*'RS Charges'!L887</f>
        <v>0</v>
      </c>
      <c r="M426" s="103">
        <f>M364*'RS Charges'!M887</f>
        <v>0</v>
      </c>
      <c r="N426" s="103">
        <f>N364*'RS Charges'!N887</f>
        <v>0</v>
      </c>
      <c r="O426" s="103">
        <f>O364*'RS Charges'!O887</f>
        <v>0</v>
      </c>
      <c r="P426" s="103">
        <f>P364*'RS Charges'!P887</f>
        <v>0</v>
      </c>
      <c r="Q426" s="103">
        <f>Q364*'RS Charges'!Q887</f>
        <v>0</v>
      </c>
      <c r="R426" s="103">
        <f>R364*'RS Charges'!R887</f>
        <v>0</v>
      </c>
      <c r="S426" s="103">
        <f>S364*'RS Charges'!S887</f>
        <v>0</v>
      </c>
      <c r="T426" s="103">
        <f>T364*'RS Charges'!T887</f>
        <v>0</v>
      </c>
      <c r="U426" s="103">
        <f>U364*'RS Charges'!U887</f>
        <v>0</v>
      </c>
      <c r="V426" s="103">
        <f>V364*'RS Charges'!V887</f>
        <v>0</v>
      </c>
      <c r="W426" s="103">
        <f>W364*'RS Charges'!W887</f>
        <v>0</v>
      </c>
      <c r="X426" s="103">
        <f>X364*'RS Charges'!X887</f>
        <v>0</v>
      </c>
      <c r="Y426" s="103">
        <f>Y364*'RS Charges'!Y887</f>
        <v>0</v>
      </c>
      <c r="Z426" s="103">
        <f>Z364*'RS Charges'!Z887</f>
        <v>0</v>
      </c>
      <c r="AA426" s="103">
        <f>AA364*'RS Charges'!AA887</f>
        <v>0</v>
      </c>
      <c r="AB426" s="103">
        <f>AB364*'RS Charges'!AB887</f>
        <v>0</v>
      </c>
      <c r="AC426" s="104">
        <f>AC364*'RS Charges'!AC887</f>
        <v>0</v>
      </c>
      <c r="AE426" s="105">
        <f>AE364*'RS Charges'!AE887</f>
        <v>0</v>
      </c>
      <c r="AG426" s="105">
        <f>AG364*'RS Charges'!AG887</f>
        <v>0</v>
      </c>
      <c r="AI426" s="105">
        <f>AI364*'RS Charges'!AI887</f>
        <v>0</v>
      </c>
      <c r="AK426" s="301"/>
    </row>
    <row r="427" spans="4:37" ht="12.75" customHeight="1" outlineLevel="1" x14ac:dyDescent="0.25">
      <c r="D427" s="139" t="str">
        <f t="shared" si="12"/>
        <v>[Rolling Stock - Units/Trains Line 26] VUC</v>
      </c>
      <c r="E427" s="102"/>
      <c r="F427" s="140" t="str">
        <f t="shared" si="13"/>
        <v>£000</v>
      </c>
      <c r="G427" s="103">
        <f>G365*'RS Charges'!G888</f>
        <v>0</v>
      </c>
      <c r="H427" s="103">
        <f>H365*'RS Charges'!H888</f>
        <v>0</v>
      </c>
      <c r="I427" s="103">
        <f>I365*'RS Charges'!I888</f>
        <v>0</v>
      </c>
      <c r="J427" s="103">
        <f>J365*'RS Charges'!J888</f>
        <v>0</v>
      </c>
      <c r="K427" s="103">
        <f>K365*'RS Charges'!K888</f>
        <v>0</v>
      </c>
      <c r="L427" s="103">
        <f>L365*'RS Charges'!L888</f>
        <v>0</v>
      </c>
      <c r="M427" s="103">
        <f>M365*'RS Charges'!M888</f>
        <v>0</v>
      </c>
      <c r="N427" s="103">
        <f>N365*'RS Charges'!N888</f>
        <v>0</v>
      </c>
      <c r="O427" s="103">
        <f>O365*'RS Charges'!O888</f>
        <v>0</v>
      </c>
      <c r="P427" s="103">
        <f>P365*'RS Charges'!P888</f>
        <v>0</v>
      </c>
      <c r="Q427" s="103">
        <f>Q365*'RS Charges'!Q888</f>
        <v>0</v>
      </c>
      <c r="R427" s="103">
        <f>R365*'RS Charges'!R888</f>
        <v>0</v>
      </c>
      <c r="S427" s="103">
        <f>S365*'RS Charges'!S888</f>
        <v>0</v>
      </c>
      <c r="T427" s="103">
        <f>T365*'RS Charges'!T888</f>
        <v>0</v>
      </c>
      <c r="U427" s="103">
        <f>U365*'RS Charges'!U888</f>
        <v>0</v>
      </c>
      <c r="V427" s="103">
        <f>V365*'RS Charges'!V888</f>
        <v>0</v>
      </c>
      <c r="W427" s="103">
        <f>W365*'RS Charges'!W888</f>
        <v>0</v>
      </c>
      <c r="X427" s="103">
        <f>X365*'RS Charges'!X888</f>
        <v>0</v>
      </c>
      <c r="Y427" s="103">
        <f>Y365*'RS Charges'!Y888</f>
        <v>0</v>
      </c>
      <c r="Z427" s="103">
        <f>Z365*'RS Charges'!Z888</f>
        <v>0</v>
      </c>
      <c r="AA427" s="103">
        <f>AA365*'RS Charges'!AA888</f>
        <v>0</v>
      </c>
      <c r="AB427" s="103">
        <f>AB365*'RS Charges'!AB888</f>
        <v>0</v>
      </c>
      <c r="AC427" s="104">
        <f>AC365*'RS Charges'!AC888</f>
        <v>0</v>
      </c>
      <c r="AE427" s="105">
        <f>AE365*'RS Charges'!AE888</f>
        <v>0</v>
      </c>
      <c r="AG427" s="105">
        <f>AG365*'RS Charges'!AG888</f>
        <v>0</v>
      </c>
      <c r="AI427" s="105">
        <f>AI365*'RS Charges'!AI888</f>
        <v>0</v>
      </c>
      <c r="AK427" s="301"/>
    </row>
    <row r="428" spans="4:37" ht="12.75" customHeight="1" outlineLevel="1" x14ac:dyDescent="0.25">
      <c r="D428" s="139" t="str">
        <f t="shared" si="12"/>
        <v>[Rolling Stock - Units/Trains Line 27] VUC</v>
      </c>
      <c r="E428" s="102"/>
      <c r="F428" s="140" t="str">
        <f t="shared" si="13"/>
        <v>£000</v>
      </c>
      <c r="G428" s="103">
        <f>G366*'RS Charges'!G889</f>
        <v>0</v>
      </c>
      <c r="H428" s="103">
        <f>H366*'RS Charges'!H889</f>
        <v>0</v>
      </c>
      <c r="I428" s="103">
        <f>I366*'RS Charges'!I889</f>
        <v>0</v>
      </c>
      <c r="J428" s="103">
        <f>J366*'RS Charges'!J889</f>
        <v>0</v>
      </c>
      <c r="K428" s="103">
        <f>K366*'RS Charges'!K889</f>
        <v>0</v>
      </c>
      <c r="L428" s="103">
        <f>L366*'RS Charges'!L889</f>
        <v>0</v>
      </c>
      <c r="M428" s="103">
        <f>M366*'RS Charges'!M889</f>
        <v>0</v>
      </c>
      <c r="N428" s="103">
        <f>N366*'RS Charges'!N889</f>
        <v>0</v>
      </c>
      <c r="O428" s="103">
        <f>O366*'RS Charges'!O889</f>
        <v>0</v>
      </c>
      <c r="P428" s="103">
        <f>P366*'RS Charges'!P889</f>
        <v>0</v>
      </c>
      <c r="Q428" s="103">
        <f>Q366*'RS Charges'!Q889</f>
        <v>0</v>
      </c>
      <c r="R428" s="103">
        <f>R366*'RS Charges'!R889</f>
        <v>0</v>
      </c>
      <c r="S428" s="103">
        <f>S366*'RS Charges'!S889</f>
        <v>0</v>
      </c>
      <c r="T428" s="103">
        <f>T366*'RS Charges'!T889</f>
        <v>0</v>
      </c>
      <c r="U428" s="103">
        <f>U366*'RS Charges'!U889</f>
        <v>0</v>
      </c>
      <c r="V428" s="103">
        <f>V366*'RS Charges'!V889</f>
        <v>0</v>
      </c>
      <c r="W428" s="103">
        <f>W366*'RS Charges'!W889</f>
        <v>0</v>
      </c>
      <c r="X428" s="103">
        <f>X366*'RS Charges'!X889</f>
        <v>0</v>
      </c>
      <c r="Y428" s="103">
        <f>Y366*'RS Charges'!Y889</f>
        <v>0</v>
      </c>
      <c r="Z428" s="103">
        <f>Z366*'RS Charges'!Z889</f>
        <v>0</v>
      </c>
      <c r="AA428" s="103">
        <f>AA366*'RS Charges'!AA889</f>
        <v>0</v>
      </c>
      <c r="AB428" s="103">
        <f>AB366*'RS Charges'!AB889</f>
        <v>0</v>
      </c>
      <c r="AC428" s="104">
        <f>AC366*'RS Charges'!AC889</f>
        <v>0</v>
      </c>
      <c r="AE428" s="105">
        <f>AE366*'RS Charges'!AE889</f>
        <v>0</v>
      </c>
      <c r="AG428" s="105">
        <f>AG366*'RS Charges'!AG889</f>
        <v>0</v>
      </c>
      <c r="AI428" s="105">
        <f>AI366*'RS Charges'!AI889</f>
        <v>0</v>
      </c>
      <c r="AK428" s="301"/>
    </row>
    <row r="429" spans="4:37" ht="12.75" customHeight="1" outlineLevel="1" x14ac:dyDescent="0.25">
      <c r="D429" s="139" t="str">
        <f t="shared" si="12"/>
        <v>[Rolling Stock - Units/Trains Line 28] VUC</v>
      </c>
      <c r="E429" s="102"/>
      <c r="F429" s="140" t="str">
        <f t="shared" si="13"/>
        <v>£000</v>
      </c>
      <c r="G429" s="103">
        <f>G367*'RS Charges'!G890</f>
        <v>0</v>
      </c>
      <c r="H429" s="103">
        <f>H367*'RS Charges'!H890</f>
        <v>0</v>
      </c>
      <c r="I429" s="103">
        <f>I367*'RS Charges'!I890</f>
        <v>0</v>
      </c>
      <c r="J429" s="103">
        <f>J367*'RS Charges'!J890</f>
        <v>0</v>
      </c>
      <c r="K429" s="103">
        <f>K367*'RS Charges'!K890</f>
        <v>0</v>
      </c>
      <c r="L429" s="103">
        <f>L367*'RS Charges'!L890</f>
        <v>0</v>
      </c>
      <c r="M429" s="103">
        <f>M367*'RS Charges'!M890</f>
        <v>0</v>
      </c>
      <c r="N429" s="103">
        <f>N367*'RS Charges'!N890</f>
        <v>0</v>
      </c>
      <c r="O429" s="103">
        <f>O367*'RS Charges'!O890</f>
        <v>0</v>
      </c>
      <c r="P429" s="103">
        <f>P367*'RS Charges'!P890</f>
        <v>0</v>
      </c>
      <c r="Q429" s="103">
        <f>Q367*'RS Charges'!Q890</f>
        <v>0</v>
      </c>
      <c r="R429" s="103">
        <f>R367*'RS Charges'!R890</f>
        <v>0</v>
      </c>
      <c r="S429" s="103">
        <f>S367*'RS Charges'!S890</f>
        <v>0</v>
      </c>
      <c r="T429" s="103">
        <f>T367*'RS Charges'!T890</f>
        <v>0</v>
      </c>
      <c r="U429" s="103">
        <f>U367*'RS Charges'!U890</f>
        <v>0</v>
      </c>
      <c r="V429" s="103">
        <f>V367*'RS Charges'!V890</f>
        <v>0</v>
      </c>
      <c r="W429" s="103">
        <f>W367*'RS Charges'!W890</f>
        <v>0</v>
      </c>
      <c r="X429" s="103">
        <f>X367*'RS Charges'!X890</f>
        <v>0</v>
      </c>
      <c r="Y429" s="103">
        <f>Y367*'RS Charges'!Y890</f>
        <v>0</v>
      </c>
      <c r="Z429" s="103">
        <f>Z367*'RS Charges'!Z890</f>
        <v>0</v>
      </c>
      <c r="AA429" s="103">
        <f>AA367*'RS Charges'!AA890</f>
        <v>0</v>
      </c>
      <c r="AB429" s="103">
        <f>AB367*'RS Charges'!AB890</f>
        <v>0</v>
      </c>
      <c r="AC429" s="104">
        <f>AC367*'RS Charges'!AC890</f>
        <v>0</v>
      </c>
      <c r="AE429" s="105">
        <f>AE367*'RS Charges'!AE890</f>
        <v>0</v>
      </c>
      <c r="AG429" s="105">
        <f>AG367*'RS Charges'!AG890</f>
        <v>0</v>
      </c>
      <c r="AI429" s="105">
        <f>AI367*'RS Charges'!AI890</f>
        <v>0</v>
      </c>
      <c r="AK429" s="301"/>
    </row>
    <row r="430" spans="4:37" ht="12.75" customHeight="1" outlineLevel="1" x14ac:dyDescent="0.25">
      <c r="D430" s="139" t="str">
        <f t="shared" si="12"/>
        <v>[Rolling Stock - Units/Trains Line 29] VUC</v>
      </c>
      <c r="E430" s="102"/>
      <c r="F430" s="140" t="str">
        <f t="shared" si="13"/>
        <v>£000</v>
      </c>
      <c r="G430" s="103">
        <f>G368*'RS Charges'!G891</f>
        <v>0</v>
      </c>
      <c r="H430" s="103">
        <f>H368*'RS Charges'!H891</f>
        <v>0</v>
      </c>
      <c r="I430" s="103">
        <f>I368*'RS Charges'!I891</f>
        <v>0</v>
      </c>
      <c r="J430" s="103">
        <f>J368*'RS Charges'!J891</f>
        <v>0</v>
      </c>
      <c r="K430" s="103">
        <f>K368*'RS Charges'!K891</f>
        <v>0</v>
      </c>
      <c r="L430" s="103">
        <f>L368*'RS Charges'!L891</f>
        <v>0</v>
      </c>
      <c r="M430" s="103">
        <f>M368*'RS Charges'!M891</f>
        <v>0</v>
      </c>
      <c r="N430" s="103">
        <f>N368*'RS Charges'!N891</f>
        <v>0</v>
      </c>
      <c r="O430" s="103">
        <f>O368*'RS Charges'!O891</f>
        <v>0</v>
      </c>
      <c r="P430" s="103">
        <f>P368*'RS Charges'!P891</f>
        <v>0</v>
      </c>
      <c r="Q430" s="103">
        <f>Q368*'RS Charges'!Q891</f>
        <v>0</v>
      </c>
      <c r="R430" s="103">
        <f>R368*'RS Charges'!R891</f>
        <v>0</v>
      </c>
      <c r="S430" s="103">
        <f>S368*'RS Charges'!S891</f>
        <v>0</v>
      </c>
      <c r="T430" s="103">
        <f>T368*'RS Charges'!T891</f>
        <v>0</v>
      </c>
      <c r="U430" s="103">
        <f>U368*'RS Charges'!U891</f>
        <v>0</v>
      </c>
      <c r="V430" s="103">
        <f>V368*'RS Charges'!V891</f>
        <v>0</v>
      </c>
      <c r="W430" s="103">
        <f>W368*'RS Charges'!W891</f>
        <v>0</v>
      </c>
      <c r="X430" s="103">
        <f>X368*'RS Charges'!X891</f>
        <v>0</v>
      </c>
      <c r="Y430" s="103">
        <f>Y368*'RS Charges'!Y891</f>
        <v>0</v>
      </c>
      <c r="Z430" s="103">
        <f>Z368*'RS Charges'!Z891</f>
        <v>0</v>
      </c>
      <c r="AA430" s="103">
        <f>AA368*'RS Charges'!AA891</f>
        <v>0</v>
      </c>
      <c r="AB430" s="103">
        <f>AB368*'RS Charges'!AB891</f>
        <v>0</v>
      </c>
      <c r="AC430" s="104">
        <f>AC368*'RS Charges'!AC891</f>
        <v>0</v>
      </c>
      <c r="AE430" s="105">
        <f>AE368*'RS Charges'!AE891</f>
        <v>0</v>
      </c>
      <c r="AG430" s="105">
        <f>AG368*'RS Charges'!AG891</f>
        <v>0</v>
      </c>
      <c r="AI430" s="105">
        <f>AI368*'RS Charges'!AI891</f>
        <v>0</v>
      </c>
      <c r="AK430" s="301"/>
    </row>
    <row r="431" spans="4:37" ht="12.75" customHeight="1" outlineLevel="1" x14ac:dyDescent="0.25">
      <c r="D431" s="139" t="str">
        <f t="shared" si="12"/>
        <v>[Rolling Stock - Units/Trains Line 30] VUC</v>
      </c>
      <c r="E431" s="102"/>
      <c r="F431" s="140" t="str">
        <f t="shared" si="13"/>
        <v>£000</v>
      </c>
      <c r="G431" s="103">
        <f>G369*'RS Charges'!G892</f>
        <v>0</v>
      </c>
      <c r="H431" s="103">
        <f>H369*'RS Charges'!H892</f>
        <v>0</v>
      </c>
      <c r="I431" s="103">
        <f>I369*'RS Charges'!I892</f>
        <v>0</v>
      </c>
      <c r="J431" s="103">
        <f>J369*'RS Charges'!J892</f>
        <v>0</v>
      </c>
      <c r="K431" s="103">
        <f>K369*'RS Charges'!K892</f>
        <v>0</v>
      </c>
      <c r="L431" s="103">
        <f>L369*'RS Charges'!L892</f>
        <v>0</v>
      </c>
      <c r="M431" s="103">
        <f>M369*'RS Charges'!M892</f>
        <v>0</v>
      </c>
      <c r="N431" s="103">
        <f>N369*'RS Charges'!N892</f>
        <v>0</v>
      </c>
      <c r="O431" s="103">
        <f>O369*'RS Charges'!O892</f>
        <v>0</v>
      </c>
      <c r="P431" s="103">
        <f>P369*'RS Charges'!P892</f>
        <v>0</v>
      </c>
      <c r="Q431" s="103">
        <f>Q369*'RS Charges'!Q892</f>
        <v>0</v>
      </c>
      <c r="R431" s="103">
        <f>R369*'RS Charges'!R892</f>
        <v>0</v>
      </c>
      <c r="S431" s="103">
        <f>S369*'RS Charges'!S892</f>
        <v>0</v>
      </c>
      <c r="T431" s="103">
        <f>T369*'RS Charges'!T892</f>
        <v>0</v>
      </c>
      <c r="U431" s="103">
        <f>U369*'RS Charges'!U892</f>
        <v>0</v>
      </c>
      <c r="V431" s="103">
        <f>V369*'RS Charges'!V892</f>
        <v>0</v>
      </c>
      <c r="W431" s="103">
        <f>W369*'RS Charges'!W892</f>
        <v>0</v>
      </c>
      <c r="X431" s="103">
        <f>X369*'RS Charges'!X892</f>
        <v>0</v>
      </c>
      <c r="Y431" s="103">
        <f>Y369*'RS Charges'!Y892</f>
        <v>0</v>
      </c>
      <c r="Z431" s="103">
        <f>Z369*'RS Charges'!Z892</f>
        <v>0</v>
      </c>
      <c r="AA431" s="103">
        <f>AA369*'RS Charges'!AA892</f>
        <v>0</v>
      </c>
      <c r="AB431" s="103">
        <f>AB369*'RS Charges'!AB892</f>
        <v>0</v>
      </c>
      <c r="AC431" s="104">
        <f>AC369*'RS Charges'!AC892</f>
        <v>0</v>
      </c>
      <c r="AE431" s="105">
        <f>AE369*'RS Charges'!AE892</f>
        <v>0</v>
      </c>
      <c r="AG431" s="105">
        <f>AG369*'RS Charges'!AG892</f>
        <v>0</v>
      </c>
      <c r="AI431" s="105">
        <f>AI369*'RS Charges'!AI892</f>
        <v>0</v>
      </c>
      <c r="AK431" s="301"/>
    </row>
    <row r="432" spans="4:37" ht="12.75" customHeight="1" outlineLevel="1" x14ac:dyDescent="0.25">
      <c r="D432" s="139" t="str">
        <f t="shared" si="12"/>
        <v>[Rolling Stock - Units/Trains Line 31] VUC</v>
      </c>
      <c r="E432" s="102"/>
      <c r="F432" s="140" t="str">
        <f t="shared" si="13"/>
        <v>£000</v>
      </c>
      <c r="G432" s="103">
        <f>G370*'RS Charges'!G893</f>
        <v>0</v>
      </c>
      <c r="H432" s="103">
        <f>H370*'RS Charges'!H893</f>
        <v>0</v>
      </c>
      <c r="I432" s="103">
        <f>I370*'RS Charges'!I893</f>
        <v>0</v>
      </c>
      <c r="J432" s="103">
        <f>J370*'RS Charges'!J893</f>
        <v>0</v>
      </c>
      <c r="K432" s="103">
        <f>K370*'RS Charges'!K893</f>
        <v>0</v>
      </c>
      <c r="L432" s="103">
        <f>L370*'RS Charges'!L893</f>
        <v>0</v>
      </c>
      <c r="M432" s="103">
        <f>M370*'RS Charges'!M893</f>
        <v>0</v>
      </c>
      <c r="N432" s="103">
        <f>N370*'RS Charges'!N893</f>
        <v>0</v>
      </c>
      <c r="O432" s="103">
        <f>O370*'RS Charges'!O893</f>
        <v>0</v>
      </c>
      <c r="P432" s="103">
        <f>P370*'RS Charges'!P893</f>
        <v>0</v>
      </c>
      <c r="Q432" s="103">
        <f>Q370*'RS Charges'!Q893</f>
        <v>0</v>
      </c>
      <c r="R432" s="103">
        <f>R370*'RS Charges'!R893</f>
        <v>0</v>
      </c>
      <c r="S432" s="103">
        <f>S370*'RS Charges'!S893</f>
        <v>0</v>
      </c>
      <c r="T432" s="103">
        <f>T370*'RS Charges'!T893</f>
        <v>0</v>
      </c>
      <c r="U432" s="103">
        <f>U370*'RS Charges'!U893</f>
        <v>0</v>
      </c>
      <c r="V432" s="103">
        <f>V370*'RS Charges'!V893</f>
        <v>0</v>
      </c>
      <c r="W432" s="103">
        <f>W370*'RS Charges'!W893</f>
        <v>0</v>
      </c>
      <c r="X432" s="103">
        <f>X370*'RS Charges'!X893</f>
        <v>0</v>
      </c>
      <c r="Y432" s="103">
        <f>Y370*'RS Charges'!Y893</f>
        <v>0</v>
      </c>
      <c r="Z432" s="103">
        <f>Z370*'RS Charges'!Z893</f>
        <v>0</v>
      </c>
      <c r="AA432" s="103">
        <f>AA370*'RS Charges'!AA893</f>
        <v>0</v>
      </c>
      <c r="AB432" s="103">
        <f>AB370*'RS Charges'!AB893</f>
        <v>0</v>
      </c>
      <c r="AC432" s="104">
        <f>AC370*'RS Charges'!AC893</f>
        <v>0</v>
      </c>
      <c r="AE432" s="105">
        <f>AE370*'RS Charges'!AE893</f>
        <v>0</v>
      </c>
      <c r="AG432" s="105">
        <f>AG370*'RS Charges'!AG893</f>
        <v>0</v>
      </c>
      <c r="AI432" s="105">
        <f>AI370*'RS Charges'!AI893</f>
        <v>0</v>
      </c>
      <c r="AK432" s="301"/>
    </row>
    <row r="433" spans="4:37" ht="12.75" customHeight="1" outlineLevel="1" x14ac:dyDescent="0.25">
      <c r="D433" s="139" t="str">
        <f t="shared" si="12"/>
        <v>[Rolling Stock - Units/Trains Line 32] VUC</v>
      </c>
      <c r="E433" s="102"/>
      <c r="F433" s="140" t="str">
        <f t="shared" si="13"/>
        <v>£000</v>
      </c>
      <c r="G433" s="103">
        <f>G371*'RS Charges'!G894</f>
        <v>0</v>
      </c>
      <c r="H433" s="103">
        <f>H371*'RS Charges'!H894</f>
        <v>0</v>
      </c>
      <c r="I433" s="103">
        <f>I371*'RS Charges'!I894</f>
        <v>0</v>
      </c>
      <c r="J433" s="103">
        <f>J371*'RS Charges'!J894</f>
        <v>0</v>
      </c>
      <c r="K433" s="103">
        <f>K371*'RS Charges'!K894</f>
        <v>0</v>
      </c>
      <c r="L433" s="103">
        <f>L371*'RS Charges'!L894</f>
        <v>0</v>
      </c>
      <c r="M433" s="103">
        <f>M371*'RS Charges'!M894</f>
        <v>0</v>
      </c>
      <c r="N433" s="103">
        <f>N371*'RS Charges'!N894</f>
        <v>0</v>
      </c>
      <c r="O433" s="103">
        <f>O371*'RS Charges'!O894</f>
        <v>0</v>
      </c>
      <c r="P433" s="103">
        <f>P371*'RS Charges'!P894</f>
        <v>0</v>
      </c>
      <c r="Q433" s="103">
        <f>Q371*'RS Charges'!Q894</f>
        <v>0</v>
      </c>
      <c r="R433" s="103">
        <f>R371*'RS Charges'!R894</f>
        <v>0</v>
      </c>
      <c r="S433" s="103">
        <f>S371*'RS Charges'!S894</f>
        <v>0</v>
      </c>
      <c r="T433" s="103">
        <f>T371*'RS Charges'!T894</f>
        <v>0</v>
      </c>
      <c r="U433" s="103">
        <f>U371*'RS Charges'!U894</f>
        <v>0</v>
      </c>
      <c r="V433" s="103">
        <f>V371*'RS Charges'!V894</f>
        <v>0</v>
      </c>
      <c r="W433" s="103">
        <f>W371*'RS Charges'!W894</f>
        <v>0</v>
      </c>
      <c r="X433" s="103">
        <f>X371*'RS Charges'!X894</f>
        <v>0</v>
      </c>
      <c r="Y433" s="103">
        <f>Y371*'RS Charges'!Y894</f>
        <v>0</v>
      </c>
      <c r="Z433" s="103">
        <f>Z371*'RS Charges'!Z894</f>
        <v>0</v>
      </c>
      <c r="AA433" s="103">
        <f>AA371*'RS Charges'!AA894</f>
        <v>0</v>
      </c>
      <c r="AB433" s="103">
        <f>AB371*'RS Charges'!AB894</f>
        <v>0</v>
      </c>
      <c r="AC433" s="104">
        <f>AC371*'RS Charges'!AC894</f>
        <v>0</v>
      </c>
      <c r="AE433" s="105">
        <f>AE371*'RS Charges'!AE894</f>
        <v>0</v>
      </c>
      <c r="AG433" s="105">
        <f>AG371*'RS Charges'!AG894</f>
        <v>0</v>
      </c>
      <c r="AI433" s="105">
        <f>AI371*'RS Charges'!AI894</f>
        <v>0</v>
      </c>
      <c r="AK433" s="301"/>
    </row>
    <row r="434" spans="4:37" ht="12.75" customHeight="1" outlineLevel="1" x14ac:dyDescent="0.25">
      <c r="D434" s="139" t="str">
        <f t="shared" si="12"/>
        <v>[Rolling Stock - Units/Trains Line 33] VUC</v>
      </c>
      <c r="E434" s="102"/>
      <c r="F434" s="140" t="str">
        <f t="shared" si="13"/>
        <v>£000</v>
      </c>
      <c r="G434" s="103">
        <f>G372*'RS Charges'!G895</f>
        <v>0</v>
      </c>
      <c r="H434" s="103">
        <f>H372*'RS Charges'!H895</f>
        <v>0</v>
      </c>
      <c r="I434" s="103">
        <f>I372*'RS Charges'!I895</f>
        <v>0</v>
      </c>
      <c r="J434" s="103">
        <f>J372*'RS Charges'!J895</f>
        <v>0</v>
      </c>
      <c r="K434" s="103">
        <f>K372*'RS Charges'!K895</f>
        <v>0</v>
      </c>
      <c r="L434" s="103">
        <f>L372*'RS Charges'!L895</f>
        <v>0</v>
      </c>
      <c r="M434" s="103">
        <f>M372*'RS Charges'!M895</f>
        <v>0</v>
      </c>
      <c r="N434" s="103">
        <f>N372*'RS Charges'!N895</f>
        <v>0</v>
      </c>
      <c r="O434" s="103">
        <f>O372*'RS Charges'!O895</f>
        <v>0</v>
      </c>
      <c r="P434" s="103">
        <f>P372*'RS Charges'!P895</f>
        <v>0</v>
      </c>
      <c r="Q434" s="103">
        <f>Q372*'RS Charges'!Q895</f>
        <v>0</v>
      </c>
      <c r="R434" s="103">
        <f>R372*'RS Charges'!R895</f>
        <v>0</v>
      </c>
      <c r="S434" s="103">
        <f>S372*'RS Charges'!S895</f>
        <v>0</v>
      </c>
      <c r="T434" s="103">
        <f>T372*'RS Charges'!T895</f>
        <v>0</v>
      </c>
      <c r="U434" s="103">
        <f>U372*'RS Charges'!U895</f>
        <v>0</v>
      </c>
      <c r="V434" s="103">
        <f>V372*'RS Charges'!V895</f>
        <v>0</v>
      </c>
      <c r="W434" s="103">
        <f>W372*'RS Charges'!W895</f>
        <v>0</v>
      </c>
      <c r="X434" s="103">
        <f>X372*'RS Charges'!X895</f>
        <v>0</v>
      </c>
      <c r="Y434" s="103">
        <f>Y372*'RS Charges'!Y895</f>
        <v>0</v>
      </c>
      <c r="Z434" s="103">
        <f>Z372*'RS Charges'!Z895</f>
        <v>0</v>
      </c>
      <c r="AA434" s="103">
        <f>AA372*'RS Charges'!AA895</f>
        <v>0</v>
      </c>
      <c r="AB434" s="103">
        <f>AB372*'RS Charges'!AB895</f>
        <v>0</v>
      </c>
      <c r="AC434" s="104">
        <f>AC372*'RS Charges'!AC895</f>
        <v>0</v>
      </c>
      <c r="AE434" s="105">
        <f>AE372*'RS Charges'!AE895</f>
        <v>0</v>
      </c>
      <c r="AG434" s="105">
        <f>AG372*'RS Charges'!AG895</f>
        <v>0</v>
      </c>
      <c r="AI434" s="105">
        <f>AI372*'RS Charges'!AI895</f>
        <v>0</v>
      </c>
      <c r="AK434" s="301"/>
    </row>
    <row r="435" spans="4:37" ht="12.75" customHeight="1" outlineLevel="1" x14ac:dyDescent="0.25">
      <c r="D435" s="139" t="str">
        <f t="shared" si="12"/>
        <v>[Rolling Stock - Units/Trains Line 34] VUC</v>
      </c>
      <c r="E435" s="102"/>
      <c r="F435" s="140" t="str">
        <f t="shared" si="13"/>
        <v>£000</v>
      </c>
      <c r="G435" s="103">
        <f>G373*'RS Charges'!G896</f>
        <v>0</v>
      </c>
      <c r="H435" s="103">
        <f>H373*'RS Charges'!H896</f>
        <v>0</v>
      </c>
      <c r="I435" s="103">
        <f>I373*'RS Charges'!I896</f>
        <v>0</v>
      </c>
      <c r="J435" s="103">
        <f>J373*'RS Charges'!J896</f>
        <v>0</v>
      </c>
      <c r="K435" s="103">
        <f>K373*'RS Charges'!K896</f>
        <v>0</v>
      </c>
      <c r="L435" s="103">
        <f>L373*'RS Charges'!L896</f>
        <v>0</v>
      </c>
      <c r="M435" s="103">
        <f>M373*'RS Charges'!M896</f>
        <v>0</v>
      </c>
      <c r="N435" s="103">
        <f>N373*'RS Charges'!N896</f>
        <v>0</v>
      </c>
      <c r="O435" s="103">
        <f>O373*'RS Charges'!O896</f>
        <v>0</v>
      </c>
      <c r="P435" s="103">
        <f>P373*'RS Charges'!P896</f>
        <v>0</v>
      </c>
      <c r="Q435" s="103">
        <f>Q373*'RS Charges'!Q896</f>
        <v>0</v>
      </c>
      <c r="R435" s="103">
        <f>R373*'RS Charges'!R896</f>
        <v>0</v>
      </c>
      <c r="S435" s="103">
        <f>S373*'RS Charges'!S896</f>
        <v>0</v>
      </c>
      <c r="T435" s="103">
        <f>T373*'RS Charges'!T896</f>
        <v>0</v>
      </c>
      <c r="U435" s="103">
        <f>U373*'RS Charges'!U896</f>
        <v>0</v>
      </c>
      <c r="V435" s="103">
        <f>V373*'RS Charges'!V896</f>
        <v>0</v>
      </c>
      <c r="W435" s="103">
        <f>W373*'RS Charges'!W896</f>
        <v>0</v>
      </c>
      <c r="X435" s="103">
        <f>X373*'RS Charges'!X896</f>
        <v>0</v>
      </c>
      <c r="Y435" s="103">
        <f>Y373*'RS Charges'!Y896</f>
        <v>0</v>
      </c>
      <c r="Z435" s="103">
        <f>Z373*'RS Charges'!Z896</f>
        <v>0</v>
      </c>
      <c r="AA435" s="103">
        <f>AA373*'RS Charges'!AA896</f>
        <v>0</v>
      </c>
      <c r="AB435" s="103">
        <f>AB373*'RS Charges'!AB896</f>
        <v>0</v>
      </c>
      <c r="AC435" s="104">
        <f>AC373*'RS Charges'!AC896</f>
        <v>0</v>
      </c>
      <c r="AE435" s="105">
        <f>AE373*'RS Charges'!AE896</f>
        <v>0</v>
      </c>
      <c r="AG435" s="105">
        <f>AG373*'RS Charges'!AG896</f>
        <v>0</v>
      </c>
      <c r="AI435" s="105">
        <f>AI373*'RS Charges'!AI896</f>
        <v>0</v>
      </c>
      <c r="AK435" s="301"/>
    </row>
    <row r="436" spans="4:37" ht="12.75" customHeight="1" outlineLevel="1" x14ac:dyDescent="0.25">
      <c r="D436" s="139" t="str">
        <f t="shared" si="12"/>
        <v>[Rolling Stock - Units/Trains Line 35] VUC</v>
      </c>
      <c r="E436" s="102"/>
      <c r="F436" s="140" t="str">
        <f t="shared" si="13"/>
        <v>£000</v>
      </c>
      <c r="G436" s="103">
        <f>G374*'RS Charges'!G897</f>
        <v>0</v>
      </c>
      <c r="H436" s="103">
        <f>H374*'RS Charges'!H897</f>
        <v>0</v>
      </c>
      <c r="I436" s="103">
        <f>I374*'RS Charges'!I897</f>
        <v>0</v>
      </c>
      <c r="J436" s="103">
        <f>J374*'RS Charges'!J897</f>
        <v>0</v>
      </c>
      <c r="K436" s="103">
        <f>K374*'RS Charges'!K897</f>
        <v>0</v>
      </c>
      <c r="L436" s="103">
        <f>L374*'RS Charges'!L897</f>
        <v>0</v>
      </c>
      <c r="M436" s="103">
        <f>M374*'RS Charges'!M897</f>
        <v>0</v>
      </c>
      <c r="N436" s="103">
        <f>N374*'RS Charges'!N897</f>
        <v>0</v>
      </c>
      <c r="O436" s="103">
        <f>O374*'RS Charges'!O897</f>
        <v>0</v>
      </c>
      <c r="P436" s="103">
        <f>P374*'RS Charges'!P897</f>
        <v>0</v>
      </c>
      <c r="Q436" s="103">
        <f>Q374*'RS Charges'!Q897</f>
        <v>0</v>
      </c>
      <c r="R436" s="103">
        <f>R374*'RS Charges'!R897</f>
        <v>0</v>
      </c>
      <c r="S436" s="103">
        <f>S374*'RS Charges'!S897</f>
        <v>0</v>
      </c>
      <c r="T436" s="103">
        <f>T374*'RS Charges'!T897</f>
        <v>0</v>
      </c>
      <c r="U436" s="103">
        <f>U374*'RS Charges'!U897</f>
        <v>0</v>
      </c>
      <c r="V436" s="103">
        <f>V374*'RS Charges'!V897</f>
        <v>0</v>
      </c>
      <c r="W436" s="103">
        <f>W374*'RS Charges'!W897</f>
        <v>0</v>
      </c>
      <c r="X436" s="103">
        <f>X374*'RS Charges'!X897</f>
        <v>0</v>
      </c>
      <c r="Y436" s="103">
        <f>Y374*'RS Charges'!Y897</f>
        <v>0</v>
      </c>
      <c r="Z436" s="103">
        <f>Z374*'RS Charges'!Z897</f>
        <v>0</v>
      </c>
      <c r="AA436" s="103">
        <f>AA374*'RS Charges'!AA897</f>
        <v>0</v>
      </c>
      <c r="AB436" s="103">
        <f>AB374*'RS Charges'!AB897</f>
        <v>0</v>
      </c>
      <c r="AC436" s="104">
        <f>AC374*'RS Charges'!AC897</f>
        <v>0</v>
      </c>
      <c r="AE436" s="105">
        <f>AE374*'RS Charges'!AE897</f>
        <v>0</v>
      </c>
      <c r="AG436" s="105">
        <f>AG374*'RS Charges'!AG897</f>
        <v>0</v>
      </c>
      <c r="AI436" s="105">
        <f>AI374*'RS Charges'!AI897</f>
        <v>0</v>
      </c>
      <c r="AK436" s="301"/>
    </row>
    <row r="437" spans="4:37" ht="12.75" customHeight="1" outlineLevel="1" x14ac:dyDescent="0.25">
      <c r="D437" s="139" t="str">
        <f t="shared" si="12"/>
        <v>[Rolling Stock - Units/Trains Line 36] VUC</v>
      </c>
      <c r="E437" s="102"/>
      <c r="F437" s="140" t="str">
        <f t="shared" si="13"/>
        <v>£000</v>
      </c>
      <c r="G437" s="103">
        <f>G375*'RS Charges'!G898</f>
        <v>0</v>
      </c>
      <c r="H437" s="103">
        <f>H375*'RS Charges'!H898</f>
        <v>0</v>
      </c>
      <c r="I437" s="103">
        <f>I375*'RS Charges'!I898</f>
        <v>0</v>
      </c>
      <c r="J437" s="103">
        <f>J375*'RS Charges'!J898</f>
        <v>0</v>
      </c>
      <c r="K437" s="103">
        <f>K375*'RS Charges'!K898</f>
        <v>0</v>
      </c>
      <c r="L437" s="103">
        <f>L375*'RS Charges'!L898</f>
        <v>0</v>
      </c>
      <c r="M437" s="103">
        <f>M375*'RS Charges'!M898</f>
        <v>0</v>
      </c>
      <c r="N437" s="103">
        <f>N375*'RS Charges'!N898</f>
        <v>0</v>
      </c>
      <c r="O437" s="103">
        <f>O375*'RS Charges'!O898</f>
        <v>0</v>
      </c>
      <c r="P437" s="103">
        <f>P375*'RS Charges'!P898</f>
        <v>0</v>
      </c>
      <c r="Q437" s="103">
        <f>Q375*'RS Charges'!Q898</f>
        <v>0</v>
      </c>
      <c r="R437" s="103">
        <f>R375*'RS Charges'!R898</f>
        <v>0</v>
      </c>
      <c r="S437" s="103">
        <f>S375*'RS Charges'!S898</f>
        <v>0</v>
      </c>
      <c r="T437" s="103">
        <f>T375*'RS Charges'!T898</f>
        <v>0</v>
      </c>
      <c r="U437" s="103">
        <f>U375*'RS Charges'!U898</f>
        <v>0</v>
      </c>
      <c r="V437" s="103">
        <f>V375*'RS Charges'!V898</f>
        <v>0</v>
      </c>
      <c r="W437" s="103">
        <f>W375*'RS Charges'!W898</f>
        <v>0</v>
      </c>
      <c r="X437" s="103">
        <f>X375*'RS Charges'!X898</f>
        <v>0</v>
      </c>
      <c r="Y437" s="103">
        <f>Y375*'RS Charges'!Y898</f>
        <v>0</v>
      </c>
      <c r="Z437" s="103">
        <f>Z375*'RS Charges'!Z898</f>
        <v>0</v>
      </c>
      <c r="AA437" s="103">
        <f>AA375*'RS Charges'!AA898</f>
        <v>0</v>
      </c>
      <c r="AB437" s="103">
        <f>AB375*'RS Charges'!AB898</f>
        <v>0</v>
      </c>
      <c r="AC437" s="104">
        <f>AC375*'RS Charges'!AC898</f>
        <v>0</v>
      </c>
      <c r="AE437" s="105">
        <f>AE375*'RS Charges'!AE898</f>
        <v>0</v>
      </c>
      <c r="AG437" s="105">
        <f>AG375*'RS Charges'!AG898</f>
        <v>0</v>
      </c>
      <c r="AI437" s="105">
        <f>AI375*'RS Charges'!AI898</f>
        <v>0</v>
      </c>
      <c r="AK437" s="301"/>
    </row>
    <row r="438" spans="4:37" ht="12.75" customHeight="1" outlineLevel="1" x14ac:dyDescent="0.25">
      <c r="D438" s="139" t="str">
        <f t="shared" si="12"/>
        <v>[Rolling Stock - Units/Trains Line 37] VUC</v>
      </c>
      <c r="E438" s="102"/>
      <c r="F438" s="140" t="str">
        <f t="shared" si="13"/>
        <v>£000</v>
      </c>
      <c r="G438" s="103">
        <f>G376*'RS Charges'!G899</f>
        <v>0</v>
      </c>
      <c r="H438" s="103">
        <f>H376*'RS Charges'!H899</f>
        <v>0</v>
      </c>
      <c r="I438" s="103">
        <f>I376*'RS Charges'!I899</f>
        <v>0</v>
      </c>
      <c r="J438" s="103">
        <f>J376*'RS Charges'!J899</f>
        <v>0</v>
      </c>
      <c r="K438" s="103">
        <f>K376*'RS Charges'!K899</f>
        <v>0</v>
      </c>
      <c r="L438" s="103">
        <f>L376*'RS Charges'!L899</f>
        <v>0</v>
      </c>
      <c r="M438" s="103">
        <f>M376*'RS Charges'!M899</f>
        <v>0</v>
      </c>
      <c r="N438" s="103">
        <f>N376*'RS Charges'!N899</f>
        <v>0</v>
      </c>
      <c r="O438" s="103">
        <f>O376*'RS Charges'!O899</f>
        <v>0</v>
      </c>
      <c r="P438" s="103">
        <f>P376*'RS Charges'!P899</f>
        <v>0</v>
      </c>
      <c r="Q438" s="103">
        <f>Q376*'RS Charges'!Q899</f>
        <v>0</v>
      </c>
      <c r="R438" s="103">
        <f>R376*'RS Charges'!R899</f>
        <v>0</v>
      </c>
      <c r="S438" s="103">
        <f>S376*'RS Charges'!S899</f>
        <v>0</v>
      </c>
      <c r="T438" s="103">
        <f>T376*'RS Charges'!T899</f>
        <v>0</v>
      </c>
      <c r="U438" s="103">
        <f>U376*'RS Charges'!U899</f>
        <v>0</v>
      </c>
      <c r="V438" s="103">
        <f>V376*'RS Charges'!V899</f>
        <v>0</v>
      </c>
      <c r="W438" s="103">
        <f>W376*'RS Charges'!W899</f>
        <v>0</v>
      </c>
      <c r="X438" s="103">
        <f>X376*'RS Charges'!X899</f>
        <v>0</v>
      </c>
      <c r="Y438" s="103">
        <f>Y376*'RS Charges'!Y899</f>
        <v>0</v>
      </c>
      <c r="Z438" s="103">
        <f>Z376*'RS Charges'!Z899</f>
        <v>0</v>
      </c>
      <c r="AA438" s="103">
        <f>AA376*'RS Charges'!AA899</f>
        <v>0</v>
      </c>
      <c r="AB438" s="103">
        <f>AB376*'RS Charges'!AB899</f>
        <v>0</v>
      </c>
      <c r="AC438" s="104">
        <f>AC376*'RS Charges'!AC899</f>
        <v>0</v>
      </c>
      <c r="AE438" s="105">
        <f>AE376*'RS Charges'!AE899</f>
        <v>0</v>
      </c>
      <c r="AG438" s="105">
        <f>AG376*'RS Charges'!AG899</f>
        <v>0</v>
      </c>
      <c r="AI438" s="105">
        <f>AI376*'RS Charges'!AI899</f>
        <v>0</v>
      </c>
      <c r="AK438" s="301"/>
    </row>
    <row r="439" spans="4:37" ht="12.75" customHeight="1" outlineLevel="1" x14ac:dyDescent="0.25">
      <c r="D439" s="139" t="str">
        <f t="shared" si="12"/>
        <v>[Rolling Stock - Units/Trains Line 38] VUC</v>
      </c>
      <c r="E439" s="102"/>
      <c r="F439" s="140" t="str">
        <f t="shared" si="13"/>
        <v>£000</v>
      </c>
      <c r="G439" s="103">
        <f>G377*'RS Charges'!G900</f>
        <v>0</v>
      </c>
      <c r="H439" s="103">
        <f>H377*'RS Charges'!H900</f>
        <v>0</v>
      </c>
      <c r="I439" s="103">
        <f>I377*'RS Charges'!I900</f>
        <v>0</v>
      </c>
      <c r="J439" s="103">
        <f>J377*'RS Charges'!J900</f>
        <v>0</v>
      </c>
      <c r="K439" s="103">
        <f>K377*'RS Charges'!K900</f>
        <v>0</v>
      </c>
      <c r="L439" s="103">
        <f>L377*'RS Charges'!L900</f>
        <v>0</v>
      </c>
      <c r="M439" s="103">
        <f>M377*'RS Charges'!M900</f>
        <v>0</v>
      </c>
      <c r="N439" s="103">
        <f>N377*'RS Charges'!N900</f>
        <v>0</v>
      </c>
      <c r="O439" s="103">
        <f>O377*'RS Charges'!O900</f>
        <v>0</v>
      </c>
      <c r="P439" s="103">
        <f>P377*'RS Charges'!P900</f>
        <v>0</v>
      </c>
      <c r="Q439" s="103">
        <f>Q377*'RS Charges'!Q900</f>
        <v>0</v>
      </c>
      <c r="R439" s="103">
        <f>R377*'RS Charges'!R900</f>
        <v>0</v>
      </c>
      <c r="S439" s="103">
        <f>S377*'RS Charges'!S900</f>
        <v>0</v>
      </c>
      <c r="T439" s="103">
        <f>T377*'RS Charges'!T900</f>
        <v>0</v>
      </c>
      <c r="U439" s="103">
        <f>U377*'RS Charges'!U900</f>
        <v>0</v>
      </c>
      <c r="V439" s="103">
        <f>V377*'RS Charges'!V900</f>
        <v>0</v>
      </c>
      <c r="W439" s="103">
        <f>W377*'RS Charges'!W900</f>
        <v>0</v>
      </c>
      <c r="X439" s="103">
        <f>X377*'RS Charges'!X900</f>
        <v>0</v>
      </c>
      <c r="Y439" s="103">
        <f>Y377*'RS Charges'!Y900</f>
        <v>0</v>
      </c>
      <c r="Z439" s="103">
        <f>Z377*'RS Charges'!Z900</f>
        <v>0</v>
      </c>
      <c r="AA439" s="103">
        <f>AA377*'RS Charges'!AA900</f>
        <v>0</v>
      </c>
      <c r="AB439" s="103">
        <f>AB377*'RS Charges'!AB900</f>
        <v>0</v>
      </c>
      <c r="AC439" s="104">
        <f>AC377*'RS Charges'!AC900</f>
        <v>0</v>
      </c>
      <c r="AE439" s="105">
        <f>AE377*'RS Charges'!AE900</f>
        <v>0</v>
      </c>
      <c r="AG439" s="105">
        <f>AG377*'RS Charges'!AG900</f>
        <v>0</v>
      </c>
      <c r="AI439" s="105">
        <f>AI377*'RS Charges'!AI900</f>
        <v>0</v>
      </c>
      <c r="AK439" s="301"/>
    </row>
    <row r="440" spans="4:37" ht="12.75" customHeight="1" outlineLevel="1" x14ac:dyDescent="0.25">
      <c r="D440" s="139" t="str">
        <f t="shared" si="12"/>
        <v>[Rolling Stock - Units/Trains Line 39] VUC</v>
      </c>
      <c r="E440" s="102"/>
      <c r="F440" s="140" t="str">
        <f t="shared" si="13"/>
        <v>£000</v>
      </c>
      <c r="G440" s="103">
        <f>G378*'RS Charges'!G901</f>
        <v>0</v>
      </c>
      <c r="H440" s="103">
        <f>H378*'RS Charges'!H901</f>
        <v>0</v>
      </c>
      <c r="I440" s="103">
        <f>I378*'RS Charges'!I901</f>
        <v>0</v>
      </c>
      <c r="J440" s="103">
        <f>J378*'RS Charges'!J901</f>
        <v>0</v>
      </c>
      <c r="K440" s="103">
        <f>K378*'RS Charges'!K901</f>
        <v>0</v>
      </c>
      <c r="L440" s="103">
        <f>L378*'RS Charges'!L901</f>
        <v>0</v>
      </c>
      <c r="M440" s="103">
        <f>M378*'RS Charges'!M901</f>
        <v>0</v>
      </c>
      <c r="N440" s="103">
        <f>N378*'RS Charges'!N901</f>
        <v>0</v>
      </c>
      <c r="O440" s="103">
        <f>O378*'RS Charges'!O901</f>
        <v>0</v>
      </c>
      <c r="P440" s="103">
        <f>P378*'RS Charges'!P901</f>
        <v>0</v>
      </c>
      <c r="Q440" s="103">
        <f>Q378*'RS Charges'!Q901</f>
        <v>0</v>
      </c>
      <c r="R440" s="103">
        <f>R378*'RS Charges'!R901</f>
        <v>0</v>
      </c>
      <c r="S440" s="103">
        <f>S378*'RS Charges'!S901</f>
        <v>0</v>
      </c>
      <c r="T440" s="103">
        <f>T378*'RS Charges'!T901</f>
        <v>0</v>
      </c>
      <c r="U440" s="103">
        <f>U378*'RS Charges'!U901</f>
        <v>0</v>
      </c>
      <c r="V440" s="103">
        <f>V378*'RS Charges'!V901</f>
        <v>0</v>
      </c>
      <c r="W440" s="103">
        <f>W378*'RS Charges'!W901</f>
        <v>0</v>
      </c>
      <c r="X440" s="103">
        <f>X378*'RS Charges'!X901</f>
        <v>0</v>
      </c>
      <c r="Y440" s="103">
        <f>Y378*'RS Charges'!Y901</f>
        <v>0</v>
      </c>
      <c r="Z440" s="103">
        <f>Z378*'RS Charges'!Z901</f>
        <v>0</v>
      </c>
      <c r="AA440" s="103">
        <f>AA378*'RS Charges'!AA901</f>
        <v>0</v>
      </c>
      <c r="AB440" s="103">
        <f>AB378*'RS Charges'!AB901</f>
        <v>0</v>
      </c>
      <c r="AC440" s="104">
        <f>AC378*'RS Charges'!AC901</f>
        <v>0</v>
      </c>
      <c r="AE440" s="105">
        <f>AE378*'RS Charges'!AE901</f>
        <v>0</v>
      </c>
      <c r="AG440" s="105">
        <f>AG378*'RS Charges'!AG901</f>
        <v>0</v>
      </c>
      <c r="AI440" s="105">
        <f>AI378*'RS Charges'!AI901</f>
        <v>0</v>
      </c>
      <c r="AK440" s="301"/>
    </row>
    <row r="441" spans="4:37" ht="12.75" customHeight="1" outlineLevel="1" x14ac:dyDescent="0.25">
      <c r="D441" s="139" t="str">
        <f t="shared" si="12"/>
        <v>[Rolling Stock - Units/Trains Line 40] VUC</v>
      </c>
      <c r="E441" s="102"/>
      <c r="F441" s="140" t="str">
        <f t="shared" si="13"/>
        <v>£000</v>
      </c>
      <c r="G441" s="103">
        <f>G379*'RS Charges'!G902</f>
        <v>0</v>
      </c>
      <c r="H441" s="103">
        <f>H379*'RS Charges'!H902</f>
        <v>0</v>
      </c>
      <c r="I441" s="103">
        <f>I379*'RS Charges'!I902</f>
        <v>0</v>
      </c>
      <c r="J441" s="103">
        <f>J379*'RS Charges'!J902</f>
        <v>0</v>
      </c>
      <c r="K441" s="103">
        <f>K379*'RS Charges'!K902</f>
        <v>0</v>
      </c>
      <c r="L441" s="103">
        <f>L379*'RS Charges'!L902</f>
        <v>0</v>
      </c>
      <c r="M441" s="103">
        <f>M379*'RS Charges'!M902</f>
        <v>0</v>
      </c>
      <c r="N441" s="103">
        <f>N379*'RS Charges'!N902</f>
        <v>0</v>
      </c>
      <c r="O441" s="103">
        <f>O379*'RS Charges'!O902</f>
        <v>0</v>
      </c>
      <c r="P441" s="103">
        <f>P379*'RS Charges'!P902</f>
        <v>0</v>
      </c>
      <c r="Q441" s="103">
        <f>Q379*'RS Charges'!Q902</f>
        <v>0</v>
      </c>
      <c r="R441" s="103">
        <f>R379*'RS Charges'!R902</f>
        <v>0</v>
      </c>
      <c r="S441" s="103">
        <f>S379*'RS Charges'!S902</f>
        <v>0</v>
      </c>
      <c r="T441" s="103">
        <f>T379*'RS Charges'!T902</f>
        <v>0</v>
      </c>
      <c r="U441" s="103">
        <f>U379*'RS Charges'!U902</f>
        <v>0</v>
      </c>
      <c r="V441" s="103">
        <f>V379*'RS Charges'!V902</f>
        <v>0</v>
      </c>
      <c r="W441" s="103">
        <f>W379*'RS Charges'!W902</f>
        <v>0</v>
      </c>
      <c r="X441" s="103">
        <f>X379*'RS Charges'!X902</f>
        <v>0</v>
      </c>
      <c r="Y441" s="103">
        <f>Y379*'RS Charges'!Y902</f>
        <v>0</v>
      </c>
      <c r="Z441" s="103">
        <f>Z379*'RS Charges'!Z902</f>
        <v>0</v>
      </c>
      <c r="AA441" s="103">
        <f>AA379*'RS Charges'!AA902</f>
        <v>0</v>
      </c>
      <c r="AB441" s="103">
        <f>AB379*'RS Charges'!AB902</f>
        <v>0</v>
      </c>
      <c r="AC441" s="104">
        <f>AC379*'RS Charges'!AC902</f>
        <v>0</v>
      </c>
      <c r="AE441" s="105">
        <f>AE379*'RS Charges'!AE902</f>
        <v>0</v>
      </c>
      <c r="AG441" s="105">
        <f>AG379*'RS Charges'!AG902</f>
        <v>0</v>
      </c>
      <c r="AI441" s="105">
        <f>AI379*'RS Charges'!AI902</f>
        <v>0</v>
      </c>
      <c r="AK441" s="301"/>
    </row>
    <row r="442" spans="4:37" ht="12.75" customHeight="1" outlineLevel="1" x14ac:dyDescent="0.25">
      <c r="D442" s="139" t="str">
        <f t="shared" si="12"/>
        <v>[Rolling Stock - Units/Trains Line 41] VUC</v>
      </c>
      <c r="E442" s="102"/>
      <c r="F442" s="140" t="str">
        <f t="shared" si="13"/>
        <v>£000</v>
      </c>
      <c r="G442" s="103">
        <f>G380*'RS Charges'!G903</f>
        <v>0</v>
      </c>
      <c r="H442" s="103">
        <f>H380*'RS Charges'!H903</f>
        <v>0</v>
      </c>
      <c r="I442" s="103">
        <f>I380*'RS Charges'!I903</f>
        <v>0</v>
      </c>
      <c r="J442" s="103">
        <f>J380*'RS Charges'!J903</f>
        <v>0</v>
      </c>
      <c r="K442" s="103">
        <f>K380*'RS Charges'!K903</f>
        <v>0</v>
      </c>
      <c r="L442" s="103">
        <f>L380*'RS Charges'!L903</f>
        <v>0</v>
      </c>
      <c r="M442" s="103">
        <f>M380*'RS Charges'!M903</f>
        <v>0</v>
      </c>
      <c r="N442" s="103">
        <f>N380*'RS Charges'!N903</f>
        <v>0</v>
      </c>
      <c r="O442" s="103">
        <f>O380*'RS Charges'!O903</f>
        <v>0</v>
      </c>
      <c r="P442" s="103">
        <f>P380*'RS Charges'!P903</f>
        <v>0</v>
      </c>
      <c r="Q442" s="103">
        <f>Q380*'RS Charges'!Q903</f>
        <v>0</v>
      </c>
      <c r="R442" s="103">
        <f>R380*'RS Charges'!R903</f>
        <v>0</v>
      </c>
      <c r="S442" s="103">
        <f>S380*'RS Charges'!S903</f>
        <v>0</v>
      </c>
      <c r="T442" s="103">
        <f>T380*'RS Charges'!T903</f>
        <v>0</v>
      </c>
      <c r="U442" s="103">
        <f>U380*'RS Charges'!U903</f>
        <v>0</v>
      </c>
      <c r="V442" s="103">
        <f>V380*'RS Charges'!V903</f>
        <v>0</v>
      </c>
      <c r="W442" s="103">
        <f>W380*'RS Charges'!W903</f>
        <v>0</v>
      </c>
      <c r="X442" s="103">
        <f>X380*'RS Charges'!X903</f>
        <v>0</v>
      </c>
      <c r="Y442" s="103">
        <f>Y380*'RS Charges'!Y903</f>
        <v>0</v>
      </c>
      <c r="Z442" s="103">
        <f>Z380*'RS Charges'!Z903</f>
        <v>0</v>
      </c>
      <c r="AA442" s="103">
        <f>AA380*'RS Charges'!AA903</f>
        <v>0</v>
      </c>
      <c r="AB442" s="103">
        <f>AB380*'RS Charges'!AB903</f>
        <v>0</v>
      </c>
      <c r="AC442" s="104">
        <f>AC380*'RS Charges'!AC903</f>
        <v>0</v>
      </c>
      <c r="AE442" s="105">
        <f>AE380*'RS Charges'!AE903</f>
        <v>0</v>
      </c>
      <c r="AG442" s="105">
        <f>AG380*'RS Charges'!AG903</f>
        <v>0</v>
      </c>
      <c r="AI442" s="105">
        <f>AI380*'RS Charges'!AI903</f>
        <v>0</v>
      </c>
      <c r="AK442" s="301"/>
    </row>
    <row r="443" spans="4:37" ht="12.75" customHeight="1" outlineLevel="1" x14ac:dyDescent="0.25">
      <c r="D443" s="139" t="str">
        <f t="shared" si="12"/>
        <v>[Rolling Stock - Units/Trains Line 42] VUC</v>
      </c>
      <c r="E443" s="102"/>
      <c r="F443" s="140" t="str">
        <f t="shared" si="13"/>
        <v>£000</v>
      </c>
      <c r="G443" s="103">
        <f>G381*'RS Charges'!G904</f>
        <v>0</v>
      </c>
      <c r="H443" s="103">
        <f>H381*'RS Charges'!H904</f>
        <v>0</v>
      </c>
      <c r="I443" s="103">
        <f>I381*'RS Charges'!I904</f>
        <v>0</v>
      </c>
      <c r="J443" s="103">
        <f>J381*'RS Charges'!J904</f>
        <v>0</v>
      </c>
      <c r="K443" s="103">
        <f>K381*'RS Charges'!K904</f>
        <v>0</v>
      </c>
      <c r="L443" s="103">
        <f>L381*'RS Charges'!L904</f>
        <v>0</v>
      </c>
      <c r="M443" s="103">
        <f>M381*'RS Charges'!M904</f>
        <v>0</v>
      </c>
      <c r="N443" s="103">
        <f>N381*'RS Charges'!N904</f>
        <v>0</v>
      </c>
      <c r="O443" s="103">
        <f>O381*'RS Charges'!O904</f>
        <v>0</v>
      </c>
      <c r="P443" s="103">
        <f>P381*'RS Charges'!P904</f>
        <v>0</v>
      </c>
      <c r="Q443" s="103">
        <f>Q381*'RS Charges'!Q904</f>
        <v>0</v>
      </c>
      <c r="R443" s="103">
        <f>R381*'RS Charges'!R904</f>
        <v>0</v>
      </c>
      <c r="S443" s="103">
        <f>S381*'RS Charges'!S904</f>
        <v>0</v>
      </c>
      <c r="T443" s="103">
        <f>T381*'RS Charges'!T904</f>
        <v>0</v>
      </c>
      <c r="U443" s="103">
        <f>U381*'RS Charges'!U904</f>
        <v>0</v>
      </c>
      <c r="V443" s="103">
        <f>V381*'RS Charges'!V904</f>
        <v>0</v>
      </c>
      <c r="W443" s="103">
        <f>W381*'RS Charges'!W904</f>
        <v>0</v>
      </c>
      <c r="X443" s="103">
        <f>X381*'RS Charges'!X904</f>
        <v>0</v>
      </c>
      <c r="Y443" s="103">
        <f>Y381*'RS Charges'!Y904</f>
        <v>0</v>
      </c>
      <c r="Z443" s="103">
        <f>Z381*'RS Charges'!Z904</f>
        <v>0</v>
      </c>
      <c r="AA443" s="103">
        <f>AA381*'RS Charges'!AA904</f>
        <v>0</v>
      </c>
      <c r="AB443" s="103">
        <f>AB381*'RS Charges'!AB904</f>
        <v>0</v>
      </c>
      <c r="AC443" s="104">
        <f>AC381*'RS Charges'!AC904</f>
        <v>0</v>
      </c>
      <c r="AE443" s="105">
        <f>AE381*'RS Charges'!AE904</f>
        <v>0</v>
      </c>
      <c r="AG443" s="105">
        <f>AG381*'RS Charges'!AG904</f>
        <v>0</v>
      </c>
      <c r="AI443" s="105">
        <f>AI381*'RS Charges'!AI904</f>
        <v>0</v>
      </c>
      <c r="AK443" s="301"/>
    </row>
    <row r="444" spans="4:37" ht="12.75" customHeight="1" outlineLevel="1" x14ac:dyDescent="0.25">
      <c r="D444" s="139" t="str">
        <f t="shared" si="12"/>
        <v>[Rolling Stock - Units/Trains Line 43] VUC</v>
      </c>
      <c r="E444" s="102"/>
      <c r="F444" s="140" t="str">
        <f t="shared" si="13"/>
        <v>£000</v>
      </c>
      <c r="G444" s="103">
        <f>G382*'RS Charges'!G905</f>
        <v>0</v>
      </c>
      <c r="H444" s="103">
        <f>H382*'RS Charges'!H905</f>
        <v>0</v>
      </c>
      <c r="I444" s="103">
        <f>I382*'RS Charges'!I905</f>
        <v>0</v>
      </c>
      <c r="J444" s="103">
        <f>J382*'RS Charges'!J905</f>
        <v>0</v>
      </c>
      <c r="K444" s="103">
        <f>K382*'RS Charges'!K905</f>
        <v>0</v>
      </c>
      <c r="L444" s="103">
        <f>L382*'RS Charges'!L905</f>
        <v>0</v>
      </c>
      <c r="M444" s="103">
        <f>M382*'RS Charges'!M905</f>
        <v>0</v>
      </c>
      <c r="N444" s="103">
        <f>N382*'RS Charges'!N905</f>
        <v>0</v>
      </c>
      <c r="O444" s="103">
        <f>O382*'RS Charges'!O905</f>
        <v>0</v>
      </c>
      <c r="P444" s="103">
        <f>P382*'RS Charges'!P905</f>
        <v>0</v>
      </c>
      <c r="Q444" s="103">
        <f>Q382*'RS Charges'!Q905</f>
        <v>0</v>
      </c>
      <c r="R444" s="103">
        <f>R382*'RS Charges'!R905</f>
        <v>0</v>
      </c>
      <c r="S444" s="103">
        <f>S382*'RS Charges'!S905</f>
        <v>0</v>
      </c>
      <c r="T444" s="103">
        <f>T382*'RS Charges'!T905</f>
        <v>0</v>
      </c>
      <c r="U444" s="103">
        <f>U382*'RS Charges'!U905</f>
        <v>0</v>
      </c>
      <c r="V444" s="103">
        <f>V382*'RS Charges'!V905</f>
        <v>0</v>
      </c>
      <c r="W444" s="103">
        <f>W382*'RS Charges'!W905</f>
        <v>0</v>
      </c>
      <c r="X444" s="103">
        <f>X382*'RS Charges'!X905</f>
        <v>0</v>
      </c>
      <c r="Y444" s="103">
        <f>Y382*'RS Charges'!Y905</f>
        <v>0</v>
      </c>
      <c r="Z444" s="103">
        <f>Z382*'RS Charges'!Z905</f>
        <v>0</v>
      </c>
      <c r="AA444" s="103">
        <f>AA382*'RS Charges'!AA905</f>
        <v>0</v>
      </c>
      <c r="AB444" s="103">
        <f>AB382*'RS Charges'!AB905</f>
        <v>0</v>
      </c>
      <c r="AC444" s="104">
        <f>AC382*'RS Charges'!AC905</f>
        <v>0</v>
      </c>
      <c r="AE444" s="105">
        <f>AE382*'RS Charges'!AE905</f>
        <v>0</v>
      </c>
      <c r="AG444" s="105">
        <f>AG382*'RS Charges'!AG905</f>
        <v>0</v>
      </c>
      <c r="AI444" s="105">
        <f>AI382*'RS Charges'!AI905</f>
        <v>0</v>
      </c>
      <c r="AK444" s="301"/>
    </row>
    <row r="445" spans="4:37" ht="12.75" customHeight="1" outlineLevel="1" x14ac:dyDescent="0.25">
      <c r="D445" s="139" t="str">
        <f t="shared" si="12"/>
        <v>[Rolling Stock - Units/Trains Line 44] VUC</v>
      </c>
      <c r="E445" s="102"/>
      <c r="F445" s="140" t="str">
        <f t="shared" si="13"/>
        <v>£000</v>
      </c>
      <c r="G445" s="103">
        <f>G383*'RS Charges'!G906</f>
        <v>0</v>
      </c>
      <c r="H445" s="103">
        <f>H383*'RS Charges'!H906</f>
        <v>0</v>
      </c>
      <c r="I445" s="103">
        <f>I383*'RS Charges'!I906</f>
        <v>0</v>
      </c>
      <c r="J445" s="103">
        <f>J383*'RS Charges'!J906</f>
        <v>0</v>
      </c>
      <c r="K445" s="103">
        <f>K383*'RS Charges'!K906</f>
        <v>0</v>
      </c>
      <c r="L445" s="103">
        <f>L383*'RS Charges'!L906</f>
        <v>0</v>
      </c>
      <c r="M445" s="103">
        <f>M383*'RS Charges'!M906</f>
        <v>0</v>
      </c>
      <c r="N445" s="103">
        <f>N383*'RS Charges'!N906</f>
        <v>0</v>
      </c>
      <c r="O445" s="103">
        <f>O383*'RS Charges'!O906</f>
        <v>0</v>
      </c>
      <c r="P445" s="103">
        <f>P383*'RS Charges'!P906</f>
        <v>0</v>
      </c>
      <c r="Q445" s="103">
        <f>Q383*'RS Charges'!Q906</f>
        <v>0</v>
      </c>
      <c r="R445" s="103">
        <f>R383*'RS Charges'!R906</f>
        <v>0</v>
      </c>
      <c r="S445" s="103">
        <f>S383*'RS Charges'!S906</f>
        <v>0</v>
      </c>
      <c r="T445" s="103">
        <f>T383*'RS Charges'!T906</f>
        <v>0</v>
      </c>
      <c r="U445" s="103">
        <f>U383*'RS Charges'!U906</f>
        <v>0</v>
      </c>
      <c r="V445" s="103">
        <f>V383*'RS Charges'!V906</f>
        <v>0</v>
      </c>
      <c r="W445" s="103">
        <f>W383*'RS Charges'!W906</f>
        <v>0</v>
      </c>
      <c r="X445" s="103">
        <f>X383*'RS Charges'!X906</f>
        <v>0</v>
      </c>
      <c r="Y445" s="103">
        <f>Y383*'RS Charges'!Y906</f>
        <v>0</v>
      </c>
      <c r="Z445" s="103">
        <f>Z383*'RS Charges'!Z906</f>
        <v>0</v>
      </c>
      <c r="AA445" s="103">
        <f>AA383*'RS Charges'!AA906</f>
        <v>0</v>
      </c>
      <c r="AB445" s="103">
        <f>AB383*'RS Charges'!AB906</f>
        <v>0</v>
      </c>
      <c r="AC445" s="104">
        <f>AC383*'RS Charges'!AC906</f>
        <v>0</v>
      </c>
      <c r="AE445" s="105">
        <f>AE383*'RS Charges'!AE906</f>
        <v>0</v>
      </c>
      <c r="AG445" s="105">
        <f>AG383*'RS Charges'!AG906</f>
        <v>0</v>
      </c>
      <c r="AI445" s="105">
        <f>AI383*'RS Charges'!AI906</f>
        <v>0</v>
      </c>
      <c r="AK445" s="301"/>
    </row>
    <row r="446" spans="4:37" ht="12.75" customHeight="1" outlineLevel="1" x14ac:dyDescent="0.25">
      <c r="D446" s="139" t="str">
        <f t="shared" si="12"/>
        <v>[Rolling Stock - Units/Trains Line 45] VUC</v>
      </c>
      <c r="E446" s="102"/>
      <c r="F446" s="140" t="str">
        <f t="shared" si="13"/>
        <v>£000</v>
      </c>
      <c r="G446" s="103">
        <f>G384*'RS Charges'!G907</f>
        <v>0</v>
      </c>
      <c r="H446" s="103">
        <f>H384*'RS Charges'!H907</f>
        <v>0</v>
      </c>
      <c r="I446" s="103">
        <f>I384*'RS Charges'!I907</f>
        <v>0</v>
      </c>
      <c r="J446" s="103">
        <f>J384*'RS Charges'!J907</f>
        <v>0</v>
      </c>
      <c r="K446" s="103">
        <f>K384*'RS Charges'!K907</f>
        <v>0</v>
      </c>
      <c r="L446" s="103">
        <f>L384*'RS Charges'!L907</f>
        <v>0</v>
      </c>
      <c r="M446" s="103">
        <f>M384*'RS Charges'!M907</f>
        <v>0</v>
      </c>
      <c r="N446" s="103">
        <f>N384*'RS Charges'!N907</f>
        <v>0</v>
      </c>
      <c r="O446" s="103">
        <f>O384*'RS Charges'!O907</f>
        <v>0</v>
      </c>
      <c r="P446" s="103">
        <f>P384*'RS Charges'!P907</f>
        <v>0</v>
      </c>
      <c r="Q446" s="103">
        <f>Q384*'RS Charges'!Q907</f>
        <v>0</v>
      </c>
      <c r="R446" s="103">
        <f>R384*'RS Charges'!R907</f>
        <v>0</v>
      </c>
      <c r="S446" s="103">
        <f>S384*'RS Charges'!S907</f>
        <v>0</v>
      </c>
      <c r="T446" s="103">
        <f>T384*'RS Charges'!T907</f>
        <v>0</v>
      </c>
      <c r="U446" s="103">
        <f>U384*'RS Charges'!U907</f>
        <v>0</v>
      </c>
      <c r="V446" s="103">
        <f>V384*'RS Charges'!V907</f>
        <v>0</v>
      </c>
      <c r="W446" s="103">
        <f>W384*'RS Charges'!W907</f>
        <v>0</v>
      </c>
      <c r="X446" s="103">
        <f>X384*'RS Charges'!X907</f>
        <v>0</v>
      </c>
      <c r="Y446" s="103">
        <f>Y384*'RS Charges'!Y907</f>
        <v>0</v>
      </c>
      <c r="Z446" s="103">
        <f>Z384*'RS Charges'!Z907</f>
        <v>0</v>
      </c>
      <c r="AA446" s="103">
        <f>AA384*'RS Charges'!AA907</f>
        <v>0</v>
      </c>
      <c r="AB446" s="103">
        <f>AB384*'RS Charges'!AB907</f>
        <v>0</v>
      </c>
      <c r="AC446" s="104">
        <f>AC384*'RS Charges'!AC907</f>
        <v>0</v>
      </c>
      <c r="AE446" s="105">
        <f>AE384*'RS Charges'!AE907</f>
        <v>0</v>
      </c>
      <c r="AG446" s="105">
        <f>AG384*'RS Charges'!AG907</f>
        <v>0</v>
      </c>
      <c r="AI446" s="105">
        <f>AI384*'RS Charges'!AI907</f>
        <v>0</v>
      </c>
      <c r="AK446" s="301"/>
    </row>
    <row r="447" spans="4:37" ht="12.75" customHeight="1" outlineLevel="1" x14ac:dyDescent="0.25">
      <c r="D447" s="139" t="str">
        <f t="shared" si="12"/>
        <v>[Rolling Stock - Units/Trains Line 46] VUC</v>
      </c>
      <c r="E447" s="102"/>
      <c r="F447" s="140" t="str">
        <f t="shared" si="13"/>
        <v>£000</v>
      </c>
      <c r="G447" s="103">
        <f>G385*'RS Charges'!G908</f>
        <v>0</v>
      </c>
      <c r="H447" s="103">
        <f>H385*'RS Charges'!H908</f>
        <v>0</v>
      </c>
      <c r="I447" s="103">
        <f>I385*'RS Charges'!I908</f>
        <v>0</v>
      </c>
      <c r="J447" s="103">
        <f>J385*'RS Charges'!J908</f>
        <v>0</v>
      </c>
      <c r="K447" s="103">
        <f>K385*'RS Charges'!K908</f>
        <v>0</v>
      </c>
      <c r="L447" s="103">
        <f>L385*'RS Charges'!L908</f>
        <v>0</v>
      </c>
      <c r="M447" s="103">
        <f>M385*'RS Charges'!M908</f>
        <v>0</v>
      </c>
      <c r="N447" s="103">
        <f>N385*'RS Charges'!N908</f>
        <v>0</v>
      </c>
      <c r="O447" s="103">
        <f>O385*'RS Charges'!O908</f>
        <v>0</v>
      </c>
      <c r="P447" s="103">
        <f>P385*'RS Charges'!P908</f>
        <v>0</v>
      </c>
      <c r="Q447" s="103">
        <f>Q385*'RS Charges'!Q908</f>
        <v>0</v>
      </c>
      <c r="R447" s="103">
        <f>R385*'RS Charges'!R908</f>
        <v>0</v>
      </c>
      <c r="S447" s="103">
        <f>S385*'RS Charges'!S908</f>
        <v>0</v>
      </c>
      <c r="T447" s="103">
        <f>T385*'RS Charges'!T908</f>
        <v>0</v>
      </c>
      <c r="U447" s="103">
        <f>U385*'RS Charges'!U908</f>
        <v>0</v>
      </c>
      <c r="V447" s="103">
        <f>V385*'RS Charges'!V908</f>
        <v>0</v>
      </c>
      <c r="W447" s="103">
        <f>W385*'RS Charges'!W908</f>
        <v>0</v>
      </c>
      <c r="X447" s="103">
        <f>X385*'RS Charges'!X908</f>
        <v>0</v>
      </c>
      <c r="Y447" s="103">
        <f>Y385*'RS Charges'!Y908</f>
        <v>0</v>
      </c>
      <c r="Z447" s="103">
        <f>Z385*'RS Charges'!Z908</f>
        <v>0</v>
      </c>
      <c r="AA447" s="103">
        <f>AA385*'RS Charges'!AA908</f>
        <v>0</v>
      </c>
      <c r="AB447" s="103">
        <f>AB385*'RS Charges'!AB908</f>
        <v>0</v>
      </c>
      <c r="AC447" s="104">
        <f>AC385*'RS Charges'!AC908</f>
        <v>0</v>
      </c>
      <c r="AE447" s="105">
        <f>AE385*'RS Charges'!AE908</f>
        <v>0</v>
      </c>
      <c r="AG447" s="105">
        <f>AG385*'RS Charges'!AG908</f>
        <v>0</v>
      </c>
      <c r="AI447" s="105">
        <f>AI385*'RS Charges'!AI908</f>
        <v>0</v>
      </c>
      <c r="AK447" s="301"/>
    </row>
    <row r="448" spans="4:37" ht="12.75" customHeight="1" outlineLevel="1" x14ac:dyDescent="0.25">
      <c r="D448" s="139" t="str">
        <f t="shared" si="12"/>
        <v>[Rolling Stock - Units/Trains Line 47] VUC</v>
      </c>
      <c r="E448" s="102"/>
      <c r="F448" s="140" t="str">
        <f t="shared" si="13"/>
        <v>£000</v>
      </c>
      <c r="G448" s="103">
        <f>G386*'RS Charges'!G909</f>
        <v>0</v>
      </c>
      <c r="H448" s="103">
        <f>H386*'RS Charges'!H909</f>
        <v>0</v>
      </c>
      <c r="I448" s="103">
        <f>I386*'RS Charges'!I909</f>
        <v>0</v>
      </c>
      <c r="J448" s="103">
        <f>J386*'RS Charges'!J909</f>
        <v>0</v>
      </c>
      <c r="K448" s="103">
        <f>K386*'RS Charges'!K909</f>
        <v>0</v>
      </c>
      <c r="L448" s="103">
        <f>L386*'RS Charges'!L909</f>
        <v>0</v>
      </c>
      <c r="M448" s="103">
        <f>M386*'RS Charges'!M909</f>
        <v>0</v>
      </c>
      <c r="N448" s="103">
        <f>N386*'RS Charges'!N909</f>
        <v>0</v>
      </c>
      <c r="O448" s="103">
        <f>O386*'RS Charges'!O909</f>
        <v>0</v>
      </c>
      <c r="P448" s="103">
        <f>P386*'RS Charges'!P909</f>
        <v>0</v>
      </c>
      <c r="Q448" s="103">
        <f>Q386*'RS Charges'!Q909</f>
        <v>0</v>
      </c>
      <c r="R448" s="103">
        <f>R386*'RS Charges'!R909</f>
        <v>0</v>
      </c>
      <c r="S448" s="103">
        <f>S386*'RS Charges'!S909</f>
        <v>0</v>
      </c>
      <c r="T448" s="103">
        <f>T386*'RS Charges'!T909</f>
        <v>0</v>
      </c>
      <c r="U448" s="103">
        <f>U386*'RS Charges'!U909</f>
        <v>0</v>
      </c>
      <c r="V448" s="103">
        <f>V386*'RS Charges'!V909</f>
        <v>0</v>
      </c>
      <c r="W448" s="103">
        <f>W386*'RS Charges'!W909</f>
        <v>0</v>
      </c>
      <c r="X448" s="103">
        <f>X386*'RS Charges'!X909</f>
        <v>0</v>
      </c>
      <c r="Y448" s="103">
        <f>Y386*'RS Charges'!Y909</f>
        <v>0</v>
      </c>
      <c r="Z448" s="103">
        <f>Z386*'RS Charges'!Z909</f>
        <v>0</v>
      </c>
      <c r="AA448" s="103">
        <f>AA386*'RS Charges'!AA909</f>
        <v>0</v>
      </c>
      <c r="AB448" s="103">
        <f>AB386*'RS Charges'!AB909</f>
        <v>0</v>
      </c>
      <c r="AC448" s="104">
        <f>AC386*'RS Charges'!AC909</f>
        <v>0</v>
      </c>
      <c r="AE448" s="105">
        <f>AE386*'RS Charges'!AE909</f>
        <v>0</v>
      </c>
      <c r="AG448" s="105">
        <f>AG386*'RS Charges'!AG909</f>
        <v>0</v>
      </c>
      <c r="AI448" s="105">
        <f>AI386*'RS Charges'!AI909</f>
        <v>0</v>
      </c>
      <c r="AK448" s="301"/>
    </row>
    <row r="449" spans="4:37" ht="12.75" customHeight="1" outlineLevel="1" x14ac:dyDescent="0.25">
      <c r="D449" s="139" t="str">
        <f t="shared" si="12"/>
        <v>[Rolling Stock - Units/Trains Line 48] VUC</v>
      </c>
      <c r="E449" s="102"/>
      <c r="F449" s="140" t="str">
        <f t="shared" si="13"/>
        <v>£000</v>
      </c>
      <c r="G449" s="103">
        <f>G387*'RS Charges'!G910</f>
        <v>0</v>
      </c>
      <c r="H449" s="103">
        <f>H387*'RS Charges'!H910</f>
        <v>0</v>
      </c>
      <c r="I449" s="103">
        <f>I387*'RS Charges'!I910</f>
        <v>0</v>
      </c>
      <c r="J449" s="103">
        <f>J387*'RS Charges'!J910</f>
        <v>0</v>
      </c>
      <c r="K449" s="103">
        <f>K387*'RS Charges'!K910</f>
        <v>0</v>
      </c>
      <c r="L449" s="103">
        <f>L387*'RS Charges'!L910</f>
        <v>0</v>
      </c>
      <c r="M449" s="103">
        <f>M387*'RS Charges'!M910</f>
        <v>0</v>
      </c>
      <c r="N449" s="103">
        <f>N387*'RS Charges'!N910</f>
        <v>0</v>
      </c>
      <c r="O449" s="103">
        <f>O387*'RS Charges'!O910</f>
        <v>0</v>
      </c>
      <c r="P449" s="103">
        <f>P387*'RS Charges'!P910</f>
        <v>0</v>
      </c>
      <c r="Q449" s="103">
        <f>Q387*'RS Charges'!Q910</f>
        <v>0</v>
      </c>
      <c r="R449" s="103">
        <f>R387*'RS Charges'!R910</f>
        <v>0</v>
      </c>
      <c r="S449" s="103">
        <f>S387*'RS Charges'!S910</f>
        <v>0</v>
      </c>
      <c r="T449" s="103">
        <f>T387*'RS Charges'!T910</f>
        <v>0</v>
      </c>
      <c r="U449" s="103">
        <f>U387*'RS Charges'!U910</f>
        <v>0</v>
      </c>
      <c r="V449" s="103">
        <f>V387*'RS Charges'!V910</f>
        <v>0</v>
      </c>
      <c r="W449" s="103">
        <f>W387*'RS Charges'!W910</f>
        <v>0</v>
      </c>
      <c r="X449" s="103">
        <f>X387*'RS Charges'!X910</f>
        <v>0</v>
      </c>
      <c r="Y449" s="103">
        <f>Y387*'RS Charges'!Y910</f>
        <v>0</v>
      </c>
      <c r="Z449" s="103">
        <f>Z387*'RS Charges'!Z910</f>
        <v>0</v>
      </c>
      <c r="AA449" s="103">
        <f>AA387*'RS Charges'!AA910</f>
        <v>0</v>
      </c>
      <c r="AB449" s="103">
        <f>AB387*'RS Charges'!AB910</f>
        <v>0</v>
      </c>
      <c r="AC449" s="104">
        <f>AC387*'RS Charges'!AC910</f>
        <v>0</v>
      </c>
      <c r="AE449" s="105">
        <f>AE387*'RS Charges'!AE910</f>
        <v>0</v>
      </c>
      <c r="AG449" s="105">
        <f>AG387*'RS Charges'!AG910</f>
        <v>0</v>
      </c>
      <c r="AI449" s="105">
        <f>AI387*'RS Charges'!AI910</f>
        <v>0</v>
      </c>
      <c r="AK449" s="301"/>
    </row>
    <row r="450" spans="4:37" ht="12.75" customHeight="1" outlineLevel="1" x14ac:dyDescent="0.25">
      <c r="D450" s="139" t="str">
        <f t="shared" si="12"/>
        <v>[Rolling Stock - Units/Trains Line 49] VUC</v>
      </c>
      <c r="E450" s="102"/>
      <c r="F450" s="140" t="str">
        <f t="shared" si="13"/>
        <v>£000</v>
      </c>
      <c r="G450" s="103">
        <f>G388*'RS Charges'!G911</f>
        <v>0</v>
      </c>
      <c r="H450" s="103">
        <f>H388*'RS Charges'!H911</f>
        <v>0</v>
      </c>
      <c r="I450" s="103">
        <f>I388*'RS Charges'!I911</f>
        <v>0</v>
      </c>
      <c r="J450" s="103">
        <f>J388*'RS Charges'!J911</f>
        <v>0</v>
      </c>
      <c r="K450" s="103">
        <f>K388*'RS Charges'!K911</f>
        <v>0</v>
      </c>
      <c r="L450" s="103">
        <f>L388*'RS Charges'!L911</f>
        <v>0</v>
      </c>
      <c r="M450" s="103">
        <f>M388*'RS Charges'!M911</f>
        <v>0</v>
      </c>
      <c r="N450" s="103">
        <f>N388*'RS Charges'!N911</f>
        <v>0</v>
      </c>
      <c r="O450" s="103">
        <f>O388*'RS Charges'!O911</f>
        <v>0</v>
      </c>
      <c r="P450" s="103">
        <f>P388*'RS Charges'!P911</f>
        <v>0</v>
      </c>
      <c r="Q450" s="103">
        <f>Q388*'RS Charges'!Q911</f>
        <v>0</v>
      </c>
      <c r="R450" s="103">
        <f>R388*'RS Charges'!R911</f>
        <v>0</v>
      </c>
      <c r="S450" s="103">
        <f>S388*'RS Charges'!S911</f>
        <v>0</v>
      </c>
      <c r="T450" s="103">
        <f>T388*'RS Charges'!T911</f>
        <v>0</v>
      </c>
      <c r="U450" s="103">
        <f>U388*'RS Charges'!U911</f>
        <v>0</v>
      </c>
      <c r="V450" s="103">
        <f>V388*'RS Charges'!V911</f>
        <v>0</v>
      </c>
      <c r="W450" s="103">
        <f>W388*'RS Charges'!W911</f>
        <v>0</v>
      </c>
      <c r="X450" s="103">
        <f>X388*'RS Charges'!X911</f>
        <v>0</v>
      </c>
      <c r="Y450" s="103">
        <f>Y388*'RS Charges'!Y911</f>
        <v>0</v>
      </c>
      <c r="Z450" s="103">
        <f>Z388*'RS Charges'!Z911</f>
        <v>0</v>
      </c>
      <c r="AA450" s="103">
        <f>AA388*'RS Charges'!AA911</f>
        <v>0</v>
      </c>
      <c r="AB450" s="103">
        <f>AB388*'RS Charges'!AB911</f>
        <v>0</v>
      </c>
      <c r="AC450" s="104">
        <f>AC388*'RS Charges'!AC911</f>
        <v>0</v>
      </c>
      <c r="AE450" s="105">
        <f>AE388*'RS Charges'!AE911</f>
        <v>0</v>
      </c>
      <c r="AG450" s="105">
        <f>AG388*'RS Charges'!AG911</f>
        <v>0</v>
      </c>
      <c r="AI450" s="105">
        <f>AI388*'RS Charges'!AI911</f>
        <v>0</v>
      </c>
      <c r="AK450" s="301"/>
    </row>
    <row r="451" spans="4:37" ht="12.75" customHeight="1" outlineLevel="1" x14ac:dyDescent="0.25">
      <c r="D451" s="139" t="str">
        <f t="shared" si="12"/>
        <v>[Rolling Stock - Units/Trains Line 50] VUC</v>
      </c>
      <c r="E451" s="102"/>
      <c r="F451" s="140" t="str">
        <f t="shared" si="13"/>
        <v>£000</v>
      </c>
      <c r="G451" s="103">
        <f>G389*'RS Charges'!G912</f>
        <v>0</v>
      </c>
      <c r="H451" s="103">
        <f>H389*'RS Charges'!H912</f>
        <v>0</v>
      </c>
      <c r="I451" s="103">
        <f>I389*'RS Charges'!I912</f>
        <v>0</v>
      </c>
      <c r="J451" s="103">
        <f>J389*'RS Charges'!J912</f>
        <v>0</v>
      </c>
      <c r="K451" s="103">
        <f>K389*'RS Charges'!K912</f>
        <v>0</v>
      </c>
      <c r="L451" s="103">
        <f>L389*'RS Charges'!L912</f>
        <v>0</v>
      </c>
      <c r="M451" s="103">
        <f>M389*'RS Charges'!M912</f>
        <v>0</v>
      </c>
      <c r="N451" s="103">
        <f>N389*'RS Charges'!N912</f>
        <v>0</v>
      </c>
      <c r="O451" s="103">
        <f>O389*'RS Charges'!O912</f>
        <v>0</v>
      </c>
      <c r="P451" s="103">
        <f>P389*'RS Charges'!P912</f>
        <v>0</v>
      </c>
      <c r="Q451" s="103">
        <f>Q389*'RS Charges'!Q912</f>
        <v>0</v>
      </c>
      <c r="R451" s="103">
        <f>R389*'RS Charges'!R912</f>
        <v>0</v>
      </c>
      <c r="S451" s="103">
        <f>S389*'RS Charges'!S912</f>
        <v>0</v>
      </c>
      <c r="T451" s="103">
        <f>T389*'RS Charges'!T912</f>
        <v>0</v>
      </c>
      <c r="U451" s="103">
        <f>U389*'RS Charges'!U912</f>
        <v>0</v>
      </c>
      <c r="V451" s="103">
        <f>V389*'RS Charges'!V912</f>
        <v>0</v>
      </c>
      <c r="W451" s="103">
        <f>W389*'RS Charges'!W912</f>
        <v>0</v>
      </c>
      <c r="X451" s="103">
        <f>X389*'RS Charges'!X912</f>
        <v>0</v>
      </c>
      <c r="Y451" s="103">
        <f>Y389*'RS Charges'!Y912</f>
        <v>0</v>
      </c>
      <c r="Z451" s="103">
        <f>Z389*'RS Charges'!Z912</f>
        <v>0</v>
      </c>
      <c r="AA451" s="103">
        <f>AA389*'RS Charges'!AA912</f>
        <v>0</v>
      </c>
      <c r="AB451" s="103">
        <f>AB389*'RS Charges'!AB912</f>
        <v>0</v>
      </c>
      <c r="AC451" s="104">
        <f>AC389*'RS Charges'!AC912</f>
        <v>0</v>
      </c>
      <c r="AE451" s="105">
        <f>AE389*'RS Charges'!AE912</f>
        <v>0</v>
      </c>
      <c r="AG451" s="105">
        <f>AG389*'RS Charges'!AG912</f>
        <v>0</v>
      </c>
      <c r="AI451" s="105">
        <f>AI389*'RS Charges'!AI912</f>
        <v>0</v>
      </c>
      <c r="AK451" s="301"/>
    </row>
    <row r="452" spans="4:37" ht="12.75" customHeight="1" outlineLevel="1" x14ac:dyDescent="0.25">
      <c r="D452" s="139" t="str">
        <f t="shared" si="12"/>
        <v>[Rolling Stock - Units/Trains Line 51] VUC</v>
      </c>
      <c r="E452" s="102"/>
      <c r="F452" s="140" t="str">
        <f t="shared" si="13"/>
        <v>£000</v>
      </c>
      <c r="G452" s="103">
        <f>G390*'RS Charges'!G913</f>
        <v>0</v>
      </c>
      <c r="H452" s="103">
        <f>H390*'RS Charges'!H913</f>
        <v>0</v>
      </c>
      <c r="I452" s="103">
        <f>I390*'RS Charges'!I913</f>
        <v>0</v>
      </c>
      <c r="J452" s="103">
        <f>J390*'RS Charges'!J913</f>
        <v>0</v>
      </c>
      <c r="K452" s="103">
        <f>K390*'RS Charges'!K913</f>
        <v>0</v>
      </c>
      <c r="L452" s="103">
        <f>L390*'RS Charges'!L913</f>
        <v>0</v>
      </c>
      <c r="M452" s="103">
        <f>M390*'RS Charges'!M913</f>
        <v>0</v>
      </c>
      <c r="N452" s="103">
        <f>N390*'RS Charges'!N913</f>
        <v>0</v>
      </c>
      <c r="O452" s="103">
        <f>O390*'RS Charges'!O913</f>
        <v>0</v>
      </c>
      <c r="P452" s="103">
        <f>P390*'RS Charges'!P913</f>
        <v>0</v>
      </c>
      <c r="Q452" s="103">
        <f>Q390*'RS Charges'!Q913</f>
        <v>0</v>
      </c>
      <c r="R452" s="103">
        <f>R390*'RS Charges'!R913</f>
        <v>0</v>
      </c>
      <c r="S452" s="103">
        <f>S390*'RS Charges'!S913</f>
        <v>0</v>
      </c>
      <c r="T452" s="103">
        <f>T390*'RS Charges'!T913</f>
        <v>0</v>
      </c>
      <c r="U452" s="103">
        <f>U390*'RS Charges'!U913</f>
        <v>0</v>
      </c>
      <c r="V452" s="103">
        <f>V390*'RS Charges'!V913</f>
        <v>0</v>
      </c>
      <c r="W452" s="103">
        <f>W390*'RS Charges'!W913</f>
        <v>0</v>
      </c>
      <c r="X452" s="103">
        <f>X390*'RS Charges'!X913</f>
        <v>0</v>
      </c>
      <c r="Y452" s="103">
        <f>Y390*'RS Charges'!Y913</f>
        <v>0</v>
      </c>
      <c r="Z452" s="103">
        <f>Z390*'RS Charges'!Z913</f>
        <v>0</v>
      </c>
      <c r="AA452" s="103">
        <f>AA390*'RS Charges'!AA913</f>
        <v>0</v>
      </c>
      <c r="AB452" s="103">
        <f>AB390*'RS Charges'!AB913</f>
        <v>0</v>
      </c>
      <c r="AC452" s="104">
        <f>AC390*'RS Charges'!AC913</f>
        <v>0</v>
      </c>
      <c r="AE452" s="105">
        <f>AE390*'RS Charges'!AE913</f>
        <v>0</v>
      </c>
      <c r="AG452" s="105">
        <f>AG390*'RS Charges'!AG913</f>
        <v>0</v>
      </c>
      <c r="AI452" s="105">
        <f>AI390*'RS Charges'!AI913</f>
        <v>0</v>
      </c>
      <c r="AK452" s="301"/>
    </row>
    <row r="453" spans="4:37" ht="12.75" customHeight="1" outlineLevel="1" x14ac:dyDescent="0.25">
      <c r="D453" s="139" t="str">
        <f t="shared" si="12"/>
        <v>[Rolling Stock - Units/Trains Line 52] VUC</v>
      </c>
      <c r="E453" s="102"/>
      <c r="F453" s="140" t="str">
        <f t="shared" si="13"/>
        <v>£000</v>
      </c>
      <c r="G453" s="103">
        <f>G391*'RS Charges'!G914</f>
        <v>0</v>
      </c>
      <c r="H453" s="103">
        <f>H391*'RS Charges'!H914</f>
        <v>0</v>
      </c>
      <c r="I453" s="103">
        <f>I391*'RS Charges'!I914</f>
        <v>0</v>
      </c>
      <c r="J453" s="103">
        <f>J391*'RS Charges'!J914</f>
        <v>0</v>
      </c>
      <c r="K453" s="103">
        <f>K391*'RS Charges'!K914</f>
        <v>0</v>
      </c>
      <c r="L453" s="103">
        <f>L391*'RS Charges'!L914</f>
        <v>0</v>
      </c>
      <c r="M453" s="103">
        <f>M391*'RS Charges'!M914</f>
        <v>0</v>
      </c>
      <c r="N453" s="103">
        <f>N391*'RS Charges'!N914</f>
        <v>0</v>
      </c>
      <c r="O453" s="103">
        <f>O391*'RS Charges'!O914</f>
        <v>0</v>
      </c>
      <c r="P453" s="103">
        <f>P391*'RS Charges'!P914</f>
        <v>0</v>
      </c>
      <c r="Q453" s="103">
        <f>Q391*'RS Charges'!Q914</f>
        <v>0</v>
      </c>
      <c r="R453" s="103">
        <f>R391*'RS Charges'!R914</f>
        <v>0</v>
      </c>
      <c r="S453" s="103">
        <f>S391*'RS Charges'!S914</f>
        <v>0</v>
      </c>
      <c r="T453" s="103">
        <f>T391*'RS Charges'!T914</f>
        <v>0</v>
      </c>
      <c r="U453" s="103">
        <f>U391*'RS Charges'!U914</f>
        <v>0</v>
      </c>
      <c r="V453" s="103">
        <f>V391*'RS Charges'!V914</f>
        <v>0</v>
      </c>
      <c r="W453" s="103">
        <f>W391*'RS Charges'!W914</f>
        <v>0</v>
      </c>
      <c r="X453" s="103">
        <f>X391*'RS Charges'!X914</f>
        <v>0</v>
      </c>
      <c r="Y453" s="103">
        <f>Y391*'RS Charges'!Y914</f>
        <v>0</v>
      </c>
      <c r="Z453" s="103">
        <f>Z391*'RS Charges'!Z914</f>
        <v>0</v>
      </c>
      <c r="AA453" s="103">
        <f>AA391*'RS Charges'!AA914</f>
        <v>0</v>
      </c>
      <c r="AB453" s="103">
        <f>AB391*'RS Charges'!AB914</f>
        <v>0</v>
      </c>
      <c r="AC453" s="104">
        <f>AC391*'RS Charges'!AC914</f>
        <v>0</v>
      </c>
      <c r="AE453" s="105">
        <f>AE391*'RS Charges'!AE914</f>
        <v>0</v>
      </c>
      <c r="AG453" s="105">
        <f>AG391*'RS Charges'!AG914</f>
        <v>0</v>
      </c>
      <c r="AI453" s="105">
        <f>AI391*'RS Charges'!AI914</f>
        <v>0</v>
      </c>
      <c r="AK453" s="301"/>
    </row>
    <row r="454" spans="4:37" ht="12.75" customHeight="1" outlineLevel="1" x14ac:dyDescent="0.25">
      <c r="D454" s="139" t="str">
        <f t="shared" si="12"/>
        <v>[Rolling Stock - Units/Trains Line 53] VUC</v>
      </c>
      <c r="E454" s="102"/>
      <c r="F454" s="140" t="str">
        <f t="shared" si="13"/>
        <v>£000</v>
      </c>
      <c r="G454" s="103">
        <f>G392*'RS Charges'!G915</f>
        <v>0</v>
      </c>
      <c r="H454" s="103">
        <f>H392*'RS Charges'!H915</f>
        <v>0</v>
      </c>
      <c r="I454" s="103">
        <f>I392*'RS Charges'!I915</f>
        <v>0</v>
      </c>
      <c r="J454" s="103">
        <f>J392*'RS Charges'!J915</f>
        <v>0</v>
      </c>
      <c r="K454" s="103">
        <f>K392*'RS Charges'!K915</f>
        <v>0</v>
      </c>
      <c r="L454" s="103">
        <f>L392*'RS Charges'!L915</f>
        <v>0</v>
      </c>
      <c r="M454" s="103">
        <f>M392*'RS Charges'!M915</f>
        <v>0</v>
      </c>
      <c r="N454" s="103">
        <f>N392*'RS Charges'!N915</f>
        <v>0</v>
      </c>
      <c r="O454" s="103">
        <f>O392*'RS Charges'!O915</f>
        <v>0</v>
      </c>
      <c r="P454" s="103">
        <f>P392*'RS Charges'!P915</f>
        <v>0</v>
      </c>
      <c r="Q454" s="103">
        <f>Q392*'RS Charges'!Q915</f>
        <v>0</v>
      </c>
      <c r="R454" s="103">
        <f>R392*'RS Charges'!R915</f>
        <v>0</v>
      </c>
      <c r="S454" s="103">
        <f>S392*'RS Charges'!S915</f>
        <v>0</v>
      </c>
      <c r="T454" s="103">
        <f>T392*'RS Charges'!T915</f>
        <v>0</v>
      </c>
      <c r="U454" s="103">
        <f>U392*'RS Charges'!U915</f>
        <v>0</v>
      </c>
      <c r="V454" s="103">
        <f>V392*'RS Charges'!V915</f>
        <v>0</v>
      </c>
      <c r="W454" s="103">
        <f>W392*'RS Charges'!W915</f>
        <v>0</v>
      </c>
      <c r="X454" s="103">
        <f>X392*'RS Charges'!X915</f>
        <v>0</v>
      </c>
      <c r="Y454" s="103">
        <f>Y392*'RS Charges'!Y915</f>
        <v>0</v>
      </c>
      <c r="Z454" s="103">
        <f>Z392*'RS Charges'!Z915</f>
        <v>0</v>
      </c>
      <c r="AA454" s="103">
        <f>AA392*'RS Charges'!AA915</f>
        <v>0</v>
      </c>
      <c r="AB454" s="103">
        <f>AB392*'RS Charges'!AB915</f>
        <v>0</v>
      </c>
      <c r="AC454" s="104">
        <f>AC392*'RS Charges'!AC915</f>
        <v>0</v>
      </c>
      <c r="AE454" s="105">
        <f>AE392*'RS Charges'!AE915</f>
        <v>0</v>
      </c>
      <c r="AG454" s="105">
        <f>AG392*'RS Charges'!AG915</f>
        <v>0</v>
      </c>
      <c r="AI454" s="105">
        <f>AI392*'RS Charges'!AI915</f>
        <v>0</v>
      </c>
      <c r="AK454" s="301"/>
    </row>
    <row r="455" spans="4:37" ht="12.75" customHeight="1" outlineLevel="1" x14ac:dyDescent="0.25">
      <c r="D455" s="139" t="str">
        <f t="shared" si="12"/>
        <v>[Rolling Stock - Units/Trains Line 54] VUC</v>
      </c>
      <c r="E455" s="102"/>
      <c r="F455" s="140" t="str">
        <f t="shared" si="13"/>
        <v>£000</v>
      </c>
      <c r="G455" s="103">
        <f>G393*'RS Charges'!G916</f>
        <v>0</v>
      </c>
      <c r="H455" s="103">
        <f>H393*'RS Charges'!H916</f>
        <v>0</v>
      </c>
      <c r="I455" s="103">
        <f>I393*'RS Charges'!I916</f>
        <v>0</v>
      </c>
      <c r="J455" s="103">
        <f>J393*'RS Charges'!J916</f>
        <v>0</v>
      </c>
      <c r="K455" s="103">
        <f>K393*'RS Charges'!K916</f>
        <v>0</v>
      </c>
      <c r="L455" s="103">
        <f>L393*'RS Charges'!L916</f>
        <v>0</v>
      </c>
      <c r="M455" s="103">
        <f>M393*'RS Charges'!M916</f>
        <v>0</v>
      </c>
      <c r="N455" s="103">
        <f>N393*'RS Charges'!N916</f>
        <v>0</v>
      </c>
      <c r="O455" s="103">
        <f>O393*'RS Charges'!O916</f>
        <v>0</v>
      </c>
      <c r="P455" s="103">
        <f>P393*'RS Charges'!P916</f>
        <v>0</v>
      </c>
      <c r="Q455" s="103">
        <f>Q393*'RS Charges'!Q916</f>
        <v>0</v>
      </c>
      <c r="R455" s="103">
        <f>R393*'RS Charges'!R916</f>
        <v>0</v>
      </c>
      <c r="S455" s="103">
        <f>S393*'RS Charges'!S916</f>
        <v>0</v>
      </c>
      <c r="T455" s="103">
        <f>T393*'RS Charges'!T916</f>
        <v>0</v>
      </c>
      <c r="U455" s="103">
        <f>U393*'RS Charges'!U916</f>
        <v>0</v>
      </c>
      <c r="V455" s="103">
        <f>V393*'RS Charges'!V916</f>
        <v>0</v>
      </c>
      <c r="W455" s="103">
        <f>W393*'RS Charges'!W916</f>
        <v>0</v>
      </c>
      <c r="X455" s="103">
        <f>X393*'RS Charges'!X916</f>
        <v>0</v>
      </c>
      <c r="Y455" s="103">
        <f>Y393*'RS Charges'!Y916</f>
        <v>0</v>
      </c>
      <c r="Z455" s="103">
        <f>Z393*'RS Charges'!Z916</f>
        <v>0</v>
      </c>
      <c r="AA455" s="103">
        <f>AA393*'RS Charges'!AA916</f>
        <v>0</v>
      </c>
      <c r="AB455" s="103">
        <f>AB393*'RS Charges'!AB916</f>
        <v>0</v>
      </c>
      <c r="AC455" s="104">
        <f>AC393*'RS Charges'!AC916</f>
        <v>0</v>
      </c>
      <c r="AE455" s="105">
        <f>AE393*'RS Charges'!AE916</f>
        <v>0</v>
      </c>
      <c r="AG455" s="105">
        <f>AG393*'RS Charges'!AG916</f>
        <v>0</v>
      </c>
      <c r="AI455" s="105">
        <f>AI393*'RS Charges'!AI916</f>
        <v>0</v>
      </c>
      <c r="AK455" s="301"/>
    </row>
    <row r="456" spans="4:37" ht="12.75" customHeight="1" outlineLevel="1" x14ac:dyDescent="0.25">
      <c r="D456" s="139" t="str">
        <f t="shared" si="12"/>
        <v>[Rolling Stock - Units/Trains Line 55] VUC</v>
      </c>
      <c r="E456" s="102"/>
      <c r="F456" s="140" t="str">
        <f t="shared" si="13"/>
        <v>£000</v>
      </c>
      <c r="G456" s="103">
        <f>G394*'RS Charges'!G917</f>
        <v>0</v>
      </c>
      <c r="H456" s="103">
        <f>H394*'RS Charges'!H917</f>
        <v>0</v>
      </c>
      <c r="I456" s="103">
        <f>I394*'RS Charges'!I917</f>
        <v>0</v>
      </c>
      <c r="J456" s="103">
        <f>J394*'RS Charges'!J917</f>
        <v>0</v>
      </c>
      <c r="K456" s="103">
        <f>K394*'RS Charges'!K917</f>
        <v>0</v>
      </c>
      <c r="L456" s="103">
        <f>L394*'RS Charges'!L917</f>
        <v>0</v>
      </c>
      <c r="M456" s="103">
        <f>M394*'RS Charges'!M917</f>
        <v>0</v>
      </c>
      <c r="N456" s="103">
        <f>N394*'RS Charges'!N917</f>
        <v>0</v>
      </c>
      <c r="O456" s="103">
        <f>O394*'RS Charges'!O917</f>
        <v>0</v>
      </c>
      <c r="P456" s="103">
        <f>P394*'RS Charges'!P917</f>
        <v>0</v>
      </c>
      <c r="Q456" s="103">
        <f>Q394*'RS Charges'!Q917</f>
        <v>0</v>
      </c>
      <c r="R456" s="103">
        <f>R394*'RS Charges'!R917</f>
        <v>0</v>
      </c>
      <c r="S456" s="103">
        <f>S394*'RS Charges'!S917</f>
        <v>0</v>
      </c>
      <c r="T456" s="103">
        <f>T394*'RS Charges'!T917</f>
        <v>0</v>
      </c>
      <c r="U456" s="103">
        <f>U394*'RS Charges'!U917</f>
        <v>0</v>
      </c>
      <c r="V456" s="103">
        <f>V394*'RS Charges'!V917</f>
        <v>0</v>
      </c>
      <c r="W456" s="103">
        <f>W394*'RS Charges'!W917</f>
        <v>0</v>
      </c>
      <c r="X456" s="103">
        <f>X394*'RS Charges'!X917</f>
        <v>0</v>
      </c>
      <c r="Y456" s="103">
        <f>Y394*'RS Charges'!Y917</f>
        <v>0</v>
      </c>
      <c r="Z456" s="103">
        <f>Z394*'RS Charges'!Z917</f>
        <v>0</v>
      </c>
      <c r="AA456" s="103">
        <f>AA394*'RS Charges'!AA917</f>
        <v>0</v>
      </c>
      <c r="AB456" s="103">
        <f>AB394*'RS Charges'!AB917</f>
        <v>0</v>
      </c>
      <c r="AC456" s="104">
        <f>AC394*'RS Charges'!AC917</f>
        <v>0</v>
      </c>
      <c r="AE456" s="105">
        <f>AE394*'RS Charges'!AE917</f>
        <v>0</v>
      </c>
      <c r="AG456" s="105">
        <f>AG394*'RS Charges'!AG917</f>
        <v>0</v>
      </c>
      <c r="AI456" s="105">
        <f>AI394*'RS Charges'!AI917</f>
        <v>0</v>
      </c>
      <c r="AK456" s="301"/>
    </row>
    <row r="457" spans="4:37" ht="12.75" customHeight="1" outlineLevel="1" x14ac:dyDescent="0.25">
      <c r="D457" s="139" t="str">
        <f t="shared" si="12"/>
        <v>[Rolling Stock - Units/Trains Line 56] VUC</v>
      </c>
      <c r="E457" s="102"/>
      <c r="F457" s="140" t="str">
        <f t="shared" si="13"/>
        <v>£000</v>
      </c>
      <c r="G457" s="103">
        <f>G395*'RS Charges'!G918</f>
        <v>0</v>
      </c>
      <c r="H457" s="103">
        <f>H395*'RS Charges'!H918</f>
        <v>0</v>
      </c>
      <c r="I457" s="103">
        <f>I395*'RS Charges'!I918</f>
        <v>0</v>
      </c>
      <c r="J457" s="103">
        <f>J395*'RS Charges'!J918</f>
        <v>0</v>
      </c>
      <c r="K457" s="103">
        <f>K395*'RS Charges'!K918</f>
        <v>0</v>
      </c>
      <c r="L457" s="103">
        <f>L395*'RS Charges'!L918</f>
        <v>0</v>
      </c>
      <c r="M457" s="103">
        <f>M395*'RS Charges'!M918</f>
        <v>0</v>
      </c>
      <c r="N457" s="103">
        <f>N395*'RS Charges'!N918</f>
        <v>0</v>
      </c>
      <c r="O457" s="103">
        <f>O395*'RS Charges'!O918</f>
        <v>0</v>
      </c>
      <c r="P457" s="103">
        <f>P395*'RS Charges'!P918</f>
        <v>0</v>
      </c>
      <c r="Q457" s="103">
        <f>Q395*'RS Charges'!Q918</f>
        <v>0</v>
      </c>
      <c r="R457" s="103">
        <f>R395*'RS Charges'!R918</f>
        <v>0</v>
      </c>
      <c r="S457" s="103">
        <f>S395*'RS Charges'!S918</f>
        <v>0</v>
      </c>
      <c r="T457" s="103">
        <f>T395*'RS Charges'!T918</f>
        <v>0</v>
      </c>
      <c r="U457" s="103">
        <f>U395*'RS Charges'!U918</f>
        <v>0</v>
      </c>
      <c r="V457" s="103">
        <f>V395*'RS Charges'!V918</f>
        <v>0</v>
      </c>
      <c r="W457" s="103">
        <f>W395*'RS Charges'!W918</f>
        <v>0</v>
      </c>
      <c r="X457" s="103">
        <f>X395*'RS Charges'!X918</f>
        <v>0</v>
      </c>
      <c r="Y457" s="103">
        <f>Y395*'RS Charges'!Y918</f>
        <v>0</v>
      </c>
      <c r="Z457" s="103">
        <f>Z395*'RS Charges'!Z918</f>
        <v>0</v>
      </c>
      <c r="AA457" s="103">
        <f>AA395*'RS Charges'!AA918</f>
        <v>0</v>
      </c>
      <c r="AB457" s="103">
        <f>AB395*'RS Charges'!AB918</f>
        <v>0</v>
      </c>
      <c r="AC457" s="104">
        <f>AC395*'RS Charges'!AC918</f>
        <v>0</v>
      </c>
      <c r="AE457" s="105">
        <f>AE395*'RS Charges'!AE918</f>
        <v>0</v>
      </c>
      <c r="AG457" s="105">
        <f>AG395*'RS Charges'!AG918</f>
        <v>0</v>
      </c>
      <c r="AI457" s="105">
        <f>AI395*'RS Charges'!AI918</f>
        <v>0</v>
      </c>
      <c r="AK457" s="301"/>
    </row>
    <row r="458" spans="4:37" ht="12.75" customHeight="1" outlineLevel="1" x14ac:dyDescent="0.25">
      <c r="D458" s="139" t="str">
        <f t="shared" si="12"/>
        <v>[Rolling Stock - Units/Trains Line 57] VUC</v>
      </c>
      <c r="E458" s="102"/>
      <c r="F458" s="140" t="str">
        <f t="shared" si="13"/>
        <v>£000</v>
      </c>
      <c r="G458" s="103">
        <f>G396*'RS Charges'!G919</f>
        <v>0</v>
      </c>
      <c r="H458" s="103">
        <f>H396*'RS Charges'!H919</f>
        <v>0</v>
      </c>
      <c r="I458" s="103">
        <f>I396*'RS Charges'!I919</f>
        <v>0</v>
      </c>
      <c r="J458" s="103">
        <f>J396*'RS Charges'!J919</f>
        <v>0</v>
      </c>
      <c r="K458" s="103">
        <f>K396*'RS Charges'!K919</f>
        <v>0</v>
      </c>
      <c r="L458" s="103">
        <f>L396*'RS Charges'!L919</f>
        <v>0</v>
      </c>
      <c r="M458" s="103">
        <f>M396*'RS Charges'!M919</f>
        <v>0</v>
      </c>
      <c r="N458" s="103">
        <f>N396*'RS Charges'!N919</f>
        <v>0</v>
      </c>
      <c r="O458" s="103">
        <f>O396*'RS Charges'!O919</f>
        <v>0</v>
      </c>
      <c r="P458" s="103">
        <f>P396*'RS Charges'!P919</f>
        <v>0</v>
      </c>
      <c r="Q458" s="103">
        <f>Q396*'RS Charges'!Q919</f>
        <v>0</v>
      </c>
      <c r="R458" s="103">
        <f>R396*'RS Charges'!R919</f>
        <v>0</v>
      </c>
      <c r="S458" s="103">
        <f>S396*'RS Charges'!S919</f>
        <v>0</v>
      </c>
      <c r="T458" s="103">
        <f>T396*'RS Charges'!T919</f>
        <v>0</v>
      </c>
      <c r="U458" s="103">
        <f>U396*'RS Charges'!U919</f>
        <v>0</v>
      </c>
      <c r="V458" s="103">
        <f>V396*'RS Charges'!V919</f>
        <v>0</v>
      </c>
      <c r="W458" s="103">
        <f>W396*'RS Charges'!W919</f>
        <v>0</v>
      </c>
      <c r="X458" s="103">
        <f>X396*'RS Charges'!X919</f>
        <v>0</v>
      </c>
      <c r="Y458" s="103">
        <f>Y396*'RS Charges'!Y919</f>
        <v>0</v>
      </c>
      <c r="Z458" s="103">
        <f>Z396*'RS Charges'!Z919</f>
        <v>0</v>
      </c>
      <c r="AA458" s="103">
        <f>AA396*'RS Charges'!AA919</f>
        <v>0</v>
      </c>
      <c r="AB458" s="103">
        <f>AB396*'RS Charges'!AB919</f>
        <v>0</v>
      </c>
      <c r="AC458" s="104">
        <f>AC396*'RS Charges'!AC919</f>
        <v>0</v>
      </c>
      <c r="AE458" s="105">
        <f>AE396*'RS Charges'!AE919</f>
        <v>0</v>
      </c>
      <c r="AG458" s="105">
        <f>AG396*'RS Charges'!AG919</f>
        <v>0</v>
      </c>
      <c r="AI458" s="105">
        <f>AI396*'RS Charges'!AI919</f>
        <v>0</v>
      </c>
      <c r="AK458" s="301"/>
    </row>
    <row r="459" spans="4:37" ht="12.75" customHeight="1" outlineLevel="1" x14ac:dyDescent="0.25">
      <c r="D459" s="139" t="str">
        <f t="shared" si="12"/>
        <v>[Rolling Stock - Units/Trains Line 58] VUC</v>
      </c>
      <c r="E459" s="102"/>
      <c r="F459" s="140" t="str">
        <f t="shared" si="13"/>
        <v>£000</v>
      </c>
      <c r="G459" s="103">
        <f>G397*'RS Charges'!G920</f>
        <v>0</v>
      </c>
      <c r="H459" s="103">
        <f>H397*'RS Charges'!H920</f>
        <v>0</v>
      </c>
      <c r="I459" s="103">
        <f>I397*'RS Charges'!I920</f>
        <v>0</v>
      </c>
      <c r="J459" s="103">
        <f>J397*'RS Charges'!J920</f>
        <v>0</v>
      </c>
      <c r="K459" s="103">
        <f>K397*'RS Charges'!K920</f>
        <v>0</v>
      </c>
      <c r="L459" s="103">
        <f>L397*'RS Charges'!L920</f>
        <v>0</v>
      </c>
      <c r="M459" s="103">
        <f>M397*'RS Charges'!M920</f>
        <v>0</v>
      </c>
      <c r="N459" s="103">
        <f>N397*'RS Charges'!N920</f>
        <v>0</v>
      </c>
      <c r="O459" s="103">
        <f>O397*'RS Charges'!O920</f>
        <v>0</v>
      </c>
      <c r="P459" s="103">
        <f>P397*'RS Charges'!P920</f>
        <v>0</v>
      </c>
      <c r="Q459" s="103">
        <f>Q397*'RS Charges'!Q920</f>
        <v>0</v>
      </c>
      <c r="R459" s="103">
        <f>R397*'RS Charges'!R920</f>
        <v>0</v>
      </c>
      <c r="S459" s="103">
        <f>S397*'RS Charges'!S920</f>
        <v>0</v>
      </c>
      <c r="T459" s="103">
        <f>T397*'RS Charges'!T920</f>
        <v>0</v>
      </c>
      <c r="U459" s="103">
        <f>U397*'RS Charges'!U920</f>
        <v>0</v>
      </c>
      <c r="V459" s="103">
        <f>V397*'RS Charges'!V920</f>
        <v>0</v>
      </c>
      <c r="W459" s="103">
        <f>W397*'RS Charges'!W920</f>
        <v>0</v>
      </c>
      <c r="X459" s="103">
        <f>X397*'RS Charges'!X920</f>
        <v>0</v>
      </c>
      <c r="Y459" s="103">
        <f>Y397*'RS Charges'!Y920</f>
        <v>0</v>
      </c>
      <c r="Z459" s="103">
        <f>Z397*'RS Charges'!Z920</f>
        <v>0</v>
      </c>
      <c r="AA459" s="103">
        <f>AA397*'RS Charges'!AA920</f>
        <v>0</v>
      </c>
      <c r="AB459" s="103">
        <f>AB397*'RS Charges'!AB920</f>
        <v>0</v>
      </c>
      <c r="AC459" s="104">
        <f>AC397*'RS Charges'!AC920</f>
        <v>0</v>
      </c>
      <c r="AE459" s="105">
        <f>AE397*'RS Charges'!AE920</f>
        <v>0</v>
      </c>
      <c r="AG459" s="105">
        <f>AG397*'RS Charges'!AG920</f>
        <v>0</v>
      </c>
      <c r="AI459" s="105">
        <f>AI397*'RS Charges'!AI920</f>
        <v>0</v>
      </c>
      <c r="AK459" s="301"/>
    </row>
    <row r="460" spans="4:37" ht="12.75" customHeight="1" outlineLevel="1" x14ac:dyDescent="0.25">
      <c r="D460" s="139" t="str">
        <f t="shared" si="12"/>
        <v>[Rolling Stock - Units/Trains Line 59] VUC</v>
      </c>
      <c r="E460" s="102"/>
      <c r="F460" s="140" t="str">
        <f t="shared" si="13"/>
        <v>£000</v>
      </c>
      <c r="G460" s="103">
        <f>G398*'RS Charges'!G921</f>
        <v>0</v>
      </c>
      <c r="H460" s="103">
        <f>H398*'RS Charges'!H921</f>
        <v>0</v>
      </c>
      <c r="I460" s="103">
        <f>I398*'RS Charges'!I921</f>
        <v>0</v>
      </c>
      <c r="J460" s="103">
        <f>J398*'RS Charges'!J921</f>
        <v>0</v>
      </c>
      <c r="K460" s="103">
        <f>K398*'RS Charges'!K921</f>
        <v>0</v>
      </c>
      <c r="L460" s="103">
        <f>L398*'RS Charges'!L921</f>
        <v>0</v>
      </c>
      <c r="M460" s="103">
        <f>M398*'RS Charges'!M921</f>
        <v>0</v>
      </c>
      <c r="N460" s="103">
        <f>N398*'RS Charges'!N921</f>
        <v>0</v>
      </c>
      <c r="O460" s="103">
        <f>O398*'RS Charges'!O921</f>
        <v>0</v>
      </c>
      <c r="P460" s="103">
        <f>P398*'RS Charges'!P921</f>
        <v>0</v>
      </c>
      <c r="Q460" s="103">
        <f>Q398*'RS Charges'!Q921</f>
        <v>0</v>
      </c>
      <c r="R460" s="103">
        <f>R398*'RS Charges'!R921</f>
        <v>0</v>
      </c>
      <c r="S460" s="103">
        <f>S398*'RS Charges'!S921</f>
        <v>0</v>
      </c>
      <c r="T460" s="103">
        <f>T398*'RS Charges'!T921</f>
        <v>0</v>
      </c>
      <c r="U460" s="103">
        <f>U398*'RS Charges'!U921</f>
        <v>0</v>
      </c>
      <c r="V460" s="103">
        <f>V398*'RS Charges'!V921</f>
        <v>0</v>
      </c>
      <c r="W460" s="103">
        <f>W398*'RS Charges'!W921</f>
        <v>0</v>
      </c>
      <c r="X460" s="103">
        <f>X398*'RS Charges'!X921</f>
        <v>0</v>
      </c>
      <c r="Y460" s="103">
        <f>Y398*'RS Charges'!Y921</f>
        <v>0</v>
      </c>
      <c r="Z460" s="103">
        <f>Z398*'RS Charges'!Z921</f>
        <v>0</v>
      </c>
      <c r="AA460" s="103">
        <f>AA398*'RS Charges'!AA921</f>
        <v>0</v>
      </c>
      <c r="AB460" s="103">
        <f>AB398*'RS Charges'!AB921</f>
        <v>0</v>
      </c>
      <c r="AC460" s="104">
        <f>AC398*'RS Charges'!AC921</f>
        <v>0</v>
      </c>
      <c r="AE460" s="105">
        <f>AE398*'RS Charges'!AE921</f>
        <v>0</v>
      </c>
      <c r="AG460" s="105">
        <f>AG398*'RS Charges'!AG921</f>
        <v>0</v>
      </c>
      <c r="AI460" s="105">
        <f>AI398*'RS Charges'!AI921</f>
        <v>0</v>
      </c>
      <c r="AK460" s="301"/>
    </row>
    <row r="461" spans="4:37" ht="12.75" customHeight="1" outlineLevel="1" x14ac:dyDescent="0.25">
      <c r="D461" s="111" t="str">
        <f t="shared" si="12"/>
        <v>[Rolling Stock - Units/Trains Line 60] VUC</v>
      </c>
      <c r="E461" s="287"/>
      <c r="F461" s="150" t="str">
        <f t="shared" si="13"/>
        <v>£000</v>
      </c>
      <c r="G461" s="113">
        <f>G399*'RS Charges'!G922</f>
        <v>0</v>
      </c>
      <c r="H461" s="113">
        <f>H399*'RS Charges'!H922</f>
        <v>0</v>
      </c>
      <c r="I461" s="113">
        <f>I399*'RS Charges'!I922</f>
        <v>0</v>
      </c>
      <c r="J461" s="113">
        <f>J399*'RS Charges'!J922</f>
        <v>0</v>
      </c>
      <c r="K461" s="113">
        <f>K399*'RS Charges'!K922</f>
        <v>0</v>
      </c>
      <c r="L461" s="113">
        <f>L399*'RS Charges'!L922</f>
        <v>0</v>
      </c>
      <c r="M461" s="113">
        <f>M399*'RS Charges'!M922</f>
        <v>0</v>
      </c>
      <c r="N461" s="113">
        <f>N399*'RS Charges'!N922</f>
        <v>0</v>
      </c>
      <c r="O461" s="113">
        <f>O399*'RS Charges'!O922</f>
        <v>0</v>
      </c>
      <c r="P461" s="113">
        <f>P399*'RS Charges'!P922</f>
        <v>0</v>
      </c>
      <c r="Q461" s="113">
        <f>Q399*'RS Charges'!Q922</f>
        <v>0</v>
      </c>
      <c r="R461" s="113">
        <f>R399*'RS Charges'!R922</f>
        <v>0</v>
      </c>
      <c r="S461" s="113">
        <f>S399*'RS Charges'!S922</f>
        <v>0</v>
      </c>
      <c r="T461" s="113">
        <f>T399*'RS Charges'!T922</f>
        <v>0</v>
      </c>
      <c r="U461" s="113">
        <f>U399*'RS Charges'!U922</f>
        <v>0</v>
      </c>
      <c r="V461" s="113">
        <f>V399*'RS Charges'!V922</f>
        <v>0</v>
      </c>
      <c r="W461" s="113">
        <f>W399*'RS Charges'!W922</f>
        <v>0</v>
      </c>
      <c r="X461" s="113">
        <f>X399*'RS Charges'!X922</f>
        <v>0</v>
      </c>
      <c r="Y461" s="113">
        <f>Y399*'RS Charges'!Y922</f>
        <v>0</v>
      </c>
      <c r="Z461" s="113">
        <f>Z399*'RS Charges'!Z922</f>
        <v>0</v>
      </c>
      <c r="AA461" s="113">
        <f>AA399*'RS Charges'!AA922</f>
        <v>0</v>
      </c>
      <c r="AB461" s="113">
        <f>AB399*'RS Charges'!AB922</f>
        <v>0</v>
      </c>
      <c r="AC461" s="114">
        <f>AC399*'RS Charges'!AC922</f>
        <v>0</v>
      </c>
      <c r="AE461" s="115">
        <f>AE399*'RS Charges'!AE922</f>
        <v>0</v>
      </c>
      <c r="AG461" s="115">
        <f>AG399*'RS Charges'!AG922</f>
        <v>0</v>
      </c>
      <c r="AI461" s="115">
        <f>AI399*'RS Charges'!AI922</f>
        <v>0</v>
      </c>
      <c r="AK461" s="411"/>
    </row>
    <row r="462" spans="4:37" ht="12.75" customHeight="1" outlineLevel="1" x14ac:dyDescent="0.25">
      <c r="G462" s="103"/>
      <c r="H462" s="103"/>
      <c r="I462" s="103"/>
      <c r="J462" s="103"/>
      <c r="K462" s="103"/>
      <c r="L462" s="103"/>
      <c r="M462" s="103"/>
      <c r="N462" s="103"/>
      <c r="O462" s="103"/>
      <c r="P462" s="103"/>
      <c r="Q462" s="103"/>
      <c r="R462" s="103"/>
      <c r="S462" s="103"/>
      <c r="T462" s="103"/>
      <c r="U462" s="103"/>
      <c r="V462" s="103"/>
      <c r="W462" s="103"/>
      <c r="X462" s="103"/>
      <c r="Y462" s="103"/>
      <c r="Z462" s="103"/>
      <c r="AA462" s="103"/>
      <c r="AB462" s="103"/>
      <c r="AC462" s="103"/>
      <c r="AE462" s="103"/>
      <c r="AG462" s="103"/>
      <c r="AI462" s="103"/>
    </row>
    <row r="463" spans="4:37" ht="12.75" customHeight="1" outlineLevel="1" x14ac:dyDescent="0.25">
      <c r="D463" s="292" t="str">
        <f>"Total "&amp;C401</f>
        <v>Total Variable Usage Charge</v>
      </c>
      <c r="E463" s="308"/>
      <c r="F463" s="309" t="str">
        <f>F461</f>
        <v>£000</v>
      </c>
      <c r="G463" s="310">
        <f>SUM(G402:G461)</f>
        <v>0</v>
      </c>
      <c r="H463" s="310">
        <f t="shared" ref="H463:AC463" si="14">SUM(H402:H461)</f>
        <v>0</v>
      </c>
      <c r="I463" s="310">
        <f t="shared" si="14"/>
        <v>0</v>
      </c>
      <c r="J463" s="310">
        <f t="shared" si="14"/>
        <v>0</v>
      </c>
      <c r="K463" s="310">
        <f t="shared" si="14"/>
        <v>0</v>
      </c>
      <c r="L463" s="310">
        <f t="shared" si="14"/>
        <v>0</v>
      </c>
      <c r="M463" s="310">
        <f t="shared" si="14"/>
        <v>0</v>
      </c>
      <c r="N463" s="310">
        <f t="shared" si="14"/>
        <v>0</v>
      </c>
      <c r="O463" s="310">
        <f t="shared" si="14"/>
        <v>0</v>
      </c>
      <c r="P463" s="310">
        <f t="shared" si="14"/>
        <v>0</v>
      </c>
      <c r="Q463" s="310">
        <f t="shared" si="14"/>
        <v>0</v>
      </c>
      <c r="R463" s="310">
        <f t="shared" si="14"/>
        <v>0</v>
      </c>
      <c r="S463" s="310">
        <f t="shared" si="14"/>
        <v>0</v>
      </c>
      <c r="T463" s="310">
        <f t="shared" si="14"/>
        <v>0</v>
      </c>
      <c r="U463" s="310">
        <f t="shared" si="14"/>
        <v>0</v>
      </c>
      <c r="V463" s="310">
        <f t="shared" si="14"/>
        <v>0</v>
      </c>
      <c r="W463" s="310">
        <f t="shared" si="14"/>
        <v>0</v>
      </c>
      <c r="X463" s="310">
        <f t="shared" si="14"/>
        <v>0</v>
      </c>
      <c r="Y463" s="310">
        <f t="shared" si="14"/>
        <v>0</v>
      </c>
      <c r="Z463" s="310">
        <f t="shared" si="14"/>
        <v>0</v>
      </c>
      <c r="AA463" s="310">
        <f t="shared" si="14"/>
        <v>0</v>
      </c>
      <c r="AB463" s="310">
        <f t="shared" si="14"/>
        <v>0</v>
      </c>
      <c r="AC463" s="298">
        <f t="shared" si="14"/>
        <v>0</v>
      </c>
      <c r="AE463" s="299">
        <f>SUM(AE402:AE461)</f>
        <v>0</v>
      </c>
      <c r="AG463" s="299">
        <f>SUM(AG402:AG461)</f>
        <v>0</v>
      </c>
      <c r="AI463" s="299">
        <f>SUM(AI402:AI461)</f>
        <v>0</v>
      </c>
      <c r="AK463" s="296"/>
    </row>
    <row r="464" spans="4:37" x14ac:dyDescent="0.25">
      <c r="G464" s="103"/>
      <c r="H464" s="103"/>
      <c r="I464" s="103"/>
      <c r="J464" s="103"/>
      <c r="K464" s="103"/>
      <c r="L464" s="103"/>
      <c r="M464" s="103"/>
      <c r="N464" s="103"/>
      <c r="O464" s="103"/>
      <c r="P464" s="103"/>
      <c r="Q464" s="103"/>
      <c r="R464" s="103"/>
      <c r="S464" s="103"/>
      <c r="T464" s="103"/>
      <c r="U464" s="103"/>
      <c r="V464" s="103"/>
      <c r="W464" s="103"/>
      <c r="X464" s="103"/>
      <c r="Y464" s="103"/>
      <c r="Z464" s="103"/>
      <c r="AA464" s="103"/>
      <c r="AB464" s="103"/>
      <c r="AC464" s="103"/>
      <c r="AE464" s="103"/>
      <c r="AG464" s="103"/>
      <c r="AI464" s="103"/>
    </row>
    <row r="465" spans="2:37" ht="14.4" x14ac:dyDescent="0.25">
      <c r="B465" s="17" t="str">
        <f>'Line Items'!B1500</f>
        <v>Electric Current for Traction</v>
      </c>
      <c r="C465" s="17"/>
      <c r="D465" s="277"/>
      <c r="E465" s="277"/>
      <c r="F465" s="17"/>
      <c r="G465" s="388"/>
      <c r="H465" s="388"/>
      <c r="I465" s="388"/>
      <c r="J465" s="388"/>
      <c r="K465" s="388"/>
      <c r="L465" s="388"/>
      <c r="M465" s="388"/>
      <c r="N465" s="388"/>
      <c r="O465" s="388"/>
      <c r="P465" s="388"/>
      <c r="Q465" s="388"/>
      <c r="R465" s="388"/>
      <c r="S465" s="388"/>
      <c r="T465" s="388"/>
      <c r="U465" s="388"/>
      <c r="V465" s="388"/>
      <c r="W465" s="388"/>
      <c r="X465" s="388"/>
      <c r="Y465" s="388"/>
      <c r="Z465" s="388"/>
      <c r="AA465" s="388"/>
      <c r="AB465" s="388"/>
      <c r="AC465" s="388"/>
      <c r="AD465" s="17"/>
      <c r="AE465" s="388"/>
      <c r="AF465" s="17"/>
      <c r="AG465" s="388"/>
      <c r="AH465" s="17"/>
      <c r="AI465" s="388"/>
      <c r="AJ465" s="17"/>
      <c r="AK465" s="17"/>
    </row>
    <row r="466" spans="2:37" customFormat="1" ht="11.4" x14ac:dyDescent="0.2">
      <c r="I466" s="420"/>
    </row>
    <row r="467" spans="2:37" ht="12.75" customHeight="1" outlineLevel="1" x14ac:dyDescent="0.25">
      <c r="C467" s="72" t="s">
        <v>647</v>
      </c>
      <c r="G467" s="103"/>
      <c r="H467" s="103"/>
      <c r="I467" s="103"/>
      <c r="J467" s="103"/>
      <c r="K467" s="103"/>
      <c r="L467" s="103"/>
      <c r="M467" s="103"/>
      <c r="N467" s="103"/>
      <c r="O467" s="103"/>
      <c r="P467" s="103"/>
      <c r="Q467" s="103"/>
      <c r="R467" s="103"/>
      <c r="S467" s="103"/>
      <c r="T467" s="103"/>
      <c r="U467" s="103"/>
      <c r="V467" s="103"/>
      <c r="W467" s="103"/>
      <c r="X467" s="103"/>
      <c r="Y467" s="103"/>
      <c r="Z467" s="103"/>
      <c r="AA467" s="103"/>
      <c r="AB467" s="103"/>
      <c r="AC467" s="103"/>
      <c r="AE467" s="103"/>
      <c r="AG467" s="103"/>
      <c r="AI467" s="103"/>
    </row>
    <row r="468" spans="2:37" ht="12.75" customHeight="1" outlineLevel="1" x14ac:dyDescent="0.25">
      <c r="D468" s="380" t="str">
        <f>'Line Items'!D1502</f>
        <v>Electricity Cost</v>
      </c>
      <c r="E468" s="421"/>
      <c r="F468" s="422" t="s">
        <v>648</v>
      </c>
      <c r="G468" s="423"/>
      <c r="H468" s="423"/>
      <c r="I468" s="424"/>
      <c r="J468" s="424"/>
      <c r="K468" s="424"/>
      <c r="L468" s="424"/>
      <c r="M468" s="424"/>
      <c r="N468" s="424"/>
      <c r="O468" s="424"/>
      <c r="P468" s="424"/>
      <c r="Q468" s="424"/>
      <c r="R468" s="424"/>
      <c r="S468" s="424"/>
      <c r="T468" s="424"/>
      <c r="U468" s="424"/>
      <c r="V468" s="424"/>
      <c r="W468" s="424"/>
      <c r="X468" s="424"/>
      <c r="Y468" s="424"/>
      <c r="Z468" s="424"/>
      <c r="AA468" s="424"/>
      <c r="AB468" s="424"/>
      <c r="AC468" s="424"/>
      <c r="AE468" s="425"/>
      <c r="AF468" s="122"/>
      <c r="AG468" s="425"/>
      <c r="AH468" s="122"/>
      <c r="AI468" s="425"/>
      <c r="AK468" s="426"/>
    </row>
    <row r="469" spans="2:37" customFormat="1" ht="12.75" customHeight="1" outlineLevel="1" x14ac:dyDescent="0.2"/>
    <row r="470" spans="2:37" ht="12.75" customHeight="1" outlineLevel="1" x14ac:dyDescent="0.25">
      <c r="C470" s="72" t="s">
        <v>649</v>
      </c>
      <c r="G470" s="103"/>
      <c r="H470" s="103"/>
      <c r="I470" s="103"/>
      <c r="J470" s="103"/>
      <c r="K470" s="103"/>
      <c r="L470" s="103"/>
      <c r="M470" s="103"/>
      <c r="N470" s="103"/>
      <c r="O470" s="103"/>
      <c r="P470" s="103"/>
      <c r="Q470" s="103"/>
      <c r="R470" s="103"/>
      <c r="S470" s="103"/>
      <c r="T470" s="103"/>
      <c r="U470" s="103"/>
      <c r="V470" s="103"/>
      <c r="W470" s="103"/>
      <c r="X470" s="103"/>
      <c r="Y470" s="103"/>
      <c r="Z470" s="103"/>
      <c r="AA470" s="103"/>
      <c r="AB470" s="103"/>
      <c r="AC470" s="103"/>
      <c r="AE470" s="103"/>
      <c r="AG470" s="103"/>
      <c r="AI470" s="103"/>
    </row>
    <row r="471" spans="2:37" ht="12.75" customHeight="1" outlineLevel="1" x14ac:dyDescent="0.25">
      <c r="D471" s="427" t="str">
        <f>'Line Items'!D1060</f>
        <v>DMU - Class 153</v>
      </c>
      <c r="E471" s="428"/>
      <c r="F471" s="429" t="s">
        <v>650</v>
      </c>
      <c r="G471" s="430"/>
      <c r="H471" s="431"/>
      <c r="I471" s="430"/>
      <c r="J471" s="431"/>
      <c r="K471" s="431"/>
      <c r="L471" s="430"/>
      <c r="M471" s="431"/>
      <c r="N471" s="431"/>
      <c r="O471" s="431"/>
      <c r="P471" s="431"/>
      <c r="Q471" s="431"/>
      <c r="R471" s="431"/>
      <c r="S471" s="431"/>
      <c r="T471" s="431"/>
      <c r="U471" s="431"/>
      <c r="V471" s="431"/>
      <c r="W471" s="431"/>
      <c r="X471" s="431"/>
      <c r="Y471" s="431"/>
      <c r="Z471" s="431"/>
      <c r="AA471" s="431"/>
      <c r="AB471" s="431"/>
      <c r="AC471" s="432"/>
      <c r="AE471" s="415"/>
      <c r="AF471" s="122"/>
      <c r="AG471" s="415"/>
      <c r="AH471" s="122"/>
      <c r="AI471" s="415"/>
      <c r="AK471" s="356" t="s">
        <v>651</v>
      </c>
    </row>
    <row r="472" spans="2:37" ht="12.75" customHeight="1" outlineLevel="1" x14ac:dyDescent="0.25">
      <c r="D472" s="139" t="str">
        <f>'Line Items'!D1061</f>
        <v>DMU - Class 156</v>
      </c>
      <c r="E472" s="102"/>
      <c r="F472" s="140" t="str">
        <f>F471</f>
        <v>kwh/ veh mile</v>
      </c>
      <c r="G472" s="416"/>
      <c r="H472" s="416"/>
      <c r="I472" s="417"/>
      <c r="J472" s="416"/>
      <c r="K472" s="416"/>
      <c r="L472" s="417"/>
      <c r="M472" s="416"/>
      <c r="N472" s="416"/>
      <c r="O472" s="416"/>
      <c r="P472" s="416"/>
      <c r="Q472" s="416"/>
      <c r="R472" s="416"/>
      <c r="S472" s="416"/>
      <c r="T472" s="416"/>
      <c r="U472" s="416"/>
      <c r="V472" s="416"/>
      <c r="W472" s="416"/>
      <c r="X472" s="416"/>
      <c r="Y472" s="416"/>
      <c r="Z472" s="416"/>
      <c r="AA472" s="416"/>
      <c r="AB472" s="416"/>
      <c r="AC472" s="418"/>
      <c r="AE472" s="419"/>
      <c r="AF472" s="122"/>
      <c r="AG472" s="419"/>
      <c r="AH472" s="122"/>
      <c r="AI472" s="419"/>
      <c r="AK472" s="301"/>
    </row>
    <row r="473" spans="2:37" ht="12.75" customHeight="1" outlineLevel="1" x14ac:dyDescent="0.25">
      <c r="D473" s="139" t="str">
        <f>'Line Items'!D1062</f>
        <v>DMU - Class 158</v>
      </c>
      <c r="E473" s="102"/>
      <c r="F473" s="140" t="str">
        <f t="shared" ref="F473:F530" si="15">F472</f>
        <v>kwh/ veh mile</v>
      </c>
      <c r="G473" s="416"/>
      <c r="H473" s="416"/>
      <c r="I473" s="417"/>
      <c r="J473" s="416"/>
      <c r="K473" s="416"/>
      <c r="L473" s="417"/>
      <c r="M473" s="416"/>
      <c r="N473" s="416"/>
      <c r="O473" s="416"/>
      <c r="P473" s="416"/>
      <c r="Q473" s="416"/>
      <c r="R473" s="416"/>
      <c r="S473" s="416"/>
      <c r="T473" s="416"/>
      <c r="U473" s="416"/>
      <c r="V473" s="416"/>
      <c r="W473" s="416"/>
      <c r="X473" s="416"/>
      <c r="Y473" s="416"/>
      <c r="Z473" s="416"/>
      <c r="AA473" s="416"/>
      <c r="AB473" s="416"/>
      <c r="AC473" s="418"/>
      <c r="AE473" s="419"/>
      <c r="AF473" s="122"/>
      <c r="AG473" s="419"/>
      <c r="AH473" s="122"/>
      <c r="AI473" s="419"/>
      <c r="AK473" s="301"/>
    </row>
    <row r="474" spans="2:37" ht="12.75" customHeight="1" outlineLevel="1" x14ac:dyDescent="0.25">
      <c r="D474" s="139" t="str">
        <f>'Line Items'!D1063</f>
        <v>DMU - Class 222 4-car</v>
      </c>
      <c r="E474" s="102"/>
      <c r="F474" s="140" t="str">
        <f t="shared" si="15"/>
        <v>kwh/ veh mile</v>
      </c>
      <c r="G474" s="416"/>
      <c r="H474" s="416"/>
      <c r="I474" s="417"/>
      <c r="J474" s="416"/>
      <c r="K474" s="416"/>
      <c r="L474" s="417"/>
      <c r="M474" s="416"/>
      <c r="N474" s="416"/>
      <c r="O474" s="416"/>
      <c r="P474" s="416"/>
      <c r="Q474" s="416"/>
      <c r="R474" s="416"/>
      <c r="S474" s="416"/>
      <c r="T474" s="416"/>
      <c r="U474" s="416"/>
      <c r="V474" s="416"/>
      <c r="W474" s="416"/>
      <c r="X474" s="416"/>
      <c r="Y474" s="416"/>
      <c r="Z474" s="416"/>
      <c r="AA474" s="416"/>
      <c r="AB474" s="416"/>
      <c r="AC474" s="418"/>
      <c r="AE474" s="419"/>
      <c r="AF474" s="122"/>
      <c r="AG474" s="419"/>
      <c r="AH474" s="122"/>
      <c r="AI474" s="419"/>
      <c r="AK474" s="301"/>
    </row>
    <row r="475" spans="2:37" ht="12.75" customHeight="1" outlineLevel="1" x14ac:dyDescent="0.25">
      <c r="D475" s="139" t="str">
        <f>'Line Items'!D1064</f>
        <v>DMU - Class 222 5-car</v>
      </c>
      <c r="E475" s="102"/>
      <c r="F475" s="140" t="str">
        <f t="shared" si="15"/>
        <v>kwh/ veh mile</v>
      </c>
      <c r="G475" s="416"/>
      <c r="H475" s="416"/>
      <c r="I475" s="417"/>
      <c r="J475" s="416"/>
      <c r="K475" s="416"/>
      <c r="L475" s="417"/>
      <c r="M475" s="416"/>
      <c r="N475" s="416"/>
      <c r="O475" s="416"/>
      <c r="P475" s="416"/>
      <c r="Q475" s="416"/>
      <c r="R475" s="416"/>
      <c r="S475" s="416"/>
      <c r="T475" s="416"/>
      <c r="U475" s="416"/>
      <c r="V475" s="416"/>
      <c r="W475" s="416"/>
      <c r="X475" s="416"/>
      <c r="Y475" s="416"/>
      <c r="Z475" s="416"/>
      <c r="AA475" s="416"/>
      <c r="AB475" s="416"/>
      <c r="AC475" s="418"/>
      <c r="AE475" s="419"/>
      <c r="AF475" s="122"/>
      <c r="AG475" s="419"/>
      <c r="AH475" s="122"/>
      <c r="AI475" s="419"/>
      <c r="AK475" s="301"/>
    </row>
    <row r="476" spans="2:37" ht="12.75" customHeight="1" outlineLevel="1" x14ac:dyDescent="0.25">
      <c r="D476" s="139" t="str">
        <f>'Line Items'!D1065</f>
        <v>DMU - Class 222 7-car</v>
      </c>
      <c r="E476" s="102"/>
      <c r="F476" s="140" t="str">
        <f t="shared" si="15"/>
        <v>kwh/ veh mile</v>
      </c>
      <c r="G476" s="416"/>
      <c r="H476" s="416"/>
      <c r="I476" s="417"/>
      <c r="J476" s="416"/>
      <c r="K476" s="416"/>
      <c r="L476" s="417"/>
      <c r="M476" s="416"/>
      <c r="N476" s="416"/>
      <c r="O476" s="416"/>
      <c r="P476" s="416"/>
      <c r="Q476" s="416"/>
      <c r="R476" s="416"/>
      <c r="S476" s="416"/>
      <c r="T476" s="416"/>
      <c r="U476" s="416"/>
      <c r="V476" s="416"/>
      <c r="W476" s="416"/>
      <c r="X476" s="416"/>
      <c r="Y476" s="416"/>
      <c r="Z476" s="416"/>
      <c r="AA476" s="416"/>
      <c r="AB476" s="416"/>
      <c r="AC476" s="418"/>
      <c r="AE476" s="419"/>
      <c r="AF476" s="122"/>
      <c r="AG476" s="419"/>
      <c r="AH476" s="122"/>
      <c r="AI476" s="419"/>
      <c r="AK476" s="301"/>
    </row>
    <row r="477" spans="2:37" ht="12.75" customHeight="1" outlineLevel="1" x14ac:dyDescent="0.25">
      <c r="D477" s="139" t="str">
        <f>'Line Items'!D1066</f>
        <v>HST (2+8)</v>
      </c>
      <c r="E477" s="102"/>
      <c r="F477" s="140" t="str">
        <f t="shared" si="15"/>
        <v>kwh/ veh mile</v>
      </c>
      <c r="G477" s="416"/>
      <c r="H477" s="416"/>
      <c r="I477" s="417"/>
      <c r="J477" s="416"/>
      <c r="K477" s="416"/>
      <c r="L477" s="417"/>
      <c r="M477" s="416"/>
      <c r="N477" s="416"/>
      <c r="O477" s="416"/>
      <c r="P477" s="416"/>
      <c r="Q477" s="416"/>
      <c r="R477" s="416"/>
      <c r="S477" s="416"/>
      <c r="T477" s="416"/>
      <c r="U477" s="416"/>
      <c r="V477" s="416"/>
      <c r="W477" s="416"/>
      <c r="X477" s="416"/>
      <c r="Y477" s="416"/>
      <c r="Z477" s="416"/>
      <c r="AA477" s="416"/>
      <c r="AB477" s="416"/>
      <c r="AC477" s="418"/>
      <c r="AE477" s="419"/>
      <c r="AF477" s="122"/>
      <c r="AG477" s="419"/>
      <c r="AH477" s="122"/>
      <c r="AI477" s="419"/>
      <c r="AK477" s="301"/>
    </row>
    <row r="478" spans="2:37" ht="12.75" customHeight="1" outlineLevel="1" x14ac:dyDescent="0.25">
      <c r="D478" s="139" t="str">
        <f>'Line Items'!D1067</f>
        <v>HST (2+6)</v>
      </c>
      <c r="E478" s="102"/>
      <c r="F478" s="140" t="str">
        <f t="shared" si="15"/>
        <v>kwh/ veh mile</v>
      </c>
      <c r="G478" s="416"/>
      <c r="H478" s="416"/>
      <c r="I478" s="417"/>
      <c r="J478" s="416"/>
      <c r="K478" s="416"/>
      <c r="L478" s="417"/>
      <c r="M478" s="416"/>
      <c r="N478" s="416"/>
      <c r="O478" s="416"/>
      <c r="P478" s="416"/>
      <c r="Q478" s="416"/>
      <c r="R478" s="416"/>
      <c r="S478" s="416"/>
      <c r="T478" s="416"/>
      <c r="U478" s="416"/>
      <c r="V478" s="416"/>
      <c r="W478" s="416"/>
      <c r="X478" s="416"/>
      <c r="Y478" s="416"/>
      <c r="Z478" s="416"/>
      <c r="AA478" s="416"/>
      <c r="AB478" s="416"/>
      <c r="AC478" s="418"/>
      <c r="AE478" s="419"/>
      <c r="AF478" s="122"/>
      <c r="AG478" s="419"/>
      <c r="AH478" s="122"/>
      <c r="AI478" s="419"/>
      <c r="AK478" s="301"/>
    </row>
    <row r="479" spans="2:37" ht="12.75" customHeight="1" outlineLevel="1" x14ac:dyDescent="0.25">
      <c r="D479" s="139" t="str">
        <f>'Line Items'!D1068</f>
        <v>[Rolling Stock - Units/Trains Line 9]</v>
      </c>
      <c r="E479" s="102"/>
      <c r="F479" s="140" t="str">
        <f t="shared" si="15"/>
        <v>kwh/ veh mile</v>
      </c>
      <c r="G479" s="416"/>
      <c r="H479" s="416"/>
      <c r="I479" s="417"/>
      <c r="J479" s="416"/>
      <c r="K479" s="416"/>
      <c r="L479" s="417"/>
      <c r="M479" s="416"/>
      <c r="N479" s="416"/>
      <c r="O479" s="416"/>
      <c r="P479" s="416"/>
      <c r="Q479" s="416"/>
      <c r="R479" s="416"/>
      <c r="S479" s="416"/>
      <c r="T479" s="416"/>
      <c r="U479" s="416"/>
      <c r="V479" s="416"/>
      <c r="W479" s="416"/>
      <c r="X479" s="416"/>
      <c r="Y479" s="416"/>
      <c r="Z479" s="416"/>
      <c r="AA479" s="416"/>
      <c r="AB479" s="416"/>
      <c r="AC479" s="418"/>
      <c r="AE479" s="419"/>
      <c r="AF479" s="122"/>
      <c r="AG479" s="419"/>
      <c r="AH479" s="122"/>
      <c r="AI479" s="419"/>
      <c r="AK479" s="301"/>
    </row>
    <row r="480" spans="2:37" ht="12.75" customHeight="1" outlineLevel="1" x14ac:dyDescent="0.25">
      <c r="D480" s="139" t="str">
        <f>'Line Items'!D1069</f>
        <v>[Rolling Stock - Units/Trains Line 10]</v>
      </c>
      <c r="E480" s="102"/>
      <c r="F480" s="140" t="str">
        <f t="shared" si="15"/>
        <v>kwh/ veh mile</v>
      </c>
      <c r="G480" s="416"/>
      <c r="H480" s="416"/>
      <c r="I480" s="417"/>
      <c r="J480" s="416"/>
      <c r="K480" s="416"/>
      <c r="L480" s="417"/>
      <c r="M480" s="416"/>
      <c r="N480" s="416"/>
      <c r="O480" s="416"/>
      <c r="P480" s="416"/>
      <c r="Q480" s="416"/>
      <c r="R480" s="416"/>
      <c r="S480" s="416"/>
      <c r="T480" s="416"/>
      <c r="U480" s="416"/>
      <c r="V480" s="416"/>
      <c r="W480" s="416"/>
      <c r="X480" s="416"/>
      <c r="Y480" s="416"/>
      <c r="Z480" s="416"/>
      <c r="AA480" s="416"/>
      <c r="AB480" s="416"/>
      <c r="AC480" s="418"/>
      <c r="AE480" s="419"/>
      <c r="AF480" s="122"/>
      <c r="AG480" s="419"/>
      <c r="AH480" s="122"/>
      <c r="AI480" s="419"/>
      <c r="AK480" s="301"/>
    </row>
    <row r="481" spans="4:37" ht="12.75" customHeight="1" outlineLevel="1" x14ac:dyDescent="0.25">
      <c r="D481" s="139" t="str">
        <f>'Line Items'!D1070</f>
        <v>[Rolling Stock - Units/Trains Line 11]</v>
      </c>
      <c r="E481" s="102"/>
      <c r="F481" s="140" t="str">
        <f t="shared" si="15"/>
        <v>kwh/ veh mile</v>
      </c>
      <c r="G481" s="416"/>
      <c r="H481" s="416"/>
      <c r="I481" s="417"/>
      <c r="J481" s="416"/>
      <c r="K481" s="416"/>
      <c r="L481" s="417"/>
      <c r="M481" s="416"/>
      <c r="N481" s="416"/>
      <c r="O481" s="416"/>
      <c r="P481" s="416"/>
      <c r="Q481" s="416"/>
      <c r="R481" s="416"/>
      <c r="S481" s="416"/>
      <c r="T481" s="416"/>
      <c r="U481" s="416"/>
      <c r="V481" s="416"/>
      <c r="W481" s="416"/>
      <c r="X481" s="416"/>
      <c r="Y481" s="416"/>
      <c r="Z481" s="416"/>
      <c r="AA481" s="416"/>
      <c r="AB481" s="416"/>
      <c r="AC481" s="418"/>
      <c r="AE481" s="419"/>
      <c r="AF481" s="122"/>
      <c r="AG481" s="419"/>
      <c r="AH481" s="122"/>
      <c r="AI481" s="419"/>
      <c r="AK481" s="301"/>
    </row>
    <row r="482" spans="4:37" ht="12.75" customHeight="1" outlineLevel="1" x14ac:dyDescent="0.25">
      <c r="D482" s="139" t="str">
        <f>'Line Items'!D1071</f>
        <v>[Rolling Stock - Units/Trains Line 12]</v>
      </c>
      <c r="E482" s="102"/>
      <c r="F482" s="140" t="str">
        <f t="shared" si="15"/>
        <v>kwh/ veh mile</v>
      </c>
      <c r="G482" s="416"/>
      <c r="H482" s="416"/>
      <c r="I482" s="417"/>
      <c r="J482" s="416"/>
      <c r="K482" s="416"/>
      <c r="L482" s="417"/>
      <c r="M482" s="416"/>
      <c r="N482" s="416"/>
      <c r="O482" s="416"/>
      <c r="P482" s="416"/>
      <c r="Q482" s="416"/>
      <c r="R482" s="416"/>
      <c r="S482" s="416"/>
      <c r="T482" s="416"/>
      <c r="U482" s="416"/>
      <c r="V482" s="416"/>
      <c r="W482" s="416"/>
      <c r="X482" s="416"/>
      <c r="Y482" s="416"/>
      <c r="Z482" s="416"/>
      <c r="AA482" s="416"/>
      <c r="AB482" s="416"/>
      <c r="AC482" s="418"/>
      <c r="AE482" s="419"/>
      <c r="AF482" s="122"/>
      <c r="AG482" s="419"/>
      <c r="AH482" s="122"/>
      <c r="AI482" s="419"/>
      <c r="AK482" s="301"/>
    </row>
    <row r="483" spans="4:37" ht="12.75" customHeight="1" outlineLevel="1" x14ac:dyDescent="0.25">
      <c r="D483" s="139" t="str">
        <f>'Line Items'!D1072</f>
        <v>[Rolling Stock - Units/Trains Line 13]</v>
      </c>
      <c r="E483" s="102"/>
      <c r="F483" s="140" t="str">
        <f t="shared" si="15"/>
        <v>kwh/ veh mile</v>
      </c>
      <c r="G483" s="416"/>
      <c r="H483" s="416"/>
      <c r="I483" s="417"/>
      <c r="J483" s="416"/>
      <c r="K483" s="416"/>
      <c r="L483" s="417"/>
      <c r="M483" s="416"/>
      <c r="N483" s="416"/>
      <c r="O483" s="416"/>
      <c r="P483" s="416"/>
      <c r="Q483" s="416"/>
      <c r="R483" s="416"/>
      <c r="S483" s="416"/>
      <c r="T483" s="416"/>
      <c r="U483" s="416"/>
      <c r="V483" s="416"/>
      <c r="W483" s="416"/>
      <c r="X483" s="416"/>
      <c r="Y483" s="416"/>
      <c r="Z483" s="416"/>
      <c r="AA483" s="416"/>
      <c r="AB483" s="416"/>
      <c r="AC483" s="418"/>
      <c r="AE483" s="419"/>
      <c r="AF483" s="122"/>
      <c r="AG483" s="419"/>
      <c r="AH483" s="122"/>
      <c r="AI483" s="419"/>
      <c r="AK483" s="301"/>
    </row>
    <row r="484" spans="4:37" ht="12.75" customHeight="1" outlineLevel="1" x14ac:dyDescent="0.25">
      <c r="D484" s="139" t="str">
        <f>'Line Items'!D1073</f>
        <v>[Rolling Stock - Units/Trains Line 14]</v>
      </c>
      <c r="E484" s="102"/>
      <c r="F484" s="140" t="str">
        <f t="shared" si="15"/>
        <v>kwh/ veh mile</v>
      </c>
      <c r="G484" s="416"/>
      <c r="H484" s="416"/>
      <c r="I484" s="417"/>
      <c r="J484" s="416"/>
      <c r="K484" s="416"/>
      <c r="L484" s="417"/>
      <c r="M484" s="416"/>
      <c r="N484" s="416"/>
      <c r="O484" s="416"/>
      <c r="P484" s="416"/>
      <c r="Q484" s="416"/>
      <c r="R484" s="416"/>
      <c r="S484" s="416"/>
      <c r="T484" s="416"/>
      <c r="U484" s="416"/>
      <c r="V484" s="416"/>
      <c r="W484" s="416"/>
      <c r="X484" s="416"/>
      <c r="Y484" s="416"/>
      <c r="Z484" s="416"/>
      <c r="AA484" s="416"/>
      <c r="AB484" s="416"/>
      <c r="AC484" s="418"/>
      <c r="AE484" s="419"/>
      <c r="AF484" s="122"/>
      <c r="AG484" s="419"/>
      <c r="AH484" s="122"/>
      <c r="AI484" s="419"/>
      <c r="AK484" s="301"/>
    </row>
    <row r="485" spans="4:37" ht="12.75" customHeight="1" outlineLevel="1" x14ac:dyDescent="0.25">
      <c r="D485" s="139" t="str">
        <f>'Line Items'!D1074</f>
        <v>[Rolling Stock - Units/Trains Line 15]</v>
      </c>
      <c r="E485" s="102"/>
      <c r="F485" s="140" t="str">
        <f t="shared" si="15"/>
        <v>kwh/ veh mile</v>
      </c>
      <c r="G485" s="416"/>
      <c r="H485" s="416"/>
      <c r="I485" s="417"/>
      <c r="J485" s="416"/>
      <c r="K485" s="416"/>
      <c r="L485" s="417"/>
      <c r="M485" s="416"/>
      <c r="N485" s="416"/>
      <c r="O485" s="416"/>
      <c r="P485" s="416"/>
      <c r="Q485" s="416"/>
      <c r="R485" s="416"/>
      <c r="S485" s="416"/>
      <c r="T485" s="416"/>
      <c r="U485" s="416"/>
      <c r="V485" s="416"/>
      <c r="W485" s="416"/>
      <c r="X485" s="416"/>
      <c r="Y485" s="416"/>
      <c r="Z485" s="416"/>
      <c r="AA485" s="416"/>
      <c r="AB485" s="416"/>
      <c r="AC485" s="418"/>
      <c r="AE485" s="419"/>
      <c r="AF485" s="122"/>
      <c r="AG485" s="419"/>
      <c r="AH485" s="122"/>
      <c r="AI485" s="419"/>
      <c r="AK485" s="301"/>
    </row>
    <row r="486" spans="4:37" ht="12.75" customHeight="1" outlineLevel="1" x14ac:dyDescent="0.25">
      <c r="D486" s="139" t="str">
        <f>'Line Items'!D1075</f>
        <v>[Rolling Stock - Units/Trains Line 16]</v>
      </c>
      <c r="E486" s="102"/>
      <c r="F486" s="140" t="str">
        <f t="shared" si="15"/>
        <v>kwh/ veh mile</v>
      </c>
      <c r="G486" s="416"/>
      <c r="H486" s="416"/>
      <c r="I486" s="417"/>
      <c r="J486" s="416"/>
      <c r="K486" s="416"/>
      <c r="L486" s="417"/>
      <c r="M486" s="416"/>
      <c r="N486" s="416"/>
      <c r="O486" s="416"/>
      <c r="P486" s="416"/>
      <c r="Q486" s="416"/>
      <c r="R486" s="416"/>
      <c r="S486" s="416"/>
      <c r="T486" s="416"/>
      <c r="U486" s="416"/>
      <c r="V486" s="416"/>
      <c r="W486" s="416"/>
      <c r="X486" s="416"/>
      <c r="Y486" s="416"/>
      <c r="Z486" s="416"/>
      <c r="AA486" s="416"/>
      <c r="AB486" s="416"/>
      <c r="AC486" s="418"/>
      <c r="AE486" s="419"/>
      <c r="AF486" s="122"/>
      <c r="AG486" s="419"/>
      <c r="AH486" s="122"/>
      <c r="AI486" s="419"/>
      <c r="AK486" s="301"/>
    </row>
    <row r="487" spans="4:37" ht="12.75" customHeight="1" outlineLevel="1" x14ac:dyDescent="0.25">
      <c r="D487" s="139" t="str">
        <f>'Line Items'!D1076</f>
        <v>[Rolling Stock - Units/Trains Line 17]</v>
      </c>
      <c r="E487" s="102"/>
      <c r="F487" s="140" t="str">
        <f t="shared" si="15"/>
        <v>kwh/ veh mile</v>
      </c>
      <c r="G487" s="416"/>
      <c r="H487" s="416"/>
      <c r="I487" s="417"/>
      <c r="J487" s="416"/>
      <c r="K487" s="416"/>
      <c r="L487" s="417"/>
      <c r="M487" s="416"/>
      <c r="N487" s="416"/>
      <c r="O487" s="416"/>
      <c r="P487" s="416"/>
      <c r="Q487" s="416"/>
      <c r="R487" s="416"/>
      <c r="S487" s="416"/>
      <c r="T487" s="416"/>
      <c r="U487" s="416"/>
      <c r="V487" s="416"/>
      <c r="W487" s="416"/>
      <c r="X487" s="416"/>
      <c r="Y487" s="416"/>
      <c r="Z487" s="416"/>
      <c r="AA487" s="416"/>
      <c r="AB487" s="416"/>
      <c r="AC487" s="418"/>
      <c r="AE487" s="419"/>
      <c r="AF487" s="122"/>
      <c r="AG487" s="419"/>
      <c r="AH487" s="122"/>
      <c r="AI487" s="419"/>
      <c r="AK487" s="301"/>
    </row>
    <row r="488" spans="4:37" ht="12.75" customHeight="1" outlineLevel="1" x14ac:dyDescent="0.25">
      <c r="D488" s="139" t="str">
        <f>'Line Items'!D1077</f>
        <v>[Rolling Stock - Units/Trains Line 18]</v>
      </c>
      <c r="E488" s="102"/>
      <c r="F488" s="140" t="str">
        <f t="shared" si="15"/>
        <v>kwh/ veh mile</v>
      </c>
      <c r="G488" s="416"/>
      <c r="H488" s="416"/>
      <c r="I488" s="417"/>
      <c r="J488" s="416"/>
      <c r="K488" s="416"/>
      <c r="L488" s="417"/>
      <c r="M488" s="416"/>
      <c r="N488" s="416"/>
      <c r="O488" s="416"/>
      <c r="P488" s="416"/>
      <c r="Q488" s="416"/>
      <c r="R488" s="416"/>
      <c r="S488" s="416"/>
      <c r="T488" s="416"/>
      <c r="U488" s="416"/>
      <c r="V488" s="416"/>
      <c r="W488" s="416"/>
      <c r="X488" s="416"/>
      <c r="Y488" s="416"/>
      <c r="Z488" s="416"/>
      <c r="AA488" s="416"/>
      <c r="AB488" s="416"/>
      <c r="AC488" s="418"/>
      <c r="AE488" s="419"/>
      <c r="AF488" s="122"/>
      <c r="AG488" s="419"/>
      <c r="AH488" s="122"/>
      <c r="AI488" s="419"/>
      <c r="AK488" s="301"/>
    </row>
    <row r="489" spans="4:37" ht="12.75" customHeight="1" outlineLevel="1" x14ac:dyDescent="0.25">
      <c r="D489" s="139" t="str">
        <f>'Line Items'!D1078</f>
        <v>[Rolling Stock - Units/Trains Line 19]</v>
      </c>
      <c r="E489" s="102"/>
      <c r="F489" s="140" t="str">
        <f t="shared" si="15"/>
        <v>kwh/ veh mile</v>
      </c>
      <c r="G489" s="416"/>
      <c r="H489" s="416"/>
      <c r="I489" s="417"/>
      <c r="J489" s="416"/>
      <c r="K489" s="416"/>
      <c r="L489" s="417"/>
      <c r="M489" s="416"/>
      <c r="N489" s="416"/>
      <c r="O489" s="416"/>
      <c r="P489" s="416"/>
      <c r="Q489" s="416"/>
      <c r="R489" s="416"/>
      <c r="S489" s="416"/>
      <c r="T489" s="416"/>
      <c r="U489" s="416"/>
      <c r="V489" s="416"/>
      <c r="W489" s="416"/>
      <c r="X489" s="416"/>
      <c r="Y489" s="416"/>
      <c r="Z489" s="416"/>
      <c r="AA489" s="416"/>
      <c r="AB489" s="416"/>
      <c r="AC489" s="418"/>
      <c r="AE489" s="419"/>
      <c r="AF489" s="122"/>
      <c r="AG489" s="419"/>
      <c r="AH489" s="122"/>
      <c r="AI489" s="419"/>
      <c r="AK489" s="301"/>
    </row>
    <row r="490" spans="4:37" ht="12.75" customHeight="1" outlineLevel="1" x14ac:dyDescent="0.25">
      <c r="D490" s="139" t="str">
        <f>'Line Items'!D1079</f>
        <v>[Rolling Stock - Units/Trains Line 20]</v>
      </c>
      <c r="E490" s="102"/>
      <c r="F490" s="140" t="str">
        <f t="shared" si="15"/>
        <v>kwh/ veh mile</v>
      </c>
      <c r="G490" s="416"/>
      <c r="H490" s="416"/>
      <c r="I490" s="417"/>
      <c r="J490" s="416"/>
      <c r="K490" s="416"/>
      <c r="L490" s="417"/>
      <c r="M490" s="416"/>
      <c r="N490" s="416"/>
      <c r="O490" s="416"/>
      <c r="P490" s="416"/>
      <c r="Q490" s="416"/>
      <c r="R490" s="416"/>
      <c r="S490" s="416"/>
      <c r="T490" s="416"/>
      <c r="U490" s="416"/>
      <c r="V490" s="416"/>
      <c r="W490" s="416"/>
      <c r="X490" s="416"/>
      <c r="Y490" s="416"/>
      <c r="Z490" s="416"/>
      <c r="AA490" s="416"/>
      <c r="AB490" s="416"/>
      <c r="AC490" s="418"/>
      <c r="AE490" s="419"/>
      <c r="AF490" s="122"/>
      <c r="AG490" s="419"/>
      <c r="AH490" s="122"/>
      <c r="AI490" s="419"/>
      <c r="AK490" s="301"/>
    </row>
    <row r="491" spans="4:37" ht="12.75" customHeight="1" outlineLevel="1" x14ac:dyDescent="0.25">
      <c r="D491" s="139" t="str">
        <f>'Line Items'!D1080</f>
        <v>[Rolling Stock - Units/Trains Line 21]</v>
      </c>
      <c r="E491" s="102"/>
      <c r="F491" s="140" t="str">
        <f t="shared" si="15"/>
        <v>kwh/ veh mile</v>
      </c>
      <c r="G491" s="416"/>
      <c r="H491" s="416"/>
      <c r="I491" s="417"/>
      <c r="J491" s="416"/>
      <c r="K491" s="416"/>
      <c r="L491" s="417"/>
      <c r="M491" s="416"/>
      <c r="N491" s="416"/>
      <c r="O491" s="416"/>
      <c r="P491" s="416"/>
      <c r="Q491" s="416"/>
      <c r="R491" s="416"/>
      <c r="S491" s="416"/>
      <c r="T491" s="416"/>
      <c r="U491" s="416"/>
      <c r="V491" s="416"/>
      <c r="W491" s="416"/>
      <c r="X491" s="416"/>
      <c r="Y491" s="416"/>
      <c r="Z491" s="416"/>
      <c r="AA491" s="416"/>
      <c r="AB491" s="416"/>
      <c r="AC491" s="418"/>
      <c r="AE491" s="419"/>
      <c r="AF491" s="122"/>
      <c r="AG491" s="419"/>
      <c r="AH491" s="122"/>
      <c r="AI491" s="419"/>
      <c r="AK491" s="301"/>
    </row>
    <row r="492" spans="4:37" ht="12.75" customHeight="1" outlineLevel="1" x14ac:dyDescent="0.25">
      <c r="D492" s="139" t="str">
        <f>'Line Items'!D1081</f>
        <v>[Rolling Stock - Units/Trains Line 22]</v>
      </c>
      <c r="E492" s="102"/>
      <c r="F492" s="140" t="str">
        <f t="shared" si="15"/>
        <v>kwh/ veh mile</v>
      </c>
      <c r="G492" s="416"/>
      <c r="H492" s="416"/>
      <c r="I492" s="417"/>
      <c r="J492" s="416"/>
      <c r="K492" s="416"/>
      <c r="L492" s="417"/>
      <c r="M492" s="416"/>
      <c r="N492" s="416"/>
      <c r="O492" s="416"/>
      <c r="P492" s="416"/>
      <c r="Q492" s="416"/>
      <c r="R492" s="416"/>
      <c r="S492" s="416"/>
      <c r="T492" s="416"/>
      <c r="U492" s="416"/>
      <c r="V492" s="416"/>
      <c r="W492" s="416"/>
      <c r="X492" s="416"/>
      <c r="Y492" s="416"/>
      <c r="Z492" s="416"/>
      <c r="AA492" s="416"/>
      <c r="AB492" s="416"/>
      <c r="AC492" s="418"/>
      <c r="AE492" s="419"/>
      <c r="AF492" s="122"/>
      <c r="AG492" s="419"/>
      <c r="AH492" s="122"/>
      <c r="AI492" s="419"/>
      <c r="AK492" s="301"/>
    </row>
    <row r="493" spans="4:37" ht="12.75" customHeight="1" outlineLevel="1" x14ac:dyDescent="0.25">
      <c r="D493" s="139" t="str">
        <f>'Line Items'!D1082</f>
        <v>[Rolling Stock - Units/Trains Line 23]</v>
      </c>
      <c r="E493" s="102"/>
      <c r="F493" s="140" t="str">
        <f t="shared" si="15"/>
        <v>kwh/ veh mile</v>
      </c>
      <c r="G493" s="416"/>
      <c r="H493" s="416"/>
      <c r="I493" s="417"/>
      <c r="J493" s="416"/>
      <c r="K493" s="416"/>
      <c r="L493" s="417"/>
      <c r="M493" s="416"/>
      <c r="N493" s="416"/>
      <c r="O493" s="416"/>
      <c r="P493" s="416"/>
      <c r="Q493" s="416"/>
      <c r="R493" s="416"/>
      <c r="S493" s="416"/>
      <c r="T493" s="416"/>
      <c r="U493" s="416"/>
      <c r="V493" s="416"/>
      <c r="W493" s="416"/>
      <c r="X493" s="416"/>
      <c r="Y493" s="416"/>
      <c r="Z493" s="416"/>
      <c r="AA493" s="416"/>
      <c r="AB493" s="416"/>
      <c r="AC493" s="418"/>
      <c r="AE493" s="419"/>
      <c r="AF493" s="122"/>
      <c r="AG493" s="419"/>
      <c r="AH493" s="122"/>
      <c r="AI493" s="419"/>
      <c r="AK493" s="301"/>
    </row>
    <row r="494" spans="4:37" ht="12.75" customHeight="1" outlineLevel="1" x14ac:dyDescent="0.25">
      <c r="D494" s="139" t="str">
        <f>'Line Items'!D1083</f>
        <v>[Rolling Stock - Units/Trains Line 24]</v>
      </c>
      <c r="E494" s="102"/>
      <c r="F494" s="140" t="str">
        <f t="shared" si="15"/>
        <v>kwh/ veh mile</v>
      </c>
      <c r="G494" s="416"/>
      <c r="H494" s="416"/>
      <c r="I494" s="417"/>
      <c r="J494" s="416"/>
      <c r="K494" s="416"/>
      <c r="L494" s="417"/>
      <c r="M494" s="416"/>
      <c r="N494" s="416"/>
      <c r="O494" s="416"/>
      <c r="P494" s="416"/>
      <c r="Q494" s="416"/>
      <c r="R494" s="416"/>
      <c r="S494" s="416"/>
      <c r="T494" s="416"/>
      <c r="U494" s="416"/>
      <c r="V494" s="416"/>
      <c r="W494" s="416"/>
      <c r="X494" s="416"/>
      <c r="Y494" s="416"/>
      <c r="Z494" s="416"/>
      <c r="AA494" s="416"/>
      <c r="AB494" s="416"/>
      <c r="AC494" s="418"/>
      <c r="AE494" s="419"/>
      <c r="AF494" s="122"/>
      <c r="AG494" s="419"/>
      <c r="AH494" s="122"/>
      <c r="AI494" s="419"/>
      <c r="AK494" s="301"/>
    </row>
    <row r="495" spans="4:37" ht="12.75" customHeight="1" outlineLevel="1" x14ac:dyDescent="0.25">
      <c r="D495" s="139" t="str">
        <f>'Line Items'!D1084</f>
        <v>[Rolling Stock - Units/Trains Line 25]</v>
      </c>
      <c r="E495" s="102"/>
      <c r="F495" s="140" t="str">
        <f t="shared" si="15"/>
        <v>kwh/ veh mile</v>
      </c>
      <c r="G495" s="416"/>
      <c r="H495" s="416"/>
      <c r="I495" s="417"/>
      <c r="J495" s="416"/>
      <c r="K495" s="416"/>
      <c r="L495" s="417"/>
      <c r="M495" s="416"/>
      <c r="N495" s="416"/>
      <c r="O495" s="416"/>
      <c r="P495" s="416"/>
      <c r="Q495" s="416"/>
      <c r="R495" s="416"/>
      <c r="S495" s="416"/>
      <c r="T495" s="416"/>
      <c r="U495" s="416"/>
      <c r="V495" s="416"/>
      <c r="W495" s="416"/>
      <c r="X495" s="416"/>
      <c r="Y495" s="416"/>
      <c r="Z495" s="416"/>
      <c r="AA495" s="416"/>
      <c r="AB495" s="416"/>
      <c r="AC495" s="418"/>
      <c r="AE495" s="419"/>
      <c r="AF495" s="122"/>
      <c r="AG495" s="419"/>
      <c r="AH495" s="122"/>
      <c r="AI495" s="419"/>
      <c r="AK495" s="301"/>
    </row>
    <row r="496" spans="4:37" ht="12.75" customHeight="1" outlineLevel="1" x14ac:dyDescent="0.25">
      <c r="D496" s="139" t="str">
        <f>'Line Items'!D1085</f>
        <v>[Rolling Stock - Units/Trains Line 26]</v>
      </c>
      <c r="E496" s="102"/>
      <c r="F496" s="140" t="str">
        <f t="shared" si="15"/>
        <v>kwh/ veh mile</v>
      </c>
      <c r="G496" s="416"/>
      <c r="H496" s="416"/>
      <c r="I496" s="417"/>
      <c r="J496" s="416"/>
      <c r="K496" s="416"/>
      <c r="L496" s="417"/>
      <c r="M496" s="416"/>
      <c r="N496" s="416"/>
      <c r="O496" s="416"/>
      <c r="P496" s="416"/>
      <c r="Q496" s="416"/>
      <c r="R496" s="416"/>
      <c r="S496" s="416"/>
      <c r="T496" s="416"/>
      <c r="U496" s="416"/>
      <c r="V496" s="416"/>
      <c r="W496" s="416"/>
      <c r="X496" s="416"/>
      <c r="Y496" s="416"/>
      <c r="Z496" s="416"/>
      <c r="AA496" s="416"/>
      <c r="AB496" s="416"/>
      <c r="AC496" s="418"/>
      <c r="AE496" s="419"/>
      <c r="AF496" s="122"/>
      <c r="AG496" s="419"/>
      <c r="AH496" s="122"/>
      <c r="AI496" s="419"/>
      <c r="AK496" s="301"/>
    </row>
    <row r="497" spans="4:37" ht="12.75" customHeight="1" outlineLevel="1" x14ac:dyDescent="0.25">
      <c r="D497" s="139" t="str">
        <f>'Line Items'!D1086</f>
        <v>[Rolling Stock - Units/Trains Line 27]</v>
      </c>
      <c r="E497" s="102"/>
      <c r="F497" s="140" t="str">
        <f t="shared" si="15"/>
        <v>kwh/ veh mile</v>
      </c>
      <c r="G497" s="416"/>
      <c r="H497" s="416"/>
      <c r="I497" s="417"/>
      <c r="J497" s="416"/>
      <c r="K497" s="416"/>
      <c r="L497" s="417"/>
      <c r="M497" s="416"/>
      <c r="N497" s="416"/>
      <c r="O497" s="416"/>
      <c r="P497" s="416"/>
      <c r="Q497" s="416"/>
      <c r="R497" s="416"/>
      <c r="S497" s="416"/>
      <c r="T497" s="416"/>
      <c r="U497" s="416"/>
      <c r="V497" s="416"/>
      <c r="W497" s="416"/>
      <c r="X497" s="416"/>
      <c r="Y497" s="416"/>
      <c r="Z497" s="416"/>
      <c r="AA497" s="416"/>
      <c r="AB497" s="416"/>
      <c r="AC497" s="418"/>
      <c r="AE497" s="419"/>
      <c r="AF497" s="122"/>
      <c r="AG497" s="419"/>
      <c r="AH497" s="122"/>
      <c r="AI497" s="419"/>
      <c r="AK497" s="301"/>
    </row>
    <row r="498" spans="4:37" ht="12.75" customHeight="1" outlineLevel="1" x14ac:dyDescent="0.25">
      <c r="D498" s="139" t="str">
        <f>'Line Items'!D1087</f>
        <v>[Rolling Stock - Units/Trains Line 28]</v>
      </c>
      <c r="E498" s="102"/>
      <c r="F498" s="140" t="str">
        <f t="shared" si="15"/>
        <v>kwh/ veh mile</v>
      </c>
      <c r="G498" s="416"/>
      <c r="H498" s="416"/>
      <c r="I498" s="417"/>
      <c r="J498" s="416"/>
      <c r="K498" s="416"/>
      <c r="L498" s="417"/>
      <c r="M498" s="416"/>
      <c r="N498" s="416"/>
      <c r="O498" s="416"/>
      <c r="P498" s="416"/>
      <c r="Q498" s="416"/>
      <c r="R498" s="416"/>
      <c r="S498" s="416"/>
      <c r="T498" s="416"/>
      <c r="U498" s="416"/>
      <c r="V498" s="416"/>
      <c r="W498" s="416"/>
      <c r="X498" s="416"/>
      <c r="Y498" s="416"/>
      <c r="Z498" s="416"/>
      <c r="AA498" s="416"/>
      <c r="AB498" s="416"/>
      <c r="AC498" s="418"/>
      <c r="AE498" s="419"/>
      <c r="AF498" s="122"/>
      <c r="AG498" s="419"/>
      <c r="AH498" s="122"/>
      <c r="AI498" s="419"/>
      <c r="AK498" s="301"/>
    </row>
    <row r="499" spans="4:37" ht="12.75" customHeight="1" outlineLevel="1" x14ac:dyDescent="0.25">
      <c r="D499" s="139" t="str">
        <f>'Line Items'!D1088</f>
        <v>[Rolling Stock - Units/Trains Line 29]</v>
      </c>
      <c r="E499" s="102"/>
      <c r="F499" s="140" t="str">
        <f t="shared" si="15"/>
        <v>kwh/ veh mile</v>
      </c>
      <c r="G499" s="416"/>
      <c r="H499" s="416"/>
      <c r="I499" s="417"/>
      <c r="J499" s="416"/>
      <c r="K499" s="416"/>
      <c r="L499" s="417"/>
      <c r="M499" s="416"/>
      <c r="N499" s="416"/>
      <c r="O499" s="416"/>
      <c r="P499" s="416"/>
      <c r="Q499" s="416"/>
      <c r="R499" s="416"/>
      <c r="S499" s="416"/>
      <c r="T499" s="416"/>
      <c r="U499" s="416"/>
      <c r="V499" s="416"/>
      <c r="W499" s="416"/>
      <c r="X499" s="416"/>
      <c r="Y499" s="416"/>
      <c r="Z499" s="416"/>
      <c r="AA499" s="416"/>
      <c r="AB499" s="416"/>
      <c r="AC499" s="418"/>
      <c r="AE499" s="419"/>
      <c r="AF499" s="122"/>
      <c r="AG499" s="419"/>
      <c r="AH499" s="122"/>
      <c r="AI499" s="419"/>
      <c r="AK499" s="301"/>
    </row>
    <row r="500" spans="4:37" ht="12.75" customHeight="1" outlineLevel="1" x14ac:dyDescent="0.25">
      <c r="D500" s="139" t="str">
        <f>'Line Items'!D1089</f>
        <v>[Rolling Stock - Units/Trains Line 30]</v>
      </c>
      <c r="E500" s="102"/>
      <c r="F500" s="140" t="str">
        <f t="shared" si="15"/>
        <v>kwh/ veh mile</v>
      </c>
      <c r="G500" s="416"/>
      <c r="H500" s="416"/>
      <c r="I500" s="417"/>
      <c r="J500" s="416"/>
      <c r="K500" s="416"/>
      <c r="L500" s="417"/>
      <c r="M500" s="416"/>
      <c r="N500" s="416"/>
      <c r="O500" s="416"/>
      <c r="P500" s="416"/>
      <c r="Q500" s="416"/>
      <c r="R500" s="416"/>
      <c r="S500" s="416"/>
      <c r="T500" s="416"/>
      <c r="U500" s="416"/>
      <c r="V500" s="416"/>
      <c r="W500" s="416"/>
      <c r="X500" s="416"/>
      <c r="Y500" s="416"/>
      <c r="Z500" s="416"/>
      <c r="AA500" s="416"/>
      <c r="AB500" s="416"/>
      <c r="AC500" s="418"/>
      <c r="AE500" s="419"/>
      <c r="AF500" s="122"/>
      <c r="AG500" s="419"/>
      <c r="AH500" s="122"/>
      <c r="AI500" s="419"/>
      <c r="AK500" s="301"/>
    </row>
    <row r="501" spans="4:37" ht="12.75" customHeight="1" outlineLevel="1" x14ac:dyDescent="0.25">
      <c r="D501" s="139" t="str">
        <f>'Line Items'!D1090</f>
        <v>[Rolling Stock - Units/Trains Line 31]</v>
      </c>
      <c r="E501" s="102"/>
      <c r="F501" s="140" t="str">
        <f t="shared" si="15"/>
        <v>kwh/ veh mile</v>
      </c>
      <c r="G501" s="416"/>
      <c r="H501" s="416"/>
      <c r="I501" s="417"/>
      <c r="J501" s="416"/>
      <c r="K501" s="416"/>
      <c r="L501" s="417"/>
      <c r="M501" s="416"/>
      <c r="N501" s="416"/>
      <c r="O501" s="416"/>
      <c r="P501" s="416"/>
      <c r="Q501" s="416"/>
      <c r="R501" s="416"/>
      <c r="S501" s="416"/>
      <c r="T501" s="416"/>
      <c r="U501" s="416"/>
      <c r="V501" s="416"/>
      <c r="W501" s="416"/>
      <c r="X501" s="416"/>
      <c r="Y501" s="416"/>
      <c r="Z501" s="416"/>
      <c r="AA501" s="416"/>
      <c r="AB501" s="416"/>
      <c r="AC501" s="418"/>
      <c r="AE501" s="419"/>
      <c r="AF501" s="122"/>
      <c r="AG501" s="419"/>
      <c r="AH501" s="122"/>
      <c r="AI501" s="419"/>
      <c r="AK501" s="301"/>
    </row>
    <row r="502" spans="4:37" ht="12.75" customHeight="1" outlineLevel="1" x14ac:dyDescent="0.25">
      <c r="D502" s="139" t="str">
        <f>'Line Items'!D1091</f>
        <v>[Rolling Stock - Units/Trains Line 32]</v>
      </c>
      <c r="E502" s="102"/>
      <c r="F502" s="140" t="str">
        <f t="shared" si="15"/>
        <v>kwh/ veh mile</v>
      </c>
      <c r="G502" s="416"/>
      <c r="H502" s="416"/>
      <c r="I502" s="417"/>
      <c r="J502" s="416"/>
      <c r="K502" s="416"/>
      <c r="L502" s="417"/>
      <c r="M502" s="416"/>
      <c r="N502" s="416"/>
      <c r="O502" s="416"/>
      <c r="P502" s="416"/>
      <c r="Q502" s="416"/>
      <c r="R502" s="416"/>
      <c r="S502" s="416"/>
      <c r="T502" s="416"/>
      <c r="U502" s="416"/>
      <c r="V502" s="416"/>
      <c r="W502" s="416"/>
      <c r="X502" s="416"/>
      <c r="Y502" s="416"/>
      <c r="Z502" s="416"/>
      <c r="AA502" s="416"/>
      <c r="AB502" s="416"/>
      <c r="AC502" s="418"/>
      <c r="AE502" s="419"/>
      <c r="AF502" s="122"/>
      <c r="AG502" s="419"/>
      <c r="AH502" s="122"/>
      <c r="AI502" s="419"/>
      <c r="AK502" s="301"/>
    </row>
    <row r="503" spans="4:37" ht="12.75" customHeight="1" outlineLevel="1" x14ac:dyDescent="0.25">
      <c r="D503" s="139" t="str">
        <f>'Line Items'!D1092</f>
        <v>[Rolling Stock - Units/Trains Line 33]</v>
      </c>
      <c r="E503" s="102"/>
      <c r="F503" s="140" t="str">
        <f t="shared" si="15"/>
        <v>kwh/ veh mile</v>
      </c>
      <c r="G503" s="416"/>
      <c r="H503" s="416"/>
      <c r="I503" s="417"/>
      <c r="J503" s="416"/>
      <c r="K503" s="416"/>
      <c r="L503" s="417"/>
      <c r="M503" s="416"/>
      <c r="N503" s="416"/>
      <c r="O503" s="416"/>
      <c r="P503" s="416"/>
      <c r="Q503" s="416"/>
      <c r="R503" s="416"/>
      <c r="S503" s="416"/>
      <c r="T503" s="416"/>
      <c r="U503" s="416"/>
      <c r="V503" s="416"/>
      <c r="W503" s="416"/>
      <c r="X503" s="416"/>
      <c r="Y503" s="416"/>
      <c r="Z503" s="416"/>
      <c r="AA503" s="416"/>
      <c r="AB503" s="416"/>
      <c r="AC503" s="418"/>
      <c r="AE503" s="419"/>
      <c r="AF503" s="122"/>
      <c r="AG503" s="419"/>
      <c r="AH503" s="122"/>
      <c r="AI503" s="419"/>
      <c r="AK503" s="301"/>
    </row>
    <row r="504" spans="4:37" ht="12.75" customHeight="1" outlineLevel="1" x14ac:dyDescent="0.25">
      <c r="D504" s="139" t="str">
        <f>'Line Items'!D1093</f>
        <v>[Rolling Stock - Units/Trains Line 34]</v>
      </c>
      <c r="E504" s="102"/>
      <c r="F504" s="140" t="str">
        <f t="shared" si="15"/>
        <v>kwh/ veh mile</v>
      </c>
      <c r="G504" s="416"/>
      <c r="H504" s="416"/>
      <c r="I504" s="417"/>
      <c r="J504" s="416"/>
      <c r="K504" s="416"/>
      <c r="L504" s="417"/>
      <c r="M504" s="416"/>
      <c r="N504" s="416"/>
      <c r="O504" s="416"/>
      <c r="P504" s="416"/>
      <c r="Q504" s="416"/>
      <c r="R504" s="416"/>
      <c r="S504" s="416"/>
      <c r="T504" s="416"/>
      <c r="U504" s="416"/>
      <c r="V504" s="416"/>
      <c r="W504" s="416"/>
      <c r="X504" s="416"/>
      <c r="Y504" s="416"/>
      <c r="Z504" s="416"/>
      <c r="AA504" s="416"/>
      <c r="AB504" s="416"/>
      <c r="AC504" s="418"/>
      <c r="AE504" s="419"/>
      <c r="AF504" s="122"/>
      <c r="AG504" s="419"/>
      <c r="AH504" s="122"/>
      <c r="AI504" s="419"/>
      <c r="AK504" s="301"/>
    </row>
    <row r="505" spans="4:37" ht="12.75" customHeight="1" outlineLevel="1" x14ac:dyDescent="0.25">
      <c r="D505" s="139" t="str">
        <f>'Line Items'!D1094</f>
        <v>[Rolling Stock - Units/Trains Line 35]</v>
      </c>
      <c r="E505" s="102"/>
      <c r="F505" s="140" t="str">
        <f t="shared" si="15"/>
        <v>kwh/ veh mile</v>
      </c>
      <c r="G505" s="416"/>
      <c r="H505" s="416"/>
      <c r="I505" s="417"/>
      <c r="J505" s="416"/>
      <c r="K505" s="416"/>
      <c r="L505" s="417"/>
      <c r="M505" s="416"/>
      <c r="N505" s="416"/>
      <c r="O505" s="416"/>
      <c r="P505" s="416"/>
      <c r="Q505" s="416"/>
      <c r="R505" s="416"/>
      <c r="S505" s="416"/>
      <c r="T505" s="416"/>
      <c r="U505" s="416"/>
      <c r="V505" s="416"/>
      <c r="W505" s="416"/>
      <c r="X505" s="416"/>
      <c r="Y505" s="416"/>
      <c r="Z505" s="416"/>
      <c r="AA505" s="416"/>
      <c r="AB505" s="416"/>
      <c r="AC505" s="418"/>
      <c r="AE505" s="419"/>
      <c r="AF505" s="122"/>
      <c r="AG505" s="419"/>
      <c r="AH505" s="122"/>
      <c r="AI505" s="419"/>
      <c r="AK505" s="301"/>
    </row>
    <row r="506" spans="4:37" ht="12.75" customHeight="1" outlineLevel="1" x14ac:dyDescent="0.25">
      <c r="D506" s="139" t="str">
        <f>'Line Items'!D1095</f>
        <v>[Rolling Stock - Units/Trains Line 36]</v>
      </c>
      <c r="E506" s="102"/>
      <c r="F506" s="140" t="str">
        <f t="shared" si="15"/>
        <v>kwh/ veh mile</v>
      </c>
      <c r="G506" s="416"/>
      <c r="H506" s="416"/>
      <c r="I506" s="417"/>
      <c r="J506" s="416"/>
      <c r="K506" s="416"/>
      <c r="L506" s="417"/>
      <c r="M506" s="416"/>
      <c r="N506" s="416"/>
      <c r="O506" s="416"/>
      <c r="P506" s="416"/>
      <c r="Q506" s="416"/>
      <c r="R506" s="416"/>
      <c r="S506" s="416"/>
      <c r="T506" s="416"/>
      <c r="U506" s="416"/>
      <c r="V506" s="416"/>
      <c r="W506" s="416"/>
      <c r="X506" s="416"/>
      <c r="Y506" s="416"/>
      <c r="Z506" s="416"/>
      <c r="AA506" s="416"/>
      <c r="AB506" s="416"/>
      <c r="AC506" s="418"/>
      <c r="AE506" s="419"/>
      <c r="AF506" s="122"/>
      <c r="AG506" s="419"/>
      <c r="AH506" s="122"/>
      <c r="AI506" s="419"/>
      <c r="AK506" s="301"/>
    </row>
    <row r="507" spans="4:37" ht="12.75" customHeight="1" outlineLevel="1" x14ac:dyDescent="0.25">
      <c r="D507" s="139" t="str">
        <f>'Line Items'!D1096</f>
        <v>[Rolling Stock - Units/Trains Line 37]</v>
      </c>
      <c r="E507" s="102"/>
      <c r="F507" s="140" t="str">
        <f t="shared" si="15"/>
        <v>kwh/ veh mile</v>
      </c>
      <c r="G507" s="416"/>
      <c r="H507" s="416"/>
      <c r="I507" s="417"/>
      <c r="J507" s="416"/>
      <c r="K507" s="416"/>
      <c r="L507" s="417"/>
      <c r="M507" s="416"/>
      <c r="N507" s="416"/>
      <c r="O507" s="416"/>
      <c r="P507" s="416"/>
      <c r="Q507" s="416"/>
      <c r="R507" s="416"/>
      <c r="S507" s="416"/>
      <c r="T507" s="416"/>
      <c r="U507" s="416"/>
      <c r="V507" s="416"/>
      <c r="W507" s="416"/>
      <c r="X507" s="416"/>
      <c r="Y507" s="416"/>
      <c r="Z507" s="416"/>
      <c r="AA507" s="416"/>
      <c r="AB507" s="416"/>
      <c r="AC507" s="418"/>
      <c r="AE507" s="419"/>
      <c r="AF507" s="122"/>
      <c r="AG507" s="419"/>
      <c r="AH507" s="122"/>
      <c r="AI507" s="419"/>
      <c r="AK507" s="301"/>
    </row>
    <row r="508" spans="4:37" ht="12.75" customHeight="1" outlineLevel="1" x14ac:dyDescent="0.25">
      <c r="D508" s="139" t="str">
        <f>'Line Items'!D1097</f>
        <v>[Rolling Stock - Units/Trains Line 38]</v>
      </c>
      <c r="E508" s="102"/>
      <c r="F508" s="140" t="str">
        <f t="shared" si="15"/>
        <v>kwh/ veh mile</v>
      </c>
      <c r="G508" s="416"/>
      <c r="H508" s="416"/>
      <c r="I508" s="417"/>
      <c r="J508" s="416"/>
      <c r="K508" s="416"/>
      <c r="L508" s="417"/>
      <c r="M508" s="416"/>
      <c r="N508" s="416"/>
      <c r="O508" s="416"/>
      <c r="P508" s="416"/>
      <c r="Q508" s="416"/>
      <c r="R508" s="416"/>
      <c r="S508" s="416"/>
      <c r="T508" s="416"/>
      <c r="U508" s="416"/>
      <c r="V508" s="416"/>
      <c r="W508" s="416"/>
      <c r="X508" s="416"/>
      <c r="Y508" s="416"/>
      <c r="Z508" s="416"/>
      <c r="AA508" s="416"/>
      <c r="AB508" s="416"/>
      <c r="AC508" s="418"/>
      <c r="AE508" s="419"/>
      <c r="AF508" s="122"/>
      <c r="AG508" s="419"/>
      <c r="AH508" s="122"/>
      <c r="AI508" s="419"/>
      <c r="AK508" s="301"/>
    </row>
    <row r="509" spans="4:37" ht="12.75" customHeight="1" outlineLevel="1" x14ac:dyDescent="0.25">
      <c r="D509" s="139" t="str">
        <f>'Line Items'!D1098</f>
        <v>[Rolling Stock - Units/Trains Line 39]</v>
      </c>
      <c r="E509" s="102"/>
      <c r="F509" s="140" t="str">
        <f t="shared" si="15"/>
        <v>kwh/ veh mile</v>
      </c>
      <c r="G509" s="416"/>
      <c r="H509" s="416"/>
      <c r="I509" s="417"/>
      <c r="J509" s="416"/>
      <c r="K509" s="416"/>
      <c r="L509" s="417"/>
      <c r="M509" s="416"/>
      <c r="N509" s="416"/>
      <c r="O509" s="416"/>
      <c r="P509" s="416"/>
      <c r="Q509" s="416"/>
      <c r="R509" s="416"/>
      <c r="S509" s="416"/>
      <c r="T509" s="416"/>
      <c r="U509" s="416"/>
      <c r="V509" s="416"/>
      <c r="W509" s="416"/>
      <c r="X509" s="416"/>
      <c r="Y509" s="416"/>
      <c r="Z509" s="416"/>
      <c r="AA509" s="416"/>
      <c r="AB509" s="416"/>
      <c r="AC509" s="418"/>
      <c r="AE509" s="419"/>
      <c r="AF509" s="122"/>
      <c r="AG509" s="419"/>
      <c r="AH509" s="122"/>
      <c r="AI509" s="419"/>
      <c r="AK509" s="301"/>
    </row>
    <row r="510" spans="4:37" ht="12.75" customHeight="1" outlineLevel="1" x14ac:dyDescent="0.25">
      <c r="D510" s="139" t="str">
        <f>'Line Items'!D1099</f>
        <v>[Rolling Stock - Units/Trains Line 40]</v>
      </c>
      <c r="E510" s="102"/>
      <c r="F510" s="140" t="str">
        <f t="shared" si="15"/>
        <v>kwh/ veh mile</v>
      </c>
      <c r="G510" s="416"/>
      <c r="H510" s="416"/>
      <c r="I510" s="417"/>
      <c r="J510" s="416"/>
      <c r="K510" s="416"/>
      <c r="L510" s="417"/>
      <c r="M510" s="416"/>
      <c r="N510" s="416"/>
      <c r="O510" s="416"/>
      <c r="P510" s="416"/>
      <c r="Q510" s="416"/>
      <c r="R510" s="416"/>
      <c r="S510" s="416"/>
      <c r="T510" s="416"/>
      <c r="U510" s="416"/>
      <c r="V510" s="416"/>
      <c r="W510" s="416"/>
      <c r="X510" s="416"/>
      <c r="Y510" s="416"/>
      <c r="Z510" s="416"/>
      <c r="AA510" s="416"/>
      <c r="AB510" s="416"/>
      <c r="AC510" s="418"/>
      <c r="AE510" s="419"/>
      <c r="AF510" s="122"/>
      <c r="AG510" s="419"/>
      <c r="AH510" s="122"/>
      <c r="AI510" s="419"/>
      <c r="AK510" s="301"/>
    </row>
    <row r="511" spans="4:37" ht="12.75" customHeight="1" outlineLevel="1" x14ac:dyDescent="0.25">
      <c r="D511" s="139" t="str">
        <f>'Line Items'!D1100</f>
        <v>[Rolling Stock - Units/Trains Line 41]</v>
      </c>
      <c r="E511" s="102"/>
      <c r="F511" s="140" t="str">
        <f t="shared" si="15"/>
        <v>kwh/ veh mile</v>
      </c>
      <c r="G511" s="416"/>
      <c r="H511" s="416"/>
      <c r="I511" s="417"/>
      <c r="J511" s="416"/>
      <c r="K511" s="416"/>
      <c r="L511" s="417"/>
      <c r="M511" s="416"/>
      <c r="N511" s="416"/>
      <c r="O511" s="416"/>
      <c r="P511" s="416"/>
      <c r="Q511" s="416"/>
      <c r="R511" s="416"/>
      <c r="S511" s="416"/>
      <c r="T511" s="416"/>
      <c r="U511" s="416"/>
      <c r="V511" s="416"/>
      <c r="W511" s="416"/>
      <c r="X511" s="416"/>
      <c r="Y511" s="416"/>
      <c r="Z511" s="416"/>
      <c r="AA511" s="416"/>
      <c r="AB511" s="416"/>
      <c r="AC511" s="418"/>
      <c r="AE511" s="285"/>
      <c r="AG511" s="285"/>
      <c r="AI511" s="285"/>
      <c r="AK511" s="301"/>
    </row>
    <row r="512" spans="4:37" ht="12.75" customHeight="1" outlineLevel="1" x14ac:dyDescent="0.25">
      <c r="D512" s="139" t="str">
        <f>'Line Items'!D1101</f>
        <v>[Rolling Stock - Units/Trains Line 42]</v>
      </c>
      <c r="E512" s="102"/>
      <c r="F512" s="140" t="str">
        <f t="shared" si="15"/>
        <v>kwh/ veh mile</v>
      </c>
      <c r="G512" s="283"/>
      <c r="H512" s="283"/>
      <c r="I512" s="389"/>
      <c r="J512" s="283"/>
      <c r="K512" s="283"/>
      <c r="L512" s="389"/>
      <c r="M512" s="283"/>
      <c r="N512" s="283"/>
      <c r="O512" s="283"/>
      <c r="P512" s="283"/>
      <c r="Q512" s="283"/>
      <c r="R512" s="283"/>
      <c r="S512" s="283"/>
      <c r="T512" s="283"/>
      <c r="U512" s="283"/>
      <c r="V512" s="283"/>
      <c r="W512" s="283"/>
      <c r="X512" s="283"/>
      <c r="Y512" s="283"/>
      <c r="Z512" s="283"/>
      <c r="AA512" s="283"/>
      <c r="AB512" s="283"/>
      <c r="AC512" s="284"/>
      <c r="AE512" s="285"/>
      <c r="AG512" s="285"/>
      <c r="AI512" s="285"/>
      <c r="AK512" s="301"/>
    </row>
    <row r="513" spans="4:37" ht="12.75" customHeight="1" outlineLevel="1" x14ac:dyDescent="0.25">
      <c r="D513" s="139" t="str">
        <f>'Line Items'!D1102</f>
        <v>[Rolling Stock - Units/Trains Line 43]</v>
      </c>
      <c r="E513" s="102"/>
      <c r="F513" s="140" t="str">
        <f t="shared" si="15"/>
        <v>kwh/ veh mile</v>
      </c>
      <c r="G513" s="283"/>
      <c r="H513" s="283"/>
      <c r="I513" s="389"/>
      <c r="J513" s="283"/>
      <c r="K513" s="283"/>
      <c r="L513" s="389"/>
      <c r="M513" s="283"/>
      <c r="N513" s="283"/>
      <c r="O513" s="283"/>
      <c r="P513" s="283"/>
      <c r="Q513" s="283"/>
      <c r="R513" s="283"/>
      <c r="S513" s="283"/>
      <c r="T513" s="283"/>
      <c r="U513" s="283"/>
      <c r="V513" s="283"/>
      <c r="W513" s="283"/>
      <c r="X513" s="283"/>
      <c r="Y513" s="283"/>
      <c r="Z513" s="283"/>
      <c r="AA513" s="283"/>
      <c r="AB513" s="283"/>
      <c r="AC513" s="284"/>
      <c r="AE513" s="285"/>
      <c r="AG513" s="285"/>
      <c r="AI513" s="285"/>
      <c r="AK513" s="301"/>
    </row>
    <row r="514" spans="4:37" ht="12.75" customHeight="1" outlineLevel="1" x14ac:dyDescent="0.25">
      <c r="D514" s="139" t="str">
        <f>'Line Items'!D1103</f>
        <v>[Rolling Stock - Units/Trains Line 44]</v>
      </c>
      <c r="E514" s="102"/>
      <c r="F514" s="140" t="str">
        <f t="shared" si="15"/>
        <v>kwh/ veh mile</v>
      </c>
      <c r="G514" s="283"/>
      <c r="H514" s="283"/>
      <c r="I514" s="389"/>
      <c r="J514" s="283"/>
      <c r="K514" s="283"/>
      <c r="L514" s="389"/>
      <c r="M514" s="283"/>
      <c r="N514" s="283"/>
      <c r="O514" s="283"/>
      <c r="P514" s="283"/>
      <c r="Q514" s="283"/>
      <c r="R514" s="283"/>
      <c r="S514" s="283"/>
      <c r="T514" s="283"/>
      <c r="U514" s="283"/>
      <c r="V514" s="283"/>
      <c r="W514" s="283"/>
      <c r="X514" s="283"/>
      <c r="Y514" s="283"/>
      <c r="Z514" s="283"/>
      <c r="AA514" s="283"/>
      <c r="AB514" s="283"/>
      <c r="AC514" s="284"/>
      <c r="AE514" s="285"/>
      <c r="AG514" s="285"/>
      <c r="AI514" s="285"/>
      <c r="AK514" s="301"/>
    </row>
    <row r="515" spans="4:37" ht="12.75" customHeight="1" outlineLevel="1" x14ac:dyDescent="0.25">
      <c r="D515" s="139" t="str">
        <f>'Line Items'!D1104</f>
        <v>[Rolling Stock - Units/Trains Line 45]</v>
      </c>
      <c r="E515" s="102"/>
      <c r="F515" s="140" t="str">
        <f t="shared" si="15"/>
        <v>kwh/ veh mile</v>
      </c>
      <c r="G515" s="283"/>
      <c r="H515" s="283"/>
      <c r="I515" s="389"/>
      <c r="J515" s="283"/>
      <c r="K515" s="283"/>
      <c r="L515" s="389"/>
      <c r="M515" s="283"/>
      <c r="N515" s="283"/>
      <c r="O515" s="283"/>
      <c r="P515" s="283"/>
      <c r="Q515" s="283"/>
      <c r="R515" s="283"/>
      <c r="S515" s="283"/>
      <c r="T515" s="283"/>
      <c r="U515" s="283"/>
      <c r="V515" s="283"/>
      <c r="W515" s="283"/>
      <c r="X515" s="283"/>
      <c r="Y515" s="283"/>
      <c r="Z515" s="283"/>
      <c r="AA515" s="283"/>
      <c r="AB515" s="283"/>
      <c r="AC515" s="284"/>
      <c r="AE515" s="285"/>
      <c r="AG515" s="285"/>
      <c r="AI515" s="285"/>
      <c r="AK515" s="301"/>
    </row>
    <row r="516" spans="4:37" ht="12.75" customHeight="1" outlineLevel="1" x14ac:dyDescent="0.25">
      <c r="D516" s="139" t="str">
        <f>'Line Items'!D1105</f>
        <v>[Rolling Stock - Units/Trains Line 46]</v>
      </c>
      <c r="E516" s="102"/>
      <c r="F516" s="140" t="str">
        <f t="shared" si="15"/>
        <v>kwh/ veh mile</v>
      </c>
      <c r="G516" s="283"/>
      <c r="H516" s="283"/>
      <c r="I516" s="389"/>
      <c r="J516" s="283"/>
      <c r="K516" s="283"/>
      <c r="L516" s="389"/>
      <c r="M516" s="283"/>
      <c r="N516" s="283"/>
      <c r="O516" s="283"/>
      <c r="P516" s="283"/>
      <c r="Q516" s="283"/>
      <c r="R516" s="283"/>
      <c r="S516" s="283"/>
      <c r="T516" s="283"/>
      <c r="U516" s="283"/>
      <c r="V516" s="283"/>
      <c r="W516" s="283"/>
      <c r="X516" s="283"/>
      <c r="Y516" s="283"/>
      <c r="Z516" s="283"/>
      <c r="AA516" s="283"/>
      <c r="AB516" s="283"/>
      <c r="AC516" s="284"/>
      <c r="AE516" s="285"/>
      <c r="AG516" s="285"/>
      <c r="AI516" s="285"/>
      <c r="AK516" s="301"/>
    </row>
    <row r="517" spans="4:37" ht="12.75" customHeight="1" outlineLevel="1" x14ac:dyDescent="0.25">
      <c r="D517" s="139" t="str">
        <f>'Line Items'!D1106</f>
        <v>[Rolling Stock - Units/Trains Line 47]</v>
      </c>
      <c r="E517" s="102"/>
      <c r="F517" s="140" t="str">
        <f t="shared" si="15"/>
        <v>kwh/ veh mile</v>
      </c>
      <c r="G517" s="283"/>
      <c r="H517" s="283"/>
      <c r="I517" s="389"/>
      <c r="J517" s="283"/>
      <c r="K517" s="283"/>
      <c r="L517" s="389"/>
      <c r="M517" s="283"/>
      <c r="N517" s="283"/>
      <c r="O517" s="283"/>
      <c r="P517" s="283"/>
      <c r="Q517" s="283"/>
      <c r="R517" s="283"/>
      <c r="S517" s="283"/>
      <c r="T517" s="283"/>
      <c r="U517" s="283"/>
      <c r="V517" s="283"/>
      <c r="W517" s="283"/>
      <c r="X517" s="283"/>
      <c r="Y517" s="283"/>
      <c r="Z517" s="283"/>
      <c r="AA517" s="283"/>
      <c r="AB517" s="283"/>
      <c r="AC517" s="284"/>
      <c r="AE517" s="285"/>
      <c r="AG517" s="285"/>
      <c r="AI517" s="285"/>
      <c r="AK517" s="301"/>
    </row>
    <row r="518" spans="4:37" ht="12.75" customHeight="1" outlineLevel="1" x14ac:dyDescent="0.25">
      <c r="D518" s="139" t="str">
        <f>'Line Items'!D1107</f>
        <v>[Rolling Stock - Units/Trains Line 48]</v>
      </c>
      <c r="E518" s="102"/>
      <c r="F518" s="140" t="str">
        <f t="shared" si="15"/>
        <v>kwh/ veh mile</v>
      </c>
      <c r="G518" s="283"/>
      <c r="H518" s="283"/>
      <c r="I518" s="389"/>
      <c r="J518" s="283"/>
      <c r="K518" s="283"/>
      <c r="L518" s="389"/>
      <c r="M518" s="283"/>
      <c r="N518" s="283"/>
      <c r="O518" s="283"/>
      <c r="P518" s="283"/>
      <c r="Q518" s="283"/>
      <c r="R518" s="283"/>
      <c r="S518" s="283"/>
      <c r="T518" s="283"/>
      <c r="U518" s="283"/>
      <c r="V518" s="283"/>
      <c r="W518" s="283"/>
      <c r="X518" s="283"/>
      <c r="Y518" s="283"/>
      <c r="Z518" s="283"/>
      <c r="AA518" s="283"/>
      <c r="AB518" s="283"/>
      <c r="AC518" s="284"/>
      <c r="AE518" s="285"/>
      <c r="AG518" s="285"/>
      <c r="AI518" s="285"/>
      <c r="AK518" s="301"/>
    </row>
    <row r="519" spans="4:37" ht="12.75" customHeight="1" outlineLevel="1" x14ac:dyDescent="0.25">
      <c r="D519" s="139" t="str">
        <f>'Line Items'!D1108</f>
        <v>[Rolling Stock - Units/Trains Line 49]</v>
      </c>
      <c r="E519" s="102"/>
      <c r="F519" s="140" t="str">
        <f t="shared" si="15"/>
        <v>kwh/ veh mile</v>
      </c>
      <c r="G519" s="283"/>
      <c r="H519" s="283"/>
      <c r="I519" s="389"/>
      <c r="J519" s="283"/>
      <c r="K519" s="283"/>
      <c r="L519" s="389"/>
      <c r="M519" s="283"/>
      <c r="N519" s="283"/>
      <c r="O519" s="283"/>
      <c r="P519" s="283"/>
      <c r="Q519" s="283"/>
      <c r="R519" s="283"/>
      <c r="S519" s="283"/>
      <c r="T519" s="283"/>
      <c r="U519" s="283"/>
      <c r="V519" s="283"/>
      <c r="W519" s="283"/>
      <c r="X519" s="283"/>
      <c r="Y519" s="283"/>
      <c r="Z519" s="283"/>
      <c r="AA519" s="283"/>
      <c r="AB519" s="283"/>
      <c r="AC519" s="284"/>
      <c r="AE519" s="285"/>
      <c r="AG519" s="285"/>
      <c r="AI519" s="285"/>
      <c r="AK519" s="301"/>
    </row>
    <row r="520" spans="4:37" ht="12.75" customHeight="1" outlineLevel="1" x14ac:dyDescent="0.25">
      <c r="D520" s="139" t="str">
        <f>'Line Items'!D1109</f>
        <v>[Rolling Stock - Units/Trains Line 50]</v>
      </c>
      <c r="E520" s="102"/>
      <c r="F520" s="140" t="str">
        <f t="shared" si="15"/>
        <v>kwh/ veh mile</v>
      </c>
      <c r="G520" s="283"/>
      <c r="H520" s="283"/>
      <c r="I520" s="389"/>
      <c r="J520" s="283"/>
      <c r="K520" s="283"/>
      <c r="L520" s="389"/>
      <c r="M520" s="283"/>
      <c r="N520" s="283"/>
      <c r="O520" s="283"/>
      <c r="P520" s="283"/>
      <c r="Q520" s="283"/>
      <c r="R520" s="283"/>
      <c r="S520" s="283"/>
      <c r="T520" s="283"/>
      <c r="U520" s="283"/>
      <c r="V520" s="283"/>
      <c r="W520" s="283"/>
      <c r="X520" s="283"/>
      <c r="Y520" s="283"/>
      <c r="Z520" s="283"/>
      <c r="AA520" s="283"/>
      <c r="AB520" s="283"/>
      <c r="AC520" s="284"/>
      <c r="AE520" s="285"/>
      <c r="AG520" s="285"/>
      <c r="AI520" s="285"/>
      <c r="AK520" s="301"/>
    </row>
    <row r="521" spans="4:37" ht="12.75" customHeight="1" outlineLevel="1" x14ac:dyDescent="0.25">
      <c r="D521" s="139" t="str">
        <f>'Line Items'!D1110</f>
        <v>[Rolling Stock - Units/Trains Line 51]</v>
      </c>
      <c r="E521" s="102"/>
      <c r="F521" s="140" t="str">
        <f t="shared" si="15"/>
        <v>kwh/ veh mile</v>
      </c>
      <c r="G521" s="283"/>
      <c r="H521" s="283"/>
      <c r="I521" s="389"/>
      <c r="J521" s="283"/>
      <c r="K521" s="283"/>
      <c r="L521" s="389"/>
      <c r="M521" s="283"/>
      <c r="N521" s="283"/>
      <c r="O521" s="283"/>
      <c r="P521" s="283"/>
      <c r="Q521" s="283"/>
      <c r="R521" s="283"/>
      <c r="S521" s="283"/>
      <c r="T521" s="283"/>
      <c r="U521" s="283"/>
      <c r="V521" s="283"/>
      <c r="W521" s="283"/>
      <c r="X521" s="283"/>
      <c r="Y521" s="283"/>
      <c r="Z521" s="283"/>
      <c r="AA521" s="283"/>
      <c r="AB521" s="283"/>
      <c r="AC521" s="284"/>
      <c r="AE521" s="285"/>
      <c r="AG521" s="285"/>
      <c r="AI521" s="285"/>
      <c r="AK521" s="301"/>
    </row>
    <row r="522" spans="4:37" ht="12.75" customHeight="1" outlineLevel="1" x14ac:dyDescent="0.25">
      <c r="D522" s="139" t="str">
        <f>'Line Items'!D1111</f>
        <v>[Rolling Stock - Units/Trains Line 52]</v>
      </c>
      <c r="E522" s="102"/>
      <c r="F522" s="140" t="str">
        <f t="shared" si="15"/>
        <v>kwh/ veh mile</v>
      </c>
      <c r="G522" s="283"/>
      <c r="H522" s="283"/>
      <c r="I522" s="389"/>
      <c r="J522" s="283"/>
      <c r="K522" s="283"/>
      <c r="L522" s="389"/>
      <c r="M522" s="283"/>
      <c r="N522" s="283"/>
      <c r="O522" s="283"/>
      <c r="P522" s="283"/>
      <c r="Q522" s="283"/>
      <c r="R522" s="283"/>
      <c r="S522" s="283"/>
      <c r="T522" s="283"/>
      <c r="U522" s="283"/>
      <c r="V522" s="283"/>
      <c r="W522" s="283"/>
      <c r="X522" s="283"/>
      <c r="Y522" s="283"/>
      <c r="Z522" s="283"/>
      <c r="AA522" s="283"/>
      <c r="AB522" s="283"/>
      <c r="AC522" s="284"/>
      <c r="AE522" s="285"/>
      <c r="AG522" s="285"/>
      <c r="AI522" s="285"/>
      <c r="AK522" s="301"/>
    </row>
    <row r="523" spans="4:37" ht="12.75" customHeight="1" outlineLevel="1" x14ac:dyDescent="0.25">
      <c r="D523" s="139" t="str">
        <f>'Line Items'!D1112</f>
        <v>[Rolling Stock - Units/Trains Line 53]</v>
      </c>
      <c r="E523" s="102"/>
      <c r="F523" s="140" t="str">
        <f t="shared" si="15"/>
        <v>kwh/ veh mile</v>
      </c>
      <c r="G523" s="283"/>
      <c r="H523" s="283"/>
      <c r="I523" s="389"/>
      <c r="J523" s="283"/>
      <c r="K523" s="283"/>
      <c r="L523" s="389"/>
      <c r="M523" s="283"/>
      <c r="N523" s="283"/>
      <c r="O523" s="283"/>
      <c r="P523" s="283"/>
      <c r="Q523" s="283"/>
      <c r="R523" s="283"/>
      <c r="S523" s="283"/>
      <c r="T523" s="283"/>
      <c r="U523" s="283"/>
      <c r="V523" s="283"/>
      <c r="W523" s="283"/>
      <c r="X523" s="283"/>
      <c r="Y523" s="283"/>
      <c r="Z523" s="283"/>
      <c r="AA523" s="283"/>
      <c r="AB523" s="283"/>
      <c r="AC523" s="284"/>
      <c r="AE523" s="285"/>
      <c r="AG523" s="285"/>
      <c r="AI523" s="285"/>
      <c r="AK523" s="301"/>
    </row>
    <row r="524" spans="4:37" ht="12.75" customHeight="1" outlineLevel="1" x14ac:dyDescent="0.25">
      <c r="D524" s="139" t="str">
        <f>'Line Items'!D1113</f>
        <v>[Rolling Stock - Units/Trains Line 54]</v>
      </c>
      <c r="E524" s="102"/>
      <c r="F524" s="140" t="str">
        <f t="shared" si="15"/>
        <v>kwh/ veh mile</v>
      </c>
      <c r="G524" s="283"/>
      <c r="H524" s="283"/>
      <c r="I524" s="389"/>
      <c r="J524" s="283"/>
      <c r="K524" s="283"/>
      <c r="L524" s="389"/>
      <c r="M524" s="283"/>
      <c r="N524" s="283"/>
      <c r="O524" s="283"/>
      <c r="P524" s="283"/>
      <c r="Q524" s="283"/>
      <c r="R524" s="283"/>
      <c r="S524" s="283"/>
      <c r="T524" s="283"/>
      <c r="U524" s="283"/>
      <c r="V524" s="283"/>
      <c r="W524" s="283"/>
      <c r="X524" s="283"/>
      <c r="Y524" s="283"/>
      <c r="Z524" s="283"/>
      <c r="AA524" s="283"/>
      <c r="AB524" s="283"/>
      <c r="AC524" s="284"/>
      <c r="AE524" s="285"/>
      <c r="AG524" s="285"/>
      <c r="AI524" s="285"/>
      <c r="AK524" s="301"/>
    </row>
    <row r="525" spans="4:37" ht="12.75" customHeight="1" outlineLevel="1" x14ac:dyDescent="0.25">
      <c r="D525" s="139" t="str">
        <f>'Line Items'!D1114</f>
        <v>[Rolling Stock - Units/Trains Line 55]</v>
      </c>
      <c r="E525" s="102"/>
      <c r="F525" s="140" t="str">
        <f t="shared" si="15"/>
        <v>kwh/ veh mile</v>
      </c>
      <c r="G525" s="283"/>
      <c r="H525" s="283"/>
      <c r="I525" s="389"/>
      <c r="J525" s="283"/>
      <c r="K525" s="283"/>
      <c r="L525" s="389"/>
      <c r="M525" s="283"/>
      <c r="N525" s="283"/>
      <c r="O525" s="283"/>
      <c r="P525" s="283"/>
      <c r="Q525" s="283"/>
      <c r="R525" s="283"/>
      <c r="S525" s="283"/>
      <c r="T525" s="283"/>
      <c r="U525" s="283"/>
      <c r="V525" s="283"/>
      <c r="W525" s="283"/>
      <c r="X525" s="283"/>
      <c r="Y525" s="283"/>
      <c r="Z525" s="283"/>
      <c r="AA525" s="283"/>
      <c r="AB525" s="283"/>
      <c r="AC525" s="284"/>
      <c r="AE525" s="285"/>
      <c r="AG525" s="285"/>
      <c r="AI525" s="285"/>
      <c r="AK525" s="301"/>
    </row>
    <row r="526" spans="4:37" ht="12.75" customHeight="1" outlineLevel="1" x14ac:dyDescent="0.25">
      <c r="D526" s="139" t="str">
        <f>'Line Items'!D1115</f>
        <v>[Rolling Stock - Units/Trains Line 56]</v>
      </c>
      <c r="E526" s="102"/>
      <c r="F526" s="140" t="str">
        <f t="shared" si="15"/>
        <v>kwh/ veh mile</v>
      </c>
      <c r="G526" s="283"/>
      <c r="H526" s="283"/>
      <c r="I526" s="389"/>
      <c r="J526" s="283"/>
      <c r="K526" s="283"/>
      <c r="L526" s="389"/>
      <c r="M526" s="283"/>
      <c r="N526" s="283"/>
      <c r="O526" s="283"/>
      <c r="P526" s="283"/>
      <c r="Q526" s="283"/>
      <c r="R526" s="283"/>
      <c r="S526" s="283"/>
      <c r="T526" s="283"/>
      <c r="U526" s="283"/>
      <c r="V526" s="283"/>
      <c r="W526" s="283"/>
      <c r="X526" s="283"/>
      <c r="Y526" s="283"/>
      <c r="Z526" s="283"/>
      <c r="AA526" s="283"/>
      <c r="AB526" s="283"/>
      <c r="AC526" s="284"/>
      <c r="AE526" s="285"/>
      <c r="AG526" s="285"/>
      <c r="AI526" s="285"/>
      <c r="AK526" s="301"/>
    </row>
    <row r="527" spans="4:37" ht="12.75" customHeight="1" outlineLevel="1" x14ac:dyDescent="0.25">
      <c r="D527" s="139" t="str">
        <f>'Line Items'!D1116</f>
        <v>[Rolling Stock - Units/Trains Line 57]</v>
      </c>
      <c r="E527" s="102"/>
      <c r="F527" s="140" t="str">
        <f t="shared" si="15"/>
        <v>kwh/ veh mile</v>
      </c>
      <c r="G527" s="283"/>
      <c r="H527" s="283"/>
      <c r="I527" s="389"/>
      <c r="J527" s="283"/>
      <c r="K527" s="283"/>
      <c r="L527" s="389"/>
      <c r="M527" s="283"/>
      <c r="N527" s="283"/>
      <c r="O527" s="283"/>
      <c r="P527" s="283"/>
      <c r="Q527" s="283"/>
      <c r="R527" s="283"/>
      <c r="S527" s="283"/>
      <c r="T527" s="283"/>
      <c r="U527" s="283"/>
      <c r="V527" s="283"/>
      <c r="W527" s="283"/>
      <c r="X527" s="283"/>
      <c r="Y527" s="283"/>
      <c r="Z527" s="283"/>
      <c r="AA527" s="283"/>
      <c r="AB527" s="283"/>
      <c r="AC527" s="284"/>
      <c r="AE527" s="285"/>
      <c r="AG527" s="285"/>
      <c r="AI527" s="285"/>
      <c r="AK527" s="301"/>
    </row>
    <row r="528" spans="4:37" ht="12.75" customHeight="1" outlineLevel="1" x14ac:dyDescent="0.25">
      <c r="D528" s="139" t="str">
        <f>'Line Items'!D1117</f>
        <v>[Rolling Stock - Units/Trains Line 58]</v>
      </c>
      <c r="E528" s="102"/>
      <c r="F528" s="140" t="str">
        <f t="shared" si="15"/>
        <v>kwh/ veh mile</v>
      </c>
      <c r="G528" s="283"/>
      <c r="H528" s="283"/>
      <c r="I528" s="389"/>
      <c r="J528" s="283"/>
      <c r="K528" s="283"/>
      <c r="L528" s="389"/>
      <c r="M528" s="283"/>
      <c r="N528" s="283"/>
      <c r="O528" s="283"/>
      <c r="P528" s="283"/>
      <c r="Q528" s="283"/>
      <c r="R528" s="283"/>
      <c r="S528" s="283"/>
      <c r="T528" s="283"/>
      <c r="U528" s="283"/>
      <c r="V528" s="283"/>
      <c r="W528" s="283"/>
      <c r="X528" s="283"/>
      <c r="Y528" s="283"/>
      <c r="Z528" s="283"/>
      <c r="AA528" s="283"/>
      <c r="AB528" s="283"/>
      <c r="AC528" s="284"/>
      <c r="AE528" s="285"/>
      <c r="AG528" s="285"/>
      <c r="AI528" s="285"/>
      <c r="AK528" s="301"/>
    </row>
    <row r="529" spans="3:37" ht="12.75" customHeight="1" outlineLevel="1" x14ac:dyDescent="0.25">
      <c r="D529" s="139" t="str">
        <f>'Line Items'!D1118</f>
        <v>[Rolling Stock - Units/Trains Line 59]</v>
      </c>
      <c r="E529" s="102"/>
      <c r="F529" s="140" t="str">
        <f t="shared" si="15"/>
        <v>kwh/ veh mile</v>
      </c>
      <c r="G529" s="283"/>
      <c r="H529" s="283"/>
      <c r="I529" s="389"/>
      <c r="J529" s="283"/>
      <c r="K529" s="283"/>
      <c r="L529" s="389"/>
      <c r="M529" s="283"/>
      <c r="N529" s="283"/>
      <c r="O529" s="283"/>
      <c r="P529" s="283"/>
      <c r="Q529" s="283"/>
      <c r="R529" s="283"/>
      <c r="S529" s="283"/>
      <c r="T529" s="283"/>
      <c r="U529" s="283"/>
      <c r="V529" s="283"/>
      <c r="W529" s="283"/>
      <c r="X529" s="283"/>
      <c r="Y529" s="283"/>
      <c r="Z529" s="283"/>
      <c r="AA529" s="283"/>
      <c r="AB529" s="283"/>
      <c r="AC529" s="284"/>
      <c r="AE529" s="285"/>
      <c r="AG529" s="285"/>
      <c r="AI529" s="285"/>
      <c r="AK529" s="301"/>
    </row>
    <row r="530" spans="3:37" ht="12.75" customHeight="1" outlineLevel="1" x14ac:dyDescent="0.25">
      <c r="D530" s="111" t="str">
        <f>'Line Items'!D1119</f>
        <v>[Rolling Stock - Units/Trains Line 60]</v>
      </c>
      <c r="E530" s="287"/>
      <c r="F530" s="150" t="str">
        <f t="shared" si="15"/>
        <v>kwh/ veh mile</v>
      </c>
      <c r="G530" s="288"/>
      <c r="H530" s="288"/>
      <c r="I530" s="288"/>
      <c r="J530" s="288"/>
      <c r="K530" s="288"/>
      <c r="L530" s="379"/>
      <c r="M530" s="288"/>
      <c r="N530" s="288"/>
      <c r="O530" s="288"/>
      <c r="P530" s="288"/>
      <c r="Q530" s="288"/>
      <c r="R530" s="288"/>
      <c r="S530" s="288"/>
      <c r="T530" s="288"/>
      <c r="U530" s="288"/>
      <c r="V530" s="288"/>
      <c r="W530" s="288"/>
      <c r="X530" s="288"/>
      <c r="Y530" s="288"/>
      <c r="Z530" s="288"/>
      <c r="AA530" s="288"/>
      <c r="AB530" s="288"/>
      <c r="AC530" s="289"/>
      <c r="AE530" s="290"/>
      <c r="AG530" s="290"/>
      <c r="AI530" s="290"/>
      <c r="AK530" s="411"/>
    </row>
    <row r="531" spans="3:37" ht="12.75" customHeight="1" outlineLevel="1" x14ac:dyDescent="0.25">
      <c r="G531" s="103"/>
      <c r="H531" s="103"/>
      <c r="I531" s="103"/>
      <c r="J531" s="103"/>
      <c r="K531" s="103"/>
      <c r="L531" s="103"/>
      <c r="M531" s="103"/>
      <c r="N531" s="103"/>
      <c r="O531" s="103"/>
      <c r="P531" s="103"/>
      <c r="Q531" s="103"/>
      <c r="R531" s="103"/>
      <c r="S531" s="103"/>
      <c r="T531" s="103"/>
      <c r="U531" s="103"/>
      <c r="V531" s="103"/>
      <c r="W531" s="103"/>
      <c r="X531" s="103"/>
      <c r="Y531" s="103"/>
      <c r="Z531" s="103"/>
      <c r="AA531" s="103"/>
      <c r="AB531" s="103"/>
      <c r="AC531" s="103"/>
      <c r="AE531" s="103"/>
      <c r="AG531" s="103"/>
      <c r="AI531" s="103"/>
    </row>
    <row r="532" spans="3:37" ht="12.75" customHeight="1" outlineLevel="1" x14ac:dyDescent="0.25">
      <c r="C532" s="72" t="s">
        <v>652</v>
      </c>
      <c r="D532" s="292"/>
      <c r="E532" s="308"/>
      <c r="F532" s="309"/>
      <c r="G532" s="310"/>
      <c r="H532" s="310"/>
      <c r="I532" s="310"/>
      <c r="J532" s="310"/>
      <c r="K532" s="310"/>
      <c r="L532" s="310"/>
      <c r="M532" s="310"/>
      <c r="N532" s="310"/>
      <c r="O532" s="310"/>
      <c r="P532" s="310"/>
      <c r="Q532" s="310"/>
      <c r="R532" s="310"/>
      <c r="S532" s="310"/>
      <c r="T532" s="310"/>
      <c r="U532" s="310"/>
      <c r="V532" s="310"/>
      <c r="W532" s="310"/>
      <c r="X532" s="310"/>
      <c r="Y532" s="310"/>
      <c r="Z532" s="310"/>
      <c r="AA532" s="310"/>
      <c r="AB532" s="310"/>
      <c r="AC532" s="298"/>
      <c r="AE532" s="299"/>
      <c r="AG532" s="299"/>
      <c r="AI532" s="299"/>
      <c r="AK532" s="296"/>
    </row>
    <row r="533" spans="3:37" ht="12.75" customHeight="1" outlineLevel="1" x14ac:dyDescent="0.25">
      <c r="D533" s="427" t="str">
        <f>D471</f>
        <v>DMU - Class 153</v>
      </c>
      <c r="E533" s="428"/>
      <c r="F533" s="429" t="s">
        <v>556</v>
      </c>
      <c r="G533" s="433">
        <f>G$468*G471*'RS Charges'!G863</f>
        <v>0</v>
      </c>
      <c r="H533" s="433">
        <f>H$468*H471*'RS Charges'!H863</f>
        <v>0</v>
      </c>
      <c r="I533" s="433">
        <f>I$468*I471*'RS Charges'!I863</f>
        <v>0</v>
      </c>
      <c r="J533" s="433">
        <f>J$468*J471*'RS Charges'!J863</f>
        <v>0</v>
      </c>
      <c r="K533" s="433">
        <f>K$468*K471*'RS Charges'!K863</f>
        <v>0</v>
      </c>
      <c r="L533" s="433">
        <f>L$468*L471*'RS Charges'!L863</f>
        <v>0</v>
      </c>
      <c r="M533" s="433">
        <f>M$468*M471*'RS Charges'!M863</f>
        <v>0</v>
      </c>
      <c r="N533" s="433">
        <f>N$468*N471*'RS Charges'!N863</f>
        <v>0</v>
      </c>
      <c r="O533" s="433">
        <f>O$468*O471*'RS Charges'!O863</f>
        <v>0</v>
      </c>
      <c r="P533" s="433">
        <f>P$468*P471*'RS Charges'!P863</f>
        <v>0</v>
      </c>
      <c r="Q533" s="433">
        <f>Q$468*Q471*'RS Charges'!Q863</f>
        <v>0</v>
      </c>
      <c r="R533" s="433">
        <f>R$468*R471*'RS Charges'!R863</f>
        <v>0</v>
      </c>
      <c r="S533" s="433">
        <f>S$468*S471*'RS Charges'!S863</f>
        <v>0</v>
      </c>
      <c r="T533" s="433">
        <f>T$468*T471*'RS Charges'!T863</f>
        <v>0</v>
      </c>
      <c r="U533" s="433">
        <f>U$468*U471*'RS Charges'!U863</f>
        <v>0</v>
      </c>
      <c r="V533" s="433">
        <f>V$468*V471*'RS Charges'!V863</f>
        <v>0</v>
      </c>
      <c r="W533" s="433">
        <f>W$468*W471*'RS Charges'!W863</f>
        <v>0</v>
      </c>
      <c r="X533" s="433">
        <f>X$468*X471*'RS Charges'!X863</f>
        <v>0</v>
      </c>
      <c r="Y533" s="433">
        <f>Y$468*Y471*'RS Charges'!Y863</f>
        <v>0</v>
      </c>
      <c r="Z533" s="433">
        <f>Z$468*Z471*'RS Charges'!Z863</f>
        <v>0</v>
      </c>
      <c r="AA533" s="433">
        <f>AA$468*AA471*'RS Charges'!AA863</f>
        <v>0</v>
      </c>
      <c r="AB533" s="433">
        <f>AB$468*AB471*'RS Charges'!AB863</f>
        <v>0</v>
      </c>
      <c r="AC533" s="434">
        <f>AC$468*AC471*'RS Charges'!AC863</f>
        <v>0</v>
      </c>
      <c r="AE533" s="357">
        <f>AE$468*AE471*'RS Charges'!AE863</f>
        <v>0</v>
      </c>
      <c r="AG533" s="357">
        <f>AG$468*AG471*'RS Charges'!AG863</f>
        <v>0</v>
      </c>
      <c r="AI533" s="357">
        <f>AI$468*AI471*'RS Charges'!AI863</f>
        <v>0</v>
      </c>
      <c r="AK533" s="356"/>
    </row>
    <row r="534" spans="3:37" ht="12.75" customHeight="1" outlineLevel="1" x14ac:dyDescent="0.25">
      <c r="D534" s="139" t="str">
        <f t="shared" ref="D534:D592" si="16">D472</f>
        <v>DMU - Class 156</v>
      </c>
      <c r="E534" s="102"/>
      <c r="F534" s="140" t="str">
        <f>F533</f>
        <v>£000</v>
      </c>
      <c r="G534" s="103">
        <f>G$468*G472*'RS Charges'!G864</f>
        <v>0</v>
      </c>
      <c r="H534" s="103">
        <f>H$468*H472*'RS Charges'!H864</f>
        <v>0</v>
      </c>
      <c r="I534" s="103">
        <f>I$468*I472*'RS Charges'!I864</f>
        <v>0</v>
      </c>
      <c r="J534" s="103">
        <f>J$468*J472*'RS Charges'!J864</f>
        <v>0</v>
      </c>
      <c r="K534" s="103">
        <f>K$468*K472*'RS Charges'!K864</f>
        <v>0</v>
      </c>
      <c r="L534" s="103">
        <f>L$468*L472*'RS Charges'!L864</f>
        <v>0</v>
      </c>
      <c r="M534" s="103">
        <f>M$468*M472*'RS Charges'!M864</f>
        <v>0</v>
      </c>
      <c r="N534" s="103">
        <f>N$468*N472*'RS Charges'!N864</f>
        <v>0</v>
      </c>
      <c r="O534" s="103">
        <f>O$468*O472*'RS Charges'!O864</f>
        <v>0</v>
      </c>
      <c r="P534" s="103">
        <f>P$468*P472*'RS Charges'!P864</f>
        <v>0</v>
      </c>
      <c r="Q534" s="103">
        <f>Q$468*Q472*'RS Charges'!Q864</f>
        <v>0</v>
      </c>
      <c r="R534" s="103">
        <f>R$468*R472*'RS Charges'!R864</f>
        <v>0</v>
      </c>
      <c r="S534" s="103">
        <f>S$468*S472*'RS Charges'!S864</f>
        <v>0</v>
      </c>
      <c r="T534" s="103">
        <f>T$468*T472*'RS Charges'!T864</f>
        <v>0</v>
      </c>
      <c r="U534" s="103">
        <f>U$468*U472*'RS Charges'!U864</f>
        <v>0</v>
      </c>
      <c r="V534" s="103">
        <f>V$468*V472*'RS Charges'!V864</f>
        <v>0</v>
      </c>
      <c r="W534" s="103">
        <f>W$468*W472*'RS Charges'!W864</f>
        <v>0</v>
      </c>
      <c r="X534" s="103">
        <f>X$468*X472*'RS Charges'!X864</f>
        <v>0</v>
      </c>
      <c r="Y534" s="103">
        <f>Y$468*Y472*'RS Charges'!Y864</f>
        <v>0</v>
      </c>
      <c r="Z534" s="103">
        <f>Z$468*Z472*'RS Charges'!Z864</f>
        <v>0</v>
      </c>
      <c r="AA534" s="103">
        <f>AA$468*AA472*'RS Charges'!AA864</f>
        <v>0</v>
      </c>
      <c r="AB534" s="103">
        <f>AB$468*AB472*'RS Charges'!AB864</f>
        <v>0</v>
      </c>
      <c r="AC534" s="104">
        <f>AC$468*AC472*'RS Charges'!AC864</f>
        <v>0</v>
      </c>
      <c r="AE534" s="105">
        <f>AE$468*AE472*'RS Charges'!AE864</f>
        <v>0</v>
      </c>
      <c r="AG534" s="105">
        <f>AG$468*AG472*'RS Charges'!AG864</f>
        <v>0</v>
      </c>
      <c r="AI534" s="105">
        <f>AI$468*AI472*'RS Charges'!AI864</f>
        <v>0</v>
      </c>
      <c r="AK534" s="301"/>
    </row>
    <row r="535" spans="3:37" ht="12.75" customHeight="1" outlineLevel="1" x14ac:dyDescent="0.25">
      <c r="D535" s="139" t="str">
        <f t="shared" si="16"/>
        <v>DMU - Class 158</v>
      </c>
      <c r="E535" s="102"/>
      <c r="F535" s="140" t="str">
        <f t="shared" ref="F535:F592" si="17">F534</f>
        <v>£000</v>
      </c>
      <c r="G535" s="103">
        <f>G$468*G473*'RS Charges'!G865</f>
        <v>0</v>
      </c>
      <c r="H535" s="103">
        <f>H$468*H473*'RS Charges'!H865</f>
        <v>0</v>
      </c>
      <c r="I535" s="103">
        <f>I$468*I473*'RS Charges'!I865</f>
        <v>0</v>
      </c>
      <c r="J535" s="103">
        <f>J$468*J473*'RS Charges'!J865</f>
        <v>0</v>
      </c>
      <c r="K535" s="103">
        <f>K$468*K473*'RS Charges'!K865</f>
        <v>0</v>
      </c>
      <c r="L535" s="103">
        <f>L$468*L473*'RS Charges'!L865</f>
        <v>0</v>
      </c>
      <c r="M535" s="103">
        <f>M$468*M473*'RS Charges'!M865</f>
        <v>0</v>
      </c>
      <c r="N535" s="103">
        <f>N$468*N473*'RS Charges'!N865</f>
        <v>0</v>
      </c>
      <c r="O535" s="103">
        <f>O$468*O473*'RS Charges'!O865</f>
        <v>0</v>
      </c>
      <c r="P535" s="103">
        <f>P$468*P473*'RS Charges'!P865</f>
        <v>0</v>
      </c>
      <c r="Q535" s="103">
        <f>Q$468*Q473*'RS Charges'!Q865</f>
        <v>0</v>
      </c>
      <c r="R535" s="103">
        <f>R$468*R473*'RS Charges'!R865</f>
        <v>0</v>
      </c>
      <c r="S535" s="103">
        <f>S$468*S473*'RS Charges'!S865</f>
        <v>0</v>
      </c>
      <c r="T535" s="103">
        <f>T$468*T473*'RS Charges'!T865</f>
        <v>0</v>
      </c>
      <c r="U535" s="103">
        <f>U$468*U473*'RS Charges'!U865</f>
        <v>0</v>
      </c>
      <c r="V535" s="103">
        <f>V$468*V473*'RS Charges'!V865</f>
        <v>0</v>
      </c>
      <c r="W535" s="103">
        <f>W$468*W473*'RS Charges'!W865</f>
        <v>0</v>
      </c>
      <c r="X535" s="103">
        <f>X$468*X473*'RS Charges'!X865</f>
        <v>0</v>
      </c>
      <c r="Y535" s="103">
        <f>Y$468*Y473*'RS Charges'!Y865</f>
        <v>0</v>
      </c>
      <c r="Z535" s="103">
        <f>Z$468*Z473*'RS Charges'!Z865</f>
        <v>0</v>
      </c>
      <c r="AA535" s="103">
        <f>AA$468*AA473*'RS Charges'!AA865</f>
        <v>0</v>
      </c>
      <c r="AB535" s="103">
        <f>AB$468*AB473*'RS Charges'!AB865</f>
        <v>0</v>
      </c>
      <c r="AC535" s="104">
        <f>AC$468*AC473*'RS Charges'!AC865</f>
        <v>0</v>
      </c>
      <c r="AE535" s="105">
        <f>AE$468*AE473*'RS Charges'!AE865</f>
        <v>0</v>
      </c>
      <c r="AG535" s="105">
        <f>AG$468*AG473*'RS Charges'!AG865</f>
        <v>0</v>
      </c>
      <c r="AI535" s="105">
        <f>AI$468*AI473*'RS Charges'!AI865</f>
        <v>0</v>
      </c>
      <c r="AK535" s="301"/>
    </row>
    <row r="536" spans="3:37" ht="12.75" customHeight="1" outlineLevel="1" x14ac:dyDescent="0.25">
      <c r="D536" s="139" t="str">
        <f t="shared" si="16"/>
        <v>DMU - Class 222 4-car</v>
      </c>
      <c r="E536" s="102"/>
      <c r="F536" s="140" t="str">
        <f t="shared" si="17"/>
        <v>£000</v>
      </c>
      <c r="G536" s="103">
        <f>G$468*G474*'RS Charges'!G866</f>
        <v>0</v>
      </c>
      <c r="H536" s="103">
        <f>H$468*H474*'RS Charges'!H866</f>
        <v>0</v>
      </c>
      <c r="I536" s="103">
        <f>I$468*I474*'RS Charges'!I866</f>
        <v>0</v>
      </c>
      <c r="J536" s="103">
        <f>J$468*J474*'RS Charges'!J866</f>
        <v>0</v>
      </c>
      <c r="K536" s="103">
        <f>K$468*K474*'RS Charges'!K866</f>
        <v>0</v>
      </c>
      <c r="L536" s="103">
        <f>L$468*L474*'RS Charges'!L866</f>
        <v>0</v>
      </c>
      <c r="M536" s="103">
        <f>M$468*M474*'RS Charges'!M866</f>
        <v>0</v>
      </c>
      <c r="N536" s="103">
        <f>N$468*N474*'RS Charges'!N866</f>
        <v>0</v>
      </c>
      <c r="O536" s="103">
        <f>O$468*O474*'RS Charges'!O866</f>
        <v>0</v>
      </c>
      <c r="P536" s="103">
        <f>P$468*P474*'RS Charges'!P866</f>
        <v>0</v>
      </c>
      <c r="Q536" s="103">
        <f>Q$468*Q474*'RS Charges'!Q866</f>
        <v>0</v>
      </c>
      <c r="R536" s="103">
        <f>R$468*R474*'RS Charges'!R866</f>
        <v>0</v>
      </c>
      <c r="S536" s="103">
        <f>S$468*S474*'RS Charges'!S866</f>
        <v>0</v>
      </c>
      <c r="T536" s="103">
        <f>T$468*T474*'RS Charges'!T866</f>
        <v>0</v>
      </c>
      <c r="U536" s="103">
        <f>U$468*U474*'RS Charges'!U866</f>
        <v>0</v>
      </c>
      <c r="V536" s="103">
        <f>V$468*V474*'RS Charges'!V866</f>
        <v>0</v>
      </c>
      <c r="W536" s="103">
        <f>W$468*W474*'RS Charges'!W866</f>
        <v>0</v>
      </c>
      <c r="X536" s="103">
        <f>X$468*X474*'RS Charges'!X866</f>
        <v>0</v>
      </c>
      <c r="Y536" s="103">
        <f>Y$468*Y474*'RS Charges'!Y866</f>
        <v>0</v>
      </c>
      <c r="Z536" s="103">
        <f>Z$468*Z474*'RS Charges'!Z866</f>
        <v>0</v>
      </c>
      <c r="AA536" s="103">
        <f>AA$468*AA474*'RS Charges'!AA866</f>
        <v>0</v>
      </c>
      <c r="AB536" s="103">
        <f>AB$468*AB474*'RS Charges'!AB866</f>
        <v>0</v>
      </c>
      <c r="AC536" s="104">
        <f>AC$468*AC474*'RS Charges'!AC866</f>
        <v>0</v>
      </c>
      <c r="AE536" s="105">
        <f>AE$468*AE474*'RS Charges'!AE866</f>
        <v>0</v>
      </c>
      <c r="AG536" s="105">
        <f>AG$468*AG474*'RS Charges'!AG866</f>
        <v>0</v>
      </c>
      <c r="AI536" s="105">
        <f>AI$468*AI474*'RS Charges'!AI866</f>
        <v>0</v>
      </c>
      <c r="AK536" s="301"/>
    </row>
    <row r="537" spans="3:37" ht="12.75" customHeight="1" outlineLevel="1" x14ac:dyDescent="0.25">
      <c r="D537" s="139" t="str">
        <f t="shared" si="16"/>
        <v>DMU - Class 222 5-car</v>
      </c>
      <c r="E537" s="102"/>
      <c r="F537" s="140" t="str">
        <f t="shared" si="17"/>
        <v>£000</v>
      </c>
      <c r="G537" s="103">
        <f>G$468*G475*'RS Charges'!G867</f>
        <v>0</v>
      </c>
      <c r="H537" s="103">
        <f>H$468*H475*'RS Charges'!H867</f>
        <v>0</v>
      </c>
      <c r="I537" s="103">
        <f>I$468*I475*'RS Charges'!I867</f>
        <v>0</v>
      </c>
      <c r="J537" s="103">
        <f>J$468*J475*'RS Charges'!J867</f>
        <v>0</v>
      </c>
      <c r="K537" s="103">
        <f>K$468*K475*'RS Charges'!K867</f>
        <v>0</v>
      </c>
      <c r="L537" s="103">
        <f>L$468*L475*'RS Charges'!L867</f>
        <v>0</v>
      </c>
      <c r="M537" s="103">
        <f>M$468*M475*'RS Charges'!M867</f>
        <v>0</v>
      </c>
      <c r="N537" s="103">
        <f>N$468*N475*'RS Charges'!N867</f>
        <v>0</v>
      </c>
      <c r="O537" s="103">
        <f>O$468*O475*'RS Charges'!O867</f>
        <v>0</v>
      </c>
      <c r="P537" s="103">
        <f>P$468*P475*'RS Charges'!P867</f>
        <v>0</v>
      </c>
      <c r="Q537" s="103">
        <f>Q$468*Q475*'RS Charges'!Q867</f>
        <v>0</v>
      </c>
      <c r="R537" s="103">
        <f>R$468*R475*'RS Charges'!R867</f>
        <v>0</v>
      </c>
      <c r="S537" s="103">
        <f>S$468*S475*'RS Charges'!S867</f>
        <v>0</v>
      </c>
      <c r="T537" s="103">
        <f>T$468*T475*'RS Charges'!T867</f>
        <v>0</v>
      </c>
      <c r="U537" s="103">
        <f>U$468*U475*'RS Charges'!U867</f>
        <v>0</v>
      </c>
      <c r="V537" s="103">
        <f>V$468*V475*'RS Charges'!V867</f>
        <v>0</v>
      </c>
      <c r="W537" s="103">
        <f>W$468*W475*'RS Charges'!W867</f>
        <v>0</v>
      </c>
      <c r="X537" s="103">
        <f>X$468*X475*'RS Charges'!X867</f>
        <v>0</v>
      </c>
      <c r="Y537" s="103">
        <f>Y$468*Y475*'RS Charges'!Y867</f>
        <v>0</v>
      </c>
      <c r="Z537" s="103">
        <f>Z$468*Z475*'RS Charges'!Z867</f>
        <v>0</v>
      </c>
      <c r="AA537" s="103">
        <f>AA$468*AA475*'RS Charges'!AA867</f>
        <v>0</v>
      </c>
      <c r="AB537" s="103">
        <f>AB$468*AB475*'RS Charges'!AB867</f>
        <v>0</v>
      </c>
      <c r="AC537" s="104">
        <f>AC$468*AC475*'RS Charges'!AC867</f>
        <v>0</v>
      </c>
      <c r="AE537" s="105">
        <f>AE$468*AE475*'RS Charges'!AE867</f>
        <v>0</v>
      </c>
      <c r="AG537" s="105">
        <f>AG$468*AG475*'RS Charges'!AG867</f>
        <v>0</v>
      </c>
      <c r="AI537" s="105">
        <f>AI$468*AI475*'RS Charges'!AI867</f>
        <v>0</v>
      </c>
      <c r="AK537" s="301"/>
    </row>
    <row r="538" spans="3:37" ht="12.75" customHeight="1" outlineLevel="1" x14ac:dyDescent="0.25">
      <c r="D538" s="139" t="str">
        <f t="shared" si="16"/>
        <v>DMU - Class 222 7-car</v>
      </c>
      <c r="E538" s="102"/>
      <c r="F538" s="140" t="str">
        <f t="shared" si="17"/>
        <v>£000</v>
      </c>
      <c r="G538" s="103">
        <f>G$468*G476*'RS Charges'!G868</f>
        <v>0</v>
      </c>
      <c r="H538" s="103">
        <f>H$468*H476*'RS Charges'!H868</f>
        <v>0</v>
      </c>
      <c r="I538" s="103">
        <f>I$468*I476*'RS Charges'!I868</f>
        <v>0</v>
      </c>
      <c r="J538" s="103">
        <f>J$468*J476*'RS Charges'!J868</f>
        <v>0</v>
      </c>
      <c r="K538" s="103">
        <f>K$468*K476*'RS Charges'!K868</f>
        <v>0</v>
      </c>
      <c r="L538" s="103">
        <f>L$468*L476*'RS Charges'!L868</f>
        <v>0</v>
      </c>
      <c r="M538" s="103">
        <f>M$468*M476*'RS Charges'!M868</f>
        <v>0</v>
      </c>
      <c r="N538" s="103">
        <f>N$468*N476*'RS Charges'!N868</f>
        <v>0</v>
      </c>
      <c r="O538" s="103">
        <f>O$468*O476*'RS Charges'!O868</f>
        <v>0</v>
      </c>
      <c r="P538" s="103">
        <f>P$468*P476*'RS Charges'!P868</f>
        <v>0</v>
      </c>
      <c r="Q538" s="103">
        <f>Q$468*Q476*'RS Charges'!Q868</f>
        <v>0</v>
      </c>
      <c r="R538" s="103">
        <f>R$468*R476*'RS Charges'!R868</f>
        <v>0</v>
      </c>
      <c r="S538" s="103">
        <f>S$468*S476*'RS Charges'!S868</f>
        <v>0</v>
      </c>
      <c r="T538" s="103">
        <f>T$468*T476*'RS Charges'!T868</f>
        <v>0</v>
      </c>
      <c r="U538" s="103">
        <f>U$468*U476*'RS Charges'!U868</f>
        <v>0</v>
      </c>
      <c r="V538" s="103">
        <f>V$468*V476*'RS Charges'!V868</f>
        <v>0</v>
      </c>
      <c r="W538" s="103">
        <f>W$468*W476*'RS Charges'!W868</f>
        <v>0</v>
      </c>
      <c r="X538" s="103">
        <f>X$468*X476*'RS Charges'!X868</f>
        <v>0</v>
      </c>
      <c r="Y538" s="103">
        <f>Y$468*Y476*'RS Charges'!Y868</f>
        <v>0</v>
      </c>
      <c r="Z538" s="103">
        <f>Z$468*Z476*'RS Charges'!Z868</f>
        <v>0</v>
      </c>
      <c r="AA538" s="103">
        <f>AA$468*AA476*'RS Charges'!AA868</f>
        <v>0</v>
      </c>
      <c r="AB538" s="103">
        <f>AB$468*AB476*'RS Charges'!AB868</f>
        <v>0</v>
      </c>
      <c r="AC538" s="104">
        <f>AC$468*AC476*'RS Charges'!AC868</f>
        <v>0</v>
      </c>
      <c r="AE538" s="105">
        <f>AE$468*AE476*'RS Charges'!AE868</f>
        <v>0</v>
      </c>
      <c r="AG538" s="105">
        <f>AG$468*AG476*'RS Charges'!AG868</f>
        <v>0</v>
      </c>
      <c r="AI538" s="105">
        <f>AI$468*AI476*'RS Charges'!AI868</f>
        <v>0</v>
      </c>
      <c r="AK538" s="301"/>
    </row>
    <row r="539" spans="3:37" ht="12.75" customHeight="1" outlineLevel="1" x14ac:dyDescent="0.25">
      <c r="D539" s="139" t="str">
        <f t="shared" si="16"/>
        <v>HST (2+8)</v>
      </c>
      <c r="E539" s="102"/>
      <c r="F539" s="140" t="str">
        <f t="shared" si="17"/>
        <v>£000</v>
      </c>
      <c r="G539" s="103">
        <f>G$468*G477*'RS Charges'!G869</f>
        <v>0</v>
      </c>
      <c r="H539" s="103">
        <f>H$468*H477*'RS Charges'!H869</f>
        <v>0</v>
      </c>
      <c r="I539" s="103">
        <f>I$468*I477*'RS Charges'!I869</f>
        <v>0</v>
      </c>
      <c r="J539" s="103">
        <f>J$468*J477*'RS Charges'!J869</f>
        <v>0</v>
      </c>
      <c r="K539" s="103">
        <f>K$468*K477*'RS Charges'!K869</f>
        <v>0</v>
      </c>
      <c r="L539" s="103">
        <f>L$468*L477*'RS Charges'!L869</f>
        <v>0</v>
      </c>
      <c r="M539" s="103">
        <f>M$468*M477*'RS Charges'!M869</f>
        <v>0</v>
      </c>
      <c r="N539" s="103">
        <f>N$468*N477*'RS Charges'!N869</f>
        <v>0</v>
      </c>
      <c r="O539" s="103">
        <f>O$468*O477*'RS Charges'!O869</f>
        <v>0</v>
      </c>
      <c r="P539" s="103">
        <f>P$468*P477*'RS Charges'!P869</f>
        <v>0</v>
      </c>
      <c r="Q539" s="103">
        <f>Q$468*Q477*'RS Charges'!Q869</f>
        <v>0</v>
      </c>
      <c r="R539" s="103">
        <f>R$468*R477*'RS Charges'!R869</f>
        <v>0</v>
      </c>
      <c r="S539" s="103">
        <f>S$468*S477*'RS Charges'!S869</f>
        <v>0</v>
      </c>
      <c r="T539" s="103">
        <f>T$468*T477*'RS Charges'!T869</f>
        <v>0</v>
      </c>
      <c r="U539" s="103">
        <f>U$468*U477*'RS Charges'!U869</f>
        <v>0</v>
      </c>
      <c r="V539" s="103">
        <f>V$468*V477*'RS Charges'!V869</f>
        <v>0</v>
      </c>
      <c r="W539" s="103">
        <f>W$468*W477*'RS Charges'!W869</f>
        <v>0</v>
      </c>
      <c r="X539" s="103">
        <f>X$468*X477*'RS Charges'!X869</f>
        <v>0</v>
      </c>
      <c r="Y539" s="103">
        <f>Y$468*Y477*'RS Charges'!Y869</f>
        <v>0</v>
      </c>
      <c r="Z539" s="103">
        <f>Z$468*Z477*'RS Charges'!Z869</f>
        <v>0</v>
      </c>
      <c r="AA539" s="103">
        <f>AA$468*AA477*'RS Charges'!AA869</f>
        <v>0</v>
      </c>
      <c r="AB539" s="103">
        <f>AB$468*AB477*'RS Charges'!AB869</f>
        <v>0</v>
      </c>
      <c r="AC539" s="104">
        <f>AC$468*AC477*'RS Charges'!AC869</f>
        <v>0</v>
      </c>
      <c r="AE539" s="105">
        <f>AE$468*AE477*'RS Charges'!AE869</f>
        <v>0</v>
      </c>
      <c r="AG539" s="105">
        <f>AG$468*AG477*'RS Charges'!AG869</f>
        <v>0</v>
      </c>
      <c r="AI539" s="105">
        <f>AI$468*AI477*'RS Charges'!AI869</f>
        <v>0</v>
      </c>
      <c r="AK539" s="301"/>
    </row>
    <row r="540" spans="3:37" ht="12.75" customHeight="1" outlineLevel="1" x14ac:dyDescent="0.25">
      <c r="D540" s="139" t="str">
        <f t="shared" si="16"/>
        <v>HST (2+6)</v>
      </c>
      <c r="E540" s="102"/>
      <c r="F540" s="140" t="str">
        <f t="shared" si="17"/>
        <v>£000</v>
      </c>
      <c r="G540" s="103">
        <f>G$468*G478*'RS Charges'!G870</f>
        <v>0</v>
      </c>
      <c r="H540" s="103">
        <f>H$468*H478*'RS Charges'!H870</f>
        <v>0</v>
      </c>
      <c r="I540" s="103">
        <f>I$468*I478*'RS Charges'!I870</f>
        <v>0</v>
      </c>
      <c r="J540" s="103">
        <f>J$468*J478*'RS Charges'!J870</f>
        <v>0</v>
      </c>
      <c r="K540" s="103">
        <f>K$468*K478*'RS Charges'!K870</f>
        <v>0</v>
      </c>
      <c r="L540" s="103">
        <f>L$468*L478*'RS Charges'!L870</f>
        <v>0</v>
      </c>
      <c r="M540" s="103">
        <f>M$468*M478*'RS Charges'!M870</f>
        <v>0</v>
      </c>
      <c r="N540" s="103">
        <f>N$468*N478*'RS Charges'!N870</f>
        <v>0</v>
      </c>
      <c r="O540" s="103">
        <f>O$468*O478*'RS Charges'!O870</f>
        <v>0</v>
      </c>
      <c r="P540" s="103">
        <f>P$468*P478*'RS Charges'!P870</f>
        <v>0</v>
      </c>
      <c r="Q540" s="103">
        <f>Q$468*Q478*'RS Charges'!Q870</f>
        <v>0</v>
      </c>
      <c r="R540" s="103">
        <f>R$468*R478*'RS Charges'!R870</f>
        <v>0</v>
      </c>
      <c r="S540" s="103">
        <f>S$468*S478*'RS Charges'!S870</f>
        <v>0</v>
      </c>
      <c r="T540" s="103">
        <f>T$468*T478*'RS Charges'!T870</f>
        <v>0</v>
      </c>
      <c r="U540" s="103">
        <f>U$468*U478*'RS Charges'!U870</f>
        <v>0</v>
      </c>
      <c r="V540" s="103">
        <f>V$468*V478*'RS Charges'!V870</f>
        <v>0</v>
      </c>
      <c r="W540" s="103">
        <f>W$468*W478*'RS Charges'!W870</f>
        <v>0</v>
      </c>
      <c r="X540" s="103">
        <f>X$468*X478*'RS Charges'!X870</f>
        <v>0</v>
      </c>
      <c r="Y540" s="103">
        <f>Y$468*Y478*'RS Charges'!Y870</f>
        <v>0</v>
      </c>
      <c r="Z540" s="103">
        <f>Z$468*Z478*'RS Charges'!Z870</f>
        <v>0</v>
      </c>
      <c r="AA540" s="103">
        <f>AA$468*AA478*'RS Charges'!AA870</f>
        <v>0</v>
      </c>
      <c r="AB540" s="103">
        <f>AB$468*AB478*'RS Charges'!AB870</f>
        <v>0</v>
      </c>
      <c r="AC540" s="104">
        <f>AC$468*AC478*'RS Charges'!AC870</f>
        <v>0</v>
      </c>
      <c r="AE540" s="105">
        <f>AE$468*AE478*'RS Charges'!AE870</f>
        <v>0</v>
      </c>
      <c r="AG540" s="105">
        <f>AG$468*AG478*'RS Charges'!AG870</f>
        <v>0</v>
      </c>
      <c r="AI540" s="105">
        <f>AI$468*AI478*'RS Charges'!AI870</f>
        <v>0</v>
      </c>
      <c r="AK540" s="301"/>
    </row>
    <row r="541" spans="3:37" ht="12.75" customHeight="1" outlineLevel="1" x14ac:dyDescent="0.25">
      <c r="D541" s="139" t="str">
        <f t="shared" si="16"/>
        <v>[Rolling Stock - Units/Trains Line 9]</v>
      </c>
      <c r="E541" s="102"/>
      <c r="F541" s="140" t="str">
        <f t="shared" si="17"/>
        <v>£000</v>
      </c>
      <c r="G541" s="103">
        <f>G$468*G479*'RS Charges'!G871</f>
        <v>0</v>
      </c>
      <c r="H541" s="103">
        <f>H$468*H479*'RS Charges'!H871</f>
        <v>0</v>
      </c>
      <c r="I541" s="103">
        <f>I$468*I479*'RS Charges'!I871</f>
        <v>0</v>
      </c>
      <c r="J541" s="103">
        <f>J$468*J479*'RS Charges'!J871</f>
        <v>0</v>
      </c>
      <c r="K541" s="103">
        <f>K$468*K479*'RS Charges'!K871</f>
        <v>0</v>
      </c>
      <c r="L541" s="103">
        <f>L$468*L479*'RS Charges'!L871</f>
        <v>0</v>
      </c>
      <c r="M541" s="103">
        <f>M$468*M479*'RS Charges'!M871</f>
        <v>0</v>
      </c>
      <c r="N541" s="103">
        <f>N$468*N479*'RS Charges'!N871</f>
        <v>0</v>
      </c>
      <c r="O541" s="103">
        <f>O$468*O479*'RS Charges'!O871</f>
        <v>0</v>
      </c>
      <c r="P541" s="103">
        <f>P$468*P479*'RS Charges'!P871</f>
        <v>0</v>
      </c>
      <c r="Q541" s="103">
        <f>Q$468*Q479*'RS Charges'!Q871</f>
        <v>0</v>
      </c>
      <c r="R541" s="103">
        <f>R$468*R479*'RS Charges'!R871</f>
        <v>0</v>
      </c>
      <c r="S541" s="103">
        <f>S$468*S479*'RS Charges'!S871</f>
        <v>0</v>
      </c>
      <c r="T541" s="103">
        <f>T$468*T479*'RS Charges'!T871</f>
        <v>0</v>
      </c>
      <c r="U541" s="103">
        <f>U$468*U479*'RS Charges'!U871</f>
        <v>0</v>
      </c>
      <c r="V541" s="103">
        <f>V$468*V479*'RS Charges'!V871</f>
        <v>0</v>
      </c>
      <c r="W541" s="103">
        <f>W$468*W479*'RS Charges'!W871</f>
        <v>0</v>
      </c>
      <c r="X541" s="103">
        <f>X$468*X479*'RS Charges'!X871</f>
        <v>0</v>
      </c>
      <c r="Y541" s="103">
        <f>Y$468*Y479*'RS Charges'!Y871</f>
        <v>0</v>
      </c>
      <c r="Z541" s="103">
        <f>Z$468*Z479*'RS Charges'!Z871</f>
        <v>0</v>
      </c>
      <c r="AA541" s="103">
        <f>AA$468*AA479*'RS Charges'!AA871</f>
        <v>0</v>
      </c>
      <c r="AB541" s="103">
        <f>AB$468*AB479*'RS Charges'!AB871</f>
        <v>0</v>
      </c>
      <c r="AC541" s="104">
        <f>AC$468*AC479*'RS Charges'!AC871</f>
        <v>0</v>
      </c>
      <c r="AE541" s="105">
        <f>AE$468*AE479*'RS Charges'!AE871</f>
        <v>0</v>
      </c>
      <c r="AG541" s="105">
        <f>AG$468*AG479*'RS Charges'!AG871</f>
        <v>0</v>
      </c>
      <c r="AI541" s="105">
        <f>AI$468*AI479*'RS Charges'!AI871</f>
        <v>0</v>
      </c>
      <c r="AK541" s="301"/>
    </row>
    <row r="542" spans="3:37" ht="12.75" customHeight="1" outlineLevel="1" x14ac:dyDescent="0.25">
      <c r="D542" s="139" t="str">
        <f t="shared" si="16"/>
        <v>[Rolling Stock - Units/Trains Line 10]</v>
      </c>
      <c r="E542" s="102"/>
      <c r="F542" s="140" t="str">
        <f t="shared" si="17"/>
        <v>£000</v>
      </c>
      <c r="G542" s="103">
        <f>G$468*G480*'RS Charges'!G872</f>
        <v>0</v>
      </c>
      <c r="H542" s="103">
        <f>H$468*H480*'RS Charges'!H872</f>
        <v>0</v>
      </c>
      <c r="I542" s="103">
        <f>I$468*I480*'RS Charges'!I872</f>
        <v>0</v>
      </c>
      <c r="J542" s="103">
        <f>J$468*J480*'RS Charges'!J872</f>
        <v>0</v>
      </c>
      <c r="K542" s="103">
        <f>K$468*K480*'RS Charges'!K872</f>
        <v>0</v>
      </c>
      <c r="L542" s="103">
        <f>L$468*L480*'RS Charges'!L872</f>
        <v>0</v>
      </c>
      <c r="M542" s="103">
        <f>M$468*M480*'RS Charges'!M872</f>
        <v>0</v>
      </c>
      <c r="N542" s="103">
        <f>N$468*N480*'RS Charges'!N872</f>
        <v>0</v>
      </c>
      <c r="O542" s="103">
        <f>O$468*O480*'RS Charges'!O872</f>
        <v>0</v>
      </c>
      <c r="P542" s="103">
        <f>P$468*P480*'RS Charges'!P872</f>
        <v>0</v>
      </c>
      <c r="Q542" s="103">
        <f>Q$468*Q480*'RS Charges'!Q872</f>
        <v>0</v>
      </c>
      <c r="R542" s="103">
        <f>R$468*R480*'RS Charges'!R872</f>
        <v>0</v>
      </c>
      <c r="S542" s="103">
        <f>S$468*S480*'RS Charges'!S872</f>
        <v>0</v>
      </c>
      <c r="T542" s="103">
        <f>T$468*T480*'RS Charges'!T872</f>
        <v>0</v>
      </c>
      <c r="U542" s="103">
        <f>U$468*U480*'RS Charges'!U872</f>
        <v>0</v>
      </c>
      <c r="V542" s="103">
        <f>V$468*V480*'RS Charges'!V872</f>
        <v>0</v>
      </c>
      <c r="W542" s="103">
        <f>W$468*W480*'RS Charges'!W872</f>
        <v>0</v>
      </c>
      <c r="X542" s="103">
        <f>X$468*X480*'RS Charges'!X872</f>
        <v>0</v>
      </c>
      <c r="Y542" s="103">
        <f>Y$468*Y480*'RS Charges'!Y872</f>
        <v>0</v>
      </c>
      <c r="Z542" s="103">
        <f>Z$468*Z480*'RS Charges'!Z872</f>
        <v>0</v>
      </c>
      <c r="AA542" s="103">
        <f>AA$468*AA480*'RS Charges'!AA872</f>
        <v>0</v>
      </c>
      <c r="AB542" s="103">
        <f>AB$468*AB480*'RS Charges'!AB872</f>
        <v>0</v>
      </c>
      <c r="AC542" s="104">
        <f>AC$468*AC480*'RS Charges'!AC872</f>
        <v>0</v>
      </c>
      <c r="AE542" s="105">
        <f>AE$468*AE480*'RS Charges'!AE872</f>
        <v>0</v>
      </c>
      <c r="AG542" s="105">
        <f>AG$468*AG480*'RS Charges'!AG872</f>
        <v>0</v>
      </c>
      <c r="AI542" s="105">
        <f>AI$468*AI480*'RS Charges'!AI872</f>
        <v>0</v>
      </c>
      <c r="AK542" s="301"/>
    </row>
    <row r="543" spans="3:37" ht="12.75" customHeight="1" outlineLevel="1" x14ac:dyDescent="0.25">
      <c r="D543" s="139" t="str">
        <f t="shared" si="16"/>
        <v>[Rolling Stock - Units/Trains Line 11]</v>
      </c>
      <c r="E543" s="102"/>
      <c r="F543" s="140" t="str">
        <f t="shared" si="17"/>
        <v>£000</v>
      </c>
      <c r="G543" s="103">
        <f>G$468*G481*'RS Charges'!G873</f>
        <v>0</v>
      </c>
      <c r="H543" s="103">
        <f>H$468*H481*'RS Charges'!H873</f>
        <v>0</v>
      </c>
      <c r="I543" s="103">
        <f>I$468*I481*'RS Charges'!I873</f>
        <v>0</v>
      </c>
      <c r="J543" s="103">
        <f>J$468*J481*'RS Charges'!J873</f>
        <v>0</v>
      </c>
      <c r="K543" s="103">
        <f>K$468*K481*'RS Charges'!K873</f>
        <v>0</v>
      </c>
      <c r="L543" s="103">
        <f>L$468*L481*'RS Charges'!L873</f>
        <v>0</v>
      </c>
      <c r="M543" s="103">
        <f>M$468*M481*'RS Charges'!M873</f>
        <v>0</v>
      </c>
      <c r="N543" s="103">
        <f>N$468*N481*'RS Charges'!N873</f>
        <v>0</v>
      </c>
      <c r="O543" s="103">
        <f>O$468*O481*'RS Charges'!O873</f>
        <v>0</v>
      </c>
      <c r="P543" s="103">
        <f>P$468*P481*'RS Charges'!P873</f>
        <v>0</v>
      </c>
      <c r="Q543" s="103">
        <f>Q$468*Q481*'RS Charges'!Q873</f>
        <v>0</v>
      </c>
      <c r="R543" s="103">
        <f>R$468*R481*'RS Charges'!R873</f>
        <v>0</v>
      </c>
      <c r="S543" s="103">
        <f>S$468*S481*'RS Charges'!S873</f>
        <v>0</v>
      </c>
      <c r="T543" s="103">
        <f>T$468*T481*'RS Charges'!T873</f>
        <v>0</v>
      </c>
      <c r="U543" s="103">
        <f>U$468*U481*'RS Charges'!U873</f>
        <v>0</v>
      </c>
      <c r="V543" s="103">
        <f>V$468*V481*'RS Charges'!V873</f>
        <v>0</v>
      </c>
      <c r="W543" s="103">
        <f>W$468*W481*'RS Charges'!W873</f>
        <v>0</v>
      </c>
      <c r="X543" s="103">
        <f>X$468*X481*'RS Charges'!X873</f>
        <v>0</v>
      </c>
      <c r="Y543" s="103">
        <f>Y$468*Y481*'RS Charges'!Y873</f>
        <v>0</v>
      </c>
      <c r="Z543" s="103">
        <f>Z$468*Z481*'RS Charges'!Z873</f>
        <v>0</v>
      </c>
      <c r="AA543" s="103">
        <f>AA$468*AA481*'RS Charges'!AA873</f>
        <v>0</v>
      </c>
      <c r="AB543" s="103">
        <f>AB$468*AB481*'RS Charges'!AB873</f>
        <v>0</v>
      </c>
      <c r="AC543" s="104">
        <f>AC$468*AC481*'RS Charges'!AC873</f>
        <v>0</v>
      </c>
      <c r="AE543" s="105">
        <f>AE$468*AE481*'RS Charges'!AE873</f>
        <v>0</v>
      </c>
      <c r="AG543" s="105">
        <f>AG$468*AG481*'RS Charges'!AG873</f>
        <v>0</v>
      </c>
      <c r="AI543" s="105">
        <f>AI$468*AI481*'RS Charges'!AI873</f>
        <v>0</v>
      </c>
      <c r="AK543" s="301"/>
    </row>
    <row r="544" spans="3:37" ht="12.75" customHeight="1" outlineLevel="1" x14ac:dyDescent="0.25">
      <c r="D544" s="139" t="str">
        <f t="shared" si="16"/>
        <v>[Rolling Stock - Units/Trains Line 12]</v>
      </c>
      <c r="E544" s="102"/>
      <c r="F544" s="140" t="str">
        <f t="shared" si="17"/>
        <v>£000</v>
      </c>
      <c r="G544" s="103">
        <f>G$468*G482*'RS Charges'!G874</f>
        <v>0</v>
      </c>
      <c r="H544" s="103">
        <f>H$468*H482*'RS Charges'!H874</f>
        <v>0</v>
      </c>
      <c r="I544" s="103">
        <f>I$468*I482*'RS Charges'!I874</f>
        <v>0</v>
      </c>
      <c r="J544" s="103">
        <f>J$468*J482*'RS Charges'!J874</f>
        <v>0</v>
      </c>
      <c r="K544" s="103">
        <f>K$468*K482*'RS Charges'!K874</f>
        <v>0</v>
      </c>
      <c r="L544" s="103">
        <f>L$468*L482*'RS Charges'!L874</f>
        <v>0</v>
      </c>
      <c r="M544" s="103">
        <f>M$468*M482*'RS Charges'!M874</f>
        <v>0</v>
      </c>
      <c r="N544" s="103">
        <f>N$468*N482*'RS Charges'!N874</f>
        <v>0</v>
      </c>
      <c r="O544" s="103">
        <f>O$468*O482*'RS Charges'!O874</f>
        <v>0</v>
      </c>
      <c r="P544" s="103">
        <f>P$468*P482*'RS Charges'!P874</f>
        <v>0</v>
      </c>
      <c r="Q544" s="103">
        <f>Q$468*Q482*'RS Charges'!Q874</f>
        <v>0</v>
      </c>
      <c r="R544" s="103">
        <f>R$468*R482*'RS Charges'!R874</f>
        <v>0</v>
      </c>
      <c r="S544" s="103">
        <f>S$468*S482*'RS Charges'!S874</f>
        <v>0</v>
      </c>
      <c r="T544" s="103">
        <f>T$468*T482*'RS Charges'!T874</f>
        <v>0</v>
      </c>
      <c r="U544" s="103">
        <f>U$468*U482*'RS Charges'!U874</f>
        <v>0</v>
      </c>
      <c r="V544" s="103">
        <f>V$468*V482*'RS Charges'!V874</f>
        <v>0</v>
      </c>
      <c r="W544" s="103">
        <f>W$468*W482*'RS Charges'!W874</f>
        <v>0</v>
      </c>
      <c r="X544" s="103">
        <f>X$468*X482*'RS Charges'!X874</f>
        <v>0</v>
      </c>
      <c r="Y544" s="103">
        <f>Y$468*Y482*'RS Charges'!Y874</f>
        <v>0</v>
      </c>
      <c r="Z544" s="103">
        <f>Z$468*Z482*'RS Charges'!Z874</f>
        <v>0</v>
      </c>
      <c r="AA544" s="103">
        <f>AA$468*AA482*'RS Charges'!AA874</f>
        <v>0</v>
      </c>
      <c r="AB544" s="103">
        <f>AB$468*AB482*'RS Charges'!AB874</f>
        <v>0</v>
      </c>
      <c r="AC544" s="104">
        <f>AC$468*AC482*'RS Charges'!AC874</f>
        <v>0</v>
      </c>
      <c r="AE544" s="105">
        <f>AE$468*AE482*'RS Charges'!AE874</f>
        <v>0</v>
      </c>
      <c r="AG544" s="105">
        <f>AG$468*AG482*'RS Charges'!AG874</f>
        <v>0</v>
      </c>
      <c r="AI544" s="105">
        <f>AI$468*AI482*'RS Charges'!AI874</f>
        <v>0</v>
      </c>
      <c r="AK544" s="301"/>
    </row>
    <row r="545" spans="4:37" ht="12.75" customHeight="1" outlineLevel="1" x14ac:dyDescent="0.25">
      <c r="D545" s="139" t="str">
        <f t="shared" si="16"/>
        <v>[Rolling Stock - Units/Trains Line 13]</v>
      </c>
      <c r="E545" s="102"/>
      <c r="F545" s="140" t="str">
        <f t="shared" si="17"/>
        <v>£000</v>
      </c>
      <c r="G545" s="103">
        <f>G$468*G483*'RS Charges'!G875</f>
        <v>0</v>
      </c>
      <c r="H545" s="103">
        <f>H$468*H483*'RS Charges'!H875</f>
        <v>0</v>
      </c>
      <c r="I545" s="103">
        <f>I$468*I483*'RS Charges'!I875</f>
        <v>0</v>
      </c>
      <c r="J545" s="103">
        <f>J$468*J483*'RS Charges'!J875</f>
        <v>0</v>
      </c>
      <c r="K545" s="103">
        <f>K$468*K483*'RS Charges'!K875</f>
        <v>0</v>
      </c>
      <c r="L545" s="103">
        <f>L$468*L483*'RS Charges'!L875</f>
        <v>0</v>
      </c>
      <c r="M545" s="103">
        <f>M$468*M483*'RS Charges'!M875</f>
        <v>0</v>
      </c>
      <c r="N545" s="103">
        <f>N$468*N483*'RS Charges'!N875</f>
        <v>0</v>
      </c>
      <c r="O545" s="103">
        <f>O$468*O483*'RS Charges'!O875</f>
        <v>0</v>
      </c>
      <c r="P545" s="103">
        <f>P$468*P483*'RS Charges'!P875</f>
        <v>0</v>
      </c>
      <c r="Q545" s="103">
        <f>Q$468*Q483*'RS Charges'!Q875</f>
        <v>0</v>
      </c>
      <c r="R545" s="103">
        <f>R$468*R483*'RS Charges'!R875</f>
        <v>0</v>
      </c>
      <c r="S545" s="103">
        <f>S$468*S483*'RS Charges'!S875</f>
        <v>0</v>
      </c>
      <c r="T545" s="103">
        <f>T$468*T483*'RS Charges'!T875</f>
        <v>0</v>
      </c>
      <c r="U545" s="103">
        <f>U$468*U483*'RS Charges'!U875</f>
        <v>0</v>
      </c>
      <c r="V545" s="103">
        <f>V$468*V483*'RS Charges'!V875</f>
        <v>0</v>
      </c>
      <c r="W545" s="103">
        <f>W$468*W483*'RS Charges'!W875</f>
        <v>0</v>
      </c>
      <c r="X545" s="103">
        <f>X$468*X483*'RS Charges'!X875</f>
        <v>0</v>
      </c>
      <c r="Y545" s="103">
        <f>Y$468*Y483*'RS Charges'!Y875</f>
        <v>0</v>
      </c>
      <c r="Z545" s="103">
        <f>Z$468*Z483*'RS Charges'!Z875</f>
        <v>0</v>
      </c>
      <c r="AA545" s="103">
        <f>AA$468*AA483*'RS Charges'!AA875</f>
        <v>0</v>
      </c>
      <c r="AB545" s="103">
        <f>AB$468*AB483*'RS Charges'!AB875</f>
        <v>0</v>
      </c>
      <c r="AC545" s="104">
        <f>AC$468*AC483*'RS Charges'!AC875</f>
        <v>0</v>
      </c>
      <c r="AE545" s="105">
        <f>AE$468*AE483*'RS Charges'!AE875</f>
        <v>0</v>
      </c>
      <c r="AG545" s="105">
        <f>AG$468*AG483*'RS Charges'!AG875</f>
        <v>0</v>
      </c>
      <c r="AI545" s="105">
        <f>AI$468*AI483*'RS Charges'!AI875</f>
        <v>0</v>
      </c>
      <c r="AK545" s="301"/>
    </row>
    <row r="546" spans="4:37" ht="12.75" customHeight="1" outlineLevel="1" x14ac:dyDescent="0.25">
      <c r="D546" s="139" t="str">
        <f t="shared" si="16"/>
        <v>[Rolling Stock - Units/Trains Line 14]</v>
      </c>
      <c r="E546" s="102"/>
      <c r="F546" s="140" t="str">
        <f t="shared" si="17"/>
        <v>£000</v>
      </c>
      <c r="G546" s="103">
        <f>G$468*G484*'RS Charges'!G876</f>
        <v>0</v>
      </c>
      <c r="H546" s="103">
        <f>H$468*H484*'RS Charges'!H876</f>
        <v>0</v>
      </c>
      <c r="I546" s="103">
        <f>I$468*I484*'RS Charges'!I876</f>
        <v>0</v>
      </c>
      <c r="J546" s="103">
        <f>J$468*J484*'RS Charges'!J876</f>
        <v>0</v>
      </c>
      <c r="K546" s="103">
        <f>K$468*K484*'RS Charges'!K876</f>
        <v>0</v>
      </c>
      <c r="L546" s="103">
        <f>L$468*L484*'RS Charges'!L876</f>
        <v>0</v>
      </c>
      <c r="M546" s="103">
        <f>M$468*M484*'RS Charges'!M876</f>
        <v>0</v>
      </c>
      <c r="N546" s="103">
        <f>N$468*N484*'RS Charges'!N876</f>
        <v>0</v>
      </c>
      <c r="O546" s="103">
        <f>O$468*O484*'RS Charges'!O876</f>
        <v>0</v>
      </c>
      <c r="P546" s="103">
        <f>P$468*P484*'RS Charges'!P876</f>
        <v>0</v>
      </c>
      <c r="Q546" s="103">
        <f>Q$468*Q484*'RS Charges'!Q876</f>
        <v>0</v>
      </c>
      <c r="R546" s="103">
        <f>R$468*R484*'RS Charges'!R876</f>
        <v>0</v>
      </c>
      <c r="S546" s="103">
        <f>S$468*S484*'RS Charges'!S876</f>
        <v>0</v>
      </c>
      <c r="T546" s="103">
        <f>T$468*T484*'RS Charges'!T876</f>
        <v>0</v>
      </c>
      <c r="U546" s="103">
        <f>U$468*U484*'RS Charges'!U876</f>
        <v>0</v>
      </c>
      <c r="V546" s="103">
        <f>V$468*V484*'RS Charges'!V876</f>
        <v>0</v>
      </c>
      <c r="W546" s="103">
        <f>W$468*W484*'RS Charges'!W876</f>
        <v>0</v>
      </c>
      <c r="X546" s="103">
        <f>X$468*X484*'RS Charges'!X876</f>
        <v>0</v>
      </c>
      <c r="Y546" s="103">
        <f>Y$468*Y484*'RS Charges'!Y876</f>
        <v>0</v>
      </c>
      <c r="Z546" s="103">
        <f>Z$468*Z484*'RS Charges'!Z876</f>
        <v>0</v>
      </c>
      <c r="AA546" s="103">
        <f>AA$468*AA484*'RS Charges'!AA876</f>
        <v>0</v>
      </c>
      <c r="AB546" s="103">
        <f>AB$468*AB484*'RS Charges'!AB876</f>
        <v>0</v>
      </c>
      <c r="AC546" s="104">
        <f>AC$468*AC484*'RS Charges'!AC876</f>
        <v>0</v>
      </c>
      <c r="AE546" s="105">
        <f>AE$468*AE484*'RS Charges'!AE876</f>
        <v>0</v>
      </c>
      <c r="AG546" s="105">
        <f>AG$468*AG484*'RS Charges'!AG876</f>
        <v>0</v>
      </c>
      <c r="AI546" s="105">
        <f>AI$468*AI484*'RS Charges'!AI876</f>
        <v>0</v>
      </c>
      <c r="AK546" s="301"/>
    </row>
    <row r="547" spans="4:37" ht="12.75" customHeight="1" outlineLevel="1" x14ac:dyDescent="0.25">
      <c r="D547" s="139" t="str">
        <f t="shared" si="16"/>
        <v>[Rolling Stock - Units/Trains Line 15]</v>
      </c>
      <c r="E547" s="102"/>
      <c r="F547" s="140" t="str">
        <f t="shared" si="17"/>
        <v>£000</v>
      </c>
      <c r="G547" s="103">
        <f>G$468*G485*'RS Charges'!G877</f>
        <v>0</v>
      </c>
      <c r="H547" s="103">
        <f>H$468*H485*'RS Charges'!H877</f>
        <v>0</v>
      </c>
      <c r="I547" s="103">
        <f>I$468*I485*'RS Charges'!I877</f>
        <v>0</v>
      </c>
      <c r="J547" s="103">
        <f>J$468*J485*'RS Charges'!J877</f>
        <v>0</v>
      </c>
      <c r="K547" s="103">
        <f>K$468*K485*'RS Charges'!K877</f>
        <v>0</v>
      </c>
      <c r="L547" s="103">
        <f>L$468*L485*'RS Charges'!L877</f>
        <v>0</v>
      </c>
      <c r="M547" s="103">
        <f>M$468*M485*'RS Charges'!M877</f>
        <v>0</v>
      </c>
      <c r="N547" s="103">
        <f>N$468*N485*'RS Charges'!N877</f>
        <v>0</v>
      </c>
      <c r="O547" s="103">
        <f>O$468*O485*'RS Charges'!O877</f>
        <v>0</v>
      </c>
      <c r="P547" s="103">
        <f>P$468*P485*'RS Charges'!P877</f>
        <v>0</v>
      </c>
      <c r="Q547" s="103">
        <f>Q$468*Q485*'RS Charges'!Q877</f>
        <v>0</v>
      </c>
      <c r="R547" s="103">
        <f>R$468*R485*'RS Charges'!R877</f>
        <v>0</v>
      </c>
      <c r="S547" s="103">
        <f>S$468*S485*'RS Charges'!S877</f>
        <v>0</v>
      </c>
      <c r="T547" s="103">
        <f>T$468*T485*'RS Charges'!T877</f>
        <v>0</v>
      </c>
      <c r="U547" s="103">
        <f>U$468*U485*'RS Charges'!U877</f>
        <v>0</v>
      </c>
      <c r="V547" s="103">
        <f>V$468*V485*'RS Charges'!V877</f>
        <v>0</v>
      </c>
      <c r="W547" s="103">
        <f>W$468*W485*'RS Charges'!W877</f>
        <v>0</v>
      </c>
      <c r="X547" s="103">
        <f>X$468*X485*'RS Charges'!X877</f>
        <v>0</v>
      </c>
      <c r="Y547" s="103">
        <f>Y$468*Y485*'RS Charges'!Y877</f>
        <v>0</v>
      </c>
      <c r="Z547" s="103">
        <f>Z$468*Z485*'RS Charges'!Z877</f>
        <v>0</v>
      </c>
      <c r="AA547" s="103">
        <f>AA$468*AA485*'RS Charges'!AA877</f>
        <v>0</v>
      </c>
      <c r="AB547" s="103">
        <f>AB$468*AB485*'RS Charges'!AB877</f>
        <v>0</v>
      </c>
      <c r="AC547" s="104">
        <f>AC$468*AC485*'RS Charges'!AC877</f>
        <v>0</v>
      </c>
      <c r="AE547" s="105">
        <f>AE$468*AE485*'RS Charges'!AE877</f>
        <v>0</v>
      </c>
      <c r="AG547" s="105">
        <f>AG$468*AG485*'RS Charges'!AG877</f>
        <v>0</v>
      </c>
      <c r="AI547" s="105">
        <f>AI$468*AI485*'RS Charges'!AI877</f>
        <v>0</v>
      </c>
      <c r="AK547" s="301"/>
    </row>
    <row r="548" spans="4:37" ht="12.75" customHeight="1" outlineLevel="1" x14ac:dyDescent="0.25">
      <c r="D548" s="139" t="str">
        <f t="shared" si="16"/>
        <v>[Rolling Stock - Units/Trains Line 16]</v>
      </c>
      <c r="E548" s="102"/>
      <c r="F548" s="140" t="str">
        <f t="shared" si="17"/>
        <v>£000</v>
      </c>
      <c r="G548" s="103">
        <f>G$468*G486*'RS Charges'!G878</f>
        <v>0</v>
      </c>
      <c r="H548" s="103">
        <f>H$468*H486*'RS Charges'!H878</f>
        <v>0</v>
      </c>
      <c r="I548" s="103">
        <f>I$468*I486*'RS Charges'!I878</f>
        <v>0</v>
      </c>
      <c r="J548" s="103">
        <f>J$468*J486*'RS Charges'!J878</f>
        <v>0</v>
      </c>
      <c r="K548" s="103">
        <f>K$468*K486*'RS Charges'!K878</f>
        <v>0</v>
      </c>
      <c r="L548" s="103">
        <f>L$468*L486*'RS Charges'!L878</f>
        <v>0</v>
      </c>
      <c r="M548" s="103">
        <f>M$468*M486*'RS Charges'!M878</f>
        <v>0</v>
      </c>
      <c r="N548" s="103">
        <f>N$468*N486*'RS Charges'!N878</f>
        <v>0</v>
      </c>
      <c r="O548" s="103">
        <f>O$468*O486*'RS Charges'!O878</f>
        <v>0</v>
      </c>
      <c r="P548" s="103">
        <f>P$468*P486*'RS Charges'!P878</f>
        <v>0</v>
      </c>
      <c r="Q548" s="103">
        <f>Q$468*Q486*'RS Charges'!Q878</f>
        <v>0</v>
      </c>
      <c r="R548" s="103">
        <f>R$468*R486*'RS Charges'!R878</f>
        <v>0</v>
      </c>
      <c r="S548" s="103">
        <f>S$468*S486*'RS Charges'!S878</f>
        <v>0</v>
      </c>
      <c r="T548" s="103">
        <f>T$468*T486*'RS Charges'!T878</f>
        <v>0</v>
      </c>
      <c r="U548" s="103">
        <f>U$468*U486*'RS Charges'!U878</f>
        <v>0</v>
      </c>
      <c r="V548" s="103">
        <f>V$468*V486*'RS Charges'!V878</f>
        <v>0</v>
      </c>
      <c r="W548" s="103">
        <f>W$468*W486*'RS Charges'!W878</f>
        <v>0</v>
      </c>
      <c r="X548" s="103">
        <f>X$468*X486*'RS Charges'!X878</f>
        <v>0</v>
      </c>
      <c r="Y548" s="103">
        <f>Y$468*Y486*'RS Charges'!Y878</f>
        <v>0</v>
      </c>
      <c r="Z548" s="103">
        <f>Z$468*Z486*'RS Charges'!Z878</f>
        <v>0</v>
      </c>
      <c r="AA548" s="103">
        <f>AA$468*AA486*'RS Charges'!AA878</f>
        <v>0</v>
      </c>
      <c r="AB548" s="103">
        <f>AB$468*AB486*'RS Charges'!AB878</f>
        <v>0</v>
      </c>
      <c r="AC548" s="104">
        <f>AC$468*AC486*'RS Charges'!AC878</f>
        <v>0</v>
      </c>
      <c r="AE548" s="105">
        <f>AE$468*AE486*'RS Charges'!AE878</f>
        <v>0</v>
      </c>
      <c r="AG548" s="105">
        <f>AG$468*AG486*'RS Charges'!AG878</f>
        <v>0</v>
      </c>
      <c r="AI548" s="105">
        <f>AI$468*AI486*'RS Charges'!AI878</f>
        <v>0</v>
      </c>
      <c r="AK548" s="301"/>
    </row>
    <row r="549" spans="4:37" ht="12.75" customHeight="1" outlineLevel="1" x14ac:dyDescent="0.25">
      <c r="D549" s="139" t="str">
        <f t="shared" si="16"/>
        <v>[Rolling Stock - Units/Trains Line 17]</v>
      </c>
      <c r="E549" s="102"/>
      <c r="F549" s="140" t="str">
        <f t="shared" si="17"/>
        <v>£000</v>
      </c>
      <c r="G549" s="103">
        <f>G$468*G487*'RS Charges'!G879</f>
        <v>0</v>
      </c>
      <c r="H549" s="103">
        <f>H$468*H487*'RS Charges'!H879</f>
        <v>0</v>
      </c>
      <c r="I549" s="103">
        <f>I$468*I487*'RS Charges'!I879</f>
        <v>0</v>
      </c>
      <c r="J549" s="103">
        <f>J$468*J487*'RS Charges'!J879</f>
        <v>0</v>
      </c>
      <c r="K549" s="103">
        <f>K$468*K487*'RS Charges'!K879</f>
        <v>0</v>
      </c>
      <c r="L549" s="103">
        <f>L$468*L487*'RS Charges'!L879</f>
        <v>0</v>
      </c>
      <c r="M549" s="103">
        <f>M$468*M487*'RS Charges'!M879</f>
        <v>0</v>
      </c>
      <c r="N549" s="103">
        <f>N$468*N487*'RS Charges'!N879</f>
        <v>0</v>
      </c>
      <c r="O549" s="103">
        <f>O$468*O487*'RS Charges'!O879</f>
        <v>0</v>
      </c>
      <c r="P549" s="103">
        <f>P$468*P487*'RS Charges'!P879</f>
        <v>0</v>
      </c>
      <c r="Q549" s="103">
        <f>Q$468*Q487*'RS Charges'!Q879</f>
        <v>0</v>
      </c>
      <c r="R549" s="103">
        <f>R$468*R487*'RS Charges'!R879</f>
        <v>0</v>
      </c>
      <c r="S549" s="103">
        <f>S$468*S487*'RS Charges'!S879</f>
        <v>0</v>
      </c>
      <c r="T549" s="103">
        <f>T$468*T487*'RS Charges'!T879</f>
        <v>0</v>
      </c>
      <c r="U549" s="103">
        <f>U$468*U487*'RS Charges'!U879</f>
        <v>0</v>
      </c>
      <c r="V549" s="103">
        <f>V$468*V487*'RS Charges'!V879</f>
        <v>0</v>
      </c>
      <c r="W549" s="103">
        <f>W$468*W487*'RS Charges'!W879</f>
        <v>0</v>
      </c>
      <c r="X549" s="103">
        <f>X$468*X487*'RS Charges'!X879</f>
        <v>0</v>
      </c>
      <c r="Y549" s="103">
        <f>Y$468*Y487*'RS Charges'!Y879</f>
        <v>0</v>
      </c>
      <c r="Z549" s="103">
        <f>Z$468*Z487*'RS Charges'!Z879</f>
        <v>0</v>
      </c>
      <c r="AA549" s="103">
        <f>AA$468*AA487*'RS Charges'!AA879</f>
        <v>0</v>
      </c>
      <c r="AB549" s="103">
        <f>AB$468*AB487*'RS Charges'!AB879</f>
        <v>0</v>
      </c>
      <c r="AC549" s="104">
        <f>AC$468*AC487*'RS Charges'!AC879</f>
        <v>0</v>
      </c>
      <c r="AE549" s="105">
        <f>AE$468*AE487*'RS Charges'!AE879</f>
        <v>0</v>
      </c>
      <c r="AG549" s="105">
        <f>AG$468*AG487*'RS Charges'!AG879</f>
        <v>0</v>
      </c>
      <c r="AI549" s="105">
        <f>AI$468*AI487*'RS Charges'!AI879</f>
        <v>0</v>
      </c>
      <c r="AK549" s="301"/>
    </row>
    <row r="550" spans="4:37" ht="12.75" customHeight="1" outlineLevel="1" x14ac:dyDescent="0.25">
      <c r="D550" s="139" t="str">
        <f t="shared" si="16"/>
        <v>[Rolling Stock - Units/Trains Line 18]</v>
      </c>
      <c r="E550" s="102"/>
      <c r="F550" s="140" t="str">
        <f t="shared" si="17"/>
        <v>£000</v>
      </c>
      <c r="G550" s="103">
        <f>G$468*G488*'RS Charges'!G880</f>
        <v>0</v>
      </c>
      <c r="H550" s="103">
        <f>H$468*H488*'RS Charges'!H880</f>
        <v>0</v>
      </c>
      <c r="I550" s="103">
        <f>I$468*I488*'RS Charges'!I880</f>
        <v>0</v>
      </c>
      <c r="J550" s="103">
        <f>J$468*J488*'RS Charges'!J880</f>
        <v>0</v>
      </c>
      <c r="K550" s="103">
        <f>K$468*K488*'RS Charges'!K880</f>
        <v>0</v>
      </c>
      <c r="L550" s="103">
        <f>L$468*L488*'RS Charges'!L880</f>
        <v>0</v>
      </c>
      <c r="M550" s="103">
        <f>M$468*M488*'RS Charges'!M880</f>
        <v>0</v>
      </c>
      <c r="N550" s="103">
        <f>N$468*N488*'RS Charges'!N880</f>
        <v>0</v>
      </c>
      <c r="O550" s="103">
        <f>O$468*O488*'RS Charges'!O880</f>
        <v>0</v>
      </c>
      <c r="P550" s="103">
        <f>P$468*P488*'RS Charges'!P880</f>
        <v>0</v>
      </c>
      <c r="Q550" s="103">
        <f>Q$468*Q488*'RS Charges'!Q880</f>
        <v>0</v>
      </c>
      <c r="R550" s="103">
        <f>R$468*R488*'RS Charges'!R880</f>
        <v>0</v>
      </c>
      <c r="S550" s="103">
        <f>S$468*S488*'RS Charges'!S880</f>
        <v>0</v>
      </c>
      <c r="T550" s="103">
        <f>T$468*T488*'RS Charges'!T880</f>
        <v>0</v>
      </c>
      <c r="U550" s="103">
        <f>U$468*U488*'RS Charges'!U880</f>
        <v>0</v>
      </c>
      <c r="V550" s="103">
        <f>V$468*V488*'RS Charges'!V880</f>
        <v>0</v>
      </c>
      <c r="W550" s="103">
        <f>W$468*W488*'RS Charges'!W880</f>
        <v>0</v>
      </c>
      <c r="X550" s="103">
        <f>X$468*X488*'RS Charges'!X880</f>
        <v>0</v>
      </c>
      <c r="Y550" s="103">
        <f>Y$468*Y488*'RS Charges'!Y880</f>
        <v>0</v>
      </c>
      <c r="Z550" s="103">
        <f>Z$468*Z488*'RS Charges'!Z880</f>
        <v>0</v>
      </c>
      <c r="AA550" s="103">
        <f>AA$468*AA488*'RS Charges'!AA880</f>
        <v>0</v>
      </c>
      <c r="AB550" s="103">
        <f>AB$468*AB488*'RS Charges'!AB880</f>
        <v>0</v>
      </c>
      <c r="AC550" s="104">
        <f>AC$468*AC488*'RS Charges'!AC880</f>
        <v>0</v>
      </c>
      <c r="AE550" s="105">
        <f>AE$468*AE488*'RS Charges'!AE880</f>
        <v>0</v>
      </c>
      <c r="AG550" s="105">
        <f>AG$468*AG488*'RS Charges'!AG880</f>
        <v>0</v>
      </c>
      <c r="AI550" s="105">
        <f>AI$468*AI488*'RS Charges'!AI880</f>
        <v>0</v>
      </c>
      <c r="AK550" s="301"/>
    </row>
    <row r="551" spans="4:37" ht="12.75" customHeight="1" outlineLevel="1" x14ac:dyDescent="0.25">
      <c r="D551" s="139" t="str">
        <f t="shared" si="16"/>
        <v>[Rolling Stock - Units/Trains Line 19]</v>
      </c>
      <c r="E551" s="102"/>
      <c r="F551" s="140" t="str">
        <f t="shared" si="17"/>
        <v>£000</v>
      </c>
      <c r="G551" s="103">
        <f>G$468*G489*'RS Charges'!G881</f>
        <v>0</v>
      </c>
      <c r="H551" s="103">
        <f>H$468*H489*'RS Charges'!H881</f>
        <v>0</v>
      </c>
      <c r="I551" s="103">
        <f>I$468*I489*'RS Charges'!I881</f>
        <v>0</v>
      </c>
      <c r="J551" s="103">
        <f>J$468*J489*'RS Charges'!J881</f>
        <v>0</v>
      </c>
      <c r="K551" s="103">
        <f>K$468*K489*'RS Charges'!K881</f>
        <v>0</v>
      </c>
      <c r="L551" s="103">
        <f>L$468*L489*'RS Charges'!L881</f>
        <v>0</v>
      </c>
      <c r="M551" s="103">
        <f>M$468*M489*'RS Charges'!M881</f>
        <v>0</v>
      </c>
      <c r="N551" s="103">
        <f>N$468*N489*'RS Charges'!N881</f>
        <v>0</v>
      </c>
      <c r="O551" s="103">
        <f>O$468*O489*'RS Charges'!O881</f>
        <v>0</v>
      </c>
      <c r="P551" s="103">
        <f>P$468*P489*'RS Charges'!P881</f>
        <v>0</v>
      </c>
      <c r="Q551" s="103">
        <f>Q$468*Q489*'RS Charges'!Q881</f>
        <v>0</v>
      </c>
      <c r="R551" s="103">
        <f>R$468*R489*'RS Charges'!R881</f>
        <v>0</v>
      </c>
      <c r="S551" s="103">
        <f>S$468*S489*'RS Charges'!S881</f>
        <v>0</v>
      </c>
      <c r="T551" s="103">
        <f>T$468*T489*'RS Charges'!T881</f>
        <v>0</v>
      </c>
      <c r="U551" s="103">
        <f>U$468*U489*'RS Charges'!U881</f>
        <v>0</v>
      </c>
      <c r="V551" s="103">
        <f>V$468*V489*'RS Charges'!V881</f>
        <v>0</v>
      </c>
      <c r="W551" s="103">
        <f>W$468*W489*'RS Charges'!W881</f>
        <v>0</v>
      </c>
      <c r="X551" s="103">
        <f>X$468*X489*'RS Charges'!X881</f>
        <v>0</v>
      </c>
      <c r="Y551" s="103">
        <f>Y$468*Y489*'RS Charges'!Y881</f>
        <v>0</v>
      </c>
      <c r="Z551" s="103">
        <f>Z$468*Z489*'RS Charges'!Z881</f>
        <v>0</v>
      </c>
      <c r="AA551" s="103">
        <f>AA$468*AA489*'RS Charges'!AA881</f>
        <v>0</v>
      </c>
      <c r="AB551" s="103">
        <f>AB$468*AB489*'RS Charges'!AB881</f>
        <v>0</v>
      </c>
      <c r="AC551" s="104">
        <f>AC$468*AC489*'RS Charges'!AC881</f>
        <v>0</v>
      </c>
      <c r="AE551" s="105">
        <f>AE$468*AE489*'RS Charges'!AE881</f>
        <v>0</v>
      </c>
      <c r="AG551" s="105">
        <f>AG$468*AG489*'RS Charges'!AG881</f>
        <v>0</v>
      </c>
      <c r="AI551" s="105">
        <f>AI$468*AI489*'RS Charges'!AI881</f>
        <v>0</v>
      </c>
      <c r="AK551" s="301"/>
    </row>
    <row r="552" spans="4:37" ht="12.75" customHeight="1" outlineLevel="1" x14ac:dyDescent="0.25">
      <c r="D552" s="139" t="str">
        <f t="shared" si="16"/>
        <v>[Rolling Stock - Units/Trains Line 20]</v>
      </c>
      <c r="E552" s="102"/>
      <c r="F552" s="140" t="str">
        <f t="shared" si="17"/>
        <v>£000</v>
      </c>
      <c r="G552" s="103">
        <f>G$468*G490*'RS Charges'!G882</f>
        <v>0</v>
      </c>
      <c r="H552" s="103">
        <f>H$468*H490*'RS Charges'!H882</f>
        <v>0</v>
      </c>
      <c r="I552" s="103">
        <f>I$468*I490*'RS Charges'!I882</f>
        <v>0</v>
      </c>
      <c r="J552" s="103">
        <f>J$468*J490*'RS Charges'!J882</f>
        <v>0</v>
      </c>
      <c r="K552" s="103">
        <f>K$468*K490*'RS Charges'!K882</f>
        <v>0</v>
      </c>
      <c r="L552" s="103">
        <f>L$468*L490*'RS Charges'!L882</f>
        <v>0</v>
      </c>
      <c r="M552" s="103">
        <f>M$468*M490*'RS Charges'!M882</f>
        <v>0</v>
      </c>
      <c r="N552" s="103">
        <f>N$468*N490*'RS Charges'!N882</f>
        <v>0</v>
      </c>
      <c r="O552" s="103">
        <f>O$468*O490*'RS Charges'!O882</f>
        <v>0</v>
      </c>
      <c r="P552" s="103">
        <f>P$468*P490*'RS Charges'!P882</f>
        <v>0</v>
      </c>
      <c r="Q552" s="103">
        <f>Q$468*Q490*'RS Charges'!Q882</f>
        <v>0</v>
      </c>
      <c r="R552" s="103">
        <f>R$468*R490*'RS Charges'!R882</f>
        <v>0</v>
      </c>
      <c r="S552" s="103">
        <f>S$468*S490*'RS Charges'!S882</f>
        <v>0</v>
      </c>
      <c r="T552" s="103">
        <f>T$468*T490*'RS Charges'!T882</f>
        <v>0</v>
      </c>
      <c r="U552" s="103">
        <f>U$468*U490*'RS Charges'!U882</f>
        <v>0</v>
      </c>
      <c r="V552" s="103">
        <f>V$468*V490*'RS Charges'!V882</f>
        <v>0</v>
      </c>
      <c r="W552" s="103">
        <f>W$468*W490*'RS Charges'!W882</f>
        <v>0</v>
      </c>
      <c r="X552" s="103">
        <f>X$468*X490*'RS Charges'!X882</f>
        <v>0</v>
      </c>
      <c r="Y552" s="103">
        <f>Y$468*Y490*'RS Charges'!Y882</f>
        <v>0</v>
      </c>
      <c r="Z552" s="103">
        <f>Z$468*Z490*'RS Charges'!Z882</f>
        <v>0</v>
      </c>
      <c r="AA552" s="103">
        <f>AA$468*AA490*'RS Charges'!AA882</f>
        <v>0</v>
      </c>
      <c r="AB552" s="103">
        <f>AB$468*AB490*'RS Charges'!AB882</f>
        <v>0</v>
      </c>
      <c r="AC552" s="104">
        <f>AC$468*AC490*'RS Charges'!AC882</f>
        <v>0</v>
      </c>
      <c r="AE552" s="105">
        <f>AE$468*AE490*'RS Charges'!AE882</f>
        <v>0</v>
      </c>
      <c r="AG552" s="105">
        <f>AG$468*AG490*'RS Charges'!AG882</f>
        <v>0</v>
      </c>
      <c r="AI552" s="105">
        <f>AI$468*AI490*'RS Charges'!AI882</f>
        <v>0</v>
      </c>
      <c r="AK552" s="301"/>
    </row>
    <row r="553" spans="4:37" ht="12.75" customHeight="1" outlineLevel="1" x14ac:dyDescent="0.25">
      <c r="D553" s="139" t="str">
        <f t="shared" si="16"/>
        <v>[Rolling Stock - Units/Trains Line 21]</v>
      </c>
      <c r="E553" s="102"/>
      <c r="F553" s="140" t="str">
        <f t="shared" si="17"/>
        <v>£000</v>
      </c>
      <c r="G553" s="103">
        <f>G$468*G491*'RS Charges'!G883</f>
        <v>0</v>
      </c>
      <c r="H553" s="103">
        <f>H$468*H491*'RS Charges'!H883</f>
        <v>0</v>
      </c>
      <c r="I553" s="103">
        <f>I$468*I491*'RS Charges'!I883</f>
        <v>0</v>
      </c>
      <c r="J553" s="103">
        <f>J$468*J491*'RS Charges'!J883</f>
        <v>0</v>
      </c>
      <c r="K553" s="103">
        <f>K$468*K491*'RS Charges'!K883</f>
        <v>0</v>
      </c>
      <c r="L553" s="103">
        <f>L$468*L491*'RS Charges'!L883</f>
        <v>0</v>
      </c>
      <c r="M553" s="103">
        <f>M$468*M491*'RS Charges'!M883</f>
        <v>0</v>
      </c>
      <c r="N553" s="103">
        <f>N$468*N491*'RS Charges'!N883</f>
        <v>0</v>
      </c>
      <c r="O553" s="103">
        <f>O$468*O491*'RS Charges'!O883</f>
        <v>0</v>
      </c>
      <c r="P553" s="103">
        <f>P$468*P491*'RS Charges'!P883</f>
        <v>0</v>
      </c>
      <c r="Q553" s="103">
        <f>Q$468*Q491*'RS Charges'!Q883</f>
        <v>0</v>
      </c>
      <c r="R553" s="103">
        <f>R$468*R491*'RS Charges'!R883</f>
        <v>0</v>
      </c>
      <c r="S553" s="103">
        <f>S$468*S491*'RS Charges'!S883</f>
        <v>0</v>
      </c>
      <c r="T553" s="103">
        <f>T$468*T491*'RS Charges'!T883</f>
        <v>0</v>
      </c>
      <c r="U553" s="103">
        <f>U$468*U491*'RS Charges'!U883</f>
        <v>0</v>
      </c>
      <c r="V553" s="103">
        <f>V$468*V491*'RS Charges'!V883</f>
        <v>0</v>
      </c>
      <c r="W553" s="103">
        <f>W$468*W491*'RS Charges'!W883</f>
        <v>0</v>
      </c>
      <c r="X553" s="103">
        <f>X$468*X491*'RS Charges'!X883</f>
        <v>0</v>
      </c>
      <c r="Y553" s="103">
        <f>Y$468*Y491*'RS Charges'!Y883</f>
        <v>0</v>
      </c>
      <c r="Z553" s="103">
        <f>Z$468*Z491*'RS Charges'!Z883</f>
        <v>0</v>
      </c>
      <c r="AA553" s="103">
        <f>AA$468*AA491*'RS Charges'!AA883</f>
        <v>0</v>
      </c>
      <c r="AB553" s="103">
        <f>AB$468*AB491*'RS Charges'!AB883</f>
        <v>0</v>
      </c>
      <c r="AC553" s="104">
        <f>AC$468*AC491*'RS Charges'!AC883</f>
        <v>0</v>
      </c>
      <c r="AE553" s="105">
        <f>AE$468*AE491*'RS Charges'!AE883</f>
        <v>0</v>
      </c>
      <c r="AG553" s="105">
        <f>AG$468*AG491*'RS Charges'!AG883</f>
        <v>0</v>
      </c>
      <c r="AI553" s="105">
        <f>AI$468*AI491*'RS Charges'!AI883</f>
        <v>0</v>
      </c>
      <c r="AK553" s="301"/>
    </row>
    <row r="554" spans="4:37" ht="12.75" customHeight="1" outlineLevel="1" x14ac:dyDescent="0.25">
      <c r="D554" s="139" t="str">
        <f t="shared" si="16"/>
        <v>[Rolling Stock - Units/Trains Line 22]</v>
      </c>
      <c r="E554" s="102"/>
      <c r="F554" s="140" t="str">
        <f t="shared" si="17"/>
        <v>£000</v>
      </c>
      <c r="G554" s="103">
        <f>G$468*G492*'RS Charges'!G884</f>
        <v>0</v>
      </c>
      <c r="H554" s="103">
        <f>H$468*H492*'RS Charges'!H884</f>
        <v>0</v>
      </c>
      <c r="I554" s="103">
        <f>I$468*I492*'RS Charges'!I884</f>
        <v>0</v>
      </c>
      <c r="J554" s="103">
        <f>J$468*J492*'RS Charges'!J884</f>
        <v>0</v>
      </c>
      <c r="K554" s="103">
        <f>K$468*K492*'RS Charges'!K884</f>
        <v>0</v>
      </c>
      <c r="L554" s="103">
        <f>L$468*L492*'RS Charges'!L884</f>
        <v>0</v>
      </c>
      <c r="M554" s="103">
        <f>M$468*M492*'RS Charges'!M884</f>
        <v>0</v>
      </c>
      <c r="N554" s="103">
        <f>N$468*N492*'RS Charges'!N884</f>
        <v>0</v>
      </c>
      <c r="O554" s="103">
        <f>O$468*O492*'RS Charges'!O884</f>
        <v>0</v>
      </c>
      <c r="P554" s="103">
        <f>P$468*P492*'RS Charges'!P884</f>
        <v>0</v>
      </c>
      <c r="Q554" s="103">
        <f>Q$468*Q492*'RS Charges'!Q884</f>
        <v>0</v>
      </c>
      <c r="R554" s="103">
        <f>R$468*R492*'RS Charges'!R884</f>
        <v>0</v>
      </c>
      <c r="S554" s="103">
        <f>S$468*S492*'RS Charges'!S884</f>
        <v>0</v>
      </c>
      <c r="T554" s="103">
        <f>T$468*T492*'RS Charges'!T884</f>
        <v>0</v>
      </c>
      <c r="U554" s="103">
        <f>U$468*U492*'RS Charges'!U884</f>
        <v>0</v>
      </c>
      <c r="V554" s="103">
        <f>V$468*V492*'RS Charges'!V884</f>
        <v>0</v>
      </c>
      <c r="W554" s="103">
        <f>W$468*W492*'RS Charges'!W884</f>
        <v>0</v>
      </c>
      <c r="X554" s="103">
        <f>X$468*X492*'RS Charges'!X884</f>
        <v>0</v>
      </c>
      <c r="Y554" s="103">
        <f>Y$468*Y492*'RS Charges'!Y884</f>
        <v>0</v>
      </c>
      <c r="Z554" s="103">
        <f>Z$468*Z492*'RS Charges'!Z884</f>
        <v>0</v>
      </c>
      <c r="AA554" s="103">
        <f>AA$468*AA492*'RS Charges'!AA884</f>
        <v>0</v>
      </c>
      <c r="AB554" s="103">
        <f>AB$468*AB492*'RS Charges'!AB884</f>
        <v>0</v>
      </c>
      <c r="AC554" s="104">
        <f>AC$468*AC492*'RS Charges'!AC884</f>
        <v>0</v>
      </c>
      <c r="AE554" s="105">
        <f>AE$468*AE492*'RS Charges'!AE884</f>
        <v>0</v>
      </c>
      <c r="AG554" s="105">
        <f>AG$468*AG492*'RS Charges'!AG884</f>
        <v>0</v>
      </c>
      <c r="AI554" s="105">
        <f>AI$468*AI492*'RS Charges'!AI884</f>
        <v>0</v>
      </c>
      <c r="AK554" s="301"/>
    </row>
    <row r="555" spans="4:37" ht="12.75" customHeight="1" outlineLevel="1" x14ac:dyDescent="0.25">
      <c r="D555" s="139" t="str">
        <f t="shared" si="16"/>
        <v>[Rolling Stock - Units/Trains Line 23]</v>
      </c>
      <c r="E555" s="102"/>
      <c r="F555" s="140" t="str">
        <f t="shared" si="17"/>
        <v>£000</v>
      </c>
      <c r="G555" s="103">
        <f>G$468*G493*'RS Charges'!G885</f>
        <v>0</v>
      </c>
      <c r="H555" s="103">
        <f>H$468*H493*'RS Charges'!H885</f>
        <v>0</v>
      </c>
      <c r="I555" s="103">
        <f>I$468*I493*'RS Charges'!I885</f>
        <v>0</v>
      </c>
      <c r="J555" s="103">
        <f>J$468*J493*'RS Charges'!J885</f>
        <v>0</v>
      </c>
      <c r="K555" s="103">
        <f>K$468*K493*'RS Charges'!K885</f>
        <v>0</v>
      </c>
      <c r="L555" s="103">
        <f>L$468*L493*'RS Charges'!L885</f>
        <v>0</v>
      </c>
      <c r="M555" s="103">
        <f>M$468*M493*'RS Charges'!M885</f>
        <v>0</v>
      </c>
      <c r="N555" s="103">
        <f>N$468*N493*'RS Charges'!N885</f>
        <v>0</v>
      </c>
      <c r="O555" s="103">
        <f>O$468*O493*'RS Charges'!O885</f>
        <v>0</v>
      </c>
      <c r="P555" s="103">
        <f>P$468*P493*'RS Charges'!P885</f>
        <v>0</v>
      </c>
      <c r="Q555" s="103">
        <f>Q$468*Q493*'RS Charges'!Q885</f>
        <v>0</v>
      </c>
      <c r="R555" s="103">
        <f>R$468*R493*'RS Charges'!R885</f>
        <v>0</v>
      </c>
      <c r="S555" s="103">
        <f>S$468*S493*'RS Charges'!S885</f>
        <v>0</v>
      </c>
      <c r="T555" s="103">
        <f>T$468*T493*'RS Charges'!T885</f>
        <v>0</v>
      </c>
      <c r="U555" s="103">
        <f>U$468*U493*'RS Charges'!U885</f>
        <v>0</v>
      </c>
      <c r="V555" s="103">
        <f>V$468*V493*'RS Charges'!V885</f>
        <v>0</v>
      </c>
      <c r="W555" s="103">
        <f>W$468*W493*'RS Charges'!W885</f>
        <v>0</v>
      </c>
      <c r="X555" s="103">
        <f>X$468*X493*'RS Charges'!X885</f>
        <v>0</v>
      </c>
      <c r="Y555" s="103">
        <f>Y$468*Y493*'RS Charges'!Y885</f>
        <v>0</v>
      </c>
      <c r="Z555" s="103">
        <f>Z$468*Z493*'RS Charges'!Z885</f>
        <v>0</v>
      </c>
      <c r="AA555" s="103">
        <f>AA$468*AA493*'RS Charges'!AA885</f>
        <v>0</v>
      </c>
      <c r="AB555" s="103">
        <f>AB$468*AB493*'RS Charges'!AB885</f>
        <v>0</v>
      </c>
      <c r="AC555" s="104">
        <f>AC$468*AC493*'RS Charges'!AC885</f>
        <v>0</v>
      </c>
      <c r="AE555" s="105">
        <f>AE$468*AE493*'RS Charges'!AE885</f>
        <v>0</v>
      </c>
      <c r="AG555" s="105">
        <f>AG$468*AG493*'RS Charges'!AG885</f>
        <v>0</v>
      </c>
      <c r="AI555" s="105">
        <f>AI$468*AI493*'RS Charges'!AI885</f>
        <v>0</v>
      </c>
      <c r="AK555" s="301"/>
    </row>
    <row r="556" spans="4:37" ht="12.75" customHeight="1" outlineLevel="1" x14ac:dyDescent="0.25">
      <c r="D556" s="139" t="str">
        <f t="shared" si="16"/>
        <v>[Rolling Stock - Units/Trains Line 24]</v>
      </c>
      <c r="E556" s="102"/>
      <c r="F556" s="140" t="str">
        <f t="shared" si="17"/>
        <v>£000</v>
      </c>
      <c r="G556" s="103">
        <f>G$468*G494*'RS Charges'!G886</f>
        <v>0</v>
      </c>
      <c r="H556" s="103">
        <f>H$468*H494*'RS Charges'!H886</f>
        <v>0</v>
      </c>
      <c r="I556" s="103">
        <f>I$468*I494*'RS Charges'!I886</f>
        <v>0</v>
      </c>
      <c r="J556" s="103">
        <f>J$468*J494*'RS Charges'!J886</f>
        <v>0</v>
      </c>
      <c r="K556" s="103">
        <f>K$468*K494*'RS Charges'!K886</f>
        <v>0</v>
      </c>
      <c r="L556" s="103">
        <f>L$468*L494*'RS Charges'!L886</f>
        <v>0</v>
      </c>
      <c r="M556" s="103">
        <f>M$468*M494*'RS Charges'!M886</f>
        <v>0</v>
      </c>
      <c r="N556" s="103">
        <f>N$468*N494*'RS Charges'!N886</f>
        <v>0</v>
      </c>
      <c r="O556" s="103">
        <f>O$468*O494*'RS Charges'!O886</f>
        <v>0</v>
      </c>
      <c r="P556" s="103">
        <f>P$468*P494*'RS Charges'!P886</f>
        <v>0</v>
      </c>
      <c r="Q556" s="103">
        <f>Q$468*Q494*'RS Charges'!Q886</f>
        <v>0</v>
      </c>
      <c r="R556" s="103">
        <f>R$468*R494*'RS Charges'!R886</f>
        <v>0</v>
      </c>
      <c r="S556" s="103">
        <f>S$468*S494*'RS Charges'!S886</f>
        <v>0</v>
      </c>
      <c r="T556" s="103">
        <f>T$468*T494*'RS Charges'!T886</f>
        <v>0</v>
      </c>
      <c r="U556" s="103">
        <f>U$468*U494*'RS Charges'!U886</f>
        <v>0</v>
      </c>
      <c r="V556" s="103">
        <f>V$468*V494*'RS Charges'!V886</f>
        <v>0</v>
      </c>
      <c r="W556" s="103">
        <f>W$468*W494*'RS Charges'!W886</f>
        <v>0</v>
      </c>
      <c r="X556" s="103">
        <f>X$468*X494*'RS Charges'!X886</f>
        <v>0</v>
      </c>
      <c r="Y556" s="103">
        <f>Y$468*Y494*'RS Charges'!Y886</f>
        <v>0</v>
      </c>
      <c r="Z556" s="103">
        <f>Z$468*Z494*'RS Charges'!Z886</f>
        <v>0</v>
      </c>
      <c r="AA556" s="103">
        <f>AA$468*AA494*'RS Charges'!AA886</f>
        <v>0</v>
      </c>
      <c r="AB556" s="103">
        <f>AB$468*AB494*'RS Charges'!AB886</f>
        <v>0</v>
      </c>
      <c r="AC556" s="104">
        <f>AC$468*AC494*'RS Charges'!AC886</f>
        <v>0</v>
      </c>
      <c r="AE556" s="105">
        <f>AE$468*AE494*'RS Charges'!AE886</f>
        <v>0</v>
      </c>
      <c r="AG556" s="105">
        <f>AG$468*AG494*'RS Charges'!AG886</f>
        <v>0</v>
      </c>
      <c r="AI556" s="105">
        <f>AI$468*AI494*'RS Charges'!AI886</f>
        <v>0</v>
      </c>
      <c r="AK556" s="301"/>
    </row>
    <row r="557" spans="4:37" ht="12.75" customHeight="1" outlineLevel="1" x14ac:dyDescent="0.25">
      <c r="D557" s="139" t="str">
        <f t="shared" si="16"/>
        <v>[Rolling Stock - Units/Trains Line 25]</v>
      </c>
      <c r="E557" s="102"/>
      <c r="F557" s="140" t="str">
        <f t="shared" si="17"/>
        <v>£000</v>
      </c>
      <c r="G557" s="103">
        <f>G$468*G495*'RS Charges'!G887</f>
        <v>0</v>
      </c>
      <c r="H557" s="103">
        <f>H$468*H495*'RS Charges'!H887</f>
        <v>0</v>
      </c>
      <c r="I557" s="103">
        <f>I$468*I495*'RS Charges'!I887</f>
        <v>0</v>
      </c>
      <c r="J557" s="103">
        <f>J$468*J495*'RS Charges'!J887</f>
        <v>0</v>
      </c>
      <c r="K557" s="103">
        <f>K$468*K495*'RS Charges'!K887</f>
        <v>0</v>
      </c>
      <c r="L557" s="103">
        <f>L$468*L495*'RS Charges'!L887</f>
        <v>0</v>
      </c>
      <c r="M557" s="103">
        <f>M$468*M495*'RS Charges'!M887</f>
        <v>0</v>
      </c>
      <c r="N557" s="103">
        <f>N$468*N495*'RS Charges'!N887</f>
        <v>0</v>
      </c>
      <c r="O557" s="103">
        <f>O$468*O495*'RS Charges'!O887</f>
        <v>0</v>
      </c>
      <c r="P557" s="103">
        <f>P$468*P495*'RS Charges'!P887</f>
        <v>0</v>
      </c>
      <c r="Q557" s="103">
        <f>Q$468*Q495*'RS Charges'!Q887</f>
        <v>0</v>
      </c>
      <c r="R557" s="103">
        <f>R$468*R495*'RS Charges'!R887</f>
        <v>0</v>
      </c>
      <c r="S557" s="103">
        <f>S$468*S495*'RS Charges'!S887</f>
        <v>0</v>
      </c>
      <c r="T557" s="103">
        <f>T$468*T495*'RS Charges'!T887</f>
        <v>0</v>
      </c>
      <c r="U557" s="103">
        <f>U$468*U495*'RS Charges'!U887</f>
        <v>0</v>
      </c>
      <c r="V557" s="103">
        <f>V$468*V495*'RS Charges'!V887</f>
        <v>0</v>
      </c>
      <c r="W557" s="103">
        <f>W$468*W495*'RS Charges'!W887</f>
        <v>0</v>
      </c>
      <c r="X557" s="103">
        <f>X$468*X495*'RS Charges'!X887</f>
        <v>0</v>
      </c>
      <c r="Y557" s="103">
        <f>Y$468*Y495*'RS Charges'!Y887</f>
        <v>0</v>
      </c>
      <c r="Z557" s="103">
        <f>Z$468*Z495*'RS Charges'!Z887</f>
        <v>0</v>
      </c>
      <c r="AA557" s="103">
        <f>AA$468*AA495*'RS Charges'!AA887</f>
        <v>0</v>
      </c>
      <c r="AB557" s="103">
        <f>AB$468*AB495*'RS Charges'!AB887</f>
        <v>0</v>
      </c>
      <c r="AC557" s="104">
        <f>AC$468*AC495*'RS Charges'!AC887</f>
        <v>0</v>
      </c>
      <c r="AE557" s="105">
        <f>AE$468*AE495*'RS Charges'!AE887</f>
        <v>0</v>
      </c>
      <c r="AG557" s="105">
        <f>AG$468*AG495*'RS Charges'!AG887</f>
        <v>0</v>
      </c>
      <c r="AI557" s="105">
        <f>AI$468*AI495*'RS Charges'!AI887</f>
        <v>0</v>
      </c>
      <c r="AK557" s="301"/>
    </row>
    <row r="558" spans="4:37" ht="12.75" customHeight="1" outlineLevel="1" x14ac:dyDescent="0.25">
      <c r="D558" s="139" t="str">
        <f t="shared" si="16"/>
        <v>[Rolling Stock - Units/Trains Line 26]</v>
      </c>
      <c r="E558" s="102"/>
      <c r="F558" s="140" t="str">
        <f t="shared" si="17"/>
        <v>£000</v>
      </c>
      <c r="G558" s="103">
        <f>G$468*G496*'RS Charges'!G888</f>
        <v>0</v>
      </c>
      <c r="H558" s="103">
        <f>H$468*H496*'RS Charges'!H888</f>
        <v>0</v>
      </c>
      <c r="I558" s="103">
        <f>I$468*I496*'RS Charges'!I888</f>
        <v>0</v>
      </c>
      <c r="J558" s="103">
        <f>J$468*J496*'RS Charges'!J888</f>
        <v>0</v>
      </c>
      <c r="K558" s="103">
        <f>K$468*K496*'RS Charges'!K888</f>
        <v>0</v>
      </c>
      <c r="L558" s="103">
        <f>L$468*L496*'RS Charges'!L888</f>
        <v>0</v>
      </c>
      <c r="M558" s="103">
        <f>M$468*M496*'RS Charges'!M888</f>
        <v>0</v>
      </c>
      <c r="N558" s="103">
        <f>N$468*N496*'RS Charges'!N888</f>
        <v>0</v>
      </c>
      <c r="O558" s="103">
        <f>O$468*O496*'RS Charges'!O888</f>
        <v>0</v>
      </c>
      <c r="P558" s="103">
        <f>P$468*P496*'RS Charges'!P888</f>
        <v>0</v>
      </c>
      <c r="Q558" s="103">
        <f>Q$468*Q496*'RS Charges'!Q888</f>
        <v>0</v>
      </c>
      <c r="R558" s="103">
        <f>R$468*R496*'RS Charges'!R888</f>
        <v>0</v>
      </c>
      <c r="S558" s="103">
        <f>S$468*S496*'RS Charges'!S888</f>
        <v>0</v>
      </c>
      <c r="T558" s="103">
        <f>T$468*T496*'RS Charges'!T888</f>
        <v>0</v>
      </c>
      <c r="U558" s="103">
        <f>U$468*U496*'RS Charges'!U888</f>
        <v>0</v>
      </c>
      <c r="V558" s="103">
        <f>V$468*V496*'RS Charges'!V888</f>
        <v>0</v>
      </c>
      <c r="W558" s="103">
        <f>W$468*W496*'RS Charges'!W888</f>
        <v>0</v>
      </c>
      <c r="X558" s="103">
        <f>X$468*X496*'RS Charges'!X888</f>
        <v>0</v>
      </c>
      <c r="Y558" s="103">
        <f>Y$468*Y496*'RS Charges'!Y888</f>
        <v>0</v>
      </c>
      <c r="Z558" s="103">
        <f>Z$468*Z496*'RS Charges'!Z888</f>
        <v>0</v>
      </c>
      <c r="AA558" s="103">
        <f>AA$468*AA496*'RS Charges'!AA888</f>
        <v>0</v>
      </c>
      <c r="AB558" s="103">
        <f>AB$468*AB496*'RS Charges'!AB888</f>
        <v>0</v>
      </c>
      <c r="AC558" s="104">
        <f>AC$468*AC496*'RS Charges'!AC888</f>
        <v>0</v>
      </c>
      <c r="AE558" s="105">
        <f>AE$468*AE496*'RS Charges'!AE888</f>
        <v>0</v>
      </c>
      <c r="AG558" s="105">
        <f>AG$468*AG496*'RS Charges'!AG888</f>
        <v>0</v>
      </c>
      <c r="AI558" s="105">
        <f>AI$468*AI496*'RS Charges'!AI888</f>
        <v>0</v>
      </c>
      <c r="AK558" s="301"/>
    </row>
    <row r="559" spans="4:37" ht="12.75" customHeight="1" outlineLevel="1" x14ac:dyDescent="0.25">
      <c r="D559" s="139" t="str">
        <f t="shared" si="16"/>
        <v>[Rolling Stock - Units/Trains Line 27]</v>
      </c>
      <c r="E559" s="102"/>
      <c r="F559" s="140" t="str">
        <f t="shared" si="17"/>
        <v>£000</v>
      </c>
      <c r="G559" s="103">
        <f>G$468*G497*'RS Charges'!G889</f>
        <v>0</v>
      </c>
      <c r="H559" s="103">
        <f>H$468*H497*'RS Charges'!H889</f>
        <v>0</v>
      </c>
      <c r="I559" s="103">
        <f>I$468*I497*'RS Charges'!I889</f>
        <v>0</v>
      </c>
      <c r="J559" s="103">
        <f>J$468*J497*'RS Charges'!J889</f>
        <v>0</v>
      </c>
      <c r="K559" s="103">
        <f>K$468*K497*'RS Charges'!K889</f>
        <v>0</v>
      </c>
      <c r="L559" s="103">
        <f>L$468*L497*'RS Charges'!L889</f>
        <v>0</v>
      </c>
      <c r="M559" s="103">
        <f>M$468*M497*'RS Charges'!M889</f>
        <v>0</v>
      </c>
      <c r="N559" s="103">
        <f>N$468*N497*'RS Charges'!N889</f>
        <v>0</v>
      </c>
      <c r="O559" s="103">
        <f>O$468*O497*'RS Charges'!O889</f>
        <v>0</v>
      </c>
      <c r="P559" s="103">
        <f>P$468*P497*'RS Charges'!P889</f>
        <v>0</v>
      </c>
      <c r="Q559" s="103">
        <f>Q$468*Q497*'RS Charges'!Q889</f>
        <v>0</v>
      </c>
      <c r="R559" s="103">
        <f>R$468*R497*'RS Charges'!R889</f>
        <v>0</v>
      </c>
      <c r="S559" s="103">
        <f>S$468*S497*'RS Charges'!S889</f>
        <v>0</v>
      </c>
      <c r="T559" s="103">
        <f>T$468*T497*'RS Charges'!T889</f>
        <v>0</v>
      </c>
      <c r="U559" s="103">
        <f>U$468*U497*'RS Charges'!U889</f>
        <v>0</v>
      </c>
      <c r="V559" s="103">
        <f>V$468*V497*'RS Charges'!V889</f>
        <v>0</v>
      </c>
      <c r="W559" s="103">
        <f>W$468*W497*'RS Charges'!W889</f>
        <v>0</v>
      </c>
      <c r="X559" s="103">
        <f>X$468*X497*'RS Charges'!X889</f>
        <v>0</v>
      </c>
      <c r="Y559" s="103">
        <f>Y$468*Y497*'RS Charges'!Y889</f>
        <v>0</v>
      </c>
      <c r="Z559" s="103">
        <f>Z$468*Z497*'RS Charges'!Z889</f>
        <v>0</v>
      </c>
      <c r="AA559" s="103">
        <f>AA$468*AA497*'RS Charges'!AA889</f>
        <v>0</v>
      </c>
      <c r="AB559" s="103">
        <f>AB$468*AB497*'RS Charges'!AB889</f>
        <v>0</v>
      </c>
      <c r="AC559" s="104">
        <f>AC$468*AC497*'RS Charges'!AC889</f>
        <v>0</v>
      </c>
      <c r="AE559" s="105">
        <f>AE$468*AE497*'RS Charges'!AE889</f>
        <v>0</v>
      </c>
      <c r="AG559" s="105">
        <f>AG$468*AG497*'RS Charges'!AG889</f>
        <v>0</v>
      </c>
      <c r="AI559" s="105">
        <f>AI$468*AI497*'RS Charges'!AI889</f>
        <v>0</v>
      </c>
      <c r="AK559" s="301"/>
    </row>
    <row r="560" spans="4:37" ht="12.75" customHeight="1" outlineLevel="1" x14ac:dyDescent="0.25">
      <c r="D560" s="139" t="str">
        <f t="shared" si="16"/>
        <v>[Rolling Stock - Units/Trains Line 28]</v>
      </c>
      <c r="E560" s="102"/>
      <c r="F560" s="140" t="str">
        <f t="shared" si="17"/>
        <v>£000</v>
      </c>
      <c r="G560" s="103">
        <f>G$468*G498*'RS Charges'!G890</f>
        <v>0</v>
      </c>
      <c r="H560" s="103">
        <f>H$468*H498*'RS Charges'!H890</f>
        <v>0</v>
      </c>
      <c r="I560" s="103">
        <f>I$468*I498*'RS Charges'!I890</f>
        <v>0</v>
      </c>
      <c r="J560" s="103">
        <f>J$468*J498*'RS Charges'!J890</f>
        <v>0</v>
      </c>
      <c r="K560" s="103">
        <f>K$468*K498*'RS Charges'!K890</f>
        <v>0</v>
      </c>
      <c r="L560" s="103">
        <f>L$468*L498*'RS Charges'!L890</f>
        <v>0</v>
      </c>
      <c r="M560" s="103">
        <f>M$468*M498*'RS Charges'!M890</f>
        <v>0</v>
      </c>
      <c r="N560" s="103">
        <f>N$468*N498*'RS Charges'!N890</f>
        <v>0</v>
      </c>
      <c r="O560" s="103">
        <f>O$468*O498*'RS Charges'!O890</f>
        <v>0</v>
      </c>
      <c r="P560" s="103">
        <f>P$468*P498*'RS Charges'!P890</f>
        <v>0</v>
      </c>
      <c r="Q560" s="103">
        <f>Q$468*Q498*'RS Charges'!Q890</f>
        <v>0</v>
      </c>
      <c r="R560" s="103">
        <f>R$468*R498*'RS Charges'!R890</f>
        <v>0</v>
      </c>
      <c r="S560" s="103">
        <f>S$468*S498*'RS Charges'!S890</f>
        <v>0</v>
      </c>
      <c r="T560" s="103">
        <f>T$468*T498*'RS Charges'!T890</f>
        <v>0</v>
      </c>
      <c r="U560" s="103">
        <f>U$468*U498*'RS Charges'!U890</f>
        <v>0</v>
      </c>
      <c r="V560" s="103">
        <f>V$468*V498*'RS Charges'!V890</f>
        <v>0</v>
      </c>
      <c r="W560" s="103">
        <f>W$468*W498*'RS Charges'!W890</f>
        <v>0</v>
      </c>
      <c r="X560" s="103">
        <f>X$468*X498*'RS Charges'!X890</f>
        <v>0</v>
      </c>
      <c r="Y560" s="103">
        <f>Y$468*Y498*'RS Charges'!Y890</f>
        <v>0</v>
      </c>
      <c r="Z560" s="103">
        <f>Z$468*Z498*'RS Charges'!Z890</f>
        <v>0</v>
      </c>
      <c r="AA560" s="103">
        <f>AA$468*AA498*'RS Charges'!AA890</f>
        <v>0</v>
      </c>
      <c r="AB560" s="103">
        <f>AB$468*AB498*'RS Charges'!AB890</f>
        <v>0</v>
      </c>
      <c r="AC560" s="104">
        <f>AC$468*AC498*'RS Charges'!AC890</f>
        <v>0</v>
      </c>
      <c r="AE560" s="105">
        <f>AE$468*AE498*'RS Charges'!AE890</f>
        <v>0</v>
      </c>
      <c r="AG560" s="105">
        <f>AG$468*AG498*'RS Charges'!AG890</f>
        <v>0</v>
      </c>
      <c r="AI560" s="105">
        <f>AI$468*AI498*'RS Charges'!AI890</f>
        <v>0</v>
      </c>
      <c r="AK560" s="301"/>
    </row>
    <row r="561" spans="4:37" ht="12.75" customHeight="1" outlineLevel="1" x14ac:dyDescent="0.25">
      <c r="D561" s="139" t="str">
        <f t="shared" si="16"/>
        <v>[Rolling Stock - Units/Trains Line 29]</v>
      </c>
      <c r="E561" s="102"/>
      <c r="F561" s="140" t="str">
        <f t="shared" si="17"/>
        <v>£000</v>
      </c>
      <c r="G561" s="103">
        <f>G$468*G499*'RS Charges'!G891</f>
        <v>0</v>
      </c>
      <c r="H561" s="103">
        <f>H$468*H499*'RS Charges'!H891</f>
        <v>0</v>
      </c>
      <c r="I561" s="103">
        <f>I$468*I499*'RS Charges'!I891</f>
        <v>0</v>
      </c>
      <c r="J561" s="103">
        <f>J$468*J499*'RS Charges'!J891</f>
        <v>0</v>
      </c>
      <c r="K561" s="103">
        <f>K$468*K499*'RS Charges'!K891</f>
        <v>0</v>
      </c>
      <c r="L561" s="103">
        <f>L$468*L499*'RS Charges'!L891</f>
        <v>0</v>
      </c>
      <c r="M561" s="103">
        <f>M$468*M499*'RS Charges'!M891</f>
        <v>0</v>
      </c>
      <c r="N561" s="103">
        <f>N$468*N499*'RS Charges'!N891</f>
        <v>0</v>
      </c>
      <c r="O561" s="103">
        <f>O$468*O499*'RS Charges'!O891</f>
        <v>0</v>
      </c>
      <c r="P561" s="103">
        <f>P$468*P499*'RS Charges'!P891</f>
        <v>0</v>
      </c>
      <c r="Q561" s="103">
        <f>Q$468*Q499*'RS Charges'!Q891</f>
        <v>0</v>
      </c>
      <c r="R561" s="103">
        <f>R$468*R499*'RS Charges'!R891</f>
        <v>0</v>
      </c>
      <c r="S561" s="103">
        <f>S$468*S499*'RS Charges'!S891</f>
        <v>0</v>
      </c>
      <c r="T561" s="103">
        <f>T$468*T499*'RS Charges'!T891</f>
        <v>0</v>
      </c>
      <c r="U561" s="103">
        <f>U$468*U499*'RS Charges'!U891</f>
        <v>0</v>
      </c>
      <c r="V561" s="103">
        <f>V$468*V499*'RS Charges'!V891</f>
        <v>0</v>
      </c>
      <c r="W561" s="103">
        <f>W$468*W499*'RS Charges'!W891</f>
        <v>0</v>
      </c>
      <c r="X561" s="103">
        <f>X$468*X499*'RS Charges'!X891</f>
        <v>0</v>
      </c>
      <c r="Y561" s="103">
        <f>Y$468*Y499*'RS Charges'!Y891</f>
        <v>0</v>
      </c>
      <c r="Z561" s="103">
        <f>Z$468*Z499*'RS Charges'!Z891</f>
        <v>0</v>
      </c>
      <c r="AA561" s="103">
        <f>AA$468*AA499*'RS Charges'!AA891</f>
        <v>0</v>
      </c>
      <c r="AB561" s="103">
        <f>AB$468*AB499*'RS Charges'!AB891</f>
        <v>0</v>
      </c>
      <c r="AC561" s="104">
        <f>AC$468*AC499*'RS Charges'!AC891</f>
        <v>0</v>
      </c>
      <c r="AE561" s="105">
        <f>AE$468*AE499*'RS Charges'!AE891</f>
        <v>0</v>
      </c>
      <c r="AG561" s="105">
        <f>AG$468*AG499*'RS Charges'!AG891</f>
        <v>0</v>
      </c>
      <c r="AI561" s="105">
        <f>AI$468*AI499*'RS Charges'!AI891</f>
        <v>0</v>
      </c>
      <c r="AK561" s="301"/>
    </row>
    <row r="562" spans="4:37" ht="12.75" customHeight="1" outlineLevel="1" x14ac:dyDescent="0.25">
      <c r="D562" s="139" t="str">
        <f t="shared" si="16"/>
        <v>[Rolling Stock - Units/Trains Line 30]</v>
      </c>
      <c r="E562" s="102"/>
      <c r="F562" s="140" t="str">
        <f t="shared" si="17"/>
        <v>£000</v>
      </c>
      <c r="G562" s="103">
        <f>G$468*G500*'RS Charges'!G892</f>
        <v>0</v>
      </c>
      <c r="H562" s="103">
        <f>H$468*H500*'RS Charges'!H892</f>
        <v>0</v>
      </c>
      <c r="I562" s="103">
        <f>I$468*I500*'RS Charges'!I892</f>
        <v>0</v>
      </c>
      <c r="J562" s="103">
        <f>J$468*J500*'RS Charges'!J892</f>
        <v>0</v>
      </c>
      <c r="K562" s="103">
        <f>K$468*K500*'RS Charges'!K892</f>
        <v>0</v>
      </c>
      <c r="L562" s="103">
        <f>L$468*L500*'RS Charges'!L892</f>
        <v>0</v>
      </c>
      <c r="M562" s="103">
        <f>M$468*M500*'RS Charges'!M892</f>
        <v>0</v>
      </c>
      <c r="N562" s="103">
        <f>N$468*N500*'RS Charges'!N892</f>
        <v>0</v>
      </c>
      <c r="O562" s="103">
        <f>O$468*O500*'RS Charges'!O892</f>
        <v>0</v>
      </c>
      <c r="P562" s="103">
        <f>P$468*P500*'RS Charges'!P892</f>
        <v>0</v>
      </c>
      <c r="Q562" s="103">
        <f>Q$468*Q500*'RS Charges'!Q892</f>
        <v>0</v>
      </c>
      <c r="R562" s="103">
        <f>R$468*R500*'RS Charges'!R892</f>
        <v>0</v>
      </c>
      <c r="S562" s="103">
        <f>S$468*S500*'RS Charges'!S892</f>
        <v>0</v>
      </c>
      <c r="T562" s="103">
        <f>T$468*T500*'RS Charges'!T892</f>
        <v>0</v>
      </c>
      <c r="U562" s="103">
        <f>U$468*U500*'RS Charges'!U892</f>
        <v>0</v>
      </c>
      <c r="V562" s="103">
        <f>V$468*V500*'RS Charges'!V892</f>
        <v>0</v>
      </c>
      <c r="W562" s="103">
        <f>W$468*W500*'RS Charges'!W892</f>
        <v>0</v>
      </c>
      <c r="X562" s="103">
        <f>X$468*X500*'RS Charges'!X892</f>
        <v>0</v>
      </c>
      <c r="Y562" s="103">
        <f>Y$468*Y500*'RS Charges'!Y892</f>
        <v>0</v>
      </c>
      <c r="Z562" s="103">
        <f>Z$468*Z500*'RS Charges'!Z892</f>
        <v>0</v>
      </c>
      <c r="AA562" s="103">
        <f>AA$468*AA500*'RS Charges'!AA892</f>
        <v>0</v>
      </c>
      <c r="AB562" s="103">
        <f>AB$468*AB500*'RS Charges'!AB892</f>
        <v>0</v>
      </c>
      <c r="AC562" s="104">
        <f>AC$468*AC500*'RS Charges'!AC892</f>
        <v>0</v>
      </c>
      <c r="AE562" s="105">
        <f>AE$468*AE500*'RS Charges'!AE892</f>
        <v>0</v>
      </c>
      <c r="AG562" s="105">
        <f>AG$468*AG500*'RS Charges'!AG892</f>
        <v>0</v>
      </c>
      <c r="AI562" s="105">
        <f>AI$468*AI500*'RS Charges'!AI892</f>
        <v>0</v>
      </c>
      <c r="AK562" s="301"/>
    </row>
    <row r="563" spans="4:37" ht="12.75" customHeight="1" outlineLevel="1" x14ac:dyDescent="0.25">
      <c r="D563" s="139" t="str">
        <f t="shared" si="16"/>
        <v>[Rolling Stock - Units/Trains Line 31]</v>
      </c>
      <c r="E563" s="102"/>
      <c r="F563" s="140" t="str">
        <f t="shared" si="17"/>
        <v>£000</v>
      </c>
      <c r="G563" s="103">
        <f>G$468*G501*'RS Charges'!G893</f>
        <v>0</v>
      </c>
      <c r="H563" s="103">
        <f>H$468*H501*'RS Charges'!H893</f>
        <v>0</v>
      </c>
      <c r="I563" s="103">
        <f>I$468*I501*'RS Charges'!I893</f>
        <v>0</v>
      </c>
      <c r="J563" s="103">
        <f>J$468*J501*'RS Charges'!J893</f>
        <v>0</v>
      </c>
      <c r="K563" s="103">
        <f>K$468*K501*'RS Charges'!K893</f>
        <v>0</v>
      </c>
      <c r="L563" s="103">
        <f>L$468*L501*'RS Charges'!L893</f>
        <v>0</v>
      </c>
      <c r="M563" s="103">
        <f>M$468*M501*'RS Charges'!M893</f>
        <v>0</v>
      </c>
      <c r="N563" s="103">
        <f>N$468*N501*'RS Charges'!N893</f>
        <v>0</v>
      </c>
      <c r="O563" s="103">
        <f>O$468*O501*'RS Charges'!O893</f>
        <v>0</v>
      </c>
      <c r="P563" s="103">
        <f>P$468*P501*'RS Charges'!P893</f>
        <v>0</v>
      </c>
      <c r="Q563" s="103">
        <f>Q$468*Q501*'RS Charges'!Q893</f>
        <v>0</v>
      </c>
      <c r="R563" s="103">
        <f>R$468*R501*'RS Charges'!R893</f>
        <v>0</v>
      </c>
      <c r="S563" s="103">
        <f>S$468*S501*'RS Charges'!S893</f>
        <v>0</v>
      </c>
      <c r="T563" s="103">
        <f>T$468*T501*'RS Charges'!T893</f>
        <v>0</v>
      </c>
      <c r="U563" s="103">
        <f>U$468*U501*'RS Charges'!U893</f>
        <v>0</v>
      </c>
      <c r="V563" s="103">
        <f>V$468*V501*'RS Charges'!V893</f>
        <v>0</v>
      </c>
      <c r="W563" s="103">
        <f>W$468*W501*'RS Charges'!W893</f>
        <v>0</v>
      </c>
      <c r="X563" s="103">
        <f>X$468*X501*'RS Charges'!X893</f>
        <v>0</v>
      </c>
      <c r="Y563" s="103">
        <f>Y$468*Y501*'RS Charges'!Y893</f>
        <v>0</v>
      </c>
      <c r="Z563" s="103">
        <f>Z$468*Z501*'RS Charges'!Z893</f>
        <v>0</v>
      </c>
      <c r="AA563" s="103">
        <f>AA$468*AA501*'RS Charges'!AA893</f>
        <v>0</v>
      </c>
      <c r="AB563" s="103">
        <f>AB$468*AB501*'RS Charges'!AB893</f>
        <v>0</v>
      </c>
      <c r="AC563" s="104">
        <f>AC$468*AC501*'RS Charges'!AC893</f>
        <v>0</v>
      </c>
      <c r="AE563" s="105">
        <f>AE$468*AE501*'RS Charges'!AE893</f>
        <v>0</v>
      </c>
      <c r="AG563" s="105">
        <f>AG$468*AG501*'RS Charges'!AG893</f>
        <v>0</v>
      </c>
      <c r="AI563" s="105">
        <f>AI$468*AI501*'RS Charges'!AI893</f>
        <v>0</v>
      </c>
      <c r="AK563" s="301"/>
    </row>
    <row r="564" spans="4:37" ht="12.75" customHeight="1" outlineLevel="1" x14ac:dyDescent="0.25">
      <c r="D564" s="139" t="str">
        <f t="shared" si="16"/>
        <v>[Rolling Stock - Units/Trains Line 32]</v>
      </c>
      <c r="E564" s="102"/>
      <c r="F564" s="140" t="str">
        <f t="shared" si="17"/>
        <v>£000</v>
      </c>
      <c r="G564" s="103">
        <f>G$468*G502*'RS Charges'!G894</f>
        <v>0</v>
      </c>
      <c r="H564" s="103">
        <f>H$468*H502*'RS Charges'!H894</f>
        <v>0</v>
      </c>
      <c r="I564" s="103">
        <f>I$468*I502*'RS Charges'!I894</f>
        <v>0</v>
      </c>
      <c r="J564" s="103">
        <f>J$468*J502*'RS Charges'!J894</f>
        <v>0</v>
      </c>
      <c r="K564" s="103">
        <f>K$468*K502*'RS Charges'!K894</f>
        <v>0</v>
      </c>
      <c r="L564" s="103">
        <f>L$468*L502*'RS Charges'!L894</f>
        <v>0</v>
      </c>
      <c r="M564" s="103">
        <f>M$468*M502*'RS Charges'!M894</f>
        <v>0</v>
      </c>
      <c r="N564" s="103">
        <f>N$468*N502*'RS Charges'!N894</f>
        <v>0</v>
      </c>
      <c r="O564" s="103">
        <f>O$468*O502*'RS Charges'!O894</f>
        <v>0</v>
      </c>
      <c r="P564" s="103">
        <f>P$468*P502*'RS Charges'!P894</f>
        <v>0</v>
      </c>
      <c r="Q564" s="103">
        <f>Q$468*Q502*'RS Charges'!Q894</f>
        <v>0</v>
      </c>
      <c r="R564" s="103">
        <f>R$468*R502*'RS Charges'!R894</f>
        <v>0</v>
      </c>
      <c r="S564" s="103">
        <f>S$468*S502*'RS Charges'!S894</f>
        <v>0</v>
      </c>
      <c r="T564" s="103">
        <f>T$468*T502*'RS Charges'!T894</f>
        <v>0</v>
      </c>
      <c r="U564" s="103">
        <f>U$468*U502*'RS Charges'!U894</f>
        <v>0</v>
      </c>
      <c r="V564" s="103">
        <f>V$468*V502*'RS Charges'!V894</f>
        <v>0</v>
      </c>
      <c r="W564" s="103">
        <f>W$468*W502*'RS Charges'!W894</f>
        <v>0</v>
      </c>
      <c r="X564" s="103">
        <f>X$468*X502*'RS Charges'!X894</f>
        <v>0</v>
      </c>
      <c r="Y564" s="103">
        <f>Y$468*Y502*'RS Charges'!Y894</f>
        <v>0</v>
      </c>
      <c r="Z564" s="103">
        <f>Z$468*Z502*'RS Charges'!Z894</f>
        <v>0</v>
      </c>
      <c r="AA564" s="103">
        <f>AA$468*AA502*'RS Charges'!AA894</f>
        <v>0</v>
      </c>
      <c r="AB564" s="103">
        <f>AB$468*AB502*'RS Charges'!AB894</f>
        <v>0</v>
      </c>
      <c r="AC564" s="104">
        <f>AC$468*AC502*'RS Charges'!AC894</f>
        <v>0</v>
      </c>
      <c r="AE564" s="105">
        <f>AE$468*AE502*'RS Charges'!AE894</f>
        <v>0</v>
      </c>
      <c r="AG564" s="105">
        <f>AG$468*AG502*'RS Charges'!AG894</f>
        <v>0</v>
      </c>
      <c r="AI564" s="105">
        <f>AI$468*AI502*'RS Charges'!AI894</f>
        <v>0</v>
      </c>
      <c r="AK564" s="301"/>
    </row>
    <row r="565" spans="4:37" ht="12.75" customHeight="1" outlineLevel="1" x14ac:dyDescent="0.25">
      <c r="D565" s="139" t="str">
        <f t="shared" si="16"/>
        <v>[Rolling Stock - Units/Trains Line 33]</v>
      </c>
      <c r="E565" s="102"/>
      <c r="F565" s="140" t="str">
        <f t="shared" si="17"/>
        <v>£000</v>
      </c>
      <c r="G565" s="103">
        <f>G$468*G503*'RS Charges'!G895</f>
        <v>0</v>
      </c>
      <c r="H565" s="103">
        <f>H$468*H503*'RS Charges'!H895</f>
        <v>0</v>
      </c>
      <c r="I565" s="103">
        <f>I$468*I503*'RS Charges'!I895</f>
        <v>0</v>
      </c>
      <c r="J565" s="103">
        <f>J$468*J503*'RS Charges'!J895</f>
        <v>0</v>
      </c>
      <c r="K565" s="103">
        <f>K$468*K503*'RS Charges'!K895</f>
        <v>0</v>
      </c>
      <c r="L565" s="103">
        <f>L$468*L503*'RS Charges'!L895</f>
        <v>0</v>
      </c>
      <c r="M565" s="103">
        <f>M$468*M503*'RS Charges'!M895</f>
        <v>0</v>
      </c>
      <c r="N565" s="103">
        <f>N$468*N503*'RS Charges'!N895</f>
        <v>0</v>
      </c>
      <c r="O565" s="103">
        <f>O$468*O503*'RS Charges'!O895</f>
        <v>0</v>
      </c>
      <c r="P565" s="103">
        <f>P$468*P503*'RS Charges'!P895</f>
        <v>0</v>
      </c>
      <c r="Q565" s="103">
        <f>Q$468*Q503*'RS Charges'!Q895</f>
        <v>0</v>
      </c>
      <c r="R565" s="103">
        <f>R$468*R503*'RS Charges'!R895</f>
        <v>0</v>
      </c>
      <c r="S565" s="103">
        <f>S$468*S503*'RS Charges'!S895</f>
        <v>0</v>
      </c>
      <c r="T565" s="103">
        <f>T$468*T503*'RS Charges'!T895</f>
        <v>0</v>
      </c>
      <c r="U565" s="103">
        <f>U$468*U503*'RS Charges'!U895</f>
        <v>0</v>
      </c>
      <c r="V565" s="103">
        <f>V$468*V503*'RS Charges'!V895</f>
        <v>0</v>
      </c>
      <c r="W565" s="103">
        <f>W$468*W503*'RS Charges'!W895</f>
        <v>0</v>
      </c>
      <c r="X565" s="103">
        <f>X$468*X503*'RS Charges'!X895</f>
        <v>0</v>
      </c>
      <c r="Y565" s="103">
        <f>Y$468*Y503*'RS Charges'!Y895</f>
        <v>0</v>
      </c>
      <c r="Z565" s="103">
        <f>Z$468*Z503*'RS Charges'!Z895</f>
        <v>0</v>
      </c>
      <c r="AA565" s="103">
        <f>AA$468*AA503*'RS Charges'!AA895</f>
        <v>0</v>
      </c>
      <c r="AB565" s="103">
        <f>AB$468*AB503*'RS Charges'!AB895</f>
        <v>0</v>
      </c>
      <c r="AC565" s="104">
        <f>AC$468*AC503*'RS Charges'!AC895</f>
        <v>0</v>
      </c>
      <c r="AE565" s="105">
        <f>AE$468*AE503*'RS Charges'!AE895</f>
        <v>0</v>
      </c>
      <c r="AG565" s="105">
        <f>AG$468*AG503*'RS Charges'!AG895</f>
        <v>0</v>
      </c>
      <c r="AI565" s="105">
        <f>AI$468*AI503*'RS Charges'!AI895</f>
        <v>0</v>
      </c>
      <c r="AK565" s="301"/>
    </row>
    <row r="566" spans="4:37" ht="12.75" customHeight="1" outlineLevel="1" x14ac:dyDescent="0.25">
      <c r="D566" s="139" t="str">
        <f t="shared" si="16"/>
        <v>[Rolling Stock - Units/Trains Line 34]</v>
      </c>
      <c r="E566" s="102"/>
      <c r="F566" s="140" t="str">
        <f t="shared" si="17"/>
        <v>£000</v>
      </c>
      <c r="G566" s="103">
        <f>G$468*G504*'RS Charges'!G896</f>
        <v>0</v>
      </c>
      <c r="H566" s="103">
        <f>H$468*H504*'RS Charges'!H896</f>
        <v>0</v>
      </c>
      <c r="I566" s="103">
        <f>I$468*I504*'RS Charges'!I896</f>
        <v>0</v>
      </c>
      <c r="J566" s="103">
        <f>J$468*J504*'RS Charges'!J896</f>
        <v>0</v>
      </c>
      <c r="K566" s="103">
        <f>K$468*K504*'RS Charges'!K896</f>
        <v>0</v>
      </c>
      <c r="L566" s="103">
        <f>L$468*L504*'RS Charges'!L896</f>
        <v>0</v>
      </c>
      <c r="M566" s="103">
        <f>M$468*M504*'RS Charges'!M896</f>
        <v>0</v>
      </c>
      <c r="N566" s="103">
        <f>N$468*N504*'RS Charges'!N896</f>
        <v>0</v>
      </c>
      <c r="O566" s="103">
        <f>O$468*O504*'RS Charges'!O896</f>
        <v>0</v>
      </c>
      <c r="P566" s="103">
        <f>P$468*P504*'RS Charges'!P896</f>
        <v>0</v>
      </c>
      <c r="Q566" s="103">
        <f>Q$468*Q504*'RS Charges'!Q896</f>
        <v>0</v>
      </c>
      <c r="R566" s="103">
        <f>R$468*R504*'RS Charges'!R896</f>
        <v>0</v>
      </c>
      <c r="S566" s="103">
        <f>S$468*S504*'RS Charges'!S896</f>
        <v>0</v>
      </c>
      <c r="T566" s="103">
        <f>T$468*T504*'RS Charges'!T896</f>
        <v>0</v>
      </c>
      <c r="U566" s="103">
        <f>U$468*U504*'RS Charges'!U896</f>
        <v>0</v>
      </c>
      <c r="V566" s="103">
        <f>V$468*V504*'RS Charges'!V896</f>
        <v>0</v>
      </c>
      <c r="W566" s="103">
        <f>W$468*W504*'RS Charges'!W896</f>
        <v>0</v>
      </c>
      <c r="X566" s="103">
        <f>X$468*X504*'RS Charges'!X896</f>
        <v>0</v>
      </c>
      <c r="Y566" s="103">
        <f>Y$468*Y504*'RS Charges'!Y896</f>
        <v>0</v>
      </c>
      <c r="Z566" s="103">
        <f>Z$468*Z504*'RS Charges'!Z896</f>
        <v>0</v>
      </c>
      <c r="AA566" s="103">
        <f>AA$468*AA504*'RS Charges'!AA896</f>
        <v>0</v>
      </c>
      <c r="AB566" s="103">
        <f>AB$468*AB504*'RS Charges'!AB896</f>
        <v>0</v>
      </c>
      <c r="AC566" s="104">
        <f>AC$468*AC504*'RS Charges'!AC896</f>
        <v>0</v>
      </c>
      <c r="AE566" s="105">
        <f>AE$468*AE504*'RS Charges'!AE896</f>
        <v>0</v>
      </c>
      <c r="AG566" s="105">
        <f>AG$468*AG504*'RS Charges'!AG896</f>
        <v>0</v>
      </c>
      <c r="AI566" s="105">
        <f>AI$468*AI504*'RS Charges'!AI896</f>
        <v>0</v>
      </c>
      <c r="AK566" s="301"/>
    </row>
    <row r="567" spans="4:37" ht="12.75" customHeight="1" outlineLevel="1" x14ac:dyDescent="0.25">
      <c r="D567" s="139" t="str">
        <f t="shared" si="16"/>
        <v>[Rolling Stock - Units/Trains Line 35]</v>
      </c>
      <c r="E567" s="102"/>
      <c r="F567" s="140" t="str">
        <f t="shared" si="17"/>
        <v>£000</v>
      </c>
      <c r="G567" s="103">
        <f>G$468*G505*'RS Charges'!G897</f>
        <v>0</v>
      </c>
      <c r="H567" s="103">
        <f>H$468*H505*'RS Charges'!H897</f>
        <v>0</v>
      </c>
      <c r="I567" s="103">
        <f>I$468*I505*'RS Charges'!I897</f>
        <v>0</v>
      </c>
      <c r="J567" s="103">
        <f>J$468*J505*'RS Charges'!J897</f>
        <v>0</v>
      </c>
      <c r="K567" s="103">
        <f>K$468*K505*'RS Charges'!K897</f>
        <v>0</v>
      </c>
      <c r="L567" s="103">
        <f>L$468*L505*'RS Charges'!L897</f>
        <v>0</v>
      </c>
      <c r="M567" s="103">
        <f>M$468*M505*'RS Charges'!M897</f>
        <v>0</v>
      </c>
      <c r="N567" s="103">
        <f>N$468*N505*'RS Charges'!N897</f>
        <v>0</v>
      </c>
      <c r="O567" s="103">
        <f>O$468*O505*'RS Charges'!O897</f>
        <v>0</v>
      </c>
      <c r="P567" s="103">
        <f>P$468*P505*'RS Charges'!P897</f>
        <v>0</v>
      </c>
      <c r="Q567" s="103">
        <f>Q$468*Q505*'RS Charges'!Q897</f>
        <v>0</v>
      </c>
      <c r="R567" s="103">
        <f>R$468*R505*'RS Charges'!R897</f>
        <v>0</v>
      </c>
      <c r="S567" s="103">
        <f>S$468*S505*'RS Charges'!S897</f>
        <v>0</v>
      </c>
      <c r="T567" s="103">
        <f>T$468*T505*'RS Charges'!T897</f>
        <v>0</v>
      </c>
      <c r="U567" s="103">
        <f>U$468*U505*'RS Charges'!U897</f>
        <v>0</v>
      </c>
      <c r="V567" s="103">
        <f>V$468*V505*'RS Charges'!V897</f>
        <v>0</v>
      </c>
      <c r="W567" s="103">
        <f>W$468*W505*'RS Charges'!W897</f>
        <v>0</v>
      </c>
      <c r="X567" s="103">
        <f>X$468*X505*'RS Charges'!X897</f>
        <v>0</v>
      </c>
      <c r="Y567" s="103">
        <f>Y$468*Y505*'RS Charges'!Y897</f>
        <v>0</v>
      </c>
      <c r="Z567" s="103">
        <f>Z$468*Z505*'RS Charges'!Z897</f>
        <v>0</v>
      </c>
      <c r="AA567" s="103">
        <f>AA$468*AA505*'RS Charges'!AA897</f>
        <v>0</v>
      </c>
      <c r="AB567" s="103">
        <f>AB$468*AB505*'RS Charges'!AB897</f>
        <v>0</v>
      </c>
      <c r="AC567" s="104">
        <f>AC$468*AC505*'RS Charges'!AC897</f>
        <v>0</v>
      </c>
      <c r="AE567" s="105">
        <f>AE$468*AE505*'RS Charges'!AE897</f>
        <v>0</v>
      </c>
      <c r="AG567" s="105">
        <f>AG$468*AG505*'RS Charges'!AG897</f>
        <v>0</v>
      </c>
      <c r="AI567" s="105">
        <f>AI$468*AI505*'RS Charges'!AI897</f>
        <v>0</v>
      </c>
      <c r="AK567" s="301"/>
    </row>
    <row r="568" spans="4:37" ht="12.75" customHeight="1" outlineLevel="1" x14ac:dyDescent="0.25">
      <c r="D568" s="139" t="str">
        <f t="shared" si="16"/>
        <v>[Rolling Stock - Units/Trains Line 36]</v>
      </c>
      <c r="E568" s="102"/>
      <c r="F568" s="140" t="str">
        <f t="shared" si="17"/>
        <v>£000</v>
      </c>
      <c r="G568" s="103">
        <f>G$468*G506*'RS Charges'!G898</f>
        <v>0</v>
      </c>
      <c r="H568" s="103">
        <f>H$468*H506*'RS Charges'!H898</f>
        <v>0</v>
      </c>
      <c r="I568" s="103">
        <f>I$468*I506*'RS Charges'!I898</f>
        <v>0</v>
      </c>
      <c r="J568" s="103">
        <f>J$468*J506*'RS Charges'!J898</f>
        <v>0</v>
      </c>
      <c r="K568" s="103">
        <f>K$468*K506*'RS Charges'!K898</f>
        <v>0</v>
      </c>
      <c r="L568" s="103">
        <f>L$468*L506*'RS Charges'!L898</f>
        <v>0</v>
      </c>
      <c r="M568" s="103">
        <f>M$468*M506*'RS Charges'!M898</f>
        <v>0</v>
      </c>
      <c r="N568" s="103">
        <f>N$468*N506*'RS Charges'!N898</f>
        <v>0</v>
      </c>
      <c r="O568" s="103">
        <f>O$468*O506*'RS Charges'!O898</f>
        <v>0</v>
      </c>
      <c r="P568" s="103">
        <f>P$468*P506*'RS Charges'!P898</f>
        <v>0</v>
      </c>
      <c r="Q568" s="103">
        <f>Q$468*Q506*'RS Charges'!Q898</f>
        <v>0</v>
      </c>
      <c r="R568" s="103">
        <f>R$468*R506*'RS Charges'!R898</f>
        <v>0</v>
      </c>
      <c r="S568" s="103">
        <f>S$468*S506*'RS Charges'!S898</f>
        <v>0</v>
      </c>
      <c r="T568" s="103">
        <f>T$468*T506*'RS Charges'!T898</f>
        <v>0</v>
      </c>
      <c r="U568" s="103">
        <f>U$468*U506*'RS Charges'!U898</f>
        <v>0</v>
      </c>
      <c r="V568" s="103">
        <f>V$468*V506*'RS Charges'!V898</f>
        <v>0</v>
      </c>
      <c r="W568" s="103">
        <f>W$468*W506*'RS Charges'!W898</f>
        <v>0</v>
      </c>
      <c r="X568" s="103">
        <f>X$468*X506*'RS Charges'!X898</f>
        <v>0</v>
      </c>
      <c r="Y568" s="103">
        <f>Y$468*Y506*'RS Charges'!Y898</f>
        <v>0</v>
      </c>
      <c r="Z568" s="103">
        <f>Z$468*Z506*'RS Charges'!Z898</f>
        <v>0</v>
      </c>
      <c r="AA568" s="103">
        <f>AA$468*AA506*'RS Charges'!AA898</f>
        <v>0</v>
      </c>
      <c r="AB568" s="103">
        <f>AB$468*AB506*'RS Charges'!AB898</f>
        <v>0</v>
      </c>
      <c r="AC568" s="104">
        <f>AC$468*AC506*'RS Charges'!AC898</f>
        <v>0</v>
      </c>
      <c r="AE568" s="105">
        <f>AE$468*AE506*'RS Charges'!AE898</f>
        <v>0</v>
      </c>
      <c r="AG568" s="105">
        <f>AG$468*AG506*'RS Charges'!AG898</f>
        <v>0</v>
      </c>
      <c r="AI568" s="105">
        <f>AI$468*AI506*'RS Charges'!AI898</f>
        <v>0</v>
      </c>
      <c r="AK568" s="301"/>
    </row>
    <row r="569" spans="4:37" ht="12.75" customHeight="1" outlineLevel="1" x14ac:dyDescent="0.25">
      <c r="D569" s="139" t="str">
        <f t="shared" si="16"/>
        <v>[Rolling Stock - Units/Trains Line 37]</v>
      </c>
      <c r="E569" s="102"/>
      <c r="F569" s="140" t="str">
        <f t="shared" si="17"/>
        <v>£000</v>
      </c>
      <c r="G569" s="103">
        <f>G$468*G507*'RS Charges'!G899</f>
        <v>0</v>
      </c>
      <c r="H569" s="103">
        <f>H$468*H507*'RS Charges'!H899</f>
        <v>0</v>
      </c>
      <c r="I569" s="103">
        <f>I$468*I507*'RS Charges'!I899</f>
        <v>0</v>
      </c>
      <c r="J569" s="103">
        <f>J$468*J507*'RS Charges'!J899</f>
        <v>0</v>
      </c>
      <c r="K569" s="103">
        <f>K$468*K507*'RS Charges'!K899</f>
        <v>0</v>
      </c>
      <c r="L569" s="103">
        <f>L$468*L507*'RS Charges'!L899</f>
        <v>0</v>
      </c>
      <c r="M569" s="103">
        <f>M$468*M507*'RS Charges'!M899</f>
        <v>0</v>
      </c>
      <c r="N569" s="103">
        <f>N$468*N507*'RS Charges'!N899</f>
        <v>0</v>
      </c>
      <c r="O569" s="103">
        <f>O$468*O507*'RS Charges'!O899</f>
        <v>0</v>
      </c>
      <c r="P569" s="103">
        <f>P$468*P507*'RS Charges'!P899</f>
        <v>0</v>
      </c>
      <c r="Q569" s="103">
        <f>Q$468*Q507*'RS Charges'!Q899</f>
        <v>0</v>
      </c>
      <c r="R569" s="103">
        <f>R$468*R507*'RS Charges'!R899</f>
        <v>0</v>
      </c>
      <c r="S569" s="103">
        <f>S$468*S507*'RS Charges'!S899</f>
        <v>0</v>
      </c>
      <c r="T569" s="103">
        <f>T$468*T507*'RS Charges'!T899</f>
        <v>0</v>
      </c>
      <c r="U569" s="103">
        <f>U$468*U507*'RS Charges'!U899</f>
        <v>0</v>
      </c>
      <c r="V569" s="103">
        <f>V$468*V507*'RS Charges'!V899</f>
        <v>0</v>
      </c>
      <c r="W569" s="103">
        <f>W$468*W507*'RS Charges'!W899</f>
        <v>0</v>
      </c>
      <c r="X569" s="103">
        <f>X$468*X507*'RS Charges'!X899</f>
        <v>0</v>
      </c>
      <c r="Y569" s="103">
        <f>Y$468*Y507*'RS Charges'!Y899</f>
        <v>0</v>
      </c>
      <c r="Z569" s="103">
        <f>Z$468*Z507*'RS Charges'!Z899</f>
        <v>0</v>
      </c>
      <c r="AA569" s="103">
        <f>AA$468*AA507*'RS Charges'!AA899</f>
        <v>0</v>
      </c>
      <c r="AB569" s="103">
        <f>AB$468*AB507*'RS Charges'!AB899</f>
        <v>0</v>
      </c>
      <c r="AC569" s="104">
        <f>AC$468*AC507*'RS Charges'!AC899</f>
        <v>0</v>
      </c>
      <c r="AE569" s="105">
        <f>AE$468*AE507*'RS Charges'!AE899</f>
        <v>0</v>
      </c>
      <c r="AG569" s="105">
        <f>AG$468*AG507*'RS Charges'!AG899</f>
        <v>0</v>
      </c>
      <c r="AI569" s="105">
        <f>AI$468*AI507*'RS Charges'!AI899</f>
        <v>0</v>
      </c>
      <c r="AK569" s="301"/>
    </row>
    <row r="570" spans="4:37" ht="12.75" customHeight="1" outlineLevel="1" x14ac:dyDescent="0.25">
      <c r="D570" s="139" t="str">
        <f t="shared" si="16"/>
        <v>[Rolling Stock - Units/Trains Line 38]</v>
      </c>
      <c r="E570" s="102"/>
      <c r="F570" s="140" t="str">
        <f t="shared" si="17"/>
        <v>£000</v>
      </c>
      <c r="G570" s="103">
        <f>G$468*G508*'RS Charges'!G900</f>
        <v>0</v>
      </c>
      <c r="H570" s="103">
        <f>H$468*H508*'RS Charges'!H900</f>
        <v>0</v>
      </c>
      <c r="I570" s="103">
        <f>I$468*I508*'RS Charges'!I900</f>
        <v>0</v>
      </c>
      <c r="J570" s="103">
        <f>J$468*J508*'RS Charges'!J900</f>
        <v>0</v>
      </c>
      <c r="K570" s="103">
        <f>K$468*K508*'RS Charges'!K900</f>
        <v>0</v>
      </c>
      <c r="L570" s="103">
        <f>L$468*L508*'RS Charges'!L900</f>
        <v>0</v>
      </c>
      <c r="M570" s="103">
        <f>M$468*M508*'RS Charges'!M900</f>
        <v>0</v>
      </c>
      <c r="N570" s="103">
        <f>N$468*N508*'RS Charges'!N900</f>
        <v>0</v>
      </c>
      <c r="O570" s="103">
        <f>O$468*O508*'RS Charges'!O900</f>
        <v>0</v>
      </c>
      <c r="P570" s="103">
        <f>P$468*P508*'RS Charges'!P900</f>
        <v>0</v>
      </c>
      <c r="Q570" s="103">
        <f>Q$468*Q508*'RS Charges'!Q900</f>
        <v>0</v>
      </c>
      <c r="R570" s="103">
        <f>R$468*R508*'RS Charges'!R900</f>
        <v>0</v>
      </c>
      <c r="S570" s="103">
        <f>S$468*S508*'RS Charges'!S900</f>
        <v>0</v>
      </c>
      <c r="T570" s="103">
        <f>T$468*T508*'RS Charges'!T900</f>
        <v>0</v>
      </c>
      <c r="U570" s="103">
        <f>U$468*U508*'RS Charges'!U900</f>
        <v>0</v>
      </c>
      <c r="V570" s="103">
        <f>V$468*V508*'RS Charges'!V900</f>
        <v>0</v>
      </c>
      <c r="W570" s="103">
        <f>W$468*W508*'RS Charges'!W900</f>
        <v>0</v>
      </c>
      <c r="X570" s="103">
        <f>X$468*X508*'RS Charges'!X900</f>
        <v>0</v>
      </c>
      <c r="Y570" s="103">
        <f>Y$468*Y508*'RS Charges'!Y900</f>
        <v>0</v>
      </c>
      <c r="Z570" s="103">
        <f>Z$468*Z508*'RS Charges'!Z900</f>
        <v>0</v>
      </c>
      <c r="AA570" s="103">
        <f>AA$468*AA508*'RS Charges'!AA900</f>
        <v>0</v>
      </c>
      <c r="AB570" s="103">
        <f>AB$468*AB508*'RS Charges'!AB900</f>
        <v>0</v>
      </c>
      <c r="AC570" s="104">
        <f>AC$468*AC508*'RS Charges'!AC900</f>
        <v>0</v>
      </c>
      <c r="AE570" s="105">
        <f>AE$468*AE508*'RS Charges'!AE900</f>
        <v>0</v>
      </c>
      <c r="AG570" s="105">
        <f>AG$468*AG508*'RS Charges'!AG900</f>
        <v>0</v>
      </c>
      <c r="AI570" s="105">
        <f>AI$468*AI508*'RS Charges'!AI900</f>
        <v>0</v>
      </c>
      <c r="AK570" s="301"/>
    </row>
    <row r="571" spans="4:37" ht="12.75" customHeight="1" outlineLevel="1" x14ac:dyDescent="0.25">
      <c r="D571" s="139" t="str">
        <f t="shared" si="16"/>
        <v>[Rolling Stock - Units/Trains Line 39]</v>
      </c>
      <c r="E571" s="102"/>
      <c r="F571" s="140" t="str">
        <f t="shared" si="17"/>
        <v>£000</v>
      </c>
      <c r="G571" s="103">
        <f>G$468*G509*'RS Charges'!G901</f>
        <v>0</v>
      </c>
      <c r="H571" s="103">
        <f>H$468*H509*'RS Charges'!H901</f>
        <v>0</v>
      </c>
      <c r="I571" s="103">
        <f>I$468*I509*'RS Charges'!I901</f>
        <v>0</v>
      </c>
      <c r="J571" s="103">
        <f>J$468*J509*'RS Charges'!J901</f>
        <v>0</v>
      </c>
      <c r="K571" s="103">
        <f>K$468*K509*'RS Charges'!K901</f>
        <v>0</v>
      </c>
      <c r="L571" s="103">
        <f>L$468*L509*'RS Charges'!L901</f>
        <v>0</v>
      </c>
      <c r="M571" s="103">
        <f>M$468*M509*'RS Charges'!M901</f>
        <v>0</v>
      </c>
      <c r="N571" s="103">
        <f>N$468*N509*'RS Charges'!N901</f>
        <v>0</v>
      </c>
      <c r="O571" s="103">
        <f>O$468*O509*'RS Charges'!O901</f>
        <v>0</v>
      </c>
      <c r="P571" s="103">
        <f>P$468*P509*'RS Charges'!P901</f>
        <v>0</v>
      </c>
      <c r="Q571" s="103">
        <f>Q$468*Q509*'RS Charges'!Q901</f>
        <v>0</v>
      </c>
      <c r="R571" s="103">
        <f>R$468*R509*'RS Charges'!R901</f>
        <v>0</v>
      </c>
      <c r="S571" s="103">
        <f>S$468*S509*'RS Charges'!S901</f>
        <v>0</v>
      </c>
      <c r="T571" s="103">
        <f>T$468*T509*'RS Charges'!T901</f>
        <v>0</v>
      </c>
      <c r="U571" s="103">
        <f>U$468*U509*'RS Charges'!U901</f>
        <v>0</v>
      </c>
      <c r="V571" s="103">
        <f>V$468*V509*'RS Charges'!V901</f>
        <v>0</v>
      </c>
      <c r="W571" s="103">
        <f>W$468*W509*'RS Charges'!W901</f>
        <v>0</v>
      </c>
      <c r="X571" s="103">
        <f>X$468*X509*'RS Charges'!X901</f>
        <v>0</v>
      </c>
      <c r="Y571" s="103">
        <f>Y$468*Y509*'RS Charges'!Y901</f>
        <v>0</v>
      </c>
      <c r="Z571" s="103">
        <f>Z$468*Z509*'RS Charges'!Z901</f>
        <v>0</v>
      </c>
      <c r="AA571" s="103">
        <f>AA$468*AA509*'RS Charges'!AA901</f>
        <v>0</v>
      </c>
      <c r="AB571" s="103">
        <f>AB$468*AB509*'RS Charges'!AB901</f>
        <v>0</v>
      </c>
      <c r="AC571" s="104">
        <f>AC$468*AC509*'RS Charges'!AC901</f>
        <v>0</v>
      </c>
      <c r="AE571" s="105">
        <f>AE$468*AE509*'RS Charges'!AE901</f>
        <v>0</v>
      </c>
      <c r="AG571" s="105">
        <f>AG$468*AG509*'RS Charges'!AG901</f>
        <v>0</v>
      </c>
      <c r="AI571" s="105">
        <f>AI$468*AI509*'RS Charges'!AI901</f>
        <v>0</v>
      </c>
      <c r="AK571" s="301"/>
    </row>
    <row r="572" spans="4:37" ht="12.75" customHeight="1" outlineLevel="1" x14ac:dyDescent="0.25">
      <c r="D572" s="139" t="str">
        <f t="shared" si="16"/>
        <v>[Rolling Stock - Units/Trains Line 40]</v>
      </c>
      <c r="E572" s="102"/>
      <c r="F572" s="140" t="str">
        <f t="shared" si="17"/>
        <v>£000</v>
      </c>
      <c r="G572" s="103">
        <f>G$468*G510*'RS Charges'!G902</f>
        <v>0</v>
      </c>
      <c r="H572" s="103">
        <f>H$468*H510*'RS Charges'!H902</f>
        <v>0</v>
      </c>
      <c r="I572" s="103">
        <f>I$468*I510*'RS Charges'!I902</f>
        <v>0</v>
      </c>
      <c r="J572" s="103">
        <f>J$468*J510*'RS Charges'!J902</f>
        <v>0</v>
      </c>
      <c r="K572" s="103">
        <f>K$468*K510*'RS Charges'!K902</f>
        <v>0</v>
      </c>
      <c r="L572" s="103">
        <f>L$468*L510*'RS Charges'!L902</f>
        <v>0</v>
      </c>
      <c r="M572" s="103">
        <f>M$468*M510*'RS Charges'!M902</f>
        <v>0</v>
      </c>
      <c r="N572" s="103">
        <f>N$468*N510*'RS Charges'!N902</f>
        <v>0</v>
      </c>
      <c r="O572" s="103">
        <f>O$468*O510*'RS Charges'!O902</f>
        <v>0</v>
      </c>
      <c r="P572" s="103">
        <f>P$468*P510*'RS Charges'!P902</f>
        <v>0</v>
      </c>
      <c r="Q572" s="103">
        <f>Q$468*Q510*'RS Charges'!Q902</f>
        <v>0</v>
      </c>
      <c r="R572" s="103">
        <f>R$468*R510*'RS Charges'!R902</f>
        <v>0</v>
      </c>
      <c r="S572" s="103">
        <f>S$468*S510*'RS Charges'!S902</f>
        <v>0</v>
      </c>
      <c r="T572" s="103">
        <f>T$468*T510*'RS Charges'!T902</f>
        <v>0</v>
      </c>
      <c r="U572" s="103">
        <f>U$468*U510*'RS Charges'!U902</f>
        <v>0</v>
      </c>
      <c r="V572" s="103">
        <f>V$468*V510*'RS Charges'!V902</f>
        <v>0</v>
      </c>
      <c r="W572" s="103">
        <f>W$468*W510*'RS Charges'!W902</f>
        <v>0</v>
      </c>
      <c r="X572" s="103">
        <f>X$468*X510*'RS Charges'!X902</f>
        <v>0</v>
      </c>
      <c r="Y572" s="103">
        <f>Y$468*Y510*'RS Charges'!Y902</f>
        <v>0</v>
      </c>
      <c r="Z572" s="103">
        <f>Z$468*Z510*'RS Charges'!Z902</f>
        <v>0</v>
      </c>
      <c r="AA572" s="103">
        <f>AA$468*AA510*'RS Charges'!AA902</f>
        <v>0</v>
      </c>
      <c r="AB572" s="103">
        <f>AB$468*AB510*'RS Charges'!AB902</f>
        <v>0</v>
      </c>
      <c r="AC572" s="104">
        <f>AC$468*AC510*'RS Charges'!AC902</f>
        <v>0</v>
      </c>
      <c r="AE572" s="105">
        <f>AE$468*AE510*'RS Charges'!AE902</f>
        <v>0</v>
      </c>
      <c r="AG572" s="105">
        <f>AG$468*AG510*'RS Charges'!AG902</f>
        <v>0</v>
      </c>
      <c r="AI572" s="105">
        <f>AI$468*AI510*'RS Charges'!AI902</f>
        <v>0</v>
      </c>
      <c r="AK572" s="301"/>
    </row>
    <row r="573" spans="4:37" ht="12.75" customHeight="1" outlineLevel="1" x14ac:dyDescent="0.25">
      <c r="D573" s="139" t="str">
        <f t="shared" si="16"/>
        <v>[Rolling Stock - Units/Trains Line 41]</v>
      </c>
      <c r="E573" s="102"/>
      <c r="F573" s="140" t="str">
        <f t="shared" si="17"/>
        <v>£000</v>
      </c>
      <c r="G573" s="103">
        <f>G$468*G511*'RS Charges'!G903</f>
        <v>0</v>
      </c>
      <c r="H573" s="103">
        <f>H$468*H511*'RS Charges'!H903</f>
        <v>0</v>
      </c>
      <c r="I573" s="103">
        <f>I$468*I511*'RS Charges'!I903</f>
        <v>0</v>
      </c>
      <c r="J573" s="103">
        <f>J$468*J511*'RS Charges'!J903</f>
        <v>0</v>
      </c>
      <c r="K573" s="103">
        <f>K$468*K511*'RS Charges'!K903</f>
        <v>0</v>
      </c>
      <c r="L573" s="103">
        <f>L$468*L511*'RS Charges'!L903</f>
        <v>0</v>
      </c>
      <c r="M573" s="103">
        <f>M$468*M511*'RS Charges'!M903</f>
        <v>0</v>
      </c>
      <c r="N573" s="103">
        <f>N$468*N511*'RS Charges'!N903</f>
        <v>0</v>
      </c>
      <c r="O573" s="103">
        <f>O$468*O511*'RS Charges'!O903</f>
        <v>0</v>
      </c>
      <c r="P573" s="103">
        <f>P$468*P511*'RS Charges'!P903</f>
        <v>0</v>
      </c>
      <c r="Q573" s="103">
        <f>Q$468*Q511*'RS Charges'!Q903</f>
        <v>0</v>
      </c>
      <c r="R573" s="103">
        <f>R$468*R511*'RS Charges'!R903</f>
        <v>0</v>
      </c>
      <c r="S573" s="103">
        <f>S$468*S511*'RS Charges'!S903</f>
        <v>0</v>
      </c>
      <c r="T573" s="103">
        <f>T$468*T511*'RS Charges'!T903</f>
        <v>0</v>
      </c>
      <c r="U573" s="103">
        <f>U$468*U511*'RS Charges'!U903</f>
        <v>0</v>
      </c>
      <c r="V573" s="103">
        <f>V$468*V511*'RS Charges'!V903</f>
        <v>0</v>
      </c>
      <c r="W573" s="103">
        <f>W$468*W511*'RS Charges'!W903</f>
        <v>0</v>
      </c>
      <c r="X573" s="103">
        <f>X$468*X511*'RS Charges'!X903</f>
        <v>0</v>
      </c>
      <c r="Y573" s="103">
        <f>Y$468*Y511*'RS Charges'!Y903</f>
        <v>0</v>
      </c>
      <c r="Z573" s="103">
        <f>Z$468*Z511*'RS Charges'!Z903</f>
        <v>0</v>
      </c>
      <c r="AA573" s="103">
        <f>AA$468*AA511*'RS Charges'!AA903</f>
        <v>0</v>
      </c>
      <c r="AB573" s="103">
        <f>AB$468*AB511*'RS Charges'!AB903</f>
        <v>0</v>
      </c>
      <c r="AC573" s="104">
        <f>AC$468*AC511*'RS Charges'!AC903</f>
        <v>0</v>
      </c>
      <c r="AE573" s="105">
        <f>AE$468*AE511*'RS Charges'!AE903</f>
        <v>0</v>
      </c>
      <c r="AG573" s="105">
        <f>AG$468*AG511*'RS Charges'!AG903</f>
        <v>0</v>
      </c>
      <c r="AI573" s="105">
        <f>AI$468*AI511*'RS Charges'!AI903</f>
        <v>0</v>
      </c>
      <c r="AK573" s="301"/>
    </row>
    <row r="574" spans="4:37" ht="12.75" customHeight="1" outlineLevel="1" x14ac:dyDescent="0.25">
      <c r="D574" s="139" t="str">
        <f t="shared" si="16"/>
        <v>[Rolling Stock - Units/Trains Line 42]</v>
      </c>
      <c r="E574" s="102"/>
      <c r="F574" s="140" t="str">
        <f t="shared" si="17"/>
        <v>£000</v>
      </c>
      <c r="G574" s="103">
        <f>G$468*G512*'RS Charges'!G904</f>
        <v>0</v>
      </c>
      <c r="H574" s="103">
        <f>H$468*H512*'RS Charges'!H904</f>
        <v>0</v>
      </c>
      <c r="I574" s="103">
        <f>I$468*I512*'RS Charges'!I904</f>
        <v>0</v>
      </c>
      <c r="J574" s="103">
        <f>J$468*J512*'RS Charges'!J904</f>
        <v>0</v>
      </c>
      <c r="K574" s="103">
        <f>K$468*K512*'RS Charges'!K904</f>
        <v>0</v>
      </c>
      <c r="L574" s="103">
        <f>L$468*L512*'RS Charges'!L904</f>
        <v>0</v>
      </c>
      <c r="M574" s="103">
        <f>M$468*M512*'RS Charges'!M904</f>
        <v>0</v>
      </c>
      <c r="N574" s="103">
        <f>N$468*N512*'RS Charges'!N904</f>
        <v>0</v>
      </c>
      <c r="O574" s="103">
        <f>O$468*O512*'RS Charges'!O904</f>
        <v>0</v>
      </c>
      <c r="P574" s="103">
        <f>P$468*P512*'RS Charges'!P904</f>
        <v>0</v>
      </c>
      <c r="Q574" s="103">
        <f>Q$468*Q512*'RS Charges'!Q904</f>
        <v>0</v>
      </c>
      <c r="R574" s="103">
        <f>R$468*R512*'RS Charges'!R904</f>
        <v>0</v>
      </c>
      <c r="S574" s="103">
        <f>S$468*S512*'RS Charges'!S904</f>
        <v>0</v>
      </c>
      <c r="T574" s="103">
        <f>T$468*T512*'RS Charges'!T904</f>
        <v>0</v>
      </c>
      <c r="U574" s="103">
        <f>U$468*U512*'RS Charges'!U904</f>
        <v>0</v>
      </c>
      <c r="V574" s="103">
        <f>V$468*V512*'RS Charges'!V904</f>
        <v>0</v>
      </c>
      <c r="W574" s="103">
        <f>W$468*W512*'RS Charges'!W904</f>
        <v>0</v>
      </c>
      <c r="X574" s="103">
        <f>X$468*X512*'RS Charges'!X904</f>
        <v>0</v>
      </c>
      <c r="Y574" s="103">
        <f>Y$468*Y512*'RS Charges'!Y904</f>
        <v>0</v>
      </c>
      <c r="Z574" s="103">
        <f>Z$468*Z512*'RS Charges'!Z904</f>
        <v>0</v>
      </c>
      <c r="AA574" s="103">
        <f>AA$468*AA512*'RS Charges'!AA904</f>
        <v>0</v>
      </c>
      <c r="AB574" s="103">
        <f>AB$468*AB512*'RS Charges'!AB904</f>
        <v>0</v>
      </c>
      <c r="AC574" s="104">
        <f>AC$468*AC512*'RS Charges'!AC904</f>
        <v>0</v>
      </c>
      <c r="AE574" s="105">
        <f>AE$468*AE512*'RS Charges'!AE904</f>
        <v>0</v>
      </c>
      <c r="AG574" s="105">
        <f>AG$468*AG512*'RS Charges'!AG904</f>
        <v>0</v>
      </c>
      <c r="AI574" s="105">
        <f>AI$468*AI512*'RS Charges'!AI904</f>
        <v>0</v>
      </c>
      <c r="AK574" s="301"/>
    </row>
    <row r="575" spans="4:37" ht="12.75" customHeight="1" outlineLevel="1" x14ac:dyDescent="0.25">
      <c r="D575" s="139" t="str">
        <f t="shared" si="16"/>
        <v>[Rolling Stock - Units/Trains Line 43]</v>
      </c>
      <c r="E575" s="102"/>
      <c r="F575" s="140" t="str">
        <f t="shared" si="17"/>
        <v>£000</v>
      </c>
      <c r="G575" s="103">
        <f>G$468*G513*'RS Charges'!G905</f>
        <v>0</v>
      </c>
      <c r="H575" s="103">
        <f>H$468*H513*'RS Charges'!H905</f>
        <v>0</v>
      </c>
      <c r="I575" s="103">
        <f>I$468*I513*'RS Charges'!I905</f>
        <v>0</v>
      </c>
      <c r="J575" s="103">
        <f>J$468*J513*'RS Charges'!J905</f>
        <v>0</v>
      </c>
      <c r="K575" s="103">
        <f>K$468*K513*'RS Charges'!K905</f>
        <v>0</v>
      </c>
      <c r="L575" s="103">
        <f>L$468*L513*'RS Charges'!L905</f>
        <v>0</v>
      </c>
      <c r="M575" s="103">
        <f>M$468*M513*'RS Charges'!M905</f>
        <v>0</v>
      </c>
      <c r="N575" s="103">
        <f>N$468*N513*'RS Charges'!N905</f>
        <v>0</v>
      </c>
      <c r="O575" s="103">
        <f>O$468*O513*'RS Charges'!O905</f>
        <v>0</v>
      </c>
      <c r="P575" s="103">
        <f>P$468*P513*'RS Charges'!P905</f>
        <v>0</v>
      </c>
      <c r="Q575" s="103">
        <f>Q$468*Q513*'RS Charges'!Q905</f>
        <v>0</v>
      </c>
      <c r="R575" s="103">
        <f>R$468*R513*'RS Charges'!R905</f>
        <v>0</v>
      </c>
      <c r="S575" s="103">
        <f>S$468*S513*'RS Charges'!S905</f>
        <v>0</v>
      </c>
      <c r="T575" s="103">
        <f>T$468*T513*'RS Charges'!T905</f>
        <v>0</v>
      </c>
      <c r="U575" s="103">
        <f>U$468*U513*'RS Charges'!U905</f>
        <v>0</v>
      </c>
      <c r="V575" s="103">
        <f>V$468*V513*'RS Charges'!V905</f>
        <v>0</v>
      </c>
      <c r="W575" s="103">
        <f>W$468*W513*'RS Charges'!W905</f>
        <v>0</v>
      </c>
      <c r="X575" s="103">
        <f>X$468*X513*'RS Charges'!X905</f>
        <v>0</v>
      </c>
      <c r="Y575" s="103">
        <f>Y$468*Y513*'RS Charges'!Y905</f>
        <v>0</v>
      </c>
      <c r="Z575" s="103">
        <f>Z$468*Z513*'RS Charges'!Z905</f>
        <v>0</v>
      </c>
      <c r="AA575" s="103">
        <f>AA$468*AA513*'RS Charges'!AA905</f>
        <v>0</v>
      </c>
      <c r="AB575" s="103">
        <f>AB$468*AB513*'RS Charges'!AB905</f>
        <v>0</v>
      </c>
      <c r="AC575" s="104">
        <f>AC$468*AC513*'RS Charges'!AC905</f>
        <v>0</v>
      </c>
      <c r="AE575" s="105">
        <f>AE$468*AE513*'RS Charges'!AE905</f>
        <v>0</v>
      </c>
      <c r="AG575" s="105">
        <f>AG$468*AG513*'RS Charges'!AG905</f>
        <v>0</v>
      </c>
      <c r="AI575" s="105">
        <f>AI$468*AI513*'RS Charges'!AI905</f>
        <v>0</v>
      </c>
      <c r="AK575" s="301"/>
    </row>
    <row r="576" spans="4:37" ht="12.75" customHeight="1" outlineLevel="1" x14ac:dyDescent="0.25">
      <c r="D576" s="139" t="str">
        <f t="shared" si="16"/>
        <v>[Rolling Stock - Units/Trains Line 44]</v>
      </c>
      <c r="E576" s="102"/>
      <c r="F576" s="140" t="str">
        <f t="shared" si="17"/>
        <v>£000</v>
      </c>
      <c r="G576" s="103">
        <f>G$468*G514*'RS Charges'!G906</f>
        <v>0</v>
      </c>
      <c r="H576" s="103">
        <f>H$468*H514*'RS Charges'!H906</f>
        <v>0</v>
      </c>
      <c r="I576" s="103">
        <f>I$468*I514*'RS Charges'!I906</f>
        <v>0</v>
      </c>
      <c r="J576" s="103">
        <f>J$468*J514*'RS Charges'!J906</f>
        <v>0</v>
      </c>
      <c r="K576" s="103">
        <f>K$468*K514*'RS Charges'!K906</f>
        <v>0</v>
      </c>
      <c r="L576" s="103">
        <f>L$468*L514*'RS Charges'!L906</f>
        <v>0</v>
      </c>
      <c r="M576" s="103">
        <f>M$468*M514*'RS Charges'!M906</f>
        <v>0</v>
      </c>
      <c r="N576" s="103">
        <f>N$468*N514*'RS Charges'!N906</f>
        <v>0</v>
      </c>
      <c r="O576" s="103">
        <f>O$468*O514*'RS Charges'!O906</f>
        <v>0</v>
      </c>
      <c r="P576" s="103">
        <f>P$468*P514*'RS Charges'!P906</f>
        <v>0</v>
      </c>
      <c r="Q576" s="103">
        <f>Q$468*Q514*'RS Charges'!Q906</f>
        <v>0</v>
      </c>
      <c r="R576" s="103">
        <f>R$468*R514*'RS Charges'!R906</f>
        <v>0</v>
      </c>
      <c r="S576" s="103">
        <f>S$468*S514*'RS Charges'!S906</f>
        <v>0</v>
      </c>
      <c r="T576" s="103">
        <f>T$468*T514*'RS Charges'!T906</f>
        <v>0</v>
      </c>
      <c r="U576" s="103">
        <f>U$468*U514*'RS Charges'!U906</f>
        <v>0</v>
      </c>
      <c r="V576" s="103">
        <f>V$468*V514*'RS Charges'!V906</f>
        <v>0</v>
      </c>
      <c r="W576" s="103">
        <f>W$468*W514*'RS Charges'!W906</f>
        <v>0</v>
      </c>
      <c r="X576" s="103">
        <f>X$468*X514*'RS Charges'!X906</f>
        <v>0</v>
      </c>
      <c r="Y576" s="103">
        <f>Y$468*Y514*'RS Charges'!Y906</f>
        <v>0</v>
      </c>
      <c r="Z576" s="103">
        <f>Z$468*Z514*'RS Charges'!Z906</f>
        <v>0</v>
      </c>
      <c r="AA576" s="103">
        <f>AA$468*AA514*'RS Charges'!AA906</f>
        <v>0</v>
      </c>
      <c r="AB576" s="103">
        <f>AB$468*AB514*'RS Charges'!AB906</f>
        <v>0</v>
      </c>
      <c r="AC576" s="104">
        <f>AC$468*AC514*'RS Charges'!AC906</f>
        <v>0</v>
      </c>
      <c r="AE576" s="105">
        <f>AE$468*AE514*'RS Charges'!AE906</f>
        <v>0</v>
      </c>
      <c r="AG576" s="105">
        <f>AG$468*AG514*'RS Charges'!AG906</f>
        <v>0</v>
      </c>
      <c r="AI576" s="105">
        <f>AI$468*AI514*'RS Charges'!AI906</f>
        <v>0</v>
      </c>
      <c r="AK576" s="301"/>
    </row>
    <row r="577" spans="4:37" ht="12.75" customHeight="1" outlineLevel="1" x14ac:dyDescent="0.25">
      <c r="D577" s="139" t="str">
        <f t="shared" si="16"/>
        <v>[Rolling Stock - Units/Trains Line 45]</v>
      </c>
      <c r="E577" s="102"/>
      <c r="F577" s="140" t="str">
        <f t="shared" si="17"/>
        <v>£000</v>
      </c>
      <c r="G577" s="103">
        <f>G$468*G515*'RS Charges'!G907</f>
        <v>0</v>
      </c>
      <c r="H577" s="103">
        <f>H$468*H515*'RS Charges'!H907</f>
        <v>0</v>
      </c>
      <c r="I577" s="103">
        <f>I$468*I515*'RS Charges'!I907</f>
        <v>0</v>
      </c>
      <c r="J577" s="103">
        <f>J$468*J515*'RS Charges'!J907</f>
        <v>0</v>
      </c>
      <c r="K577" s="103">
        <f>K$468*K515*'RS Charges'!K907</f>
        <v>0</v>
      </c>
      <c r="L577" s="103">
        <f>L$468*L515*'RS Charges'!L907</f>
        <v>0</v>
      </c>
      <c r="M577" s="103">
        <f>M$468*M515*'RS Charges'!M907</f>
        <v>0</v>
      </c>
      <c r="N577" s="103">
        <f>N$468*N515*'RS Charges'!N907</f>
        <v>0</v>
      </c>
      <c r="O577" s="103">
        <f>O$468*O515*'RS Charges'!O907</f>
        <v>0</v>
      </c>
      <c r="P577" s="103">
        <f>P$468*P515*'RS Charges'!P907</f>
        <v>0</v>
      </c>
      <c r="Q577" s="103">
        <f>Q$468*Q515*'RS Charges'!Q907</f>
        <v>0</v>
      </c>
      <c r="R577" s="103">
        <f>R$468*R515*'RS Charges'!R907</f>
        <v>0</v>
      </c>
      <c r="S577" s="103">
        <f>S$468*S515*'RS Charges'!S907</f>
        <v>0</v>
      </c>
      <c r="T577" s="103">
        <f>T$468*T515*'RS Charges'!T907</f>
        <v>0</v>
      </c>
      <c r="U577" s="103">
        <f>U$468*U515*'RS Charges'!U907</f>
        <v>0</v>
      </c>
      <c r="V577" s="103">
        <f>V$468*V515*'RS Charges'!V907</f>
        <v>0</v>
      </c>
      <c r="W577" s="103">
        <f>W$468*W515*'RS Charges'!W907</f>
        <v>0</v>
      </c>
      <c r="X577" s="103">
        <f>X$468*X515*'RS Charges'!X907</f>
        <v>0</v>
      </c>
      <c r="Y577" s="103">
        <f>Y$468*Y515*'RS Charges'!Y907</f>
        <v>0</v>
      </c>
      <c r="Z577" s="103">
        <f>Z$468*Z515*'RS Charges'!Z907</f>
        <v>0</v>
      </c>
      <c r="AA577" s="103">
        <f>AA$468*AA515*'RS Charges'!AA907</f>
        <v>0</v>
      </c>
      <c r="AB577" s="103">
        <f>AB$468*AB515*'RS Charges'!AB907</f>
        <v>0</v>
      </c>
      <c r="AC577" s="104">
        <f>AC$468*AC515*'RS Charges'!AC907</f>
        <v>0</v>
      </c>
      <c r="AE577" s="105">
        <f>AE$468*AE515*'RS Charges'!AE907</f>
        <v>0</v>
      </c>
      <c r="AG577" s="105">
        <f>AG$468*AG515*'RS Charges'!AG907</f>
        <v>0</v>
      </c>
      <c r="AI577" s="105">
        <f>AI$468*AI515*'RS Charges'!AI907</f>
        <v>0</v>
      </c>
      <c r="AK577" s="301"/>
    </row>
    <row r="578" spans="4:37" ht="12.75" customHeight="1" outlineLevel="1" x14ac:dyDescent="0.25">
      <c r="D578" s="139" t="str">
        <f t="shared" si="16"/>
        <v>[Rolling Stock - Units/Trains Line 46]</v>
      </c>
      <c r="E578" s="102"/>
      <c r="F578" s="140" t="str">
        <f t="shared" si="17"/>
        <v>£000</v>
      </c>
      <c r="G578" s="103">
        <f>G$468*G516*'RS Charges'!G908</f>
        <v>0</v>
      </c>
      <c r="H578" s="103">
        <f>H$468*H516*'RS Charges'!H908</f>
        <v>0</v>
      </c>
      <c r="I578" s="103">
        <f>I$468*I516*'RS Charges'!I908</f>
        <v>0</v>
      </c>
      <c r="J578" s="103">
        <f>J$468*J516*'RS Charges'!J908</f>
        <v>0</v>
      </c>
      <c r="K578" s="103">
        <f>K$468*K516*'RS Charges'!K908</f>
        <v>0</v>
      </c>
      <c r="L578" s="103">
        <f>L$468*L516*'RS Charges'!L908</f>
        <v>0</v>
      </c>
      <c r="M578" s="103">
        <f>M$468*M516*'RS Charges'!M908</f>
        <v>0</v>
      </c>
      <c r="N578" s="103">
        <f>N$468*N516*'RS Charges'!N908</f>
        <v>0</v>
      </c>
      <c r="O578" s="103">
        <f>O$468*O516*'RS Charges'!O908</f>
        <v>0</v>
      </c>
      <c r="P578" s="103">
        <f>P$468*P516*'RS Charges'!P908</f>
        <v>0</v>
      </c>
      <c r="Q578" s="103">
        <f>Q$468*Q516*'RS Charges'!Q908</f>
        <v>0</v>
      </c>
      <c r="R578" s="103">
        <f>R$468*R516*'RS Charges'!R908</f>
        <v>0</v>
      </c>
      <c r="S578" s="103">
        <f>S$468*S516*'RS Charges'!S908</f>
        <v>0</v>
      </c>
      <c r="T578" s="103">
        <f>T$468*T516*'RS Charges'!T908</f>
        <v>0</v>
      </c>
      <c r="U578" s="103">
        <f>U$468*U516*'RS Charges'!U908</f>
        <v>0</v>
      </c>
      <c r="V578" s="103">
        <f>V$468*V516*'RS Charges'!V908</f>
        <v>0</v>
      </c>
      <c r="W578" s="103">
        <f>W$468*W516*'RS Charges'!W908</f>
        <v>0</v>
      </c>
      <c r="X578" s="103">
        <f>X$468*X516*'RS Charges'!X908</f>
        <v>0</v>
      </c>
      <c r="Y578" s="103">
        <f>Y$468*Y516*'RS Charges'!Y908</f>
        <v>0</v>
      </c>
      <c r="Z578" s="103">
        <f>Z$468*Z516*'RS Charges'!Z908</f>
        <v>0</v>
      </c>
      <c r="AA578" s="103">
        <f>AA$468*AA516*'RS Charges'!AA908</f>
        <v>0</v>
      </c>
      <c r="AB578" s="103">
        <f>AB$468*AB516*'RS Charges'!AB908</f>
        <v>0</v>
      </c>
      <c r="AC578" s="104">
        <f>AC$468*AC516*'RS Charges'!AC908</f>
        <v>0</v>
      </c>
      <c r="AE578" s="105">
        <f>AE$468*AE516*'RS Charges'!AE908</f>
        <v>0</v>
      </c>
      <c r="AG578" s="105">
        <f>AG$468*AG516*'RS Charges'!AG908</f>
        <v>0</v>
      </c>
      <c r="AI578" s="105">
        <f>AI$468*AI516*'RS Charges'!AI908</f>
        <v>0</v>
      </c>
      <c r="AK578" s="301"/>
    </row>
    <row r="579" spans="4:37" ht="12.75" customHeight="1" outlineLevel="1" x14ac:dyDescent="0.25">
      <c r="D579" s="139" t="str">
        <f t="shared" si="16"/>
        <v>[Rolling Stock - Units/Trains Line 47]</v>
      </c>
      <c r="E579" s="102"/>
      <c r="F579" s="140" t="str">
        <f t="shared" si="17"/>
        <v>£000</v>
      </c>
      <c r="G579" s="103">
        <f>G$468*G517*'RS Charges'!G909</f>
        <v>0</v>
      </c>
      <c r="H579" s="103">
        <f>H$468*H517*'RS Charges'!H909</f>
        <v>0</v>
      </c>
      <c r="I579" s="103">
        <f>I$468*I517*'RS Charges'!I909</f>
        <v>0</v>
      </c>
      <c r="J579" s="103">
        <f>J$468*J517*'RS Charges'!J909</f>
        <v>0</v>
      </c>
      <c r="K579" s="103">
        <f>K$468*K517*'RS Charges'!K909</f>
        <v>0</v>
      </c>
      <c r="L579" s="103">
        <f>L$468*L517*'RS Charges'!L909</f>
        <v>0</v>
      </c>
      <c r="M579" s="103">
        <f>M$468*M517*'RS Charges'!M909</f>
        <v>0</v>
      </c>
      <c r="N579" s="103">
        <f>N$468*N517*'RS Charges'!N909</f>
        <v>0</v>
      </c>
      <c r="O579" s="103">
        <f>O$468*O517*'RS Charges'!O909</f>
        <v>0</v>
      </c>
      <c r="P579" s="103">
        <f>P$468*P517*'RS Charges'!P909</f>
        <v>0</v>
      </c>
      <c r="Q579" s="103">
        <f>Q$468*Q517*'RS Charges'!Q909</f>
        <v>0</v>
      </c>
      <c r="R579" s="103">
        <f>R$468*R517*'RS Charges'!R909</f>
        <v>0</v>
      </c>
      <c r="S579" s="103">
        <f>S$468*S517*'RS Charges'!S909</f>
        <v>0</v>
      </c>
      <c r="T579" s="103">
        <f>T$468*T517*'RS Charges'!T909</f>
        <v>0</v>
      </c>
      <c r="U579" s="103">
        <f>U$468*U517*'RS Charges'!U909</f>
        <v>0</v>
      </c>
      <c r="V579" s="103">
        <f>V$468*V517*'RS Charges'!V909</f>
        <v>0</v>
      </c>
      <c r="W579" s="103">
        <f>W$468*W517*'RS Charges'!W909</f>
        <v>0</v>
      </c>
      <c r="X579" s="103">
        <f>X$468*X517*'RS Charges'!X909</f>
        <v>0</v>
      </c>
      <c r="Y579" s="103">
        <f>Y$468*Y517*'RS Charges'!Y909</f>
        <v>0</v>
      </c>
      <c r="Z579" s="103">
        <f>Z$468*Z517*'RS Charges'!Z909</f>
        <v>0</v>
      </c>
      <c r="AA579" s="103">
        <f>AA$468*AA517*'RS Charges'!AA909</f>
        <v>0</v>
      </c>
      <c r="AB579" s="103">
        <f>AB$468*AB517*'RS Charges'!AB909</f>
        <v>0</v>
      </c>
      <c r="AC579" s="104">
        <f>AC$468*AC517*'RS Charges'!AC909</f>
        <v>0</v>
      </c>
      <c r="AE579" s="105">
        <f>AE$468*AE517*'RS Charges'!AE909</f>
        <v>0</v>
      </c>
      <c r="AG579" s="105">
        <f>AG$468*AG517*'RS Charges'!AG909</f>
        <v>0</v>
      </c>
      <c r="AI579" s="105">
        <f>AI$468*AI517*'RS Charges'!AI909</f>
        <v>0</v>
      </c>
      <c r="AK579" s="301"/>
    </row>
    <row r="580" spans="4:37" ht="12.75" customHeight="1" outlineLevel="1" x14ac:dyDescent="0.25">
      <c r="D580" s="139" t="str">
        <f t="shared" si="16"/>
        <v>[Rolling Stock - Units/Trains Line 48]</v>
      </c>
      <c r="E580" s="102"/>
      <c r="F580" s="140" t="str">
        <f t="shared" si="17"/>
        <v>£000</v>
      </c>
      <c r="G580" s="103">
        <f>G$468*G518*'RS Charges'!G910</f>
        <v>0</v>
      </c>
      <c r="H580" s="103">
        <f>H$468*H518*'RS Charges'!H910</f>
        <v>0</v>
      </c>
      <c r="I580" s="103">
        <f>I$468*I518*'RS Charges'!I910</f>
        <v>0</v>
      </c>
      <c r="J580" s="103">
        <f>J$468*J518*'RS Charges'!J910</f>
        <v>0</v>
      </c>
      <c r="K580" s="103">
        <f>K$468*K518*'RS Charges'!K910</f>
        <v>0</v>
      </c>
      <c r="L580" s="103">
        <f>L$468*L518*'RS Charges'!L910</f>
        <v>0</v>
      </c>
      <c r="M580" s="103">
        <f>M$468*M518*'RS Charges'!M910</f>
        <v>0</v>
      </c>
      <c r="N580" s="103">
        <f>N$468*N518*'RS Charges'!N910</f>
        <v>0</v>
      </c>
      <c r="O580" s="103">
        <f>O$468*O518*'RS Charges'!O910</f>
        <v>0</v>
      </c>
      <c r="P580" s="103">
        <f>P$468*P518*'RS Charges'!P910</f>
        <v>0</v>
      </c>
      <c r="Q580" s="103">
        <f>Q$468*Q518*'RS Charges'!Q910</f>
        <v>0</v>
      </c>
      <c r="R580" s="103">
        <f>R$468*R518*'RS Charges'!R910</f>
        <v>0</v>
      </c>
      <c r="S580" s="103">
        <f>S$468*S518*'RS Charges'!S910</f>
        <v>0</v>
      </c>
      <c r="T580" s="103">
        <f>T$468*T518*'RS Charges'!T910</f>
        <v>0</v>
      </c>
      <c r="U580" s="103">
        <f>U$468*U518*'RS Charges'!U910</f>
        <v>0</v>
      </c>
      <c r="V580" s="103">
        <f>V$468*V518*'RS Charges'!V910</f>
        <v>0</v>
      </c>
      <c r="W580" s="103">
        <f>W$468*W518*'RS Charges'!W910</f>
        <v>0</v>
      </c>
      <c r="X580" s="103">
        <f>X$468*X518*'RS Charges'!X910</f>
        <v>0</v>
      </c>
      <c r="Y580" s="103">
        <f>Y$468*Y518*'RS Charges'!Y910</f>
        <v>0</v>
      </c>
      <c r="Z580" s="103">
        <f>Z$468*Z518*'RS Charges'!Z910</f>
        <v>0</v>
      </c>
      <c r="AA580" s="103">
        <f>AA$468*AA518*'RS Charges'!AA910</f>
        <v>0</v>
      </c>
      <c r="AB580" s="103">
        <f>AB$468*AB518*'RS Charges'!AB910</f>
        <v>0</v>
      </c>
      <c r="AC580" s="104">
        <f>AC$468*AC518*'RS Charges'!AC910</f>
        <v>0</v>
      </c>
      <c r="AE580" s="105">
        <f>AE$468*AE518*'RS Charges'!AE910</f>
        <v>0</v>
      </c>
      <c r="AG580" s="105">
        <f>AG$468*AG518*'RS Charges'!AG910</f>
        <v>0</v>
      </c>
      <c r="AI580" s="105">
        <f>AI$468*AI518*'RS Charges'!AI910</f>
        <v>0</v>
      </c>
      <c r="AK580" s="301"/>
    </row>
    <row r="581" spans="4:37" ht="12.75" customHeight="1" outlineLevel="1" x14ac:dyDescent="0.25">
      <c r="D581" s="139" t="str">
        <f t="shared" si="16"/>
        <v>[Rolling Stock - Units/Trains Line 49]</v>
      </c>
      <c r="E581" s="102"/>
      <c r="F581" s="140" t="str">
        <f t="shared" si="17"/>
        <v>£000</v>
      </c>
      <c r="G581" s="103">
        <f>G$468*G519*'RS Charges'!G911</f>
        <v>0</v>
      </c>
      <c r="H581" s="103">
        <f>H$468*H519*'RS Charges'!H911</f>
        <v>0</v>
      </c>
      <c r="I581" s="103">
        <f>I$468*I519*'RS Charges'!I911</f>
        <v>0</v>
      </c>
      <c r="J581" s="103">
        <f>J$468*J519*'RS Charges'!J911</f>
        <v>0</v>
      </c>
      <c r="K581" s="103">
        <f>K$468*K519*'RS Charges'!K911</f>
        <v>0</v>
      </c>
      <c r="L581" s="103">
        <f>L$468*L519*'RS Charges'!L911</f>
        <v>0</v>
      </c>
      <c r="M581" s="103">
        <f>M$468*M519*'RS Charges'!M911</f>
        <v>0</v>
      </c>
      <c r="N581" s="103">
        <f>N$468*N519*'RS Charges'!N911</f>
        <v>0</v>
      </c>
      <c r="O581" s="103">
        <f>O$468*O519*'RS Charges'!O911</f>
        <v>0</v>
      </c>
      <c r="P581" s="103">
        <f>P$468*P519*'RS Charges'!P911</f>
        <v>0</v>
      </c>
      <c r="Q581" s="103">
        <f>Q$468*Q519*'RS Charges'!Q911</f>
        <v>0</v>
      </c>
      <c r="R581" s="103">
        <f>R$468*R519*'RS Charges'!R911</f>
        <v>0</v>
      </c>
      <c r="S581" s="103">
        <f>S$468*S519*'RS Charges'!S911</f>
        <v>0</v>
      </c>
      <c r="T581" s="103">
        <f>T$468*T519*'RS Charges'!T911</f>
        <v>0</v>
      </c>
      <c r="U581" s="103">
        <f>U$468*U519*'RS Charges'!U911</f>
        <v>0</v>
      </c>
      <c r="V581" s="103">
        <f>V$468*V519*'RS Charges'!V911</f>
        <v>0</v>
      </c>
      <c r="W581" s="103">
        <f>W$468*W519*'RS Charges'!W911</f>
        <v>0</v>
      </c>
      <c r="X581" s="103">
        <f>X$468*X519*'RS Charges'!X911</f>
        <v>0</v>
      </c>
      <c r="Y581" s="103">
        <f>Y$468*Y519*'RS Charges'!Y911</f>
        <v>0</v>
      </c>
      <c r="Z581" s="103">
        <f>Z$468*Z519*'RS Charges'!Z911</f>
        <v>0</v>
      </c>
      <c r="AA581" s="103">
        <f>AA$468*AA519*'RS Charges'!AA911</f>
        <v>0</v>
      </c>
      <c r="AB581" s="103">
        <f>AB$468*AB519*'RS Charges'!AB911</f>
        <v>0</v>
      </c>
      <c r="AC581" s="104">
        <f>AC$468*AC519*'RS Charges'!AC911</f>
        <v>0</v>
      </c>
      <c r="AE581" s="105">
        <f>AE$468*AE519*'RS Charges'!AE911</f>
        <v>0</v>
      </c>
      <c r="AG581" s="105">
        <f>AG$468*AG519*'RS Charges'!AG911</f>
        <v>0</v>
      </c>
      <c r="AI581" s="105">
        <f>AI$468*AI519*'RS Charges'!AI911</f>
        <v>0</v>
      </c>
      <c r="AK581" s="301"/>
    </row>
    <row r="582" spans="4:37" ht="12.75" customHeight="1" outlineLevel="1" x14ac:dyDescent="0.25">
      <c r="D582" s="139" t="str">
        <f t="shared" si="16"/>
        <v>[Rolling Stock - Units/Trains Line 50]</v>
      </c>
      <c r="E582" s="102"/>
      <c r="F582" s="140" t="str">
        <f t="shared" si="17"/>
        <v>£000</v>
      </c>
      <c r="G582" s="103">
        <f>G$468*G520*'RS Charges'!G912</f>
        <v>0</v>
      </c>
      <c r="H582" s="103">
        <f>H$468*H520*'RS Charges'!H912</f>
        <v>0</v>
      </c>
      <c r="I582" s="103">
        <f>I$468*I520*'RS Charges'!I912</f>
        <v>0</v>
      </c>
      <c r="J582" s="103">
        <f>J$468*J520*'RS Charges'!J912</f>
        <v>0</v>
      </c>
      <c r="K582" s="103">
        <f>K$468*K520*'RS Charges'!K912</f>
        <v>0</v>
      </c>
      <c r="L582" s="103">
        <f>L$468*L520*'RS Charges'!L912</f>
        <v>0</v>
      </c>
      <c r="M582" s="103">
        <f>M$468*M520*'RS Charges'!M912</f>
        <v>0</v>
      </c>
      <c r="N582" s="103">
        <f>N$468*N520*'RS Charges'!N912</f>
        <v>0</v>
      </c>
      <c r="O582" s="103">
        <f>O$468*O520*'RS Charges'!O912</f>
        <v>0</v>
      </c>
      <c r="P582" s="103">
        <f>P$468*P520*'RS Charges'!P912</f>
        <v>0</v>
      </c>
      <c r="Q582" s="103">
        <f>Q$468*Q520*'RS Charges'!Q912</f>
        <v>0</v>
      </c>
      <c r="R582" s="103">
        <f>R$468*R520*'RS Charges'!R912</f>
        <v>0</v>
      </c>
      <c r="S582" s="103">
        <f>S$468*S520*'RS Charges'!S912</f>
        <v>0</v>
      </c>
      <c r="T582" s="103">
        <f>T$468*T520*'RS Charges'!T912</f>
        <v>0</v>
      </c>
      <c r="U582" s="103">
        <f>U$468*U520*'RS Charges'!U912</f>
        <v>0</v>
      </c>
      <c r="V582" s="103">
        <f>V$468*V520*'RS Charges'!V912</f>
        <v>0</v>
      </c>
      <c r="W582" s="103">
        <f>W$468*W520*'RS Charges'!W912</f>
        <v>0</v>
      </c>
      <c r="X582" s="103">
        <f>X$468*X520*'RS Charges'!X912</f>
        <v>0</v>
      </c>
      <c r="Y582" s="103">
        <f>Y$468*Y520*'RS Charges'!Y912</f>
        <v>0</v>
      </c>
      <c r="Z582" s="103">
        <f>Z$468*Z520*'RS Charges'!Z912</f>
        <v>0</v>
      </c>
      <c r="AA582" s="103">
        <f>AA$468*AA520*'RS Charges'!AA912</f>
        <v>0</v>
      </c>
      <c r="AB582" s="103">
        <f>AB$468*AB520*'RS Charges'!AB912</f>
        <v>0</v>
      </c>
      <c r="AC582" s="104">
        <f>AC$468*AC520*'RS Charges'!AC912</f>
        <v>0</v>
      </c>
      <c r="AE582" s="105">
        <f>AE$468*AE520*'RS Charges'!AE912</f>
        <v>0</v>
      </c>
      <c r="AG582" s="105">
        <f>AG$468*AG520*'RS Charges'!AG912</f>
        <v>0</v>
      </c>
      <c r="AI582" s="105">
        <f>AI$468*AI520*'RS Charges'!AI912</f>
        <v>0</v>
      </c>
      <c r="AK582" s="301"/>
    </row>
    <row r="583" spans="4:37" ht="12.75" customHeight="1" outlineLevel="1" x14ac:dyDescent="0.25">
      <c r="D583" s="139" t="str">
        <f t="shared" si="16"/>
        <v>[Rolling Stock - Units/Trains Line 51]</v>
      </c>
      <c r="E583" s="102"/>
      <c r="F583" s="140" t="str">
        <f t="shared" si="17"/>
        <v>£000</v>
      </c>
      <c r="G583" s="103">
        <f>G$468*G521*'RS Charges'!G913</f>
        <v>0</v>
      </c>
      <c r="H583" s="103">
        <f>H$468*H521*'RS Charges'!H913</f>
        <v>0</v>
      </c>
      <c r="I583" s="103">
        <f>I$468*I521*'RS Charges'!I913</f>
        <v>0</v>
      </c>
      <c r="J583" s="103">
        <f>J$468*J521*'RS Charges'!J913</f>
        <v>0</v>
      </c>
      <c r="K583" s="103">
        <f>K$468*K521*'RS Charges'!K913</f>
        <v>0</v>
      </c>
      <c r="L583" s="103">
        <f>L$468*L521*'RS Charges'!L913</f>
        <v>0</v>
      </c>
      <c r="M583" s="103">
        <f>M$468*M521*'RS Charges'!M913</f>
        <v>0</v>
      </c>
      <c r="N583" s="103">
        <f>N$468*N521*'RS Charges'!N913</f>
        <v>0</v>
      </c>
      <c r="O583" s="103">
        <f>O$468*O521*'RS Charges'!O913</f>
        <v>0</v>
      </c>
      <c r="P583" s="103">
        <f>P$468*P521*'RS Charges'!P913</f>
        <v>0</v>
      </c>
      <c r="Q583" s="103">
        <f>Q$468*Q521*'RS Charges'!Q913</f>
        <v>0</v>
      </c>
      <c r="R583" s="103">
        <f>R$468*R521*'RS Charges'!R913</f>
        <v>0</v>
      </c>
      <c r="S583" s="103">
        <f>S$468*S521*'RS Charges'!S913</f>
        <v>0</v>
      </c>
      <c r="T583" s="103">
        <f>T$468*T521*'RS Charges'!T913</f>
        <v>0</v>
      </c>
      <c r="U583" s="103">
        <f>U$468*U521*'RS Charges'!U913</f>
        <v>0</v>
      </c>
      <c r="V583" s="103">
        <f>V$468*V521*'RS Charges'!V913</f>
        <v>0</v>
      </c>
      <c r="W583" s="103">
        <f>W$468*W521*'RS Charges'!W913</f>
        <v>0</v>
      </c>
      <c r="X583" s="103">
        <f>X$468*X521*'RS Charges'!X913</f>
        <v>0</v>
      </c>
      <c r="Y583" s="103">
        <f>Y$468*Y521*'RS Charges'!Y913</f>
        <v>0</v>
      </c>
      <c r="Z583" s="103">
        <f>Z$468*Z521*'RS Charges'!Z913</f>
        <v>0</v>
      </c>
      <c r="AA583" s="103">
        <f>AA$468*AA521*'RS Charges'!AA913</f>
        <v>0</v>
      </c>
      <c r="AB583" s="103">
        <f>AB$468*AB521*'RS Charges'!AB913</f>
        <v>0</v>
      </c>
      <c r="AC583" s="104">
        <f>AC$468*AC521*'RS Charges'!AC913</f>
        <v>0</v>
      </c>
      <c r="AE583" s="105">
        <f>AE$468*AE521*'RS Charges'!AE913</f>
        <v>0</v>
      </c>
      <c r="AG583" s="105">
        <f>AG$468*AG521*'RS Charges'!AG913</f>
        <v>0</v>
      </c>
      <c r="AI583" s="105">
        <f>AI$468*AI521*'RS Charges'!AI913</f>
        <v>0</v>
      </c>
      <c r="AK583" s="301"/>
    </row>
    <row r="584" spans="4:37" ht="12.75" customHeight="1" outlineLevel="1" x14ac:dyDescent="0.25">
      <c r="D584" s="139" t="str">
        <f t="shared" si="16"/>
        <v>[Rolling Stock - Units/Trains Line 52]</v>
      </c>
      <c r="E584" s="102"/>
      <c r="F584" s="140" t="str">
        <f t="shared" si="17"/>
        <v>£000</v>
      </c>
      <c r="G584" s="103">
        <f>G$468*G522*'RS Charges'!G914</f>
        <v>0</v>
      </c>
      <c r="H584" s="103">
        <f>H$468*H522*'RS Charges'!H914</f>
        <v>0</v>
      </c>
      <c r="I584" s="103">
        <f>I$468*I522*'RS Charges'!I914</f>
        <v>0</v>
      </c>
      <c r="J584" s="103">
        <f>J$468*J522*'RS Charges'!J914</f>
        <v>0</v>
      </c>
      <c r="K584" s="103">
        <f>K$468*K522*'RS Charges'!K914</f>
        <v>0</v>
      </c>
      <c r="L584" s="103">
        <f>L$468*L522*'RS Charges'!L914</f>
        <v>0</v>
      </c>
      <c r="M584" s="103">
        <f>M$468*M522*'RS Charges'!M914</f>
        <v>0</v>
      </c>
      <c r="N584" s="103">
        <f>N$468*N522*'RS Charges'!N914</f>
        <v>0</v>
      </c>
      <c r="O584" s="103">
        <f>O$468*O522*'RS Charges'!O914</f>
        <v>0</v>
      </c>
      <c r="P584" s="103">
        <f>P$468*P522*'RS Charges'!P914</f>
        <v>0</v>
      </c>
      <c r="Q584" s="103">
        <f>Q$468*Q522*'RS Charges'!Q914</f>
        <v>0</v>
      </c>
      <c r="R584" s="103">
        <f>R$468*R522*'RS Charges'!R914</f>
        <v>0</v>
      </c>
      <c r="S584" s="103">
        <f>S$468*S522*'RS Charges'!S914</f>
        <v>0</v>
      </c>
      <c r="T584" s="103">
        <f>T$468*T522*'RS Charges'!T914</f>
        <v>0</v>
      </c>
      <c r="U584" s="103">
        <f>U$468*U522*'RS Charges'!U914</f>
        <v>0</v>
      </c>
      <c r="V584" s="103">
        <f>V$468*V522*'RS Charges'!V914</f>
        <v>0</v>
      </c>
      <c r="W584" s="103">
        <f>W$468*W522*'RS Charges'!W914</f>
        <v>0</v>
      </c>
      <c r="X584" s="103">
        <f>X$468*X522*'RS Charges'!X914</f>
        <v>0</v>
      </c>
      <c r="Y584" s="103">
        <f>Y$468*Y522*'RS Charges'!Y914</f>
        <v>0</v>
      </c>
      <c r="Z584" s="103">
        <f>Z$468*Z522*'RS Charges'!Z914</f>
        <v>0</v>
      </c>
      <c r="AA584" s="103">
        <f>AA$468*AA522*'RS Charges'!AA914</f>
        <v>0</v>
      </c>
      <c r="AB584" s="103">
        <f>AB$468*AB522*'RS Charges'!AB914</f>
        <v>0</v>
      </c>
      <c r="AC584" s="104">
        <f>AC$468*AC522*'RS Charges'!AC914</f>
        <v>0</v>
      </c>
      <c r="AE584" s="105">
        <f>AE$468*AE522*'RS Charges'!AE914</f>
        <v>0</v>
      </c>
      <c r="AG584" s="105">
        <f>AG$468*AG522*'RS Charges'!AG914</f>
        <v>0</v>
      </c>
      <c r="AI584" s="105">
        <f>AI$468*AI522*'RS Charges'!AI914</f>
        <v>0</v>
      </c>
      <c r="AK584" s="301"/>
    </row>
    <row r="585" spans="4:37" ht="12.75" customHeight="1" outlineLevel="1" x14ac:dyDescent="0.25">
      <c r="D585" s="139" t="str">
        <f t="shared" si="16"/>
        <v>[Rolling Stock - Units/Trains Line 53]</v>
      </c>
      <c r="E585" s="102"/>
      <c r="F585" s="140" t="str">
        <f t="shared" si="17"/>
        <v>£000</v>
      </c>
      <c r="G585" s="103">
        <f>G$468*G523*'RS Charges'!G915</f>
        <v>0</v>
      </c>
      <c r="H585" s="103">
        <f>H$468*H523*'RS Charges'!H915</f>
        <v>0</v>
      </c>
      <c r="I585" s="103">
        <f>I$468*I523*'RS Charges'!I915</f>
        <v>0</v>
      </c>
      <c r="J585" s="103">
        <f>J$468*J523*'RS Charges'!J915</f>
        <v>0</v>
      </c>
      <c r="K585" s="103">
        <f>K$468*K523*'RS Charges'!K915</f>
        <v>0</v>
      </c>
      <c r="L585" s="103">
        <f>L$468*L523*'RS Charges'!L915</f>
        <v>0</v>
      </c>
      <c r="M585" s="103">
        <f>M$468*M523*'RS Charges'!M915</f>
        <v>0</v>
      </c>
      <c r="N585" s="103">
        <f>N$468*N523*'RS Charges'!N915</f>
        <v>0</v>
      </c>
      <c r="O585" s="103">
        <f>O$468*O523*'RS Charges'!O915</f>
        <v>0</v>
      </c>
      <c r="P585" s="103">
        <f>P$468*P523*'RS Charges'!P915</f>
        <v>0</v>
      </c>
      <c r="Q585" s="103">
        <f>Q$468*Q523*'RS Charges'!Q915</f>
        <v>0</v>
      </c>
      <c r="R585" s="103">
        <f>R$468*R523*'RS Charges'!R915</f>
        <v>0</v>
      </c>
      <c r="S585" s="103">
        <f>S$468*S523*'RS Charges'!S915</f>
        <v>0</v>
      </c>
      <c r="T585" s="103">
        <f>T$468*T523*'RS Charges'!T915</f>
        <v>0</v>
      </c>
      <c r="U585" s="103">
        <f>U$468*U523*'RS Charges'!U915</f>
        <v>0</v>
      </c>
      <c r="V585" s="103">
        <f>V$468*V523*'RS Charges'!V915</f>
        <v>0</v>
      </c>
      <c r="W585" s="103">
        <f>W$468*W523*'RS Charges'!W915</f>
        <v>0</v>
      </c>
      <c r="X585" s="103">
        <f>X$468*X523*'RS Charges'!X915</f>
        <v>0</v>
      </c>
      <c r="Y585" s="103">
        <f>Y$468*Y523*'RS Charges'!Y915</f>
        <v>0</v>
      </c>
      <c r="Z585" s="103">
        <f>Z$468*Z523*'RS Charges'!Z915</f>
        <v>0</v>
      </c>
      <c r="AA585" s="103">
        <f>AA$468*AA523*'RS Charges'!AA915</f>
        <v>0</v>
      </c>
      <c r="AB585" s="103">
        <f>AB$468*AB523*'RS Charges'!AB915</f>
        <v>0</v>
      </c>
      <c r="AC585" s="104">
        <f>AC$468*AC523*'RS Charges'!AC915</f>
        <v>0</v>
      </c>
      <c r="AE585" s="105">
        <f>AE$468*AE523*'RS Charges'!AE915</f>
        <v>0</v>
      </c>
      <c r="AG585" s="105">
        <f>AG$468*AG523*'RS Charges'!AG915</f>
        <v>0</v>
      </c>
      <c r="AI585" s="105">
        <f>AI$468*AI523*'RS Charges'!AI915</f>
        <v>0</v>
      </c>
      <c r="AK585" s="301"/>
    </row>
    <row r="586" spans="4:37" ht="12.75" customHeight="1" outlineLevel="1" x14ac:dyDescent="0.25">
      <c r="D586" s="139" t="str">
        <f t="shared" si="16"/>
        <v>[Rolling Stock - Units/Trains Line 54]</v>
      </c>
      <c r="E586" s="102"/>
      <c r="F586" s="140" t="str">
        <f t="shared" si="17"/>
        <v>£000</v>
      </c>
      <c r="G586" s="103">
        <f>G$468*G524*'RS Charges'!G916</f>
        <v>0</v>
      </c>
      <c r="H586" s="103">
        <f>H$468*H524*'RS Charges'!H916</f>
        <v>0</v>
      </c>
      <c r="I586" s="103">
        <f>I$468*I524*'RS Charges'!I916</f>
        <v>0</v>
      </c>
      <c r="J586" s="103">
        <f>J$468*J524*'RS Charges'!J916</f>
        <v>0</v>
      </c>
      <c r="K586" s="103">
        <f>K$468*K524*'RS Charges'!K916</f>
        <v>0</v>
      </c>
      <c r="L586" s="103">
        <f>L$468*L524*'RS Charges'!L916</f>
        <v>0</v>
      </c>
      <c r="M586" s="103">
        <f>M$468*M524*'RS Charges'!M916</f>
        <v>0</v>
      </c>
      <c r="N586" s="103">
        <f>N$468*N524*'RS Charges'!N916</f>
        <v>0</v>
      </c>
      <c r="O586" s="103">
        <f>O$468*O524*'RS Charges'!O916</f>
        <v>0</v>
      </c>
      <c r="P586" s="103">
        <f>P$468*P524*'RS Charges'!P916</f>
        <v>0</v>
      </c>
      <c r="Q586" s="103">
        <f>Q$468*Q524*'RS Charges'!Q916</f>
        <v>0</v>
      </c>
      <c r="R586" s="103">
        <f>R$468*R524*'RS Charges'!R916</f>
        <v>0</v>
      </c>
      <c r="S586" s="103">
        <f>S$468*S524*'RS Charges'!S916</f>
        <v>0</v>
      </c>
      <c r="T586" s="103">
        <f>T$468*T524*'RS Charges'!T916</f>
        <v>0</v>
      </c>
      <c r="U586" s="103">
        <f>U$468*U524*'RS Charges'!U916</f>
        <v>0</v>
      </c>
      <c r="V586" s="103">
        <f>V$468*V524*'RS Charges'!V916</f>
        <v>0</v>
      </c>
      <c r="W586" s="103">
        <f>W$468*W524*'RS Charges'!W916</f>
        <v>0</v>
      </c>
      <c r="X586" s="103">
        <f>X$468*X524*'RS Charges'!X916</f>
        <v>0</v>
      </c>
      <c r="Y586" s="103">
        <f>Y$468*Y524*'RS Charges'!Y916</f>
        <v>0</v>
      </c>
      <c r="Z586" s="103">
        <f>Z$468*Z524*'RS Charges'!Z916</f>
        <v>0</v>
      </c>
      <c r="AA586" s="103">
        <f>AA$468*AA524*'RS Charges'!AA916</f>
        <v>0</v>
      </c>
      <c r="AB586" s="103">
        <f>AB$468*AB524*'RS Charges'!AB916</f>
        <v>0</v>
      </c>
      <c r="AC586" s="104">
        <f>AC$468*AC524*'RS Charges'!AC916</f>
        <v>0</v>
      </c>
      <c r="AE586" s="105">
        <f>AE$468*AE524*'RS Charges'!AE916</f>
        <v>0</v>
      </c>
      <c r="AG586" s="105">
        <f>AG$468*AG524*'RS Charges'!AG916</f>
        <v>0</v>
      </c>
      <c r="AI586" s="105">
        <f>AI$468*AI524*'RS Charges'!AI916</f>
        <v>0</v>
      </c>
      <c r="AK586" s="301"/>
    </row>
    <row r="587" spans="4:37" ht="12.75" customHeight="1" outlineLevel="1" x14ac:dyDescent="0.25">
      <c r="D587" s="139" t="str">
        <f t="shared" si="16"/>
        <v>[Rolling Stock - Units/Trains Line 55]</v>
      </c>
      <c r="E587" s="102"/>
      <c r="F587" s="140" t="str">
        <f t="shared" si="17"/>
        <v>£000</v>
      </c>
      <c r="G587" s="103">
        <f>G$468*G525*'RS Charges'!G917</f>
        <v>0</v>
      </c>
      <c r="H587" s="103">
        <f>H$468*H525*'RS Charges'!H917</f>
        <v>0</v>
      </c>
      <c r="I587" s="103">
        <f>I$468*I525*'RS Charges'!I917</f>
        <v>0</v>
      </c>
      <c r="J587" s="103">
        <f>J$468*J525*'RS Charges'!J917</f>
        <v>0</v>
      </c>
      <c r="K587" s="103">
        <f>K$468*K525*'RS Charges'!K917</f>
        <v>0</v>
      </c>
      <c r="L587" s="103">
        <f>L$468*L525*'RS Charges'!L917</f>
        <v>0</v>
      </c>
      <c r="M587" s="103">
        <f>M$468*M525*'RS Charges'!M917</f>
        <v>0</v>
      </c>
      <c r="N587" s="103">
        <f>N$468*N525*'RS Charges'!N917</f>
        <v>0</v>
      </c>
      <c r="O587" s="103">
        <f>O$468*O525*'RS Charges'!O917</f>
        <v>0</v>
      </c>
      <c r="P587" s="103">
        <f>P$468*P525*'RS Charges'!P917</f>
        <v>0</v>
      </c>
      <c r="Q587" s="103">
        <f>Q$468*Q525*'RS Charges'!Q917</f>
        <v>0</v>
      </c>
      <c r="R587" s="103">
        <f>R$468*R525*'RS Charges'!R917</f>
        <v>0</v>
      </c>
      <c r="S587" s="103">
        <f>S$468*S525*'RS Charges'!S917</f>
        <v>0</v>
      </c>
      <c r="T587" s="103">
        <f>T$468*T525*'RS Charges'!T917</f>
        <v>0</v>
      </c>
      <c r="U587" s="103">
        <f>U$468*U525*'RS Charges'!U917</f>
        <v>0</v>
      </c>
      <c r="V587" s="103">
        <f>V$468*V525*'RS Charges'!V917</f>
        <v>0</v>
      </c>
      <c r="W587" s="103">
        <f>W$468*W525*'RS Charges'!W917</f>
        <v>0</v>
      </c>
      <c r="X587" s="103">
        <f>X$468*X525*'RS Charges'!X917</f>
        <v>0</v>
      </c>
      <c r="Y587" s="103">
        <f>Y$468*Y525*'RS Charges'!Y917</f>
        <v>0</v>
      </c>
      <c r="Z587" s="103">
        <f>Z$468*Z525*'RS Charges'!Z917</f>
        <v>0</v>
      </c>
      <c r="AA587" s="103">
        <f>AA$468*AA525*'RS Charges'!AA917</f>
        <v>0</v>
      </c>
      <c r="AB587" s="103">
        <f>AB$468*AB525*'RS Charges'!AB917</f>
        <v>0</v>
      </c>
      <c r="AC587" s="104">
        <f>AC$468*AC525*'RS Charges'!AC917</f>
        <v>0</v>
      </c>
      <c r="AE587" s="105">
        <f>AE$468*AE525*'RS Charges'!AE917</f>
        <v>0</v>
      </c>
      <c r="AG587" s="105">
        <f>AG$468*AG525*'RS Charges'!AG917</f>
        <v>0</v>
      </c>
      <c r="AI587" s="105">
        <f>AI$468*AI525*'RS Charges'!AI917</f>
        <v>0</v>
      </c>
      <c r="AK587" s="301"/>
    </row>
    <row r="588" spans="4:37" ht="12.75" customHeight="1" outlineLevel="1" x14ac:dyDescent="0.25">
      <c r="D588" s="139" t="str">
        <f t="shared" si="16"/>
        <v>[Rolling Stock - Units/Trains Line 56]</v>
      </c>
      <c r="E588" s="102"/>
      <c r="F588" s="140" t="str">
        <f t="shared" si="17"/>
        <v>£000</v>
      </c>
      <c r="G588" s="103">
        <f>G$468*G526*'RS Charges'!G918</f>
        <v>0</v>
      </c>
      <c r="H588" s="103">
        <f>H$468*H526*'RS Charges'!H918</f>
        <v>0</v>
      </c>
      <c r="I588" s="103">
        <f>I$468*I526*'RS Charges'!I918</f>
        <v>0</v>
      </c>
      <c r="J588" s="103">
        <f>J$468*J526*'RS Charges'!J918</f>
        <v>0</v>
      </c>
      <c r="K588" s="103">
        <f>K$468*K526*'RS Charges'!K918</f>
        <v>0</v>
      </c>
      <c r="L588" s="103">
        <f>L$468*L526*'RS Charges'!L918</f>
        <v>0</v>
      </c>
      <c r="M588" s="103">
        <f>M$468*M526*'RS Charges'!M918</f>
        <v>0</v>
      </c>
      <c r="N588" s="103">
        <f>N$468*N526*'RS Charges'!N918</f>
        <v>0</v>
      </c>
      <c r="O588" s="103">
        <f>O$468*O526*'RS Charges'!O918</f>
        <v>0</v>
      </c>
      <c r="P588" s="103">
        <f>P$468*P526*'RS Charges'!P918</f>
        <v>0</v>
      </c>
      <c r="Q588" s="103">
        <f>Q$468*Q526*'RS Charges'!Q918</f>
        <v>0</v>
      </c>
      <c r="R588" s="103">
        <f>R$468*R526*'RS Charges'!R918</f>
        <v>0</v>
      </c>
      <c r="S588" s="103">
        <f>S$468*S526*'RS Charges'!S918</f>
        <v>0</v>
      </c>
      <c r="T588" s="103">
        <f>T$468*T526*'RS Charges'!T918</f>
        <v>0</v>
      </c>
      <c r="U588" s="103">
        <f>U$468*U526*'RS Charges'!U918</f>
        <v>0</v>
      </c>
      <c r="V588" s="103">
        <f>V$468*V526*'RS Charges'!V918</f>
        <v>0</v>
      </c>
      <c r="W588" s="103">
        <f>W$468*W526*'RS Charges'!W918</f>
        <v>0</v>
      </c>
      <c r="X588" s="103">
        <f>X$468*X526*'RS Charges'!X918</f>
        <v>0</v>
      </c>
      <c r="Y588" s="103">
        <f>Y$468*Y526*'RS Charges'!Y918</f>
        <v>0</v>
      </c>
      <c r="Z588" s="103">
        <f>Z$468*Z526*'RS Charges'!Z918</f>
        <v>0</v>
      </c>
      <c r="AA588" s="103">
        <f>AA$468*AA526*'RS Charges'!AA918</f>
        <v>0</v>
      </c>
      <c r="AB588" s="103">
        <f>AB$468*AB526*'RS Charges'!AB918</f>
        <v>0</v>
      </c>
      <c r="AC588" s="104">
        <f>AC$468*AC526*'RS Charges'!AC918</f>
        <v>0</v>
      </c>
      <c r="AE588" s="105">
        <f>AE$468*AE526*'RS Charges'!AE918</f>
        <v>0</v>
      </c>
      <c r="AG588" s="105">
        <f>AG$468*AG526*'RS Charges'!AG918</f>
        <v>0</v>
      </c>
      <c r="AI588" s="105">
        <f>AI$468*AI526*'RS Charges'!AI918</f>
        <v>0</v>
      </c>
      <c r="AK588" s="301"/>
    </row>
    <row r="589" spans="4:37" ht="12.75" customHeight="1" outlineLevel="1" x14ac:dyDescent="0.25">
      <c r="D589" s="139" t="str">
        <f t="shared" si="16"/>
        <v>[Rolling Stock - Units/Trains Line 57]</v>
      </c>
      <c r="E589" s="102"/>
      <c r="F589" s="140" t="str">
        <f t="shared" si="17"/>
        <v>£000</v>
      </c>
      <c r="G589" s="103">
        <f>G$468*G527*'RS Charges'!G919</f>
        <v>0</v>
      </c>
      <c r="H589" s="103">
        <f>H$468*H527*'RS Charges'!H919</f>
        <v>0</v>
      </c>
      <c r="I589" s="103">
        <f>I$468*I527*'RS Charges'!I919</f>
        <v>0</v>
      </c>
      <c r="J589" s="103">
        <f>J$468*J527*'RS Charges'!J919</f>
        <v>0</v>
      </c>
      <c r="K589" s="103">
        <f>K$468*K527*'RS Charges'!K919</f>
        <v>0</v>
      </c>
      <c r="L589" s="103">
        <f>L$468*L527*'RS Charges'!L919</f>
        <v>0</v>
      </c>
      <c r="M589" s="103">
        <f>M$468*M527*'RS Charges'!M919</f>
        <v>0</v>
      </c>
      <c r="N589" s="103">
        <f>N$468*N527*'RS Charges'!N919</f>
        <v>0</v>
      </c>
      <c r="O589" s="103">
        <f>O$468*O527*'RS Charges'!O919</f>
        <v>0</v>
      </c>
      <c r="P589" s="103">
        <f>P$468*P527*'RS Charges'!P919</f>
        <v>0</v>
      </c>
      <c r="Q589" s="103">
        <f>Q$468*Q527*'RS Charges'!Q919</f>
        <v>0</v>
      </c>
      <c r="R589" s="103">
        <f>R$468*R527*'RS Charges'!R919</f>
        <v>0</v>
      </c>
      <c r="S589" s="103">
        <f>S$468*S527*'RS Charges'!S919</f>
        <v>0</v>
      </c>
      <c r="T589" s="103">
        <f>T$468*T527*'RS Charges'!T919</f>
        <v>0</v>
      </c>
      <c r="U589" s="103">
        <f>U$468*U527*'RS Charges'!U919</f>
        <v>0</v>
      </c>
      <c r="V589" s="103">
        <f>V$468*V527*'RS Charges'!V919</f>
        <v>0</v>
      </c>
      <c r="W589" s="103">
        <f>W$468*W527*'RS Charges'!W919</f>
        <v>0</v>
      </c>
      <c r="X589" s="103">
        <f>X$468*X527*'RS Charges'!X919</f>
        <v>0</v>
      </c>
      <c r="Y589" s="103">
        <f>Y$468*Y527*'RS Charges'!Y919</f>
        <v>0</v>
      </c>
      <c r="Z589" s="103">
        <f>Z$468*Z527*'RS Charges'!Z919</f>
        <v>0</v>
      </c>
      <c r="AA589" s="103">
        <f>AA$468*AA527*'RS Charges'!AA919</f>
        <v>0</v>
      </c>
      <c r="AB589" s="103">
        <f>AB$468*AB527*'RS Charges'!AB919</f>
        <v>0</v>
      </c>
      <c r="AC589" s="104">
        <f>AC$468*AC527*'RS Charges'!AC919</f>
        <v>0</v>
      </c>
      <c r="AE589" s="105">
        <f>AE$468*AE527*'RS Charges'!AE919</f>
        <v>0</v>
      </c>
      <c r="AG589" s="105">
        <f>AG$468*AG527*'RS Charges'!AG919</f>
        <v>0</v>
      </c>
      <c r="AI589" s="105">
        <f>AI$468*AI527*'RS Charges'!AI919</f>
        <v>0</v>
      </c>
      <c r="AK589" s="301"/>
    </row>
    <row r="590" spans="4:37" ht="12.75" customHeight="1" outlineLevel="1" x14ac:dyDescent="0.25">
      <c r="D590" s="139" t="str">
        <f t="shared" si="16"/>
        <v>[Rolling Stock - Units/Trains Line 58]</v>
      </c>
      <c r="E590" s="102"/>
      <c r="F590" s="140" t="str">
        <f t="shared" si="17"/>
        <v>£000</v>
      </c>
      <c r="G590" s="103">
        <f>G$468*G528*'RS Charges'!G920</f>
        <v>0</v>
      </c>
      <c r="H590" s="103">
        <f>H$468*H528*'RS Charges'!H920</f>
        <v>0</v>
      </c>
      <c r="I590" s="103">
        <f>I$468*I528*'RS Charges'!I920</f>
        <v>0</v>
      </c>
      <c r="J590" s="103">
        <f>J$468*J528*'RS Charges'!J920</f>
        <v>0</v>
      </c>
      <c r="K590" s="103">
        <f>K$468*K528*'RS Charges'!K920</f>
        <v>0</v>
      </c>
      <c r="L590" s="103">
        <f>L$468*L528*'RS Charges'!L920</f>
        <v>0</v>
      </c>
      <c r="M590" s="103">
        <f>M$468*M528*'RS Charges'!M920</f>
        <v>0</v>
      </c>
      <c r="N590" s="103">
        <f>N$468*N528*'RS Charges'!N920</f>
        <v>0</v>
      </c>
      <c r="O590" s="103">
        <f>O$468*O528*'RS Charges'!O920</f>
        <v>0</v>
      </c>
      <c r="P590" s="103">
        <f>P$468*P528*'RS Charges'!P920</f>
        <v>0</v>
      </c>
      <c r="Q590" s="103">
        <f>Q$468*Q528*'RS Charges'!Q920</f>
        <v>0</v>
      </c>
      <c r="R590" s="103">
        <f>R$468*R528*'RS Charges'!R920</f>
        <v>0</v>
      </c>
      <c r="S590" s="103">
        <f>S$468*S528*'RS Charges'!S920</f>
        <v>0</v>
      </c>
      <c r="T590" s="103">
        <f>T$468*T528*'RS Charges'!T920</f>
        <v>0</v>
      </c>
      <c r="U590" s="103">
        <f>U$468*U528*'RS Charges'!U920</f>
        <v>0</v>
      </c>
      <c r="V590" s="103">
        <f>V$468*V528*'RS Charges'!V920</f>
        <v>0</v>
      </c>
      <c r="W590" s="103">
        <f>W$468*W528*'RS Charges'!W920</f>
        <v>0</v>
      </c>
      <c r="X590" s="103">
        <f>X$468*X528*'RS Charges'!X920</f>
        <v>0</v>
      </c>
      <c r="Y590" s="103">
        <f>Y$468*Y528*'RS Charges'!Y920</f>
        <v>0</v>
      </c>
      <c r="Z590" s="103">
        <f>Z$468*Z528*'RS Charges'!Z920</f>
        <v>0</v>
      </c>
      <c r="AA590" s="103">
        <f>AA$468*AA528*'RS Charges'!AA920</f>
        <v>0</v>
      </c>
      <c r="AB590" s="103">
        <f>AB$468*AB528*'RS Charges'!AB920</f>
        <v>0</v>
      </c>
      <c r="AC590" s="104">
        <f>AC$468*AC528*'RS Charges'!AC920</f>
        <v>0</v>
      </c>
      <c r="AE590" s="105">
        <f>AE$468*AE528*'RS Charges'!AE920</f>
        <v>0</v>
      </c>
      <c r="AG590" s="105">
        <f>AG$468*AG528*'RS Charges'!AG920</f>
        <v>0</v>
      </c>
      <c r="AI590" s="105">
        <f>AI$468*AI528*'RS Charges'!AI920</f>
        <v>0</v>
      </c>
      <c r="AK590" s="301"/>
    </row>
    <row r="591" spans="4:37" ht="12.75" customHeight="1" outlineLevel="1" x14ac:dyDescent="0.25">
      <c r="D591" s="139" t="str">
        <f t="shared" si="16"/>
        <v>[Rolling Stock - Units/Trains Line 59]</v>
      </c>
      <c r="E591" s="102"/>
      <c r="F591" s="140" t="str">
        <f t="shared" si="17"/>
        <v>£000</v>
      </c>
      <c r="G591" s="103">
        <f>G$468*G529*'RS Charges'!G921</f>
        <v>0</v>
      </c>
      <c r="H591" s="103">
        <f>H$468*H529*'RS Charges'!H921</f>
        <v>0</v>
      </c>
      <c r="I591" s="103">
        <f>I$468*I529*'RS Charges'!I921</f>
        <v>0</v>
      </c>
      <c r="J591" s="103">
        <f>J$468*J529*'RS Charges'!J921</f>
        <v>0</v>
      </c>
      <c r="K591" s="103">
        <f>K$468*K529*'RS Charges'!K921</f>
        <v>0</v>
      </c>
      <c r="L591" s="103">
        <f>L$468*L529*'RS Charges'!L921</f>
        <v>0</v>
      </c>
      <c r="M591" s="103">
        <f>M$468*M529*'RS Charges'!M921</f>
        <v>0</v>
      </c>
      <c r="N591" s="103">
        <f>N$468*N529*'RS Charges'!N921</f>
        <v>0</v>
      </c>
      <c r="O591" s="103">
        <f>O$468*O529*'RS Charges'!O921</f>
        <v>0</v>
      </c>
      <c r="P591" s="103">
        <f>P$468*P529*'RS Charges'!P921</f>
        <v>0</v>
      </c>
      <c r="Q591" s="103">
        <f>Q$468*Q529*'RS Charges'!Q921</f>
        <v>0</v>
      </c>
      <c r="R591" s="103">
        <f>R$468*R529*'RS Charges'!R921</f>
        <v>0</v>
      </c>
      <c r="S591" s="103">
        <f>S$468*S529*'RS Charges'!S921</f>
        <v>0</v>
      </c>
      <c r="T591" s="103">
        <f>T$468*T529*'RS Charges'!T921</f>
        <v>0</v>
      </c>
      <c r="U591" s="103">
        <f>U$468*U529*'RS Charges'!U921</f>
        <v>0</v>
      </c>
      <c r="V591" s="103">
        <f>V$468*V529*'RS Charges'!V921</f>
        <v>0</v>
      </c>
      <c r="W591" s="103">
        <f>W$468*W529*'RS Charges'!W921</f>
        <v>0</v>
      </c>
      <c r="X591" s="103">
        <f>X$468*X529*'RS Charges'!X921</f>
        <v>0</v>
      </c>
      <c r="Y591" s="103">
        <f>Y$468*Y529*'RS Charges'!Y921</f>
        <v>0</v>
      </c>
      <c r="Z591" s="103">
        <f>Z$468*Z529*'RS Charges'!Z921</f>
        <v>0</v>
      </c>
      <c r="AA591" s="103">
        <f>AA$468*AA529*'RS Charges'!AA921</f>
        <v>0</v>
      </c>
      <c r="AB591" s="103">
        <f>AB$468*AB529*'RS Charges'!AB921</f>
        <v>0</v>
      </c>
      <c r="AC591" s="104">
        <f>AC$468*AC529*'RS Charges'!AC921</f>
        <v>0</v>
      </c>
      <c r="AE591" s="105">
        <f>AE$468*AE529*'RS Charges'!AE921</f>
        <v>0</v>
      </c>
      <c r="AG591" s="105">
        <f>AG$468*AG529*'RS Charges'!AG921</f>
        <v>0</v>
      </c>
      <c r="AI591" s="105">
        <f>AI$468*AI529*'RS Charges'!AI921</f>
        <v>0</v>
      </c>
      <c r="AK591" s="301"/>
    </row>
    <row r="592" spans="4:37" ht="12.75" customHeight="1" outlineLevel="1" x14ac:dyDescent="0.25">
      <c r="D592" s="111" t="str">
        <f t="shared" si="16"/>
        <v>[Rolling Stock - Units/Trains Line 60]</v>
      </c>
      <c r="E592" s="287"/>
      <c r="F592" s="150" t="str">
        <f t="shared" si="17"/>
        <v>£000</v>
      </c>
      <c r="G592" s="113">
        <f>G$468*G530*'RS Charges'!G922</f>
        <v>0</v>
      </c>
      <c r="H592" s="113">
        <f>H$468*H530*'RS Charges'!H922</f>
        <v>0</v>
      </c>
      <c r="I592" s="113">
        <f>I$468*I530*'RS Charges'!I922</f>
        <v>0</v>
      </c>
      <c r="J592" s="113">
        <f>J$468*J530*'RS Charges'!J922</f>
        <v>0</v>
      </c>
      <c r="K592" s="113">
        <f>K$468*K530*'RS Charges'!K922</f>
        <v>0</v>
      </c>
      <c r="L592" s="113">
        <f>L$468*L530*'RS Charges'!L922</f>
        <v>0</v>
      </c>
      <c r="M592" s="113">
        <f>M$468*M530*'RS Charges'!M922</f>
        <v>0</v>
      </c>
      <c r="N592" s="113">
        <f>N$468*N530*'RS Charges'!N922</f>
        <v>0</v>
      </c>
      <c r="O592" s="113">
        <f>O$468*O530*'RS Charges'!O922</f>
        <v>0</v>
      </c>
      <c r="P592" s="113">
        <f>P$468*P530*'RS Charges'!P922</f>
        <v>0</v>
      </c>
      <c r="Q592" s="113">
        <f>Q$468*Q530*'RS Charges'!Q922</f>
        <v>0</v>
      </c>
      <c r="R592" s="113">
        <f>R$468*R530*'RS Charges'!R922</f>
        <v>0</v>
      </c>
      <c r="S592" s="113">
        <f>S$468*S530*'RS Charges'!S922</f>
        <v>0</v>
      </c>
      <c r="T592" s="113">
        <f>T$468*T530*'RS Charges'!T922</f>
        <v>0</v>
      </c>
      <c r="U592" s="113">
        <f>U$468*U530*'RS Charges'!U922</f>
        <v>0</v>
      </c>
      <c r="V592" s="113">
        <f>V$468*V530*'RS Charges'!V922</f>
        <v>0</v>
      </c>
      <c r="W592" s="113">
        <f>W$468*W530*'RS Charges'!W922</f>
        <v>0</v>
      </c>
      <c r="X592" s="113">
        <f>X$468*X530*'RS Charges'!X922</f>
        <v>0</v>
      </c>
      <c r="Y592" s="113">
        <f>Y$468*Y530*'RS Charges'!Y922</f>
        <v>0</v>
      </c>
      <c r="Z592" s="113">
        <f>Z$468*Z530*'RS Charges'!Z922</f>
        <v>0</v>
      </c>
      <c r="AA592" s="113">
        <f>AA$468*AA530*'RS Charges'!AA922</f>
        <v>0</v>
      </c>
      <c r="AB592" s="113">
        <f>AB$468*AB530*'RS Charges'!AB922</f>
        <v>0</v>
      </c>
      <c r="AC592" s="114">
        <f>AC$468*AC530*'RS Charges'!AC922</f>
        <v>0</v>
      </c>
      <c r="AE592" s="115">
        <f>AE$468*AE530*'RS Charges'!AE922</f>
        <v>0</v>
      </c>
      <c r="AG592" s="115">
        <f>AG$468*AG530*'RS Charges'!AG922</f>
        <v>0</v>
      </c>
      <c r="AI592" s="115">
        <f>AI$468*AI530*'RS Charges'!AI922</f>
        <v>0</v>
      </c>
      <c r="AK592" s="411"/>
    </row>
    <row r="593" spans="2:37" ht="12.75" customHeight="1" outlineLevel="1" x14ac:dyDescent="0.25">
      <c r="G593" s="103"/>
      <c r="H593" s="103"/>
      <c r="I593" s="103"/>
      <c r="J593" s="103"/>
      <c r="K593" s="103"/>
      <c r="L593" s="103"/>
      <c r="M593" s="103"/>
      <c r="N593" s="103"/>
      <c r="O593" s="103"/>
      <c r="P593" s="103"/>
      <c r="Q593" s="103"/>
      <c r="R593" s="103"/>
      <c r="S593" s="103"/>
      <c r="T593" s="103"/>
      <c r="U593" s="103"/>
      <c r="V593" s="103"/>
      <c r="W593" s="103"/>
      <c r="X593" s="103"/>
      <c r="Y593" s="103"/>
      <c r="Z593" s="103"/>
      <c r="AA593" s="103"/>
      <c r="AB593" s="103"/>
      <c r="AC593" s="103"/>
      <c r="AE593" s="103"/>
      <c r="AG593" s="103"/>
      <c r="AI593" s="103"/>
    </row>
    <row r="594" spans="2:37" ht="12.75" customHeight="1" outlineLevel="1" x14ac:dyDescent="0.25">
      <c r="D594" s="292" t="str">
        <f>"Total "&amp;C532</f>
        <v>Total EC4T Charge</v>
      </c>
      <c r="E594" s="308"/>
      <c r="F594" s="309" t="str">
        <f>F592</f>
        <v>£000</v>
      </c>
      <c r="G594" s="310">
        <f>SUM(G533:G592)</f>
        <v>0</v>
      </c>
      <c r="H594" s="310">
        <f t="shared" ref="H594:AC594" si="18">SUM(H533:H592)</f>
        <v>0</v>
      </c>
      <c r="I594" s="310">
        <f t="shared" si="18"/>
        <v>0</v>
      </c>
      <c r="J594" s="310">
        <f t="shared" si="18"/>
        <v>0</v>
      </c>
      <c r="K594" s="310">
        <f t="shared" si="18"/>
        <v>0</v>
      </c>
      <c r="L594" s="310">
        <f t="shared" si="18"/>
        <v>0</v>
      </c>
      <c r="M594" s="310">
        <f t="shared" si="18"/>
        <v>0</v>
      </c>
      <c r="N594" s="310">
        <f t="shared" si="18"/>
        <v>0</v>
      </c>
      <c r="O594" s="310">
        <f t="shared" si="18"/>
        <v>0</v>
      </c>
      <c r="P594" s="310">
        <f t="shared" si="18"/>
        <v>0</v>
      </c>
      <c r="Q594" s="310">
        <f t="shared" si="18"/>
        <v>0</v>
      </c>
      <c r="R594" s="310">
        <f t="shared" si="18"/>
        <v>0</v>
      </c>
      <c r="S594" s="310">
        <f t="shared" si="18"/>
        <v>0</v>
      </c>
      <c r="T594" s="310">
        <f t="shared" si="18"/>
        <v>0</v>
      </c>
      <c r="U594" s="310">
        <f t="shared" si="18"/>
        <v>0</v>
      </c>
      <c r="V594" s="310">
        <f t="shared" si="18"/>
        <v>0</v>
      </c>
      <c r="W594" s="310">
        <f t="shared" si="18"/>
        <v>0</v>
      </c>
      <c r="X594" s="310">
        <f t="shared" si="18"/>
        <v>0</v>
      </c>
      <c r="Y594" s="310">
        <f t="shared" si="18"/>
        <v>0</v>
      </c>
      <c r="Z594" s="310">
        <f t="shared" si="18"/>
        <v>0</v>
      </c>
      <c r="AA594" s="310">
        <f t="shared" si="18"/>
        <v>0</v>
      </c>
      <c r="AB594" s="310">
        <f t="shared" si="18"/>
        <v>0</v>
      </c>
      <c r="AC594" s="298">
        <f t="shared" si="18"/>
        <v>0</v>
      </c>
      <c r="AE594" s="299">
        <f>SUM(AE533:AE592)</f>
        <v>0</v>
      </c>
      <c r="AG594" s="299">
        <f>SUM(AG533:AG592)</f>
        <v>0</v>
      </c>
      <c r="AI594" s="299">
        <f>SUM(AI533:AI592)</f>
        <v>0</v>
      </c>
      <c r="AK594" s="296"/>
    </row>
    <row r="595" spans="2:37" x14ac:dyDescent="0.25">
      <c r="G595" s="103"/>
      <c r="H595" s="103"/>
      <c r="I595" s="103"/>
      <c r="J595" s="103"/>
      <c r="K595" s="103"/>
      <c r="L595" s="103"/>
      <c r="M595" s="103"/>
      <c r="N595" s="103"/>
      <c r="O595" s="103"/>
      <c r="P595" s="103"/>
      <c r="Q595" s="103"/>
      <c r="R595" s="103"/>
      <c r="S595" s="103"/>
      <c r="T595" s="103"/>
      <c r="U595" s="103"/>
      <c r="V595" s="103"/>
      <c r="W595" s="103"/>
      <c r="X595" s="103"/>
      <c r="Y595" s="103"/>
      <c r="Z595" s="103"/>
      <c r="AA595" s="103"/>
      <c r="AB595" s="103"/>
      <c r="AC595" s="103"/>
      <c r="AE595" s="103"/>
      <c r="AG595" s="103"/>
      <c r="AI595" s="103"/>
    </row>
    <row r="596" spans="2:37" ht="14.4" x14ac:dyDescent="0.25">
      <c r="B596" s="435" t="str">
        <f>'Line Items'!B1504</f>
        <v>Electrification Asset Usage Charge</v>
      </c>
      <c r="C596" s="435"/>
      <c r="D596" s="436"/>
      <c r="E596" s="436"/>
      <c r="F596" s="435"/>
      <c r="G596" s="437"/>
      <c r="H596" s="437"/>
      <c r="I596" s="437"/>
      <c r="J596" s="437"/>
      <c r="K596" s="437"/>
      <c r="L596" s="437"/>
      <c r="M596" s="437"/>
      <c r="N596" s="437"/>
      <c r="O596" s="437"/>
      <c r="P596" s="437"/>
      <c r="Q596" s="437"/>
      <c r="R596" s="437"/>
      <c r="S596" s="437"/>
      <c r="T596" s="437"/>
      <c r="U596" s="437"/>
      <c r="V596" s="437"/>
      <c r="W596" s="437"/>
      <c r="X596" s="437"/>
      <c r="Y596" s="437"/>
      <c r="Z596" s="437"/>
      <c r="AA596" s="437"/>
      <c r="AB596" s="437"/>
      <c r="AC596" s="437"/>
      <c r="AD596" s="435"/>
      <c r="AE596" s="437"/>
      <c r="AF596" s="435"/>
      <c r="AG596" s="437"/>
      <c r="AH596" s="435"/>
      <c r="AI596" s="437"/>
      <c r="AJ596" s="435"/>
      <c r="AK596" s="435"/>
    </row>
    <row r="597" spans="2:37" customFormat="1" ht="11.4" x14ac:dyDescent="0.2"/>
    <row r="598" spans="2:37" ht="12.75" customHeight="1" outlineLevel="1" x14ac:dyDescent="0.25">
      <c r="C598" s="72" t="s">
        <v>653</v>
      </c>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E598" s="103"/>
      <c r="AG598" s="103"/>
      <c r="AI598" s="103"/>
    </row>
    <row r="599" spans="2:37" ht="12.75" customHeight="1" outlineLevel="1" x14ac:dyDescent="0.25">
      <c r="C599" s="72"/>
      <c r="D599" s="438" t="str">
        <f>'Line Items'!D1506</f>
        <v>AC (OLE)</v>
      </c>
      <c r="E599" s="439"/>
      <c r="F599" s="440" t="s">
        <v>644</v>
      </c>
      <c r="G599" s="441"/>
      <c r="H599" s="441"/>
      <c r="I599" s="442"/>
      <c r="J599" s="442"/>
      <c r="K599" s="442"/>
      <c r="L599" s="442"/>
      <c r="M599" s="442"/>
      <c r="N599" s="442"/>
      <c r="O599" s="442"/>
      <c r="P599" s="442"/>
      <c r="Q599" s="442"/>
      <c r="R599" s="442"/>
      <c r="S599" s="442"/>
      <c r="T599" s="442"/>
      <c r="U599" s="442"/>
      <c r="V599" s="442"/>
      <c r="W599" s="442"/>
      <c r="X599" s="442"/>
      <c r="Y599" s="442"/>
      <c r="Z599" s="442"/>
      <c r="AA599" s="442"/>
      <c r="AB599" s="442"/>
      <c r="AC599" s="443"/>
      <c r="AE599" s="415"/>
      <c r="AF599" s="122"/>
      <c r="AG599" s="415"/>
      <c r="AH599" s="122"/>
      <c r="AI599" s="415"/>
      <c r="AK599" s="356" t="s">
        <v>654</v>
      </c>
    </row>
    <row r="600" spans="2:37" ht="12.75" customHeight="1" outlineLevel="1" x14ac:dyDescent="0.25">
      <c r="D600" s="111" t="str">
        <f>'Line Items'!D1507</f>
        <v>DC (Third Rail)</v>
      </c>
      <c r="E600" s="287"/>
      <c r="F600" s="150" t="str">
        <f>F599</f>
        <v>£/ vehicle mile</v>
      </c>
      <c r="G600" s="288"/>
      <c r="H600" s="288"/>
      <c r="I600" s="444"/>
      <c r="J600" s="444"/>
      <c r="K600" s="444"/>
      <c r="L600" s="444"/>
      <c r="M600" s="444"/>
      <c r="N600" s="444"/>
      <c r="O600" s="444"/>
      <c r="P600" s="444"/>
      <c r="Q600" s="444"/>
      <c r="R600" s="444"/>
      <c r="S600" s="444"/>
      <c r="T600" s="444"/>
      <c r="U600" s="444"/>
      <c r="V600" s="444"/>
      <c r="W600" s="444"/>
      <c r="X600" s="444"/>
      <c r="Y600" s="444"/>
      <c r="Z600" s="444"/>
      <c r="AA600" s="444"/>
      <c r="AB600" s="444"/>
      <c r="AC600" s="445"/>
      <c r="AE600" s="290"/>
      <c r="AG600" s="290"/>
      <c r="AI600" s="290"/>
      <c r="AK600" s="302"/>
    </row>
    <row r="601" spans="2:37" customFormat="1" ht="12.75" customHeight="1" outlineLevel="1" x14ac:dyDescent="0.2"/>
    <row r="602" spans="2:37" ht="12.75" customHeight="1" outlineLevel="1" x14ac:dyDescent="0.25">
      <c r="C602" s="72" t="s">
        <v>214</v>
      </c>
      <c r="G602" s="103"/>
      <c r="H602" s="103"/>
      <c r="I602" s="103"/>
      <c r="J602" s="103"/>
      <c r="K602" s="103"/>
      <c r="L602" s="103"/>
      <c r="M602" s="103"/>
      <c r="N602" s="103"/>
      <c r="O602" s="103"/>
      <c r="P602" s="103"/>
      <c r="Q602" s="103"/>
      <c r="R602" s="103"/>
      <c r="S602" s="103"/>
      <c r="T602" s="103"/>
      <c r="U602" s="103"/>
      <c r="V602" s="103"/>
      <c r="W602" s="103"/>
      <c r="X602" s="103"/>
      <c r="Y602" s="103"/>
      <c r="Z602" s="103"/>
      <c r="AA602" s="103"/>
      <c r="AB602" s="103"/>
      <c r="AC602" s="103"/>
      <c r="AE602" s="103"/>
      <c r="AG602" s="103"/>
      <c r="AI602" s="103"/>
    </row>
    <row r="603" spans="2:37" ht="12.75" customHeight="1" outlineLevel="1" x14ac:dyDescent="0.25">
      <c r="D603" s="427" t="str">
        <f>"Total EAUC for "&amp;D599</f>
        <v>Total EAUC for AC (OLE)</v>
      </c>
      <c r="E603" s="439"/>
      <c r="F603" s="440" t="s">
        <v>556</v>
      </c>
      <c r="G603" s="446">
        <f>G599*'RS Charges'!G1120</f>
        <v>0</v>
      </c>
      <c r="H603" s="446">
        <f>H599*'RS Charges'!H1120</f>
        <v>0</v>
      </c>
      <c r="I603" s="446">
        <f>I599*'RS Charges'!I1120</f>
        <v>0</v>
      </c>
      <c r="J603" s="446">
        <f>J599*'RS Charges'!J1120</f>
        <v>0</v>
      </c>
      <c r="K603" s="446">
        <f>K599*'RS Charges'!K1120</f>
        <v>0</v>
      </c>
      <c r="L603" s="446">
        <f>L599*'RS Charges'!L1120</f>
        <v>0</v>
      </c>
      <c r="M603" s="446">
        <f>M599*'RS Charges'!M1120</f>
        <v>0</v>
      </c>
      <c r="N603" s="446">
        <f>N599*'RS Charges'!N1120</f>
        <v>0</v>
      </c>
      <c r="O603" s="446">
        <f>O599*'RS Charges'!O1120</f>
        <v>0</v>
      </c>
      <c r="P603" s="446">
        <f>P599*'RS Charges'!P1120</f>
        <v>0</v>
      </c>
      <c r="Q603" s="446">
        <f>Q599*'RS Charges'!Q1120</f>
        <v>0</v>
      </c>
      <c r="R603" s="446">
        <f>R599*'RS Charges'!R1120</f>
        <v>0</v>
      </c>
      <c r="S603" s="446">
        <f>S599*'RS Charges'!S1120</f>
        <v>0</v>
      </c>
      <c r="T603" s="446">
        <f>T599*'RS Charges'!T1120</f>
        <v>0</v>
      </c>
      <c r="U603" s="446">
        <f>U599*'RS Charges'!U1120</f>
        <v>0</v>
      </c>
      <c r="V603" s="446">
        <f>V599*'RS Charges'!V1120</f>
        <v>0</v>
      </c>
      <c r="W603" s="446">
        <f>W599*'RS Charges'!W1120</f>
        <v>0</v>
      </c>
      <c r="X603" s="446">
        <f>X599*'RS Charges'!X1120</f>
        <v>0</v>
      </c>
      <c r="Y603" s="446">
        <f>Y599*'RS Charges'!Y1120</f>
        <v>0</v>
      </c>
      <c r="Z603" s="446">
        <f>Z599*'RS Charges'!Z1120</f>
        <v>0</v>
      </c>
      <c r="AA603" s="446">
        <f>AA599*'RS Charges'!AA1120</f>
        <v>0</v>
      </c>
      <c r="AB603" s="446">
        <f>AB599*'RS Charges'!AB1120</f>
        <v>0</v>
      </c>
      <c r="AC603" s="447">
        <f>AC599*'RS Charges'!AC1120</f>
        <v>0</v>
      </c>
      <c r="AE603" s="448">
        <f>AE599*'RS Charges'!AE1120</f>
        <v>0</v>
      </c>
      <c r="AG603" s="448">
        <f>AG599*'RS Charges'!AG1120</f>
        <v>0</v>
      </c>
      <c r="AI603" s="448">
        <f>AI599*'RS Charges'!AI1120</f>
        <v>0</v>
      </c>
      <c r="AK603" s="356"/>
    </row>
    <row r="604" spans="2:37" ht="12.75" customHeight="1" outlineLevel="1" x14ac:dyDescent="0.25">
      <c r="D604" s="111" t="str">
        <f>"Total EAUC for "&amp;D600</f>
        <v>Total EAUC for DC (Third Rail)</v>
      </c>
      <c r="E604" s="287"/>
      <c r="F604" s="150" t="str">
        <f>F603</f>
        <v>£000</v>
      </c>
      <c r="G604" s="113">
        <f>G600*'RS Charges'!G1185</f>
        <v>0</v>
      </c>
      <c r="H604" s="113">
        <f>H600*'RS Charges'!H1185</f>
        <v>0</v>
      </c>
      <c r="I604" s="113">
        <f>I600*'RS Charges'!I1185</f>
        <v>0</v>
      </c>
      <c r="J604" s="113">
        <f>J600*'RS Charges'!J1185</f>
        <v>0</v>
      </c>
      <c r="K604" s="113">
        <f>K600*'RS Charges'!K1185</f>
        <v>0</v>
      </c>
      <c r="L604" s="113">
        <f>L600*'RS Charges'!L1185</f>
        <v>0</v>
      </c>
      <c r="M604" s="113">
        <f>M600*'RS Charges'!M1185</f>
        <v>0</v>
      </c>
      <c r="N604" s="113">
        <f>N600*'RS Charges'!N1185</f>
        <v>0</v>
      </c>
      <c r="O604" s="113">
        <f>O600*'RS Charges'!O1185</f>
        <v>0</v>
      </c>
      <c r="P604" s="113">
        <f>P600*'RS Charges'!P1185</f>
        <v>0</v>
      </c>
      <c r="Q604" s="113">
        <f>Q600*'RS Charges'!Q1185</f>
        <v>0</v>
      </c>
      <c r="R604" s="113">
        <f>R600*'RS Charges'!R1185</f>
        <v>0</v>
      </c>
      <c r="S604" s="113">
        <f>S600*'RS Charges'!S1185</f>
        <v>0</v>
      </c>
      <c r="T604" s="113">
        <f>T600*'RS Charges'!T1185</f>
        <v>0</v>
      </c>
      <c r="U604" s="113">
        <f>U600*'RS Charges'!U1185</f>
        <v>0</v>
      </c>
      <c r="V604" s="113">
        <f>V600*'RS Charges'!V1185</f>
        <v>0</v>
      </c>
      <c r="W604" s="113">
        <f>W600*'RS Charges'!W1185</f>
        <v>0</v>
      </c>
      <c r="X604" s="113">
        <f>X600*'RS Charges'!X1185</f>
        <v>0</v>
      </c>
      <c r="Y604" s="113">
        <f>Y600*'RS Charges'!Y1185</f>
        <v>0</v>
      </c>
      <c r="Z604" s="113">
        <f>Z600*'RS Charges'!Z1185</f>
        <v>0</v>
      </c>
      <c r="AA604" s="113">
        <f>AA600*'RS Charges'!AA1185</f>
        <v>0</v>
      </c>
      <c r="AB604" s="113">
        <f>AB600*'RS Charges'!AB1185</f>
        <v>0</v>
      </c>
      <c r="AC604" s="449">
        <f>AC600*'RS Charges'!AC1185</f>
        <v>0</v>
      </c>
      <c r="AE604" s="450">
        <f>AE600*'RS Charges'!AE1185</f>
        <v>0</v>
      </c>
      <c r="AG604" s="450">
        <f>AG600*'RS Charges'!AG1185</f>
        <v>0</v>
      </c>
      <c r="AI604" s="450">
        <f>AI600*'RS Charges'!AI1185</f>
        <v>0</v>
      </c>
      <c r="AK604" s="411"/>
    </row>
    <row r="605" spans="2:37" ht="12.75" customHeight="1" outlineLevel="1" x14ac:dyDescent="0.25">
      <c r="G605" s="103"/>
      <c r="H605" s="103"/>
      <c r="I605" s="103"/>
      <c r="J605" s="103"/>
      <c r="K605" s="103"/>
      <c r="L605" s="103"/>
      <c r="M605" s="103"/>
      <c r="N605" s="103"/>
      <c r="O605" s="103"/>
      <c r="P605" s="103"/>
      <c r="Q605" s="103"/>
      <c r="R605" s="103"/>
      <c r="S605" s="103"/>
      <c r="T605" s="103"/>
      <c r="U605" s="103"/>
      <c r="V605" s="103"/>
      <c r="W605" s="103"/>
      <c r="X605" s="103"/>
      <c r="Y605" s="103"/>
      <c r="Z605" s="103"/>
      <c r="AA605" s="103"/>
      <c r="AB605" s="103"/>
      <c r="AC605" s="103"/>
      <c r="AE605" s="103"/>
      <c r="AG605" s="103"/>
      <c r="AI605" s="103"/>
    </row>
    <row r="606" spans="2:37" ht="12.75" customHeight="1" outlineLevel="1" x14ac:dyDescent="0.25">
      <c r="D606" s="292" t="str">
        <f>"Total "&amp;B596</f>
        <v>Total Electrification Asset Usage Charge</v>
      </c>
      <c r="E606" s="308"/>
      <c r="F606" s="309" t="str">
        <f>F604</f>
        <v>£000</v>
      </c>
      <c r="G606" s="310">
        <f t="shared" ref="G606:AC606" si="19">SUM(G603:G604)</f>
        <v>0</v>
      </c>
      <c r="H606" s="310">
        <f t="shared" si="19"/>
        <v>0</v>
      </c>
      <c r="I606" s="310">
        <f t="shared" si="19"/>
        <v>0</v>
      </c>
      <c r="J606" s="310">
        <f t="shared" si="19"/>
        <v>0</v>
      </c>
      <c r="K606" s="310">
        <f t="shared" si="19"/>
        <v>0</v>
      </c>
      <c r="L606" s="310">
        <f t="shared" si="19"/>
        <v>0</v>
      </c>
      <c r="M606" s="310">
        <f t="shared" si="19"/>
        <v>0</v>
      </c>
      <c r="N606" s="310">
        <f t="shared" si="19"/>
        <v>0</v>
      </c>
      <c r="O606" s="310">
        <f t="shared" si="19"/>
        <v>0</v>
      </c>
      <c r="P606" s="310">
        <f t="shared" si="19"/>
        <v>0</v>
      </c>
      <c r="Q606" s="310">
        <f t="shared" si="19"/>
        <v>0</v>
      </c>
      <c r="R606" s="310">
        <f t="shared" si="19"/>
        <v>0</v>
      </c>
      <c r="S606" s="310">
        <f t="shared" si="19"/>
        <v>0</v>
      </c>
      <c r="T606" s="310">
        <f t="shared" si="19"/>
        <v>0</v>
      </c>
      <c r="U606" s="310">
        <f t="shared" si="19"/>
        <v>0</v>
      </c>
      <c r="V606" s="310">
        <f t="shared" si="19"/>
        <v>0</v>
      </c>
      <c r="W606" s="310">
        <f t="shared" si="19"/>
        <v>0</v>
      </c>
      <c r="X606" s="310">
        <f t="shared" si="19"/>
        <v>0</v>
      </c>
      <c r="Y606" s="310">
        <f t="shared" si="19"/>
        <v>0</v>
      </c>
      <c r="Z606" s="310">
        <f t="shared" si="19"/>
        <v>0</v>
      </c>
      <c r="AA606" s="310">
        <f t="shared" si="19"/>
        <v>0</v>
      </c>
      <c r="AB606" s="310">
        <f t="shared" si="19"/>
        <v>0</v>
      </c>
      <c r="AC606" s="298">
        <f t="shared" si="19"/>
        <v>0</v>
      </c>
      <c r="AE606" s="299">
        <f>SUM(AE603:AE604)</f>
        <v>0</v>
      </c>
      <c r="AG606" s="299">
        <f>SUM(AG603:AG604)</f>
        <v>0</v>
      </c>
      <c r="AI606" s="299">
        <f>SUM(AI603:AI604)</f>
        <v>0</v>
      </c>
      <c r="AK606" s="296"/>
    </row>
    <row r="607" spans="2:37" ht="12.6" customHeight="1" outlineLevel="1" x14ac:dyDescent="0.25">
      <c r="G607" s="103"/>
      <c r="H607" s="103"/>
      <c r="I607" s="103"/>
      <c r="J607" s="103"/>
      <c r="K607" s="103"/>
      <c r="L607" s="103"/>
      <c r="M607" s="103"/>
      <c r="N607" s="103"/>
      <c r="O607" s="103"/>
      <c r="P607" s="103"/>
      <c r="Q607" s="103"/>
      <c r="R607" s="103"/>
      <c r="S607" s="103"/>
      <c r="T607" s="103"/>
      <c r="U607" s="103"/>
      <c r="V607" s="103"/>
      <c r="W607" s="103"/>
      <c r="X607" s="103"/>
      <c r="Y607" s="103"/>
      <c r="Z607" s="103"/>
      <c r="AA607" s="103"/>
      <c r="AB607" s="103"/>
      <c r="AC607" s="103"/>
      <c r="AE607" s="103"/>
      <c r="AG607" s="103"/>
      <c r="AI607" s="103"/>
    </row>
    <row r="608" spans="2:37" customFormat="1" ht="11.4" x14ac:dyDescent="0.2"/>
    <row r="609" spans="1:39" ht="14.4" x14ac:dyDescent="0.25">
      <c r="B609" s="17" t="str">
        <f>'Line Items'!B1509</f>
        <v>Capacity Charges</v>
      </c>
      <c r="C609" s="17"/>
      <c r="D609" s="277"/>
      <c r="E609" s="277"/>
      <c r="F609" s="17"/>
      <c r="G609" s="388"/>
      <c r="H609" s="388"/>
      <c r="I609" s="388"/>
      <c r="J609" s="388"/>
      <c r="K609" s="388"/>
      <c r="L609" s="388"/>
      <c r="M609" s="388"/>
      <c r="N609" s="388"/>
      <c r="O609" s="388"/>
      <c r="P609" s="388"/>
      <c r="Q609" s="388"/>
      <c r="R609" s="388"/>
      <c r="S609" s="388"/>
      <c r="T609" s="388"/>
      <c r="U609" s="388"/>
      <c r="V609" s="388"/>
      <c r="W609" s="388"/>
      <c r="X609" s="388"/>
      <c r="Y609" s="388"/>
      <c r="Z609" s="388"/>
      <c r="AA609" s="388"/>
      <c r="AB609" s="388"/>
      <c r="AC609" s="388"/>
      <c r="AD609" s="17"/>
      <c r="AE609" s="388"/>
      <c r="AF609" s="17"/>
      <c r="AG609" s="388"/>
      <c r="AH609" s="17"/>
      <c r="AI609" s="388"/>
      <c r="AJ609" s="17"/>
      <c r="AK609" s="17"/>
    </row>
    <row r="610" spans="1:39" customFormat="1" ht="11.4" x14ac:dyDescent="0.2"/>
    <row r="611" spans="1:39" ht="12.75" customHeight="1" outlineLevel="1" x14ac:dyDescent="0.25">
      <c r="A611" s="2"/>
      <c r="C611" s="72" t="s">
        <v>655</v>
      </c>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L611" s="2"/>
      <c r="AM611" s="2"/>
    </row>
    <row r="612" spans="1:39" ht="12.75" customHeight="1" outlineLevel="1" x14ac:dyDescent="0.25">
      <c r="A612" s="2"/>
      <c r="D612" s="451" t="str">
        <f>'Line Items'!D1512</f>
        <v>12325021: Nottingham - Mansfield - Worksop</v>
      </c>
      <c r="E612" s="439"/>
      <c r="F612" s="440" t="s">
        <v>656</v>
      </c>
      <c r="G612" s="441"/>
      <c r="H612" s="441"/>
      <c r="I612" s="442"/>
      <c r="J612" s="452"/>
      <c r="K612" s="452"/>
      <c r="L612" s="442"/>
      <c r="M612" s="452"/>
      <c r="N612" s="452"/>
      <c r="O612" s="452"/>
      <c r="P612" s="452"/>
      <c r="Q612" s="452"/>
      <c r="R612" s="452"/>
      <c r="S612" s="452"/>
      <c r="T612" s="452"/>
      <c r="U612" s="452"/>
      <c r="V612" s="452"/>
      <c r="W612" s="452"/>
      <c r="X612" s="452"/>
      <c r="Y612" s="452"/>
      <c r="Z612" s="452"/>
      <c r="AA612" s="452"/>
      <c r="AB612" s="452"/>
      <c r="AC612" s="432"/>
      <c r="AE612" s="415"/>
      <c r="AF612" s="122"/>
      <c r="AG612" s="415"/>
      <c r="AH612" s="122"/>
      <c r="AI612" s="415"/>
      <c r="AK612" s="356" t="s">
        <v>657</v>
      </c>
      <c r="AL612" s="2"/>
      <c r="AM612" s="2"/>
    </row>
    <row r="613" spans="1:39" ht="12.75" customHeight="1" outlineLevel="1" x14ac:dyDescent="0.25">
      <c r="A613" s="2"/>
      <c r="D613" s="453" t="str">
        <f>'Line Items'!D1513</f>
        <v>22275000: Derby - Nottingham (Stopping)</v>
      </c>
      <c r="E613" s="102"/>
      <c r="F613" s="140" t="str">
        <f>F612</f>
        <v>£/ train mile</v>
      </c>
      <c r="G613" s="283"/>
      <c r="H613" s="283"/>
      <c r="I613" s="417"/>
      <c r="J613" s="416"/>
      <c r="K613" s="416"/>
      <c r="L613" s="416"/>
      <c r="M613" s="416"/>
      <c r="N613" s="416"/>
      <c r="O613" s="416"/>
      <c r="P613" s="416"/>
      <c r="Q613" s="416"/>
      <c r="R613" s="416"/>
      <c r="S613" s="416"/>
      <c r="T613" s="416"/>
      <c r="U613" s="416"/>
      <c r="V613" s="416"/>
      <c r="W613" s="416"/>
      <c r="X613" s="416"/>
      <c r="Y613" s="416"/>
      <c r="Z613" s="416"/>
      <c r="AA613" s="416"/>
      <c r="AB613" s="416"/>
      <c r="AC613" s="418"/>
      <c r="AE613" s="419"/>
      <c r="AF613" s="122"/>
      <c r="AG613" s="419"/>
      <c r="AH613" s="122"/>
      <c r="AI613" s="419"/>
      <c r="AK613" s="301"/>
      <c r="AL613" s="2"/>
      <c r="AM613" s="2"/>
    </row>
    <row r="614" spans="1:39" ht="12.75" customHeight="1" outlineLevel="1" x14ac:dyDescent="0.25">
      <c r="A614" s="2"/>
      <c r="D614" s="453" t="str">
        <f>'Line Items'!D1514</f>
        <v>22277000: Nottingham - Newark - Lincoln</v>
      </c>
      <c r="E614" s="102"/>
      <c r="F614" s="140" t="str">
        <f t="shared" ref="F614:F661" si="20">F613</f>
        <v>£/ train mile</v>
      </c>
      <c r="G614" s="283"/>
      <c r="H614" s="283"/>
      <c r="I614" s="417"/>
      <c r="J614" s="416"/>
      <c r="K614" s="416"/>
      <c r="L614" s="416"/>
      <c r="M614" s="416"/>
      <c r="N614" s="416"/>
      <c r="O614" s="416"/>
      <c r="P614" s="416"/>
      <c r="Q614" s="416"/>
      <c r="R614" s="416"/>
      <c r="S614" s="416"/>
      <c r="T614" s="416"/>
      <c r="U614" s="416"/>
      <c r="V614" s="416"/>
      <c r="W614" s="416"/>
      <c r="X614" s="416"/>
      <c r="Y614" s="416"/>
      <c r="Z614" s="416"/>
      <c r="AA614" s="416"/>
      <c r="AB614" s="416"/>
      <c r="AC614" s="418"/>
      <c r="AE614" s="419"/>
      <c r="AF614" s="122"/>
      <c r="AG614" s="419"/>
      <c r="AH614" s="122"/>
      <c r="AI614" s="419"/>
      <c r="AK614" s="301"/>
      <c r="AL614" s="2"/>
      <c r="AM614" s="2"/>
    </row>
    <row r="615" spans="1:39" ht="12.75" customHeight="1" outlineLevel="1" x14ac:dyDescent="0.25">
      <c r="A615" s="2"/>
      <c r="D615" s="453" t="str">
        <f>'Line Items'!D1515</f>
        <v>22321000: Nottingham - Leicester</v>
      </c>
      <c r="E615" s="102"/>
      <c r="F615" s="140" t="str">
        <f t="shared" si="20"/>
        <v>£/ train mile</v>
      </c>
      <c r="G615" s="283"/>
      <c r="H615" s="283"/>
      <c r="I615" s="417"/>
      <c r="J615" s="416"/>
      <c r="K615" s="416"/>
      <c r="L615" s="416"/>
      <c r="M615" s="416"/>
      <c r="N615" s="416"/>
      <c r="O615" s="416"/>
      <c r="P615" s="416"/>
      <c r="Q615" s="416"/>
      <c r="R615" s="416"/>
      <c r="S615" s="416"/>
      <c r="T615" s="416"/>
      <c r="U615" s="416"/>
      <c r="V615" s="416"/>
      <c r="W615" s="416"/>
      <c r="X615" s="416"/>
      <c r="Y615" s="416"/>
      <c r="Z615" s="416"/>
      <c r="AA615" s="416"/>
      <c r="AB615" s="416"/>
      <c r="AC615" s="418"/>
      <c r="AE615" s="419"/>
      <c r="AF615" s="122"/>
      <c r="AG615" s="419"/>
      <c r="AH615" s="122"/>
      <c r="AI615" s="419"/>
      <c r="AK615" s="301"/>
      <c r="AL615" s="2"/>
      <c r="AM615" s="2"/>
    </row>
    <row r="616" spans="1:39" ht="12.75" customHeight="1" outlineLevel="1" x14ac:dyDescent="0.25">
      <c r="A616" s="2"/>
      <c r="D616" s="453" t="str">
        <f>'Line Items'!D1516</f>
        <v>22323000: Derby - Matlock</v>
      </c>
      <c r="E616" s="102"/>
      <c r="F616" s="140" t="str">
        <f t="shared" si="20"/>
        <v>£/ train mile</v>
      </c>
      <c r="G616" s="283"/>
      <c r="H616" s="283"/>
      <c r="I616" s="417"/>
      <c r="J616" s="416"/>
      <c r="K616" s="416"/>
      <c r="L616" s="416"/>
      <c r="M616" s="416"/>
      <c r="N616" s="416"/>
      <c r="O616" s="416"/>
      <c r="P616" s="416"/>
      <c r="Q616" s="416"/>
      <c r="R616" s="416"/>
      <c r="S616" s="416"/>
      <c r="T616" s="416"/>
      <c r="U616" s="416"/>
      <c r="V616" s="416"/>
      <c r="W616" s="416"/>
      <c r="X616" s="416"/>
      <c r="Y616" s="416"/>
      <c r="Z616" s="416"/>
      <c r="AA616" s="416"/>
      <c r="AB616" s="416"/>
      <c r="AC616" s="418"/>
      <c r="AE616" s="419"/>
      <c r="AF616" s="122"/>
      <c r="AG616" s="419"/>
      <c r="AH616" s="122"/>
      <c r="AI616" s="419"/>
      <c r="AK616" s="301"/>
      <c r="AL616" s="2"/>
      <c r="AM616" s="2"/>
    </row>
    <row r="617" spans="1:39" ht="12.75" customHeight="1" outlineLevel="1" x14ac:dyDescent="0.25">
      <c r="A617" s="2"/>
      <c r="D617" s="453" t="str">
        <f>'Line Items'!D1517</f>
        <v>22812000: Doncaster - Lincoln - Spalding/Peterborough</v>
      </c>
      <c r="E617" s="102"/>
      <c r="F617" s="140" t="str">
        <f t="shared" si="20"/>
        <v>£/ train mile</v>
      </c>
      <c r="G617" s="283"/>
      <c r="H617" s="283"/>
      <c r="I617" s="417"/>
      <c r="J617" s="416"/>
      <c r="K617" s="416"/>
      <c r="L617" s="416"/>
      <c r="M617" s="416"/>
      <c r="N617" s="416"/>
      <c r="O617" s="416"/>
      <c r="P617" s="416"/>
      <c r="Q617" s="416"/>
      <c r="R617" s="416"/>
      <c r="S617" s="416"/>
      <c r="T617" s="416"/>
      <c r="U617" s="416"/>
      <c r="V617" s="416"/>
      <c r="W617" s="416"/>
      <c r="X617" s="416"/>
      <c r="Y617" s="416"/>
      <c r="Z617" s="416"/>
      <c r="AA617" s="416"/>
      <c r="AB617" s="416"/>
      <c r="AC617" s="418"/>
      <c r="AE617" s="419"/>
      <c r="AF617" s="122"/>
      <c r="AG617" s="419"/>
      <c r="AH617" s="122"/>
      <c r="AI617" s="419"/>
      <c r="AK617" s="301"/>
      <c r="AL617" s="2"/>
      <c r="AM617" s="2"/>
    </row>
    <row r="618" spans="1:39" ht="12.75" customHeight="1" outlineLevel="1" x14ac:dyDescent="0.25">
      <c r="A618" s="2"/>
      <c r="D618" s="453" t="str">
        <f>'Line Items'!D1518</f>
        <v>22320000: Crewe - Stoke - Derby</v>
      </c>
      <c r="E618" s="102"/>
      <c r="F618" s="140" t="str">
        <f t="shared" si="20"/>
        <v>£/ train mile</v>
      </c>
      <c r="G618" s="283"/>
      <c r="H618" s="283"/>
      <c r="I618" s="417"/>
      <c r="J618" s="416"/>
      <c r="K618" s="416"/>
      <c r="L618" s="416"/>
      <c r="M618" s="416"/>
      <c r="N618" s="416"/>
      <c r="O618" s="416"/>
      <c r="P618" s="416"/>
      <c r="Q618" s="416"/>
      <c r="R618" s="416"/>
      <c r="S618" s="416"/>
      <c r="T618" s="416"/>
      <c r="U618" s="416"/>
      <c r="V618" s="416"/>
      <c r="W618" s="416"/>
      <c r="X618" s="416"/>
      <c r="Y618" s="416"/>
      <c r="Z618" s="416"/>
      <c r="AA618" s="416"/>
      <c r="AB618" s="416"/>
      <c r="AC618" s="418"/>
      <c r="AE618" s="419"/>
      <c r="AF618" s="122"/>
      <c r="AG618" s="419"/>
      <c r="AH618" s="122"/>
      <c r="AI618" s="419"/>
      <c r="AK618" s="301"/>
      <c r="AL618" s="2"/>
      <c r="AM618" s="2"/>
    </row>
    <row r="619" spans="1:39" ht="12.75" customHeight="1" outlineLevel="1" x14ac:dyDescent="0.25">
      <c r="A619" s="2"/>
      <c r="D619" s="453" t="str">
        <f>'Line Items'!D1519</f>
        <v>22832000: Nottingham - Grantham - Skegness</v>
      </c>
      <c r="E619" s="102"/>
      <c r="F619" s="140" t="str">
        <f t="shared" si="20"/>
        <v>£/ train mile</v>
      </c>
      <c r="G619" s="283"/>
      <c r="H619" s="283"/>
      <c r="I619" s="417"/>
      <c r="J619" s="416"/>
      <c r="K619" s="416"/>
      <c r="L619" s="416"/>
      <c r="M619" s="416"/>
      <c r="N619" s="416"/>
      <c r="O619" s="416"/>
      <c r="P619" s="416"/>
      <c r="Q619" s="416"/>
      <c r="R619" s="416"/>
      <c r="S619" s="416"/>
      <c r="T619" s="416"/>
      <c r="U619" s="416"/>
      <c r="V619" s="416"/>
      <c r="W619" s="416"/>
      <c r="X619" s="416"/>
      <c r="Y619" s="416"/>
      <c r="Z619" s="416"/>
      <c r="AA619" s="416"/>
      <c r="AB619" s="416"/>
      <c r="AC619" s="418"/>
      <c r="AE619" s="419"/>
      <c r="AF619" s="122"/>
      <c r="AG619" s="419"/>
      <c r="AH619" s="122"/>
      <c r="AI619" s="419"/>
      <c r="AK619" s="301"/>
      <c r="AL619" s="2"/>
      <c r="AM619" s="2"/>
    </row>
    <row r="620" spans="1:39" ht="12.75" customHeight="1" outlineLevel="1" x14ac:dyDescent="0.25">
      <c r="A620" s="2"/>
      <c r="D620" s="453" t="str">
        <f>'Line Items'!D1520</f>
        <v>22836000: Newark - Nottingham - Lincoln - Grimsby/Cleethorpes</v>
      </c>
      <c r="E620" s="102"/>
      <c r="F620" s="140" t="str">
        <f t="shared" si="20"/>
        <v>£/ train mile</v>
      </c>
      <c r="G620" s="283"/>
      <c r="H620" s="283"/>
      <c r="I620" s="417"/>
      <c r="J620" s="416"/>
      <c r="K620" s="416"/>
      <c r="L620" s="416"/>
      <c r="M620" s="416"/>
      <c r="N620" s="416"/>
      <c r="O620" s="416"/>
      <c r="P620" s="416"/>
      <c r="Q620" s="416"/>
      <c r="R620" s="416"/>
      <c r="S620" s="416"/>
      <c r="T620" s="416"/>
      <c r="U620" s="416"/>
      <c r="V620" s="416"/>
      <c r="W620" s="416"/>
      <c r="X620" s="416"/>
      <c r="Y620" s="416"/>
      <c r="Z620" s="416"/>
      <c r="AA620" s="416"/>
      <c r="AB620" s="416"/>
      <c r="AC620" s="418"/>
      <c r="AE620" s="419"/>
      <c r="AF620" s="122"/>
      <c r="AG620" s="419"/>
      <c r="AH620" s="122"/>
      <c r="AI620" s="419"/>
      <c r="AK620" s="301"/>
      <c r="AL620" s="2"/>
      <c r="AM620" s="2"/>
    </row>
    <row r="621" spans="1:39" ht="12.75" customHeight="1" outlineLevel="1" x14ac:dyDescent="0.25">
      <c r="A621" s="2"/>
      <c r="D621" s="453" t="str">
        <f>'Line Items'!D1521</f>
        <v>22269000: Liverpool - Manchester - Sheffield - Nottingham - Peterborough - Norwich</v>
      </c>
      <c r="E621" s="102"/>
      <c r="F621" s="140" t="str">
        <f t="shared" si="20"/>
        <v>£/ train mile</v>
      </c>
      <c r="G621" s="283"/>
      <c r="H621" s="283"/>
      <c r="I621" s="417"/>
      <c r="J621" s="416"/>
      <c r="K621" s="416"/>
      <c r="L621" s="416"/>
      <c r="M621" s="416"/>
      <c r="N621" s="416"/>
      <c r="O621" s="416"/>
      <c r="P621" s="416"/>
      <c r="Q621" s="416"/>
      <c r="R621" s="416"/>
      <c r="S621" s="416"/>
      <c r="T621" s="416"/>
      <c r="U621" s="416"/>
      <c r="V621" s="416"/>
      <c r="W621" s="416"/>
      <c r="X621" s="416"/>
      <c r="Y621" s="416"/>
      <c r="Z621" s="416"/>
      <c r="AA621" s="416"/>
      <c r="AB621" s="416"/>
      <c r="AC621" s="418"/>
      <c r="AE621" s="419"/>
      <c r="AF621" s="122"/>
      <c r="AG621" s="419"/>
      <c r="AH621" s="122"/>
      <c r="AI621" s="419"/>
      <c r="AK621" s="301"/>
      <c r="AL621" s="2"/>
      <c r="AM621" s="2"/>
    </row>
    <row r="622" spans="1:39" ht="12.75" customHeight="1" outlineLevel="1" x14ac:dyDescent="0.25">
      <c r="A622" s="2"/>
      <c r="D622" s="453" t="str">
        <f>'Line Items'!D1522</f>
        <v>22150000: St. Pancras-Derby-Sheffield (Fast)</v>
      </c>
      <c r="E622" s="102"/>
      <c r="F622" s="140" t="str">
        <f t="shared" si="20"/>
        <v>£/ train mile</v>
      </c>
      <c r="G622" s="283"/>
      <c r="H622" s="283"/>
      <c r="I622" s="417"/>
      <c r="J622" s="416"/>
      <c r="K622" s="416"/>
      <c r="L622" s="416"/>
      <c r="M622" s="416"/>
      <c r="N622" s="416"/>
      <c r="O622" s="416"/>
      <c r="P622" s="416"/>
      <c r="Q622" s="416"/>
      <c r="R622" s="416"/>
      <c r="S622" s="416"/>
      <c r="T622" s="416"/>
      <c r="U622" s="416"/>
      <c r="V622" s="416"/>
      <c r="W622" s="416"/>
      <c r="X622" s="416"/>
      <c r="Y622" s="416"/>
      <c r="Z622" s="416"/>
      <c r="AA622" s="416"/>
      <c r="AB622" s="416"/>
      <c r="AC622" s="418"/>
      <c r="AE622" s="419"/>
      <c r="AF622" s="122"/>
      <c r="AG622" s="419"/>
      <c r="AH622" s="122"/>
      <c r="AI622" s="419"/>
      <c r="AK622" s="301"/>
      <c r="AL622" s="2"/>
      <c r="AM622" s="2"/>
    </row>
    <row r="623" spans="1:39" ht="12.75" customHeight="1" outlineLevel="1" x14ac:dyDescent="0.25">
      <c r="A623" s="2"/>
      <c r="D623" s="453" t="str">
        <f>'Line Items'!D1523</f>
        <v>22153000: St. Pancras - Nottingham (Fast)</v>
      </c>
      <c r="E623" s="102"/>
      <c r="F623" s="140" t="str">
        <f t="shared" si="20"/>
        <v>£/ train mile</v>
      </c>
      <c r="G623" s="283"/>
      <c r="H623" s="283"/>
      <c r="I623" s="417"/>
      <c r="J623" s="416"/>
      <c r="K623" s="416"/>
      <c r="L623" s="416"/>
      <c r="M623" s="416"/>
      <c r="N623" s="416"/>
      <c r="O623" s="416"/>
      <c r="P623" s="416"/>
      <c r="Q623" s="416"/>
      <c r="R623" s="416"/>
      <c r="S623" s="416"/>
      <c r="T623" s="416"/>
      <c r="U623" s="416"/>
      <c r="V623" s="416"/>
      <c r="W623" s="416"/>
      <c r="X623" s="416"/>
      <c r="Y623" s="416"/>
      <c r="Z623" s="416"/>
      <c r="AA623" s="416"/>
      <c r="AB623" s="416"/>
      <c r="AC623" s="418"/>
      <c r="AE623" s="419"/>
      <c r="AF623" s="122"/>
      <c r="AG623" s="419"/>
      <c r="AH623" s="122"/>
      <c r="AI623" s="419"/>
      <c r="AK623" s="301"/>
      <c r="AL623" s="2"/>
      <c r="AM623" s="2"/>
    </row>
    <row r="624" spans="1:39" ht="12.75" customHeight="1" outlineLevel="1" x14ac:dyDescent="0.25">
      <c r="A624" s="2"/>
      <c r="D624" s="453" t="str">
        <f>'Line Items'!D1524</f>
        <v>22152000: St. Pancras-Derby-Sheffield (Semi-Fast)</v>
      </c>
      <c r="E624" s="102"/>
      <c r="F624" s="140" t="str">
        <f t="shared" si="20"/>
        <v>£/ train mile</v>
      </c>
      <c r="G624" s="283"/>
      <c r="H624" s="283"/>
      <c r="I624" s="417"/>
      <c r="J624" s="416"/>
      <c r="K624" s="416"/>
      <c r="L624" s="416"/>
      <c r="M624" s="416"/>
      <c r="N624" s="416"/>
      <c r="O624" s="416"/>
      <c r="P624" s="416"/>
      <c r="Q624" s="416"/>
      <c r="R624" s="416"/>
      <c r="S624" s="416"/>
      <c r="T624" s="416"/>
      <c r="U624" s="416"/>
      <c r="V624" s="416"/>
      <c r="W624" s="416"/>
      <c r="X624" s="416"/>
      <c r="Y624" s="416"/>
      <c r="Z624" s="416"/>
      <c r="AA624" s="416"/>
      <c r="AB624" s="416"/>
      <c r="AC624" s="418"/>
      <c r="AE624" s="419"/>
      <c r="AF624" s="122"/>
      <c r="AG624" s="419"/>
      <c r="AH624" s="122"/>
      <c r="AI624" s="419"/>
      <c r="AK624" s="301"/>
      <c r="AL624" s="2"/>
      <c r="AM624" s="2"/>
    </row>
    <row r="625" spans="1:39" ht="12.75" customHeight="1" outlineLevel="1" x14ac:dyDescent="0.25">
      <c r="A625" s="2"/>
      <c r="D625" s="453" t="str">
        <f>'Line Items'!D1525</f>
        <v>22154000: St. Pancras - Nottingham (Semi Fast)</v>
      </c>
      <c r="E625" s="102"/>
      <c r="F625" s="140" t="str">
        <f t="shared" si="20"/>
        <v>£/ train mile</v>
      </c>
      <c r="G625" s="283"/>
      <c r="H625" s="283"/>
      <c r="I625" s="417"/>
      <c r="J625" s="416"/>
      <c r="K625" s="416"/>
      <c r="L625" s="416"/>
      <c r="M625" s="416"/>
      <c r="N625" s="416"/>
      <c r="O625" s="416"/>
      <c r="P625" s="416"/>
      <c r="Q625" s="416"/>
      <c r="R625" s="416"/>
      <c r="S625" s="416"/>
      <c r="T625" s="416"/>
      <c r="U625" s="416"/>
      <c r="V625" s="416"/>
      <c r="W625" s="416"/>
      <c r="X625" s="416"/>
      <c r="Y625" s="416"/>
      <c r="Z625" s="416"/>
      <c r="AA625" s="416"/>
      <c r="AB625" s="416"/>
      <c r="AC625" s="418"/>
      <c r="AE625" s="419"/>
      <c r="AF625" s="122"/>
      <c r="AG625" s="419"/>
      <c r="AH625" s="122"/>
      <c r="AI625" s="419"/>
      <c r="AK625" s="301"/>
      <c r="AL625" s="2"/>
      <c r="AM625" s="2"/>
    </row>
    <row r="626" spans="1:39" ht="12.75" customHeight="1" outlineLevel="1" x14ac:dyDescent="0.25">
      <c r="A626" s="2"/>
      <c r="D626" s="453" t="str">
        <f>'Line Items'!D1526</f>
        <v>22156000: St. Pancras-Kettering/Corby (Semi Fast)</v>
      </c>
      <c r="E626" s="102"/>
      <c r="F626" s="140" t="str">
        <f t="shared" si="20"/>
        <v>£/ train mile</v>
      </c>
      <c r="G626" s="283"/>
      <c r="H626" s="283"/>
      <c r="I626" s="417"/>
      <c r="J626" s="416"/>
      <c r="K626" s="416"/>
      <c r="L626" s="416"/>
      <c r="M626" s="416"/>
      <c r="N626" s="416"/>
      <c r="O626" s="416"/>
      <c r="P626" s="416"/>
      <c r="Q626" s="416"/>
      <c r="R626" s="416"/>
      <c r="S626" s="416"/>
      <c r="T626" s="416"/>
      <c r="U626" s="416"/>
      <c r="V626" s="416"/>
      <c r="W626" s="416"/>
      <c r="X626" s="416"/>
      <c r="Y626" s="416"/>
      <c r="Z626" s="416"/>
      <c r="AA626" s="416"/>
      <c r="AB626" s="416"/>
      <c r="AC626" s="418"/>
      <c r="AE626" s="419"/>
      <c r="AF626" s="122"/>
      <c r="AG626" s="419"/>
      <c r="AH626" s="122"/>
      <c r="AI626" s="419"/>
      <c r="AK626" s="301"/>
      <c r="AL626" s="2"/>
      <c r="AM626" s="2"/>
    </row>
    <row r="627" spans="1:39" ht="12.75" customHeight="1" outlineLevel="1" x14ac:dyDescent="0.25">
      <c r="A627" s="2"/>
      <c r="D627" s="453" t="str">
        <f>'Line Items'!D1527</f>
        <v>22150007: HST/Meridian ECS Movements</v>
      </c>
      <c r="E627" s="102"/>
      <c r="F627" s="140" t="str">
        <f t="shared" si="20"/>
        <v>£/ train mile</v>
      </c>
      <c r="G627" s="283"/>
      <c r="H627" s="283"/>
      <c r="I627" s="417"/>
      <c r="J627" s="416"/>
      <c r="K627" s="416"/>
      <c r="L627" s="416"/>
      <c r="M627" s="416"/>
      <c r="N627" s="416"/>
      <c r="O627" s="416"/>
      <c r="P627" s="416"/>
      <c r="Q627" s="416"/>
      <c r="R627" s="416"/>
      <c r="S627" s="416"/>
      <c r="T627" s="416"/>
      <c r="U627" s="416"/>
      <c r="V627" s="416"/>
      <c r="W627" s="416"/>
      <c r="X627" s="416"/>
      <c r="Y627" s="416"/>
      <c r="Z627" s="416"/>
      <c r="AA627" s="416"/>
      <c r="AB627" s="416"/>
      <c r="AC627" s="418"/>
      <c r="AE627" s="419"/>
      <c r="AF627" s="122"/>
      <c r="AG627" s="419"/>
      <c r="AH627" s="122"/>
      <c r="AI627" s="419"/>
      <c r="AK627" s="301"/>
      <c r="AL627" s="2"/>
      <c r="AM627" s="2"/>
    </row>
    <row r="628" spans="1:39" ht="12.75" customHeight="1" outlineLevel="1" x14ac:dyDescent="0.25">
      <c r="A628" s="2"/>
      <c r="D628" s="453" t="str">
        <f>'Line Items'!D1528</f>
        <v>22270000: East Midlands Local/Regional Ecs Moves</v>
      </c>
      <c r="E628" s="102"/>
      <c r="F628" s="140" t="str">
        <f t="shared" si="20"/>
        <v>£/ train mile</v>
      </c>
      <c r="G628" s="283"/>
      <c r="H628" s="283"/>
      <c r="I628" s="417"/>
      <c r="J628" s="416"/>
      <c r="K628" s="416"/>
      <c r="L628" s="416"/>
      <c r="M628" s="416"/>
      <c r="N628" s="416"/>
      <c r="O628" s="416"/>
      <c r="P628" s="416"/>
      <c r="Q628" s="416"/>
      <c r="R628" s="416"/>
      <c r="S628" s="416"/>
      <c r="T628" s="416"/>
      <c r="U628" s="416"/>
      <c r="V628" s="416"/>
      <c r="W628" s="416"/>
      <c r="X628" s="416"/>
      <c r="Y628" s="416"/>
      <c r="Z628" s="416"/>
      <c r="AA628" s="416"/>
      <c r="AB628" s="416"/>
      <c r="AC628" s="418"/>
      <c r="AE628" s="419"/>
      <c r="AF628" s="122"/>
      <c r="AG628" s="419"/>
      <c r="AH628" s="122"/>
      <c r="AI628" s="419"/>
      <c r="AK628" s="301"/>
      <c r="AL628" s="2"/>
      <c r="AM628" s="2"/>
    </row>
    <row r="629" spans="1:39" ht="12.75" customHeight="1" outlineLevel="1" x14ac:dyDescent="0.25">
      <c r="A629" s="2"/>
      <c r="D629" s="453" t="str">
        <f>'Line Items'!D1529</f>
        <v>21826000: Cleethorpes - Barton-On-Humber Dtp</v>
      </c>
      <c r="E629" s="102"/>
      <c r="F629" s="140" t="str">
        <f t="shared" si="20"/>
        <v>£/ train mile</v>
      </c>
      <c r="G629" s="283"/>
      <c r="H629" s="283"/>
      <c r="I629" s="417"/>
      <c r="J629" s="416"/>
      <c r="K629" s="416"/>
      <c r="L629" s="416"/>
      <c r="M629" s="416"/>
      <c r="N629" s="416"/>
      <c r="O629" s="416"/>
      <c r="P629" s="416"/>
      <c r="Q629" s="416"/>
      <c r="R629" s="416"/>
      <c r="S629" s="416"/>
      <c r="T629" s="416"/>
      <c r="U629" s="416"/>
      <c r="V629" s="416"/>
      <c r="W629" s="416"/>
      <c r="X629" s="416"/>
      <c r="Y629" s="416"/>
      <c r="Z629" s="416"/>
      <c r="AA629" s="416"/>
      <c r="AB629" s="416"/>
      <c r="AC629" s="418"/>
      <c r="AE629" s="419"/>
      <c r="AF629" s="122"/>
      <c r="AG629" s="419"/>
      <c r="AH629" s="122"/>
      <c r="AI629" s="419"/>
      <c r="AK629" s="301"/>
      <c r="AL629" s="2"/>
      <c r="AM629" s="2"/>
    </row>
    <row r="630" spans="1:39" ht="12.75" customHeight="1" outlineLevel="1" x14ac:dyDescent="0.25">
      <c r="A630" s="2"/>
      <c r="D630" s="453" t="str">
        <f>'Line Items'!D1530</f>
        <v>[Capacity Charges Service Code Line 19]</v>
      </c>
      <c r="E630" s="102"/>
      <c r="F630" s="140" t="str">
        <f t="shared" si="20"/>
        <v>£/ train mile</v>
      </c>
      <c r="G630" s="283"/>
      <c r="H630" s="283"/>
      <c r="I630" s="417"/>
      <c r="J630" s="416"/>
      <c r="K630" s="416"/>
      <c r="L630" s="416"/>
      <c r="M630" s="416"/>
      <c r="N630" s="416"/>
      <c r="O630" s="416"/>
      <c r="P630" s="416"/>
      <c r="Q630" s="416"/>
      <c r="R630" s="416"/>
      <c r="S630" s="416"/>
      <c r="T630" s="416"/>
      <c r="U630" s="416"/>
      <c r="V630" s="416"/>
      <c r="W630" s="416"/>
      <c r="X630" s="416"/>
      <c r="Y630" s="416"/>
      <c r="Z630" s="416"/>
      <c r="AA630" s="416"/>
      <c r="AB630" s="416"/>
      <c r="AC630" s="418"/>
      <c r="AE630" s="419"/>
      <c r="AF630" s="122"/>
      <c r="AG630" s="419"/>
      <c r="AH630" s="122"/>
      <c r="AI630" s="419"/>
      <c r="AK630" s="301"/>
      <c r="AL630" s="2"/>
      <c r="AM630" s="2"/>
    </row>
    <row r="631" spans="1:39" ht="12.75" customHeight="1" outlineLevel="1" x14ac:dyDescent="0.25">
      <c r="A631" s="2"/>
      <c r="D631" s="453" t="str">
        <f>'Line Items'!D1531</f>
        <v>[Capacity Charges Service Code Line 20]</v>
      </c>
      <c r="E631" s="102"/>
      <c r="F631" s="140" t="str">
        <f>F630</f>
        <v>£/ train mile</v>
      </c>
      <c r="G631" s="283"/>
      <c r="H631" s="283"/>
      <c r="I631" s="417"/>
      <c r="J631" s="416"/>
      <c r="K631" s="416"/>
      <c r="L631" s="416"/>
      <c r="M631" s="416"/>
      <c r="N631" s="416"/>
      <c r="O631" s="416"/>
      <c r="P631" s="416"/>
      <c r="Q631" s="416"/>
      <c r="R631" s="416"/>
      <c r="S631" s="416"/>
      <c r="T631" s="416"/>
      <c r="U631" s="416"/>
      <c r="V631" s="416"/>
      <c r="W631" s="416"/>
      <c r="X631" s="416"/>
      <c r="Y631" s="416"/>
      <c r="Z631" s="416"/>
      <c r="AA631" s="416"/>
      <c r="AB631" s="416"/>
      <c r="AC631" s="418"/>
      <c r="AE631" s="419"/>
      <c r="AF631" s="122"/>
      <c r="AG631" s="419"/>
      <c r="AH631" s="122"/>
      <c r="AI631" s="419"/>
      <c r="AK631" s="301"/>
      <c r="AL631" s="2"/>
      <c r="AM631" s="2"/>
    </row>
    <row r="632" spans="1:39" ht="12.75" customHeight="1" outlineLevel="1" x14ac:dyDescent="0.25">
      <c r="A632" s="2"/>
      <c r="D632" s="453" t="str">
        <f>'Line Items'!D1532</f>
        <v>[Capacity Charges Service Code Line 21]</v>
      </c>
      <c r="E632" s="102"/>
      <c r="F632" s="140" t="str">
        <f t="shared" si="20"/>
        <v>£/ train mile</v>
      </c>
      <c r="G632" s="283"/>
      <c r="H632" s="283"/>
      <c r="I632" s="417"/>
      <c r="J632" s="416"/>
      <c r="K632" s="416"/>
      <c r="L632" s="416"/>
      <c r="M632" s="416"/>
      <c r="N632" s="416"/>
      <c r="O632" s="416"/>
      <c r="P632" s="416"/>
      <c r="Q632" s="416"/>
      <c r="R632" s="416"/>
      <c r="S632" s="416"/>
      <c r="T632" s="416"/>
      <c r="U632" s="416"/>
      <c r="V632" s="416"/>
      <c r="W632" s="416"/>
      <c r="X632" s="416"/>
      <c r="Y632" s="416"/>
      <c r="Z632" s="416"/>
      <c r="AA632" s="416"/>
      <c r="AB632" s="416"/>
      <c r="AC632" s="418"/>
      <c r="AE632" s="419"/>
      <c r="AF632" s="122"/>
      <c r="AG632" s="419"/>
      <c r="AH632" s="122"/>
      <c r="AI632" s="419"/>
      <c r="AK632" s="301"/>
      <c r="AL632" s="2"/>
      <c r="AM632" s="2"/>
    </row>
    <row r="633" spans="1:39" ht="12.75" customHeight="1" outlineLevel="1" x14ac:dyDescent="0.25">
      <c r="A633" s="2"/>
      <c r="D633" s="453" t="str">
        <f>'Line Items'!D1533</f>
        <v>[Capacity Charges Service Code Line 22]</v>
      </c>
      <c r="E633" s="102"/>
      <c r="F633" s="140" t="str">
        <f t="shared" si="20"/>
        <v>£/ train mile</v>
      </c>
      <c r="G633" s="283"/>
      <c r="H633" s="283"/>
      <c r="I633" s="417"/>
      <c r="J633" s="416"/>
      <c r="K633" s="416"/>
      <c r="L633" s="416"/>
      <c r="M633" s="416"/>
      <c r="N633" s="416"/>
      <c r="O633" s="416"/>
      <c r="P633" s="416"/>
      <c r="Q633" s="416"/>
      <c r="R633" s="416"/>
      <c r="S633" s="416"/>
      <c r="T633" s="416"/>
      <c r="U633" s="416"/>
      <c r="V633" s="416"/>
      <c r="W633" s="416"/>
      <c r="X633" s="416"/>
      <c r="Y633" s="416"/>
      <c r="Z633" s="416"/>
      <c r="AA633" s="416"/>
      <c r="AB633" s="416"/>
      <c r="AC633" s="418"/>
      <c r="AE633" s="419"/>
      <c r="AF633" s="122"/>
      <c r="AG633" s="419"/>
      <c r="AH633" s="122"/>
      <c r="AI633" s="419"/>
      <c r="AK633" s="301"/>
      <c r="AL633" s="2"/>
      <c r="AM633" s="2"/>
    </row>
    <row r="634" spans="1:39" ht="12.75" customHeight="1" outlineLevel="1" x14ac:dyDescent="0.25">
      <c r="A634" s="2"/>
      <c r="D634" s="453" t="str">
        <f>'Line Items'!D1534</f>
        <v>[Capacity Charges Service Code Line 23]</v>
      </c>
      <c r="E634" s="102"/>
      <c r="F634" s="140" t="str">
        <f t="shared" si="20"/>
        <v>£/ train mile</v>
      </c>
      <c r="G634" s="283"/>
      <c r="H634" s="283"/>
      <c r="I634" s="417"/>
      <c r="J634" s="416"/>
      <c r="K634" s="416"/>
      <c r="L634" s="416"/>
      <c r="M634" s="416"/>
      <c r="N634" s="416"/>
      <c r="O634" s="416"/>
      <c r="P634" s="416"/>
      <c r="Q634" s="416"/>
      <c r="R634" s="416"/>
      <c r="S634" s="416"/>
      <c r="T634" s="416"/>
      <c r="U634" s="416"/>
      <c r="V634" s="416"/>
      <c r="W634" s="416"/>
      <c r="X634" s="416"/>
      <c r="Y634" s="416"/>
      <c r="Z634" s="416"/>
      <c r="AA634" s="416"/>
      <c r="AB634" s="416"/>
      <c r="AC634" s="418"/>
      <c r="AE634" s="419"/>
      <c r="AF634" s="122"/>
      <c r="AG634" s="419"/>
      <c r="AH634" s="122"/>
      <c r="AI634" s="419"/>
      <c r="AK634" s="301"/>
      <c r="AL634" s="2"/>
      <c r="AM634" s="2"/>
    </row>
    <row r="635" spans="1:39" ht="12.75" customHeight="1" outlineLevel="1" x14ac:dyDescent="0.25">
      <c r="A635" s="2"/>
      <c r="D635" s="453" t="str">
        <f>'Line Items'!D1535</f>
        <v>[Capacity Charges Service Code Line 24]</v>
      </c>
      <c r="E635" s="102"/>
      <c r="F635" s="140" t="str">
        <f t="shared" si="20"/>
        <v>£/ train mile</v>
      </c>
      <c r="G635" s="283"/>
      <c r="H635" s="283"/>
      <c r="I635" s="417"/>
      <c r="J635" s="416"/>
      <c r="K635" s="416"/>
      <c r="L635" s="416"/>
      <c r="M635" s="416"/>
      <c r="N635" s="416"/>
      <c r="O635" s="416"/>
      <c r="P635" s="416"/>
      <c r="Q635" s="416"/>
      <c r="R635" s="416"/>
      <c r="S635" s="416"/>
      <c r="T635" s="416"/>
      <c r="U635" s="416"/>
      <c r="V635" s="416"/>
      <c r="W635" s="416"/>
      <c r="X635" s="416"/>
      <c r="Y635" s="416"/>
      <c r="Z635" s="416"/>
      <c r="AA635" s="416"/>
      <c r="AB635" s="416"/>
      <c r="AC635" s="418"/>
      <c r="AE635" s="419"/>
      <c r="AF635" s="122"/>
      <c r="AG635" s="419"/>
      <c r="AH635" s="122"/>
      <c r="AI635" s="419"/>
      <c r="AK635" s="301"/>
      <c r="AL635" s="2"/>
      <c r="AM635" s="2"/>
    </row>
    <row r="636" spans="1:39" ht="12.75" customHeight="1" outlineLevel="1" x14ac:dyDescent="0.25">
      <c r="A636" s="2"/>
      <c r="D636" s="453" t="str">
        <f>'Line Items'!D1536</f>
        <v>[Capacity Charges Service Code Line 25]</v>
      </c>
      <c r="E636" s="102"/>
      <c r="F636" s="140" t="str">
        <f t="shared" si="20"/>
        <v>£/ train mile</v>
      </c>
      <c r="G636" s="283"/>
      <c r="H636" s="283"/>
      <c r="I636" s="417"/>
      <c r="J636" s="416"/>
      <c r="K636" s="416"/>
      <c r="L636" s="416"/>
      <c r="M636" s="416"/>
      <c r="N636" s="416"/>
      <c r="O636" s="416"/>
      <c r="P636" s="416"/>
      <c r="Q636" s="416"/>
      <c r="R636" s="416"/>
      <c r="S636" s="416"/>
      <c r="T636" s="416"/>
      <c r="U636" s="416"/>
      <c r="V636" s="416"/>
      <c r="W636" s="416"/>
      <c r="X636" s="416"/>
      <c r="Y636" s="416"/>
      <c r="Z636" s="416"/>
      <c r="AA636" s="416"/>
      <c r="AB636" s="416"/>
      <c r="AC636" s="418"/>
      <c r="AE636" s="419"/>
      <c r="AF636" s="122"/>
      <c r="AG636" s="419"/>
      <c r="AH636" s="122"/>
      <c r="AI636" s="419"/>
      <c r="AK636" s="301"/>
      <c r="AL636" s="2"/>
      <c r="AM636" s="2"/>
    </row>
    <row r="637" spans="1:39" ht="12.75" customHeight="1" outlineLevel="1" x14ac:dyDescent="0.25">
      <c r="A637" s="2"/>
      <c r="D637" s="453" t="str">
        <f>'Line Items'!D1537</f>
        <v>[Capacity Charges Service Code Line 26]</v>
      </c>
      <c r="E637" s="102"/>
      <c r="F637" s="140" t="str">
        <f t="shared" si="20"/>
        <v>£/ train mile</v>
      </c>
      <c r="G637" s="283"/>
      <c r="H637" s="283"/>
      <c r="I637" s="417"/>
      <c r="J637" s="416"/>
      <c r="K637" s="416"/>
      <c r="L637" s="416"/>
      <c r="M637" s="416"/>
      <c r="N637" s="416"/>
      <c r="O637" s="416"/>
      <c r="P637" s="416"/>
      <c r="Q637" s="416"/>
      <c r="R637" s="416"/>
      <c r="S637" s="416"/>
      <c r="T637" s="416"/>
      <c r="U637" s="416"/>
      <c r="V637" s="416"/>
      <c r="W637" s="416"/>
      <c r="X637" s="416"/>
      <c r="Y637" s="416"/>
      <c r="Z637" s="416"/>
      <c r="AA637" s="416"/>
      <c r="AB637" s="416"/>
      <c r="AC637" s="418"/>
      <c r="AE637" s="419"/>
      <c r="AF637" s="122"/>
      <c r="AG637" s="419"/>
      <c r="AH637" s="122"/>
      <c r="AI637" s="419"/>
      <c r="AK637" s="301"/>
      <c r="AL637" s="2"/>
      <c r="AM637" s="2"/>
    </row>
    <row r="638" spans="1:39" ht="12.75" customHeight="1" outlineLevel="1" x14ac:dyDescent="0.25">
      <c r="A638" s="2"/>
      <c r="D638" s="453" t="str">
        <f>'Line Items'!D1538</f>
        <v>[Capacity Charges Service Code Line 27]</v>
      </c>
      <c r="E638" s="102"/>
      <c r="F638" s="140" t="str">
        <f t="shared" si="20"/>
        <v>£/ train mile</v>
      </c>
      <c r="G638" s="283"/>
      <c r="H638" s="283"/>
      <c r="I638" s="417"/>
      <c r="J638" s="416"/>
      <c r="K638" s="416"/>
      <c r="L638" s="416"/>
      <c r="M638" s="416"/>
      <c r="N638" s="416"/>
      <c r="O638" s="416"/>
      <c r="P638" s="416"/>
      <c r="Q638" s="416"/>
      <c r="R638" s="416"/>
      <c r="S638" s="416"/>
      <c r="T638" s="416"/>
      <c r="U638" s="416"/>
      <c r="V638" s="416"/>
      <c r="W638" s="416"/>
      <c r="X638" s="416"/>
      <c r="Y638" s="416"/>
      <c r="Z638" s="416"/>
      <c r="AA638" s="416"/>
      <c r="AB638" s="416"/>
      <c r="AC638" s="418"/>
      <c r="AE638" s="419"/>
      <c r="AF638" s="122"/>
      <c r="AG638" s="419"/>
      <c r="AH638" s="122"/>
      <c r="AI638" s="419"/>
      <c r="AK638" s="301"/>
      <c r="AL638" s="2"/>
      <c r="AM638" s="2"/>
    </row>
    <row r="639" spans="1:39" ht="12.75" customHeight="1" outlineLevel="1" x14ac:dyDescent="0.25">
      <c r="A639" s="2"/>
      <c r="D639" s="453" t="str">
        <f>'Line Items'!D1539</f>
        <v>[Capacity Charges Service Code Line 28]</v>
      </c>
      <c r="E639" s="102"/>
      <c r="F639" s="140" t="str">
        <f t="shared" si="20"/>
        <v>£/ train mile</v>
      </c>
      <c r="G639" s="283"/>
      <c r="H639" s="283"/>
      <c r="I639" s="417"/>
      <c r="J639" s="416"/>
      <c r="K639" s="416"/>
      <c r="L639" s="416"/>
      <c r="M639" s="416"/>
      <c r="N639" s="416"/>
      <c r="O639" s="416"/>
      <c r="P639" s="416"/>
      <c r="Q639" s="416"/>
      <c r="R639" s="416"/>
      <c r="S639" s="416"/>
      <c r="T639" s="416"/>
      <c r="U639" s="416"/>
      <c r="V639" s="416"/>
      <c r="W639" s="416"/>
      <c r="X639" s="416"/>
      <c r="Y639" s="416"/>
      <c r="Z639" s="416"/>
      <c r="AA639" s="416"/>
      <c r="AB639" s="416"/>
      <c r="AC639" s="418"/>
      <c r="AE639" s="419"/>
      <c r="AF639" s="122"/>
      <c r="AG639" s="419"/>
      <c r="AH639" s="122"/>
      <c r="AI639" s="419"/>
      <c r="AK639" s="301"/>
      <c r="AL639" s="2"/>
      <c r="AM639" s="2"/>
    </row>
    <row r="640" spans="1:39" ht="12.75" customHeight="1" outlineLevel="1" x14ac:dyDescent="0.25">
      <c r="A640" s="2"/>
      <c r="D640" s="453" t="str">
        <f>'Line Items'!D1540</f>
        <v>[Capacity Charges Service Code Line 29]</v>
      </c>
      <c r="E640" s="102"/>
      <c r="F640" s="140" t="str">
        <f t="shared" si="20"/>
        <v>£/ train mile</v>
      </c>
      <c r="G640" s="283"/>
      <c r="H640" s="283"/>
      <c r="I640" s="417"/>
      <c r="J640" s="416"/>
      <c r="K640" s="416"/>
      <c r="L640" s="416"/>
      <c r="M640" s="416"/>
      <c r="N640" s="416"/>
      <c r="O640" s="416"/>
      <c r="P640" s="416"/>
      <c r="Q640" s="416"/>
      <c r="R640" s="416"/>
      <c r="S640" s="416"/>
      <c r="T640" s="416"/>
      <c r="U640" s="416"/>
      <c r="V640" s="416"/>
      <c r="W640" s="416"/>
      <c r="X640" s="416"/>
      <c r="Y640" s="416"/>
      <c r="Z640" s="416"/>
      <c r="AA640" s="416"/>
      <c r="AB640" s="416"/>
      <c r="AC640" s="418"/>
      <c r="AE640" s="419"/>
      <c r="AF640" s="122"/>
      <c r="AG640" s="419"/>
      <c r="AH640" s="122"/>
      <c r="AI640" s="419"/>
      <c r="AK640" s="301"/>
      <c r="AL640" s="2"/>
      <c r="AM640" s="2"/>
    </row>
    <row r="641" spans="1:39" ht="12.75" customHeight="1" outlineLevel="1" x14ac:dyDescent="0.25">
      <c r="A641" s="2"/>
      <c r="D641" s="453" t="str">
        <f>'Line Items'!D1541</f>
        <v>[Capacity Charges Service Code Line 30]</v>
      </c>
      <c r="E641" s="102"/>
      <c r="F641" s="140" t="str">
        <f t="shared" si="20"/>
        <v>£/ train mile</v>
      </c>
      <c r="G641" s="283"/>
      <c r="H641" s="283"/>
      <c r="I641" s="417"/>
      <c r="J641" s="416"/>
      <c r="K641" s="416"/>
      <c r="L641" s="416"/>
      <c r="M641" s="416"/>
      <c r="N641" s="416"/>
      <c r="O641" s="416"/>
      <c r="P641" s="416"/>
      <c r="Q641" s="416"/>
      <c r="R641" s="416"/>
      <c r="S641" s="416"/>
      <c r="T641" s="416"/>
      <c r="U641" s="416"/>
      <c r="V641" s="416"/>
      <c r="W641" s="416"/>
      <c r="X641" s="416"/>
      <c r="Y641" s="416"/>
      <c r="Z641" s="416"/>
      <c r="AA641" s="416"/>
      <c r="AB641" s="416"/>
      <c r="AC641" s="418"/>
      <c r="AE641" s="419"/>
      <c r="AF641" s="122"/>
      <c r="AG641" s="419"/>
      <c r="AH641" s="122"/>
      <c r="AI641" s="419"/>
      <c r="AK641" s="301"/>
      <c r="AL641" s="2"/>
      <c r="AM641" s="2"/>
    </row>
    <row r="642" spans="1:39" ht="12.75" customHeight="1" outlineLevel="1" x14ac:dyDescent="0.25">
      <c r="A642" s="2"/>
      <c r="D642" s="453" t="str">
        <f>'Line Items'!D1542</f>
        <v>[Capacity Charges Service Code Line 31]</v>
      </c>
      <c r="E642" s="102"/>
      <c r="F642" s="140" t="str">
        <f t="shared" si="20"/>
        <v>£/ train mile</v>
      </c>
      <c r="G642" s="283"/>
      <c r="H642" s="283"/>
      <c r="I642" s="389"/>
      <c r="J642" s="283"/>
      <c r="K642" s="283"/>
      <c r="L642" s="283"/>
      <c r="M642" s="283"/>
      <c r="N642" s="283"/>
      <c r="O642" s="283"/>
      <c r="P642" s="283"/>
      <c r="Q642" s="283"/>
      <c r="R642" s="283"/>
      <c r="S642" s="283"/>
      <c r="T642" s="283"/>
      <c r="U642" s="283"/>
      <c r="V642" s="283"/>
      <c r="W642" s="283"/>
      <c r="X642" s="283"/>
      <c r="Y642" s="283"/>
      <c r="Z642" s="283"/>
      <c r="AA642" s="283"/>
      <c r="AB642" s="283"/>
      <c r="AC642" s="284"/>
      <c r="AE642" s="285"/>
      <c r="AG642" s="285"/>
      <c r="AI642" s="285"/>
      <c r="AK642" s="301"/>
      <c r="AL642" s="2"/>
      <c r="AM642" s="2"/>
    </row>
    <row r="643" spans="1:39" ht="12.75" customHeight="1" outlineLevel="1" x14ac:dyDescent="0.25">
      <c r="A643" s="2"/>
      <c r="D643" s="453" t="str">
        <f>'Line Items'!D1543</f>
        <v>[Capacity Charges Service Code Line 32]</v>
      </c>
      <c r="E643" s="102"/>
      <c r="F643" s="140" t="str">
        <f t="shared" si="20"/>
        <v>£/ train mile</v>
      </c>
      <c r="G643" s="283"/>
      <c r="H643" s="283"/>
      <c r="I643" s="389"/>
      <c r="J643" s="283"/>
      <c r="K643" s="283"/>
      <c r="L643" s="283"/>
      <c r="M643" s="283"/>
      <c r="N643" s="283"/>
      <c r="O643" s="283"/>
      <c r="P643" s="283"/>
      <c r="Q643" s="283"/>
      <c r="R643" s="283"/>
      <c r="S643" s="283"/>
      <c r="T643" s="283"/>
      <c r="U643" s="283"/>
      <c r="V643" s="283"/>
      <c r="W643" s="283"/>
      <c r="X643" s="283"/>
      <c r="Y643" s="283"/>
      <c r="Z643" s="283"/>
      <c r="AA643" s="283"/>
      <c r="AB643" s="283"/>
      <c r="AC643" s="284"/>
      <c r="AE643" s="285"/>
      <c r="AG643" s="285"/>
      <c r="AI643" s="285"/>
      <c r="AK643" s="301"/>
      <c r="AL643" s="2"/>
      <c r="AM643" s="2"/>
    </row>
    <row r="644" spans="1:39" ht="12.75" customHeight="1" outlineLevel="1" x14ac:dyDescent="0.25">
      <c r="A644" s="2"/>
      <c r="D644" s="453" t="str">
        <f>'Line Items'!D1544</f>
        <v>[Capacity Charges Service Code Line 33]</v>
      </c>
      <c r="E644" s="102"/>
      <c r="F644" s="140" t="str">
        <f t="shared" si="20"/>
        <v>£/ train mile</v>
      </c>
      <c r="G644" s="283"/>
      <c r="H644" s="283"/>
      <c r="I644" s="389"/>
      <c r="J644" s="283"/>
      <c r="K644" s="283"/>
      <c r="L644" s="283"/>
      <c r="M644" s="283"/>
      <c r="N644" s="283"/>
      <c r="O644" s="283"/>
      <c r="P644" s="283"/>
      <c r="Q644" s="283"/>
      <c r="R644" s="283"/>
      <c r="S644" s="283"/>
      <c r="T644" s="283"/>
      <c r="U644" s="283"/>
      <c r="V644" s="283"/>
      <c r="W644" s="283"/>
      <c r="X644" s="283"/>
      <c r="Y644" s="283"/>
      <c r="Z644" s="283"/>
      <c r="AA644" s="283"/>
      <c r="AB644" s="283"/>
      <c r="AC644" s="284"/>
      <c r="AE644" s="285"/>
      <c r="AG644" s="285"/>
      <c r="AI644" s="285"/>
      <c r="AK644" s="301"/>
      <c r="AL644" s="2"/>
      <c r="AM644" s="2"/>
    </row>
    <row r="645" spans="1:39" ht="12.75" customHeight="1" outlineLevel="1" x14ac:dyDescent="0.25">
      <c r="A645" s="2"/>
      <c r="D645" s="453" t="str">
        <f>'Line Items'!D1545</f>
        <v>[Capacity Charges Service Code Line 34]</v>
      </c>
      <c r="E645" s="102"/>
      <c r="F645" s="140" t="str">
        <f t="shared" si="20"/>
        <v>£/ train mile</v>
      </c>
      <c r="G645" s="283"/>
      <c r="H645" s="283"/>
      <c r="I645" s="389"/>
      <c r="J645" s="283"/>
      <c r="K645" s="283"/>
      <c r="L645" s="283"/>
      <c r="M645" s="283"/>
      <c r="N645" s="283"/>
      <c r="O645" s="283"/>
      <c r="P645" s="283"/>
      <c r="Q645" s="283"/>
      <c r="R645" s="283"/>
      <c r="S645" s="283"/>
      <c r="T645" s="283"/>
      <c r="U645" s="283"/>
      <c r="V645" s="283"/>
      <c r="W645" s="283"/>
      <c r="X645" s="283"/>
      <c r="Y645" s="283"/>
      <c r="Z645" s="283"/>
      <c r="AA645" s="283"/>
      <c r="AB645" s="283"/>
      <c r="AC645" s="284"/>
      <c r="AE645" s="285"/>
      <c r="AG645" s="285"/>
      <c r="AI645" s="285"/>
      <c r="AK645" s="301"/>
      <c r="AL645" s="2"/>
      <c r="AM645" s="2"/>
    </row>
    <row r="646" spans="1:39" ht="12.75" customHeight="1" outlineLevel="1" x14ac:dyDescent="0.25">
      <c r="A646" s="2"/>
      <c r="D646" s="453" t="str">
        <f>'Line Items'!D1546</f>
        <v>[Capacity Charges Service Code Line 35]</v>
      </c>
      <c r="E646" s="102"/>
      <c r="F646" s="140" t="str">
        <f t="shared" si="20"/>
        <v>£/ train mile</v>
      </c>
      <c r="G646" s="283"/>
      <c r="H646" s="283"/>
      <c r="I646" s="389"/>
      <c r="J646" s="283"/>
      <c r="K646" s="283"/>
      <c r="L646" s="283"/>
      <c r="M646" s="283"/>
      <c r="N646" s="283"/>
      <c r="O646" s="283"/>
      <c r="P646" s="283"/>
      <c r="Q646" s="283"/>
      <c r="R646" s="283"/>
      <c r="S646" s="283"/>
      <c r="T646" s="283"/>
      <c r="U646" s="283"/>
      <c r="V646" s="283"/>
      <c r="W646" s="283"/>
      <c r="X646" s="283"/>
      <c r="Y646" s="283"/>
      <c r="Z646" s="283"/>
      <c r="AA646" s="283"/>
      <c r="AB646" s="283"/>
      <c r="AC646" s="284"/>
      <c r="AE646" s="285"/>
      <c r="AG646" s="285"/>
      <c r="AI646" s="285"/>
      <c r="AK646" s="301"/>
      <c r="AL646" s="2"/>
      <c r="AM646" s="2"/>
    </row>
    <row r="647" spans="1:39" ht="12.75" customHeight="1" outlineLevel="1" x14ac:dyDescent="0.25">
      <c r="A647" s="2"/>
      <c r="D647" s="453" t="str">
        <f>'Line Items'!D1547</f>
        <v>[Capacity Charges Service Code Line 36]</v>
      </c>
      <c r="E647" s="102"/>
      <c r="F647" s="140" t="str">
        <f t="shared" si="20"/>
        <v>£/ train mile</v>
      </c>
      <c r="G647" s="283"/>
      <c r="H647" s="283"/>
      <c r="I647" s="389"/>
      <c r="J647" s="283"/>
      <c r="K647" s="283"/>
      <c r="L647" s="283"/>
      <c r="M647" s="283"/>
      <c r="N647" s="283"/>
      <c r="O647" s="283"/>
      <c r="P647" s="283"/>
      <c r="Q647" s="283"/>
      <c r="R647" s="283"/>
      <c r="S647" s="283"/>
      <c r="T647" s="283"/>
      <c r="U647" s="283"/>
      <c r="V647" s="283"/>
      <c r="W647" s="283"/>
      <c r="X647" s="283"/>
      <c r="Y647" s="283"/>
      <c r="Z647" s="283"/>
      <c r="AA647" s="283"/>
      <c r="AB647" s="283"/>
      <c r="AC647" s="284"/>
      <c r="AE647" s="285"/>
      <c r="AG647" s="285"/>
      <c r="AI647" s="285"/>
      <c r="AK647" s="301"/>
      <c r="AL647" s="2"/>
      <c r="AM647" s="2"/>
    </row>
    <row r="648" spans="1:39" ht="12.75" customHeight="1" outlineLevel="1" x14ac:dyDescent="0.25">
      <c r="A648" s="2"/>
      <c r="D648" s="453" t="str">
        <f>'Line Items'!D1548</f>
        <v>[Capacity Charges Service Code Line 37]</v>
      </c>
      <c r="E648" s="102"/>
      <c r="F648" s="140" t="str">
        <f t="shared" si="20"/>
        <v>£/ train mile</v>
      </c>
      <c r="G648" s="283"/>
      <c r="H648" s="283"/>
      <c r="I648" s="389"/>
      <c r="J648" s="283"/>
      <c r="K648" s="283"/>
      <c r="L648" s="283"/>
      <c r="M648" s="283"/>
      <c r="N648" s="283"/>
      <c r="O648" s="283"/>
      <c r="P648" s="283"/>
      <c r="Q648" s="283"/>
      <c r="R648" s="283"/>
      <c r="S648" s="283"/>
      <c r="T648" s="283"/>
      <c r="U648" s="283"/>
      <c r="V648" s="283"/>
      <c r="W648" s="283"/>
      <c r="X648" s="283"/>
      <c r="Y648" s="283"/>
      <c r="Z648" s="283"/>
      <c r="AA648" s="283"/>
      <c r="AB648" s="283"/>
      <c r="AC648" s="284"/>
      <c r="AE648" s="285"/>
      <c r="AG648" s="285"/>
      <c r="AI648" s="285"/>
      <c r="AK648" s="301"/>
      <c r="AL648" s="2"/>
      <c r="AM648" s="2"/>
    </row>
    <row r="649" spans="1:39" ht="12.75" customHeight="1" outlineLevel="1" x14ac:dyDescent="0.25">
      <c r="A649" s="2"/>
      <c r="D649" s="453" t="str">
        <f>'Line Items'!D1549</f>
        <v>[Capacity Charges Service Code Line 38]</v>
      </c>
      <c r="E649" s="102"/>
      <c r="F649" s="140" t="str">
        <f>F648</f>
        <v>£/ train mile</v>
      </c>
      <c r="G649" s="283"/>
      <c r="H649" s="283"/>
      <c r="I649" s="389"/>
      <c r="J649" s="283"/>
      <c r="K649" s="283"/>
      <c r="L649" s="283"/>
      <c r="M649" s="283"/>
      <c r="N649" s="283"/>
      <c r="O649" s="283"/>
      <c r="P649" s="283"/>
      <c r="Q649" s="283"/>
      <c r="R649" s="283"/>
      <c r="S649" s="283"/>
      <c r="T649" s="283"/>
      <c r="U649" s="283"/>
      <c r="V649" s="283"/>
      <c r="W649" s="283"/>
      <c r="X649" s="283"/>
      <c r="Y649" s="283"/>
      <c r="Z649" s="283"/>
      <c r="AA649" s="283"/>
      <c r="AB649" s="283"/>
      <c r="AC649" s="284"/>
      <c r="AE649" s="285"/>
      <c r="AG649" s="285"/>
      <c r="AI649" s="285"/>
      <c r="AK649" s="301"/>
      <c r="AL649" s="2"/>
      <c r="AM649" s="2"/>
    </row>
    <row r="650" spans="1:39" ht="12.75" customHeight="1" outlineLevel="1" x14ac:dyDescent="0.25">
      <c r="A650" s="2"/>
      <c r="D650" s="453" t="str">
        <f>'Line Items'!D1550</f>
        <v>[Capacity Charges Service Code Line 39]</v>
      </c>
      <c r="E650" s="102"/>
      <c r="F650" s="140" t="str">
        <f t="shared" si="20"/>
        <v>£/ train mile</v>
      </c>
      <c r="G650" s="283"/>
      <c r="H650" s="283"/>
      <c r="I650" s="389"/>
      <c r="J650" s="283"/>
      <c r="K650" s="283"/>
      <c r="L650" s="283"/>
      <c r="M650" s="283"/>
      <c r="N650" s="283"/>
      <c r="O650" s="283"/>
      <c r="P650" s="283"/>
      <c r="Q650" s="283"/>
      <c r="R650" s="283"/>
      <c r="S650" s="283"/>
      <c r="T650" s="283"/>
      <c r="U650" s="283"/>
      <c r="V650" s="283"/>
      <c r="W650" s="283"/>
      <c r="X650" s="283"/>
      <c r="Y650" s="283"/>
      <c r="Z650" s="283"/>
      <c r="AA650" s="283"/>
      <c r="AB650" s="283"/>
      <c r="AC650" s="284"/>
      <c r="AE650" s="285"/>
      <c r="AG650" s="285"/>
      <c r="AI650" s="285"/>
      <c r="AK650" s="301"/>
      <c r="AL650" s="2"/>
      <c r="AM650" s="2"/>
    </row>
    <row r="651" spans="1:39" ht="12.75" customHeight="1" outlineLevel="1" x14ac:dyDescent="0.25">
      <c r="A651" s="2"/>
      <c r="D651" s="453" t="str">
        <f>'Line Items'!D1551</f>
        <v>[Capacity Charges Service Code Line 40]</v>
      </c>
      <c r="E651" s="102"/>
      <c r="F651" s="140" t="str">
        <f t="shared" si="20"/>
        <v>£/ train mile</v>
      </c>
      <c r="G651" s="283"/>
      <c r="H651" s="283"/>
      <c r="I651" s="389"/>
      <c r="J651" s="283"/>
      <c r="K651" s="283"/>
      <c r="L651" s="283"/>
      <c r="M651" s="283"/>
      <c r="N651" s="283"/>
      <c r="O651" s="283"/>
      <c r="P651" s="283"/>
      <c r="Q651" s="283"/>
      <c r="R651" s="283"/>
      <c r="S651" s="283"/>
      <c r="T651" s="283"/>
      <c r="U651" s="283"/>
      <c r="V651" s="283"/>
      <c r="W651" s="283"/>
      <c r="X651" s="283"/>
      <c r="Y651" s="283"/>
      <c r="Z651" s="283"/>
      <c r="AA651" s="283"/>
      <c r="AB651" s="283"/>
      <c r="AC651" s="284"/>
      <c r="AE651" s="285"/>
      <c r="AG651" s="285"/>
      <c r="AI651" s="285"/>
      <c r="AK651" s="301"/>
      <c r="AL651" s="2"/>
      <c r="AM651" s="2"/>
    </row>
    <row r="652" spans="1:39" ht="12.75" customHeight="1" outlineLevel="1" x14ac:dyDescent="0.25">
      <c r="A652" s="2"/>
      <c r="D652" s="453" t="str">
        <f>'Line Items'!D1552</f>
        <v>[Capacity Charges Service Code Line 41]</v>
      </c>
      <c r="E652" s="102"/>
      <c r="F652" s="140" t="str">
        <f t="shared" si="20"/>
        <v>£/ train mile</v>
      </c>
      <c r="G652" s="283"/>
      <c r="H652" s="283"/>
      <c r="I652" s="389"/>
      <c r="J652" s="283"/>
      <c r="K652" s="283"/>
      <c r="L652" s="283"/>
      <c r="M652" s="283"/>
      <c r="N652" s="283"/>
      <c r="O652" s="283"/>
      <c r="P652" s="283"/>
      <c r="Q652" s="283"/>
      <c r="R652" s="283"/>
      <c r="S652" s="283"/>
      <c r="T652" s="283"/>
      <c r="U652" s="283"/>
      <c r="V652" s="283"/>
      <c r="W652" s="283"/>
      <c r="X652" s="283"/>
      <c r="Y652" s="283"/>
      <c r="Z652" s="283"/>
      <c r="AA652" s="283"/>
      <c r="AB652" s="283"/>
      <c r="AC652" s="284"/>
      <c r="AE652" s="285"/>
      <c r="AG652" s="285"/>
      <c r="AI652" s="285"/>
      <c r="AK652" s="301"/>
      <c r="AL652" s="2"/>
      <c r="AM652" s="2"/>
    </row>
    <row r="653" spans="1:39" ht="12.75" customHeight="1" outlineLevel="1" x14ac:dyDescent="0.25">
      <c r="A653" s="2"/>
      <c r="D653" s="453" t="str">
        <f>'Line Items'!D1553</f>
        <v>[Capacity Charges Service Code Line 42]</v>
      </c>
      <c r="E653" s="102"/>
      <c r="F653" s="140" t="str">
        <f t="shared" si="20"/>
        <v>£/ train mile</v>
      </c>
      <c r="G653" s="283"/>
      <c r="H653" s="283"/>
      <c r="I653" s="389"/>
      <c r="J653" s="283"/>
      <c r="K653" s="283"/>
      <c r="L653" s="283"/>
      <c r="M653" s="283"/>
      <c r="N653" s="283"/>
      <c r="O653" s="283"/>
      <c r="P653" s="283"/>
      <c r="Q653" s="283"/>
      <c r="R653" s="283"/>
      <c r="S653" s="283"/>
      <c r="T653" s="283"/>
      <c r="U653" s="283"/>
      <c r="V653" s="283"/>
      <c r="W653" s="283"/>
      <c r="X653" s="283"/>
      <c r="Y653" s="283"/>
      <c r="Z653" s="283"/>
      <c r="AA653" s="283"/>
      <c r="AB653" s="283"/>
      <c r="AC653" s="284"/>
      <c r="AE653" s="285"/>
      <c r="AG653" s="285"/>
      <c r="AI653" s="285"/>
      <c r="AK653" s="301"/>
      <c r="AL653" s="2"/>
      <c r="AM653" s="2"/>
    </row>
    <row r="654" spans="1:39" ht="12.75" customHeight="1" outlineLevel="1" x14ac:dyDescent="0.25">
      <c r="A654" s="2"/>
      <c r="D654" s="453" t="str">
        <f>'Line Items'!D1554</f>
        <v>[Capacity Charges Service Code Line 43]</v>
      </c>
      <c r="E654" s="102"/>
      <c r="F654" s="140" t="str">
        <f t="shared" si="20"/>
        <v>£/ train mile</v>
      </c>
      <c r="G654" s="283"/>
      <c r="H654" s="283"/>
      <c r="I654" s="389"/>
      <c r="J654" s="283"/>
      <c r="K654" s="283"/>
      <c r="L654" s="283"/>
      <c r="M654" s="283"/>
      <c r="N654" s="283"/>
      <c r="O654" s="283"/>
      <c r="P654" s="283"/>
      <c r="Q654" s="283"/>
      <c r="R654" s="283"/>
      <c r="S654" s="283"/>
      <c r="T654" s="283"/>
      <c r="U654" s="283"/>
      <c r="V654" s="283"/>
      <c r="W654" s="283"/>
      <c r="X654" s="283"/>
      <c r="Y654" s="283"/>
      <c r="Z654" s="283"/>
      <c r="AA654" s="283"/>
      <c r="AB654" s="283"/>
      <c r="AC654" s="284"/>
      <c r="AE654" s="285"/>
      <c r="AG654" s="285"/>
      <c r="AI654" s="285"/>
      <c r="AK654" s="301"/>
      <c r="AL654" s="2"/>
      <c r="AM654" s="2"/>
    </row>
    <row r="655" spans="1:39" ht="12.75" customHeight="1" outlineLevel="1" x14ac:dyDescent="0.25">
      <c r="A655" s="2"/>
      <c r="D655" s="453" t="str">
        <f>'Line Items'!D1555</f>
        <v>[Capacity Charges Service Code Line 44]</v>
      </c>
      <c r="E655" s="102"/>
      <c r="F655" s="140" t="str">
        <f t="shared" si="20"/>
        <v>£/ train mile</v>
      </c>
      <c r="G655" s="283"/>
      <c r="H655" s="283"/>
      <c r="I655" s="389"/>
      <c r="J655" s="283"/>
      <c r="K655" s="283"/>
      <c r="L655" s="283"/>
      <c r="M655" s="283"/>
      <c r="N655" s="283"/>
      <c r="O655" s="283"/>
      <c r="P655" s="283"/>
      <c r="Q655" s="283"/>
      <c r="R655" s="283"/>
      <c r="S655" s="283"/>
      <c r="T655" s="283"/>
      <c r="U655" s="283"/>
      <c r="V655" s="283"/>
      <c r="W655" s="283"/>
      <c r="X655" s="283"/>
      <c r="Y655" s="283"/>
      <c r="Z655" s="283"/>
      <c r="AA655" s="283"/>
      <c r="AB655" s="283"/>
      <c r="AC655" s="284"/>
      <c r="AE655" s="285"/>
      <c r="AG655" s="285"/>
      <c r="AI655" s="285"/>
      <c r="AK655" s="301"/>
      <c r="AL655" s="2"/>
      <c r="AM655" s="2"/>
    </row>
    <row r="656" spans="1:39" ht="12.75" customHeight="1" outlineLevel="1" x14ac:dyDescent="0.25">
      <c r="A656" s="2"/>
      <c r="D656" s="453" t="str">
        <f>'Line Items'!D1556</f>
        <v>[Capacity Charges Service Code Line 45]</v>
      </c>
      <c r="E656" s="102"/>
      <c r="F656" s="140" t="str">
        <f t="shared" si="20"/>
        <v>£/ train mile</v>
      </c>
      <c r="G656" s="283"/>
      <c r="H656" s="283"/>
      <c r="I656" s="389"/>
      <c r="J656" s="283"/>
      <c r="K656" s="283"/>
      <c r="L656" s="283"/>
      <c r="M656" s="283"/>
      <c r="N656" s="283"/>
      <c r="O656" s="283"/>
      <c r="P656" s="283"/>
      <c r="Q656" s="283"/>
      <c r="R656" s="283"/>
      <c r="S656" s="283"/>
      <c r="T656" s="283"/>
      <c r="U656" s="283"/>
      <c r="V656" s="283"/>
      <c r="W656" s="283"/>
      <c r="X656" s="283"/>
      <c r="Y656" s="283"/>
      <c r="Z656" s="283"/>
      <c r="AA656" s="283"/>
      <c r="AB656" s="283"/>
      <c r="AC656" s="284"/>
      <c r="AE656" s="285"/>
      <c r="AG656" s="285"/>
      <c r="AI656" s="285"/>
      <c r="AK656" s="301"/>
      <c r="AL656" s="2"/>
      <c r="AM656" s="2"/>
    </row>
    <row r="657" spans="1:39" ht="12.75" customHeight="1" outlineLevel="1" x14ac:dyDescent="0.25">
      <c r="A657" s="2"/>
      <c r="D657" s="453" t="str">
        <f>'Line Items'!D1557</f>
        <v>[Capacity Charges Service Code Line 46]</v>
      </c>
      <c r="E657" s="102"/>
      <c r="F657" s="140" t="str">
        <f t="shared" si="20"/>
        <v>£/ train mile</v>
      </c>
      <c r="G657" s="283"/>
      <c r="H657" s="283"/>
      <c r="I657" s="389"/>
      <c r="J657" s="283"/>
      <c r="K657" s="283"/>
      <c r="L657" s="283"/>
      <c r="M657" s="283"/>
      <c r="N657" s="283"/>
      <c r="O657" s="283"/>
      <c r="P657" s="283"/>
      <c r="Q657" s="283"/>
      <c r="R657" s="283"/>
      <c r="S657" s="283"/>
      <c r="T657" s="283"/>
      <c r="U657" s="283"/>
      <c r="V657" s="283"/>
      <c r="W657" s="283"/>
      <c r="X657" s="283"/>
      <c r="Y657" s="283"/>
      <c r="Z657" s="283"/>
      <c r="AA657" s="283"/>
      <c r="AB657" s="283"/>
      <c r="AC657" s="284"/>
      <c r="AE657" s="285"/>
      <c r="AG657" s="285"/>
      <c r="AI657" s="285"/>
      <c r="AK657" s="301"/>
      <c r="AL657" s="2"/>
      <c r="AM657" s="2"/>
    </row>
    <row r="658" spans="1:39" ht="12.75" customHeight="1" outlineLevel="1" x14ac:dyDescent="0.25">
      <c r="A658" s="2"/>
      <c r="D658" s="453" t="str">
        <f>'Line Items'!D1558</f>
        <v>[Capacity Charges Service Code Line 47]</v>
      </c>
      <c r="E658" s="102"/>
      <c r="F658" s="140" t="str">
        <f t="shared" si="20"/>
        <v>£/ train mile</v>
      </c>
      <c r="G658" s="283"/>
      <c r="H658" s="283"/>
      <c r="I658" s="389"/>
      <c r="J658" s="283"/>
      <c r="K658" s="283"/>
      <c r="L658" s="283"/>
      <c r="M658" s="283"/>
      <c r="N658" s="283"/>
      <c r="O658" s="283"/>
      <c r="P658" s="283"/>
      <c r="Q658" s="283"/>
      <c r="R658" s="283"/>
      <c r="S658" s="283"/>
      <c r="T658" s="283"/>
      <c r="U658" s="283"/>
      <c r="V658" s="283"/>
      <c r="W658" s="283"/>
      <c r="X658" s="283"/>
      <c r="Y658" s="283"/>
      <c r="Z658" s="283"/>
      <c r="AA658" s="283"/>
      <c r="AB658" s="283"/>
      <c r="AC658" s="284"/>
      <c r="AE658" s="285"/>
      <c r="AG658" s="285"/>
      <c r="AI658" s="285"/>
      <c r="AK658" s="301"/>
      <c r="AL658" s="2"/>
      <c r="AM658" s="2"/>
    </row>
    <row r="659" spans="1:39" ht="12.75" customHeight="1" outlineLevel="1" x14ac:dyDescent="0.25">
      <c r="A659" s="2"/>
      <c r="D659" s="453" t="str">
        <f>'Line Items'!D1559</f>
        <v>[Capacity Charges Service Code Line 48]</v>
      </c>
      <c r="E659" s="102"/>
      <c r="F659" s="140" t="str">
        <f t="shared" si="20"/>
        <v>£/ train mile</v>
      </c>
      <c r="G659" s="283"/>
      <c r="H659" s="283"/>
      <c r="I659" s="389"/>
      <c r="J659" s="283"/>
      <c r="K659" s="283"/>
      <c r="L659" s="283"/>
      <c r="M659" s="283"/>
      <c r="N659" s="283"/>
      <c r="O659" s="283"/>
      <c r="P659" s="283"/>
      <c r="Q659" s="283"/>
      <c r="R659" s="283"/>
      <c r="S659" s="283"/>
      <c r="T659" s="283"/>
      <c r="U659" s="283"/>
      <c r="V659" s="283"/>
      <c r="W659" s="283"/>
      <c r="X659" s="283"/>
      <c r="Y659" s="283"/>
      <c r="Z659" s="283"/>
      <c r="AA659" s="283"/>
      <c r="AB659" s="283"/>
      <c r="AC659" s="284"/>
      <c r="AE659" s="285"/>
      <c r="AG659" s="285"/>
      <c r="AI659" s="285"/>
      <c r="AK659" s="301"/>
      <c r="AL659" s="2"/>
      <c r="AM659" s="2"/>
    </row>
    <row r="660" spans="1:39" ht="12.75" customHeight="1" outlineLevel="1" x14ac:dyDescent="0.25">
      <c r="A660" s="2"/>
      <c r="D660" s="453" t="str">
        <f>'Line Items'!D1560</f>
        <v>[Capacity Charges Service Code Line 49]</v>
      </c>
      <c r="E660" s="102"/>
      <c r="F660" s="140" t="str">
        <f t="shared" si="20"/>
        <v>£/ train mile</v>
      </c>
      <c r="G660" s="283"/>
      <c r="H660" s="283"/>
      <c r="I660" s="389"/>
      <c r="J660" s="283"/>
      <c r="K660" s="283"/>
      <c r="L660" s="283"/>
      <c r="M660" s="283"/>
      <c r="N660" s="283"/>
      <c r="O660" s="283"/>
      <c r="P660" s="283"/>
      <c r="Q660" s="283"/>
      <c r="R660" s="283"/>
      <c r="S660" s="283"/>
      <c r="T660" s="283"/>
      <c r="U660" s="283"/>
      <c r="V660" s="283"/>
      <c r="W660" s="283"/>
      <c r="X660" s="283"/>
      <c r="Y660" s="283"/>
      <c r="Z660" s="283"/>
      <c r="AA660" s="283"/>
      <c r="AB660" s="283"/>
      <c r="AC660" s="284"/>
      <c r="AE660" s="285"/>
      <c r="AG660" s="285"/>
      <c r="AI660" s="285"/>
      <c r="AK660" s="301"/>
      <c r="AL660" s="2"/>
      <c r="AM660" s="2"/>
    </row>
    <row r="661" spans="1:39" ht="12.75" customHeight="1" outlineLevel="1" x14ac:dyDescent="0.25">
      <c r="A661" s="2"/>
      <c r="D661" s="454" t="str">
        <f>'Line Items'!D1561</f>
        <v>[Capacity Charges Service Code Line 50]</v>
      </c>
      <c r="E661" s="287"/>
      <c r="F661" s="365" t="str">
        <f t="shared" si="20"/>
        <v>£/ train mile</v>
      </c>
      <c r="G661" s="288"/>
      <c r="H661" s="288"/>
      <c r="I661" s="288"/>
      <c r="J661" s="288"/>
      <c r="K661" s="288"/>
      <c r="L661" s="379"/>
      <c r="M661" s="288"/>
      <c r="N661" s="288"/>
      <c r="O661" s="288"/>
      <c r="P661" s="288"/>
      <c r="Q661" s="288"/>
      <c r="R661" s="288"/>
      <c r="S661" s="288"/>
      <c r="T661" s="288"/>
      <c r="U661" s="288"/>
      <c r="V661" s="288"/>
      <c r="W661" s="288"/>
      <c r="X661" s="288"/>
      <c r="Y661" s="288"/>
      <c r="Z661" s="288"/>
      <c r="AA661" s="288"/>
      <c r="AB661" s="288"/>
      <c r="AC661" s="289"/>
      <c r="AE661" s="290"/>
      <c r="AG661" s="290"/>
      <c r="AI661" s="290"/>
      <c r="AK661" s="411"/>
      <c r="AL661" s="2"/>
      <c r="AM661" s="2"/>
    </row>
    <row r="662" spans="1:39" ht="12.75" customHeight="1" outlineLevel="1" x14ac:dyDescent="0.25">
      <c r="A662" s="2"/>
      <c r="G662" s="103"/>
      <c r="H662" s="103"/>
      <c r="I662" s="103"/>
      <c r="J662" s="103"/>
      <c r="K662" s="103"/>
      <c r="L662" s="103"/>
      <c r="M662" s="103"/>
      <c r="N662" s="103"/>
      <c r="O662" s="103"/>
      <c r="P662" s="103"/>
      <c r="Q662" s="103"/>
      <c r="R662" s="103"/>
      <c r="S662" s="103"/>
      <c r="T662" s="103"/>
      <c r="U662" s="103"/>
      <c r="V662" s="103"/>
      <c r="W662" s="103"/>
      <c r="X662" s="103"/>
      <c r="Y662" s="103"/>
      <c r="Z662" s="103"/>
      <c r="AA662" s="103"/>
      <c r="AB662" s="103"/>
      <c r="AL662" s="2"/>
      <c r="AM662" s="2"/>
    </row>
    <row r="663" spans="1:39" ht="12.75" customHeight="1" outlineLevel="1" x14ac:dyDescent="0.25">
      <c r="A663" s="2"/>
      <c r="C663" s="72" t="s">
        <v>658</v>
      </c>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L663" s="2"/>
      <c r="AM663" s="2"/>
    </row>
    <row r="664" spans="1:39" ht="12.75" customHeight="1" outlineLevel="1" x14ac:dyDescent="0.25">
      <c r="A664" s="2"/>
      <c r="D664" s="451" t="str">
        <f>D612</f>
        <v>12325021: Nottingham - Mansfield - Worksop</v>
      </c>
      <c r="E664" s="439"/>
      <c r="F664" s="440" t="s">
        <v>656</v>
      </c>
      <c r="G664" s="441"/>
      <c r="H664" s="441"/>
      <c r="I664" s="442"/>
      <c r="J664" s="452"/>
      <c r="K664" s="452"/>
      <c r="L664" s="442"/>
      <c r="M664" s="452"/>
      <c r="N664" s="452"/>
      <c r="O664" s="452"/>
      <c r="P664" s="452"/>
      <c r="Q664" s="452"/>
      <c r="R664" s="452"/>
      <c r="S664" s="452"/>
      <c r="T664" s="452"/>
      <c r="U664" s="452"/>
      <c r="V664" s="452"/>
      <c r="W664" s="452"/>
      <c r="X664" s="452"/>
      <c r="Y664" s="452"/>
      <c r="Z664" s="452"/>
      <c r="AA664" s="452"/>
      <c r="AB664" s="452"/>
      <c r="AC664" s="432"/>
      <c r="AE664" s="415"/>
      <c r="AF664" s="122"/>
      <c r="AG664" s="415"/>
      <c r="AH664" s="122"/>
      <c r="AI664" s="415"/>
      <c r="AK664" s="356" t="s">
        <v>659</v>
      </c>
      <c r="AL664" s="2"/>
      <c r="AM664" s="2"/>
    </row>
    <row r="665" spans="1:39" ht="12.75" customHeight="1" outlineLevel="1" x14ac:dyDescent="0.25">
      <c r="A665" s="2"/>
      <c r="D665" s="453" t="str">
        <f t="shared" ref="D665:D713" si="21">D613</f>
        <v>22275000: Derby - Nottingham (Stopping)</v>
      </c>
      <c r="E665" s="102"/>
      <c r="F665" s="140" t="str">
        <f>F664</f>
        <v>£/ train mile</v>
      </c>
      <c r="G665" s="283"/>
      <c r="H665" s="283"/>
      <c r="I665" s="417"/>
      <c r="J665" s="416"/>
      <c r="K665" s="416"/>
      <c r="L665" s="416"/>
      <c r="M665" s="416"/>
      <c r="N665" s="416"/>
      <c r="O665" s="416"/>
      <c r="P665" s="416"/>
      <c r="Q665" s="416"/>
      <c r="R665" s="416"/>
      <c r="S665" s="416"/>
      <c r="T665" s="416"/>
      <c r="U665" s="416"/>
      <c r="V665" s="416"/>
      <c r="W665" s="416"/>
      <c r="X665" s="416"/>
      <c r="Y665" s="416"/>
      <c r="Z665" s="416"/>
      <c r="AA665" s="416"/>
      <c r="AB665" s="416"/>
      <c r="AC665" s="418"/>
      <c r="AE665" s="419"/>
      <c r="AF665" s="122"/>
      <c r="AG665" s="419"/>
      <c r="AH665" s="122"/>
      <c r="AI665" s="419"/>
      <c r="AK665" s="301"/>
      <c r="AL665" s="2"/>
      <c r="AM665" s="2"/>
    </row>
    <row r="666" spans="1:39" ht="12.75" customHeight="1" outlineLevel="1" x14ac:dyDescent="0.25">
      <c r="A666" s="2"/>
      <c r="D666" s="453" t="str">
        <f t="shared" si="21"/>
        <v>22277000: Nottingham - Newark - Lincoln</v>
      </c>
      <c r="E666" s="102"/>
      <c r="F666" s="140" t="str">
        <f t="shared" ref="F666:F713" si="22">F665</f>
        <v>£/ train mile</v>
      </c>
      <c r="G666" s="283"/>
      <c r="H666" s="283"/>
      <c r="I666" s="417"/>
      <c r="J666" s="416"/>
      <c r="K666" s="416"/>
      <c r="L666" s="416"/>
      <c r="M666" s="416"/>
      <c r="N666" s="416"/>
      <c r="O666" s="416"/>
      <c r="P666" s="416"/>
      <c r="Q666" s="416"/>
      <c r="R666" s="416"/>
      <c r="S666" s="416"/>
      <c r="T666" s="416"/>
      <c r="U666" s="416"/>
      <c r="V666" s="416"/>
      <c r="W666" s="416"/>
      <c r="X666" s="416"/>
      <c r="Y666" s="416"/>
      <c r="Z666" s="416"/>
      <c r="AA666" s="416"/>
      <c r="AB666" s="416"/>
      <c r="AC666" s="418"/>
      <c r="AE666" s="419"/>
      <c r="AF666" s="122"/>
      <c r="AG666" s="419"/>
      <c r="AH666" s="122"/>
      <c r="AI666" s="419"/>
      <c r="AK666" s="301"/>
      <c r="AL666" s="2"/>
      <c r="AM666" s="2"/>
    </row>
    <row r="667" spans="1:39" ht="12.75" customHeight="1" outlineLevel="1" x14ac:dyDescent="0.25">
      <c r="A667" s="2"/>
      <c r="D667" s="453" t="str">
        <f t="shared" si="21"/>
        <v>22321000: Nottingham - Leicester</v>
      </c>
      <c r="E667" s="102"/>
      <c r="F667" s="140" t="str">
        <f t="shared" si="22"/>
        <v>£/ train mile</v>
      </c>
      <c r="G667" s="283"/>
      <c r="H667" s="283"/>
      <c r="I667" s="417"/>
      <c r="J667" s="416"/>
      <c r="K667" s="416"/>
      <c r="L667" s="416"/>
      <c r="M667" s="416"/>
      <c r="N667" s="416"/>
      <c r="O667" s="416"/>
      <c r="P667" s="416"/>
      <c r="Q667" s="416"/>
      <c r="R667" s="416"/>
      <c r="S667" s="416"/>
      <c r="T667" s="416"/>
      <c r="U667" s="416"/>
      <c r="V667" s="416"/>
      <c r="W667" s="416"/>
      <c r="X667" s="416"/>
      <c r="Y667" s="416"/>
      <c r="Z667" s="416"/>
      <c r="AA667" s="416"/>
      <c r="AB667" s="416"/>
      <c r="AC667" s="418"/>
      <c r="AE667" s="419"/>
      <c r="AF667" s="122"/>
      <c r="AG667" s="419"/>
      <c r="AH667" s="122"/>
      <c r="AI667" s="419"/>
      <c r="AK667" s="301"/>
      <c r="AL667" s="2"/>
      <c r="AM667" s="2"/>
    </row>
    <row r="668" spans="1:39" ht="12.75" customHeight="1" outlineLevel="1" x14ac:dyDescent="0.25">
      <c r="A668" s="2"/>
      <c r="D668" s="453" t="str">
        <f t="shared" si="21"/>
        <v>22323000: Derby - Matlock</v>
      </c>
      <c r="E668" s="102"/>
      <c r="F668" s="140" t="str">
        <f t="shared" si="22"/>
        <v>£/ train mile</v>
      </c>
      <c r="G668" s="283"/>
      <c r="H668" s="283"/>
      <c r="I668" s="417"/>
      <c r="J668" s="416"/>
      <c r="K668" s="416"/>
      <c r="L668" s="416"/>
      <c r="M668" s="416"/>
      <c r="N668" s="416"/>
      <c r="O668" s="416"/>
      <c r="P668" s="416"/>
      <c r="Q668" s="416"/>
      <c r="R668" s="416"/>
      <c r="S668" s="416"/>
      <c r="T668" s="416"/>
      <c r="U668" s="416"/>
      <c r="V668" s="416"/>
      <c r="W668" s="416"/>
      <c r="X668" s="416"/>
      <c r="Y668" s="416"/>
      <c r="Z668" s="416"/>
      <c r="AA668" s="416"/>
      <c r="AB668" s="416"/>
      <c r="AC668" s="418"/>
      <c r="AE668" s="419"/>
      <c r="AF668" s="122"/>
      <c r="AG668" s="419"/>
      <c r="AH668" s="122"/>
      <c r="AI668" s="419"/>
      <c r="AK668" s="301"/>
      <c r="AL668" s="2"/>
      <c r="AM668" s="2"/>
    </row>
    <row r="669" spans="1:39" ht="12.75" customHeight="1" outlineLevel="1" x14ac:dyDescent="0.25">
      <c r="A669" s="2"/>
      <c r="D669" s="453" t="str">
        <f t="shared" si="21"/>
        <v>22812000: Doncaster - Lincoln - Spalding/Peterborough</v>
      </c>
      <c r="E669" s="102"/>
      <c r="F669" s="140" t="str">
        <f t="shared" si="22"/>
        <v>£/ train mile</v>
      </c>
      <c r="G669" s="283"/>
      <c r="H669" s="283"/>
      <c r="I669" s="417"/>
      <c r="J669" s="416"/>
      <c r="K669" s="416"/>
      <c r="L669" s="416"/>
      <c r="M669" s="416"/>
      <c r="N669" s="416"/>
      <c r="O669" s="416"/>
      <c r="P669" s="416"/>
      <c r="Q669" s="416"/>
      <c r="R669" s="416"/>
      <c r="S669" s="416"/>
      <c r="T669" s="416"/>
      <c r="U669" s="416"/>
      <c r="V669" s="416"/>
      <c r="W669" s="416"/>
      <c r="X669" s="416"/>
      <c r="Y669" s="416"/>
      <c r="Z669" s="416"/>
      <c r="AA669" s="416"/>
      <c r="AB669" s="416"/>
      <c r="AC669" s="418"/>
      <c r="AE669" s="419"/>
      <c r="AF669" s="122"/>
      <c r="AG669" s="419"/>
      <c r="AH669" s="122"/>
      <c r="AI669" s="419"/>
      <c r="AK669" s="301"/>
      <c r="AL669" s="2"/>
      <c r="AM669" s="2"/>
    </row>
    <row r="670" spans="1:39" ht="12.75" customHeight="1" outlineLevel="1" x14ac:dyDescent="0.25">
      <c r="A670" s="2"/>
      <c r="D670" s="453" t="str">
        <f t="shared" si="21"/>
        <v>22320000: Crewe - Stoke - Derby</v>
      </c>
      <c r="E670" s="102"/>
      <c r="F670" s="140" t="str">
        <f t="shared" si="22"/>
        <v>£/ train mile</v>
      </c>
      <c r="G670" s="283"/>
      <c r="H670" s="283"/>
      <c r="I670" s="417"/>
      <c r="J670" s="416"/>
      <c r="K670" s="416"/>
      <c r="L670" s="416"/>
      <c r="M670" s="416"/>
      <c r="N670" s="416"/>
      <c r="O670" s="416"/>
      <c r="P670" s="416"/>
      <c r="Q670" s="416"/>
      <c r="R670" s="416"/>
      <c r="S670" s="416"/>
      <c r="T670" s="416"/>
      <c r="U670" s="416"/>
      <c r="V670" s="416"/>
      <c r="W670" s="416"/>
      <c r="X670" s="416"/>
      <c r="Y670" s="416"/>
      <c r="Z670" s="416"/>
      <c r="AA670" s="416"/>
      <c r="AB670" s="416"/>
      <c r="AC670" s="418"/>
      <c r="AE670" s="419"/>
      <c r="AF670" s="122"/>
      <c r="AG670" s="419"/>
      <c r="AH670" s="122"/>
      <c r="AI670" s="419"/>
      <c r="AK670" s="301"/>
      <c r="AL670" s="2"/>
      <c r="AM670" s="2"/>
    </row>
    <row r="671" spans="1:39" ht="12.75" customHeight="1" outlineLevel="1" x14ac:dyDescent="0.25">
      <c r="A671" s="2"/>
      <c r="D671" s="453" t="str">
        <f t="shared" si="21"/>
        <v>22832000: Nottingham - Grantham - Skegness</v>
      </c>
      <c r="E671" s="102"/>
      <c r="F671" s="140" t="str">
        <f t="shared" si="22"/>
        <v>£/ train mile</v>
      </c>
      <c r="G671" s="283"/>
      <c r="H671" s="283"/>
      <c r="I671" s="417"/>
      <c r="J671" s="416"/>
      <c r="K671" s="416"/>
      <c r="L671" s="416"/>
      <c r="M671" s="416"/>
      <c r="N671" s="416"/>
      <c r="O671" s="416"/>
      <c r="P671" s="416"/>
      <c r="Q671" s="416"/>
      <c r="R671" s="416"/>
      <c r="S671" s="416"/>
      <c r="T671" s="416"/>
      <c r="U671" s="416"/>
      <c r="V671" s="416"/>
      <c r="W671" s="416"/>
      <c r="X671" s="416"/>
      <c r="Y671" s="416"/>
      <c r="Z671" s="416"/>
      <c r="AA671" s="416"/>
      <c r="AB671" s="416"/>
      <c r="AC671" s="418"/>
      <c r="AE671" s="419"/>
      <c r="AF671" s="122"/>
      <c r="AG671" s="419"/>
      <c r="AH671" s="122"/>
      <c r="AI671" s="419"/>
      <c r="AK671" s="301"/>
      <c r="AL671" s="2"/>
      <c r="AM671" s="2"/>
    </row>
    <row r="672" spans="1:39" ht="12.75" customHeight="1" outlineLevel="1" x14ac:dyDescent="0.25">
      <c r="A672" s="2"/>
      <c r="D672" s="453" t="str">
        <f t="shared" si="21"/>
        <v>22836000: Newark - Nottingham - Lincoln - Grimsby/Cleethorpes</v>
      </c>
      <c r="E672" s="102"/>
      <c r="F672" s="140" t="str">
        <f t="shared" si="22"/>
        <v>£/ train mile</v>
      </c>
      <c r="G672" s="283"/>
      <c r="H672" s="283"/>
      <c r="I672" s="417"/>
      <c r="J672" s="416"/>
      <c r="K672" s="416"/>
      <c r="L672" s="416"/>
      <c r="M672" s="416"/>
      <c r="N672" s="416"/>
      <c r="O672" s="416"/>
      <c r="P672" s="416"/>
      <c r="Q672" s="416"/>
      <c r="R672" s="416"/>
      <c r="S672" s="416"/>
      <c r="T672" s="416"/>
      <c r="U672" s="416"/>
      <c r="V672" s="416"/>
      <c r="W672" s="416"/>
      <c r="X672" s="416"/>
      <c r="Y672" s="416"/>
      <c r="Z672" s="416"/>
      <c r="AA672" s="416"/>
      <c r="AB672" s="416"/>
      <c r="AC672" s="418"/>
      <c r="AE672" s="419"/>
      <c r="AF672" s="122"/>
      <c r="AG672" s="419"/>
      <c r="AH672" s="122"/>
      <c r="AI672" s="419"/>
      <c r="AK672" s="301"/>
      <c r="AL672" s="2"/>
      <c r="AM672" s="2"/>
    </row>
    <row r="673" spans="1:39" ht="12.75" customHeight="1" outlineLevel="1" x14ac:dyDescent="0.25">
      <c r="A673" s="2"/>
      <c r="D673" s="453" t="str">
        <f t="shared" si="21"/>
        <v>22269000: Liverpool - Manchester - Sheffield - Nottingham - Peterborough - Norwich</v>
      </c>
      <c r="E673" s="102"/>
      <c r="F673" s="140" t="str">
        <f t="shared" si="22"/>
        <v>£/ train mile</v>
      </c>
      <c r="G673" s="283"/>
      <c r="H673" s="283"/>
      <c r="I673" s="417"/>
      <c r="J673" s="416"/>
      <c r="K673" s="416"/>
      <c r="L673" s="416"/>
      <c r="M673" s="416"/>
      <c r="N673" s="416"/>
      <c r="O673" s="416"/>
      <c r="P673" s="416"/>
      <c r="Q673" s="416"/>
      <c r="R673" s="416"/>
      <c r="S673" s="416"/>
      <c r="T673" s="416"/>
      <c r="U673" s="416"/>
      <c r="V673" s="416"/>
      <c r="W673" s="416"/>
      <c r="X673" s="416"/>
      <c r="Y673" s="416"/>
      <c r="Z673" s="416"/>
      <c r="AA673" s="416"/>
      <c r="AB673" s="416"/>
      <c r="AC673" s="418"/>
      <c r="AE673" s="419"/>
      <c r="AF673" s="122"/>
      <c r="AG673" s="419"/>
      <c r="AH673" s="122"/>
      <c r="AI673" s="419"/>
      <c r="AK673" s="301"/>
      <c r="AL673" s="2"/>
      <c r="AM673" s="2"/>
    </row>
    <row r="674" spans="1:39" ht="12.75" customHeight="1" outlineLevel="1" x14ac:dyDescent="0.25">
      <c r="A674" s="2"/>
      <c r="D674" s="453" t="str">
        <f t="shared" si="21"/>
        <v>22150000: St. Pancras-Derby-Sheffield (Fast)</v>
      </c>
      <c r="E674" s="102"/>
      <c r="F674" s="140" t="str">
        <f t="shared" si="22"/>
        <v>£/ train mile</v>
      </c>
      <c r="G674" s="283"/>
      <c r="H674" s="283"/>
      <c r="I674" s="417"/>
      <c r="J674" s="416"/>
      <c r="K674" s="416"/>
      <c r="L674" s="416"/>
      <c r="M674" s="416"/>
      <c r="N674" s="416"/>
      <c r="O674" s="416"/>
      <c r="P674" s="416"/>
      <c r="Q674" s="416"/>
      <c r="R674" s="416"/>
      <c r="S674" s="416"/>
      <c r="T674" s="416"/>
      <c r="U674" s="416"/>
      <c r="V674" s="416"/>
      <c r="W674" s="416"/>
      <c r="X674" s="416"/>
      <c r="Y674" s="416"/>
      <c r="Z674" s="416"/>
      <c r="AA674" s="416"/>
      <c r="AB674" s="416"/>
      <c r="AC674" s="418"/>
      <c r="AE674" s="419"/>
      <c r="AF674" s="122"/>
      <c r="AG674" s="419"/>
      <c r="AH674" s="122"/>
      <c r="AI674" s="419"/>
      <c r="AK674" s="301"/>
      <c r="AL674" s="2"/>
      <c r="AM674" s="2"/>
    </row>
    <row r="675" spans="1:39" ht="12.75" customHeight="1" outlineLevel="1" x14ac:dyDescent="0.25">
      <c r="A675" s="2"/>
      <c r="D675" s="453" t="str">
        <f t="shared" si="21"/>
        <v>22153000: St. Pancras - Nottingham (Fast)</v>
      </c>
      <c r="E675" s="102"/>
      <c r="F675" s="140" t="str">
        <f t="shared" si="22"/>
        <v>£/ train mile</v>
      </c>
      <c r="G675" s="283"/>
      <c r="H675" s="283"/>
      <c r="I675" s="417"/>
      <c r="J675" s="416"/>
      <c r="K675" s="416"/>
      <c r="L675" s="416"/>
      <c r="M675" s="416"/>
      <c r="N675" s="416"/>
      <c r="O675" s="416"/>
      <c r="P675" s="416"/>
      <c r="Q675" s="416"/>
      <c r="R675" s="416"/>
      <c r="S675" s="416"/>
      <c r="T675" s="416"/>
      <c r="U675" s="416"/>
      <c r="V675" s="416"/>
      <c r="W675" s="416"/>
      <c r="X675" s="416"/>
      <c r="Y675" s="416"/>
      <c r="Z675" s="416"/>
      <c r="AA675" s="416"/>
      <c r="AB675" s="416"/>
      <c r="AC675" s="418"/>
      <c r="AE675" s="419"/>
      <c r="AF675" s="122"/>
      <c r="AG675" s="419"/>
      <c r="AH675" s="122"/>
      <c r="AI675" s="419"/>
      <c r="AK675" s="301"/>
      <c r="AL675" s="2"/>
      <c r="AM675" s="2"/>
    </row>
    <row r="676" spans="1:39" ht="12.75" customHeight="1" outlineLevel="1" x14ac:dyDescent="0.25">
      <c r="A676" s="2"/>
      <c r="D676" s="453" t="str">
        <f t="shared" si="21"/>
        <v>22152000: St. Pancras-Derby-Sheffield (Semi-Fast)</v>
      </c>
      <c r="E676" s="102"/>
      <c r="F676" s="140" t="str">
        <f t="shared" si="22"/>
        <v>£/ train mile</v>
      </c>
      <c r="G676" s="283"/>
      <c r="H676" s="283"/>
      <c r="I676" s="417"/>
      <c r="J676" s="416"/>
      <c r="K676" s="416"/>
      <c r="L676" s="416"/>
      <c r="M676" s="416"/>
      <c r="N676" s="416"/>
      <c r="O676" s="416"/>
      <c r="P676" s="416"/>
      <c r="Q676" s="416"/>
      <c r="R676" s="416"/>
      <c r="S676" s="416"/>
      <c r="T676" s="416"/>
      <c r="U676" s="416"/>
      <c r="V676" s="416"/>
      <c r="W676" s="416"/>
      <c r="X676" s="416"/>
      <c r="Y676" s="416"/>
      <c r="Z676" s="416"/>
      <c r="AA676" s="416"/>
      <c r="AB676" s="416"/>
      <c r="AC676" s="418"/>
      <c r="AE676" s="419"/>
      <c r="AF676" s="122"/>
      <c r="AG676" s="419"/>
      <c r="AH676" s="122"/>
      <c r="AI676" s="419"/>
      <c r="AK676" s="301"/>
      <c r="AL676" s="2"/>
      <c r="AM676" s="2"/>
    </row>
    <row r="677" spans="1:39" ht="12.75" customHeight="1" outlineLevel="1" x14ac:dyDescent="0.25">
      <c r="A677" s="2"/>
      <c r="D677" s="453" t="str">
        <f t="shared" si="21"/>
        <v>22154000: St. Pancras - Nottingham (Semi Fast)</v>
      </c>
      <c r="E677" s="102"/>
      <c r="F677" s="140" t="str">
        <f t="shared" si="22"/>
        <v>£/ train mile</v>
      </c>
      <c r="G677" s="283"/>
      <c r="H677" s="283"/>
      <c r="I677" s="417"/>
      <c r="J677" s="416"/>
      <c r="K677" s="416"/>
      <c r="L677" s="416"/>
      <c r="M677" s="416"/>
      <c r="N677" s="416"/>
      <c r="O677" s="416"/>
      <c r="P677" s="416"/>
      <c r="Q677" s="416"/>
      <c r="R677" s="416"/>
      <c r="S677" s="416"/>
      <c r="T677" s="416"/>
      <c r="U677" s="416"/>
      <c r="V677" s="416"/>
      <c r="W677" s="416"/>
      <c r="X677" s="416"/>
      <c r="Y677" s="416"/>
      <c r="Z677" s="416"/>
      <c r="AA677" s="416"/>
      <c r="AB677" s="416"/>
      <c r="AC677" s="418"/>
      <c r="AE677" s="419"/>
      <c r="AF677" s="122"/>
      <c r="AG677" s="419"/>
      <c r="AH677" s="122"/>
      <c r="AI677" s="419"/>
      <c r="AK677" s="301"/>
      <c r="AL677" s="2"/>
      <c r="AM677" s="2"/>
    </row>
    <row r="678" spans="1:39" ht="12.75" customHeight="1" outlineLevel="1" x14ac:dyDescent="0.25">
      <c r="A678" s="2"/>
      <c r="D678" s="453" t="str">
        <f t="shared" si="21"/>
        <v>22156000: St. Pancras-Kettering/Corby (Semi Fast)</v>
      </c>
      <c r="E678" s="102"/>
      <c r="F678" s="140" t="str">
        <f t="shared" si="22"/>
        <v>£/ train mile</v>
      </c>
      <c r="G678" s="283"/>
      <c r="H678" s="283"/>
      <c r="I678" s="417"/>
      <c r="J678" s="416"/>
      <c r="K678" s="416"/>
      <c r="L678" s="416"/>
      <c r="M678" s="416"/>
      <c r="N678" s="416"/>
      <c r="O678" s="416"/>
      <c r="P678" s="416"/>
      <c r="Q678" s="416"/>
      <c r="R678" s="416"/>
      <c r="S678" s="416"/>
      <c r="T678" s="416"/>
      <c r="U678" s="416"/>
      <c r="V678" s="416"/>
      <c r="W678" s="416"/>
      <c r="X678" s="416"/>
      <c r="Y678" s="416"/>
      <c r="Z678" s="416"/>
      <c r="AA678" s="416"/>
      <c r="AB678" s="416"/>
      <c r="AC678" s="418"/>
      <c r="AE678" s="419"/>
      <c r="AF678" s="122"/>
      <c r="AG678" s="419"/>
      <c r="AH678" s="122"/>
      <c r="AI678" s="419"/>
      <c r="AK678" s="301"/>
      <c r="AL678" s="2"/>
      <c r="AM678" s="2"/>
    </row>
    <row r="679" spans="1:39" ht="12.75" customHeight="1" outlineLevel="1" x14ac:dyDescent="0.25">
      <c r="A679" s="2"/>
      <c r="D679" s="453" t="str">
        <f t="shared" si="21"/>
        <v>22150007: HST/Meridian ECS Movements</v>
      </c>
      <c r="E679" s="102"/>
      <c r="F679" s="140" t="str">
        <f t="shared" si="22"/>
        <v>£/ train mile</v>
      </c>
      <c r="G679" s="283"/>
      <c r="H679" s="283"/>
      <c r="I679" s="417"/>
      <c r="J679" s="416"/>
      <c r="K679" s="416"/>
      <c r="L679" s="416"/>
      <c r="M679" s="416"/>
      <c r="N679" s="416"/>
      <c r="O679" s="416"/>
      <c r="P679" s="416"/>
      <c r="Q679" s="416"/>
      <c r="R679" s="416"/>
      <c r="S679" s="416"/>
      <c r="T679" s="416"/>
      <c r="U679" s="416"/>
      <c r="V679" s="416"/>
      <c r="W679" s="416"/>
      <c r="X679" s="416"/>
      <c r="Y679" s="416"/>
      <c r="Z679" s="416"/>
      <c r="AA679" s="416"/>
      <c r="AB679" s="416"/>
      <c r="AC679" s="418"/>
      <c r="AE679" s="419"/>
      <c r="AF679" s="122"/>
      <c r="AG679" s="419"/>
      <c r="AH679" s="122"/>
      <c r="AI679" s="419"/>
      <c r="AK679" s="301"/>
      <c r="AL679" s="2"/>
      <c r="AM679" s="2"/>
    </row>
    <row r="680" spans="1:39" ht="12.75" customHeight="1" outlineLevel="1" x14ac:dyDescent="0.25">
      <c r="A680" s="2"/>
      <c r="D680" s="453" t="str">
        <f t="shared" si="21"/>
        <v>22270000: East Midlands Local/Regional Ecs Moves</v>
      </c>
      <c r="E680" s="102"/>
      <c r="F680" s="140" t="str">
        <f t="shared" si="22"/>
        <v>£/ train mile</v>
      </c>
      <c r="G680" s="283"/>
      <c r="H680" s="283"/>
      <c r="I680" s="417"/>
      <c r="J680" s="416"/>
      <c r="K680" s="416"/>
      <c r="L680" s="416"/>
      <c r="M680" s="416"/>
      <c r="N680" s="416"/>
      <c r="O680" s="416"/>
      <c r="P680" s="416"/>
      <c r="Q680" s="416"/>
      <c r="R680" s="416"/>
      <c r="S680" s="416"/>
      <c r="T680" s="416"/>
      <c r="U680" s="416"/>
      <c r="V680" s="416"/>
      <c r="W680" s="416"/>
      <c r="X680" s="416"/>
      <c r="Y680" s="416"/>
      <c r="Z680" s="416"/>
      <c r="AA680" s="416"/>
      <c r="AB680" s="416"/>
      <c r="AC680" s="418"/>
      <c r="AE680" s="419"/>
      <c r="AF680" s="122"/>
      <c r="AG680" s="419"/>
      <c r="AH680" s="122"/>
      <c r="AI680" s="419"/>
      <c r="AK680" s="301"/>
      <c r="AL680" s="2"/>
      <c r="AM680" s="2"/>
    </row>
    <row r="681" spans="1:39" ht="12.75" customHeight="1" outlineLevel="1" x14ac:dyDescent="0.25">
      <c r="A681" s="2"/>
      <c r="D681" s="453" t="str">
        <f t="shared" si="21"/>
        <v>21826000: Cleethorpes - Barton-On-Humber Dtp</v>
      </c>
      <c r="E681" s="102"/>
      <c r="F681" s="140" t="str">
        <f t="shared" si="22"/>
        <v>£/ train mile</v>
      </c>
      <c r="G681" s="283"/>
      <c r="H681" s="283"/>
      <c r="I681" s="417"/>
      <c r="J681" s="416"/>
      <c r="K681" s="416"/>
      <c r="L681" s="416"/>
      <c r="M681" s="416"/>
      <c r="N681" s="416"/>
      <c r="O681" s="416"/>
      <c r="P681" s="416"/>
      <c r="Q681" s="416"/>
      <c r="R681" s="416"/>
      <c r="S681" s="416"/>
      <c r="T681" s="416"/>
      <c r="U681" s="416"/>
      <c r="V681" s="416"/>
      <c r="W681" s="416"/>
      <c r="X681" s="416"/>
      <c r="Y681" s="416"/>
      <c r="Z681" s="416"/>
      <c r="AA681" s="416"/>
      <c r="AB681" s="416"/>
      <c r="AC681" s="418"/>
      <c r="AE681" s="419"/>
      <c r="AF681" s="122"/>
      <c r="AG681" s="419"/>
      <c r="AH681" s="122"/>
      <c r="AI681" s="419"/>
      <c r="AK681" s="301"/>
      <c r="AL681" s="2"/>
      <c r="AM681" s="2"/>
    </row>
    <row r="682" spans="1:39" ht="12.75" customHeight="1" outlineLevel="1" x14ac:dyDescent="0.25">
      <c r="A682" s="2"/>
      <c r="D682" s="453" t="str">
        <f t="shared" si="21"/>
        <v>[Capacity Charges Service Code Line 19]</v>
      </c>
      <c r="E682" s="102"/>
      <c r="F682" s="140" t="str">
        <f t="shared" si="22"/>
        <v>£/ train mile</v>
      </c>
      <c r="G682" s="283"/>
      <c r="H682" s="283"/>
      <c r="I682" s="417"/>
      <c r="J682" s="416"/>
      <c r="K682" s="416"/>
      <c r="L682" s="416"/>
      <c r="M682" s="416"/>
      <c r="N682" s="416"/>
      <c r="O682" s="416"/>
      <c r="P682" s="416"/>
      <c r="Q682" s="416"/>
      <c r="R682" s="416"/>
      <c r="S682" s="416"/>
      <c r="T682" s="416"/>
      <c r="U682" s="416"/>
      <c r="V682" s="416"/>
      <c r="W682" s="416"/>
      <c r="X682" s="416"/>
      <c r="Y682" s="416"/>
      <c r="Z682" s="416"/>
      <c r="AA682" s="416"/>
      <c r="AB682" s="416"/>
      <c r="AC682" s="418"/>
      <c r="AE682" s="419"/>
      <c r="AF682" s="122"/>
      <c r="AG682" s="419"/>
      <c r="AH682" s="122"/>
      <c r="AI682" s="419"/>
      <c r="AK682" s="301"/>
      <c r="AL682" s="2"/>
      <c r="AM682" s="2"/>
    </row>
    <row r="683" spans="1:39" ht="12.75" customHeight="1" outlineLevel="1" x14ac:dyDescent="0.25">
      <c r="A683" s="2"/>
      <c r="D683" s="453" t="str">
        <f t="shared" si="21"/>
        <v>[Capacity Charges Service Code Line 20]</v>
      </c>
      <c r="E683" s="102"/>
      <c r="F683" s="140" t="str">
        <f t="shared" si="22"/>
        <v>£/ train mile</v>
      </c>
      <c r="G683" s="283"/>
      <c r="H683" s="283"/>
      <c r="I683" s="417"/>
      <c r="J683" s="416"/>
      <c r="K683" s="416"/>
      <c r="L683" s="416"/>
      <c r="M683" s="416"/>
      <c r="N683" s="416"/>
      <c r="O683" s="416"/>
      <c r="P683" s="416"/>
      <c r="Q683" s="416"/>
      <c r="R683" s="416"/>
      <c r="S683" s="416"/>
      <c r="T683" s="416"/>
      <c r="U683" s="416"/>
      <c r="V683" s="416"/>
      <c r="W683" s="416"/>
      <c r="X683" s="416"/>
      <c r="Y683" s="416"/>
      <c r="Z683" s="416"/>
      <c r="AA683" s="416"/>
      <c r="AB683" s="416"/>
      <c r="AC683" s="418"/>
      <c r="AE683" s="419"/>
      <c r="AF683" s="122"/>
      <c r="AG683" s="419"/>
      <c r="AH683" s="122"/>
      <c r="AI683" s="419"/>
      <c r="AK683" s="301"/>
      <c r="AL683" s="2"/>
      <c r="AM683" s="2"/>
    </row>
    <row r="684" spans="1:39" ht="12.75" customHeight="1" outlineLevel="1" x14ac:dyDescent="0.25">
      <c r="A684" s="2"/>
      <c r="D684" s="453" t="str">
        <f t="shared" si="21"/>
        <v>[Capacity Charges Service Code Line 21]</v>
      </c>
      <c r="E684" s="102"/>
      <c r="F684" s="140" t="str">
        <f t="shared" si="22"/>
        <v>£/ train mile</v>
      </c>
      <c r="G684" s="283"/>
      <c r="H684" s="283"/>
      <c r="I684" s="417"/>
      <c r="J684" s="416"/>
      <c r="K684" s="416"/>
      <c r="L684" s="416"/>
      <c r="M684" s="416"/>
      <c r="N684" s="416"/>
      <c r="O684" s="416"/>
      <c r="P684" s="416"/>
      <c r="Q684" s="416"/>
      <c r="R684" s="416"/>
      <c r="S684" s="416"/>
      <c r="T684" s="416"/>
      <c r="U684" s="416"/>
      <c r="V684" s="416"/>
      <c r="W684" s="416"/>
      <c r="X684" s="416"/>
      <c r="Y684" s="416"/>
      <c r="Z684" s="416"/>
      <c r="AA684" s="416"/>
      <c r="AB684" s="416"/>
      <c r="AC684" s="418"/>
      <c r="AE684" s="419"/>
      <c r="AF684" s="122"/>
      <c r="AG684" s="419"/>
      <c r="AH684" s="122"/>
      <c r="AI684" s="419"/>
      <c r="AK684" s="301"/>
      <c r="AL684" s="2"/>
      <c r="AM684" s="2"/>
    </row>
    <row r="685" spans="1:39" ht="12.75" customHeight="1" outlineLevel="1" x14ac:dyDescent="0.25">
      <c r="A685" s="2"/>
      <c r="D685" s="453" t="str">
        <f t="shared" si="21"/>
        <v>[Capacity Charges Service Code Line 22]</v>
      </c>
      <c r="E685" s="102"/>
      <c r="F685" s="140" t="str">
        <f t="shared" si="22"/>
        <v>£/ train mile</v>
      </c>
      <c r="G685" s="283"/>
      <c r="H685" s="283"/>
      <c r="I685" s="417"/>
      <c r="J685" s="416"/>
      <c r="K685" s="416"/>
      <c r="L685" s="416"/>
      <c r="M685" s="416"/>
      <c r="N685" s="416"/>
      <c r="O685" s="416"/>
      <c r="P685" s="416"/>
      <c r="Q685" s="416"/>
      <c r="R685" s="416"/>
      <c r="S685" s="416"/>
      <c r="T685" s="416"/>
      <c r="U685" s="416"/>
      <c r="V685" s="416"/>
      <c r="W685" s="416"/>
      <c r="X685" s="416"/>
      <c r="Y685" s="416"/>
      <c r="Z685" s="416"/>
      <c r="AA685" s="416"/>
      <c r="AB685" s="416"/>
      <c r="AC685" s="418"/>
      <c r="AE685" s="419"/>
      <c r="AF685" s="122"/>
      <c r="AG685" s="419"/>
      <c r="AH685" s="122"/>
      <c r="AI685" s="419"/>
      <c r="AK685" s="301"/>
      <c r="AL685" s="2"/>
      <c r="AM685" s="2"/>
    </row>
    <row r="686" spans="1:39" ht="12.75" customHeight="1" outlineLevel="1" x14ac:dyDescent="0.25">
      <c r="A686" s="2"/>
      <c r="D686" s="453" t="str">
        <f t="shared" si="21"/>
        <v>[Capacity Charges Service Code Line 23]</v>
      </c>
      <c r="E686" s="102"/>
      <c r="F686" s="140" t="str">
        <f t="shared" si="22"/>
        <v>£/ train mile</v>
      </c>
      <c r="G686" s="283"/>
      <c r="H686" s="283"/>
      <c r="I686" s="417"/>
      <c r="J686" s="416"/>
      <c r="K686" s="416"/>
      <c r="L686" s="416"/>
      <c r="M686" s="416"/>
      <c r="N686" s="416"/>
      <c r="O686" s="416"/>
      <c r="P686" s="416"/>
      <c r="Q686" s="416"/>
      <c r="R686" s="416"/>
      <c r="S686" s="416"/>
      <c r="T686" s="416"/>
      <c r="U686" s="416"/>
      <c r="V686" s="416"/>
      <c r="W686" s="416"/>
      <c r="X686" s="416"/>
      <c r="Y686" s="416"/>
      <c r="Z686" s="416"/>
      <c r="AA686" s="416"/>
      <c r="AB686" s="416"/>
      <c r="AC686" s="418"/>
      <c r="AE686" s="419"/>
      <c r="AF686" s="122"/>
      <c r="AG686" s="419"/>
      <c r="AH686" s="122"/>
      <c r="AI686" s="419"/>
      <c r="AK686" s="301"/>
      <c r="AL686" s="2"/>
      <c r="AM686" s="2"/>
    </row>
    <row r="687" spans="1:39" ht="12.75" customHeight="1" outlineLevel="1" x14ac:dyDescent="0.25">
      <c r="A687" s="2"/>
      <c r="D687" s="453" t="str">
        <f t="shared" si="21"/>
        <v>[Capacity Charges Service Code Line 24]</v>
      </c>
      <c r="E687" s="102"/>
      <c r="F687" s="140" t="str">
        <f t="shared" si="22"/>
        <v>£/ train mile</v>
      </c>
      <c r="G687" s="283"/>
      <c r="H687" s="283"/>
      <c r="I687" s="417"/>
      <c r="J687" s="416"/>
      <c r="K687" s="416"/>
      <c r="L687" s="416"/>
      <c r="M687" s="416"/>
      <c r="N687" s="416"/>
      <c r="O687" s="416"/>
      <c r="P687" s="416"/>
      <c r="Q687" s="416"/>
      <c r="R687" s="416"/>
      <c r="S687" s="416"/>
      <c r="T687" s="416"/>
      <c r="U687" s="416"/>
      <c r="V687" s="416"/>
      <c r="W687" s="416"/>
      <c r="X687" s="416"/>
      <c r="Y687" s="416"/>
      <c r="Z687" s="416"/>
      <c r="AA687" s="416"/>
      <c r="AB687" s="416"/>
      <c r="AC687" s="418"/>
      <c r="AE687" s="419"/>
      <c r="AF687" s="122"/>
      <c r="AG687" s="419"/>
      <c r="AH687" s="122"/>
      <c r="AI687" s="419"/>
      <c r="AK687" s="301"/>
      <c r="AL687" s="2"/>
      <c r="AM687" s="2"/>
    </row>
    <row r="688" spans="1:39" ht="12.75" customHeight="1" outlineLevel="1" x14ac:dyDescent="0.25">
      <c r="A688" s="2"/>
      <c r="D688" s="453" t="str">
        <f t="shared" si="21"/>
        <v>[Capacity Charges Service Code Line 25]</v>
      </c>
      <c r="E688" s="102"/>
      <c r="F688" s="140" t="str">
        <f t="shared" si="22"/>
        <v>£/ train mile</v>
      </c>
      <c r="G688" s="283"/>
      <c r="H688" s="283"/>
      <c r="I688" s="417"/>
      <c r="J688" s="416"/>
      <c r="K688" s="416"/>
      <c r="L688" s="416"/>
      <c r="M688" s="416"/>
      <c r="N688" s="416"/>
      <c r="O688" s="416"/>
      <c r="P688" s="416"/>
      <c r="Q688" s="416"/>
      <c r="R688" s="416"/>
      <c r="S688" s="416"/>
      <c r="T688" s="416"/>
      <c r="U688" s="416"/>
      <c r="V688" s="416"/>
      <c r="W688" s="416"/>
      <c r="X688" s="416"/>
      <c r="Y688" s="416"/>
      <c r="Z688" s="416"/>
      <c r="AA688" s="416"/>
      <c r="AB688" s="416"/>
      <c r="AC688" s="418"/>
      <c r="AE688" s="419"/>
      <c r="AF688" s="122"/>
      <c r="AG688" s="419"/>
      <c r="AH688" s="122"/>
      <c r="AI688" s="419"/>
      <c r="AK688" s="301"/>
      <c r="AL688" s="2"/>
      <c r="AM688" s="2"/>
    </row>
    <row r="689" spans="1:39" ht="12.75" customHeight="1" outlineLevel="1" x14ac:dyDescent="0.25">
      <c r="A689" s="2"/>
      <c r="D689" s="453" t="str">
        <f t="shared" si="21"/>
        <v>[Capacity Charges Service Code Line 26]</v>
      </c>
      <c r="E689" s="102"/>
      <c r="F689" s="140" t="str">
        <f t="shared" si="22"/>
        <v>£/ train mile</v>
      </c>
      <c r="G689" s="283"/>
      <c r="H689" s="283"/>
      <c r="I689" s="417"/>
      <c r="J689" s="416"/>
      <c r="K689" s="416"/>
      <c r="L689" s="416"/>
      <c r="M689" s="416"/>
      <c r="N689" s="416"/>
      <c r="O689" s="416"/>
      <c r="P689" s="416"/>
      <c r="Q689" s="416"/>
      <c r="R689" s="416"/>
      <c r="S689" s="416"/>
      <c r="T689" s="416"/>
      <c r="U689" s="416"/>
      <c r="V689" s="416"/>
      <c r="W689" s="416"/>
      <c r="X689" s="416"/>
      <c r="Y689" s="416"/>
      <c r="Z689" s="416"/>
      <c r="AA689" s="416"/>
      <c r="AB689" s="416"/>
      <c r="AC689" s="418"/>
      <c r="AE689" s="419"/>
      <c r="AF689" s="122"/>
      <c r="AG689" s="419"/>
      <c r="AH689" s="122"/>
      <c r="AI689" s="419"/>
      <c r="AK689" s="301"/>
      <c r="AL689" s="2"/>
      <c r="AM689" s="2"/>
    </row>
    <row r="690" spans="1:39" ht="12.75" customHeight="1" outlineLevel="1" x14ac:dyDescent="0.25">
      <c r="A690" s="2"/>
      <c r="D690" s="453" t="str">
        <f t="shared" si="21"/>
        <v>[Capacity Charges Service Code Line 27]</v>
      </c>
      <c r="E690" s="102"/>
      <c r="F690" s="140" t="str">
        <f t="shared" si="22"/>
        <v>£/ train mile</v>
      </c>
      <c r="G690" s="283"/>
      <c r="H690" s="283"/>
      <c r="I690" s="417"/>
      <c r="J690" s="416"/>
      <c r="K690" s="416"/>
      <c r="L690" s="416"/>
      <c r="M690" s="416"/>
      <c r="N690" s="416"/>
      <c r="O690" s="416"/>
      <c r="P690" s="416"/>
      <c r="Q690" s="416"/>
      <c r="R690" s="416"/>
      <c r="S690" s="416"/>
      <c r="T690" s="416"/>
      <c r="U690" s="416"/>
      <c r="V690" s="416"/>
      <c r="W690" s="416"/>
      <c r="X690" s="416"/>
      <c r="Y690" s="416"/>
      <c r="Z690" s="416"/>
      <c r="AA690" s="416"/>
      <c r="AB690" s="416"/>
      <c r="AC690" s="418"/>
      <c r="AE690" s="419"/>
      <c r="AF690" s="122"/>
      <c r="AG690" s="419"/>
      <c r="AH690" s="122"/>
      <c r="AI690" s="419"/>
      <c r="AK690" s="301"/>
      <c r="AL690" s="2"/>
      <c r="AM690" s="2"/>
    </row>
    <row r="691" spans="1:39" ht="12.75" customHeight="1" outlineLevel="1" x14ac:dyDescent="0.25">
      <c r="A691" s="2"/>
      <c r="D691" s="453" t="str">
        <f t="shared" si="21"/>
        <v>[Capacity Charges Service Code Line 28]</v>
      </c>
      <c r="E691" s="102"/>
      <c r="F691" s="140" t="str">
        <f t="shared" si="22"/>
        <v>£/ train mile</v>
      </c>
      <c r="G691" s="283"/>
      <c r="H691" s="283"/>
      <c r="I691" s="417"/>
      <c r="J691" s="416"/>
      <c r="K691" s="416"/>
      <c r="L691" s="416"/>
      <c r="M691" s="416"/>
      <c r="N691" s="416"/>
      <c r="O691" s="416"/>
      <c r="P691" s="416"/>
      <c r="Q691" s="416"/>
      <c r="R691" s="416"/>
      <c r="S691" s="416"/>
      <c r="T691" s="416"/>
      <c r="U691" s="416"/>
      <c r="V691" s="416"/>
      <c r="W691" s="416"/>
      <c r="X691" s="416"/>
      <c r="Y691" s="416"/>
      <c r="Z691" s="416"/>
      <c r="AA691" s="416"/>
      <c r="AB691" s="416"/>
      <c r="AC691" s="418"/>
      <c r="AE691" s="419"/>
      <c r="AF691" s="122"/>
      <c r="AG691" s="419"/>
      <c r="AH691" s="122"/>
      <c r="AI691" s="419"/>
      <c r="AK691" s="301"/>
      <c r="AL691" s="2"/>
      <c r="AM691" s="2"/>
    </row>
    <row r="692" spans="1:39" ht="12.75" customHeight="1" outlineLevel="1" x14ac:dyDescent="0.25">
      <c r="A692" s="2"/>
      <c r="D692" s="453" t="str">
        <f t="shared" si="21"/>
        <v>[Capacity Charges Service Code Line 29]</v>
      </c>
      <c r="E692" s="102"/>
      <c r="F692" s="140" t="str">
        <f t="shared" si="22"/>
        <v>£/ train mile</v>
      </c>
      <c r="G692" s="283"/>
      <c r="H692" s="283"/>
      <c r="I692" s="417"/>
      <c r="J692" s="416"/>
      <c r="K692" s="416"/>
      <c r="L692" s="416"/>
      <c r="M692" s="416"/>
      <c r="N692" s="416"/>
      <c r="O692" s="416"/>
      <c r="P692" s="416"/>
      <c r="Q692" s="416"/>
      <c r="R692" s="416"/>
      <c r="S692" s="416"/>
      <c r="T692" s="416"/>
      <c r="U692" s="416"/>
      <c r="V692" s="416"/>
      <c r="W692" s="416"/>
      <c r="X692" s="416"/>
      <c r="Y692" s="416"/>
      <c r="Z692" s="416"/>
      <c r="AA692" s="416"/>
      <c r="AB692" s="416"/>
      <c r="AC692" s="418"/>
      <c r="AE692" s="419"/>
      <c r="AF692" s="122"/>
      <c r="AG692" s="419"/>
      <c r="AH692" s="122"/>
      <c r="AI692" s="419"/>
      <c r="AK692" s="301"/>
      <c r="AL692" s="2"/>
      <c r="AM692" s="2"/>
    </row>
    <row r="693" spans="1:39" ht="12.75" customHeight="1" outlineLevel="1" x14ac:dyDescent="0.25">
      <c r="A693" s="2"/>
      <c r="D693" s="453" t="str">
        <f t="shared" si="21"/>
        <v>[Capacity Charges Service Code Line 30]</v>
      </c>
      <c r="E693" s="102"/>
      <c r="F693" s="140" t="str">
        <f t="shared" si="22"/>
        <v>£/ train mile</v>
      </c>
      <c r="G693" s="283"/>
      <c r="H693" s="283"/>
      <c r="I693" s="417"/>
      <c r="J693" s="416"/>
      <c r="K693" s="416"/>
      <c r="L693" s="416"/>
      <c r="M693" s="416"/>
      <c r="N693" s="416"/>
      <c r="O693" s="416"/>
      <c r="P693" s="416"/>
      <c r="Q693" s="416"/>
      <c r="R693" s="416"/>
      <c r="S693" s="416"/>
      <c r="T693" s="416"/>
      <c r="U693" s="416"/>
      <c r="V693" s="416"/>
      <c r="W693" s="416"/>
      <c r="X693" s="416"/>
      <c r="Y693" s="416"/>
      <c r="Z693" s="416"/>
      <c r="AA693" s="416"/>
      <c r="AB693" s="416"/>
      <c r="AC693" s="418"/>
      <c r="AE693" s="419"/>
      <c r="AF693" s="122"/>
      <c r="AG693" s="419"/>
      <c r="AH693" s="122"/>
      <c r="AI693" s="419"/>
      <c r="AK693" s="301"/>
      <c r="AL693" s="2"/>
      <c r="AM693" s="2"/>
    </row>
    <row r="694" spans="1:39" ht="12.75" customHeight="1" outlineLevel="1" x14ac:dyDescent="0.25">
      <c r="A694" s="2"/>
      <c r="D694" s="453" t="str">
        <f t="shared" si="21"/>
        <v>[Capacity Charges Service Code Line 31]</v>
      </c>
      <c r="E694" s="102"/>
      <c r="F694" s="140" t="str">
        <f t="shared" si="22"/>
        <v>£/ train mile</v>
      </c>
      <c r="G694" s="283"/>
      <c r="H694" s="283"/>
      <c r="I694" s="389"/>
      <c r="J694" s="283"/>
      <c r="K694" s="283"/>
      <c r="L694" s="283"/>
      <c r="M694" s="283"/>
      <c r="N694" s="283"/>
      <c r="O694" s="283"/>
      <c r="P694" s="283"/>
      <c r="Q694" s="283"/>
      <c r="R694" s="283"/>
      <c r="S694" s="283"/>
      <c r="T694" s="283"/>
      <c r="U694" s="283"/>
      <c r="V694" s="283"/>
      <c r="W694" s="283"/>
      <c r="X694" s="283"/>
      <c r="Y694" s="283"/>
      <c r="Z694" s="283"/>
      <c r="AA694" s="283"/>
      <c r="AB694" s="283"/>
      <c r="AC694" s="284"/>
      <c r="AE694" s="285"/>
      <c r="AG694" s="285"/>
      <c r="AI694" s="285"/>
      <c r="AK694" s="301"/>
      <c r="AL694" s="2"/>
      <c r="AM694" s="2"/>
    </row>
    <row r="695" spans="1:39" ht="12.75" customHeight="1" outlineLevel="1" x14ac:dyDescent="0.25">
      <c r="A695" s="2"/>
      <c r="D695" s="453" t="str">
        <f t="shared" si="21"/>
        <v>[Capacity Charges Service Code Line 32]</v>
      </c>
      <c r="E695" s="102"/>
      <c r="F695" s="140" t="str">
        <f t="shared" si="22"/>
        <v>£/ train mile</v>
      </c>
      <c r="G695" s="283"/>
      <c r="H695" s="283"/>
      <c r="I695" s="389"/>
      <c r="J695" s="283"/>
      <c r="K695" s="283"/>
      <c r="L695" s="283"/>
      <c r="M695" s="283"/>
      <c r="N695" s="283"/>
      <c r="O695" s="283"/>
      <c r="P695" s="283"/>
      <c r="Q695" s="283"/>
      <c r="R695" s="283"/>
      <c r="S695" s="283"/>
      <c r="T695" s="283"/>
      <c r="U695" s="283"/>
      <c r="V695" s="283"/>
      <c r="W695" s="283"/>
      <c r="X695" s="283"/>
      <c r="Y695" s="283"/>
      <c r="Z695" s="283"/>
      <c r="AA695" s="283"/>
      <c r="AB695" s="283"/>
      <c r="AC695" s="284"/>
      <c r="AE695" s="285"/>
      <c r="AG695" s="285"/>
      <c r="AI695" s="285"/>
      <c r="AK695" s="301"/>
      <c r="AL695" s="2"/>
      <c r="AM695" s="2"/>
    </row>
    <row r="696" spans="1:39" ht="12.75" customHeight="1" outlineLevel="1" x14ac:dyDescent="0.25">
      <c r="A696" s="2"/>
      <c r="D696" s="453" t="str">
        <f t="shared" si="21"/>
        <v>[Capacity Charges Service Code Line 33]</v>
      </c>
      <c r="E696" s="102"/>
      <c r="F696" s="140" t="str">
        <f t="shared" si="22"/>
        <v>£/ train mile</v>
      </c>
      <c r="G696" s="283"/>
      <c r="H696" s="283"/>
      <c r="I696" s="389"/>
      <c r="J696" s="283"/>
      <c r="K696" s="283"/>
      <c r="L696" s="283"/>
      <c r="M696" s="283"/>
      <c r="N696" s="283"/>
      <c r="O696" s="283"/>
      <c r="P696" s="283"/>
      <c r="Q696" s="283"/>
      <c r="R696" s="283"/>
      <c r="S696" s="283"/>
      <c r="T696" s="283"/>
      <c r="U696" s="283"/>
      <c r="V696" s="283"/>
      <c r="W696" s="283"/>
      <c r="X696" s="283"/>
      <c r="Y696" s="283"/>
      <c r="Z696" s="283"/>
      <c r="AA696" s="283"/>
      <c r="AB696" s="283"/>
      <c r="AC696" s="284"/>
      <c r="AE696" s="285"/>
      <c r="AG696" s="285"/>
      <c r="AI696" s="285"/>
      <c r="AK696" s="301"/>
      <c r="AL696" s="2"/>
      <c r="AM696" s="2"/>
    </row>
    <row r="697" spans="1:39" ht="12.75" customHeight="1" outlineLevel="1" x14ac:dyDescent="0.25">
      <c r="A697" s="2"/>
      <c r="D697" s="453" t="str">
        <f t="shared" si="21"/>
        <v>[Capacity Charges Service Code Line 34]</v>
      </c>
      <c r="E697" s="102"/>
      <c r="F697" s="140" t="str">
        <f t="shared" si="22"/>
        <v>£/ train mile</v>
      </c>
      <c r="G697" s="283"/>
      <c r="H697" s="283"/>
      <c r="I697" s="389"/>
      <c r="J697" s="283"/>
      <c r="K697" s="283"/>
      <c r="L697" s="283"/>
      <c r="M697" s="283"/>
      <c r="N697" s="283"/>
      <c r="O697" s="283"/>
      <c r="P697" s="283"/>
      <c r="Q697" s="283"/>
      <c r="R697" s="283"/>
      <c r="S697" s="283"/>
      <c r="T697" s="283"/>
      <c r="U697" s="283"/>
      <c r="V697" s="283"/>
      <c r="W697" s="283"/>
      <c r="X697" s="283"/>
      <c r="Y697" s="283"/>
      <c r="Z697" s="283"/>
      <c r="AA697" s="283"/>
      <c r="AB697" s="283"/>
      <c r="AC697" s="284"/>
      <c r="AE697" s="285"/>
      <c r="AG697" s="285"/>
      <c r="AI697" s="285"/>
      <c r="AK697" s="301"/>
      <c r="AL697" s="2"/>
      <c r="AM697" s="2"/>
    </row>
    <row r="698" spans="1:39" ht="12.75" customHeight="1" outlineLevel="1" x14ac:dyDescent="0.25">
      <c r="A698" s="2"/>
      <c r="D698" s="453" t="str">
        <f t="shared" si="21"/>
        <v>[Capacity Charges Service Code Line 35]</v>
      </c>
      <c r="E698" s="102"/>
      <c r="F698" s="140" t="str">
        <f t="shared" si="22"/>
        <v>£/ train mile</v>
      </c>
      <c r="G698" s="283"/>
      <c r="H698" s="283"/>
      <c r="I698" s="389"/>
      <c r="J698" s="283"/>
      <c r="K698" s="283"/>
      <c r="L698" s="283"/>
      <c r="M698" s="283"/>
      <c r="N698" s="283"/>
      <c r="O698" s="283"/>
      <c r="P698" s="283"/>
      <c r="Q698" s="283"/>
      <c r="R698" s="283"/>
      <c r="S698" s="283"/>
      <c r="T698" s="283"/>
      <c r="U698" s="283"/>
      <c r="V698" s="283"/>
      <c r="W698" s="283"/>
      <c r="X698" s="283"/>
      <c r="Y698" s="283"/>
      <c r="Z698" s="283"/>
      <c r="AA698" s="283"/>
      <c r="AB698" s="283"/>
      <c r="AC698" s="284"/>
      <c r="AE698" s="285"/>
      <c r="AG698" s="285"/>
      <c r="AI698" s="285"/>
      <c r="AK698" s="301"/>
      <c r="AL698" s="2"/>
      <c r="AM698" s="2"/>
    </row>
    <row r="699" spans="1:39" ht="12.75" customHeight="1" outlineLevel="1" x14ac:dyDescent="0.25">
      <c r="A699" s="2"/>
      <c r="D699" s="453" t="str">
        <f t="shared" si="21"/>
        <v>[Capacity Charges Service Code Line 36]</v>
      </c>
      <c r="E699" s="102"/>
      <c r="F699" s="140" t="str">
        <f t="shared" si="22"/>
        <v>£/ train mile</v>
      </c>
      <c r="G699" s="283"/>
      <c r="H699" s="283"/>
      <c r="I699" s="389"/>
      <c r="J699" s="283"/>
      <c r="K699" s="283"/>
      <c r="L699" s="283"/>
      <c r="M699" s="283"/>
      <c r="N699" s="283"/>
      <c r="O699" s="283"/>
      <c r="P699" s="283"/>
      <c r="Q699" s="283"/>
      <c r="R699" s="283"/>
      <c r="S699" s="283"/>
      <c r="T699" s="283"/>
      <c r="U699" s="283"/>
      <c r="V699" s="283"/>
      <c r="W699" s="283"/>
      <c r="X699" s="283"/>
      <c r="Y699" s="283"/>
      <c r="Z699" s="283"/>
      <c r="AA699" s="283"/>
      <c r="AB699" s="283"/>
      <c r="AC699" s="284"/>
      <c r="AE699" s="285"/>
      <c r="AG699" s="285"/>
      <c r="AI699" s="285"/>
      <c r="AK699" s="301"/>
      <c r="AL699" s="2"/>
      <c r="AM699" s="2"/>
    </row>
    <row r="700" spans="1:39" ht="12.75" customHeight="1" outlineLevel="1" x14ac:dyDescent="0.25">
      <c r="A700" s="2"/>
      <c r="D700" s="453" t="str">
        <f t="shared" si="21"/>
        <v>[Capacity Charges Service Code Line 37]</v>
      </c>
      <c r="E700" s="102"/>
      <c r="F700" s="140" t="str">
        <f t="shared" si="22"/>
        <v>£/ train mile</v>
      </c>
      <c r="G700" s="283"/>
      <c r="H700" s="283"/>
      <c r="I700" s="389"/>
      <c r="J700" s="283"/>
      <c r="K700" s="283"/>
      <c r="L700" s="283"/>
      <c r="M700" s="283"/>
      <c r="N700" s="283"/>
      <c r="O700" s="283"/>
      <c r="P700" s="283"/>
      <c r="Q700" s="283"/>
      <c r="R700" s="283"/>
      <c r="S700" s="283"/>
      <c r="T700" s="283"/>
      <c r="U700" s="283"/>
      <c r="V700" s="283"/>
      <c r="W700" s="283"/>
      <c r="X700" s="283"/>
      <c r="Y700" s="283"/>
      <c r="Z700" s="283"/>
      <c r="AA700" s="283"/>
      <c r="AB700" s="283"/>
      <c r="AC700" s="284"/>
      <c r="AE700" s="285"/>
      <c r="AG700" s="285"/>
      <c r="AI700" s="285"/>
      <c r="AK700" s="301"/>
      <c r="AL700" s="2"/>
      <c r="AM700" s="2"/>
    </row>
    <row r="701" spans="1:39" ht="12.75" customHeight="1" outlineLevel="1" x14ac:dyDescent="0.25">
      <c r="A701" s="2"/>
      <c r="D701" s="453" t="str">
        <f t="shared" si="21"/>
        <v>[Capacity Charges Service Code Line 38]</v>
      </c>
      <c r="E701" s="102"/>
      <c r="F701" s="140" t="str">
        <f t="shared" si="22"/>
        <v>£/ train mile</v>
      </c>
      <c r="G701" s="283"/>
      <c r="H701" s="283"/>
      <c r="I701" s="389"/>
      <c r="J701" s="283"/>
      <c r="K701" s="283"/>
      <c r="L701" s="283"/>
      <c r="M701" s="283"/>
      <c r="N701" s="283"/>
      <c r="O701" s="283"/>
      <c r="P701" s="283"/>
      <c r="Q701" s="283"/>
      <c r="R701" s="283"/>
      <c r="S701" s="283"/>
      <c r="T701" s="283"/>
      <c r="U701" s="283"/>
      <c r="V701" s="283"/>
      <c r="W701" s="283"/>
      <c r="X701" s="283"/>
      <c r="Y701" s="283"/>
      <c r="Z701" s="283"/>
      <c r="AA701" s="283"/>
      <c r="AB701" s="283"/>
      <c r="AC701" s="284"/>
      <c r="AE701" s="285"/>
      <c r="AG701" s="285"/>
      <c r="AI701" s="285"/>
      <c r="AK701" s="301"/>
      <c r="AL701" s="2"/>
      <c r="AM701" s="2"/>
    </row>
    <row r="702" spans="1:39" ht="12.75" customHeight="1" outlineLevel="1" x14ac:dyDescent="0.25">
      <c r="A702" s="2"/>
      <c r="D702" s="453" t="str">
        <f t="shared" si="21"/>
        <v>[Capacity Charges Service Code Line 39]</v>
      </c>
      <c r="E702" s="102"/>
      <c r="F702" s="140" t="str">
        <f t="shared" si="22"/>
        <v>£/ train mile</v>
      </c>
      <c r="G702" s="283"/>
      <c r="H702" s="283"/>
      <c r="I702" s="389"/>
      <c r="J702" s="283"/>
      <c r="K702" s="283"/>
      <c r="L702" s="283"/>
      <c r="M702" s="283"/>
      <c r="N702" s="283"/>
      <c r="O702" s="283"/>
      <c r="P702" s="283"/>
      <c r="Q702" s="283"/>
      <c r="R702" s="283"/>
      <c r="S702" s="283"/>
      <c r="T702" s="283"/>
      <c r="U702" s="283"/>
      <c r="V702" s="283"/>
      <c r="W702" s="283"/>
      <c r="X702" s="283"/>
      <c r="Y702" s="283"/>
      <c r="Z702" s="283"/>
      <c r="AA702" s="283"/>
      <c r="AB702" s="283"/>
      <c r="AC702" s="284"/>
      <c r="AE702" s="285"/>
      <c r="AG702" s="285"/>
      <c r="AI702" s="285"/>
      <c r="AK702" s="301"/>
      <c r="AL702" s="2"/>
      <c r="AM702" s="2"/>
    </row>
    <row r="703" spans="1:39" ht="12.75" customHeight="1" outlineLevel="1" x14ac:dyDescent="0.25">
      <c r="A703" s="2"/>
      <c r="D703" s="453" t="str">
        <f t="shared" si="21"/>
        <v>[Capacity Charges Service Code Line 40]</v>
      </c>
      <c r="E703" s="102"/>
      <c r="F703" s="140" t="str">
        <f t="shared" si="22"/>
        <v>£/ train mile</v>
      </c>
      <c r="G703" s="283"/>
      <c r="H703" s="283"/>
      <c r="I703" s="389"/>
      <c r="J703" s="283"/>
      <c r="K703" s="283"/>
      <c r="L703" s="283"/>
      <c r="M703" s="283"/>
      <c r="N703" s="283"/>
      <c r="O703" s="283"/>
      <c r="P703" s="283"/>
      <c r="Q703" s="283"/>
      <c r="R703" s="283"/>
      <c r="S703" s="283"/>
      <c r="T703" s="283"/>
      <c r="U703" s="283"/>
      <c r="V703" s="283"/>
      <c r="W703" s="283"/>
      <c r="X703" s="283"/>
      <c r="Y703" s="283"/>
      <c r="Z703" s="283"/>
      <c r="AA703" s="283"/>
      <c r="AB703" s="283"/>
      <c r="AC703" s="284"/>
      <c r="AE703" s="285"/>
      <c r="AG703" s="285"/>
      <c r="AI703" s="285"/>
      <c r="AK703" s="301"/>
      <c r="AL703" s="2"/>
      <c r="AM703" s="2"/>
    </row>
    <row r="704" spans="1:39" ht="12.75" customHeight="1" outlineLevel="1" x14ac:dyDescent="0.25">
      <c r="A704" s="2"/>
      <c r="D704" s="453" t="str">
        <f t="shared" si="21"/>
        <v>[Capacity Charges Service Code Line 41]</v>
      </c>
      <c r="E704" s="102"/>
      <c r="F704" s="140" t="str">
        <f t="shared" si="22"/>
        <v>£/ train mile</v>
      </c>
      <c r="G704" s="283"/>
      <c r="H704" s="283"/>
      <c r="I704" s="389"/>
      <c r="J704" s="283"/>
      <c r="K704" s="283"/>
      <c r="L704" s="283"/>
      <c r="M704" s="283"/>
      <c r="N704" s="283"/>
      <c r="O704" s="283"/>
      <c r="P704" s="283"/>
      <c r="Q704" s="283"/>
      <c r="R704" s="283"/>
      <c r="S704" s="283"/>
      <c r="T704" s="283"/>
      <c r="U704" s="283"/>
      <c r="V704" s="283"/>
      <c r="W704" s="283"/>
      <c r="X704" s="283"/>
      <c r="Y704" s="283"/>
      <c r="Z704" s="283"/>
      <c r="AA704" s="283"/>
      <c r="AB704" s="283"/>
      <c r="AC704" s="284"/>
      <c r="AE704" s="285"/>
      <c r="AG704" s="285"/>
      <c r="AI704" s="285"/>
      <c r="AK704" s="301"/>
      <c r="AL704" s="2"/>
      <c r="AM704" s="2"/>
    </row>
    <row r="705" spans="1:39" ht="12.75" customHeight="1" outlineLevel="1" x14ac:dyDescent="0.25">
      <c r="A705" s="2"/>
      <c r="D705" s="453" t="str">
        <f t="shared" si="21"/>
        <v>[Capacity Charges Service Code Line 42]</v>
      </c>
      <c r="E705" s="102"/>
      <c r="F705" s="140" t="str">
        <f t="shared" si="22"/>
        <v>£/ train mile</v>
      </c>
      <c r="G705" s="283"/>
      <c r="H705" s="283"/>
      <c r="I705" s="389"/>
      <c r="J705" s="283"/>
      <c r="K705" s="283"/>
      <c r="L705" s="283"/>
      <c r="M705" s="283"/>
      <c r="N705" s="283"/>
      <c r="O705" s="283"/>
      <c r="P705" s="283"/>
      <c r="Q705" s="283"/>
      <c r="R705" s="283"/>
      <c r="S705" s="283"/>
      <c r="T705" s="283"/>
      <c r="U705" s="283"/>
      <c r="V705" s="283"/>
      <c r="W705" s="283"/>
      <c r="X705" s="283"/>
      <c r="Y705" s="283"/>
      <c r="Z705" s="283"/>
      <c r="AA705" s="283"/>
      <c r="AB705" s="283"/>
      <c r="AC705" s="284"/>
      <c r="AE705" s="285"/>
      <c r="AG705" s="285"/>
      <c r="AI705" s="285"/>
      <c r="AK705" s="301"/>
      <c r="AL705" s="2"/>
      <c r="AM705" s="2"/>
    </row>
    <row r="706" spans="1:39" ht="12.75" customHeight="1" outlineLevel="1" x14ac:dyDescent="0.25">
      <c r="A706" s="2"/>
      <c r="D706" s="453" t="str">
        <f t="shared" si="21"/>
        <v>[Capacity Charges Service Code Line 43]</v>
      </c>
      <c r="E706" s="102"/>
      <c r="F706" s="140" t="str">
        <f t="shared" si="22"/>
        <v>£/ train mile</v>
      </c>
      <c r="G706" s="283"/>
      <c r="H706" s="283"/>
      <c r="I706" s="389"/>
      <c r="J706" s="283"/>
      <c r="K706" s="283"/>
      <c r="L706" s="283"/>
      <c r="M706" s="283"/>
      <c r="N706" s="283"/>
      <c r="O706" s="283"/>
      <c r="P706" s="283"/>
      <c r="Q706" s="283"/>
      <c r="R706" s="283"/>
      <c r="S706" s="283"/>
      <c r="T706" s="283"/>
      <c r="U706" s="283"/>
      <c r="V706" s="283"/>
      <c r="W706" s="283"/>
      <c r="X706" s="283"/>
      <c r="Y706" s="283"/>
      <c r="Z706" s="283"/>
      <c r="AA706" s="283"/>
      <c r="AB706" s="283"/>
      <c r="AC706" s="284"/>
      <c r="AE706" s="285"/>
      <c r="AG706" s="285"/>
      <c r="AI706" s="285"/>
      <c r="AK706" s="301"/>
      <c r="AL706" s="2"/>
      <c r="AM706" s="2"/>
    </row>
    <row r="707" spans="1:39" ht="12.75" customHeight="1" outlineLevel="1" x14ac:dyDescent="0.25">
      <c r="A707" s="2"/>
      <c r="D707" s="453" t="str">
        <f t="shared" si="21"/>
        <v>[Capacity Charges Service Code Line 44]</v>
      </c>
      <c r="E707" s="102"/>
      <c r="F707" s="140" t="str">
        <f t="shared" si="22"/>
        <v>£/ train mile</v>
      </c>
      <c r="G707" s="283"/>
      <c r="H707" s="283"/>
      <c r="I707" s="389"/>
      <c r="J707" s="283"/>
      <c r="K707" s="283"/>
      <c r="L707" s="283"/>
      <c r="M707" s="283"/>
      <c r="N707" s="283"/>
      <c r="O707" s="283"/>
      <c r="P707" s="283"/>
      <c r="Q707" s="283"/>
      <c r="R707" s="283"/>
      <c r="S707" s="283"/>
      <c r="T707" s="283"/>
      <c r="U707" s="283"/>
      <c r="V707" s="283"/>
      <c r="W707" s="283"/>
      <c r="X707" s="283"/>
      <c r="Y707" s="283"/>
      <c r="Z707" s="283"/>
      <c r="AA707" s="283"/>
      <c r="AB707" s="283"/>
      <c r="AC707" s="284"/>
      <c r="AE707" s="285"/>
      <c r="AG707" s="285"/>
      <c r="AI707" s="285"/>
      <c r="AK707" s="301"/>
      <c r="AL707" s="2"/>
      <c r="AM707" s="2"/>
    </row>
    <row r="708" spans="1:39" ht="12.75" customHeight="1" outlineLevel="1" x14ac:dyDescent="0.25">
      <c r="A708" s="2"/>
      <c r="D708" s="453" t="str">
        <f t="shared" si="21"/>
        <v>[Capacity Charges Service Code Line 45]</v>
      </c>
      <c r="E708" s="102"/>
      <c r="F708" s="140" t="str">
        <f t="shared" si="22"/>
        <v>£/ train mile</v>
      </c>
      <c r="G708" s="283"/>
      <c r="H708" s="283"/>
      <c r="I708" s="389"/>
      <c r="J708" s="283"/>
      <c r="K708" s="283"/>
      <c r="L708" s="283"/>
      <c r="M708" s="283"/>
      <c r="N708" s="283"/>
      <c r="O708" s="283"/>
      <c r="P708" s="283"/>
      <c r="Q708" s="283"/>
      <c r="R708" s="283"/>
      <c r="S708" s="283"/>
      <c r="T708" s="283"/>
      <c r="U708" s="283"/>
      <c r="V708" s="283"/>
      <c r="W708" s="283"/>
      <c r="X708" s="283"/>
      <c r="Y708" s="283"/>
      <c r="Z708" s="283"/>
      <c r="AA708" s="283"/>
      <c r="AB708" s="283"/>
      <c r="AC708" s="284"/>
      <c r="AE708" s="285"/>
      <c r="AG708" s="285"/>
      <c r="AI708" s="285"/>
      <c r="AK708" s="301"/>
      <c r="AL708" s="2"/>
      <c r="AM708" s="2"/>
    </row>
    <row r="709" spans="1:39" ht="12.75" customHeight="1" outlineLevel="1" x14ac:dyDescent="0.25">
      <c r="A709" s="2"/>
      <c r="D709" s="453" t="str">
        <f t="shared" si="21"/>
        <v>[Capacity Charges Service Code Line 46]</v>
      </c>
      <c r="E709" s="102"/>
      <c r="F709" s="140" t="str">
        <f t="shared" si="22"/>
        <v>£/ train mile</v>
      </c>
      <c r="G709" s="283"/>
      <c r="H709" s="283"/>
      <c r="I709" s="389"/>
      <c r="J709" s="283"/>
      <c r="K709" s="283"/>
      <c r="L709" s="283"/>
      <c r="M709" s="283"/>
      <c r="N709" s="283"/>
      <c r="O709" s="283"/>
      <c r="P709" s="283"/>
      <c r="Q709" s="283"/>
      <c r="R709" s="283"/>
      <c r="S709" s="283"/>
      <c r="T709" s="283"/>
      <c r="U709" s="283"/>
      <c r="V709" s="283"/>
      <c r="W709" s="283"/>
      <c r="X709" s="283"/>
      <c r="Y709" s="283"/>
      <c r="Z709" s="283"/>
      <c r="AA709" s="283"/>
      <c r="AB709" s="283"/>
      <c r="AC709" s="284"/>
      <c r="AE709" s="285"/>
      <c r="AG709" s="285"/>
      <c r="AI709" s="285"/>
      <c r="AK709" s="301"/>
      <c r="AL709" s="2"/>
      <c r="AM709" s="2"/>
    </row>
    <row r="710" spans="1:39" ht="12.75" customHeight="1" outlineLevel="1" x14ac:dyDescent="0.25">
      <c r="A710" s="2"/>
      <c r="D710" s="453" t="str">
        <f t="shared" si="21"/>
        <v>[Capacity Charges Service Code Line 47]</v>
      </c>
      <c r="E710" s="102"/>
      <c r="F710" s="140" t="str">
        <f t="shared" si="22"/>
        <v>£/ train mile</v>
      </c>
      <c r="G710" s="283"/>
      <c r="H710" s="283"/>
      <c r="I710" s="389"/>
      <c r="J710" s="283"/>
      <c r="K710" s="283"/>
      <c r="L710" s="283"/>
      <c r="M710" s="283"/>
      <c r="N710" s="283"/>
      <c r="O710" s="283"/>
      <c r="P710" s="283"/>
      <c r="Q710" s="283"/>
      <c r="R710" s="283"/>
      <c r="S710" s="283"/>
      <c r="T710" s="283"/>
      <c r="U710" s="283"/>
      <c r="V710" s="283"/>
      <c r="W710" s="283"/>
      <c r="X710" s="283"/>
      <c r="Y710" s="283"/>
      <c r="Z710" s="283"/>
      <c r="AA710" s="283"/>
      <c r="AB710" s="283"/>
      <c r="AC710" s="284"/>
      <c r="AE710" s="285"/>
      <c r="AG710" s="285"/>
      <c r="AI710" s="285"/>
      <c r="AK710" s="301"/>
      <c r="AL710" s="2"/>
      <c r="AM710" s="2"/>
    </row>
    <row r="711" spans="1:39" ht="12.75" customHeight="1" outlineLevel="1" x14ac:dyDescent="0.25">
      <c r="A711" s="2"/>
      <c r="D711" s="453" t="str">
        <f t="shared" si="21"/>
        <v>[Capacity Charges Service Code Line 48]</v>
      </c>
      <c r="E711" s="102"/>
      <c r="F711" s="140" t="str">
        <f t="shared" si="22"/>
        <v>£/ train mile</v>
      </c>
      <c r="G711" s="283"/>
      <c r="H711" s="283"/>
      <c r="I711" s="389"/>
      <c r="J711" s="283"/>
      <c r="K711" s="283"/>
      <c r="L711" s="283"/>
      <c r="M711" s="283"/>
      <c r="N711" s="283"/>
      <c r="O711" s="283"/>
      <c r="P711" s="283"/>
      <c r="Q711" s="283"/>
      <c r="R711" s="283"/>
      <c r="S711" s="283"/>
      <c r="T711" s="283"/>
      <c r="U711" s="283"/>
      <c r="V711" s="283"/>
      <c r="W711" s="283"/>
      <c r="X711" s="283"/>
      <c r="Y711" s="283"/>
      <c r="Z711" s="283"/>
      <c r="AA711" s="283"/>
      <c r="AB711" s="283"/>
      <c r="AC711" s="284"/>
      <c r="AE711" s="285"/>
      <c r="AG711" s="285"/>
      <c r="AI711" s="285"/>
      <c r="AK711" s="301"/>
      <c r="AL711" s="2"/>
      <c r="AM711" s="2"/>
    </row>
    <row r="712" spans="1:39" ht="12.75" customHeight="1" outlineLevel="1" x14ac:dyDescent="0.25">
      <c r="A712" s="2"/>
      <c r="D712" s="453" t="str">
        <f t="shared" si="21"/>
        <v>[Capacity Charges Service Code Line 49]</v>
      </c>
      <c r="E712" s="102"/>
      <c r="F712" s="140" t="str">
        <f t="shared" si="22"/>
        <v>£/ train mile</v>
      </c>
      <c r="G712" s="283"/>
      <c r="H712" s="283"/>
      <c r="I712" s="389"/>
      <c r="J712" s="283"/>
      <c r="K712" s="283"/>
      <c r="L712" s="283"/>
      <c r="M712" s="283"/>
      <c r="N712" s="283"/>
      <c r="O712" s="283"/>
      <c r="P712" s="283"/>
      <c r="Q712" s="283"/>
      <c r="R712" s="283"/>
      <c r="S712" s="283"/>
      <c r="T712" s="283"/>
      <c r="U712" s="283"/>
      <c r="V712" s="283"/>
      <c r="W712" s="283"/>
      <c r="X712" s="283"/>
      <c r="Y712" s="283"/>
      <c r="Z712" s="283"/>
      <c r="AA712" s="283"/>
      <c r="AB712" s="283"/>
      <c r="AC712" s="284"/>
      <c r="AE712" s="285"/>
      <c r="AG712" s="285"/>
      <c r="AI712" s="285"/>
      <c r="AK712" s="301"/>
      <c r="AL712" s="2"/>
      <c r="AM712" s="2"/>
    </row>
    <row r="713" spans="1:39" ht="12.75" customHeight="1" outlineLevel="1" x14ac:dyDescent="0.25">
      <c r="A713" s="2"/>
      <c r="D713" s="454" t="str">
        <f t="shared" si="21"/>
        <v>[Capacity Charges Service Code Line 50]</v>
      </c>
      <c r="E713" s="287"/>
      <c r="F713" s="365" t="str">
        <f t="shared" si="22"/>
        <v>£/ train mile</v>
      </c>
      <c r="G713" s="288"/>
      <c r="H713" s="288"/>
      <c r="I713" s="288"/>
      <c r="J713" s="288"/>
      <c r="K713" s="288"/>
      <c r="L713" s="379"/>
      <c r="M713" s="288"/>
      <c r="N713" s="288"/>
      <c r="O713" s="288"/>
      <c r="P713" s="288"/>
      <c r="Q713" s="288"/>
      <c r="R713" s="288"/>
      <c r="S713" s="288"/>
      <c r="T713" s="288"/>
      <c r="U713" s="288"/>
      <c r="V713" s="288"/>
      <c r="W713" s="288"/>
      <c r="X713" s="288"/>
      <c r="Y713" s="288"/>
      <c r="Z713" s="288"/>
      <c r="AA713" s="288"/>
      <c r="AB713" s="288"/>
      <c r="AC713" s="289"/>
      <c r="AE713" s="290"/>
      <c r="AG713" s="290"/>
      <c r="AI713" s="290"/>
      <c r="AK713" s="411"/>
      <c r="AL713" s="2"/>
      <c r="AM713" s="2"/>
    </row>
    <row r="714" spans="1:39" ht="12.75" customHeight="1" outlineLevel="1" x14ac:dyDescent="0.25">
      <c r="A714" s="2"/>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L714" s="2"/>
      <c r="AM714" s="2"/>
    </row>
    <row r="715" spans="1:39" ht="12.75" customHeight="1" outlineLevel="1" x14ac:dyDescent="0.25">
      <c r="A715" s="2"/>
      <c r="C715" s="72" t="s">
        <v>660</v>
      </c>
      <c r="G715" s="103"/>
      <c r="H715" s="103"/>
      <c r="I715" s="103"/>
      <c r="J715" s="103"/>
      <c r="K715" s="103"/>
      <c r="L715" s="103"/>
      <c r="M715" s="103"/>
      <c r="N715" s="103"/>
      <c r="O715" s="103"/>
      <c r="P715" s="103"/>
      <c r="Q715" s="103"/>
      <c r="R715" s="103"/>
      <c r="S715" s="103"/>
      <c r="T715" s="103"/>
      <c r="U715" s="103"/>
      <c r="V715" s="103"/>
      <c r="W715" s="103"/>
      <c r="X715" s="103"/>
      <c r="Y715" s="103"/>
      <c r="Z715" s="103"/>
      <c r="AA715" s="103"/>
      <c r="AB715" s="103"/>
      <c r="AC715" s="103"/>
      <c r="AL715" s="2"/>
      <c r="AM715" s="2"/>
    </row>
    <row r="716" spans="1:39" ht="12.75" customHeight="1" outlineLevel="1" x14ac:dyDescent="0.25">
      <c r="A716" s="2"/>
      <c r="D716" s="451" t="str">
        <f>D664</f>
        <v>12325021: Nottingham - Mansfield - Worksop</v>
      </c>
      <c r="E716" s="439"/>
      <c r="F716" s="440" t="s">
        <v>617</v>
      </c>
      <c r="G716" s="441"/>
      <c r="H716" s="441"/>
      <c r="I716" s="455"/>
      <c r="J716" s="441"/>
      <c r="K716" s="441"/>
      <c r="L716" s="455"/>
      <c r="M716" s="441"/>
      <c r="N716" s="441"/>
      <c r="O716" s="441"/>
      <c r="P716" s="441"/>
      <c r="Q716" s="441"/>
      <c r="R716" s="441"/>
      <c r="S716" s="441"/>
      <c r="T716" s="441"/>
      <c r="U716" s="441"/>
      <c r="V716" s="441"/>
      <c r="W716" s="441"/>
      <c r="X716" s="441"/>
      <c r="Y716" s="441"/>
      <c r="Z716" s="441"/>
      <c r="AA716" s="441"/>
      <c r="AB716" s="441"/>
      <c r="AC716" s="456"/>
      <c r="AE716" s="359"/>
      <c r="AG716" s="359"/>
      <c r="AI716" s="359"/>
      <c r="AK716" s="356" t="s">
        <v>661</v>
      </c>
      <c r="AL716" s="2"/>
      <c r="AM716" s="2"/>
    </row>
    <row r="717" spans="1:39" ht="12.75" customHeight="1" outlineLevel="1" x14ac:dyDescent="0.25">
      <c r="A717" s="2"/>
      <c r="D717" s="453" t="str">
        <f t="shared" ref="D717:D765" si="23">D665</f>
        <v>22275000: Derby - Nottingham (Stopping)</v>
      </c>
      <c r="E717" s="102"/>
      <c r="F717" s="140" t="str">
        <f>F716</f>
        <v>000 Train Miles</v>
      </c>
      <c r="G717" s="283"/>
      <c r="H717" s="283"/>
      <c r="I717" s="389"/>
      <c r="J717" s="283"/>
      <c r="K717" s="283"/>
      <c r="L717" s="283"/>
      <c r="M717" s="283"/>
      <c r="N717" s="283"/>
      <c r="O717" s="283"/>
      <c r="P717" s="283"/>
      <c r="Q717" s="283"/>
      <c r="R717" s="283"/>
      <c r="S717" s="283"/>
      <c r="T717" s="283"/>
      <c r="U717" s="283"/>
      <c r="V717" s="283"/>
      <c r="W717" s="283"/>
      <c r="X717" s="283"/>
      <c r="Y717" s="283"/>
      <c r="Z717" s="283"/>
      <c r="AA717" s="283"/>
      <c r="AB717" s="283"/>
      <c r="AC717" s="284"/>
      <c r="AE717" s="285"/>
      <c r="AG717" s="285"/>
      <c r="AI717" s="285"/>
      <c r="AK717" s="301"/>
      <c r="AL717" s="2"/>
      <c r="AM717" s="2"/>
    </row>
    <row r="718" spans="1:39" ht="12.75" customHeight="1" outlineLevel="1" x14ac:dyDescent="0.25">
      <c r="A718" s="2"/>
      <c r="D718" s="453" t="str">
        <f t="shared" si="23"/>
        <v>22277000: Nottingham - Newark - Lincoln</v>
      </c>
      <c r="E718" s="102"/>
      <c r="F718" s="140" t="str">
        <f t="shared" ref="F718:F765" si="24">F717</f>
        <v>000 Train Miles</v>
      </c>
      <c r="G718" s="283"/>
      <c r="H718" s="283"/>
      <c r="I718" s="389"/>
      <c r="J718" s="283"/>
      <c r="K718" s="283"/>
      <c r="L718" s="283"/>
      <c r="M718" s="283"/>
      <c r="N718" s="283"/>
      <c r="O718" s="283"/>
      <c r="P718" s="283"/>
      <c r="Q718" s="283"/>
      <c r="R718" s="283"/>
      <c r="S718" s="283"/>
      <c r="T718" s="283"/>
      <c r="U718" s="283"/>
      <c r="V718" s="283"/>
      <c r="W718" s="283"/>
      <c r="X718" s="283"/>
      <c r="Y718" s="283"/>
      <c r="Z718" s="283"/>
      <c r="AA718" s="283"/>
      <c r="AB718" s="283"/>
      <c r="AC718" s="284"/>
      <c r="AE718" s="285"/>
      <c r="AG718" s="285"/>
      <c r="AI718" s="285"/>
      <c r="AK718" s="301"/>
      <c r="AL718" s="2"/>
      <c r="AM718" s="2"/>
    </row>
    <row r="719" spans="1:39" ht="12.75" customHeight="1" outlineLevel="1" x14ac:dyDescent="0.25">
      <c r="A719" s="2"/>
      <c r="D719" s="453" t="str">
        <f t="shared" si="23"/>
        <v>22321000: Nottingham - Leicester</v>
      </c>
      <c r="E719" s="102"/>
      <c r="F719" s="140" t="str">
        <f t="shared" si="24"/>
        <v>000 Train Miles</v>
      </c>
      <c r="G719" s="283"/>
      <c r="H719" s="283"/>
      <c r="I719" s="389"/>
      <c r="J719" s="283"/>
      <c r="K719" s="283"/>
      <c r="L719" s="283"/>
      <c r="M719" s="283"/>
      <c r="N719" s="283"/>
      <c r="O719" s="283"/>
      <c r="P719" s="283"/>
      <c r="Q719" s="283"/>
      <c r="R719" s="283"/>
      <c r="S719" s="283"/>
      <c r="T719" s="283"/>
      <c r="U719" s="283"/>
      <c r="V719" s="283"/>
      <c r="W719" s="283"/>
      <c r="X719" s="283"/>
      <c r="Y719" s="283"/>
      <c r="Z719" s="283"/>
      <c r="AA719" s="283"/>
      <c r="AB719" s="283"/>
      <c r="AC719" s="284"/>
      <c r="AE719" s="285"/>
      <c r="AG719" s="285"/>
      <c r="AI719" s="285"/>
      <c r="AK719" s="301"/>
      <c r="AL719" s="2"/>
      <c r="AM719" s="2"/>
    </row>
    <row r="720" spans="1:39" ht="12.75" customHeight="1" outlineLevel="1" x14ac:dyDescent="0.25">
      <c r="A720" s="2"/>
      <c r="D720" s="453" t="str">
        <f t="shared" si="23"/>
        <v>22323000: Derby - Matlock</v>
      </c>
      <c r="E720" s="102"/>
      <c r="F720" s="140" t="str">
        <f t="shared" si="24"/>
        <v>000 Train Miles</v>
      </c>
      <c r="G720" s="283"/>
      <c r="H720" s="283"/>
      <c r="I720" s="389"/>
      <c r="J720" s="283"/>
      <c r="K720" s="283"/>
      <c r="L720" s="283"/>
      <c r="M720" s="283"/>
      <c r="N720" s="283"/>
      <c r="O720" s="283"/>
      <c r="P720" s="283"/>
      <c r="Q720" s="283"/>
      <c r="R720" s="283"/>
      <c r="S720" s="283"/>
      <c r="T720" s="283"/>
      <c r="U720" s="283"/>
      <c r="V720" s="283"/>
      <c r="W720" s="283"/>
      <c r="X720" s="283"/>
      <c r="Y720" s="283"/>
      <c r="Z720" s="283"/>
      <c r="AA720" s="283"/>
      <c r="AB720" s="283"/>
      <c r="AC720" s="284"/>
      <c r="AE720" s="285"/>
      <c r="AG720" s="285"/>
      <c r="AI720" s="285"/>
      <c r="AK720" s="301"/>
      <c r="AL720" s="2"/>
      <c r="AM720" s="2"/>
    </row>
    <row r="721" spans="1:39" ht="12.75" customHeight="1" outlineLevel="1" x14ac:dyDescent="0.25">
      <c r="A721" s="2"/>
      <c r="D721" s="453" t="str">
        <f t="shared" si="23"/>
        <v>22812000: Doncaster - Lincoln - Spalding/Peterborough</v>
      </c>
      <c r="E721" s="102"/>
      <c r="F721" s="140" t="str">
        <f t="shared" si="24"/>
        <v>000 Train Miles</v>
      </c>
      <c r="G721" s="283"/>
      <c r="H721" s="283"/>
      <c r="I721" s="389"/>
      <c r="J721" s="283"/>
      <c r="K721" s="283"/>
      <c r="L721" s="283"/>
      <c r="M721" s="283"/>
      <c r="N721" s="283"/>
      <c r="O721" s="283"/>
      <c r="P721" s="283"/>
      <c r="Q721" s="283"/>
      <c r="R721" s="283"/>
      <c r="S721" s="283"/>
      <c r="T721" s="283"/>
      <c r="U721" s="283"/>
      <c r="V721" s="283"/>
      <c r="W721" s="283"/>
      <c r="X721" s="283"/>
      <c r="Y721" s="283"/>
      <c r="Z721" s="283"/>
      <c r="AA721" s="283"/>
      <c r="AB721" s="283"/>
      <c r="AC721" s="284"/>
      <c r="AE721" s="285"/>
      <c r="AG721" s="285"/>
      <c r="AI721" s="285"/>
      <c r="AK721" s="301"/>
      <c r="AL721" s="2"/>
      <c r="AM721" s="2"/>
    </row>
    <row r="722" spans="1:39" ht="12.75" customHeight="1" outlineLevel="1" x14ac:dyDescent="0.25">
      <c r="A722" s="2"/>
      <c r="D722" s="453" t="str">
        <f t="shared" si="23"/>
        <v>22320000: Crewe - Stoke - Derby</v>
      </c>
      <c r="E722" s="102"/>
      <c r="F722" s="140" t="str">
        <f t="shared" si="24"/>
        <v>000 Train Miles</v>
      </c>
      <c r="G722" s="283"/>
      <c r="H722" s="283"/>
      <c r="I722" s="389"/>
      <c r="J722" s="283"/>
      <c r="K722" s="283"/>
      <c r="L722" s="283"/>
      <c r="M722" s="283"/>
      <c r="N722" s="283"/>
      <c r="O722" s="283"/>
      <c r="P722" s="283"/>
      <c r="Q722" s="283"/>
      <c r="R722" s="283"/>
      <c r="S722" s="283"/>
      <c r="T722" s="283"/>
      <c r="U722" s="283"/>
      <c r="V722" s="283"/>
      <c r="W722" s="283"/>
      <c r="X722" s="283"/>
      <c r="Y722" s="283"/>
      <c r="Z722" s="283"/>
      <c r="AA722" s="283"/>
      <c r="AB722" s="283"/>
      <c r="AC722" s="284"/>
      <c r="AE722" s="285"/>
      <c r="AG722" s="285"/>
      <c r="AI722" s="285"/>
      <c r="AK722" s="301"/>
      <c r="AL722" s="2"/>
      <c r="AM722" s="2"/>
    </row>
    <row r="723" spans="1:39" ht="12.75" customHeight="1" outlineLevel="1" x14ac:dyDescent="0.25">
      <c r="A723" s="2"/>
      <c r="D723" s="453" t="str">
        <f t="shared" si="23"/>
        <v>22832000: Nottingham - Grantham - Skegness</v>
      </c>
      <c r="E723" s="102"/>
      <c r="F723" s="140" t="str">
        <f t="shared" si="24"/>
        <v>000 Train Miles</v>
      </c>
      <c r="G723" s="283"/>
      <c r="H723" s="283"/>
      <c r="I723" s="389"/>
      <c r="J723" s="283"/>
      <c r="K723" s="283"/>
      <c r="L723" s="283"/>
      <c r="M723" s="283"/>
      <c r="N723" s="283"/>
      <c r="O723" s="283"/>
      <c r="P723" s="283"/>
      <c r="Q723" s="283"/>
      <c r="R723" s="283"/>
      <c r="S723" s="283"/>
      <c r="T723" s="283"/>
      <c r="U723" s="283"/>
      <c r="V723" s="283"/>
      <c r="W723" s="283"/>
      <c r="X723" s="283"/>
      <c r="Y723" s="283"/>
      <c r="Z723" s="283"/>
      <c r="AA723" s="283"/>
      <c r="AB723" s="283"/>
      <c r="AC723" s="284"/>
      <c r="AE723" s="285"/>
      <c r="AG723" s="285"/>
      <c r="AI723" s="285"/>
      <c r="AK723" s="301"/>
      <c r="AL723" s="2"/>
      <c r="AM723" s="2"/>
    </row>
    <row r="724" spans="1:39" ht="12.75" customHeight="1" outlineLevel="1" x14ac:dyDescent="0.25">
      <c r="A724" s="2"/>
      <c r="D724" s="453" t="str">
        <f t="shared" si="23"/>
        <v>22836000: Newark - Nottingham - Lincoln - Grimsby/Cleethorpes</v>
      </c>
      <c r="E724" s="102"/>
      <c r="F724" s="140" t="str">
        <f t="shared" si="24"/>
        <v>000 Train Miles</v>
      </c>
      <c r="G724" s="283"/>
      <c r="H724" s="283"/>
      <c r="I724" s="389"/>
      <c r="J724" s="283"/>
      <c r="K724" s="283"/>
      <c r="L724" s="283"/>
      <c r="M724" s="283"/>
      <c r="N724" s="283"/>
      <c r="O724" s="283"/>
      <c r="P724" s="283"/>
      <c r="Q724" s="283"/>
      <c r="R724" s="283"/>
      <c r="S724" s="283"/>
      <c r="T724" s="283"/>
      <c r="U724" s="283"/>
      <c r="V724" s="283"/>
      <c r="W724" s="283"/>
      <c r="X724" s="283"/>
      <c r="Y724" s="283"/>
      <c r="Z724" s="283"/>
      <c r="AA724" s="283"/>
      <c r="AB724" s="283"/>
      <c r="AC724" s="284"/>
      <c r="AE724" s="285"/>
      <c r="AG724" s="285"/>
      <c r="AI724" s="285"/>
      <c r="AK724" s="301"/>
      <c r="AL724" s="2"/>
      <c r="AM724" s="2"/>
    </row>
    <row r="725" spans="1:39" ht="12.75" customHeight="1" outlineLevel="1" x14ac:dyDescent="0.25">
      <c r="A725" s="2"/>
      <c r="D725" s="453" t="str">
        <f t="shared" si="23"/>
        <v>22269000: Liverpool - Manchester - Sheffield - Nottingham - Peterborough - Norwich</v>
      </c>
      <c r="E725" s="102"/>
      <c r="F725" s="140" t="str">
        <f t="shared" si="24"/>
        <v>000 Train Miles</v>
      </c>
      <c r="G725" s="283"/>
      <c r="H725" s="283"/>
      <c r="I725" s="389"/>
      <c r="J725" s="283"/>
      <c r="K725" s="283"/>
      <c r="L725" s="283"/>
      <c r="M725" s="283"/>
      <c r="N725" s="283"/>
      <c r="O725" s="283"/>
      <c r="P725" s="283"/>
      <c r="Q725" s="283"/>
      <c r="R725" s="283"/>
      <c r="S725" s="283"/>
      <c r="T725" s="283"/>
      <c r="U725" s="283"/>
      <c r="V725" s="283"/>
      <c r="W725" s="283"/>
      <c r="X725" s="283"/>
      <c r="Y725" s="283"/>
      <c r="Z725" s="283"/>
      <c r="AA725" s="283"/>
      <c r="AB725" s="283"/>
      <c r="AC725" s="284"/>
      <c r="AE725" s="285"/>
      <c r="AG725" s="285"/>
      <c r="AI725" s="285"/>
      <c r="AK725" s="301"/>
      <c r="AL725" s="2"/>
      <c r="AM725" s="2"/>
    </row>
    <row r="726" spans="1:39" ht="12.75" customHeight="1" outlineLevel="1" x14ac:dyDescent="0.25">
      <c r="A726" s="2"/>
      <c r="D726" s="453" t="str">
        <f t="shared" si="23"/>
        <v>22150000: St. Pancras-Derby-Sheffield (Fast)</v>
      </c>
      <c r="E726" s="102"/>
      <c r="F726" s="140" t="str">
        <f>F725</f>
        <v>000 Train Miles</v>
      </c>
      <c r="G726" s="283"/>
      <c r="H726" s="283"/>
      <c r="I726" s="389"/>
      <c r="J726" s="283"/>
      <c r="K726" s="283"/>
      <c r="L726" s="283"/>
      <c r="M726" s="283"/>
      <c r="N726" s="283"/>
      <c r="O726" s="283"/>
      <c r="P726" s="283"/>
      <c r="Q726" s="283"/>
      <c r="R726" s="283"/>
      <c r="S726" s="283"/>
      <c r="T726" s="283"/>
      <c r="U726" s="283"/>
      <c r="V726" s="283"/>
      <c r="W726" s="283"/>
      <c r="X726" s="283"/>
      <c r="Y726" s="283"/>
      <c r="Z726" s="283"/>
      <c r="AA726" s="283"/>
      <c r="AB726" s="283"/>
      <c r="AC726" s="284"/>
      <c r="AE726" s="285"/>
      <c r="AG726" s="285"/>
      <c r="AI726" s="285"/>
      <c r="AK726" s="301"/>
      <c r="AL726" s="2"/>
      <c r="AM726" s="2"/>
    </row>
    <row r="727" spans="1:39" ht="12.75" customHeight="1" outlineLevel="1" x14ac:dyDescent="0.25">
      <c r="A727" s="2"/>
      <c r="D727" s="453" t="str">
        <f t="shared" si="23"/>
        <v>22153000: St. Pancras - Nottingham (Fast)</v>
      </c>
      <c r="E727" s="102"/>
      <c r="F727" s="140" t="str">
        <f t="shared" si="24"/>
        <v>000 Train Miles</v>
      </c>
      <c r="G727" s="283"/>
      <c r="H727" s="283"/>
      <c r="I727" s="389"/>
      <c r="J727" s="283"/>
      <c r="K727" s="283"/>
      <c r="L727" s="283"/>
      <c r="M727" s="283"/>
      <c r="N727" s="283"/>
      <c r="O727" s="283"/>
      <c r="P727" s="283"/>
      <c r="Q727" s="283"/>
      <c r="R727" s="283"/>
      <c r="S727" s="283"/>
      <c r="T727" s="283"/>
      <c r="U727" s="283"/>
      <c r="V727" s="283"/>
      <c r="W727" s="283"/>
      <c r="X727" s="283"/>
      <c r="Y727" s="283"/>
      <c r="Z727" s="283"/>
      <c r="AA727" s="283"/>
      <c r="AB727" s="283"/>
      <c r="AC727" s="284"/>
      <c r="AE727" s="285"/>
      <c r="AG727" s="285"/>
      <c r="AI727" s="285"/>
      <c r="AK727" s="301"/>
      <c r="AL727" s="2"/>
      <c r="AM727" s="2"/>
    </row>
    <row r="728" spans="1:39" ht="12.75" customHeight="1" outlineLevel="1" x14ac:dyDescent="0.25">
      <c r="A728" s="2"/>
      <c r="D728" s="453" t="str">
        <f t="shared" si="23"/>
        <v>22152000: St. Pancras-Derby-Sheffield (Semi-Fast)</v>
      </c>
      <c r="E728" s="102"/>
      <c r="F728" s="140" t="str">
        <f t="shared" si="24"/>
        <v>000 Train Miles</v>
      </c>
      <c r="G728" s="283"/>
      <c r="H728" s="283"/>
      <c r="I728" s="389"/>
      <c r="J728" s="283"/>
      <c r="K728" s="283"/>
      <c r="L728" s="283"/>
      <c r="M728" s="283"/>
      <c r="N728" s="283"/>
      <c r="O728" s="283"/>
      <c r="P728" s="283"/>
      <c r="Q728" s="283"/>
      <c r="R728" s="283"/>
      <c r="S728" s="283"/>
      <c r="T728" s="283"/>
      <c r="U728" s="283"/>
      <c r="V728" s="283"/>
      <c r="W728" s="283"/>
      <c r="X728" s="283"/>
      <c r="Y728" s="283"/>
      <c r="Z728" s="283"/>
      <c r="AA728" s="283"/>
      <c r="AB728" s="283"/>
      <c r="AC728" s="284"/>
      <c r="AE728" s="285"/>
      <c r="AG728" s="285"/>
      <c r="AI728" s="285"/>
      <c r="AK728" s="301"/>
      <c r="AL728" s="2"/>
      <c r="AM728" s="2"/>
    </row>
    <row r="729" spans="1:39" ht="12.75" customHeight="1" outlineLevel="1" x14ac:dyDescent="0.25">
      <c r="A729" s="2"/>
      <c r="D729" s="453" t="str">
        <f t="shared" si="23"/>
        <v>22154000: St. Pancras - Nottingham (Semi Fast)</v>
      </c>
      <c r="E729" s="102"/>
      <c r="F729" s="140" t="str">
        <f t="shared" si="24"/>
        <v>000 Train Miles</v>
      </c>
      <c r="G729" s="283"/>
      <c r="H729" s="283"/>
      <c r="I729" s="389"/>
      <c r="J729" s="283"/>
      <c r="K729" s="283"/>
      <c r="L729" s="283"/>
      <c r="M729" s="283"/>
      <c r="N729" s="283"/>
      <c r="O729" s="283"/>
      <c r="P729" s="283"/>
      <c r="Q729" s="283"/>
      <c r="R729" s="283"/>
      <c r="S729" s="283"/>
      <c r="T729" s="283"/>
      <c r="U729" s="283"/>
      <c r="V729" s="283"/>
      <c r="W729" s="283"/>
      <c r="X729" s="283"/>
      <c r="Y729" s="283"/>
      <c r="Z729" s="283"/>
      <c r="AA729" s="283"/>
      <c r="AB729" s="283"/>
      <c r="AC729" s="284"/>
      <c r="AE729" s="285"/>
      <c r="AG729" s="285"/>
      <c r="AI729" s="285"/>
      <c r="AK729" s="301"/>
      <c r="AL729" s="2"/>
      <c r="AM729" s="2"/>
    </row>
    <row r="730" spans="1:39" ht="12.75" customHeight="1" outlineLevel="1" x14ac:dyDescent="0.25">
      <c r="A730" s="2"/>
      <c r="D730" s="453" t="str">
        <f t="shared" si="23"/>
        <v>22156000: St. Pancras-Kettering/Corby (Semi Fast)</v>
      </c>
      <c r="E730" s="102"/>
      <c r="F730" s="140" t="str">
        <f t="shared" si="24"/>
        <v>000 Train Miles</v>
      </c>
      <c r="G730" s="283"/>
      <c r="H730" s="283"/>
      <c r="I730" s="389"/>
      <c r="J730" s="283"/>
      <c r="K730" s="283"/>
      <c r="L730" s="283"/>
      <c r="M730" s="283"/>
      <c r="N730" s="283"/>
      <c r="O730" s="283"/>
      <c r="P730" s="283"/>
      <c r="Q730" s="283"/>
      <c r="R730" s="283"/>
      <c r="S730" s="283"/>
      <c r="T730" s="283"/>
      <c r="U730" s="283"/>
      <c r="V730" s="283"/>
      <c r="W730" s="283"/>
      <c r="X730" s="283"/>
      <c r="Y730" s="283"/>
      <c r="Z730" s="283"/>
      <c r="AA730" s="283"/>
      <c r="AB730" s="283"/>
      <c r="AC730" s="284"/>
      <c r="AE730" s="285"/>
      <c r="AG730" s="285"/>
      <c r="AI730" s="285"/>
      <c r="AK730" s="301"/>
      <c r="AL730" s="2"/>
      <c r="AM730" s="2"/>
    </row>
    <row r="731" spans="1:39" ht="12.75" customHeight="1" outlineLevel="1" x14ac:dyDescent="0.25">
      <c r="A731" s="2"/>
      <c r="D731" s="453" t="str">
        <f t="shared" si="23"/>
        <v>22150007: HST/Meridian ECS Movements</v>
      </c>
      <c r="E731" s="102"/>
      <c r="F731" s="140" t="str">
        <f t="shared" si="24"/>
        <v>000 Train Miles</v>
      </c>
      <c r="G731" s="283"/>
      <c r="H731" s="283"/>
      <c r="I731" s="389"/>
      <c r="J731" s="283"/>
      <c r="K731" s="283"/>
      <c r="L731" s="283"/>
      <c r="M731" s="283"/>
      <c r="N731" s="283"/>
      <c r="O731" s="283"/>
      <c r="P731" s="283"/>
      <c r="Q731" s="283"/>
      <c r="R731" s="283"/>
      <c r="S731" s="283"/>
      <c r="T731" s="283"/>
      <c r="U731" s="283"/>
      <c r="V731" s="283"/>
      <c r="W731" s="283"/>
      <c r="X731" s="283"/>
      <c r="Y731" s="283"/>
      <c r="Z731" s="283"/>
      <c r="AA731" s="283"/>
      <c r="AB731" s="283"/>
      <c r="AC731" s="284"/>
      <c r="AE731" s="285"/>
      <c r="AG731" s="285"/>
      <c r="AI731" s="285"/>
      <c r="AK731" s="301"/>
      <c r="AL731" s="2"/>
      <c r="AM731" s="2"/>
    </row>
    <row r="732" spans="1:39" ht="12.75" customHeight="1" outlineLevel="1" x14ac:dyDescent="0.25">
      <c r="A732" s="2"/>
      <c r="D732" s="453" t="str">
        <f t="shared" si="23"/>
        <v>22270000: East Midlands Local/Regional Ecs Moves</v>
      </c>
      <c r="E732" s="102"/>
      <c r="F732" s="140" t="str">
        <f t="shared" si="24"/>
        <v>000 Train Miles</v>
      </c>
      <c r="G732" s="283"/>
      <c r="H732" s="283"/>
      <c r="I732" s="389"/>
      <c r="J732" s="283"/>
      <c r="K732" s="283"/>
      <c r="L732" s="283"/>
      <c r="M732" s="283"/>
      <c r="N732" s="283"/>
      <c r="O732" s="283"/>
      <c r="P732" s="283"/>
      <c r="Q732" s="283"/>
      <c r="R732" s="283"/>
      <c r="S732" s="283"/>
      <c r="T732" s="283"/>
      <c r="U732" s="283"/>
      <c r="V732" s="283"/>
      <c r="W732" s="283"/>
      <c r="X732" s="283"/>
      <c r="Y732" s="283"/>
      <c r="Z732" s="283"/>
      <c r="AA732" s="283"/>
      <c r="AB732" s="283"/>
      <c r="AC732" s="284"/>
      <c r="AE732" s="285"/>
      <c r="AG732" s="285"/>
      <c r="AI732" s="285"/>
      <c r="AK732" s="301"/>
      <c r="AL732" s="2"/>
      <c r="AM732" s="2"/>
    </row>
    <row r="733" spans="1:39" ht="12.75" customHeight="1" outlineLevel="1" x14ac:dyDescent="0.25">
      <c r="A733" s="2"/>
      <c r="D733" s="453" t="str">
        <f t="shared" si="23"/>
        <v>21826000: Cleethorpes - Barton-On-Humber Dtp</v>
      </c>
      <c r="E733" s="102"/>
      <c r="F733" s="140" t="str">
        <f t="shared" si="24"/>
        <v>000 Train Miles</v>
      </c>
      <c r="G733" s="283"/>
      <c r="H733" s="283"/>
      <c r="I733" s="389"/>
      <c r="J733" s="283"/>
      <c r="K733" s="283"/>
      <c r="L733" s="283"/>
      <c r="M733" s="283"/>
      <c r="N733" s="283"/>
      <c r="O733" s="283"/>
      <c r="P733" s="283"/>
      <c r="Q733" s="283"/>
      <c r="R733" s="283"/>
      <c r="S733" s="283"/>
      <c r="T733" s="283"/>
      <c r="U733" s="283"/>
      <c r="V733" s="283"/>
      <c r="W733" s="283"/>
      <c r="X733" s="283"/>
      <c r="Y733" s="283"/>
      <c r="Z733" s="283"/>
      <c r="AA733" s="283"/>
      <c r="AB733" s="283"/>
      <c r="AC733" s="284"/>
      <c r="AE733" s="285"/>
      <c r="AG733" s="285"/>
      <c r="AI733" s="285"/>
      <c r="AK733" s="301"/>
      <c r="AL733" s="2"/>
      <c r="AM733" s="2"/>
    </row>
    <row r="734" spans="1:39" ht="12.75" customHeight="1" outlineLevel="1" x14ac:dyDescent="0.25">
      <c r="A734" s="2"/>
      <c r="D734" s="453" t="str">
        <f t="shared" si="23"/>
        <v>[Capacity Charges Service Code Line 19]</v>
      </c>
      <c r="E734" s="102"/>
      <c r="F734" s="140" t="str">
        <f t="shared" si="24"/>
        <v>000 Train Miles</v>
      </c>
      <c r="G734" s="283"/>
      <c r="H734" s="283"/>
      <c r="I734" s="389"/>
      <c r="J734" s="283"/>
      <c r="K734" s="283"/>
      <c r="L734" s="283"/>
      <c r="M734" s="283"/>
      <c r="N734" s="283"/>
      <c r="O734" s="283"/>
      <c r="P734" s="283"/>
      <c r="Q734" s="283"/>
      <c r="R734" s="283"/>
      <c r="S734" s="283"/>
      <c r="T734" s="283"/>
      <c r="U734" s="283"/>
      <c r="V734" s="283"/>
      <c r="W734" s="283"/>
      <c r="X734" s="283"/>
      <c r="Y734" s="283"/>
      <c r="Z734" s="283"/>
      <c r="AA734" s="283"/>
      <c r="AB734" s="283"/>
      <c r="AC734" s="284"/>
      <c r="AE734" s="285"/>
      <c r="AG734" s="285"/>
      <c r="AI734" s="285"/>
      <c r="AK734" s="301"/>
      <c r="AL734" s="2"/>
      <c r="AM734" s="2"/>
    </row>
    <row r="735" spans="1:39" ht="12.75" customHeight="1" outlineLevel="1" x14ac:dyDescent="0.25">
      <c r="A735" s="2"/>
      <c r="D735" s="453" t="str">
        <f t="shared" si="23"/>
        <v>[Capacity Charges Service Code Line 20]</v>
      </c>
      <c r="E735" s="102"/>
      <c r="F735" s="140" t="str">
        <f t="shared" si="24"/>
        <v>000 Train Miles</v>
      </c>
      <c r="G735" s="283"/>
      <c r="H735" s="283"/>
      <c r="I735" s="389"/>
      <c r="J735" s="283"/>
      <c r="K735" s="283"/>
      <c r="L735" s="283"/>
      <c r="M735" s="283"/>
      <c r="N735" s="283"/>
      <c r="O735" s="283"/>
      <c r="P735" s="283"/>
      <c r="Q735" s="283"/>
      <c r="R735" s="283"/>
      <c r="S735" s="283"/>
      <c r="T735" s="283"/>
      <c r="U735" s="283"/>
      <c r="V735" s="283"/>
      <c r="W735" s="283"/>
      <c r="X735" s="283"/>
      <c r="Y735" s="283"/>
      <c r="Z735" s="283"/>
      <c r="AA735" s="283"/>
      <c r="AB735" s="283"/>
      <c r="AC735" s="284"/>
      <c r="AE735" s="285"/>
      <c r="AG735" s="285"/>
      <c r="AI735" s="285"/>
      <c r="AK735" s="301"/>
      <c r="AL735" s="2"/>
      <c r="AM735" s="2"/>
    </row>
    <row r="736" spans="1:39" ht="12.75" customHeight="1" outlineLevel="1" x14ac:dyDescent="0.25">
      <c r="A736" s="2"/>
      <c r="D736" s="453" t="str">
        <f t="shared" si="23"/>
        <v>[Capacity Charges Service Code Line 21]</v>
      </c>
      <c r="E736" s="102"/>
      <c r="F736" s="140" t="str">
        <f t="shared" si="24"/>
        <v>000 Train Miles</v>
      </c>
      <c r="G736" s="283"/>
      <c r="H736" s="283"/>
      <c r="I736" s="389"/>
      <c r="J736" s="283"/>
      <c r="K736" s="283"/>
      <c r="L736" s="283"/>
      <c r="M736" s="283"/>
      <c r="N736" s="283"/>
      <c r="O736" s="283"/>
      <c r="P736" s="283"/>
      <c r="Q736" s="283"/>
      <c r="R736" s="283"/>
      <c r="S736" s="283"/>
      <c r="T736" s="283"/>
      <c r="U736" s="283"/>
      <c r="V736" s="283"/>
      <c r="W736" s="283"/>
      <c r="X736" s="283"/>
      <c r="Y736" s="283"/>
      <c r="Z736" s="283"/>
      <c r="AA736" s="283"/>
      <c r="AB736" s="283"/>
      <c r="AC736" s="284"/>
      <c r="AE736" s="285"/>
      <c r="AG736" s="285"/>
      <c r="AI736" s="285"/>
      <c r="AK736" s="301"/>
      <c r="AL736" s="2"/>
      <c r="AM736" s="2"/>
    </row>
    <row r="737" spans="1:39" ht="12.75" customHeight="1" outlineLevel="1" x14ac:dyDescent="0.25">
      <c r="A737" s="2"/>
      <c r="D737" s="453" t="str">
        <f t="shared" si="23"/>
        <v>[Capacity Charges Service Code Line 22]</v>
      </c>
      <c r="E737" s="102"/>
      <c r="F737" s="140" t="str">
        <f t="shared" si="24"/>
        <v>000 Train Miles</v>
      </c>
      <c r="G737" s="283"/>
      <c r="H737" s="283"/>
      <c r="I737" s="389"/>
      <c r="J737" s="283"/>
      <c r="K737" s="283"/>
      <c r="L737" s="283"/>
      <c r="M737" s="283"/>
      <c r="N737" s="283"/>
      <c r="O737" s="283"/>
      <c r="P737" s="283"/>
      <c r="Q737" s="283"/>
      <c r="R737" s="283"/>
      <c r="S737" s="283"/>
      <c r="T737" s="283"/>
      <c r="U737" s="283"/>
      <c r="V737" s="283"/>
      <c r="W737" s="283"/>
      <c r="X737" s="283"/>
      <c r="Y737" s="283"/>
      <c r="Z737" s="283"/>
      <c r="AA737" s="283"/>
      <c r="AB737" s="283"/>
      <c r="AC737" s="284"/>
      <c r="AE737" s="285"/>
      <c r="AG737" s="285"/>
      <c r="AI737" s="285"/>
      <c r="AK737" s="301"/>
      <c r="AL737" s="2"/>
      <c r="AM737" s="2"/>
    </row>
    <row r="738" spans="1:39" ht="12.75" customHeight="1" outlineLevel="1" x14ac:dyDescent="0.25">
      <c r="A738" s="2"/>
      <c r="D738" s="453" t="str">
        <f t="shared" si="23"/>
        <v>[Capacity Charges Service Code Line 23]</v>
      </c>
      <c r="E738" s="102"/>
      <c r="F738" s="140" t="str">
        <f t="shared" si="24"/>
        <v>000 Train Miles</v>
      </c>
      <c r="G738" s="283"/>
      <c r="H738" s="283"/>
      <c r="I738" s="389"/>
      <c r="J738" s="283"/>
      <c r="K738" s="283"/>
      <c r="L738" s="283"/>
      <c r="M738" s="283"/>
      <c r="N738" s="283"/>
      <c r="O738" s="283"/>
      <c r="P738" s="283"/>
      <c r="Q738" s="283"/>
      <c r="R738" s="283"/>
      <c r="S738" s="283"/>
      <c r="T738" s="283"/>
      <c r="U738" s="283"/>
      <c r="V738" s="283"/>
      <c r="W738" s="283"/>
      <c r="X738" s="283"/>
      <c r="Y738" s="283"/>
      <c r="Z738" s="283"/>
      <c r="AA738" s="283"/>
      <c r="AB738" s="283"/>
      <c r="AC738" s="284"/>
      <c r="AE738" s="285"/>
      <c r="AG738" s="285"/>
      <c r="AI738" s="285"/>
      <c r="AK738" s="301"/>
      <c r="AL738" s="2"/>
      <c r="AM738" s="2"/>
    </row>
    <row r="739" spans="1:39" ht="12.75" customHeight="1" outlineLevel="1" x14ac:dyDescent="0.25">
      <c r="A739" s="2"/>
      <c r="D739" s="453" t="str">
        <f t="shared" si="23"/>
        <v>[Capacity Charges Service Code Line 24]</v>
      </c>
      <c r="E739" s="102"/>
      <c r="F739" s="140" t="str">
        <f t="shared" si="24"/>
        <v>000 Train Miles</v>
      </c>
      <c r="G739" s="283"/>
      <c r="H739" s="283"/>
      <c r="I739" s="389"/>
      <c r="J739" s="283"/>
      <c r="K739" s="283"/>
      <c r="L739" s="283"/>
      <c r="M739" s="283"/>
      <c r="N739" s="283"/>
      <c r="O739" s="283"/>
      <c r="P739" s="283"/>
      <c r="Q739" s="283"/>
      <c r="R739" s="283"/>
      <c r="S739" s="283"/>
      <c r="T739" s="283"/>
      <c r="U739" s="283"/>
      <c r="V739" s="283"/>
      <c r="W739" s="283"/>
      <c r="X739" s="283"/>
      <c r="Y739" s="283"/>
      <c r="Z739" s="283"/>
      <c r="AA739" s="283"/>
      <c r="AB739" s="283"/>
      <c r="AC739" s="284"/>
      <c r="AE739" s="285"/>
      <c r="AG739" s="285"/>
      <c r="AI739" s="285"/>
      <c r="AK739" s="301"/>
      <c r="AL739" s="2"/>
      <c r="AM739" s="2"/>
    </row>
    <row r="740" spans="1:39" ht="12.75" customHeight="1" outlineLevel="1" x14ac:dyDescent="0.25">
      <c r="A740" s="2"/>
      <c r="D740" s="453" t="str">
        <f t="shared" si="23"/>
        <v>[Capacity Charges Service Code Line 25]</v>
      </c>
      <c r="E740" s="102"/>
      <c r="F740" s="140" t="str">
        <f t="shared" si="24"/>
        <v>000 Train Miles</v>
      </c>
      <c r="G740" s="283"/>
      <c r="H740" s="283"/>
      <c r="I740" s="389"/>
      <c r="J740" s="283"/>
      <c r="K740" s="283"/>
      <c r="L740" s="283"/>
      <c r="M740" s="283"/>
      <c r="N740" s="283"/>
      <c r="O740" s="283"/>
      <c r="P740" s="283"/>
      <c r="Q740" s="283"/>
      <c r="R740" s="283"/>
      <c r="S740" s="283"/>
      <c r="T740" s="283"/>
      <c r="U740" s="283"/>
      <c r="V740" s="283"/>
      <c r="W740" s="283"/>
      <c r="X740" s="283"/>
      <c r="Y740" s="283"/>
      <c r="Z740" s="283"/>
      <c r="AA740" s="283"/>
      <c r="AB740" s="283"/>
      <c r="AC740" s="284"/>
      <c r="AE740" s="285"/>
      <c r="AG740" s="285"/>
      <c r="AI740" s="285"/>
      <c r="AK740" s="301"/>
      <c r="AL740" s="2"/>
      <c r="AM740" s="2"/>
    </row>
    <row r="741" spans="1:39" ht="12.75" customHeight="1" outlineLevel="1" x14ac:dyDescent="0.25">
      <c r="A741" s="2"/>
      <c r="D741" s="453" t="str">
        <f t="shared" si="23"/>
        <v>[Capacity Charges Service Code Line 26]</v>
      </c>
      <c r="E741" s="102"/>
      <c r="F741" s="140" t="str">
        <f t="shared" si="24"/>
        <v>000 Train Miles</v>
      </c>
      <c r="G741" s="283"/>
      <c r="H741" s="283"/>
      <c r="I741" s="389"/>
      <c r="J741" s="283"/>
      <c r="K741" s="283"/>
      <c r="L741" s="283"/>
      <c r="M741" s="283"/>
      <c r="N741" s="283"/>
      <c r="O741" s="283"/>
      <c r="P741" s="283"/>
      <c r="Q741" s="283"/>
      <c r="R741" s="283"/>
      <c r="S741" s="283"/>
      <c r="T741" s="283"/>
      <c r="U741" s="283"/>
      <c r="V741" s="283"/>
      <c r="W741" s="283"/>
      <c r="X741" s="283"/>
      <c r="Y741" s="283"/>
      <c r="Z741" s="283"/>
      <c r="AA741" s="283"/>
      <c r="AB741" s="283"/>
      <c r="AC741" s="284"/>
      <c r="AE741" s="285"/>
      <c r="AG741" s="285"/>
      <c r="AI741" s="285"/>
      <c r="AK741" s="301"/>
      <c r="AL741" s="2"/>
      <c r="AM741" s="2"/>
    </row>
    <row r="742" spans="1:39" ht="12.75" customHeight="1" outlineLevel="1" x14ac:dyDescent="0.25">
      <c r="A742" s="2"/>
      <c r="D742" s="453" t="str">
        <f t="shared" si="23"/>
        <v>[Capacity Charges Service Code Line 27]</v>
      </c>
      <c r="E742" s="102"/>
      <c r="F742" s="140" t="str">
        <f t="shared" si="24"/>
        <v>000 Train Miles</v>
      </c>
      <c r="G742" s="283"/>
      <c r="H742" s="283"/>
      <c r="I742" s="389"/>
      <c r="J742" s="283"/>
      <c r="K742" s="283"/>
      <c r="L742" s="283"/>
      <c r="M742" s="283"/>
      <c r="N742" s="283"/>
      <c r="O742" s="283"/>
      <c r="P742" s="283"/>
      <c r="Q742" s="283"/>
      <c r="R742" s="283"/>
      <c r="S742" s="283"/>
      <c r="T742" s="283"/>
      <c r="U742" s="283"/>
      <c r="V742" s="283"/>
      <c r="W742" s="283"/>
      <c r="X742" s="283"/>
      <c r="Y742" s="283"/>
      <c r="Z742" s="283"/>
      <c r="AA742" s="283"/>
      <c r="AB742" s="283"/>
      <c r="AC742" s="284"/>
      <c r="AE742" s="285"/>
      <c r="AG742" s="285"/>
      <c r="AI742" s="285"/>
      <c r="AK742" s="301"/>
      <c r="AL742" s="2"/>
      <c r="AM742" s="2"/>
    </row>
    <row r="743" spans="1:39" ht="12.75" customHeight="1" outlineLevel="1" x14ac:dyDescent="0.25">
      <c r="A743" s="2"/>
      <c r="D743" s="453" t="str">
        <f t="shared" si="23"/>
        <v>[Capacity Charges Service Code Line 28]</v>
      </c>
      <c r="E743" s="102"/>
      <c r="F743" s="140" t="str">
        <f t="shared" si="24"/>
        <v>000 Train Miles</v>
      </c>
      <c r="G743" s="283"/>
      <c r="H743" s="283"/>
      <c r="I743" s="389"/>
      <c r="J743" s="283"/>
      <c r="K743" s="283"/>
      <c r="L743" s="283"/>
      <c r="M743" s="283"/>
      <c r="N743" s="283"/>
      <c r="O743" s="283"/>
      <c r="P743" s="283"/>
      <c r="Q743" s="283"/>
      <c r="R743" s="283"/>
      <c r="S743" s="283"/>
      <c r="T743" s="283"/>
      <c r="U743" s="283"/>
      <c r="V743" s="283"/>
      <c r="W743" s="283"/>
      <c r="X743" s="283"/>
      <c r="Y743" s="283"/>
      <c r="Z743" s="283"/>
      <c r="AA743" s="283"/>
      <c r="AB743" s="283"/>
      <c r="AC743" s="284"/>
      <c r="AE743" s="285"/>
      <c r="AG743" s="285"/>
      <c r="AI743" s="285"/>
      <c r="AK743" s="301"/>
      <c r="AL743" s="2"/>
      <c r="AM743" s="2"/>
    </row>
    <row r="744" spans="1:39" ht="12.75" customHeight="1" outlineLevel="1" x14ac:dyDescent="0.25">
      <c r="A744" s="2"/>
      <c r="D744" s="453" t="str">
        <f t="shared" si="23"/>
        <v>[Capacity Charges Service Code Line 29]</v>
      </c>
      <c r="E744" s="102"/>
      <c r="F744" s="140" t="str">
        <f t="shared" si="24"/>
        <v>000 Train Miles</v>
      </c>
      <c r="G744" s="283"/>
      <c r="H744" s="283"/>
      <c r="I744" s="389"/>
      <c r="J744" s="283"/>
      <c r="K744" s="283"/>
      <c r="L744" s="283"/>
      <c r="M744" s="283"/>
      <c r="N744" s="283"/>
      <c r="O744" s="283"/>
      <c r="P744" s="283"/>
      <c r="Q744" s="283"/>
      <c r="R744" s="283"/>
      <c r="S744" s="283"/>
      <c r="T744" s="283"/>
      <c r="U744" s="283"/>
      <c r="V744" s="283"/>
      <c r="W744" s="283"/>
      <c r="X744" s="283"/>
      <c r="Y744" s="283"/>
      <c r="Z744" s="283"/>
      <c r="AA744" s="283"/>
      <c r="AB744" s="283"/>
      <c r="AC744" s="284"/>
      <c r="AE744" s="285"/>
      <c r="AG744" s="285"/>
      <c r="AI744" s="285"/>
      <c r="AK744" s="301"/>
      <c r="AL744" s="2"/>
      <c r="AM744" s="2"/>
    </row>
    <row r="745" spans="1:39" ht="12.75" customHeight="1" outlineLevel="1" x14ac:dyDescent="0.25">
      <c r="A745" s="2"/>
      <c r="D745" s="453" t="str">
        <f t="shared" si="23"/>
        <v>[Capacity Charges Service Code Line 30]</v>
      </c>
      <c r="E745" s="102"/>
      <c r="F745" s="140" t="str">
        <f t="shared" si="24"/>
        <v>000 Train Miles</v>
      </c>
      <c r="G745" s="283"/>
      <c r="H745" s="283"/>
      <c r="I745" s="389"/>
      <c r="J745" s="283"/>
      <c r="K745" s="283"/>
      <c r="L745" s="283"/>
      <c r="M745" s="283"/>
      <c r="N745" s="283"/>
      <c r="O745" s="283"/>
      <c r="P745" s="283"/>
      <c r="Q745" s="283"/>
      <c r="R745" s="283"/>
      <c r="S745" s="283"/>
      <c r="T745" s="283"/>
      <c r="U745" s="283"/>
      <c r="V745" s="283"/>
      <c r="W745" s="283"/>
      <c r="X745" s="283"/>
      <c r="Y745" s="283"/>
      <c r="Z745" s="283"/>
      <c r="AA745" s="283"/>
      <c r="AB745" s="283"/>
      <c r="AC745" s="284"/>
      <c r="AE745" s="285"/>
      <c r="AG745" s="285"/>
      <c r="AI745" s="285"/>
      <c r="AK745" s="301"/>
      <c r="AL745" s="2"/>
      <c r="AM745" s="2"/>
    </row>
    <row r="746" spans="1:39" ht="12.75" customHeight="1" outlineLevel="1" x14ac:dyDescent="0.25">
      <c r="A746" s="2"/>
      <c r="D746" s="453" t="str">
        <f t="shared" si="23"/>
        <v>[Capacity Charges Service Code Line 31]</v>
      </c>
      <c r="E746" s="102"/>
      <c r="F746" s="140" t="str">
        <f t="shared" si="24"/>
        <v>000 Train Miles</v>
      </c>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4"/>
      <c r="AE746" s="285"/>
      <c r="AG746" s="285"/>
      <c r="AI746" s="285"/>
      <c r="AK746" s="301"/>
      <c r="AL746" s="2"/>
      <c r="AM746" s="2"/>
    </row>
    <row r="747" spans="1:39" ht="12.75" customHeight="1" outlineLevel="1" x14ac:dyDescent="0.25">
      <c r="A747" s="2"/>
      <c r="D747" s="453" t="str">
        <f t="shared" si="23"/>
        <v>[Capacity Charges Service Code Line 32]</v>
      </c>
      <c r="E747" s="102"/>
      <c r="F747" s="140" t="str">
        <f t="shared" si="24"/>
        <v>000 Train Miles</v>
      </c>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4"/>
      <c r="AE747" s="285"/>
      <c r="AG747" s="285"/>
      <c r="AI747" s="285"/>
      <c r="AK747" s="301"/>
      <c r="AL747" s="2"/>
      <c r="AM747" s="2"/>
    </row>
    <row r="748" spans="1:39" ht="12.75" customHeight="1" outlineLevel="1" x14ac:dyDescent="0.25">
      <c r="A748" s="2"/>
      <c r="D748" s="453" t="str">
        <f t="shared" si="23"/>
        <v>[Capacity Charges Service Code Line 33]</v>
      </c>
      <c r="E748" s="102"/>
      <c r="F748" s="140" t="str">
        <f t="shared" si="24"/>
        <v>000 Train Miles</v>
      </c>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4"/>
      <c r="AE748" s="285"/>
      <c r="AG748" s="285"/>
      <c r="AI748" s="285"/>
      <c r="AK748" s="301"/>
      <c r="AL748" s="2"/>
      <c r="AM748" s="2"/>
    </row>
    <row r="749" spans="1:39" ht="12.75" customHeight="1" outlineLevel="1" x14ac:dyDescent="0.25">
      <c r="A749" s="2"/>
      <c r="D749" s="453" t="str">
        <f t="shared" si="23"/>
        <v>[Capacity Charges Service Code Line 34]</v>
      </c>
      <c r="E749" s="102"/>
      <c r="F749" s="140" t="str">
        <f t="shared" si="24"/>
        <v>000 Train Miles</v>
      </c>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4"/>
      <c r="AE749" s="285"/>
      <c r="AG749" s="285"/>
      <c r="AI749" s="285"/>
      <c r="AK749" s="301"/>
      <c r="AL749" s="2"/>
      <c r="AM749" s="2"/>
    </row>
    <row r="750" spans="1:39" ht="12.75" customHeight="1" outlineLevel="1" x14ac:dyDescent="0.25">
      <c r="A750" s="2"/>
      <c r="D750" s="453" t="str">
        <f t="shared" si="23"/>
        <v>[Capacity Charges Service Code Line 35]</v>
      </c>
      <c r="E750" s="102"/>
      <c r="F750" s="140" t="str">
        <f t="shared" si="24"/>
        <v>000 Train Miles</v>
      </c>
      <c r="G750" s="283"/>
      <c r="H750" s="283"/>
      <c r="I750" s="283"/>
      <c r="J750" s="283"/>
      <c r="K750" s="283"/>
      <c r="L750" s="283"/>
      <c r="M750" s="283"/>
      <c r="N750" s="283"/>
      <c r="O750" s="283"/>
      <c r="P750" s="283"/>
      <c r="Q750" s="283"/>
      <c r="R750" s="283"/>
      <c r="S750" s="283"/>
      <c r="T750" s="283"/>
      <c r="U750" s="283"/>
      <c r="V750" s="283"/>
      <c r="W750" s="283"/>
      <c r="X750" s="283"/>
      <c r="Y750" s="283"/>
      <c r="Z750" s="283"/>
      <c r="AA750" s="283"/>
      <c r="AB750" s="283"/>
      <c r="AC750" s="284"/>
      <c r="AE750" s="285"/>
      <c r="AG750" s="285"/>
      <c r="AI750" s="285"/>
      <c r="AK750" s="301"/>
      <c r="AL750" s="2"/>
      <c r="AM750" s="2"/>
    </row>
    <row r="751" spans="1:39" ht="12.75" customHeight="1" outlineLevel="1" x14ac:dyDescent="0.25">
      <c r="A751" s="2"/>
      <c r="D751" s="453" t="str">
        <f t="shared" si="23"/>
        <v>[Capacity Charges Service Code Line 36]</v>
      </c>
      <c r="E751" s="102"/>
      <c r="F751" s="140" t="str">
        <f t="shared" si="24"/>
        <v>000 Train Miles</v>
      </c>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4"/>
      <c r="AE751" s="285"/>
      <c r="AG751" s="285"/>
      <c r="AI751" s="285"/>
      <c r="AK751" s="301"/>
      <c r="AL751" s="2"/>
      <c r="AM751" s="2"/>
    </row>
    <row r="752" spans="1:39" ht="12.75" customHeight="1" outlineLevel="1" x14ac:dyDescent="0.25">
      <c r="A752" s="2"/>
      <c r="D752" s="453" t="str">
        <f t="shared" si="23"/>
        <v>[Capacity Charges Service Code Line 37]</v>
      </c>
      <c r="E752" s="102"/>
      <c r="F752" s="140" t="str">
        <f t="shared" si="24"/>
        <v>000 Train Miles</v>
      </c>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4"/>
      <c r="AE752" s="285"/>
      <c r="AG752" s="285"/>
      <c r="AI752" s="285"/>
      <c r="AK752" s="301"/>
      <c r="AL752" s="2"/>
      <c r="AM752" s="2"/>
    </row>
    <row r="753" spans="1:39" ht="12.75" customHeight="1" outlineLevel="1" x14ac:dyDescent="0.25">
      <c r="A753" s="2"/>
      <c r="D753" s="453" t="str">
        <f t="shared" si="23"/>
        <v>[Capacity Charges Service Code Line 38]</v>
      </c>
      <c r="E753" s="102"/>
      <c r="F753" s="140" t="str">
        <f t="shared" si="24"/>
        <v>000 Train Miles</v>
      </c>
      <c r="G753" s="283"/>
      <c r="H753" s="283"/>
      <c r="I753" s="389"/>
      <c r="J753" s="283"/>
      <c r="K753" s="283"/>
      <c r="L753" s="283"/>
      <c r="M753" s="283"/>
      <c r="N753" s="283"/>
      <c r="O753" s="283"/>
      <c r="P753" s="283"/>
      <c r="Q753" s="283"/>
      <c r="R753" s="283"/>
      <c r="S753" s="283"/>
      <c r="T753" s="283"/>
      <c r="U753" s="283"/>
      <c r="V753" s="283"/>
      <c r="W753" s="283"/>
      <c r="X753" s="283"/>
      <c r="Y753" s="283"/>
      <c r="Z753" s="283"/>
      <c r="AA753" s="283"/>
      <c r="AB753" s="283"/>
      <c r="AC753" s="284"/>
      <c r="AE753" s="285"/>
      <c r="AG753" s="285"/>
      <c r="AI753" s="285"/>
      <c r="AK753" s="301"/>
      <c r="AL753" s="2"/>
      <c r="AM753" s="2"/>
    </row>
    <row r="754" spans="1:39" ht="12.75" customHeight="1" outlineLevel="1" x14ac:dyDescent="0.25">
      <c r="A754" s="2"/>
      <c r="D754" s="453" t="str">
        <f t="shared" si="23"/>
        <v>[Capacity Charges Service Code Line 39]</v>
      </c>
      <c r="E754" s="102"/>
      <c r="F754" s="140" t="str">
        <f t="shared" si="24"/>
        <v>000 Train Miles</v>
      </c>
      <c r="G754" s="283"/>
      <c r="H754" s="283"/>
      <c r="I754" s="389"/>
      <c r="J754" s="283"/>
      <c r="K754" s="283"/>
      <c r="L754" s="283"/>
      <c r="M754" s="283"/>
      <c r="N754" s="283"/>
      <c r="O754" s="283"/>
      <c r="P754" s="283"/>
      <c r="Q754" s="283"/>
      <c r="R754" s="283"/>
      <c r="S754" s="283"/>
      <c r="T754" s="283"/>
      <c r="U754" s="283"/>
      <c r="V754" s="283"/>
      <c r="W754" s="283"/>
      <c r="X754" s="283"/>
      <c r="Y754" s="283"/>
      <c r="Z754" s="283"/>
      <c r="AA754" s="283"/>
      <c r="AB754" s="283"/>
      <c r="AC754" s="284"/>
      <c r="AE754" s="285"/>
      <c r="AG754" s="285"/>
      <c r="AI754" s="285"/>
      <c r="AK754" s="301"/>
      <c r="AL754" s="2"/>
      <c r="AM754" s="2"/>
    </row>
    <row r="755" spans="1:39" ht="12.75" customHeight="1" outlineLevel="1" x14ac:dyDescent="0.25">
      <c r="A755" s="2"/>
      <c r="D755" s="453" t="str">
        <f t="shared" si="23"/>
        <v>[Capacity Charges Service Code Line 40]</v>
      </c>
      <c r="E755" s="102"/>
      <c r="F755" s="140" t="str">
        <f t="shared" si="24"/>
        <v>000 Train Miles</v>
      </c>
      <c r="G755" s="283"/>
      <c r="H755" s="283"/>
      <c r="I755" s="389"/>
      <c r="J755" s="283"/>
      <c r="K755" s="283"/>
      <c r="L755" s="283"/>
      <c r="M755" s="283"/>
      <c r="N755" s="283"/>
      <c r="O755" s="283"/>
      <c r="P755" s="283"/>
      <c r="Q755" s="283"/>
      <c r="R755" s="283"/>
      <c r="S755" s="283"/>
      <c r="T755" s="283"/>
      <c r="U755" s="283"/>
      <c r="V755" s="283"/>
      <c r="W755" s="283"/>
      <c r="X755" s="283"/>
      <c r="Y755" s="283"/>
      <c r="Z755" s="283"/>
      <c r="AA755" s="283"/>
      <c r="AB755" s="283"/>
      <c r="AC755" s="284"/>
      <c r="AE755" s="285"/>
      <c r="AG755" s="285"/>
      <c r="AI755" s="285"/>
      <c r="AK755" s="301"/>
      <c r="AL755" s="2"/>
      <c r="AM755" s="2"/>
    </row>
    <row r="756" spans="1:39" ht="12.75" customHeight="1" outlineLevel="1" x14ac:dyDescent="0.25">
      <c r="A756" s="2"/>
      <c r="D756" s="453" t="str">
        <f t="shared" si="23"/>
        <v>[Capacity Charges Service Code Line 41]</v>
      </c>
      <c r="E756" s="102"/>
      <c r="F756" s="140" t="str">
        <f t="shared" si="24"/>
        <v>000 Train Miles</v>
      </c>
      <c r="G756" s="283"/>
      <c r="H756" s="283"/>
      <c r="I756" s="389"/>
      <c r="J756" s="283"/>
      <c r="K756" s="283"/>
      <c r="L756" s="283"/>
      <c r="M756" s="283"/>
      <c r="N756" s="283"/>
      <c r="O756" s="283"/>
      <c r="P756" s="283"/>
      <c r="Q756" s="283"/>
      <c r="R756" s="283"/>
      <c r="S756" s="283"/>
      <c r="T756" s="283"/>
      <c r="U756" s="283"/>
      <c r="V756" s="283"/>
      <c r="W756" s="283"/>
      <c r="X756" s="283"/>
      <c r="Y756" s="283"/>
      <c r="Z756" s="283"/>
      <c r="AA756" s="283"/>
      <c r="AB756" s="283"/>
      <c r="AC756" s="284"/>
      <c r="AE756" s="285"/>
      <c r="AG756" s="285"/>
      <c r="AI756" s="285"/>
      <c r="AK756" s="301"/>
      <c r="AL756" s="2"/>
      <c r="AM756" s="2"/>
    </row>
    <row r="757" spans="1:39" ht="12.75" customHeight="1" outlineLevel="1" x14ac:dyDescent="0.25">
      <c r="A757" s="2"/>
      <c r="D757" s="453" t="str">
        <f t="shared" si="23"/>
        <v>[Capacity Charges Service Code Line 42]</v>
      </c>
      <c r="E757" s="102"/>
      <c r="F757" s="140" t="str">
        <f t="shared" si="24"/>
        <v>000 Train Miles</v>
      </c>
      <c r="G757" s="283"/>
      <c r="H757" s="283"/>
      <c r="I757" s="389"/>
      <c r="J757" s="283"/>
      <c r="K757" s="283"/>
      <c r="L757" s="283"/>
      <c r="M757" s="283"/>
      <c r="N757" s="283"/>
      <c r="O757" s="283"/>
      <c r="P757" s="283"/>
      <c r="Q757" s="283"/>
      <c r="R757" s="283"/>
      <c r="S757" s="283"/>
      <c r="T757" s="283"/>
      <c r="U757" s="283"/>
      <c r="V757" s="283"/>
      <c r="W757" s="283"/>
      <c r="X757" s="283"/>
      <c r="Y757" s="283"/>
      <c r="Z757" s="283"/>
      <c r="AA757" s="283"/>
      <c r="AB757" s="283"/>
      <c r="AC757" s="284"/>
      <c r="AE757" s="285"/>
      <c r="AG757" s="285"/>
      <c r="AI757" s="285"/>
      <c r="AK757" s="301"/>
      <c r="AL757" s="2"/>
      <c r="AM757" s="2"/>
    </row>
    <row r="758" spans="1:39" ht="12.75" customHeight="1" outlineLevel="1" x14ac:dyDescent="0.25">
      <c r="A758" s="2"/>
      <c r="D758" s="453" t="str">
        <f t="shared" si="23"/>
        <v>[Capacity Charges Service Code Line 43]</v>
      </c>
      <c r="E758" s="102"/>
      <c r="F758" s="140" t="str">
        <f t="shared" si="24"/>
        <v>000 Train Miles</v>
      </c>
      <c r="G758" s="283"/>
      <c r="H758" s="283"/>
      <c r="I758" s="389"/>
      <c r="J758" s="283"/>
      <c r="K758" s="283"/>
      <c r="L758" s="283"/>
      <c r="M758" s="283"/>
      <c r="N758" s="283"/>
      <c r="O758" s="283"/>
      <c r="P758" s="283"/>
      <c r="Q758" s="283"/>
      <c r="R758" s="283"/>
      <c r="S758" s="283"/>
      <c r="T758" s="283"/>
      <c r="U758" s="283"/>
      <c r="V758" s="283"/>
      <c r="W758" s="283"/>
      <c r="X758" s="283"/>
      <c r="Y758" s="283"/>
      <c r="Z758" s="283"/>
      <c r="AA758" s="283"/>
      <c r="AB758" s="283"/>
      <c r="AC758" s="284"/>
      <c r="AE758" s="285"/>
      <c r="AG758" s="285"/>
      <c r="AI758" s="285"/>
      <c r="AK758" s="301"/>
      <c r="AL758" s="2"/>
      <c r="AM758" s="2"/>
    </row>
    <row r="759" spans="1:39" ht="12.75" customHeight="1" outlineLevel="1" x14ac:dyDescent="0.25">
      <c r="A759" s="2"/>
      <c r="D759" s="453" t="str">
        <f t="shared" si="23"/>
        <v>[Capacity Charges Service Code Line 44]</v>
      </c>
      <c r="E759" s="102"/>
      <c r="F759" s="140" t="str">
        <f t="shared" si="24"/>
        <v>000 Train Miles</v>
      </c>
      <c r="G759" s="283"/>
      <c r="H759" s="283"/>
      <c r="I759" s="389"/>
      <c r="J759" s="283"/>
      <c r="K759" s="283"/>
      <c r="L759" s="283"/>
      <c r="M759" s="283"/>
      <c r="N759" s="283"/>
      <c r="O759" s="283"/>
      <c r="P759" s="283"/>
      <c r="Q759" s="283"/>
      <c r="R759" s="283"/>
      <c r="S759" s="283"/>
      <c r="T759" s="283"/>
      <c r="U759" s="283"/>
      <c r="V759" s="283"/>
      <c r="W759" s="283"/>
      <c r="X759" s="283"/>
      <c r="Y759" s="283"/>
      <c r="Z759" s="283"/>
      <c r="AA759" s="283"/>
      <c r="AB759" s="283"/>
      <c r="AC759" s="284"/>
      <c r="AE759" s="285"/>
      <c r="AG759" s="285"/>
      <c r="AI759" s="285"/>
      <c r="AK759" s="301"/>
      <c r="AL759" s="2"/>
      <c r="AM759" s="2"/>
    </row>
    <row r="760" spans="1:39" ht="12.75" customHeight="1" outlineLevel="1" x14ac:dyDescent="0.25">
      <c r="A760" s="2"/>
      <c r="D760" s="453" t="str">
        <f t="shared" si="23"/>
        <v>[Capacity Charges Service Code Line 45]</v>
      </c>
      <c r="E760" s="102"/>
      <c r="F760" s="140" t="str">
        <f t="shared" si="24"/>
        <v>000 Train Miles</v>
      </c>
      <c r="G760" s="283"/>
      <c r="H760" s="283"/>
      <c r="I760" s="389"/>
      <c r="J760" s="283"/>
      <c r="K760" s="283"/>
      <c r="L760" s="283"/>
      <c r="M760" s="283"/>
      <c r="N760" s="283"/>
      <c r="O760" s="283"/>
      <c r="P760" s="283"/>
      <c r="Q760" s="283"/>
      <c r="R760" s="283"/>
      <c r="S760" s="283"/>
      <c r="T760" s="283"/>
      <c r="U760" s="283"/>
      <c r="V760" s="283"/>
      <c r="W760" s="283"/>
      <c r="X760" s="283"/>
      <c r="Y760" s="283"/>
      <c r="Z760" s="283"/>
      <c r="AA760" s="283"/>
      <c r="AB760" s="283"/>
      <c r="AC760" s="284"/>
      <c r="AE760" s="285"/>
      <c r="AG760" s="285"/>
      <c r="AI760" s="285"/>
      <c r="AK760" s="301"/>
      <c r="AL760" s="2"/>
      <c r="AM760" s="2"/>
    </row>
    <row r="761" spans="1:39" ht="12.75" customHeight="1" outlineLevel="1" x14ac:dyDescent="0.25">
      <c r="A761" s="2"/>
      <c r="D761" s="453" t="str">
        <f t="shared" si="23"/>
        <v>[Capacity Charges Service Code Line 46]</v>
      </c>
      <c r="E761" s="102"/>
      <c r="F761" s="140" t="str">
        <f t="shared" si="24"/>
        <v>000 Train Miles</v>
      </c>
      <c r="G761" s="283"/>
      <c r="H761" s="283"/>
      <c r="I761" s="389"/>
      <c r="J761" s="283"/>
      <c r="K761" s="283"/>
      <c r="L761" s="283"/>
      <c r="M761" s="283"/>
      <c r="N761" s="283"/>
      <c r="O761" s="283"/>
      <c r="P761" s="283"/>
      <c r="Q761" s="283"/>
      <c r="R761" s="283"/>
      <c r="S761" s="283"/>
      <c r="T761" s="283"/>
      <c r="U761" s="283"/>
      <c r="V761" s="283"/>
      <c r="W761" s="283"/>
      <c r="X761" s="283"/>
      <c r="Y761" s="283"/>
      <c r="Z761" s="283"/>
      <c r="AA761" s="283"/>
      <c r="AB761" s="283"/>
      <c r="AC761" s="284"/>
      <c r="AE761" s="285"/>
      <c r="AG761" s="285"/>
      <c r="AI761" s="285"/>
      <c r="AK761" s="301"/>
      <c r="AL761" s="2"/>
      <c r="AM761" s="2"/>
    </row>
    <row r="762" spans="1:39" ht="12.75" customHeight="1" outlineLevel="1" x14ac:dyDescent="0.25">
      <c r="A762" s="2"/>
      <c r="D762" s="453" t="str">
        <f t="shared" si="23"/>
        <v>[Capacity Charges Service Code Line 47]</v>
      </c>
      <c r="E762" s="102"/>
      <c r="F762" s="140" t="str">
        <f t="shared" si="24"/>
        <v>000 Train Miles</v>
      </c>
      <c r="G762" s="283"/>
      <c r="H762" s="283"/>
      <c r="I762" s="389"/>
      <c r="J762" s="283"/>
      <c r="K762" s="283"/>
      <c r="L762" s="283"/>
      <c r="M762" s="283"/>
      <c r="N762" s="283"/>
      <c r="O762" s="283"/>
      <c r="P762" s="283"/>
      <c r="Q762" s="283"/>
      <c r="R762" s="283"/>
      <c r="S762" s="283"/>
      <c r="T762" s="283"/>
      <c r="U762" s="283"/>
      <c r="V762" s="283"/>
      <c r="W762" s="283"/>
      <c r="X762" s="283"/>
      <c r="Y762" s="283"/>
      <c r="Z762" s="283"/>
      <c r="AA762" s="283"/>
      <c r="AB762" s="283"/>
      <c r="AC762" s="284"/>
      <c r="AE762" s="285"/>
      <c r="AG762" s="285"/>
      <c r="AI762" s="285"/>
      <c r="AK762" s="301"/>
      <c r="AL762" s="2"/>
      <c r="AM762" s="2"/>
    </row>
    <row r="763" spans="1:39" ht="12.75" customHeight="1" outlineLevel="1" x14ac:dyDescent="0.25">
      <c r="A763" s="2"/>
      <c r="D763" s="453" t="str">
        <f t="shared" si="23"/>
        <v>[Capacity Charges Service Code Line 48]</v>
      </c>
      <c r="E763" s="102"/>
      <c r="F763" s="140" t="str">
        <f t="shared" si="24"/>
        <v>000 Train Miles</v>
      </c>
      <c r="G763" s="283"/>
      <c r="H763" s="283"/>
      <c r="I763" s="389"/>
      <c r="J763" s="283"/>
      <c r="K763" s="283"/>
      <c r="L763" s="283"/>
      <c r="M763" s="283"/>
      <c r="N763" s="283"/>
      <c r="O763" s="283"/>
      <c r="P763" s="283"/>
      <c r="Q763" s="283"/>
      <c r="R763" s="283"/>
      <c r="S763" s="283"/>
      <c r="T763" s="283"/>
      <c r="U763" s="283"/>
      <c r="V763" s="283"/>
      <c r="W763" s="283"/>
      <c r="X763" s="283"/>
      <c r="Y763" s="283"/>
      <c r="Z763" s="283"/>
      <c r="AA763" s="283"/>
      <c r="AB763" s="283"/>
      <c r="AC763" s="284"/>
      <c r="AE763" s="285"/>
      <c r="AG763" s="285"/>
      <c r="AI763" s="285"/>
      <c r="AK763" s="301"/>
      <c r="AL763" s="2"/>
      <c r="AM763" s="2"/>
    </row>
    <row r="764" spans="1:39" ht="12.75" customHeight="1" outlineLevel="1" x14ac:dyDescent="0.25">
      <c r="A764" s="2"/>
      <c r="D764" s="453" t="str">
        <f t="shared" si="23"/>
        <v>[Capacity Charges Service Code Line 49]</v>
      </c>
      <c r="E764" s="102"/>
      <c r="F764" s="140" t="str">
        <f t="shared" si="24"/>
        <v>000 Train Miles</v>
      </c>
      <c r="G764" s="283"/>
      <c r="H764" s="283"/>
      <c r="I764" s="389"/>
      <c r="J764" s="283"/>
      <c r="K764" s="283"/>
      <c r="L764" s="283"/>
      <c r="M764" s="283"/>
      <c r="N764" s="283"/>
      <c r="O764" s="283"/>
      <c r="P764" s="283"/>
      <c r="Q764" s="283"/>
      <c r="R764" s="283"/>
      <c r="S764" s="283"/>
      <c r="T764" s="283"/>
      <c r="U764" s="283"/>
      <c r="V764" s="283"/>
      <c r="W764" s="283"/>
      <c r="X764" s="283"/>
      <c r="Y764" s="283"/>
      <c r="Z764" s="283"/>
      <c r="AA764" s="283"/>
      <c r="AB764" s="283"/>
      <c r="AC764" s="284"/>
      <c r="AE764" s="285"/>
      <c r="AG764" s="285"/>
      <c r="AI764" s="285"/>
      <c r="AK764" s="301"/>
      <c r="AL764" s="2"/>
      <c r="AM764" s="2"/>
    </row>
    <row r="765" spans="1:39" ht="12.75" customHeight="1" outlineLevel="1" x14ac:dyDescent="0.25">
      <c r="A765" s="2"/>
      <c r="D765" s="454" t="str">
        <f t="shared" si="23"/>
        <v>[Capacity Charges Service Code Line 50]</v>
      </c>
      <c r="E765" s="287"/>
      <c r="F765" s="150" t="str">
        <f t="shared" si="24"/>
        <v>000 Train Miles</v>
      </c>
      <c r="G765" s="288"/>
      <c r="H765" s="288"/>
      <c r="I765" s="288"/>
      <c r="J765" s="288"/>
      <c r="K765" s="288"/>
      <c r="L765" s="379"/>
      <c r="M765" s="288"/>
      <c r="N765" s="288"/>
      <c r="O765" s="288"/>
      <c r="P765" s="288"/>
      <c r="Q765" s="288"/>
      <c r="R765" s="288"/>
      <c r="S765" s="288"/>
      <c r="T765" s="288"/>
      <c r="U765" s="288"/>
      <c r="V765" s="288"/>
      <c r="W765" s="288"/>
      <c r="X765" s="288"/>
      <c r="Y765" s="288"/>
      <c r="Z765" s="288"/>
      <c r="AA765" s="288"/>
      <c r="AB765" s="288"/>
      <c r="AC765" s="289"/>
      <c r="AE765" s="290"/>
      <c r="AG765" s="290"/>
      <c r="AI765" s="290"/>
      <c r="AK765" s="411"/>
      <c r="AL765" s="2"/>
      <c r="AM765" s="2"/>
    </row>
    <row r="766" spans="1:39" ht="12.75" customHeight="1" outlineLevel="1" x14ac:dyDescent="0.25">
      <c r="A766" s="2"/>
      <c r="G766" s="103"/>
      <c r="H766" s="103"/>
      <c r="I766" s="103"/>
      <c r="J766" s="103"/>
      <c r="K766" s="103"/>
      <c r="L766" s="103"/>
      <c r="M766" s="103"/>
      <c r="N766" s="103"/>
      <c r="O766" s="103"/>
      <c r="P766" s="103"/>
      <c r="Q766" s="103"/>
      <c r="R766" s="103"/>
      <c r="S766" s="103"/>
      <c r="T766" s="103"/>
      <c r="U766" s="103"/>
      <c r="V766" s="103"/>
      <c r="W766" s="103"/>
      <c r="X766" s="103"/>
      <c r="Y766" s="103"/>
      <c r="Z766" s="103"/>
      <c r="AA766" s="103"/>
      <c r="AB766" s="103"/>
      <c r="AC766" s="103"/>
      <c r="AE766" s="103"/>
      <c r="AG766" s="103"/>
      <c r="AI766" s="103"/>
      <c r="AL766" s="2"/>
      <c r="AM766" s="2"/>
    </row>
    <row r="767" spans="1:39" ht="12.75" customHeight="1" outlineLevel="1" x14ac:dyDescent="0.25">
      <c r="A767" s="2"/>
      <c r="C767" s="72" t="s">
        <v>662</v>
      </c>
      <c r="G767" s="103"/>
      <c r="H767" s="103"/>
      <c r="I767" s="103"/>
      <c r="J767" s="103"/>
      <c r="K767" s="103"/>
      <c r="L767" s="103"/>
      <c r="M767" s="103"/>
      <c r="N767" s="103"/>
      <c r="O767" s="103"/>
      <c r="P767" s="103"/>
      <c r="Q767" s="103"/>
      <c r="R767" s="103"/>
      <c r="S767" s="103"/>
      <c r="T767" s="103"/>
      <c r="U767" s="103"/>
      <c r="V767" s="103"/>
      <c r="W767" s="103"/>
      <c r="X767" s="103"/>
      <c r="Y767" s="103"/>
      <c r="Z767" s="103"/>
      <c r="AA767" s="103"/>
      <c r="AB767" s="103"/>
      <c r="AC767" s="103"/>
      <c r="AE767" s="103"/>
      <c r="AG767" s="103"/>
      <c r="AI767" s="103"/>
      <c r="AL767" s="2"/>
      <c r="AM767" s="2"/>
    </row>
    <row r="768" spans="1:39" ht="12.75" customHeight="1" outlineLevel="1" x14ac:dyDescent="0.25">
      <c r="A768" s="2"/>
      <c r="D768" s="451" t="str">
        <f>D716</f>
        <v>12325021: Nottingham - Mansfield - Worksop</v>
      </c>
      <c r="E768" s="439"/>
      <c r="F768" s="440" t="s">
        <v>617</v>
      </c>
      <c r="G768" s="441"/>
      <c r="H768" s="441"/>
      <c r="I768" s="455"/>
      <c r="J768" s="441"/>
      <c r="K768" s="441"/>
      <c r="L768" s="455"/>
      <c r="M768" s="441"/>
      <c r="N768" s="441"/>
      <c r="O768" s="441"/>
      <c r="P768" s="441"/>
      <c r="Q768" s="441"/>
      <c r="R768" s="441"/>
      <c r="S768" s="441"/>
      <c r="T768" s="441"/>
      <c r="U768" s="441"/>
      <c r="V768" s="441"/>
      <c r="W768" s="441"/>
      <c r="X768" s="441"/>
      <c r="Y768" s="441"/>
      <c r="Z768" s="441"/>
      <c r="AA768" s="441"/>
      <c r="AB768" s="441"/>
      <c r="AC768" s="456"/>
      <c r="AE768" s="359"/>
      <c r="AG768" s="359"/>
      <c r="AI768" s="359"/>
      <c r="AK768" s="356" t="s">
        <v>663</v>
      </c>
      <c r="AL768" s="2"/>
      <c r="AM768" s="2"/>
    </row>
    <row r="769" spans="1:39" ht="12.75" customHeight="1" outlineLevel="1" x14ac:dyDescent="0.25">
      <c r="A769" s="2"/>
      <c r="D769" s="453" t="str">
        <f t="shared" ref="D769:D817" si="25">D717</f>
        <v>22275000: Derby - Nottingham (Stopping)</v>
      </c>
      <c r="E769" s="102"/>
      <c r="F769" s="140" t="str">
        <f>F768</f>
        <v>000 Train Miles</v>
      </c>
      <c r="G769" s="283"/>
      <c r="H769" s="283"/>
      <c r="I769" s="389"/>
      <c r="J769" s="283"/>
      <c r="K769" s="283"/>
      <c r="L769" s="283"/>
      <c r="M769" s="283"/>
      <c r="N769" s="283"/>
      <c r="O769" s="283"/>
      <c r="P769" s="283"/>
      <c r="Q769" s="283"/>
      <c r="R769" s="283"/>
      <c r="S769" s="283"/>
      <c r="T769" s="283"/>
      <c r="U769" s="283"/>
      <c r="V769" s="283"/>
      <c r="W769" s="283"/>
      <c r="X769" s="283"/>
      <c r="Y769" s="283"/>
      <c r="Z769" s="283"/>
      <c r="AA769" s="283"/>
      <c r="AB769" s="283"/>
      <c r="AC769" s="284"/>
      <c r="AE769" s="285"/>
      <c r="AG769" s="285"/>
      <c r="AI769" s="285"/>
      <c r="AK769" s="301"/>
      <c r="AL769" s="2"/>
      <c r="AM769" s="2"/>
    </row>
    <row r="770" spans="1:39" ht="12.75" customHeight="1" outlineLevel="1" x14ac:dyDescent="0.25">
      <c r="A770" s="2"/>
      <c r="D770" s="453" t="str">
        <f t="shared" si="25"/>
        <v>22277000: Nottingham - Newark - Lincoln</v>
      </c>
      <c r="E770" s="102"/>
      <c r="F770" s="140" t="str">
        <f t="shared" ref="F770:F817" si="26">F769</f>
        <v>000 Train Miles</v>
      </c>
      <c r="G770" s="283"/>
      <c r="H770" s="283"/>
      <c r="I770" s="389"/>
      <c r="J770" s="283"/>
      <c r="K770" s="283"/>
      <c r="L770" s="283"/>
      <c r="M770" s="283"/>
      <c r="N770" s="283"/>
      <c r="O770" s="283"/>
      <c r="P770" s="283"/>
      <c r="Q770" s="283"/>
      <c r="R770" s="283"/>
      <c r="S770" s="283"/>
      <c r="T770" s="283"/>
      <c r="U770" s="283"/>
      <c r="V770" s="283"/>
      <c r="W770" s="283"/>
      <c r="X770" s="283"/>
      <c r="Y770" s="283"/>
      <c r="Z770" s="283"/>
      <c r="AA770" s="283"/>
      <c r="AB770" s="283"/>
      <c r="AC770" s="284"/>
      <c r="AE770" s="285"/>
      <c r="AG770" s="285"/>
      <c r="AI770" s="285"/>
      <c r="AK770" s="301"/>
      <c r="AL770" s="2"/>
      <c r="AM770" s="2"/>
    </row>
    <row r="771" spans="1:39" ht="12.75" customHeight="1" outlineLevel="1" x14ac:dyDescent="0.25">
      <c r="A771" s="2"/>
      <c r="D771" s="453" t="str">
        <f t="shared" si="25"/>
        <v>22321000: Nottingham - Leicester</v>
      </c>
      <c r="E771" s="102"/>
      <c r="F771" s="140" t="str">
        <f t="shared" si="26"/>
        <v>000 Train Miles</v>
      </c>
      <c r="G771" s="283"/>
      <c r="H771" s="283"/>
      <c r="I771" s="389"/>
      <c r="J771" s="283"/>
      <c r="K771" s="283"/>
      <c r="L771" s="283"/>
      <c r="M771" s="283"/>
      <c r="N771" s="283"/>
      <c r="O771" s="283"/>
      <c r="P771" s="283"/>
      <c r="Q771" s="283"/>
      <c r="R771" s="283"/>
      <c r="S771" s="283"/>
      <c r="T771" s="283"/>
      <c r="U771" s="283"/>
      <c r="V771" s="283"/>
      <c r="W771" s="283"/>
      <c r="X771" s="283"/>
      <c r="Y771" s="283"/>
      <c r="Z771" s="283"/>
      <c r="AA771" s="283"/>
      <c r="AB771" s="283"/>
      <c r="AC771" s="284"/>
      <c r="AE771" s="285"/>
      <c r="AG771" s="285"/>
      <c r="AI771" s="285"/>
      <c r="AK771" s="301"/>
      <c r="AL771" s="2"/>
      <c r="AM771" s="2"/>
    </row>
    <row r="772" spans="1:39" ht="12.75" customHeight="1" outlineLevel="1" x14ac:dyDescent="0.25">
      <c r="A772" s="2"/>
      <c r="D772" s="453" t="str">
        <f t="shared" si="25"/>
        <v>22323000: Derby - Matlock</v>
      </c>
      <c r="E772" s="102"/>
      <c r="F772" s="140" t="str">
        <f t="shared" si="26"/>
        <v>000 Train Miles</v>
      </c>
      <c r="G772" s="283"/>
      <c r="H772" s="283"/>
      <c r="I772" s="389"/>
      <c r="J772" s="283"/>
      <c r="K772" s="283"/>
      <c r="L772" s="283"/>
      <c r="M772" s="283"/>
      <c r="N772" s="283"/>
      <c r="O772" s="283"/>
      <c r="P772" s="283"/>
      <c r="Q772" s="283"/>
      <c r="R772" s="283"/>
      <c r="S772" s="283"/>
      <c r="T772" s="283"/>
      <c r="U772" s="283"/>
      <c r="V772" s="283"/>
      <c r="W772" s="283"/>
      <c r="X772" s="283"/>
      <c r="Y772" s="283"/>
      <c r="Z772" s="283"/>
      <c r="AA772" s="283"/>
      <c r="AB772" s="283"/>
      <c r="AC772" s="284"/>
      <c r="AE772" s="285"/>
      <c r="AG772" s="285"/>
      <c r="AI772" s="285"/>
      <c r="AK772" s="301"/>
      <c r="AL772" s="2"/>
      <c r="AM772" s="2"/>
    </row>
    <row r="773" spans="1:39" ht="12.75" customHeight="1" outlineLevel="1" x14ac:dyDescent="0.25">
      <c r="A773" s="2"/>
      <c r="D773" s="453" t="str">
        <f t="shared" si="25"/>
        <v>22812000: Doncaster - Lincoln - Spalding/Peterborough</v>
      </c>
      <c r="E773" s="102"/>
      <c r="F773" s="140" t="str">
        <f t="shared" si="26"/>
        <v>000 Train Miles</v>
      </c>
      <c r="G773" s="283"/>
      <c r="H773" s="283"/>
      <c r="I773" s="389"/>
      <c r="J773" s="283"/>
      <c r="K773" s="283"/>
      <c r="L773" s="283"/>
      <c r="M773" s="283"/>
      <c r="N773" s="283"/>
      <c r="O773" s="283"/>
      <c r="P773" s="283"/>
      <c r="Q773" s="283"/>
      <c r="R773" s="283"/>
      <c r="S773" s="283"/>
      <c r="T773" s="283"/>
      <c r="U773" s="283"/>
      <c r="V773" s="283"/>
      <c r="W773" s="283"/>
      <c r="X773" s="283"/>
      <c r="Y773" s="283"/>
      <c r="Z773" s="283"/>
      <c r="AA773" s="283"/>
      <c r="AB773" s="283"/>
      <c r="AC773" s="284"/>
      <c r="AE773" s="285"/>
      <c r="AG773" s="285"/>
      <c r="AI773" s="285"/>
      <c r="AK773" s="301"/>
      <c r="AL773" s="2"/>
      <c r="AM773" s="2"/>
    </row>
    <row r="774" spans="1:39" ht="12.75" customHeight="1" outlineLevel="1" x14ac:dyDescent="0.25">
      <c r="A774" s="2"/>
      <c r="D774" s="453" t="str">
        <f t="shared" si="25"/>
        <v>22320000: Crewe - Stoke - Derby</v>
      </c>
      <c r="E774" s="102"/>
      <c r="F774" s="140" t="str">
        <f t="shared" si="26"/>
        <v>000 Train Miles</v>
      </c>
      <c r="G774" s="283"/>
      <c r="H774" s="283"/>
      <c r="I774" s="389"/>
      <c r="J774" s="283"/>
      <c r="K774" s="283"/>
      <c r="L774" s="283"/>
      <c r="M774" s="283"/>
      <c r="N774" s="283"/>
      <c r="O774" s="283"/>
      <c r="P774" s="283"/>
      <c r="Q774" s="283"/>
      <c r="R774" s="283"/>
      <c r="S774" s="283"/>
      <c r="T774" s="283"/>
      <c r="U774" s="283"/>
      <c r="V774" s="283"/>
      <c r="W774" s="283"/>
      <c r="X774" s="283"/>
      <c r="Y774" s="283"/>
      <c r="Z774" s="283"/>
      <c r="AA774" s="283"/>
      <c r="AB774" s="283"/>
      <c r="AC774" s="284"/>
      <c r="AE774" s="285"/>
      <c r="AG774" s="285"/>
      <c r="AI774" s="285"/>
      <c r="AK774" s="301"/>
      <c r="AL774" s="2"/>
      <c r="AM774" s="2"/>
    </row>
    <row r="775" spans="1:39" ht="12.75" customHeight="1" outlineLevel="1" x14ac:dyDescent="0.25">
      <c r="A775" s="2"/>
      <c r="D775" s="453" t="str">
        <f t="shared" si="25"/>
        <v>22832000: Nottingham - Grantham - Skegness</v>
      </c>
      <c r="E775" s="102"/>
      <c r="F775" s="140" t="str">
        <f t="shared" si="26"/>
        <v>000 Train Miles</v>
      </c>
      <c r="G775" s="283"/>
      <c r="H775" s="283"/>
      <c r="I775" s="389"/>
      <c r="J775" s="283"/>
      <c r="K775" s="283"/>
      <c r="L775" s="283"/>
      <c r="M775" s="283"/>
      <c r="N775" s="283"/>
      <c r="O775" s="283"/>
      <c r="P775" s="283"/>
      <c r="Q775" s="283"/>
      <c r="R775" s="283"/>
      <c r="S775" s="283"/>
      <c r="T775" s="283"/>
      <c r="U775" s="283"/>
      <c r="V775" s="283"/>
      <c r="W775" s="283"/>
      <c r="X775" s="283"/>
      <c r="Y775" s="283"/>
      <c r="Z775" s="283"/>
      <c r="AA775" s="283"/>
      <c r="AB775" s="283"/>
      <c r="AC775" s="284"/>
      <c r="AE775" s="285"/>
      <c r="AG775" s="285"/>
      <c r="AI775" s="285"/>
      <c r="AK775" s="301"/>
      <c r="AL775" s="2"/>
      <c r="AM775" s="2"/>
    </row>
    <row r="776" spans="1:39" ht="12.75" customHeight="1" outlineLevel="1" x14ac:dyDescent="0.25">
      <c r="A776" s="2"/>
      <c r="D776" s="453" t="str">
        <f t="shared" si="25"/>
        <v>22836000: Newark - Nottingham - Lincoln - Grimsby/Cleethorpes</v>
      </c>
      <c r="E776" s="102"/>
      <c r="F776" s="140" t="str">
        <f t="shared" si="26"/>
        <v>000 Train Miles</v>
      </c>
      <c r="G776" s="283"/>
      <c r="H776" s="283"/>
      <c r="I776" s="389"/>
      <c r="J776" s="283"/>
      <c r="K776" s="283"/>
      <c r="L776" s="283"/>
      <c r="M776" s="283"/>
      <c r="N776" s="283"/>
      <c r="O776" s="283"/>
      <c r="P776" s="283"/>
      <c r="Q776" s="283"/>
      <c r="R776" s="283"/>
      <c r="S776" s="283"/>
      <c r="T776" s="283"/>
      <c r="U776" s="283"/>
      <c r="V776" s="283"/>
      <c r="W776" s="283"/>
      <c r="X776" s="283"/>
      <c r="Y776" s="283"/>
      <c r="Z776" s="283"/>
      <c r="AA776" s="283"/>
      <c r="AB776" s="283"/>
      <c r="AC776" s="284"/>
      <c r="AE776" s="285"/>
      <c r="AG776" s="285"/>
      <c r="AI776" s="285"/>
      <c r="AK776" s="301"/>
      <c r="AL776" s="2"/>
      <c r="AM776" s="2"/>
    </row>
    <row r="777" spans="1:39" ht="12.75" customHeight="1" outlineLevel="1" x14ac:dyDescent="0.25">
      <c r="A777" s="2"/>
      <c r="D777" s="453" t="str">
        <f t="shared" si="25"/>
        <v>22269000: Liverpool - Manchester - Sheffield - Nottingham - Peterborough - Norwich</v>
      </c>
      <c r="E777" s="102"/>
      <c r="F777" s="140" t="str">
        <f t="shared" si="26"/>
        <v>000 Train Miles</v>
      </c>
      <c r="G777" s="283"/>
      <c r="H777" s="283"/>
      <c r="I777" s="389"/>
      <c r="J777" s="283"/>
      <c r="K777" s="283"/>
      <c r="L777" s="283"/>
      <c r="M777" s="283"/>
      <c r="N777" s="283"/>
      <c r="O777" s="283"/>
      <c r="P777" s="283"/>
      <c r="Q777" s="283"/>
      <c r="R777" s="283"/>
      <c r="S777" s="283"/>
      <c r="T777" s="283"/>
      <c r="U777" s="283"/>
      <c r="V777" s="283"/>
      <c r="W777" s="283"/>
      <c r="X777" s="283"/>
      <c r="Y777" s="283"/>
      <c r="Z777" s="283"/>
      <c r="AA777" s="283"/>
      <c r="AB777" s="283"/>
      <c r="AC777" s="284"/>
      <c r="AE777" s="285"/>
      <c r="AG777" s="285"/>
      <c r="AI777" s="285"/>
      <c r="AK777" s="301"/>
      <c r="AL777" s="2"/>
      <c r="AM777" s="2"/>
    </row>
    <row r="778" spans="1:39" ht="12.75" customHeight="1" outlineLevel="1" x14ac:dyDescent="0.25">
      <c r="A778" s="2"/>
      <c r="D778" s="453" t="str">
        <f t="shared" si="25"/>
        <v>22150000: St. Pancras-Derby-Sheffield (Fast)</v>
      </c>
      <c r="E778" s="102"/>
      <c r="F778" s="140" t="str">
        <f t="shared" si="26"/>
        <v>000 Train Miles</v>
      </c>
      <c r="G778" s="283"/>
      <c r="H778" s="283"/>
      <c r="I778" s="389"/>
      <c r="J778" s="283"/>
      <c r="K778" s="283"/>
      <c r="L778" s="283"/>
      <c r="M778" s="283"/>
      <c r="N778" s="283"/>
      <c r="O778" s="283"/>
      <c r="P778" s="283"/>
      <c r="Q778" s="283"/>
      <c r="R778" s="283"/>
      <c r="S778" s="283"/>
      <c r="T778" s="283"/>
      <c r="U778" s="283"/>
      <c r="V778" s="283"/>
      <c r="W778" s="283"/>
      <c r="X778" s="283"/>
      <c r="Y778" s="283"/>
      <c r="Z778" s="283"/>
      <c r="AA778" s="283"/>
      <c r="AB778" s="283"/>
      <c r="AC778" s="284"/>
      <c r="AE778" s="285"/>
      <c r="AG778" s="285"/>
      <c r="AI778" s="285"/>
      <c r="AK778" s="301"/>
      <c r="AL778" s="2"/>
      <c r="AM778" s="2"/>
    </row>
    <row r="779" spans="1:39" ht="12.75" customHeight="1" outlineLevel="1" x14ac:dyDescent="0.25">
      <c r="A779" s="2"/>
      <c r="D779" s="453" t="str">
        <f t="shared" si="25"/>
        <v>22153000: St. Pancras - Nottingham (Fast)</v>
      </c>
      <c r="E779" s="102"/>
      <c r="F779" s="140" t="str">
        <f t="shared" si="26"/>
        <v>000 Train Miles</v>
      </c>
      <c r="G779" s="283"/>
      <c r="H779" s="283"/>
      <c r="I779" s="389"/>
      <c r="J779" s="283"/>
      <c r="K779" s="283"/>
      <c r="L779" s="283"/>
      <c r="M779" s="283"/>
      <c r="N779" s="283"/>
      <c r="O779" s="283"/>
      <c r="P779" s="283"/>
      <c r="Q779" s="283"/>
      <c r="R779" s="283"/>
      <c r="S779" s="283"/>
      <c r="T779" s="283"/>
      <c r="U779" s="283"/>
      <c r="V779" s="283"/>
      <c r="W779" s="283"/>
      <c r="X779" s="283"/>
      <c r="Y779" s="283"/>
      <c r="Z779" s="283"/>
      <c r="AA779" s="283"/>
      <c r="AB779" s="283"/>
      <c r="AC779" s="284"/>
      <c r="AE779" s="285"/>
      <c r="AG779" s="285"/>
      <c r="AI779" s="285"/>
      <c r="AK779" s="301"/>
      <c r="AL779" s="2"/>
      <c r="AM779" s="2"/>
    </row>
    <row r="780" spans="1:39" ht="12.75" customHeight="1" outlineLevel="1" x14ac:dyDescent="0.25">
      <c r="A780" s="2"/>
      <c r="D780" s="453" t="str">
        <f t="shared" si="25"/>
        <v>22152000: St. Pancras-Derby-Sheffield (Semi-Fast)</v>
      </c>
      <c r="E780" s="102"/>
      <c r="F780" s="140" t="str">
        <f t="shared" si="26"/>
        <v>000 Train Miles</v>
      </c>
      <c r="G780" s="283"/>
      <c r="H780" s="283"/>
      <c r="I780" s="389"/>
      <c r="J780" s="283"/>
      <c r="K780" s="283"/>
      <c r="L780" s="283"/>
      <c r="M780" s="283"/>
      <c r="N780" s="283"/>
      <c r="O780" s="283"/>
      <c r="P780" s="283"/>
      <c r="Q780" s="283"/>
      <c r="R780" s="283"/>
      <c r="S780" s="283"/>
      <c r="T780" s="283"/>
      <c r="U780" s="283"/>
      <c r="V780" s="283"/>
      <c r="W780" s="283"/>
      <c r="X780" s="283"/>
      <c r="Y780" s="283"/>
      <c r="Z780" s="283"/>
      <c r="AA780" s="283"/>
      <c r="AB780" s="283"/>
      <c r="AC780" s="284"/>
      <c r="AE780" s="285"/>
      <c r="AG780" s="285"/>
      <c r="AI780" s="285"/>
      <c r="AK780" s="301"/>
      <c r="AL780" s="2"/>
      <c r="AM780" s="2"/>
    </row>
    <row r="781" spans="1:39" ht="12.75" customHeight="1" outlineLevel="1" x14ac:dyDescent="0.25">
      <c r="A781" s="2"/>
      <c r="D781" s="453" t="str">
        <f t="shared" si="25"/>
        <v>22154000: St. Pancras - Nottingham (Semi Fast)</v>
      </c>
      <c r="E781" s="102"/>
      <c r="F781" s="140" t="str">
        <f t="shared" si="26"/>
        <v>000 Train Miles</v>
      </c>
      <c r="G781" s="283"/>
      <c r="H781" s="283"/>
      <c r="I781" s="389"/>
      <c r="J781" s="283"/>
      <c r="K781" s="283"/>
      <c r="L781" s="283"/>
      <c r="M781" s="283"/>
      <c r="N781" s="283"/>
      <c r="O781" s="283"/>
      <c r="P781" s="283"/>
      <c r="Q781" s="283"/>
      <c r="R781" s="283"/>
      <c r="S781" s="283"/>
      <c r="T781" s="283"/>
      <c r="U781" s="283"/>
      <c r="V781" s="283"/>
      <c r="W781" s="283"/>
      <c r="X781" s="283"/>
      <c r="Y781" s="283"/>
      <c r="Z781" s="283"/>
      <c r="AA781" s="283"/>
      <c r="AB781" s="283"/>
      <c r="AC781" s="284"/>
      <c r="AE781" s="285"/>
      <c r="AG781" s="285"/>
      <c r="AI781" s="285"/>
      <c r="AK781" s="301"/>
      <c r="AL781" s="2"/>
      <c r="AM781" s="2"/>
    </row>
    <row r="782" spans="1:39" ht="12.75" customHeight="1" outlineLevel="1" x14ac:dyDescent="0.25">
      <c r="A782" s="2"/>
      <c r="D782" s="453" t="str">
        <f t="shared" si="25"/>
        <v>22156000: St. Pancras-Kettering/Corby (Semi Fast)</v>
      </c>
      <c r="E782" s="102"/>
      <c r="F782" s="140" t="str">
        <f t="shared" si="26"/>
        <v>000 Train Miles</v>
      </c>
      <c r="G782" s="283"/>
      <c r="H782" s="283"/>
      <c r="I782" s="389"/>
      <c r="J782" s="283"/>
      <c r="K782" s="283"/>
      <c r="L782" s="283"/>
      <c r="M782" s="283"/>
      <c r="N782" s="283"/>
      <c r="O782" s="283"/>
      <c r="P782" s="283"/>
      <c r="Q782" s="283"/>
      <c r="R782" s="283"/>
      <c r="S782" s="283"/>
      <c r="T782" s="283"/>
      <c r="U782" s="283"/>
      <c r="V782" s="283"/>
      <c r="W782" s="283"/>
      <c r="X782" s="283"/>
      <c r="Y782" s="283"/>
      <c r="Z782" s="283"/>
      <c r="AA782" s="283"/>
      <c r="AB782" s="283"/>
      <c r="AC782" s="284"/>
      <c r="AE782" s="285"/>
      <c r="AG782" s="285"/>
      <c r="AI782" s="285"/>
      <c r="AK782" s="301"/>
      <c r="AL782" s="2"/>
      <c r="AM782" s="2"/>
    </row>
    <row r="783" spans="1:39" ht="12.75" customHeight="1" outlineLevel="1" x14ac:dyDescent="0.25">
      <c r="A783" s="2"/>
      <c r="D783" s="453" t="str">
        <f t="shared" si="25"/>
        <v>22150007: HST/Meridian ECS Movements</v>
      </c>
      <c r="E783" s="102"/>
      <c r="F783" s="140" t="str">
        <f t="shared" si="26"/>
        <v>000 Train Miles</v>
      </c>
      <c r="G783" s="283"/>
      <c r="H783" s="283"/>
      <c r="I783" s="389"/>
      <c r="J783" s="283"/>
      <c r="K783" s="283"/>
      <c r="L783" s="283"/>
      <c r="M783" s="283"/>
      <c r="N783" s="283"/>
      <c r="O783" s="283"/>
      <c r="P783" s="283"/>
      <c r="Q783" s="283"/>
      <c r="R783" s="283"/>
      <c r="S783" s="283"/>
      <c r="T783" s="283"/>
      <c r="U783" s="283"/>
      <c r="V783" s="283"/>
      <c r="W783" s="283"/>
      <c r="X783" s="283"/>
      <c r="Y783" s="283"/>
      <c r="Z783" s="283"/>
      <c r="AA783" s="283"/>
      <c r="AB783" s="283"/>
      <c r="AC783" s="284"/>
      <c r="AE783" s="285"/>
      <c r="AG783" s="285"/>
      <c r="AI783" s="285"/>
      <c r="AK783" s="301"/>
      <c r="AL783" s="2"/>
      <c r="AM783" s="2"/>
    </row>
    <row r="784" spans="1:39" ht="12.75" customHeight="1" outlineLevel="1" x14ac:dyDescent="0.25">
      <c r="A784" s="2"/>
      <c r="D784" s="453" t="str">
        <f t="shared" si="25"/>
        <v>22270000: East Midlands Local/Regional Ecs Moves</v>
      </c>
      <c r="E784" s="102"/>
      <c r="F784" s="140" t="str">
        <f t="shared" si="26"/>
        <v>000 Train Miles</v>
      </c>
      <c r="G784" s="283"/>
      <c r="H784" s="283"/>
      <c r="I784" s="389"/>
      <c r="J784" s="283"/>
      <c r="K784" s="283"/>
      <c r="L784" s="283"/>
      <c r="M784" s="283"/>
      <c r="N784" s="283"/>
      <c r="O784" s="283"/>
      <c r="P784" s="283"/>
      <c r="Q784" s="283"/>
      <c r="R784" s="283"/>
      <c r="S784" s="283"/>
      <c r="T784" s="283"/>
      <c r="U784" s="283"/>
      <c r="V784" s="283"/>
      <c r="W784" s="283"/>
      <c r="X784" s="283"/>
      <c r="Y784" s="283"/>
      <c r="Z784" s="283"/>
      <c r="AA784" s="283"/>
      <c r="AB784" s="283"/>
      <c r="AC784" s="284"/>
      <c r="AE784" s="285"/>
      <c r="AG784" s="285"/>
      <c r="AI784" s="285"/>
      <c r="AK784" s="301"/>
      <c r="AL784" s="2"/>
      <c r="AM784" s="2"/>
    </row>
    <row r="785" spans="1:39" ht="12.75" customHeight="1" outlineLevel="1" x14ac:dyDescent="0.25">
      <c r="A785" s="2"/>
      <c r="D785" s="453" t="str">
        <f t="shared" si="25"/>
        <v>21826000: Cleethorpes - Barton-On-Humber Dtp</v>
      </c>
      <c r="E785" s="102"/>
      <c r="F785" s="140" t="str">
        <f t="shared" si="26"/>
        <v>000 Train Miles</v>
      </c>
      <c r="G785" s="283"/>
      <c r="H785" s="283"/>
      <c r="I785" s="389"/>
      <c r="J785" s="283"/>
      <c r="K785" s="283"/>
      <c r="L785" s="283"/>
      <c r="M785" s="283"/>
      <c r="N785" s="283"/>
      <c r="O785" s="283"/>
      <c r="P785" s="283"/>
      <c r="Q785" s="283"/>
      <c r="R785" s="283"/>
      <c r="S785" s="283"/>
      <c r="T785" s="283"/>
      <c r="U785" s="283"/>
      <c r="V785" s="283"/>
      <c r="W785" s="283"/>
      <c r="X785" s="283"/>
      <c r="Y785" s="283"/>
      <c r="Z785" s="283"/>
      <c r="AA785" s="283"/>
      <c r="AB785" s="283"/>
      <c r="AC785" s="284"/>
      <c r="AE785" s="285"/>
      <c r="AG785" s="285"/>
      <c r="AI785" s="285"/>
      <c r="AK785" s="301"/>
      <c r="AL785" s="2"/>
      <c r="AM785" s="2"/>
    </row>
    <row r="786" spans="1:39" ht="12.75" customHeight="1" outlineLevel="1" x14ac:dyDescent="0.25">
      <c r="A786" s="2"/>
      <c r="D786" s="453" t="str">
        <f t="shared" si="25"/>
        <v>[Capacity Charges Service Code Line 19]</v>
      </c>
      <c r="E786" s="102"/>
      <c r="F786" s="140" t="str">
        <f t="shared" si="26"/>
        <v>000 Train Miles</v>
      </c>
      <c r="G786" s="283"/>
      <c r="H786" s="283"/>
      <c r="I786" s="389"/>
      <c r="J786" s="283"/>
      <c r="K786" s="283"/>
      <c r="L786" s="283"/>
      <c r="M786" s="283"/>
      <c r="N786" s="283"/>
      <c r="O786" s="283"/>
      <c r="P786" s="283"/>
      <c r="Q786" s="283"/>
      <c r="R786" s="283"/>
      <c r="S786" s="283"/>
      <c r="T786" s="283"/>
      <c r="U786" s="283"/>
      <c r="V786" s="283"/>
      <c r="W786" s="283"/>
      <c r="X786" s="283"/>
      <c r="Y786" s="283"/>
      <c r="Z786" s="283"/>
      <c r="AA786" s="283"/>
      <c r="AB786" s="283"/>
      <c r="AC786" s="284"/>
      <c r="AE786" s="285"/>
      <c r="AG786" s="285"/>
      <c r="AI786" s="285"/>
      <c r="AK786" s="301"/>
      <c r="AL786" s="2"/>
      <c r="AM786" s="2"/>
    </row>
    <row r="787" spans="1:39" ht="12.75" customHeight="1" outlineLevel="1" x14ac:dyDescent="0.25">
      <c r="A787" s="2"/>
      <c r="D787" s="453" t="str">
        <f t="shared" si="25"/>
        <v>[Capacity Charges Service Code Line 20]</v>
      </c>
      <c r="E787" s="102"/>
      <c r="F787" s="140" t="str">
        <f>F786</f>
        <v>000 Train Miles</v>
      </c>
      <c r="G787" s="283"/>
      <c r="H787" s="283"/>
      <c r="I787" s="389"/>
      <c r="J787" s="283"/>
      <c r="K787" s="283"/>
      <c r="L787" s="283"/>
      <c r="M787" s="283"/>
      <c r="N787" s="283"/>
      <c r="O787" s="283"/>
      <c r="P787" s="283"/>
      <c r="Q787" s="283"/>
      <c r="R787" s="283"/>
      <c r="S787" s="283"/>
      <c r="T787" s="283"/>
      <c r="U787" s="283"/>
      <c r="V787" s="283"/>
      <c r="W787" s="283"/>
      <c r="X787" s="283"/>
      <c r="Y787" s="283"/>
      <c r="Z787" s="283"/>
      <c r="AA787" s="283"/>
      <c r="AB787" s="283"/>
      <c r="AC787" s="284"/>
      <c r="AE787" s="285"/>
      <c r="AG787" s="285"/>
      <c r="AI787" s="285"/>
      <c r="AK787" s="301"/>
      <c r="AL787" s="2"/>
      <c r="AM787" s="2"/>
    </row>
    <row r="788" spans="1:39" ht="12.75" customHeight="1" outlineLevel="1" x14ac:dyDescent="0.25">
      <c r="A788" s="2"/>
      <c r="D788" s="453" t="str">
        <f t="shared" si="25"/>
        <v>[Capacity Charges Service Code Line 21]</v>
      </c>
      <c r="E788" s="102"/>
      <c r="F788" s="140" t="str">
        <f t="shared" si="26"/>
        <v>000 Train Miles</v>
      </c>
      <c r="G788" s="283"/>
      <c r="H788" s="283"/>
      <c r="I788" s="389"/>
      <c r="J788" s="283"/>
      <c r="K788" s="283"/>
      <c r="L788" s="283"/>
      <c r="M788" s="283"/>
      <c r="N788" s="283"/>
      <c r="O788" s="283"/>
      <c r="P788" s="283"/>
      <c r="Q788" s="283"/>
      <c r="R788" s="283"/>
      <c r="S788" s="283"/>
      <c r="T788" s="283"/>
      <c r="U788" s="283"/>
      <c r="V788" s="283"/>
      <c r="W788" s="283"/>
      <c r="X788" s="283"/>
      <c r="Y788" s="283"/>
      <c r="Z788" s="283"/>
      <c r="AA788" s="283"/>
      <c r="AB788" s="283"/>
      <c r="AC788" s="284"/>
      <c r="AE788" s="285"/>
      <c r="AG788" s="285"/>
      <c r="AI788" s="285"/>
      <c r="AK788" s="301"/>
      <c r="AL788" s="2"/>
      <c r="AM788" s="2"/>
    </row>
    <row r="789" spans="1:39" ht="12.75" customHeight="1" outlineLevel="1" x14ac:dyDescent="0.25">
      <c r="A789" s="2"/>
      <c r="D789" s="453" t="str">
        <f t="shared" si="25"/>
        <v>[Capacity Charges Service Code Line 22]</v>
      </c>
      <c r="E789" s="102"/>
      <c r="F789" s="140" t="str">
        <f t="shared" si="26"/>
        <v>000 Train Miles</v>
      </c>
      <c r="G789" s="283"/>
      <c r="H789" s="283"/>
      <c r="I789" s="389"/>
      <c r="J789" s="283"/>
      <c r="K789" s="283"/>
      <c r="L789" s="283"/>
      <c r="M789" s="283"/>
      <c r="N789" s="283"/>
      <c r="O789" s="283"/>
      <c r="P789" s="283"/>
      <c r="Q789" s="283"/>
      <c r="R789" s="283"/>
      <c r="S789" s="283"/>
      <c r="T789" s="283"/>
      <c r="U789" s="283"/>
      <c r="V789" s="283"/>
      <c r="W789" s="283"/>
      <c r="X789" s="283"/>
      <c r="Y789" s="283"/>
      <c r="Z789" s="283"/>
      <c r="AA789" s="283"/>
      <c r="AB789" s="283"/>
      <c r="AC789" s="284"/>
      <c r="AE789" s="285"/>
      <c r="AG789" s="285"/>
      <c r="AI789" s="285"/>
      <c r="AK789" s="301"/>
      <c r="AL789" s="2"/>
      <c r="AM789" s="2"/>
    </row>
    <row r="790" spans="1:39" ht="12.75" customHeight="1" outlineLevel="1" x14ac:dyDescent="0.25">
      <c r="A790" s="2"/>
      <c r="D790" s="453" t="str">
        <f t="shared" si="25"/>
        <v>[Capacity Charges Service Code Line 23]</v>
      </c>
      <c r="E790" s="102"/>
      <c r="F790" s="140" t="str">
        <f t="shared" si="26"/>
        <v>000 Train Miles</v>
      </c>
      <c r="G790" s="283"/>
      <c r="H790" s="283"/>
      <c r="I790" s="389"/>
      <c r="J790" s="283"/>
      <c r="K790" s="283"/>
      <c r="L790" s="283"/>
      <c r="M790" s="283"/>
      <c r="N790" s="283"/>
      <c r="O790" s="283"/>
      <c r="P790" s="283"/>
      <c r="Q790" s="283"/>
      <c r="R790" s="283"/>
      <c r="S790" s="283"/>
      <c r="T790" s="283"/>
      <c r="U790" s="283"/>
      <c r="V790" s="283"/>
      <c r="W790" s="283"/>
      <c r="X790" s="283"/>
      <c r="Y790" s="283"/>
      <c r="Z790" s="283"/>
      <c r="AA790" s="283"/>
      <c r="AB790" s="283"/>
      <c r="AC790" s="284"/>
      <c r="AE790" s="285"/>
      <c r="AG790" s="285"/>
      <c r="AI790" s="285"/>
      <c r="AK790" s="301"/>
      <c r="AL790" s="2"/>
      <c r="AM790" s="2"/>
    </row>
    <row r="791" spans="1:39" ht="12.75" customHeight="1" outlineLevel="1" x14ac:dyDescent="0.25">
      <c r="A791" s="2"/>
      <c r="D791" s="453" t="str">
        <f t="shared" si="25"/>
        <v>[Capacity Charges Service Code Line 24]</v>
      </c>
      <c r="E791" s="102"/>
      <c r="F791" s="140" t="str">
        <f t="shared" si="26"/>
        <v>000 Train Miles</v>
      </c>
      <c r="G791" s="283"/>
      <c r="H791" s="283"/>
      <c r="I791" s="389"/>
      <c r="J791" s="283"/>
      <c r="K791" s="283"/>
      <c r="L791" s="283"/>
      <c r="M791" s="283"/>
      <c r="N791" s="283"/>
      <c r="O791" s="283"/>
      <c r="P791" s="283"/>
      <c r="Q791" s="283"/>
      <c r="R791" s="283"/>
      <c r="S791" s="283"/>
      <c r="T791" s="283"/>
      <c r="U791" s="283"/>
      <c r="V791" s="283"/>
      <c r="W791" s="283"/>
      <c r="X791" s="283"/>
      <c r="Y791" s="283"/>
      <c r="Z791" s="283"/>
      <c r="AA791" s="283"/>
      <c r="AB791" s="283"/>
      <c r="AC791" s="284"/>
      <c r="AE791" s="285"/>
      <c r="AG791" s="285"/>
      <c r="AI791" s="285"/>
      <c r="AK791" s="301"/>
      <c r="AL791" s="2"/>
      <c r="AM791" s="2"/>
    </row>
    <row r="792" spans="1:39" ht="12.75" customHeight="1" outlineLevel="1" x14ac:dyDescent="0.25">
      <c r="A792" s="2"/>
      <c r="D792" s="453" t="str">
        <f t="shared" si="25"/>
        <v>[Capacity Charges Service Code Line 25]</v>
      </c>
      <c r="E792" s="102"/>
      <c r="F792" s="140" t="str">
        <f t="shared" si="26"/>
        <v>000 Train Miles</v>
      </c>
      <c r="G792" s="283"/>
      <c r="H792" s="283"/>
      <c r="I792" s="389"/>
      <c r="J792" s="283"/>
      <c r="K792" s="283"/>
      <c r="L792" s="283"/>
      <c r="M792" s="283"/>
      <c r="N792" s="283"/>
      <c r="O792" s="283"/>
      <c r="P792" s="283"/>
      <c r="Q792" s="283"/>
      <c r="R792" s="283"/>
      <c r="S792" s="283"/>
      <c r="T792" s="283"/>
      <c r="U792" s="283"/>
      <c r="V792" s="283"/>
      <c r="W792" s="283"/>
      <c r="X792" s="283"/>
      <c r="Y792" s="283"/>
      <c r="Z792" s="283"/>
      <c r="AA792" s="283"/>
      <c r="AB792" s="283"/>
      <c r="AC792" s="284"/>
      <c r="AE792" s="285"/>
      <c r="AG792" s="285"/>
      <c r="AI792" s="285"/>
      <c r="AK792" s="301"/>
      <c r="AL792" s="2"/>
      <c r="AM792" s="2"/>
    </row>
    <row r="793" spans="1:39" ht="12.75" customHeight="1" outlineLevel="1" x14ac:dyDescent="0.25">
      <c r="A793" s="2"/>
      <c r="D793" s="453" t="str">
        <f t="shared" si="25"/>
        <v>[Capacity Charges Service Code Line 26]</v>
      </c>
      <c r="E793" s="102"/>
      <c r="F793" s="140" t="str">
        <f t="shared" si="26"/>
        <v>000 Train Miles</v>
      </c>
      <c r="G793" s="283"/>
      <c r="H793" s="283"/>
      <c r="I793" s="389"/>
      <c r="J793" s="283"/>
      <c r="K793" s="283"/>
      <c r="L793" s="283"/>
      <c r="M793" s="283"/>
      <c r="N793" s="283"/>
      <c r="O793" s="283"/>
      <c r="P793" s="283"/>
      <c r="Q793" s="283"/>
      <c r="R793" s="283"/>
      <c r="S793" s="283"/>
      <c r="T793" s="283"/>
      <c r="U793" s="283"/>
      <c r="V793" s="283"/>
      <c r="W793" s="283"/>
      <c r="X793" s="283"/>
      <c r="Y793" s="283"/>
      <c r="Z793" s="283"/>
      <c r="AA793" s="283"/>
      <c r="AB793" s="283"/>
      <c r="AC793" s="284"/>
      <c r="AE793" s="285"/>
      <c r="AG793" s="285"/>
      <c r="AI793" s="285"/>
      <c r="AK793" s="301"/>
      <c r="AL793" s="2"/>
      <c r="AM793" s="2"/>
    </row>
    <row r="794" spans="1:39" ht="12.75" customHeight="1" outlineLevel="1" x14ac:dyDescent="0.25">
      <c r="A794" s="2"/>
      <c r="D794" s="453" t="str">
        <f t="shared" si="25"/>
        <v>[Capacity Charges Service Code Line 27]</v>
      </c>
      <c r="E794" s="102"/>
      <c r="F794" s="140" t="str">
        <f t="shared" si="26"/>
        <v>000 Train Miles</v>
      </c>
      <c r="G794" s="283"/>
      <c r="H794" s="283"/>
      <c r="I794" s="389"/>
      <c r="J794" s="283"/>
      <c r="K794" s="283"/>
      <c r="L794" s="283"/>
      <c r="M794" s="283"/>
      <c r="N794" s="283"/>
      <c r="O794" s="283"/>
      <c r="P794" s="283"/>
      <c r="Q794" s="283"/>
      <c r="R794" s="283"/>
      <c r="S794" s="283"/>
      <c r="T794" s="283"/>
      <c r="U794" s="283"/>
      <c r="V794" s="283"/>
      <c r="W794" s="283"/>
      <c r="X794" s="283"/>
      <c r="Y794" s="283"/>
      <c r="Z794" s="283"/>
      <c r="AA794" s="283"/>
      <c r="AB794" s="283"/>
      <c r="AC794" s="284"/>
      <c r="AE794" s="285"/>
      <c r="AG794" s="285"/>
      <c r="AI794" s="285"/>
      <c r="AK794" s="301"/>
      <c r="AL794" s="2"/>
      <c r="AM794" s="2"/>
    </row>
    <row r="795" spans="1:39" ht="12.75" customHeight="1" outlineLevel="1" x14ac:dyDescent="0.25">
      <c r="A795" s="2"/>
      <c r="D795" s="453" t="str">
        <f t="shared" si="25"/>
        <v>[Capacity Charges Service Code Line 28]</v>
      </c>
      <c r="E795" s="102"/>
      <c r="F795" s="140" t="str">
        <f t="shared" si="26"/>
        <v>000 Train Miles</v>
      </c>
      <c r="G795" s="283"/>
      <c r="H795" s="283"/>
      <c r="I795" s="389"/>
      <c r="J795" s="283"/>
      <c r="K795" s="283"/>
      <c r="L795" s="283"/>
      <c r="M795" s="283"/>
      <c r="N795" s="283"/>
      <c r="O795" s="283"/>
      <c r="P795" s="283"/>
      <c r="Q795" s="283"/>
      <c r="R795" s="283"/>
      <c r="S795" s="283"/>
      <c r="T795" s="283"/>
      <c r="U795" s="283"/>
      <c r="V795" s="283"/>
      <c r="W795" s="283"/>
      <c r="X795" s="283"/>
      <c r="Y795" s="283"/>
      <c r="Z795" s="283"/>
      <c r="AA795" s="283"/>
      <c r="AB795" s="283"/>
      <c r="AC795" s="284"/>
      <c r="AE795" s="285"/>
      <c r="AG795" s="285"/>
      <c r="AI795" s="285"/>
      <c r="AK795" s="301"/>
      <c r="AL795" s="2"/>
      <c r="AM795" s="2"/>
    </row>
    <row r="796" spans="1:39" ht="12.75" customHeight="1" outlineLevel="1" x14ac:dyDescent="0.25">
      <c r="A796" s="2"/>
      <c r="D796" s="453" t="str">
        <f t="shared" si="25"/>
        <v>[Capacity Charges Service Code Line 29]</v>
      </c>
      <c r="E796" s="102"/>
      <c r="F796" s="140" t="str">
        <f t="shared" si="26"/>
        <v>000 Train Miles</v>
      </c>
      <c r="G796" s="283"/>
      <c r="H796" s="283"/>
      <c r="I796" s="389"/>
      <c r="J796" s="283"/>
      <c r="K796" s="283"/>
      <c r="L796" s="283"/>
      <c r="M796" s="283"/>
      <c r="N796" s="283"/>
      <c r="O796" s="283"/>
      <c r="P796" s="283"/>
      <c r="Q796" s="283"/>
      <c r="R796" s="283"/>
      <c r="S796" s="283"/>
      <c r="T796" s="283"/>
      <c r="U796" s="283"/>
      <c r="V796" s="283"/>
      <c r="W796" s="283"/>
      <c r="X796" s="283"/>
      <c r="Y796" s="283"/>
      <c r="Z796" s="283"/>
      <c r="AA796" s="283"/>
      <c r="AB796" s="283"/>
      <c r="AC796" s="284"/>
      <c r="AE796" s="285"/>
      <c r="AG796" s="285"/>
      <c r="AI796" s="285"/>
      <c r="AK796" s="301"/>
      <c r="AL796" s="2"/>
      <c r="AM796" s="2"/>
    </row>
    <row r="797" spans="1:39" ht="12.75" customHeight="1" outlineLevel="1" x14ac:dyDescent="0.25">
      <c r="A797" s="2"/>
      <c r="D797" s="453" t="str">
        <f t="shared" si="25"/>
        <v>[Capacity Charges Service Code Line 30]</v>
      </c>
      <c r="E797" s="102"/>
      <c r="F797" s="140" t="str">
        <f t="shared" si="26"/>
        <v>000 Train Miles</v>
      </c>
      <c r="G797" s="283"/>
      <c r="H797" s="283"/>
      <c r="I797" s="389"/>
      <c r="J797" s="283"/>
      <c r="K797" s="283"/>
      <c r="L797" s="283"/>
      <c r="M797" s="283"/>
      <c r="N797" s="283"/>
      <c r="O797" s="283"/>
      <c r="P797" s="283"/>
      <c r="Q797" s="283"/>
      <c r="R797" s="283"/>
      <c r="S797" s="283"/>
      <c r="T797" s="283"/>
      <c r="U797" s="283"/>
      <c r="V797" s="283"/>
      <c r="W797" s="283"/>
      <c r="X797" s="283"/>
      <c r="Y797" s="283"/>
      <c r="Z797" s="283"/>
      <c r="AA797" s="283"/>
      <c r="AB797" s="283"/>
      <c r="AC797" s="284"/>
      <c r="AE797" s="285"/>
      <c r="AG797" s="285"/>
      <c r="AI797" s="285"/>
      <c r="AK797" s="301"/>
      <c r="AL797" s="2"/>
      <c r="AM797" s="2"/>
    </row>
    <row r="798" spans="1:39" ht="12.75" customHeight="1" outlineLevel="1" x14ac:dyDescent="0.25">
      <c r="A798" s="2"/>
      <c r="D798" s="453" t="str">
        <f t="shared" si="25"/>
        <v>[Capacity Charges Service Code Line 31]</v>
      </c>
      <c r="E798" s="102"/>
      <c r="F798" s="140" t="str">
        <f t="shared" si="26"/>
        <v>000 Train Miles</v>
      </c>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4"/>
      <c r="AE798" s="285"/>
      <c r="AG798" s="285"/>
      <c r="AI798" s="285"/>
      <c r="AK798" s="301"/>
      <c r="AL798" s="2"/>
      <c r="AM798" s="2"/>
    </row>
    <row r="799" spans="1:39" ht="12.75" customHeight="1" outlineLevel="1" x14ac:dyDescent="0.25">
      <c r="A799" s="2"/>
      <c r="D799" s="453" t="str">
        <f t="shared" si="25"/>
        <v>[Capacity Charges Service Code Line 32]</v>
      </c>
      <c r="E799" s="102"/>
      <c r="F799" s="140" t="str">
        <f t="shared" si="26"/>
        <v>000 Train Miles</v>
      </c>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4"/>
      <c r="AE799" s="285"/>
      <c r="AG799" s="285"/>
      <c r="AI799" s="285"/>
      <c r="AK799" s="301"/>
      <c r="AL799" s="2"/>
      <c r="AM799" s="2"/>
    </row>
    <row r="800" spans="1:39" ht="12.75" customHeight="1" outlineLevel="1" x14ac:dyDescent="0.25">
      <c r="A800" s="2"/>
      <c r="D800" s="453" t="str">
        <f t="shared" si="25"/>
        <v>[Capacity Charges Service Code Line 33]</v>
      </c>
      <c r="E800" s="102"/>
      <c r="F800" s="140" t="str">
        <f t="shared" si="26"/>
        <v>000 Train Miles</v>
      </c>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4"/>
      <c r="AE800" s="285"/>
      <c r="AG800" s="285"/>
      <c r="AI800" s="285"/>
      <c r="AK800" s="301"/>
      <c r="AL800" s="2"/>
      <c r="AM800" s="2"/>
    </row>
    <row r="801" spans="1:39" ht="12.75" customHeight="1" outlineLevel="1" x14ac:dyDescent="0.25">
      <c r="A801" s="2"/>
      <c r="D801" s="453" t="str">
        <f t="shared" si="25"/>
        <v>[Capacity Charges Service Code Line 34]</v>
      </c>
      <c r="E801" s="102"/>
      <c r="F801" s="140" t="str">
        <f t="shared" si="26"/>
        <v>000 Train Miles</v>
      </c>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4"/>
      <c r="AE801" s="285"/>
      <c r="AG801" s="285"/>
      <c r="AI801" s="285"/>
      <c r="AK801" s="301"/>
      <c r="AL801" s="2"/>
      <c r="AM801" s="2"/>
    </row>
    <row r="802" spans="1:39" ht="12.75" customHeight="1" outlineLevel="1" x14ac:dyDescent="0.25">
      <c r="A802" s="2"/>
      <c r="D802" s="453" t="str">
        <f t="shared" si="25"/>
        <v>[Capacity Charges Service Code Line 35]</v>
      </c>
      <c r="E802" s="102"/>
      <c r="F802" s="140" t="str">
        <f t="shared" si="26"/>
        <v>000 Train Miles</v>
      </c>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4"/>
      <c r="AE802" s="285"/>
      <c r="AG802" s="285"/>
      <c r="AI802" s="285"/>
      <c r="AK802" s="301"/>
      <c r="AL802" s="2"/>
      <c r="AM802" s="2"/>
    </row>
    <row r="803" spans="1:39" ht="12.75" customHeight="1" outlineLevel="1" x14ac:dyDescent="0.25">
      <c r="A803" s="2"/>
      <c r="D803" s="453" t="str">
        <f t="shared" si="25"/>
        <v>[Capacity Charges Service Code Line 36]</v>
      </c>
      <c r="E803" s="102"/>
      <c r="F803" s="140" t="str">
        <f t="shared" si="26"/>
        <v>000 Train Miles</v>
      </c>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4"/>
      <c r="AE803" s="285"/>
      <c r="AG803" s="285"/>
      <c r="AI803" s="285"/>
      <c r="AK803" s="301"/>
      <c r="AL803" s="2"/>
      <c r="AM803" s="2"/>
    </row>
    <row r="804" spans="1:39" ht="12.75" customHeight="1" outlineLevel="1" x14ac:dyDescent="0.25">
      <c r="A804" s="2"/>
      <c r="D804" s="453" t="str">
        <f t="shared" si="25"/>
        <v>[Capacity Charges Service Code Line 37]</v>
      </c>
      <c r="E804" s="102"/>
      <c r="F804" s="140" t="str">
        <f t="shared" si="26"/>
        <v>000 Train Miles</v>
      </c>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4"/>
      <c r="AE804" s="285"/>
      <c r="AG804" s="285"/>
      <c r="AI804" s="285"/>
      <c r="AK804" s="301"/>
      <c r="AL804" s="2"/>
      <c r="AM804" s="2"/>
    </row>
    <row r="805" spans="1:39" ht="12.75" customHeight="1" outlineLevel="1" x14ac:dyDescent="0.25">
      <c r="A805" s="2"/>
      <c r="D805" s="453" t="str">
        <f t="shared" si="25"/>
        <v>[Capacity Charges Service Code Line 38]</v>
      </c>
      <c r="E805" s="102"/>
      <c r="F805" s="140" t="str">
        <f t="shared" si="26"/>
        <v>000 Train Miles</v>
      </c>
      <c r="G805" s="283"/>
      <c r="H805" s="283"/>
      <c r="I805" s="389"/>
      <c r="J805" s="283"/>
      <c r="K805" s="283"/>
      <c r="L805" s="283"/>
      <c r="M805" s="283"/>
      <c r="N805" s="283"/>
      <c r="O805" s="283"/>
      <c r="P805" s="283"/>
      <c r="Q805" s="283"/>
      <c r="R805" s="283"/>
      <c r="S805" s="283"/>
      <c r="T805" s="283"/>
      <c r="U805" s="283"/>
      <c r="V805" s="283"/>
      <c r="W805" s="283"/>
      <c r="X805" s="283"/>
      <c r="Y805" s="283"/>
      <c r="Z805" s="283"/>
      <c r="AA805" s="283"/>
      <c r="AB805" s="283"/>
      <c r="AC805" s="284"/>
      <c r="AE805" s="285"/>
      <c r="AG805" s="285"/>
      <c r="AI805" s="285"/>
      <c r="AK805" s="301"/>
      <c r="AL805" s="2"/>
      <c r="AM805" s="2"/>
    </row>
    <row r="806" spans="1:39" ht="12.75" customHeight="1" outlineLevel="1" x14ac:dyDescent="0.25">
      <c r="A806" s="2"/>
      <c r="D806" s="453" t="str">
        <f t="shared" si="25"/>
        <v>[Capacity Charges Service Code Line 39]</v>
      </c>
      <c r="E806" s="102"/>
      <c r="F806" s="140" t="str">
        <f t="shared" si="26"/>
        <v>000 Train Miles</v>
      </c>
      <c r="G806" s="283"/>
      <c r="H806" s="283"/>
      <c r="I806" s="389"/>
      <c r="J806" s="283"/>
      <c r="K806" s="283"/>
      <c r="L806" s="283"/>
      <c r="M806" s="283"/>
      <c r="N806" s="283"/>
      <c r="O806" s="283"/>
      <c r="P806" s="283"/>
      <c r="Q806" s="283"/>
      <c r="R806" s="283"/>
      <c r="S806" s="283"/>
      <c r="T806" s="283"/>
      <c r="U806" s="283"/>
      <c r="V806" s="283"/>
      <c r="W806" s="283"/>
      <c r="X806" s="283"/>
      <c r="Y806" s="283"/>
      <c r="Z806" s="283"/>
      <c r="AA806" s="283"/>
      <c r="AB806" s="283"/>
      <c r="AC806" s="284"/>
      <c r="AE806" s="285"/>
      <c r="AG806" s="285"/>
      <c r="AI806" s="285"/>
      <c r="AK806" s="301"/>
      <c r="AL806" s="2"/>
      <c r="AM806" s="2"/>
    </row>
    <row r="807" spans="1:39" ht="12.75" customHeight="1" outlineLevel="1" x14ac:dyDescent="0.25">
      <c r="A807" s="2"/>
      <c r="D807" s="453" t="str">
        <f t="shared" si="25"/>
        <v>[Capacity Charges Service Code Line 40]</v>
      </c>
      <c r="E807" s="102"/>
      <c r="F807" s="140" t="str">
        <f t="shared" si="26"/>
        <v>000 Train Miles</v>
      </c>
      <c r="G807" s="283"/>
      <c r="H807" s="283"/>
      <c r="I807" s="389"/>
      <c r="J807" s="283"/>
      <c r="K807" s="283"/>
      <c r="L807" s="283"/>
      <c r="M807" s="283"/>
      <c r="N807" s="283"/>
      <c r="O807" s="283"/>
      <c r="P807" s="283"/>
      <c r="Q807" s="283"/>
      <c r="R807" s="283"/>
      <c r="S807" s="283"/>
      <c r="T807" s="283"/>
      <c r="U807" s="283"/>
      <c r="V807" s="283"/>
      <c r="W807" s="283"/>
      <c r="X807" s="283"/>
      <c r="Y807" s="283"/>
      <c r="Z807" s="283"/>
      <c r="AA807" s="283"/>
      <c r="AB807" s="283"/>
      <c r="AC807" s="284"/>
      <c r="AE807" s="285"/>
      <c r="AG807" s="285"/>
      <c r="AI807" s="285"/>
      <c r="AK807" s="301"/>
      <c r="AL807" s="2"/>
      <c r="AM807" s="2"/>
    </row>
    <row r="808" spans="1:39" ht="12.75" customHeight="1" outlineLevel="1" x14ac:dyDescent="0.25">
      <c r="A808" s="2"/>
      <c r="D808" s="453" t="str">
        <f t="shared" si="25"/>
        <v>[Capacity Charges Service Code Line 41]</v>
      </c>
      <c r="E808" s="102"/>
      <c r="F808" s="140" t="str">
        <f t="shared" si="26"/>
        <v>000 Train Miles</v>
      </c>
      <c r="G808" s="283"/>
      <c r="H808" s="283"/>
      <c r="I808" s="389"/>
      <c r="J808" s="283"/>
      <c r="K808" s="283"/>
      <c r="L808" s="283"/>
      <c r="M808" s="283"/>
      <c r="N808" s="283"/>
      <c r="O808" s="283"/>
      <c r="P808" s="283"/>
      <c r="Q808" s="283"/>
      <c r="R808" s="283"/>
      <c r="S808" s="283"/>
      <c r="T808" s="283"/>
      <c r="U808" s="283"/>
      <c r="V808" s="283"/>
      <c r="W808" s="283"/>
      <c r="X808" s="283"/>
      <c r="Y808" s="283"/>
      <c r="Z808" s="283"/>
      <c r="AA808" s="283"/>
      <c r="AB808" s="283"/>
      <c r="AC808" s="284"/>
      <c r="AE808" s="285"/>
      <c r="AG808" s="285"/>
      <c r="AI808" s="285"/>
      <c r="AK808" s="301"/>
      <c r="AL808" s="2"/>
      <c r="AM808" s="2"/>
    </row>
    <row r="809" spans="1:39" ht="12.75" customHeight="1" outlineLevel="1" x14ac:dyDescent="0.25">
      <c r="A809" s="2"/>
      <c r="D809" s="453" t="str">
        <f t="shared" si="25"/>
        <v>[Capacity Charges Service Code Line 42]</v>
      </c>
      <c r="E809" s="102"/>
      <c r="F809" s="140" t="str">
        <f t="shared" si="26"/>
        <v>000 Train Miles</v>
      </c>
      <c r="G809" s="283"/>
      <c r="H809" s="283"/>
      <c r="I809" s="389"/>
      <c r="J809" s="283"/>
      <c r="K809" s="283"/>
      <c r="L809" s="283"/>
      <c r="M809" s="283"/>
      <c r="N809" s="283"/>
      <c r="O809" s="283"/>
      <c r="P809" s="283"/>
      <c r="Q809" s="283"/>
      <c r="R809" s="283"/>
      <c r="S809" s="283"/>
      <c r="T809" s="283"/>
      <c r="U809" s="283"/>
      <c r="V809" s="283"/>
      <c r="W809" s="283"/>
      <c r="X809" s="283"/>
      <c r="Y809" s="283"/>
      <c r="Z809" s="283"/>
      <c r="AA809" s="283"/>
      <c r="AB809" s="283"/>
      <c r="AC809" s="284"/>
      <c r="AE809" s="285"/>
      <c r="AG809" s="285"/>
      <c r="AI809" s="285"/>
      <c r="AK809" s="301"/>
      <c r="AL809" s="2"/>
      <c r="AM809" s="2"/>
    </row>
    <row r="810" spans="1:39" ht="12.75" customHeight="1" outlineLevel="1" x14ac:dyDescent="0.25">
      <c r="A810" s="2"/>
      <c r="D810" s="453" t="str">
        <f t="shared" si="25"/>
        <v>[Capacity Charges Service Code Line 43]</v>
      </c>
      <c r="E810" s="102"/>
      <c r="F810" s="140" t="str">
        <f t="shared" si="26"/>
        <v>000 Train Miles</v>
      </c>
      <c r="G810" s="283"/>
      <c r="H810" s="283"/>
      <c r="I810" s="389"/>
      <c r="J810" s="283"/>
      <c r="K810" s="283"/>
      <c r="L810" s="283"/>
      <c r="M810" s="283"/>
      <c r="N810" s="283"/>
      <c r="O810" s="283"/>
      <c r="P810" s="283"/>
      <c r="Q810" s="283"/>
      <c r="R810" s="283"/>
      <c r="S810" s="283"/>
      <c r="T810" s="283"/>
      <c r="U810" s="283"/>
      <c r="V810" s="283"/>
      <c r="W810" s="283"/>
      <c r="X810" s="283"/>
      <c r="Y810" s="283"/>
      <c r="Z810" s="283"/>
      <c r="AA810" s="283"/>
      <c r="AB810" s="283"/>
      <c r="AC810" s="284"/>
      <c r="AE810" s="285"/>
      <c r="AG810" s="285"/>
      <c r="AI810" s="285"/>
      <c r="AK810" s="301"/>
      <c r="AL810" s="2"/>
      <c r="AM810" s="2"/>
    </row>
    <row r="811" spans="1:39" ht="12.75" customHeight="1" outlineLevel="1" x14ac:dyDescent="0.25">
      <c r="A811" s="2"/>
      <c r="D811" s="453" t="str">
        <f t="shared" si="25"/>
        <v>[Capacity Charges Service Code Line 44]</v>
      </c>
      <c r="E811" s="102"/>
      <c r="F811" s="140" t="str">
        <f t="shared" si="26"/>
        <v>000 Train Miles</v>
      </c>
      <c r="G811" s="283"/>
      <c r="H811" s="283"/>
      <c r="I811" s="389"/>
      <c r="J811" s="283"/>
      <c r="K811" s="283"/>
      <c r="L811" s="283"/>
      <c r="M811" s="283"/>
      <c r="N811" s="283"/>
      <c r="O811" s="283"/>
      <c r="P811" s="283"/>
      <c r="Q811" s="283"/>
      <c r="R811" s="283"/>
      <c r="S811" s="283"/>
      <c r="T811" s="283"/>
      <c r="U811" s="283"/>
      <c r="V811" s="283"/>
      <c r="W811" s="283"/>
      <c r="X811" s="283"/>
      <c r="Y811" s="283"/>
      <c r="Z811" s="283"/>
      <c r="AA811" s="283"/>
      <c r="AB811" s="283"/>
      <c r="AC811" s="284"/>
      <c r="AE811" s="285"/>
      <c r="AG811" s="285"/>
      <c r="AI811" s="285"/>
      <c r="AK811" s="301"/>
      <c r="AL811" s="2"/>
      <c r="AM811" s="2"/>
    </row>
    <row r="812" spans="1:39" ht="12.75" customHeight="1" outlineLevel="1" x14ac:dyDescent="0.25">
      <c r="A812" s="2"/>
      <c r="D812" s="453" t="str">
        <f t="shared" si="25"/>
        <v>[Capacity Charges Service Code Line 45]</v>
      </c>
      <c r="E812" s="102"/>
      <c r="F812" s="140" t="str">
        <f t="shared" si="26"/>
        <v>000 Train Miles</v>
      </c>
      <c r="G812" s="283"/>
      <c r="H812" s="283"/>
      <c r="I812" s="389"/>
      <c r="J812" s="283"/>
      <c r="K812" s="283"/>
      <c r="L812" s="283"/>
      <c r="M812" s="283"/>
      <c r="N812" s="283"/>
      <c r="O812" s="283"/>
      <c r="P812" s="283"/>
      <c r="Q812" s="283"/>
      <c r="R812" s="283"/>
      <c r="S812" s="283"/>
      <c r="T812" s="283"/>
      <c r="U812" s="283"/>
      <c r="V812" s="283"/>
      <c r="W812" s="283"/>
      <c r="X812" s="283"/>
      <c r="Y812" s="283"/>
      <c r="Z812" s="283"/>
      <c r="AA812" s="283"/>
      <c r="AB812" s="283"/>
      <c r="AC812" s="284"/>
      <c r="AE812" s="285"/>
      <c r="AG812" s="285"/>
      <c r="AI812" s="285"/>
      <c r="AK812" s="301"/>
      <c r="AL812" s="2"/>
      <c r="AM812" s="2"/>
    </row>
    <row r="813" spans="1:39" ht="12.75" customHeight="1" outlineLevel="1" x14ac:dyDescent="0.25">
      <c r="A813" s="2"/>
      <c r="D813" s="453" t="str">
        <f t="shared" si="25"/>
        <v>[Capacity Charges Service Code Line 46]</v>
      </c>
      <c r="E813" s="102"/>
      <c r="F813" s="140" t="str">
        <f t="shared" si="26"/>
        <v>000 Train Miles</v>
      </c>
      <c r="G813" s="283"/>
      <c r="H813" s="283"/>
      <c r="I813" s="389"/>
      <c r="J813" s="283"/>
      <c r="K813" s="283"/>
      <c r="L813" s="283"/>
      <c r="M813" s="283"/>
      <c r="N813" s="283"/>
      <c r="O813" s="283"/>
      <c r="P813" s="283"/>
      <c r="Q813" s="283"/>
      <c r="R813" s="283"/>
      <c r="S813" s="283"/>
      <c r="T813" s="283"/>
      <c r="U813" s="283"/>
      <c r="V813" s="283"/>
      <c r="W813" s="283"/>
      <c r="X813" s="283"/>
      <c r="Y813" s="283"/>
      <c r="Z813" s="283"/>
      <c r="AA813" s="283"/>
      <c r="AB813" s="283"/>
      <c r="AC813" s="284"/>
      <c r="AE813" s="285"/>
      <c r="AG813" s="285"/>
      <c r="AI813" s="285"/>
      <c r="AK813" s="301"/>
      <c r="AL813" s="2"/>
      <c r="AM813" s="2"/>
    </row>
    <row r="814" spans="1:39" ht="12.75" customHeight="1" outlineLevel="1" x14ac:dyDescent="0.25">
      <c r="A814" s="2"/>
      <c r="D814" s="453" t="str">
        <f t="shared" si="25"/>
        <v>[Capacity Charges Service Code Line 47]</v>
      </c>
      <c r="E814" s="102"/>
      <c r="F814" s="140" t="str">
        <f t="shared" si="26"/>
        <v>000 Train Miles</v>
      </c>
      <c r="G814" s="283"/>
      <c r="H814" s="283"/>
      <c r="I814" s="389"/>
      <c r="J814" s="283"/>
      <c r="K814" s="283"/>
      <c r="L814" s="283"/>
      <c r="M814" s="283"/>
      <c r="N814" s="283"/>
      <c r="O814" s="283"/>
      <c r="P814" s="283"/>
      <c r="Q814" s="283"/>
      <c r="R814" s="283"/>
      <c r="S814" s="283"/>
      <c r="T814" s="283"/>
      <c r="U814" s="283"/>
      <c r="V814" s="283"/>
      <c r="W814" s="283"/>
      <c r="X814" s="283"/>
      <c r="Y814" s="283"/>
      <c r="Z814" s="283"/>
      <c r="AA814" s="283"/>
      <c r="AB814" s="283"/>
      <c r="AC814" s="284"/>
      <c r="AE814" s="285"/>
      <c r="AG814" s="285"/>
      <c r="AI814" s="285"/>
      <c r="AK814" s="301"/>
      <c r="AL814" s="2"/>
      <c r="AM814" s="2"/>
    </row>
    <row r="815" spans="1:39" ht="12.75" customHeight="1" outlineLevel="1" x14ac:dyDescent="0.25">
      <c r="A815" s="2"/>
      <c r="D815" s="453" t="str">
        <f t="shared" si="25"/>
        <v>[Capacity Charges Service Code Line 48]</v>
      </c>
      <c r="E815" s="102"/>
      <c r="F815" s="140" t="str">
        <f t="shared" si="26"/>
        <v>000 Train Miles</v>
      </c>
      <c r="G815" s="283"/>
      <c r="H815" s="283"/>
      <c r="I815" s="389"/>
      <c r="J815" s="283"/>
      <c r="K815" s="283"/>
      <c r="L815" s="283"/>
      <c r="M815" s="283"/>
      <c r="N815" s="283"/>
      <c r="O815" s="283"/>
      <c r="P815" s="283"/>
      <c r="Q815" s="283"/>
      <c r="R815" s="283"/>
      <c r="S815" s="283"/>
      <c r="T815" s="283"/>
      <c r="U815" s="283"/>
      <c r="V815" s="283"/>
      <c r="W815" s="283"/>
      <c r="X815" s="283"/>
      <c r="Y815" s="283"/>
      <c r="Z815" s="283"/>
      <c r="AA815" s="283"/>
      <c r="AB815" s="283"/>
      <c r="AC815" s="284"/>
      <c r="AE815" s="285"/>
      <c r="AG815" s="285"/>
      <c r="AI815" s="285"/>
      <c r="AK815" s="301"/>
      <c r="AL815" s="2"/>
      <c r="AM815" s="2"/>
    </row>
    <row r="816" spans="1:39" ht="12.75" customHeight="1" outlineLevel="1" x14ac:dyDescent="0.25">
      <c r="A816" s="2"/>
      <c r="D816" s="453" t="str">
        <f t="shared" si="25"/>
        <v>[Capacity Charges Service Code Line 49]</v>
      </c>
      <c r="E816" s="102"/>
      <c r="F816" s="140" t="str">
        <f t="shared" si="26"/>
        <v>000 Train Miles</v>
      </c>
      <c r="G816" s="283"/>
      <c r="H816" s="283"/>
      <c r="I816" s="389"/>
      <c r="J816" s="283"/>
      <c r="K816" s="283"/>
      <c r="L816" s="283"/>
      <c r="M816" s="283"/>
      <c r="N816" s="283"/>
      <c r="O816" s="283"/>
      <c r="P816" s="283"/>
      <c r="Q816" s="283"/>
      <c r="R816" s="283"/>
      <c r="S816" s="283"/>
      <c r="T816" s="283"/>
      <c r="U816" s="283"/>
      <c r="V816" s="283"/>
      <c r="W816" s="283"/>
      <c r="X816" s="283"/>
      <c r="Y816" s="283"/>
      <c r="Z816" s="283"/>
      <c r="AA816" s="283"/>
      <c r="AB816" s="283"/>
      <c r="AC816" s="284"/>
      <c r="AE816" s="285"/>
      <c r="AG816" s="285"/>
      <c r="AI816" s="285"/>
      <c r="AK816" s="301"/>
      <c r="AL816" s="2"/>
      <c r="AM816" s="2"/>
    </row>
    <row r="817" spans="1:39" ht="12.75" customHeight="1" outlineLevel="1" x14ac:dyDescent="0.25">
      <c r="A817" s="2"/>
      <c r="D817" s="454" t="str">
        <f t="shared" si="25"/>
        <v>[Capacity Charges Service Code Line 50]</v>
      </c>
      <c r="E817" s="287"/>
      <c r="F817" s="150" t="str">
        <f t="shared" si="26"/>
        <v>000 Train Miles</v>
      </c>
      <c r="G817" s="288"/>
      <c r="H817" s="288"/>
      <c r="I817" s="288"/>
      <c r="J817" s="288"/>
      <c r="K817" s="288"/>
      <c r="L817" s="379"/>
      <c r="M817" s="288"/>
      <c r="N817" s="288"/>
      <c r="O817" s="288"/>
      <c r="P817" s="288"/>
      <c r="Q817" s="288"/>
      <c r="R817" s="288"/>
      <c r="S817" s="288"/>
      <c r="T817" s="288"/>
      <c r="U817" s="288"/>
      <c r="V817" s="288"/>
      <c r="W817" s="288"/>
      <c r="X817" s="288"/>
      <c r="Y817" s="288"/>
      <c r="Z817" s="288"/>
      <c r="AA817" s="288"/>
      <c r="AB817" s="288"/>
      <c r="AC817" s="289"/>
      <c r="AE817" s="290"/>
      <c r="AG817" s="290"/>
      <c r="AI817" s="290"/>
      <c r="AK817" s="411"/>
      <c r="AL817" s="2"/>
      <c r="AM817" s="2"/>
    </row>
    <row r="818" spans="1:39" ht="12.75" customHeight="1" outlineLevel="1" x14ac:dyDescent="0.25">
      <c r="A818" s="2"/>
      <c r="G818" s="103"/>
      <c r="H818" s="103"/>
      <c r="I818" s="103"/>
      <c r="J818" s="103"/>
      <c r="K818" s="103"/>
      <c r="L818" s="103"/>
      <c r="M818" s="103"/>
      <c r="N818" s="103"/>
      <c r="O818" s="103"/>
      <c r="P818" s="103"/>
      <c r="Q818" s="103"/>
      <c r="R818" s="103"/>
      <c r="S818" s="103"/>
      <c r="T818" s="103"/>
      <c r="U818" s="103"/>
      <c r="V818" s="103"/>
      <c r="W818" s="103"/>
      <c r="X818" s="103"/>
      <c r="Y818" s="103"/>
      <c r="Z818" s="103"/>
      <c r="AA818" s="103"/>
      <c r="AB818" s="103"/>
      <c r="AC818" s="103"/>
      <c r="AD818"/>
      <c r="AL818" s="2"/>
      <c r="AM818" s="2"/>
    </row>
    <row r="819" spans="1:39" outlineLevel="1" x14ac:dyDescent="0.25">
      <c r="A819" s="2"/>
      <c r="D819" s="380" t="str">
        <f>'Line Items'!D1563</f>
        <v>Train Mileage Check</v>
      </c>
      <c r="E819" s="421"/>
      <c r="F819" s="309"/>
      <c r="G819" s="457">
        <f>IF(ROUND(SUM(G$716:G$765,G$768:G$817)-'RS Charges'!G1052,3)=0,0, "Error")</f>
        <v>0</v>
      </c>
      <c r="H819" s="457">
        <f>IF(ROUND(SUM(H$716:H$765,H$768:H$817)-'RS Charges'!H1052,3)=0,0, "Error")</f>
        <v>0</v>
      </c>
      <c r="I819" s="457">
        <f>IF(ROUND(SUM(I$716:I$765,I$768:I$817)-'RS Charges'!I1052,3)=0,0, "Error")</f>
        <v>0</v>
      </c>
      <c r="J819" s="457">
        <f>IF(ROUND(SUM(J$716:J$765,J$768:J$817)-'RS Charges'!J1052,3)=0,0, "Error")</f>
        <v>0</v>
      </c>
      <c r="K819" s="457">
        <f>IF(ROUND(SUM(K$716:K$765,K$768:K$817)-'RS Charges'!K1052,3)=0,0, "Error")</f>
        <v>0</v>
      </c>
      <c r="L819" s="457">
        <f>IF(ROUND(SUM(L$716:L$765,L$768:L$817)-'RS Charges'!L1052,3)=0,0, "Error")</f>
        <v>0</v>
      </c>
      <c r="M819" s="457">
        <f>IF(ROUND(SUM(M$716:M$765,M$768:M$817)-'RS Charges'!M1052,3)=0,0, "Error")</f>
        <v>0</v>
      </c>
      <c r="N819" s="457">
        <f>IF(ROUND(SUM(N$716:N$765,N$768:N$817)-'RS Charges'!N1052,3)=0,0, "Error")</f>
        <v>0</v>
      </c>
      <c r="O819" s="457">
        <f>IF(ROUND(SUM(O$716:O$765,O$768:O$817)-'RS Charges'!O1052,3)=0,0, "Error")</f>
        <v>0</v>
      </c>
      <c r="P819" s="457">
        <f>IF(ROUND(SUM(P$716:P$765,P$768:P$817)-'RS Charges'!P1052,3)=0,0, "Error")</f>
        <v>0</v>
      </c>
      <c r="Q819" s="457">
        <f>IF(ROUND(SUM(Q$716:Q$765,Q$768:Q$817)-'RS Charges'!Q1052,3)=0,0, "Error")</f>
        <v>0</v>
      </c>
      <c r="R819" s="457">
        <f>IF(ROUND(SUM(R$716:R$765,R$768:R$817)-'RS Charges'!R1052,3)=0,0, "Error")</f>
        <v>0</v>
      </c>
      <c r="S819" s="457">
        <f>IF(ROUND(SUM(S$716:S$765,S$768:S$817)-'RS Charges'!S1052,3)=0,0, "Error")</f>
        <v>0</v>
      </c>
      <c r="T819" s="457">
        <f>IF(ROUND(SUM(T$716:T$765,T$768:T$817)-'RS Charges'!T1052,3)=0,0, "Error")</f>
        <v>0</v>
      </c>
      <c r="U819" s="457">
        <f>IF(ROUND(SUM(U$716:U$765,U$768:U$817)-'RS Charges'!U1052,3)=0,0, "Error")</f>
        <v>0</v>
      </c>
      <c r="V819" s="457">
        <f>IF(ROUND(SUM(V$716:V$765,V$768:V$817)-'RS Charges'!V1052,3)=0,0, "Error")</f>
        <v>0</v>
      </c>
      <c r="W819" s="457">
        <f>IF(ROUND(SUM(W$716:W$765,W$768:W$817)-'RS Charges'!W1052,3)=0,0, "Error")</f>
        <v>0</v>
      </c>
      <c r="X819" s="457">
        <f>IF(ROUND(SUM(X$716:X$765,X$768:X$817)-'RS Charges'!X1052,3)=0,0, "Error")</f>
        <v>0</v>
      </c>
      <c r="Y819" s="457">
        <f>IF(ROUND(SUM(Y$716:Y$765,Y$768:Y$817)-'RS Charges'!Y1052,3)=0,0, "Error")</f>
        <v>0</v>
      </c>
      <c r="Z819" s="457">
        <f>IF(ROUND(SUM(Z$716:Z$765,Z$768:Z$817)-'RS Charges'!Z1052,3)=0,0, "Error")</f>
        <v>0</v>
      </c>
      <c r="AA819" s="457">
        <f>IF(ROUND(SUM(AA$716:AA$765,AA$768:AA$817)-'RS Charges'!AA1052,3)=0,0, "Error")</f>
        <v>0</v>
      </c>
      <c r="AB819" s="457">
        <f>IF(ROUND(SUM(AB$716:AB$765,AB$768:AB$817)-'RS Charges'!AB1052,3)=0,0, "Error")</f>
        <v>0</v>
      </c>
      <c r="AC819" s="458">
        <f>IF(ROUND(SUM(AC$716:AC$765,AC$768:AC$817)-'RS Charges'!AC1052,3)=0,0, "Error")</f>
        <v>0</v>
      </c>
      <c r="AD819"/>
      <c r="AE819" s="459">
        <f>IF(ROUND(SUM(AE$716:AE$765,AE$768:AE$817)-'RS Charges'!AE1052,3)=0,0, "Error")</f>
        <v>0</v>
      </c>
      <c r="AG819" s="459">
        <f>IF(ROUND(SUM(AG$716:AG$765,AG$768:AG$817)-'RS Charges'!AG1052,3)=0,0, "Error")</f>
        <v>0</v>
      </c>
      <c r="AI819" s="459">
        <f>IF(ROUND(SUM(AI$716:AI$765,AI$768:AI$817)-'RS Charges'!AI1052,3)=0,0, "Error")</f>
        <v>0</v>
      </c>
      <c r="AK819" s="460" t="s">
        <v>664</v>
      </c>
      <c r="AL819" s="2"/>
      <c r="AM819" s="2"/>
    </row>
    <row r="820" spans="1:39" customFormat="1" ht="11.4" outlineLevel="1" x14ac:dyDescent="0.2">
      <c r="D820" s="181"/>
      <c r="G820" s="461"/>
    </row>
    <row r="821" spans="1:39" ht="12.75" customHeight="1" outlineLevel="1" x14ac:dyDescent="0.25">
      <c r="C821" s="72" t="s">
        <v>665</v>
      </c>
      <c r="G821" s="103"/>
      <c r="H821" s="103"/>
      <c r="I821" s="103"/>
      <c r="J821" s="103"/>
      <c r="K821" s="103"/>
      <c r="L821" s="103"/>
      <c r="M821" s="103"/>
      <c r="N821" s="103"/>
      <c r="O821" s="103"/>
      <c r="P821" s="103"/>
      <c r="Q821" s="103"/>
      <c r="R821" s="103"/>
      <c r="S821" s="103"/>
      <c r="T821" s="103"/>
      <c r="U821" s="103"/>
      <c r="V821" s="103"/>
      <c r="W821" s="103"/>
      <c r="X821" s="103"/>
      <c r="Y821" s="103"/>
      <c r="Z821" s="103"/>
      <c r="AA821" s="103"/>
      <c r="AB821" s="103"/>
      <c r="AD821"/>
      <c r="AE821"/>
      <c r="AF821"/>
      <c r="AL821" s="2"/>
      <c r="AM821" s="2"/>
    </row>
    <row r="822" spans="1:39" ht="12.75" customHeight="1" outlineLevel="1" x14ac:dyDescent="0.25">
      <c r="D822" s="451" t="str">
        <f>D768</f>
        <v>12325021: Nottingham - Mansfield - Worksop</v>
      </c>
      <c r="E822" s="439"/>
      <c r="F822" s="462" t="s">
        <v>556</v>
      </c>
      <c r="G822" s="446">
        <f>G612*G716</f>
        <v>0</v>
      </c>
      <c r="H822" s="446">
        <f t="shared" ref="H822:AC822" si="27">H612*H716</f>
        <v>0</v>
      </c>
      <c r="I822" s="446">
        <f t="shared" si="27"/>
        <v>0</v>
      </c>
      <c r="J822" s="446">
        <f t="shared" si="27"/>
        <v>0</v>
      </c>
      <c r="K822" s="446">
        <f t="shared" si="27"/>
        <v>0</v>
      </c>
      <c r="L822" s="446">
        <f t="shared" si="27"/>
        <v>0</v>
      </c>
      <c r="M822" s="446">
        <f t="shared" si="27"/>
        <v>0</v>
      </c>
      <c r="N822" s="446">
        <f t="shared" si="27"/>
        <v>0</v>
      </c>
      <c r="O822" s="446">
        <f t="shared" si="27"/>
        <v>0</v>
      </c>
      <c r="P822" s="446">
        <f t="shared" si="27"/>
        <v>0</v>
      </c>
      <c r="Q822" s="446">
        <f t="shared" si="27"/>
        <v>0</v>
      </c>
      <c r="R822" s="446">
        <f t="shared" si="27"/>
        <v>0</v>
      </c>
      <c r="S822" s="446">
        <f t="shared" si="27"/>
        <v>0</v>
      </c>
      <c r="T822" s="446">
        <f t="shared" si="27"/>
        <v>0</v>
      </c>
      <c r="U822" s="446">
        <f t="shared" si="27"/>
        <v>0</v>
      </c>
      <c r="V822" s="446">
        <f t="shared" si="27"/>
        <v>0</v>
      </c>
      <c r="W822" s="446">
        <f t="shared" si="27"/>
        <v>0</v>
      </c>
      <c r="X822" s="446">
        <f t="shared" si="27"/>
        <v>0</v>
      </c>
      <c r="Y822" s="446">
        <f t="shared" si="27"/>
        <v>0</v>
      </c>
      <c r="Z822" s="446">
        <f t="shared" si="27"/>
        <v>0</v>
      </c>
      <c r="AA822" s="446">
        <f t="shared" si="27"/>
        <v>0</v>
      </c>
      <c r="AB822" s="446">
        <f t="shared" si="27"/>
        <v>0</v>
      </c>
      <c r="AC822" s="434">
        <f t="shared" si="27"/>
        <v>0</v>
      </c>
      <c r="AD822"/>
      <c r="AE822" s="357">
        <f t="shared" ref="AE822:AG837" si="28">AE612*AE716</f>
        <v>0</v>
      </c>
      <c r="AF822"/>
      <c r="AG822" s="357">
        <f t="shared" si="28"/>
        <v>0</v>
      </c>
      <c r="AI822" s="357">
        <f t="shared" ref="AI822:AI871" si="29">AI612*AI716</f>
        <v>0</v>
      </c>
      <c r="AK822" s="356"/>
      <c r="AL822" s="2"/>
      <c r="AM822" s="2"/>
    </row>
    <row r="823" spans="1:39" ht="12.75" customHeight="1" outlineLevel="1" x14ac:dyDescent="0.25">
      <c r="D823" s="453" t="str">
        <f t="shared" ref="D823:D871" si="30">D769</f>
        <v>22275000: Derby - Nottingham (Stopping)</v>
      </c>
      <c r="E823" s="102"/>
      <c r="F823" s="140" t="str">
        <f>F822</f>
        <v>£000</v>
      </c>
      <c r="G823" s="103">
        <f t="shared" ref="G823:AC834" si="31">G613*G717</f>
        <v>0</v>
      </c>
      <c r="H823" s="103">
        <f t="shared" si="31"/>
        <v>0</v>
      </c>
      <c r="I823" s="103">
        <f t="shared" si="31"/>
        <v>0</v>
      </c>
      <c r="J823" s="103">
        <f t="shared" si="31"/>
        <v>0</v>
      </c>
      <c r="K823" s="103">
        <f t="shared" si="31"/>
        <v>0</v>
      </c>
      <c r="L823" s="103">
        <f t="shared" si="31"/>
        <v>0</v>
      </c>
      <c r="M823" s="103">
        <f t="shared" si="31"/>
        <v>0</v>
      </c>
      <c r="N823" s="103">
        <f t="shared" si="31"/>
        <v>0</v>
      </c>
      <c r="O823" s="103">
        <f t="shared" si="31"/>
        <v>0</v>
      </c>
      <c r="P823" s="103">
        <f t="shared" si="31"/>
        <v>0</v>
      </c>
      <c r="Q823" s="103">
        <f t="shared" si="31"/>
        <v>0</v>
      </c>
      <c r="R823" s="103">
        <f t="shared" si="31"/>
        <v>0</v>
      </c>
      <c r="S823" s="103">
        <f t="shared" si="31"/>
        <v>0</v>
      </c>
      <c r="T823" s="103">
        <f t="shared" si="31"/>
        <v>0</v>
      </c>
      <c r="U823" s="103">
        <f t="shared" si="31"/>
        <v>0</v>
      </c>
      <c r="V823" s="103">
        <f t="shared" si="31"/>
        <v>0</v>
      </c>
      <c r="W823" s="103">
        <f t="shared" si="31"/>
        <v>0</v>
      </c>
      <c r="X823" s="103">
        <f t="shared" si="31"/>
        <v>0</v>
      </c>
      <c r="Y823" s="103">
        <f t="shared" si="31"/>
        <v>0</v>
      </c>
      <c r="Z823" s="103">
        <f t="shared" si="31"/>
        <v>0</v>
      </c>
      <c r="AA823" s="103">
        <f t="shared" si="31"/>
        <v>0</v>
      </c>
      <c r="AB823" s="103">
        <f t="shared" si="31"/>
        <v>0</v>
      </c>
      <c r="AC823" s="104">
        <f t="shared" si="31"/>
        <v>0</v>
      </c>
      <c r="AD823"/>
      <c r="AE823" s="105">
        <f t="shared" si="28"/>
        <v>0</v>
      </c>
      <c r="AF823"/>
      <c r="AG823" s="105">
        <f t="shared" si="28"/>
        <v>0</v>
      </c>
      <c r="AI823" s="105">
        <f t="shared" si="29"/>
        <v>0</v>
      </c>
      <c r="AK823" s="301"/>
      <c r="AL823" s="2"/>
      <c r="AM823" s="2"/>
    </row>
    <row r="824" spans="1:39" ht="12.75" customHeight="1" outlineLevel="1" x14ac:dyDescent="0.25">
      <c r="D824" s="453" t="str">
        <f t="shared" si="30"/>
        <v>22277000: Nottingham - Newark - Lincoln</v>
      </c>
      <c r="E824" s="102"/>
      <c r="F824" s="140" t="str">
        <f t="shared" ref="F824:F871" si="32">F823</f>
        <v>£000</v>
      </c>
      <c r="G824" s="103">
        <f t="shared" si="31"/>
        <v>0</v>
      </c>
      <c r="H824" s="103">
        <f t="shared" si="31"/>
        <v>0</v>
      </c>
      <c r="I824" s="103">
        <f t="shared" si="31"/>
        <v>0</v>
      </c>
      <c r="J824" s="103">
        <f t="shared" si="31"/>
        <v>0</v>
      </c>
      <c r="K824" s="103">
        <f t="shared" si="31"/>
        <v>0</v>
      </c>
      <c r="L824" s="103">
        <f t="shared" si="31"/>
        <v>0</v>
      </c>
      <c r="M824" s="103">
        <f t="shared" si="31"/>
        <v>0</v>
      </c>
      <c r="N824" s="103">
        <f t="shared" si="31"/>
        <v>0</v>
      </c>
      <c r="O824" s="103">
        <f t="shared" si="31"/>
        <v>0</v>
      </c>
      <c r="P824" s="103">
        <f t="shared" si="31"/>
        <v>0</v>
      </c>
      <c r="Q824" s="103">
        <f t="shared" si="31"/>
        <v>0</v>
      </c>
      <c r="R824" s="103">
        <f t="shared" si="31"/>
        <v>0</v>
      </c>
      <c r="S824" s="103">
        <f t="shared" si="31"/>
        <v>0</v>
      </c>
      <c r="T824" s="103">
        <f t="shared" si="31"/>
        <v>0</v>
      </c>
      <c r="U824" s="103">
        <f t="shared" si="31"/>
        <v>0</v>
      </c>
      <c r="V824" s="103">
        <f t="shared" si="31"/>
        <v>0</v>
      </c>
      <c r="W824" s="103">
        <f t="shared" si="31"/>
        <v>0</v>
      </c>
      <c r="X824" s="103">
        <f t="shared" si="31"/>
        <v>0</v>
      </c>
      <c r="Y824" s="103">
        <f t="shared" si="31"/>
        <v>0</v>
      </c>
      <c r="Z824" s="103">
        <f t="shared" si="31"/>
        <v>0</v>
      </c>
      <c r="AA824" s="103">
        <f t="shared" si="31"/>
        <v>0</v>
      </c>
      <c r="AB824" s="103">
        <f t="shared" si="31"/>
        <v>0</v>
      </c>
      <c r="AC824" s="104">
        <f t="shared" si="31"/>
        <v>0</v>
      </c>
      <c r="AD824"/>
      <c r="AE824" s="105">
        <f t="shared" si="28"/>
        <v>0</v>
      </c>
      <c r="AF824"/>
      <c r="AG824" s="105">
        <f t="shared" si="28"/>
        <v>0</v>
      </c>
      <c r="AI824" s="105">
        <f t="shared" si="29"/>
        <v>0</v>
      </c>
      <c r="AK824" s="301"/>
      <c r="AL824" s="2"/>
      <c r="AM824" s="2"/>
    </row>
    <row r="825" spans="1:39" ht="12.75" customHeight="1" outlineLevel="1" x14ac:dyDescent="0.25">
      <c r="D825" s="453" t="str">
        <f t="shared" si="30"/>
        <v>22321000: Nottingham - Leicester</v>
      </c>
      <c r="E825" s="102"/>
      <c r="F825" s="140" t="str">
        <f t="shared" si="32"/>
        <v>£000</v>
      </c>
      <c r="G825" s="103">
        <f t="shared" si="31"/>
        <v>0</v>
      </c>
      <c r="H825" s="103">
        <f t="shared" si="31"/>
        <v>0</v>
      </c>
      <c r="I825" s="103">
        <f t="shared" si="31"/>
        <v>0</v>
      </c>
      <c r="J825" s="103">
        <f t="shared" si="31"/>
        <v>0</v>
      </c>
      <c r="K825" s="103">
        <f t="shared" si="31"/>
        <v>0</v>
      </c>
      <c r="L825" s="103">
        <f t="shared" si="31"/>
        <v>0</v>
      </c>
      <c r="M825" s="103">
        <f t="shared" si="31"/>
        <v>0</v>
      </c>
      <c r="N825" s="103">
        <f t="shared" si="31"/>
        <v>0</v>
      </c>
      <c r="O825" s="103">
        <f t="shared" si="31"/>
        <v>0</v>
      </c>
      <c r="P825" s="103">
        <f t="shared" si="31"/>
        <v>0</v>
      </c>
      <c r="Q825" s="103">
        <f t="shared" si="31"/>
        <v>0</v>
      </c>
      <c r="R825" s="103">
        <f t="shared" si="31"/>
        <v>0</v>
      </c>
      <c r="S825" s="103">
        <f t="shared" si="31"/>
        <v>0</v>
      </c>
      <c r="T825" s="103">
        <f t="shared" si="31"/>
        <v>0</v>
      </c>
      <c r="U825" s="103">
        <f t="shared" si="31"/>
        <v>0</v>
      </c>
      <c r="V825" s="103">
        <f t="shared" si="31"/>
        <v>0</v>
      </c>
      <c r="W825" s="103">
        <f t="shared" si="31"/>
        <v>0</v>
      </c>
      <c r="X825" s="103">
        <f t="shared" si="31"/>
        <v>0</v>
      </c>
      <c r="Y825" s="103">
        <f t="shared" si="31"/>
        <v>0</v>
      </c>
      <c r="Z825" s="103">
        <f t="shared" si="31"/>
        <v>0</v>
      </c>
      <c r="AA825" s="103">
        <f t="shared" si="31"/>
        <v>0</v>
      </c>
      <c r="AB825" s="103">
        <f t="shared" si="31"/>
        <v>0</v>
      </c>
      <c r="AC825" s="104">
        <f t="shared" si="31"/>
        <v>0</v>
      </c>
      <c r="AD825"/>
      <c r="AE825" s="105">
        <f t="shared" si="28"/>
        <v>0</v>
      </c>
      <c r="AF825"/>
      <c r="AG825" s="105">
        <f t="shared" si="28"/>
        <v>0</v>
      </c>
      <c r="AI825" s="105">
        <f t="shared" si="29"/>
        <v>0</v>
      </c>
      <c r="AK825" s="301"/>
      <c r="AL825" s="2"/>
      <c r="AM825" s="2"/>
    </row>
    <row r="826" spans="1:39" ht="12.75" customHeight="1" outlineLevel="1" x14ac:dyDescent="0.25">
      <c r="D826" s="453" t="str">
        <f t="shared" si="30"/>
        <v>22323000: Derby - Matlock</v>
      </c>
      <c r="E826" s="102"/>
      <c r="F826" s="140" t="str">
        <f t="shared" si="32"/>
        <v>£000</v>
      </c>
      <c r="G826" s="103">
        <f t="shared" si="31"/>
        <v>0</v>
      </c>
      <c r="H826" s="103">
        <f t="shared" si="31"/>
        <v>0</v>
      </c>
      <c r="I826" s="103">
        <f t="shared" si="31"/>
        <v>0</v>
      </c>
      <c r="J826" s="103">
        <f t="shared" si="31"/>
        <v>0</v>
      </c>
      <c r="K826" s="103">
        <f t="shared" si="31"/>
        <v>0</v>
      </c>
      <c r="L826" s="103">
        <f t="shared" si="31"/>
        <v>0</v>
      </c>
      <c r="M826" s="103">
        <f t="shared" si="31"/>
        <v>0</v>
      </c>
      <c r="N826" s="103">
        <f t="shared" si="31"/>
        <v>0</v>
      </c>
      <c r="O826" s="103">
        <f t="shared" si="31"/>
        <v>0</v>
      </c>
      <c r="P826" s="103">
        <f t="shared" si="31"/>
        <v>0</v>
      </c>
      <c r="Q826" s="103">
        <f t="shared" si="31"/>
        <v>0</v>
      </c>
      <c r="R826" s="103">
        <f t="shared" si="31"/>
        <v>0</v>
      </c>
      <c r="S826" s="103">
        <f t="shared" si="31"/>
        <v>0</v>
      </c>
      <c r="T826" s="103">
        <f t="shared" si="31"/>
        <v>0</v>
      </c>
      <c r="U826" s="103">
        <f t="shared" si="31"/>
        <v>0</v>
      </c>
      <c r="V826" s="103">
        <f t="shared" si="31"/>
        <v>0</v>
      </c>
      <c r="W826" s="103">
        <f t="shared" si="31"/>
        <v>0</v>
      </c>
      <c r="X826" s="103">
        <f t="shared" si="31"/>
        <v>0</v>
      </c>
      <c r="Y826" s="103">
        <f t="shared" si="31"/>
        <v>0</v>
      </c>
      <c r="Z826" s="103">
        <f t="shared" si="31"/>
        <v>0</v>
      </c>
      <c r="AA826" s="103">
        <f t="shared" si="31"/>
        <v>0</v>
      </c>
      <c r="AB826" s="103">
        <f t="shared" si="31"/>
        <v>0</v>
      </c>
      <c r="AC826" s="104">
        <f t="shared" si="31"/>
        <v>0</v>
      </c>
      <c r="AD826"/>
      <c r="AE826" s="105">
        <f t="shared" si="28"/>
        <v>0</v>
      </c>
      <c r="AF826"/>
      <c r="AG826" s="105">
        <f t="shared" si="28"/>
        <v>0</v>
      </c>
      <c r="AI826" s="105">
        <f t="shared" si="29"/>
        <v>0</v>
      </c>
      <c r="AK826" s="301"/>
      <c r="AL826" s="2"/>
      <c r="AM826" s="2"/>
    </row>
    <row r="827" spans="1:39" ht="12.75" customHeight="1" outlineLevel="1" x14ac:dyDescent="0.25">
      <c r="D827" s="453" t="str">
        <f t="shared" si="30"/>
        <v>22812000: Doncaster - Lincoln - Spalding/Peterborough</v>
      </c>
      <c r="E827" s="102"/>
      <c r="F827" s="140" t="str">
        <f t="shared" si="32"/>
        <v>£000</v>
      </c>
      <c r="G827" s="103">
        <f t="shared" si="31"/>
        <v>0</v>
      </c>
      <c r="H827" s="103">
        <f t="shared" si="31"/>
        <v>0</v>
      </c>
      <c r="I827" s="103">
        <f t="shared" si="31"/>
        <v>0</v>
      </c>
      <c r="J827" s="103">
        <f t="shared" si="31"/>
        <v>0</v>
      </c>
      <c r="K827" s="103">
        <f t="shared" si="31"/>
        <v>0</v>
      </c>
      <c r="L827" s="103">
        <f t="shared" si="31"/>
        <v>0</v>
      </c>
      <c r="M827" s="103">
        <f t="shared" si="31"/>
        <v>0</v>
      </c>
      <c r="N827" s="103">
        <f t="shared" si="31"/>
        <v>0</v>
      </c>
      <c r="O827" s="103">
        <f t="shared" si="31"/>
        <v>0</v>
      </c>
      <c r="P827" s="103">
        <f t="shared" si="31"/>
        <v>0</v>
      </c>
      <c r="Q827" s="103">
        <f t="shared" si="31"/>
        <v>0</v>
      </c>
      <c r="R827" s="103">
        <f t="shared" si="31"/>
        <v>0</v>
      </c>
      <c r="S827" s="103">
        <f t="shared" si="31"/>
        <v>0</v>
      </c>
      <c r="T827" s="103">
        <f t="shared" si="31"/>
        <v>0</v>
      </c>
      <c r="U827" s="103">
        <f t="shared" si="31"/>
        <v>0</v>
      </c>
      <c r="V827" s="103">
        <f t="shared" si="31"/>
        <v>0</v>
      </c>
      <c r="W827" s="103">
        <f t="shared" si="31"/>
        <v>0</v>
      </c>
      <c r="X827" s="103">
        <f t="shared" si="31"/>
        <v>0</v>
      </c>
      <c r="Y827" s="103">
        <f t="shared" si="31"/>
        <v>0</v>
      </c>
      <c r="Z827" s="103">
        <f t="shared" si="31"/>
        <v>0</v>
      </c>
      <c r="AA827" s="103">
        <f t="shared" si="31"/>
        <v>0</v>
      </c>
      <c r="AB827" s="103">
        <f t="shared" si="31"/>
        <v>0</v>
      </c>
      <c r="AC827" s="104">
        <f t="shared" si="31"/>
        <v>0</v>
      </c>
      <c r="AD827"/>
      <c r="AE827" s="105">
        <f t="shared" si="28"/>
        <v>0</v>
      </c>
      <c r="AF827"/>
      <c r="AG827" s="105">
        <f t="shared" si="28"/>
        <v>0</v>
      </c>
      <c r="AI827" s="105">
        <f t="shared" si="29"/>
        <v>0</v>
      </c>
      <c r="AK827" s="301"/>
      <c r="AL827" s="2"/>
      <c r="AM827" s="2"/>
    </row>
    <row r="828" spans="1:39" ht="12.75" customHeight="1" outlineLevel="1" x14ac:dyDescent="0.25">
      <c r="D828" s="453" t="str">
        <f t="shared" si="30"/>
        <v>22320000: Crewe - Stoke - Derby</v>
      </c>
      <c r="E828" s="102"/>
      <c r="F828" s="140" t="str">
        <f t="shared" si="32"/>
        <v>£000</v>
      </c>
      <c r="G828" s="103">
        <f t="shared" si="31"/>
        <v>0</v>
      </c>
      <c r="H828" s="103">
        <f t="shared" si="31"/>
        <v>0</v>
      </c>
      <c r="I828" s="103">
        <f t="shared" si="31"/>
        <v>0</v>
      </c>
      <c r="J828" s="103">
        <f t="shared" si="31"/>
        <v>0</v>
      </c>
      <c r="K828" s="103">
        <f t="shared" si="31"/>
        <v>0</v>
      </c>
      <c r="L828" s="103">
        <f t="shared" si="31"/>
        <v>0</v>
      </c>
      <c r="M828" s="103">
        <f t="shared" si="31"/>
        <v>0</v>
      </c>
      <c r="N828" s="103">
        <f t="shared" si="31"/>
        <v>0</v>
      </c>
      <c r="O828" s="103">
        <f t="shared" si="31"/>
        <v>0</v>
      </c>
      <c r="P828" s="103">
        <f t="shared" si="31"/>
        <v>0</v>
      </c>
      <c r="Q828" s="103">
        <f t="shared" si="31"/>
        <v>0</v>
      </c>
      <c r="R828" s="103">
        <f t="shared" si="31"/>
        <v>0</v>
      </c>
      <c r="S828" s="103">
        <f t="shared" si="31"/>
        <v>0</v>
      </c>
      <c r="T828" s="103">
        <f t="shared" si="31"/>
        <v>0</v>
      </c>
      <c r="U828" s="103">
        <f t="shared" si="31"/>
        <v>0</v>
      </c>
      <c r="V828" s="103">
        <f t="shared" si="31"/>
        <v>0</v>
      </c>
      <c r="W828" s="103">
        <f t="shared" si="31"/>
        <v>0</v>
      </c>
      <c r="X828" s="103">
        <f t="shared" si="31"/>
        <v>0</v>
      </c>
      <c r="Y828" s="103">
        <f t="shared" si="31"/>
        <v>0</v>
      </c>
      <c r="Z828" s="103">
        <f t="shared" si="31"/>
        <v>0</v>
      </c>
      <c r="AA828" s="103">
        <f t="shared" si="31"/>
        <v>0</v>
      </c>
      <c r="AB828" s="103">
        <f t="shared" si="31"/>
        <v>0</v>
      </c>
      <c r="AC828" s="104">
        <f t="shared" si="31"/>
        <v>0</v>
      </c>
      <c r="AD828"/>
      <c r="AE828" s="105">
        <f t="shared" si="28"/>
        <v>0</v>
      </c>
      <c r="AF828"/>
      <c r="AG828" s="105">
        <f t="shared" si="28"/>
        <v>0</v>
      </c>
      <c r="AI828" s="105">
        <f t="shared" si="29"/>
        <v>0</v>
      </c>
      <c r="AK828" s="301"/>
      <c r="AL828" s="2"/>
      <c r="AM828" s="2"/>
    </row>
    <row r="829" spans="1:39" ht="12.75" customHeight="1" outlineLevel="1" x14ac:dyDescent="0.25">
      <c r="D829" s="453" t="str">
        <f t="shared" si="30"/>
        <v>22832000: Nottingham - Grantham - Skegness</v>
      </c>
      <c r="E829" s="102"/>
      <c r="F829" s="140" t="str">
        <f t="shared" si="32"/>
        <v>£000</v>
      </c>
      <c r="G829" s="103">
        <f t="shared" si="31"/>
        <v>0</v>
      </c>
      <c r="H829" s="103">
        <f t="shared" si="31"/>
        <v>0</v>
      </c>
      <c r="I829" s="103">
        <f t="shared" si="31"/>
        <v>0</v>
      </c>
      <c r="J829" s="103">
        <f t="shared" si="31"/>
        <v>0</v>
      </c>
      <c r="K829" s="103">
        <f t="shared" si="31"/>
        <v>0</v>
      </c>
      <c r="L829" s="103">
        <f t="shared" si="31"/>
        <v>0</v>
      </c>
      <c r="M829" s="103">
        <f t="shared" si="31"/>
        <v>0</v>
      </c>
      <c r="N829" s="103">
        <f t="shared" si="31"/>
        <v>0</v>
      </c>
      <c r="O829" s="103">
        <f t="shared" si="31"/>
        <v>0</v>
      </c>
      <c r="P829" s="103">
        <f t="shared" si="31"/>
        <v>0</v>
      </c>
      <c r="Q829" s="103">
        <f t="shared" si="31"/>
        <v>0</v>
      </c>
      <c r="R829" s="103">
        <f t="shared" si="31"/>
        <v>0</v>
      </c>
      <c r="S829" s="103">
        <f t="shared" si="31"/>
        <v>0</v>
      </c>
      <c r="T829" s="103">
        <f t="shared" si="31"/>
        <v>0</v>
      </c>
      <c r="U829" s="103">
        <f t="shared" si="31"/>
        <v>0</v>
      </c>
      <c r="V829" s="103">
        <f t="shared" si="31"/>
        <v>0</v>
      </c>
      <c r="W829" s="103">
        <f t="shared" si="31"/>
        <v>0</v>
      </c>
      <c r="X829" s="103">
        <f t="shared" si="31"/>
        <v>0</v>
      </c>
      <c r="Y829" s="103">
        <f t="shared" si="31"/>
        <v>0</v>
      </c>
      <c r="Z829" s="103">
        <f t="shared" si="31"/>
        <v>0</v>
      </c>
      <c r="AA829" s="103">
        <f t="shared" si="31"/>
        <v>0</v>
      </c>
      <c r="AB829" s="103">
        <f t="shared" si="31"/>
        <v>0</v>
      </c>
      <c r="AC829" s="104">
        <f t="shared" si="31"/>
        <v>0</v>
      </c>
      <c r="AD829"/>
      <c r="AE829" s="105">
        <f t="shared" si="28"/>
        <v>0</v>
      </c>
      <c r="AF829"/>
      <c r="AG829" s="105">
        <f t="shared" si="28"/>
        <v>0</v>
      </c>
      <c r="AI829" s="105">
        <f t="shared" si="29"/>
        <v>0</v>
      </c>
      <c r="AK829" s="301"/>
      <c r="AL829" s="2"/>
      <c r="AM829" s="2"/>
    </row>
    <row r="830" spans="1:39" ht="12.75" customHeight="1" outlineLevel="1" x14ac:dyDescent="0.25">
      <c r="D830" s="453" t="str">
        <f t="shared" si="30"/>
        <v>22836000: Newark - Nottingham - Lincoln - Grimsby/Cleethorpes</v>
      </c>
      <c r="E830" s="102"/>
      <c r="F830" s="140" t="str">
        <f t="shared" si="32"/>
        <v>£000</v>
      </c>
      <c r="G830" s="103">
        <f t="shared" si="31"/>
        <v>0</v>
      </c>
      <c r="H830" s="103">
        <f t="shared" si="31"/>
        <v>0</v>
      </c>
      <c r="I830" s="103">
        <f t="shared" si="31"/>
        <v>0</v>
      </c>
      <c r="J830" s="103">
        <f t="shared" si="31"/>
        <v>0</v>
      </c>
      <c r="K830" s="103">
        <f t="shared" si="31"/>
        <v>0</v>
      </c>
      <c r="L830" s="103">
        <f t="shared" si="31"/>
        <v>0</v>
      </c>
      <c r="M830" s="103">
        <f t="shared" si="31"/>
        <v>0</v>
      </c>
      <c r="N830" s="103">
        <f t="shared" si="31"/>
        <v>0</v>
      </c>
      <c r="O830" s="103">
        <f t="shared" si="31"/>
        <v>0</v>
      </c>
      <c r="P830" s="103">
        <f t="shared" si="31"/>
        <v>0</v>
      </c>
      <c r="Q830" s="103">
        <f t="shared" si="31"/>
        <v>0</v>
      </c>
      <c r="R830" s="103">
        <f t="shared" si="31"/>
        <v>0</v>
      </c>
      <c r="S830" s="103">
        <f t="shared" si="31"/>
        <v>0</v>
      </c>
      <c r="T830" s="103">
        <f t="shared" si="31"/>
        <v>0</v>
      </c>
      <c r="U830" s="103">
        <f t="shared" si="31"/>
        <v>0</v>
      </c>
      <c r="V830" s="103">
        <f t="shared" si="31"/>
        <v>0</v>
      </c>
      <c r="W830" s="103">
        <f t="shared" si="31"/>
        <v>0</v>
      </c>
      <c r="X830" s="103">
        <f t="shared" si="31"/>
        <v>0</v>
      </c>
      <c r="Y830" s="103">
        <f t="shared" si="31"/>
        <v>0</v>
      </c>
      <c r="Z830" s="103">
        <f t="shared" si="31"/>
        <v>0</v>
      </c>
      <c r="AA830" s="103">
        <f t="shared" si="31"/>
        <v>0</v>
      </c>
      <c r="AB830" s="103">
        <f t="shared" si="31"/>
        <v>0</v>
      </c>
      <c r="AC830" s="104">
        <f t="shared" si="31"/>
        <v>0</v>
      </c>
      <c r="AD830"/>
      <c r="AE830" s="105">
        <f t="shared" si="28"/>
        <v>0</v>
      </c>
      <c r="AF830"/>
      <c r="AG830" s="105">
        <f t="shared" si="28"/>
        <v>0</v>
      </c>
      <c r="AI830" s="105">
        <f t="shared" si="29"/>
        <v>0</v>
      </c>
      <c r="AK830" s="301"/>
      <c r="AL830" s="2"/>
      <c r="AM830" s="2"/>
    </row>
    <row r="831" spans="1:39" ht="12.75" customHeight="1" outlineLevel="1" x14ac:dyDescent="0.25">
      <c r="D831" s="453" t="str">
        <f t="shared" si="30"/>
        <v>22269000: Liverpool - Manchester - Sheffield - Nottingham - Peterborough - Norwich</v>
      </c>
      <c r="E831" s="102"/>
      <c r="F831" s="140" t="str">
        <f t="shared" si="32"/>
        <v>£000</v>
      </c>
      <c r="G831" s="103">
        <f t="shared" si="31"/>
        <v>0</v>
      </c>
      <c r="H831" s="103">
        <f t="shared" si="31"/>
        <v>0</v>
      </c>
      <c r="I831" s="103">
        <f t="shared" si="31"/>
        <v>0</v>
      </c>
      <c r="J831" s="103">
        <f t="shared" si="31"/>
        <v>0</v>
      </c>
      <c r="K831" s="103">
        <f t="shared" si="31"/>
        <v>0</v>
      </c>
      <c r="L831" s="103">
        <f t="shared" si="31"/>
        <v>0</v>
      </c>
      <c r="M831" s="103">
        <f t="shared" si="31"/>
        <v>0</v>
      </c>
      <c r="N831" s="103">
        <f t="shared" si="31"/>
        <v>0</v>
      </c>
      <c r="O831" s="103">
        <f t="shared" si="31"/>
        <v>0</v>
      </c>
      <c r="P831" s="103">
        <f t="shared" si="31"/>
        <v>0</v>
      </c>
      <c r="Q831" s="103">
        <f t="shared" si="31"/>
        <v>0</v>
      </c>
      <c r="R831" s="103">
        <f t="shared" si="31"/>
        <v>0</v>
      </c>
      <c r="S831" s="103">
        <f t="shared" si="31"/>
        <v>0</v>
      </c>
      <c r="T831" s="103">
        <f t="shared" si="31"/>
        <v>0</v>
      </c>
      <c r="U831" s="103">
        <f t="shared" si="31"/>
        <v>0</v>
      </c>
      <c r="V831" s="103">
        <f t="shared" si="31"/>
        <v>0</v>
      </c>
      <c r="W831" s="103">
        <f t="shared" si="31"/>
        <v>0</v>
      </c>
      <c r="X831" s="103">
        <f t="shared" si="31"/>
        <v>0</v>
      </c>
      <c r="Y831" s="103">
        <f t="shared" si="31"/>
        <v>0</v>
      </c>
      <c r="Z831" s="103">
        <f t="shared" si="31"/>
        <v>0</v>
      </c>
      <c r="AA831" s="103">
        <f t="shared" si="31"/>
        <v>0</v>
      </c>
      <c r="AB831" s="103">
        <f t="shared" si="31"/>
        <v>0</v>
      </c>
      <c r="AC831" s="104">
        <f t="shared" si="31"/>
        <v>0</v>
      </c>
      <c r="AD831"/>
      <c r="AE831" s="105">
        <f t="shared" si="28"/>
        <v>0</v>
      </c>
      <c r="AF831"/>
      <c r="AG831" s="105">
        <f t="shared" si="28"/>
        <v>0</v>
      </c>
      <c r="AI831" s="105">
        <f t="shared" si="29"/>
        <v>0</v>
      </c>
      <c r="AK831" s="301"/>
      <c r="AL831" s="2"/>
      <c r="AM831" s="2"/>
    </row>
    <row r="832" spans="1:39" ht="12.75" customHeight="1" outlineLevel="1" x14ac:dyDescent="0.25">
      <c r="D832" s="453" t="str">
        <f t="shared" si="30"/>
        <v>22150000: St. Pancras-Derby-Sheffield (Fast)</v>
      </c>
      <c r="E832" s="102"/>
      <c r="F832" s="140" t="str">
        <f t="shared" si="32"/>
        <v>£000</v>
      </c>
      <c r="G832" s="103">
        <f t="shared" si="31"/>
        <v>0</v>
      </c>
      <c r="H832" s="103">
        <f t="shared" si="31"/>
        <v>0</v>
      </c>
      <c r="I832" s="103">
        <f t="shared" si="31"/>
        <v>0</v>
      </c>
      <c r="J832" s="103">
        <f t="shared" si="31"/>
        <v>0</v>
      </c>
      <c r="K832" s="103">
        <f t="shared" si="31"/>
        <v>0</v>
      </c>
      <c r="L832" s="103">
        <f t="shared" si="31"/>
        <v>0</v>
      </c>
      <c r="M832" s="103">
        <f t="shared" si="31"/>
        <v>0</v>
      </c>
      <c r="N832" s="103">
        <f t="shared" si="31"/>
        <v>0</v>
      </c>
      <c r="O832" s="103">
        <f t="shared" si="31"/>
        <v>0</v>
      </c>
      <c r="P832" s="103">
        <f t="shared" si="31"/>
        <v>0</v>
      </c>
      <c r="Q832" s="103">
        <f t="shared" si="31"/>
        <v>0</v>
      </c>
      <c r="R832" s="103">
        <f t="shared" si="31"/>
        <v>0</v>
      </c>
      <c r="S832" s="103">
        <f t="shared" si="31"/>
        <v>0</v>
      </c>
      <c r="T832" s="103">
        <f t="shared" si="31"/>
        <v>0</v>
      </c>
      <c r="U832" s="103">
        <f t="shared" si="31"/>
        <v>0</v>
      </c>
      <c r="V832" s="103">
        <f t="shared" si="31"/>
        <v>0</v>
      </c>
      <c r="W832" s="103">
        <f t="shared" si="31"/>
        <v>0</v>
      </c>
      <c r="X832" s="103">
        <f t="shared" si="31"/>
        <v>0</v>
      </c>
      <c r="Y832" s="103">
        <f t="shared" si="31"/>
        <v>0</v>
      </c>
      <c r="Z832" s="103">
        <f t="shared" si="31"/>
        <v>0</v>
      </c>
      <c r="AA832" s="103">
        <f t="shared" si="31"/>
        <v>0</v>
      </c>
      <c r="AB832" s="103">
        <f t="shared" si="31"/>
        <v>0</v>
      </c>
      <c r="AC832" s="104">
        <f t="shared" si="31"/>
        <v>0</v>
      </c>
      <c r="AD832"/>
      <c r="AE832" s="105">
        <f t="shared" si="28"/>
        <v>0</v>
      </c>
      <c r="AF832"/>
      <c r="AG832" s="105">
        <f t="shared" si="28"/>
        <v>0</v>
      </c>
      <c r="AI832" s="105">
        <f t="shared" si="29"/>
        <v>0</v>
      </c>
      <c r="AK832" s="301"/>
      <c r="AL832" s="2"/>
      <c r="AM832" s="2"/>
    </row>
    <row r="833" spans="1:39" ht="12.75" customHeight="1" outlineLevel="1" x14ac:dyDescent="0.25">
      <c r="D833" s="453" t="str">
        <f t="shared" si="30"/>
        <v>22153000: St. Pancras - Nottingham (Fast)</v>
      </c>
      <c r="E833" s="102"/>
      <c r="F833" s="140" t="str">
        <f t="shared" si="32"/>
        <v>£000</v>
      </c>
      <c r="G833" s="103">
        <f t="shared" si="31"/>
        <v>0</v>
      </c>
      <c r="H833" s="103">
        <f t="shared" si="31"/>
        <v>0</v>
      </c>
      <c r="I833" s="103">
        <f t="shared" si="31"/>
        <v>0</v>
      </c>
      <c r="J833" s="103">
        <f t="shared" si="31"/>
        <v>0</v>
      </c>
      <c r="K833" s="103">
        <f t="shared" si="31"/>
        <v>0</v>
      </c>
      <c r="L833" s="103">
        <f t="shared" si="31"/>
        <v>0</v>
      </c>
      <c r="M833" s="103">
        <f t="shared" si="31"/>
        <v>0</v>
      </c>
      <c r="N833" s="103">
        <f t="shared" si="31"/>
        <v>0</v>
      </c>
      <c r="O833" s="103">
        <f t="shared" si="31"/>
        <v>0</v>
      </c>
      <c r="P833" s="103">
        <f t="shared" si="31"/>
        <v>0</v>
      </c>
      <c r="Q833" s="103">
        <f t="shared" si="31"/>
        <v>0</v>
      </c>
      <c r="R833" s="103">
        <f t="shared" si="31"/>
        <v>0</v>
      </c>
      <c r="S833" s="103">
        <f t="shared" si="31"/>
        <v>0</v>
      </c>
      <c r="T833" s="103">
        <f t="shared" si="31"/>
        <v>0</v>
      </c>
      <c r="U833" s="103">
        <f t="shared" si="31"/>
        <v>0</v>
      </c>
      <c r="V833" s="103">
        <f t="shared" si="31"/>
        <v>0</v>
      </c>
      <c r="W833" s="103">
        <f t="shared" si="31"/>
        <v>0</v>
      </c>
      <c r="X833" s="103">
        <f t="shared" si="31"/>
        <v>0</v>
      </c>
      <c r="Y833" s="103">
        <f t="shared" si="31"/>
        <v>0</v>
      </c>
      <c r="Z833" s="103">
        <f t="shared" si="31"/>
        <v>0</v>
      </c>
      <c r="AA833" s="103">
        <f t="shared" si="31"/>
        <v>0</v>
      </c>
      <c r="AB833" s="103">
        <f t="shared" si="31"/>
        <v>0</v>
      </c>
      <c r="AC833" s="104">
        <f t="shared" si="31"/>
        <v>0</v>
      </c>
      <c r="AD833"/>
      <c r="AE833" s="105">
        <f t="shared" si="28"/>
        <v>0</v>
      </c>
      <c r="AF833"/>
      <c r="AG833" s="105">
        <f t="shared" si="28"/>
        <v>0</v>
      </c>
      <c r="AI833" s="105">
        <f t="shared" si="29"/>
        <v>0</v>
      </c>
      <c r="AK833" s="301"/>
      <c r="AL833" s="2"/>
      <c r="AM833" s="2"/>
    </row>
    <row r="834" spans="1:39" ht="12.75" customHeight="1" outlineLevel="1" x14ac:dyDescent="0.25">
      <c r="D834" s="453" t="str">
        <f t="shared" si="30"/>
        <v>22152000: St. Pancras-Derby-Sheffield (Semi-Fast)</v>
      </c>
      <c r="E834" s="102"/>
      <c r="F834" s="140" t="str">
        <f t="shared" si="32"/>
        <v>£000</v>
      </c>
      <c r="G834" s="103">
        <f t="shared" si="31"/>
        <v>0</v>
      </c>
      <c r="H834" s="103">
        <f t="shared" si="31"/>
        <v>0</v>
      </c>
      <c r="I834" s="103">
        <f t="shared" ref="I834:AC834" si="33">I624*I728</f>
        <v>0</v>
      </c>
      <c r="J834" s="103">
        <f t="shared" si="33"/>
        <v>0</v>
      </c>
      <c r="K834" s="103">
        <f t="shared" si="33"/>
        <v>0</v>
      </c>
      <c r="L834" s="103">
        <f t="shared" si="33"/>
        <v>0</v>
      </c>
      <c r="M834" s="103">
        <f t="shared" si="33"/>
        <v>0</v>
      </c>
      <c r="N834" s="103">
        <f t="shared" si="33"/>
        <v>0</v>
      </c>
      <c r="O834" s="103">
        <f t="shared" si="33"/>
        <v>0</v>
      </c>
      <c r="P834" s="103">
        <f t="shared" si="33"/>
        <v>0</v>
      </c>
      <c r="Q834" s="103">
        <f t="shared" si="33"/>
        <v>0</v>
      </c>
      <c r="R834" s="103">
        <f t="shared" si="33"/>
        <v>0</v>
      </c>
      <c r="S834" s="103">
        <f t="shared" si="33"/>
        <v>0</v>
      </c>
      <c r="T834" s="103">
        <f t="shared" si="33"/>
        <v>0</v>
      </c>
      <c r="U834" s="103">
        <f t="shared" si="33"/>
        <v>0</v>
      </c>
      <c r="V834" s="103">
        <f t="shared" si="33"/>
        <v>0</v>
      </c>
      <c r="W834" s="103">
        <f t="shared" si="33"/>
        <v>0</v>
      </c>
      <c r="X834" s="103">
        <f t="shared" si="33"/>
        <v>0</v>
      </c>
      <c r="Y834" s="103">
        <f t="shared" si="33"/>
        <v>0</v>
      </c>
      <c r="Z834" s="103">
        <f t="shared" si="33"/>
        <v>0</v>
      </c>
      <c r="AA834" s="103">
        <f t="shared" si="33"/>
        <v>0</v>
      </c>
      <c r="AB834" s="103">
        <f t="shared" si="33"/>
        <v>0</v>
      </c>
      <c r="AC834" s="104">
        <f t="shared" si="33"/>
        <v>0</v>
      </c>
      <c r="AD834"/>
      <c r="AE834" s="105">
        <f t="shared" si="28"/>
        <v>0</v>
      </c>
      <c r="AF834"/>
      <c r="AG834" s="105">
        <f t="shared" si="28"/>
        <v>0</v>
      </c>
      <c r="AI834" s="105">
        <f t="shared" si="29"/>
        <v>0</v>
      </c>
      <c r="AK834" s="301"/>
      <c r="AL834" s="2"/>
      <c r="AM834" s="2"/>
    </row>
    <row r="835" spans="1:39" ht="12.75" customHeight="1" outlineLevel="1" x14ac:dyDescent="0.25">
      <c r="A835" s="2"/>
      <c r="D835" s="453" t="str">
        <f t="shared" si="30"/>
        <v>22154000: St. Pancras - Nottingham (Semi Fast)</v>
      </c>
      <c r="E835" s="102"/>
      <c r="F835" s="140" t="str">
        <f t="shared" si="32"/>
        <v>£000</v>
      </c>
      <c r="G835" s="103">
        <f t="shared" ref="G835:AC846" si="34">G625*G729</f>
        <v>0</v>
      </c>
      <c r="H835" s="103">
        <f t="shared" si="34"/>
        <v>0</v>
      </c>
      <c r="I835" s="103">
        <f t="shared" si="34"/>
        <v>0</v>
      </c>
      <c r="J835" s="103">
        <f t="shared" si="34"/>
        <v>0</v>
      </c>
      <c r="K835" s="103">
        <f t="shared" si="34"/>
        <v>0</v>
      </c>
      <c r="L835" s="103">
        <f t="shared" si="34"/>
        <v>0</v>
      </c>
      <c r="M835" s="103">
        <f t="shared" si="34"/>
        <v>0</v>
      </c>
      <c r="N835" s="103">
        <f t="shared" si="34"/>
        <v>0</v>
      </c>
      <c r="O835" s="103">
        <f t="shared" si="34"/>
        <v>0</v>
      </c>
      <c r="P835" s="103">
        <f t="shared" si="34"/>
        <v>0</v>
      </c>
      <c r="Q835" s="103">
        <f t="shared" si="34"/>
        <v>0</v>
      </c>
      <c r="R835" s="103">
        <f t="shared" si="34"/>
        <v>0</v>
      </c>
      <c r="S835" s="103">
        <f t="shared" si="34"/>
        <v>0</v>
      </c>
      <c r="T835" s="103">
        <f t="shared" si="34"/>
        <v>0</v>
      </c>
      <c r="U835" s="103">
        <f t="shared" si="34"/>
        <v>0</v>
      </c>
      <c r="V835" s="103">
        <f t="shared" si="34"/>
        <v>0</v>
      </c>
      <c r="W835" s="103">
        <f t="shared" si="34"/>
        <v>0</v>
      </c>
      <c r="X835" s="103">
        <f t="shared" si="34"/>
        <v>0</v>
      </c>
      <c r="Y835" s="103">
        <f t="shared" si="34"/>
        <v>0</v>
      </c>
      <c r="Z835" s="103">
        <f t="shared" si="34"/>
        <v>0</v>
      </c>
      <c r="AA835" s="103">
        <f t="shared" si="34"/>
        <v>0</v>
      </c>
      <c r="AB835" s="103">
        <f t="shared" si="34"/>
        <v>0</v>
      </c>
      <c r="AC835" s="104">
        <f t="shared" si="34"/>
        <v>0</v>
      </c>
      <c r="AD835"/>
      <c r="AE835" s="105">
        <f t="shared" si="28"/>
        <v>0</v>
      </c>
      <c r="AG835" s="105">
        <f t="shared" si="28"/>
        <v>0</v>
      </c>
      <c r="AI835" s="105">
        <f t="shared" si="29"/>
        <v>0</v>
      </c>
      <c r="AK835" s="301"/>
      <c r="AL835" s="2"/>
      <c r="AM835" s="2"/>
    </row>
    <row r="836" spans="1:39" ht="12.75" customHeight="1" outlineLevel="1" x14ac:dyDescent="0.25">
      <c r="A836" s="2"/>
      <c r="D836" s="453" t="str">
        <f t="shared" si="30"/>
        <v>22156000: St. Pancras-Kettering/Corby (Semi Fast)</v>
      </c>
      <c r="E836" s="102"/>
      <c r="F836" s="140" t="str">
        <f t="shared" si="32"/>
        <v>£000</v>
      </c>
      <c r="G836" s="103">
        <f t="shared" si="34"/>
        <v>0</v>
      </c>
      <c r="H836" s="103">
        <f t="shared" si="34"/>
        <v>0</v>
      </c>
      <c r="I836" s="103">
        <f t="shared" si="34"/>
        <v>0</v>
      </c>
      <c r="J836" s="103">
        <f t="shared" si="34"/>
        <v>0</v>
      </c>
      <c r="K836" s="103">
        <f t="shared" si="34"/>
        <v>0</v>
      </c>
      <c r="L836" s="103">
        <f t="shared" si="34"/>
        <v>0</v>
      </c>
      <c r="M836" s="103">
        <f t="shared" si="34"/>
        <v>0</v>
      </c>
      <c r="N836" s="103">
        <f t="shared" si="34"/>
        <v>0</v>
      </c>
      <c r="O836" s="103">
        <f t="shared" si="34"/>
        <v>0</v>
      </c>
      <c r="P836" s="103">
        <f t="shared" si="34"/>
        <v>0</v>
      </c>
      <c r="Q836" s="103">
        <f t="shared" si="34"/>
        <v>0</v>
      </c>
      <c r="R836" s="103">
        <f t="shared" si="34"/>
        <v>0</v>
      </c>
      <c r="S836" s="103">
        <f t="shared" si="34"/>
        <v>0</v>
      </c>
      <c r="T836" s="103">
        <f t="shared" si="34"/>
        <v>0</v>
      </c>
      <c r="U836" s="103">
        <f t="shared" si="34"/>
        <v>0</v>
      </c>
      <c r="V836" s="103">
        <f t="shared" si="34"/>
        <v>0</v>
      </c>
      <c r="W836" s="103">
        <f t="shared" si="34"/>
        <v>0</v>
      </c>
      <c r="X836" s="103">
        <f t="shared" si="34"/>
        <v>0</v>
      </c>
      <c r="Y836" s="103">
        <f t="shared" si="34"/>
        <v>0</v>
      </c>
      <c r="Z836" s="103">
        <f t="shared" si="34"/>
        <v>0</v>
      </c>
      <c r="AA836" s="103">
        <f t="shared" si="34"/>
        <v>0</v>
      </c>
      <c r="AB836" s="103">
        <f t="shared" si="34"/>
        <v>0</v>
      </c>
      <c r="AC836" s="104">
        <f t="shared" si="34"/>
        <v>0</v>
      </c>
      <c r="AD836"/>
      <c r="AE836" s="105">
        <f t="shared" si="28"/>
        <v>0</v>
      </c>
      <c r="AG836" s="105">
        <f t="shared" si="28"/>
        <v>0</v>
      </c>
      <c r="AI836" s="105">
        <f t="shared" si="29"/>
        <v>0</v>
      </c>
      <c r="AK836" s="301"/>
      <c r="AL836" s="2"/>
      <c r="AM836" s="2"/>
    </row>
    <row r="837" spans="1:39" ht="12.75" customHeight="1" outlineLevel="1" x14ac:dyDescent="0.25">
      <c r="A837" s="2"/>
      <c r="D837" s="453" t="str">
        <f t="shared" si="30"/>
        <v>22150007: HST/Meridian ECS Movements</v>
      </c>
      <c r="E837" s="102"/>
      <c r="F837" s="140" t="str">
        <f t="shared" si="32"/>
        <v>£000</v>
      </c>
      <c r="G837" s="103">
        <f t="shared" si="34"/>
        <v>0</v>
      </c>
      <c r="H837" s="103">
        <f t="shared" si="34"/>
        <v>0</v>
      </c>
      <c r="I837" s="103">
        <f t="shared" si="34"/>
        <v>0</v>
      </c>
      <c r="J837" s="103">
        <f t="shared" si="34"/>
        <v>0</v>
      </c>
      <c r="K837" s="103">
        <f t="shared" si="34"/>
        <v>0</v>
      </c>
      <c r="L837" s="103">
        <f t="shared" si="34"/>
        <v>0</v>
      </c>
      <c r="M837" s="103">
        <f t="shared" si="34"/>
        <v>0</v>
      </c>
      <c r="N837" s="103">
        <f t="shared" si="34"/>
        <v>0</v>
      </c>
      <c r="O837" s="103">
        <f t="shared" si="34"/>
        <v>0</v>
      </c>
      <c r="P837" s="103">
        <f t="shared" si="34"/>
        <v>0</v>
      </c>
      <c r="Q837" s="103">
        <f t="shared" si="34"/>
        <v>0</v>
      </c>
      <c r="R837" s="103">
        <f t="shared" si="34"/>
        <v>0</v>
      </c>
      <c r="S837" s="103">
        <f t="shared" si="34"/>
        <v>0</v>
      </c>
      <c r="T837" s="103">
        <f t="shared" si="34"/>
        <v>0</v>
      </c>
      <c r="U837" s="103">
        <f t="shared" si="34"/>
        <v>0</v>
      </c>
      <c r="V837" s="103">
        <f t="shared" si="34"/>
        <v>0</v>
      </c>
      <c r="W837" s="103">
        <f t="shared" si="34"/>
        <v>0</v>
      </c>
      <c r="X837" s="103">
        <f t="shared" si="34"/>
        <v>0</v>
      </c>
      <c r="Y837" s="103">
        <f t="shared" si="34"/>
        <v>0</v>
      </c>
      <c r="Z837" s="103">
        <f t="shared" si="34"/>
        <v>0</v>
      </c>
      <c r="AA837" s="103">
        <f t="shared" si="34"/>
        <v>0</v>
      </c>
      <c r="AB837" s="103">
        <f t="shared" si="34"/>
        <v>0</v>
      </c>
      <c r="AC837" s="104">
        <f t="shared" si="34"/>
        <v>0</v>
      </c>
      <c r="AD837"/>
      <c r="AE837" s="105">
        <f t="shared" si="28"/>
        <v>0</v>
      </c>
      <c r="AG837" s="105">
        <f t="shared" si="28"/>
        <v>0</v>
      </c>
      <c r="AI837" s="105">
        <f t="shared" si="29"/>
        <v>0</v>
      </c>
      <c r="AK837" s="301"/>
      <c r="AL837" s="2"/>
      <c r="AM837" s="2"/>
    </row>
    <row r="838" spans="1:39" ht="12.75" customHeight="1" outlineLevel="1" x14ac:dyDescent="0.25">
      <c r="A838" s="2"/>
      <c r="D838" s="453" t="str">
        <f t="shared" si="30"/>
        <v>22270000: East Midlands Local/Regional Ecs Moves</v>
      </c>
      <c r="E838" s="102"/>
      <c r="F838" s="140" t="str">
        <f t="shared" si="32"/>
        <v>£000</v>
      </c>
      <c r="G838" s="103">
        <f t="shared" si="34"/>
        <v>0</v>
      </c>
      <c r="H838" s="103">
        <f t="shared" si="34"/>
        <v>0</v>
      </c>
      <c r="I838" s="103">
        <f t="shared" si="34"/>
        <v>0</v>
      </c>
      <c r="J838" s="103">
        <f t="shared" si="34"/>
        <v>0</v>
      </c>
      <c r="K838" s="103">
        <f t="shared" si="34"/>
        <v>0</v>
      </c>
      <c r="L838" s="103">
        <f t="shared" si="34"/>
        <v>0</v>
      </c>
      <c r="M838" s="103">
        <f t="shared" si="34"/>
        <v>0</v>
      </c>
      <c r="N838" s="103">
        <f t="shared" si="34"/>
        <v>0</v>
      </c>
      <c r="O838" s="103">
        <f t="shared" si="34"/>
        <v>0</v>
      </c>
      <c r="P838" s="103">
        <f t="shared" si="34"/>
        <v>0</v>
      </c>
      <c r="Q838" s="103">
        <f t="shared" si="34"/>
        <v>0</v>
      </c>
      <c r="R838" s="103">
        <f t="shared" si="34"/>
        <v>0</v>
      </c>
      <c r="S838" s="103">
        <f t="shared" si="34"/>
        <v>0</v>
      </c>
      <c r="T838" s="103">
        <f t="shared" si="34"/>
        <v>0</v>
      </c>
      <c r="U838" s="103">
        <f t="shared" si="34"/>
        <v>0</v>
      </c>
      <c r="V838" s="103">
        <f t="shared" si="34"/>
        <v>0</v>
      </c>
      <c r="W838" s="103">
        <f t="shared" si="34"/>
        <v>0</v>
      </c>
      <c r="X838" s="103">
        <f t="shared" si="34"/>
        <v>0</v>
      </c>
      <c r="Y838" s="103">
        <f t="shared" si="34"/>
        <v>0</v>
      </c>
      <c r="Z838" s="103">
        <f t="shared" si="34"/>
        <v>0</v>
      </c>
      <c r="AA838" s="103">
        <f t="shared" si="34"/>
        <v>0</v>
      </c>
      <c r="AB838" s="103">
        <f t="shared" si="34"/>
        <v>0</v>
      </c>
      <c r="AC838" s="104">
        <f t="shared" si="34"/>
        <v>0</v>
      </c>
      <c r="AD838"/>
      <c r="AE838" s="105">
        <f t="shared" ref="AE838:AG853" si="35">AE628*AE732</f>
        <v>0</v>
      </c>
      <c r="AG838" s="105">
        <f t="shared" si="35"/>
        <v>0</v>
      </c>
      <c r="AI838" s="105">
        <f t="shared" si="29"/>
        <v>0</v>
      </c>
      <c r="AK838" s="301"/>
      <c r="AL838" s="2"/>
      <c r="AM838" s="2"/>
    </row>
    <row r="839" spans="1:39" ht="12.75" customHeight="1" outlineLevel="1" x14ac:dyDescent="0.25">
      <c r="A839" s="2"/>
      <c r="D839" s="453" t="str">
        <f t="shared" si="30"/>
        <v>21826000: Cleethorpes - Barton-On-Humber Dtp</v>
      </c>
      <c r="E839" s="102"/>
      <c r="F839" s="140" t="str">
        <f t="shared" si="32"/>
        <v>£000</v>
      </c>
      <c r="G839" s="103">
        <f t="shared" si="34"/>
        <v>0</v>
      </c>
      <c r="H839" s="103">
        <f t="shared" si="34"/>
        <v>0</v>
      </c>
      <c r="I839" s="103">
        <f t="shared" si="34"/>
        <v>0</v>
      </c>
      <c r="J839" s="103">
        <f t="shared" si="34"/>
        <v>0</v>
      </c>
      <c r="K839" s="103">
        <f t="shared" si="34"/>
        <v>0</v>
      </c>
      <c r="L839" s="103">
        <f t="shared" si="34"/>
        <v>0</v>
      </c>
      <c r="M839" s="103">
        <f t="shared" si="34"/>
        <v>0</v>
      </c>
      <c r="N839" s="103">
        <f t="shared" si="34"/>
        <v>0</v>
      </c>
      <c r="O839" s="103">
        <f t="shared" si="34"/>
        <v>0</v>
      </c>
      <c r="P839" s="103">
        <f t="shared" si="34"/>
        <v>0</v>
      </c>
      <c r="Q839" s="103">
        <f t="shared" si="34"/>
        <v>0</v>
      </c>
      <c r="R839" s="103">
        <f t="shared" si="34"/>
        <v>0</v>
      </c>
      <c r="S839" s="103">
        <f t="shared" si="34"/>
        <v>0</v>
      </c>
      <c r="T839" s="103">
        <f t="shared" si="34"/>
        <v>0</v>
      </c>
      <c r="U839" s="103">
        <f t="shared" si="34"/>
        <v>0</v>
      </c>
      <c r="V839" s="103">
        <f t="shared" si="34"/>
        <v>0</v>
      </c>
      <c r="W839" s="103">
        <f t="shared" si="34"/>
        <v>0</v>
      </c>
      <c r="X839" s="103">
        <f t="shared" si="34"/>
        <v>0</v>
      </c>
      <c r="Y839" s="103">
        <f t="shared" si="34"/>
        <v>0</v>
      </c>
      <c r="Z839" s="103">
        <f t="shared" si="34"/>
        <v>0</v>
      </c>
      <c r="AA839" s="103">
        <f t="shared" si="34"/>
        <v>0</v>
      </c>
      <c r="AB839" s="103">
        <f t="shared" si="34"/>
        <v>0</v>
      </c>
      <c r="AC839" s="104">
        <f t="shared" si="34"/>
        <v>0</v>
      </c>
      <c r="AD839"/>
      <c r="AE839" s="105">
        <f t="shared" si="35"/>
        <v>0</v>
      </c>
      <c r="AG839" s="105">
        <f t="shared" si="35"/>
        <v>0</v>
      </c>
      <c r="AI839" s="105">
        <f t="shared" si="29"/>
        <v>0</v>
      </c>
      <c r="AK839" s="301"/>
      <c r="AL839" s="2"/>
      <c r="AM839" s="2"/>
    </row>
    <row r="840" spans="1:39" ht="12.6" customHeight="1" outlineLevel="1" x14ac:dyDescent="0.25">
      <c r="A840" s="2"/>
      <c r="D840" s="453" t="str">
        <f t="shared" si="30"/>
        <v>[Capacity Charges Service Code Line 19]</v>
      </c>
      <c r="E840" s="102"/>
      <c r="F840" s="140" t="str">
        <f t="shared" si="32"/>
        <v>£000</v>
      </c>
      <c r="G840" s="103">
        <f t="shared" si="34"/>
        <v>0</v>
      </c>
      <c r="H840" s="103">
        <f t="shared" si="34"/>
        <v>0</v>
      </c>
      <c r="I840" s="103">
        <f t="shared" si="34"/>
        <v>0</v>
      </c>
      <c r="J840" s="103">
        <f t="shared" si="34"/>
        <v>0</v>
      </c>
      <c r="K840" s="103">
        <f t="shared" si="34"/>
        <v>0</v>
      </c>
      <c r="L840" s="103">
        <f t="shared" si="34"/>
        <v>0</v>
      </c>
      <c r="M840" s="103">
        <f t="shared" si="34"/>
        <v>0</v>
      </c>
      <c r="N840" s="103">
        <f t="shared" si="34"/>
        <v>0</v>
      </c>
      <c r="O840" s="103">
        <f t="shared" si="34"/>
        <v>0</v>
      </c>
      <c r="P840" s="103">
        <f t="shared" si="34"/>
        <v>0</v>
      </c>
      <c r="Q840" s="103">
        <f t="shared" si="34"/>
        <v>0</v>
      </c>
      <c r="R840" s="103">
        <f t="shared" si="34"/>
        <v>0</v>
      </c>
      <c r="S840" s="103">
        <f t="shared" si="34"/>
        <v>0</v>
      </c>
      <c r="T840" s="103">
        <f t="shared" si="34"/>
        <v>0</v>
      </c>
      <c r="U840" s="103">
        <f t="shared" si="34"/>
        <v>0</v>
      </c>
      <c r="V840" s="103">
        <f t="shared" si="34"/>
        <v>0</v>
      </c>
      <c r="W840" s="103">
        <f t="shared" si="34"/>
        <v>0</v>
      </c>
      <c r="X840" s="103">
        <f t="shared" si="34"/>
        <v>0</v>
      </c>
      <c r="Y840" s="103">
        <f t="shared" si="34"/>
        <v>0</v>
      </c>
      <c r="Z840" s="103">
        <f t="shared" si="34"/>
        <v>0</v>
      </c>
      <c r="AA840" s="103">
        <f t="shared" si="34"/>
        <v>0</v>
      </c>
      <c r="AB840" s="103">
        <f t="shared" si="34"/>
        <v>0</v>
      </c>
      <c r="AC840" s="104">
        <f t="shared" si="34"/>
        <v>0</v>
      </c>
      <c r="AD840"/>
      <c r="AE840" s="105">
        <f t="shared" si="35"/>
        <v>0</v>
      </c>
      <c r="AG840" s="105">
        <f t="shared" si="35"/>
        <v>0</v>
      </c>
      <c r="AI840" s="105">
        <f t="shared" si="29"/>
        <v>0</v>
      </c>
      <c r="AK840" s="301"/>
      <c r="AL840" s="2"/>
      <c r="AM840" s="2"/>
    </row>
    <row r="841" spans="1:39" ht="12.75" customHeight="1" outlineLevel="1" x14ac:dyDescent="0.25">
      <c r="D841" s="453" t="str">
        <f t="shared" si="30"/>
        <v>[Capacity Charges Service Code Line 20]</v>
      </c>
      <c r="E841" s="102"/>
      <c r="F841" s="140" t="str">
        <f>F840</f>
        <v>£000</v>
      </c>
      <c r="G841" s="103">
        <f t="shared" si="34"/>
        <v>0</v>
      </c>
      <c r="H841" s="103">
        <f t="shared" si="34"/>
        <v>0</v>
      </c>
      <c r="I841" s="103">
        <f t="shared" si="34"/>
        <v>0</v>
      </c>
      <c r="J841" s="103">
        <f t="shared" si="34"/>
        <v>0</v>
      </c>
      <c r="K841" s="103">
        <f t="shared" si="34"/>
        <v>0</v>
      </c>
      <c r="L841" s="103">
        <f t="shared" si="34"/>
        <v>0</v>
      </c>
      <c r="M841" s="103">
        <f t="shared" si="34"/>
        <v>0</v>
      </c>
      <c r="N841" s="103">
        <f t="shared" si="34"/>
        <v>0</v>
      </c>
      <c r="O841" s="103">
        <f t="shared" si="34"/>
        <v>0</v>
      </c>
      <c r="P841" s="103">
        <f t="shared" si="34"/>
        <v>0</v>
      </c>
      <c r="Q841" s="103">
        <f t="shared" si="34"/>
        <v>0</v>
      </c>
      <c r="R841" s="103">
        <f t="shared" si="34"/>
        <v>0</v>
      </c>
      <c r="S841" s="103">
        <f t="shared" si="34"/>
        <v>0</v>
      </c>
      <c r="T841" s="103">
        <f t="shared" si="34"/>
        <v>0</v>
      </c>
      <c r="U841" s="103">
        <f t="shared" si="34"/>
        <v>0</v>
      </c>
      <c r="V841" s="103">
        <f t="shared" si="34"/>
        <v>0</v>
      </c>
      <c r="W841" s="103">
        <f t="shared" si="34"/>
        <v>0</v>
      </c>
      <c r="X841" s="103">
        <f t="shared" si="34"/>
        <v>0</v>
      </c>
      <c r="Y841" s="103">
        <f t="shared" si="34"/>
        <v>0</v>
      </c>
      <c r="Z841" s="103">
        <f t="shared" si="34"/>
        <v>0</v>
      </c>
      <c r="AA841" s="103">
        <f t="shared" si="34"/>
        <v>0</v>
      </c>
      <c r="AB841" s="103">
        <f t="shared" si="34"/>
        <v>0</v>
      </c>
      <c r="AC841" s="104">
        <f t="shared" si="34"/>
        <v>0</v>
      </c>
      <c r="AD841"/>
      <c r="AE841" s="105">
        <f t="shared" si="35"/>
        <v>0</v>
      </c>
      <c r="AF841"/>
      <c r="AG841" s="105">
        <f t="shared" si="35"/>
        <v>0</v>
      </c>
      <c r="AI841" s="105">
        <f t="shared" si="29"/>
        <v>0</v>
      </c>
      <c r="AK841" s="301"/>
      <c r="AL841" s="2"/>
      <c r="AM841" s="2"/>
    </row>
    <row r="842" spans="1:39" ht="12.75" customHeight="1" outlineLevel="1" x14ac:dyDescent="0.25">
      <c r="D842" s="453" t="str">
        <f t="shared" si="30"/>
        <v>[Capacity Charges Service Code Line 21]</v>
      </c>
      <c r="E842" s="102"/>
      <c r="F842" s="140" t="str">
        <f t="shared" si="32"/>
        <v>£000</v>
      </c>
      <c r="G842" s="103">
        <f t="shared" si="34"/>
        <v>0</v>
      </c>
      <c r="H842" s="103">
        <f t="shared" si="34"/>
        <v>0</v>
      </c>
      <c r="I842" s="103">
        <f t="shared" si="34"/>
        <v>0</v>
      </c>
      <c r="J842" s="103">
        <f t="shared" si="34"/>
        <v>0</v>
      </c>
      <c r="K842" s="103">
        <f t="shared" si="34"/>
        <v>0</v>
      </c>
      <c r="L842" s="103">
        <f t="shared" si="34"/>
        <v>0</v>
      </c>
      <c r="M842" s="103">
        <f t="shared" si="34"/>
        <v>0</v>
      </c>
      <c r="N842" s="103">
        <f t="shared" si="34"/>
        <v>0</v>
      </c>
      <c r="O842" s="103">
        <f t="shared" si="34"/>
        <v>0</v>
      </c>
      <c r="P842" s="103">
        <f t="shared" si="34"/>
        <v>0</v>
      </c>
      <c r="Q842" s="103">
        <f t="shared" si="34"/>
        <v>0</v>
      </c>
      <c r="R842" s="103">
        <f t="shared" si="34"/>
        <v>0</v>
      </c>
      <c r="S842" s="103">
        <f t="shared" si="34"/>
        <v>0</v>
      </c>
      <c r="T842" s="103">
        <f t="shared" si="34"/>
        <v>0</v>
      </c>
      <c r="U842" s="103">
        <f t="shared" si="34"/>
        <v>0</v>
      </c>
      <c r="V842" s="103">
        <f t="shared" si="34"/>
        <v>0</v>
      </c>
      <c r="W842" s="103">
        <f t="shared" si="34"/>
        <v>0</v>
      </c>
      <c r="X842" s="103">
        <f t="shared" si="34"/>
        <v>0</v>
      </c>
      <c r="Y842" s="103">
        <f t="shared" si="34"/>
        <v>0</v>
      </c>
      <c r="Z842" s="103">
        <f t="shared" si="34"/>
        <v>0</v>
      </c>
      <c r="AA842" s="103">
        <f t="shared" si="34"/>
        <v>0</v>
      </c>
      <c r="AB842" s="103">
        <f t="shared" si="34"/>
        <v>0</v>
      </c>
      <c r="AC842" s="104">
        <f t="shared" si="34"/>
        <v>0</v>
      </c>
      <c r="AD842"/>
      <c r="AE842" s="105">
        <f t="shared" si="35"/>
        <v>0</v>
      </c>
      <c r="AF842"/>
      <c r="AG842" s="105">
        <f t="shared" si="35"/>
        <v>0</v>
      </c>
      <c r="AI842" s="105">
        <f t="shared" si="29"/>
        <v>0</v>
      </c>
      <c r="AK842" s="301"/>
      <c r="AL842" s="2"/>
      <c r="AM842" s="2"/>
    </row>
    <row r="843" spans="1:39" ht="12.75" customHeight="1" outlineLevel="1" x14ac:dyDescent="0.25">
      <c r="D843" s="453" t="str">
        <f t="shared" si="30"/>
        <v>[Capacity Charges Service Code Line 22]</v>
      </c>
      <c r="E843" s="102"/>
      <c r="F843" s="140" t="str">
        <f t="shared" si="32"/>
        <v>£000</v>
      </c>
      <c r="G843" s="103">
        <f t="shared" si="34"/>
        <v>0</v>
      </c>
      <c r="H843" s="103">
        <f t="shared" si="34"/>
        <v>0</v>
      </c>
      <c r="I843" s="103">
        <f t="shared" si="34"/>
        <v>0</v>
      </c>
      <c r="J843" s="103">
        <f t="shared" si="34"/>
        <v>0</v>
      </c>
      <c r="K843" s="103">
        <f t="shared" si="34"/>
        <v>0</v>
      </c>
      <c r="L843" s="103">
        <f t="shared" si="34"/>
        <v>0</v>
      </c>
      <c r="M843" s="103">
        <f t="shared" si="34"/>
        <v>0</v>
      </c>
      <c r="N843" s="103">
        <f t="shared" si="34"/>
        <v>0</v>
      </c>
      <c r="O843" s="103">
        <f t="shared" si="34"/>
        <v>0</v>
      </c>
      <c r="P843" s="103">
        <f t="shared" si="34"/>
        <v>0</v>
      </c>
      <c r="Q843" s="103">
        <f t="shared" si="34"/>
        <v>0</v>
      </c>
      <c r="R843" s="103">
        <f t="shared" si="34"/>
        <v>0</v>
      </c>
      <c r="S843" s="103">
        <f t="shared" si="34"/>
        <v>0</v>
      </c>
      <c r="T843" s="103">
        <f t="shared" si="34"/>
        <v>0</v>
      </c>
      <c r="U843" s="103">
        <f t="shared" si="34"/>
        <v>0</v>
      </c>
      <c r="V843" s="103">
        <f t="shared" si="34"/>
        <v>0</v>
      </c>
      <c r="W843" s="103">
        <f t="shared" si="34"/>
        <v>0</v>
      </c>
      <c r="X843" s="103">
        <f t="shared" si="34"/>
        <v>0</v>
      </c>
      <c r="Y843" s="103">
        <f t="shared" si="34"/>
        <v>0</v>
      </c>
      <c r="Z843" s="103">
        <f t="shared" si="34"/>
        <v>0</v>
      </c>
      <c r="AA843" s="103">
        <f t="shared" si="34"/>
        <v>0</v>
      </c>
      <c r="AB843" s="103">
        <f t="shared" si="34"/>
        <v>0</v>
      </c>
      <c r="AC843" s="104">
        <f t="shared" si="34"/>
        <v>0</v>
      </c>
      <c r="AD843"/>
      <c r="AE843" s="105">
        <f t="shared" si="35"/>
        <v>0</v>
      </c>
      <c r="AF843"/>
      <c r="AG843" s="105">
        <f t="shared" si="35"/>
        <v>0</v>
      </c>
      <c r="AI843" s="105">
        <f t="shared" si="29"/>
        <v>0</v>
      </c>
      <c r="AK843" s="301"/>
      <c r="AL843" s="2"/>
      <c r="AM843" s="2"/>
    </row>
    <row r="844" spans="1:39" ht="12.75" customHeight="1" outlineLevel="1" x14ac:dyDescent="0.25">
      <c r="D844" s="453" t="str">
        <f t="shared" si="30"/>
        <v>[Capacity Charges Service Code Line 23]</v>
      </c>
      <c r="E844" s="102"/>
      <c r="F844" s="140" t="str">
        <f t="shared" si="32"/>
        <v>£000</v>
      </c>
      <c r="G844" s="103">
        <f t="shared" si="34"/>
        <v>0</v>
      </c>
      <c r="H844" s="103">
        <f t="shared" si="34"/>
        <v>0</v>
      </c>
      <c r="I844" s="103">
        <f t="shared" si="34"/>
        <v>0</v>
      </c>
      <c r="J844" s="103">
        <f t="shared" si="34"/>
        <v>0</v>
      </c>
      <c r="K844" s="103">
        <f t="shared" si="34"/>
        <v>0</v>
      </c>
      <c r="L844" s="103">
        <f t="shared" si="34"/>
        <v>0</v>
      </c>
      <c r="M844" s="103">
        <f t="shared" si="34"/>
        <v>0</v>
      </c>
      <c r="N844" s="103">
        <f t="shared" si="34"/>
        <v>0</v>
      </c>
      <c r="O844" s="103">
        <f t="shared" si="34"/>
        <v>0</v>
      </c>
      <c r="P844" s="103">
        <f t="shared" si="34"/>
        <v>0</v>
      </c>
      <c r="Q844" s="103">
        <f t="shared" si="34"/>
        <v>0</v>
      </c>
      <c r="R844" s="103">
        <f t="shared" si="34"/>
        <v>0</v>
      </c>
      <c r="S844" s="103">
        <f t="shared" si="34"/>
        <v>0</v>
      </c>
      <c r="T844" s="103">
        <f t="shared" si="34"/>
        <v>0</v>
      </c>
      <c r="U844" s="103">
        <f t="shared" si="34"/>
        <v>0</v>
      </c>
      <c r="V844" s="103">
        <f t="shared" si="34"/>
        <v>0</v>
      </c>
      <c r="W844" s="103">
        <f t="shared" si="34"/>
        <v>0</v>
      </c>
      <c r="X844" s="103">
        <f t="shared" si="34"/>
        <v>0</v>
      </c>
      <c r="Y844" s="103">
        <f t="shared" si="34"/>
        <v>0</v>
      </c>
      <c r="Z844" s="103">
        <f t="shared" si="34"/>
        <v>0</v>
      </c>
      <c r="AA844" s="103">
        <f t="shared" si="34"/>
        <v>0</v>
      </c>
      <c r="AB844" s="103">
        <f t="shared" si="34"/>
        <v>0</v>
      </c>
      <c r="AC844" s="104">
        <f t="shared" si="34"/>
        <v>0</v>
      </c>
      <c r="AD844"/>
      <c r="AE844" s="105">
        <f t="shared" si="35"/>
        <v>0</v>
      </c>
      <c r="AF844"/>
      <c r="AG844" s="105">
        <f t="shared" si="35"/>
        <v>0</v>
      </c>
      <c r="AI844" s="105">
        <f t="shared" si="29"/>
        <v>0</v>
      </c>
      <c r="AK844" s="301"/>
      <c r="AL844" s="2"/>
      <c r="AM844" s="2"/>
    </row>
    <row r="845" spans="1:39" ht="12.75" customHeight="1" outlineLevel="1" x14ac:dyDescent="0.25">
      <c r="D845" s="453" t="str">
        <f t="shared" si="30"/>
        <v>[Capacity Charges Service Code Line 24]</v>
      </c>
      <c r="E845" s="102"/>
      <c r="F845" s="140" t="str">
        <f t="shared" si="32"/>
        <v>£000</v>
      </c>
      <c r="G845" s="103">
        <f t="shared" si="34"/>
        <v>0</v>
      </c>
      <c r="H845" s="103">
        <f t="shared" si="34"/>
        <v>0</v>
      </c>
      <c r="I845" s="103">
        <f t="shared" si="34"/>
        <v>0</v>
      </c>
      <c r="J845" s="103">
        <f t="shared" si="34"/>
        <v>0</v>
      </c>
      <c r="K845" s="103">
        <f t="shared" si="34"/>
        <v>0</v>
      </c>
      <c r="L845" s="103">
        <f t="shared" si="34"/>
        <v>0</v>
      </c>
      <c r="M845" s="103">
        <f t="shared" si="34"/>
        <v>0</v>
      </c>
      <c r="N845" s="103">
        <f t="shared" si="34"/>
        <v>0</v>
      </c>
      <c r="O845" s="103">
        <f t="shared" si="34"/>
        <v>0</v>
      </c>
      <c r="P845" s="103">
        <f t="shared" si="34"/>
        <v>0</v>
      </c>
      <c r="Q845" s="103">
        <f t="shared" si="34"/>
        <v>0</v>
      </c>
      <c r="R845" s="103">
        <f t="shared" si="34"/>
        <v>0</v>
      </c>
      <c r="S845" s="103">
        <f t="shared" si="34"/>
        <v>0</v>
      </c>
      <c r="T845" s="103">
        <f t="shared" si="34"/>
        <v>0</v>
      </c>
      <c r="U845" s="103">
        <f t="shared" si="34"/>
        <v>0</v>
      </c>
      <c r="V845" s="103">
        <f t="shared" si="34"/>
        <v>0</v>
      </c>
      <c r="W845" s="103">
        <f t="shared" si="34"/>
        <v>0</v>
      </c>
      <c r="X845" s="103">
        <f t="shared" si="34"/>
        <v>0</v>
      </c>
      <c r="Y845" s="103">
        <f t="shared" si="34"/>
        <v>0</v>
      </c>
      <c r="Z845" s="103">
        <f t="shared" si="34"/>
        <v>0</v>
      </c>
      <c r="AA845" s="103">
        <f t="shared" si="34"/>
        <v>0</v>
      </c>
      <c r="AB845" s="103">
        <f t="shared" si="34"/>
        <v>0</v>
      </c>
      <c r="AC845" s="104">
        <f t="shared" si="34"/>
        <v>0</v>
      </c>
      <c r="AD845"/>
      <c r="AE845" s="105">
        <f t="shared" si="35"/>
        <v>0</v>
      </c>
      <c r="AF845"/>
      <c r="AG845" s="105">
        <f t="shared" si="35"/>
        <v>0</v>
      </c>
      <c r="AI845" s="105">
        <f t="shared" si="29"/>
        <v>0</v>
      </c>
      <c r="AK845" s="301"/>
      <c r="AL845" s="2"/>
      <c r="AM845" s="2"/>
    </row>
    <row r="846" spans="1:39" ht="12.75" customHeight="1" outlineLevel="1" x14ac:dyDescent="0.25">
      <c r="D846" s="453" t="str">
        <f t="shared" si="30"/>
        <v>[Capacity Charges Service Code Line 25]</v>
      </c>
      <c r="E846" s="102"/>
      <c r="F846" s="140" t="str">
        <f t="shared" si="32"/>
        <v>£000</v>
      </c>
      <c r="G846" s="103">
        <f t="shared" si="34"/>
        <v>0</v>
      </c>
      <c r="H846" s="103">
        <f t="shared" si="34"/>
        <v>0</v>
      </c>
      <c r="I846" s="103">
        <f t="shared" ref="I846:AC846" si="36">I636*I740</f>
        <v>0</v>
      </c>
      <c r="J846" s="103">
        <f t="shared" si="36"/>
        <v>0</v>
      </c>
      <c r="K846" s="103">
        <f t="shared" si="36"/>
        <v>0</v>
      </c>
      <c r="L846" s="103">
        <f t="shared" si="36"/>
        <v>0</v>
      </c>
      <c r="M846" s="103">
        <f t="shared" si="36"/>
        <v>0</v>
      </c>
      <c r="N846" s="103">
        <f t="shared" si="36"/>
        <v>0</v>
      </c>
      <c r="O846" s="103">
        <f t="shared" si="36"/>
        <v>0</v>
      </c>
      <c r="P846" s="103">
        <f t="shared" si="36"/>
        <v>0</v>
      </c>
      <c r="Q846" s="103">
        <f t="shared" si="36"/>
        <v>0</v>
      </c>
      <c r="R846" s="103">
        <f t="shared" si="36"/>
        <v>0</v>
      </c>
      <c r="S846" s="103">
        <f t="shared" si="36"/>
        <v>0</v>
      </c>
      <c r="T846" s="103">
        <f t="shared" si="36"/>
        <v>0</v>
      </c>
      <c r="U846" s="103">
        <f t="shared" si="36"/>
        <v>0</v>
      </c>
      <c r="V846" s="103">
        <f t="shared" si="36"/>
        <v>0</v>
      </c>
      <c r="W846" s="103">
        <f t="shared" si="36"/>
        <v>0</v>
      </c>
      <c r="X846" s="103">
        <f t="shared" si="36"/>
        <v>0</v>
      </c>
      <c r="Y846" s="103">
        <f t="shared" si="36"/>
        <v>0</v>
      </c>
      <c r="Z846" s="103">
        <f t="shared" si="36"/>
        <v>0</v>
      </c>
      <c r="AA846" s="103">
        <f t="shared" si="36"/>
        <v>0</v>
      </c>
      <c r="AB846" s="103">
        <f t="shared" si="36"/>
        <v>0</v>
      </c>
      <c r="AC846" s="104">
        <f t="shared" si="36"/>
        <v>0</v>
      </c>
      <c r="AD846"/>
      <c r="AE846" s="105">
        <f t="shared" si="35"/>
        <v>0</v>
      </c>
      <c r="AF846"/>
      <c r="AG846" s="105">
        <f t="shared" si="35"/>
        <v>0</v>
      </c>
      <c r="AI846" s="105">
        <f t="shared" si="29"/>
        <v>0</v>
      </c>
      <c r="AK846" s="301"/>
      <c r="AL846" s="2"/>
      <c r="AM846" s="2"/>
    </row>
    <row r="847" spans="1:39" ht="12.75" customHeight="1" outlineLevel="1" x14ac:dyDescent="0.25">
      <c r="D847" s="453" t="str">
        <f t="shared" si="30"/>
        <v>[Capacity Charges Service Code Line 26]</v>
      </c>
      <c r="E847" s="102"/>
      <c r="F847" s="140" t="str">
        <f t="shared" si="32"/>
        <v>£000</v>
      </c>
      <c r="G847" s="103">
        <f t="shared" ref="G847:AC858" si="37">G637*G741</f>
        <v>0</v>
      </c>
      <c r="H847" s="103">
        <f t="shared" si="37"/>
        <v>0</v>
      </c>
      <c r="I847" s="103">
        <f t="shared" si="37"/>
        <v>0</v>
      </c>
      <c r="J847" s="103">
        <f t="shared" si="37"/>
        <v>0</v>
      </c>
      <c r="K847" s="103">
        <f t="shared" si="37"/>
        <v>0</v>
      </c>
      <c r="L847" s="103">
        <f t="shared" si="37"/>
        <v>0</v>
      </c>
      <c r="M847" s="103">
        <f t="shared" si="37"/>
        <v>0</v>
      </c>
      <c r="N847" s="103">
        <f t="shared" si="37"/>
        <v>0</v>
      </c>
      <c r="O847" s="103">
        <f t="shared" si="37"/>
        <v>0</v>
      </c>
      <c r="P847" s="103">
        <f t="shared" si="37"/>
        <v>0</v>
      </c>
      <c r="Q847" s="103">
        <f t="shared" si="37"/>
        <v>0</v>
      </c>
      <c r="R847" s="103">
        <f t="shared" si="37"/>
        <v>0</v>
      </c>
      <c r="S847" s="103">
        <f t="shared" si="37"/>
        <v>0</v>
      </c>
      <c r="T847" s="103">
        <f t="shared" si="37"/>
        <v>0</v>
      </c>
      <c r="U847" s="103">
        <f t="shared" si="37"/>
        <v>0</v>
      </c>
      <c r="V847" s="103">
        <f t="shared" si="37"/>
        <v>0</v>
      </c>
      <c r="W847" s="103">
        <f t="shared" si="37"/>
        <v>0</v>
      </c>
      <c r="X847" s="103">
        <f t="shared" si="37"/>
        <v>0</v>
      </c>
      <c r="Y847" s="103">
        <f t="shared" si="37"/>
        <v>0</v>
      </c>
      <c r="Z847" s="103">
        <f t="shared" si="37"/>
        <v>0</v>
      </c>
      <c r="AA847" s="103">
        <f t="shared" si="37"/>
        <v>0</v>
      </c>
      <c r="AB847" s="103">
        <f t="shared" si="37"/>
        <v>0</v>
      </c>
      <c r="AC847" s="104">
        <f t="shared" si="37"/>
        <v>0</v>
      </c>
      <c r="AD847"/>
      <c r="AE847" s="105">
        <f t="shared" si="35"/>
        <v>0</v>
      </c>
      <c r="AF847"/>
      <c r="AG847" s="105">
        <f t="shared" si="35"/>
        <v>0</v>
      </c>
      <c r="AI847" s="105">
        <f t="shared" si="29"/>
        <v>0</v>
      </c>
      <c r="AK847" s="301"/>
      <c r="AL847" s="2"/>
      <c r="AM847" s="2"/>
    </row>
    <row r="848" spans="1:39" ht="12.75" customHeight="1" outlineLevel="1" x14ac:dyDescent="0.25">
      <c r="D848" s="453" t="str">
        <f t="shared" si="30"/>
        <v>[Capacity Charges Service Code Line 27]</v>
      </c>
      <c r="E848" s="102"/>
      <c r="F848" s="140" t="str">
        <f t="shared" si="32"/>
        <v>£000</v>
      </c>
      <c r="G848" s="103">
        <f t="shared" si="37"/>
        <v>0</v>
      </c>
      <c r="H848" s="103">
        <f t="shared" si="37"/>
        <v>0</v>
      </c>
      <c r="I848" s="103">
        <f t="shared" si="37"/>
        <v>0</v>
      </c>
      <c r="J848" s="103">
        <f t="shared" si="37"/>
        <v>0</v>
      </c>
      <c r="K848" s="103">
        <f t="shared" si="37"/>
        <v>0</v>
      </c>
      <c r="L848" s="103">
        <f t="shared" si="37"/>
        <v>0</v>
      </c>
      <c r="M848" s="103">
        <f t="shared" si="37"/>
        <v>0</v>
      </c>
      <c r="N848" s="103">
        <f t="shared" si="37"/>
        <v>0</v>
      </c>
      <c r="O848" s="103">
        <f t="shared" si="37"/>
        <v>0</v>
      </c>
      <c r="P848" s="103">
        <f t="shared" si="37"/>
        <v>0</v>
      </c>
      <c r="Q848" s="103">
        <f t="shared" si="37"/>
        <v>0</v>
      </c>
      <c r="R848" s="103">
        <f t="shared" si="37"/>
        <v>0</v>
      </c>
      <c r="S848" s="103">
        <f t="shared" si="37"/>
        <v>0</v>
      </c>
      <c r="T848" s="103">
        <f t="shared" si="37"/>
        <v>0</v>
      </c>
      <c r="U848" s="103">
        <f t="shared" si="37"/>
        <v>0</v>
      </c>
      <c r="V848" s="103">
        <f t="shared" si="37"/>
        <v>0</v>
      </c>
      <c r="W848" s="103">
        <f t="shared" si="37"/>
        <v>0</v>
      </c>
      <c r="X848" s="103">
        <f t="shared" si="37"/>
        <v>0</v>
      </c>
      <c r="Y848" s="103">
        <f t="shared" si="37"/>
        <v>0</v>
      </c>
      <c r="Z848" s="103">
        <f t="shared" si="37"/>
        <v>0</v>
      </c>
      <c r="AA848" s="103">
        <f t="shared" si="37"/>
        <v>0</v>
      </c>
      <c r="AB848" s="103">
        <f t="shared" si="37"/>
        <v>0</v>
      </c>
      <c r="AC848" s="104">
        <f t="shared" si="37"/>
        <v>0</v>
      </c>
      <c r="AD848"/>
      <c r="AE848" s="105">
        <f t="shared" si="35"/>
        <v>0</v>
      </c>
      <c r="AF848"/>
      <c r="AG848" s="105">
        <f t="shared" si="35"/>
        <v>0</v>
      </c>
      <c r="AI848" s="105">
        <f t="shared" si="29"/>
        <v>0</v>
      </c>
      <c r="AK848" s="301"/>
      <c r="AL848" s="2"/>
      <c r="AM848" s="2"/>
    </row>
    <row r="849" spans="1:39" ht="12.75" customHeight="1" outlineLevel="1" x14ac:dyDescent="0.25">
      <c r="D849" s="453" t="str">
        <f t="shared" si="30"/>
        <v>[Capacity Charges Service Code Line 28]</v>
      </c>
      <c r="E849" s="102"/>
      <c r="F849" s="140" t="str">
        <f t="shared" si="32"/>
        <v>£000</v>
      </c>
      <c r="G849" s="103">
        <f t="shared" si="37"/>
        <v>0</v>
      </c>
      <c r="H849" s="103">
        <f t="shared" si="37"/>
        <v>0</v>
      </c>
      <c r="I849" s="103">
        <f t="shared" si="37"/>
        <v>0</v>
      </c>
      <c r="J849" s="103">
        <f t="shared" si="37"/>
        <v>0</v>
      </c>
      <c r="K849" s="103">
        <f t="shared" si="37"/>
        <v>0</v>
      </c>
      <c r="L849" s="103">
        <f t="shared" si="37"/>
        <v>0</v>
      </c>
      <c r="M849" s="103">
        <f t="shared" si="37"/>
        <v>0</v>
      </c>
      <c r="N849" s="103">
        <f t="shared" si="37"/>
        <v>0</v>
      </c>
      <c r="O849" s="103">
        <f t="shared" si="37"/>
        <v>0</v>
      </c>
      <c r="P849" s="103">
        <f t="shared" si="37"/>
        <v>0</v>
      </c>
      <c r="Q849" s="103">
        <f t="shared" si="37"/>
        <v>0</v>
      </c>
      <c r="R849" s="103">
        <f t="shared" si="37"/>
        <v>0</v>
      </c>
      <c r="S849" s="103">
        <f t="shared" si="37"/>
        <v>0</v>
      </c>
      <c r="T849" s="103">
        <f t="shared" si="37"/>
        <v>0</v>
      </c>
      <c r="U849" s="103">
        <f t="shared" si="37"/>
        <v>0</v>
      </c>
      <c r="V849" s="103">
        <f t="shared" si="37"/>
        <v>0</v>
      </c>
      <c r="W849" s="103">
        <f t="shared" si="37"/>
        <v>0</v>
      </c>
      <c r="X849" s="103">
        <f t="shared" si="37"/>
        <v>0</v>
      </c>
      <c r="Y849" s="103">
        <f t="shared" si="37"/>
        <v>0</v>
      </c>
      <c r="Z849" s="103">
        <f t="shared" si="37"/>
        <v>0</v>
      </c>
      <c r="AA849" s="103">
        <f t="shared" si="37"/>
        <v>0</v>
      </c>
      <c r="AB849" s="103">
        <f t="shared" si="37"/>
        <v>0</v>
      </c>
      <c r="AC849" s="104">
        <f t="shared" si="37"/>
        <v>0</v>
      </c>
      <c r="AD849"/>
      <c r="AE849" s="105">
        <f t="shared" si="35"/>
        <v>0</v>
      </c>
      <c r="AF849"/>
      <c r="AG849" s="105">
        <f t="shared" si="35"/>
        <v>0</v>
      </c>
      <c r="AI849" s="105">
        <f t="shared" si="29"/>
        <v>0</v>
      </c>
      <c r="AK849" s="301"/>
      <c r="AL849" s="2"/>
      <c r="AM849" s="2"/>
    </row>
    <row r="850" spans="1:39" ht="12.75" customHeight="1" outlineLevel="1" x14ac:dyDescent="0.25">
      <c r="D850" s="453" t="str">
        <f t="shared" si="30"/>
        <v>[Capacity Charges Service Code Line 29]</v>
      </c>
      <c r="E850" s="102"/>
      <c r="F850" s="140" t="str">
        <f t="shared" si="32"/>
        <v>£000</v>
      </c>
      <c r="G850" s="103">
        <f t="shared" si="37"/>
        <v>0</v>
      </c>
      <c r="H850" s="103">
        <f t="shared" si="37"/>
        <v>0</v>
      </c>
      <c r="I850" s="103">
        <f t="shared" si="37"/>
        <v>0</v>
      </c>
      <c r="J850" s="103">
        <f t="shared" si="37"/>
        <v>0</v>
      </c>
      <c r="K850" s="103">
        <f t="shared" si="37"/>
        <v>0</v>
      </c>
      <c r="L850" s="103">
        <f t="shared" si="37"/>
        <v>0</v>
      </c>
      <c r="M850" s="103">
        <f t="shared" si="37"/>
        <v>0</v>
      </c>
      <c r="N850" s="103">
        <f t="shared" si="37"/>
        <v>0</v>
      </c>
      <c r="O850" s="103">
        <f t="shared" si="37"/>
        <v>0</v>
      </c>
      <c r="P850" s="103">
        <f t="shared" si="37"/>
        <v>0</v>
      </c>
      <c r="Q850" s="103">
        <f t="shared" si="37"/>
        <v>0</v>
      </c>
      <c r="R850" s="103">
        <f t="shared" si="37"/>
        <v>0</v>
      </c>
      <c r="S850" s="103">
        <f t="shared" si="37"/>
        <v>0</v>
      </c>
      <c r="T850" s="103">
        <f t="shared" si="37"/>
        <v>0</v>
      </c>
      <c r="U850" s="103">
        <f t="shared" si="37"/>
        <v>0</v>
      </c>
      <c r="V850" s="103">
        <f t="shared" si="37"/>
        <v>0</v>
      </c>
      <c r="W850" s="103">
        <f t="shared" si="37"/>
        <v>0</v>
      </c>
      <c r="X850" s="103">
        <f t="shared" si="37"/>
        <v>0</v>
      </c>
      <c r="Y850" s="103">
        <f t="shared" si="37"/>
        <v>0</v>
      </c>
      <c r="Z850" s="103">
        <f t="shared" si="37"/>
        <v>0</v>
      </c>
      <c r="AA850" s="103">
        <f t="shared" si="37"/>
        <v>0</v>
      </c>
      <c r="AB850" s="103">
        <f t="shared" si="37"/>
        <v>0</v>
      </c>
      <c r="AC850" s="104">
        <f t="shared" si="37"/>
        <v>0</v>
      </c>
      <c r="AD850"/>
      <c r="AE850" s="105">
        <f t="shared" si="35"/>
        <v>0</v>
      </c>
      <c r="AF850"/>
      <c r="AG850" s="105">
        <f t="shared" si="35"/>
        <v>0</v>
      </c>
      <c r="AI850" s="105">
        <f t="shared" si="29"/>
        <v>0</v>
      </c>
      <c r="AK850" s="301"/>
      <c r="AL850" s="2"/>
      <c r="AM850" s="2"/>
    </row>
    <row r="851" spans="1:39" ht="12.75" customHeight="1" outlineLevel="1" x14ac:dyDescent="0.25">
      <c r="D851" s="453" t="str">
        <f t="shared" si="30"/>
        <v>[Capacity Charges Service Code Line 30]</v>
      </c>
      <c r="E851" s="102"/>
      <c r="F851" s="140" t="str">
        <f t="shared" si="32"/>
        <v>£000</v>
      </c>
      <c r="G851" s="103">
        <f t="shared" si="37"/>
        <v>0</v>
      </c>
      <c r="H851" s="103">
        <f t="shared" si="37"/>
        <v>0</v>
      </c>
      <c r="I851" s="103">
        <f t="shared" si="37"/>
        <v>0</v>
      </c>
      <c r="J851" s="103">
        <f t="shared" si="37"/>
        <v>0</v>
      </c>
      <c r="K851" s="103">
        <f t="shared" si="37"/>
        <v>0</v>
      </c>
      <c r="L851" s="103">
        <f t="shared" si="37"/>
        <v>0</v>
      </c>
      <c r="M851" s="103">
        <f t="shared" si="37"/>
        <v>0</v>
      </c>
      <c r="N851" s="103">
        <f t="shared" si="37"/>
        <v>0</v>
      </c>
      <c r="O851" s="103">
        <f t="shared" si="37"/>
        <v>0</v>
      </c>
      <c r="P851" s="103">
        <f t="shared" si="37"/>
        <v>0</v>
      </c>
      <c r="Q851" s="103">
        <f t="shared" si="37"/>
        <v>0</v>
      </c>
      <c r="R851" s="103">
        <f t="shared" si="37"/>
        <v>0</v>
      </c>
      <c r="S851" s="103">
        <f t="shared" si="37"/>
        <v>0</v>
      </c>
      <c r="T851" s="103">
        <f t="shared" si="37"/>
        <v>0</v>
      </c>
      <c r="U851" s="103">
        <f t="shared" si="37"/>
        <v>0</v>
      </c>
      <c r="V851" s="103">
        <f t="shared" si="37"/>
        <v>0</v>
      </c>
      <c r="W851" s="103">
        <f t="shared" si="37"/>
        <v>0</v>
      </c>
      <c r="X851" s="103">
        <f t="shared" si="37"/>
        <v>0</v>
      </c>
      <c r="Y851" s="103">
        <f t="shared" si="37"/>
        <v>0</v>
      </c>
      <c r="Z851" s="103">
        <f t="shared" si="37"/>
        <v>0</v>
      </c>
      <c r="AA851" s="103">
        <f t="shared" si="37"/>
        <v>0</v>
      </c>
      <c r="AB851" s="103">
        <f t="shared" si="37"/>
        <v>0</v>
      </c>
      <c r="AC851" s="104">
        <f t="shared" si="37"/>
        <v>0</v>
      </c>
      <c r="AD851"/>
      <c r="AE851" s="105">
        <f t="shared" si="35"/>
        <v>0</v>
      </c>
      <c r="AF851"/>
      <c r="AG851" s="105">
        <f t="shared" si="35"/>
        <v>0</v>
      </c>
      <c r="AI851" s="105">
        <f t="shared" si="29"/>
        <v>0</v>
      </c>
      <c r="AK851" s="301"/>
      <c r="AL851" s="2"/>
      <c r="AM851" s="2"/>
    </row>
    <row r="852" spans="1:39" ht="12.75" customHeight="1" outlineLevel="1" x14ac:dyDescent="0.25">
      <c r="D852" s="453" t="str">
        <f t="shared" si="30"/>
        <v>[Capacity Charges Service Code Line 31]</v>
      </c>
      <c r="E852" s="102"/>
      <c r="F852" s="140" t="str">
        <f t="shared" si="32"/>
        <v>£000</v>
      </c>
      <c r="G852" s="103">
        <f t="shared" si="37"/>
        <v>0</v>
      </c>
      <c r="H852" s="103">
        <f t="shared" si="37"/>
        <v>0</v>
      </c>
      <c r="I852" s="103">
        <f t="shared" si="37"/>
        <v>0</v>
      </c>
      <c r="J852" s="103">
        <f t="shared" si="37"/>
        <v>0</v>
      </c>
      <c r="K852" s="103">
        <f t="shared" si="37"/>
        <v>0</v>
      </c>
      <c r="L852" s="103">
        <f t="shared" si="37"/>
        <v>0</v>
      </c>
      <c r="M852" s="103">
        <f t="shared" si="37"/>
        <v>0</v>
      </c>
      <c r="N852" s="103">
        <f t="shared" si="37"/>
        <v>0</v>
      </c>
      <c r="O852" s="103">
        <f t="shared" si="37"/>
        <v>0</v>
      </c>
      <c r="P852" s="103">
        <f t="shared" si="37"/>
        <v>0</v>
      </c>
      <c r="Q852" s="103">
        <f t="shared" si="37"/>
        <v>0</v>
      </c>
      <c r="R852" s="103">
        <f t="shared" si="37"/>
        <v>0</v>
      </c>
      <c r="S852" s="103">
        <f t="shared" si="37"/>
        <v>0</v>
      </c>
      <c r="T852" s="103">
        <f t="shared" si="37"/>
        <v>0</v>
      </c>
      <c r="U852" s="103">
        <f t="shared" si="37"/>
        <v>0</v>
      </c>
      <c r="V852" s="103">
        <f t="shared" si="37"/>
        <v>0</v>
      </c>
      <c r="W852" s="103">
        <f t="shared" si="37"/>
        <v>0</v>
      </c>
      <c r="X852" s="103">
        <f t="shared" si="37"/>
        <v>0</v>
      </c>
      <c r="Y852" s="103">
        <f t="shared" si="37"/>
        <v>0</v>
      </c>
      <c r="Z852" s="103">
        <f t="shared" si="37"/>
        <v>0</v>
      </c>
      <c r="AA852" s="103">
        <f t="shared" si="37"/>
        <v>0</v>
      </c>
      <c r="AB852" s="103">
        <f t="shared" si="37"/>
        <v>0</v>
      </c>
      <c r="AC852" s="104">
        <f t="shared" si="37"/>
        <v>0</v>
      </c>
      <c r="AD852"/>
      <c r="AE852" s="105">
        <f t="shared" si="35"/>
        <v>0</v>
      </c>
      <c r="AF852"/>
      <c r="AG852" s="105">
        <f t="shared" si="35"/>
        <v>0</v>
      </c>
      <c r="AI852" s="105">
        <f t="shared" si="29"/>
        <v>0</v>
      </c>
      <c r="AK852" s="301"/>
      <c r="AL852" s="2"/>
      <c r="AM852" s="2"/>
    </row>
    <row r="853" spans="1:39" ht="12.75" customHeight="1" outlineLevel="1" x14ac:dyDescent="0.25">
      <c r="A853" s="2"/>
      <c r="D853" s="453" t="str">
        <f t="shared" si="30"/>
        <v>[Capacity Charges Service Code Line 32]</v>
      </c>
      <c r="E853" s="102"/>
      <c r="F853" s="140" t="str">
        <f t="shared" si="32"/>
        <v>£000</v>
      </c>
      <c r="G853" s="103">
        <f t="shared" si="37"/>
        <v>0</v>
      </c>
      <c r="H853" s="103">
        <f t="shared" si="37"/>
        <v>0</v>
      </c>
      <c r="I853" s="103">
        <f t="shared" si="37"/>
        <v>0</v>
      </c>
      <c r="J853" s="103">
        <f t="shared" si="37"/>
        <v>0</v>
      </c>
      <c r="K853" s="103">
        <f t="shared" si="37"/>
        <v>0</v>
      </c>
      <c r="L853" s="103">
        <f t="shared" si="37"/>
        <v>0</v>
      </c>
      <c r="M853" s="103">
        <f t="shared" si="37"/>
        <v>0</v>
      </c>
      <c r="N853" s="103">
        <f t="shared" si="37"/>
        <v>0</v>
      </c>
      <c r="O853" s="103">
        <f t="shared" si="37"/>
        <v>0</v>
      </c>
      <c r="P853" s="103">
        <f t="shared" si="37"/>
        <v>0</v>
      </c>
      <c r="Q853" s="103">
        <f t="shared" si="37"/>
        <v>0</v>
      </c>
      <c r="R853" s="103">
        <f t="shared" si="37"/>
        <v>0</v>
      </c>
      <c r="S853" s="103">
        <f t="shared" si="37"/>
        <v>0</v>
      </c>
      <c r="T853" s="103">
        <f t="shared" si="37"/>
        <v>0</v>
      </c>
      <c r="U853" s="103">
        <f t="shared" si="37"/>
        <v>0</v>
      </c>
      <c r="V853" s="103">
        <f t="shared" si="37"/>
        <v>0</v>
      </c>
      <c r="W853" s="103">
        <f t="shared" si="37"/>
        <v>0</v>
      </c>
      <c r="X853" s="103">
        <f t="shared" si="37"/>
        <v>0</v>
      </c>
      <c r="Y853" s="103">
        <f t="shared" si="37"/>
        <v>0</v>
      </c>
      <c r="Z853" s="103">
        <f t="shared" si="37"/>
        <v>0</v>
      </c>
      <c r="AA853" s="103">
        <f t="shared" si="37"/>
        <v>0</v>
      </c>
      <c r="AB853" s="103">
        <f t="shared" si="37"/>
        <v>0</v>
      </c>
      <c r="AC853" s="104">
        <f t="shared" si="37"/>
        <v>0</v>
      </c>
      <c r="AD853"/>
      <c r="AE853" s="105">
        <f t="shared" si="35"/>
        <v>0</v>
      </c>
      <c r="AG853" s="105">
        <f t="shared" si="35"/>
        <v>0</v>
      </c>
      <c r="AI853" s="105">
        <f t="shared" si="29"/>
        <v>0</v>
      </c>
      <c r="AK853" s="301"/>
      <c r="AL853" s="2"/>
      <c r="AM853" s="2"/>
    </row>
    <row r="854" spans="1:39" ht="12.75" customHeight="1" outlineLevel="1" x14ac:dyDescent="0.25">
      <c r="A854" s="2"/>
      <c r="D854" s="453" t="str">
        <f t="shared" si="30"/>
        <v>[Capacity Charges Service Code Line 33]</v>
      </c>
      <c r="E854" s="102"/>
      <c r="F854" s="140" t="str">
        <f t="shared" si="32"/>
        <v>£000</v>
      </c>
      <c r="G854" s="103">
        <f t="shared" si="37"/>
        <v>0</v>
      </c>
      <c r="H854" s="103">
        <f t="shared" si="37"/>
        <v>0</v>
      </c>
      <c r="I854" s="103">
        <f t="shared" si="37"/>
        <v>0</v>
      </c>
      <c r="J854" s="103">
        <f t="shared" si="37"/>
        <v>0</v>
      </c>
      <c r="K854" s="103">
        <f t="shared" si="37"/>
        <v>0</v>
      </c>
      <c r="L854" s="103">
        <f t="shared" si="37"/>
        <v>0</v>
      </c>
      <c r="M854" s="103">
        <f t="shared" si="37"/>
        <v>0</v>
      </c>
      <c r="N854" s="103">
        <f t="shared" si="37"/>
        <v>0</v>
      </c>
      <c r="O854" s="103">
        <f t="shared" si="37"/>
        <v>0</v>
      </c>
      <c r="P854" s="103">
        <f t="shared" si="37"/>
        <v>0</v>
      </c>
      <c r="Q854" s="103">
        <f t="shared" si="37"/>
        <v>0</v>
      </c>
      <c r="R854" s="103">
        <f t="shared" si="37"/>
        <v>0</v>
      </c>
      <c r="S854" s="103">
        <f t="shared" si="37"/>
        <v>0</v>
      </c>
      <c r="T854" s="103">
        <f t="shared" si="37"/>
        <v>0</v>
      </c>
      <c r="U854" s="103">
        <f t="shared" si="37"/>
        <v>0</v>
      </c>
      <c r="V854" s="103">
        <f t="shared" si="37"/>
        <v>0</v>
      </c>
      <c r="W854" s="103">
        <f t="shared" si="37"/>
        <v>0</v>
      </c>
      <c r="X854" s="103">
        <f t="shared" si="37"/>
        <v>0</v>
      </c>
      <c r="Y854" s="103">
        <f t="shared" si="37"/>
        <v>0</v>
      </c>
      <c r="Z854" s="103">
        <f t="shared" si="37"/>
        <v>0</v>
      </c>
      <c r="AA854" s="103">
        <f t="shared" si="37"/>
        <v>0</v>
      </c>
      <c r="AB854" s="103">
        <f t="shared" si="37"/>
        <v>0</v>
      </c>
      <c r="AC854" s="104">
        <f t="shared" si="37"/>
        <v>0</v>
      </c>
      <c r="AD854"/>
      <c r="AE854" s="105">
        <f t="shared" ref="AE854:AG869" si="38">AE644*AE748</f>
        <v>0</v>
      </c>
      <c r="AG854" s="105">
        <f t="shared" si="38"/>
        <v>0</v>
      </c>
      <c r="AI854" s="105">
        <f t="shared" si="29"/>
        <v>0</v>
      </c>
      <c r="AK854" s="301"/>
      <c r="AL854" s="2"/>
      <c r="AM854" s="2"/>
    </row>
    <row r="855" spans="1:39" ht="12.75" customHeight="1" outlineLevel="1" x14ac:dyDescent="0.25">
      <c r="A855" s="2"/>
      <c r="D855" s="453" t="str">
        <f t="shared" si="30"/>
        <v>[Capacity Charges Service Code Line 34]</v>
      </c>
      <c r="E855" s="102"/>
      <c r="F855" s="140" t="str">
        <f t="shared" si="32"/>
        <v>£000</v>
      </c>
      <c r="G855" s="103">
        <f t="shared" si="37"/>
        <v>0</v>
      </c>
      <c r="H855" s="103">
        <f t="shared" si="37"/>
        <v>0</v>
      </c>
      <c r="I855" s="103">
        <f t="shared" si="37"/>
        <v>0</v>
      </c>
      <c r="J855" s="103">
        <f t="shared" si="37"/>
        <v>0</v>
      </c>
      <c r="K855" s="103">
        <f t="shared" si="37"/>
        <v>0</v>
      </c>
      <c r="L855" s="103">
        <f t="shared" si="37"/>
        <v>0</v>
      </c>
      <c r="M855" s="103">
        <f t="shared" si="37"/>
        <v>0</v>
      </c>
      <c r="N855" s="103">
        <f t="shared" si="37"/>
        <v>0</v>
      </c>
      <c r="O855" s="103">
        <f t="shared" si="37"/>
        <v>0</v>
      </c>
      <c r="P855" s="103">
        <f t="shared" si="37"/>
        <v>0</v>
      </c>
      <c r="Q855" s="103">
        <f t="shared" si="37"/>
        <v>0</v>
      </c>
      <c r="R855" s="103">
        <f t="shared" si="37"/>
        <v>0</v>
      </c>
      <c r="S855" s="103">
        <f t="shared" si="37"/>
        <v>0</v>
      </c>
      <c r="T855" s="103">
        <f t="shared" si="37"/>
        <v>0</v>
      </c>
      <c r="U855" s="103">
        <f t="shared" si="37"/>
        <v>0</v>
      </c>
      <c r="V855" s="103">
        <f t="shared" si="37"/>
        <v>0</v>
      </c>
      <c r="W855" s="103">
        <f t="shared" si="37"/>
        <v>0</v>
      </c>
      <c r="X855" s="103">
        <f t="shared" si="37"/>
        <v>0</v>
      </c>
      <c r="Y855" s="103">
        <f t="shared" si="37"/>
        <v>0</v>
      </c>
      <c r="Z855" s="103">
        <f t="shared" si="37"/>
        <v>0</v>
      </c>
      <c r="AA855" s="103">
        <f t="shared" si="37"/>
        <v>0</v>
      </c>
      <c r="AB855" s="103">
        <f t="shared" si="37"/>
        <v>0</v>
      </c>
      <c r="AC855" s="104">
        <f t="shared" si="37"/>
        <v>0</v>
      </c>
      <c r="AD855"/>
      <c r="AE855" s="105">
        <f t="shared" si="38"/>
        <v>0</v>
      </c>
      <c r="AG855" s="105">
        <f t="shared" si="38"/>
        <v>0</v>
      </c>
      <c r="AI855" s="105">
        <f t="shared" si="29"/>
        <v>0</v>
      </c>
      <c r="AK855" s="301"/>
      <c r="AL855" s="2"/>
      <c r="AM855" s="2"/>
    </row>
    <row r="856" spans="1:39" ht="12.75" customHeight="1" outlineLevel="1" x14ac:dyDescent="0.25">
      <c r="A856" s="2"/>
      <c r="D856" s="453" t="str">
        <f t="shared" si="30"/>
        <v>[Capacity Charges Service Code Line 35]</v>
      </c>
      <c r="E856" s="102"/>
      <c r="F856" s="140" t="str">
        <f t="shared" si="32"/>
        <v>£000</v>
      </c>
      <c r="G856" s="103">
        <f t="shared" si="37"/>
        <v>0</v>
      </c>
      <c r="H856" s="103">
        <f t="shared" si="37"/>
        <v>0</v>
      </c>
      <c r="I856" s="103">
        <f t="shared" si="37"/>
        <v>0</v>
      </c>
      <c r="J856" s="103">
        <f t="shared" si="37"/>
        <v>0</v>
      </c>
      <c r="K856" s="103">
        <f t="shared" si="37"/>
        <v>0</v>
      </c>
      <c r="L856" s="103">
        <f t="shared" si="37"/>
        <v>0</v>
      </c>
      <c r="M856" s="103">
        <f t="shared" si="37"/>
        <v>0</v>
      </c>
      <c r="N856" s="103">
        <f t="shared" si="37"/>
        <v>0</v>
      </c>
      <c r="O856" s="103">
        <f t="shared" si="37"/>
        <v>0</v>
      </c>
      <c r="P856" s="103">
        <f t="shared" si="37"/>
        <v>0</v>
      </c>
      <c r="Q856" s="103">
        <f t="shared" si="37"/>
        <v>0</v>
      </c>
      <c r="R856" s="103">
        <f t="shared" si="37"/>
        <v>0</v>
      </c>
      <c r="S856" s="103">
        <f t="shared" si="37"/>
        <v>0</v>
      </c>
      <c r="T856" s="103">
        <f t="shared" si="37"/>
        <v>0</v>
      </c>
      <c r="U856" s="103">
        <f t="shared" si="37"/>
        <v>0</v>
      </c>
      <c r="V856" s="103">
        <f t="shared" si="37"/>
        <v>0</v>
      </c>
      <c r="W856" s="103">
        <f t="shared" si="37"/>
        <v>0</v>
      </c>
      <c r="X856" s="103">
        <f t="shared" si="37"/>
        <v>0</v>
      </c>
      <c r="Y856" s="103">
        <f t="shared" si="37"/>
        <v>0</v>
      </c>
      <c r="Z856" s="103">
        <f t="shared" si="37"/>
        <v>0</v>
      </c>
      <c r="AA856" s="103">
        <f t="shared" si="37"/>
        <v>0</v>
      </c>
      <c r="AB856" s="103">
        <f t="shared" si="37"/>
        <v>0</v>
      </c>
      <c r="AC856" s="104">
        <f t="shared" si="37"/>
        <v>0</v>
      </c>
      <c r="AD856"/>
      <c r="AE856" s="105">
        <f t="shared" si="38"/>
        <v>0</v>
      </c>
      <c r="AG856" s="105">
        <f t="shared" si="38"/>
        <v>0</v>
      </c>
      <c r="AI856" s="105">
        <f t="shared" si="29"/>
        <v>0</v>
      </c>
      <c r="AK856" s="301"/>
      <c r="AL856" s="2"/>
      <c r="AM856" s="2"/>
    </row>
    <row r="857" spans="1:39" ht="12.75" customHeight="1" outlineLevel="1" x14ac:dyDescent="0.25">
      <c r="A857" s="2"/>
      <c r="D857" s="453" t="str">
        <f t="shared" si="30"/>
        <v>[Capacity Charges Service Code Line 36]</v>
      </c>
      <c r="E857" s="102"/>
      <c r="F857" s="140" t="str">
        <f t="shared" si="32"/>
        <v>£000</v>
      </c>
      <c r="G857" s="103">
        <f t="shared" si="37"/>
        <v>0</v>
      </c>
      <c r="H857" s="103">
        <f t="shared" si="37"/>
        <v>0</v>
      </c>
      <c r="I857" s="103">
        <f t="shared" si="37"/>
        <v>0</v>
      </c>
      <c r="J857" s="103">
        <f t="shared" si="37"/>
        <v>0</v>
      </c>
      <c r="K857" s="103">
        <f t="shared" si="37"/>
        <v>0</v>
      </c>
      <c r="L857" s="103">
        <f t="shared" si="37"/>
        <v>0</v>
      </c>
      <c r="M857" s="103">
        <f t="shared" si="37"/>
        <v>0</v>
      </c>
      <c r="N857" s="103">
        <f t="shared" si="37"/>
        <v>0</v>
      </c>
      <c r="O857" s="103">
        <f t="shared" si="37"/>
        <v>0</v>
      </c>
      <c r="P857" s="103">
        <f t="shared" si="37"/>
        <v>0</v>
      </c>
      <c r="Q857" s="103">
        <f t="shared" si="37"/>
        <v>0</v>
      </c>
      <c r="R857" s="103">
        <f t="shared" si="37"/>
        <v>0</v>
      </c>
      <c r="S857" s="103">
        <f t="shared" si="37"/>
        <v>0</v>
      </c>
      <c r="T857" s="103">
        <f t="shared" si="37"/>
        <v>0</v>
      </c>
      <c r="U857" s="103">
        <f t="shared" si="37"/>
        <v>0</v>
      </c>
      <c r="V857" s="103">
        <f t="shared" si="37"/>
        <v>0</v>
      </c>
      <c r="W857" s="103">
        <f t="shared" si="37"/>
        <v>0</v>
      </c>
      <c r="X857" s="103">
        <f t="shared" si="37"/>
        <v>0</v>
      </c>
      <c r="Y857" s="103">
        <f t="shared" si="37"/>
        <v>0</v>
      </c>
      <c r="Z857" s="103">
        <f t="shared" si="37"/>
        <v>0</v>
      </c>
      <c r="AA857" s="103">
        <f t="shared" si="37"/>
        <v>0</v>
      </c>
      <c r="AB857" s="103">
        <f t="shared" si="37"/>
        <v>0</v>
      </c>
      <c r="AC857" s="104">
        <f t="shared" si="37"/>
        <v>0</v>
      </c>
      <c r="AD857"/>
      <c r="AE857" s="105">
        <f t="shared" si="38"/>
        <v>0</v>
      </c>
      <c r="AG857" s="105">
        <f t="shared" si="38"/>
        <v>0</v>
      </c>
      <c r="AI857" s="105">
        <f t="shared" si="29"/>
        <v>0</v>
      </c>
      <c r="AK857" s="301"/>
      <c r="AL857" s="2"/>
      <c r="AM857" s="2"/>
    </row>
    <row r="858" spans="1:39" ht="12.6" customHeight="1" outlineLevel="1" x14ac:dyDescent="0.25">
      <c r="A858" s="2"/>
      <c r="D858" s="453" t="str">
        <f t="shared" si="30"/>
        <v>[Capacity Charges Service Code Line 37]</v>
      </c>
      <c r="E858" s="102"/>
      <c r="F858" s="140" t="str">
        <f t="shared" si="32"/>
        <v>£000</v>
      </c>
      <c r="G858" s="103">
        <f t="shared" si="37"/>
        <v>0</v>
      </c>
      <c r="H858" s="103">
        <f t="shared" si="37"/>
        <v>0</v>
      </c>
      <c r="I858" s="103">
        <f t="shared" ref="I858:AC858" si="39">I648*I752</f>
        <v>0</v>
      </c>
      <c r="J858" s="103">
        <f t="shared" si="39"/>
        <v>0</v>
      </c>
      <c r="K858" s="103">
        <f t="shared" si="39"/>
        <v>0</v>
      </c>
      <c r="L858" s="103">
        <f t="shared" si="39"/>
        <v>0</v>
      </c>
      <c r="M858" s="103">
        <f t="shared" si="39"/>
        <v>0</v>
      </c>
      <c r="N858" s="103">
        <f t="shared" si="39"/>
        <v>0</v>
      </c>
      <c r="O858" s="103">
        <f t="shared" si="39"/>
        <v>0</v>
      </c>
      <c r="P858" s="103">
        <f t="shared" si="39"/>
        <v>0</v>
      </c>
      <c r="Q858" s="103">
        <f t="shared" si="39"/>
        <v>0</v>
      </c>
      <c r="R858" s="103">
        <f t="shared" si="39"/>
        <v>0</v>
      </c>
      <c r="S858" s="103">
        <f t="shared" si="39"/>
        <v>0</v>
      </c>
      <c r="T858" s="103">
        <f t="shared" si="39"/>
        <v>0</v>
      </c>
      <c r="U858" s="103">
        <f t="shared" si="39"/>
        <v>0</v>
      </c>
      <c r="V858" s="103">
        <f t="shared" si="39"/>
        <v>0</v>
      </c>
      <c r="W858" s="103">
        <f t="shared" si="39"/>
        <v>0</v>
      </c>
      <c r="X858" s="103">
        <f t="shared" si="39"/>
        <v>0</v>
      </c>
      <c r="Y858" s="103">
        <f t="shared" si="39"/>
        <v>0</v>
      </c>
      <c r="Z858" s="103">
        <f t="shared" si="39"/>
        <v>0</v>
      </c>
      <c r="AA858" s="103">
        <f t="shared" si="39"/>
        <v>0</v>
      </c>
      <c r="AB858" s="103">
        <f t="shared" si="39"/>
        <v>0</v>
      </c>
      <c r="AC858" s="104">
        <f t="shared" si="39"/>
        <v>0</v>
      </c>
      <c r="AD858"/>
      <c r="AE858" s="105">
        <f t="shared" si="38"/>
        <v>0</v>
      </c>
      <c r="AG858" s="105">
        <f t="shared" si="38"/>
        <v>0</v>
      </c>
      <c r="AI858" s="105">
        <f t="shared" si="29"/>
        <v>0</v>
      </c>
      <c r="AK858" s="301"/>
      <c r="AL858" s="2"/>
      <c r="AM858" s="2"/>
    </row>
    <row r="859" spans="1:39" ht="12.75" customHeight="1" outlineLevel="1" x14ac:dyDescent="0.25">
      <c r="D859" s="453" t="str">
        <f t="shared" si="30"/>
        <v>[Capacity Charges Service Code Line 38]</v>
      </c>
      <c r="E859" s="102"/>
      <c r="F859" s="140" t="str">
        <f t="shared" si="32"/>
        <v>£000</v>
      </c>
      <c r="G859" s="103">
        <f t="shared" ref="G859:AC870" si="40">G649*G753</f>
        <v>0</v>
      </c>
      <c r="H859" s="103">
        <f t="shared" si="40"/>
        <v>0</v>
      </c>
      <c r="I859" s="103">
        <f t="shared" si="40"/>
        <v>0</v>
      </c>
      <c r="J859" s="103">
        <f t="shared" si="40"/>
        <v>0</v>
      </c>
      <c r="K859" s="103">
        <f t="shared" si="40"/>
        <v>0</v>
      </c>
      <c r="L859" s="103">
        <f t="shared" si="40"/>
        <v>0</v>
      </c>
      <c r="M859" s="103">
        <f t="shared" si="40"/>
        <v>0</v>
      </c>
      <c r="N859" s="103">
        <f t="shared" si="40"/>
        <v>0</v>
      </c>
      <c r="O859" s="103">
        <f t="shared" si="40"/>
        <v>0</v>
      </c>
      <c r="P859" s="103">
        <f t="shared" si="40"/>
        <v>0</v>
      </c>
      <c r="Q859" s="103">
        <f t="shared" si="40"/>
        <v>0</v>
      </c>
      <c r="R859" s="103">
        <f t="shared" si="40"/>
        <v>0</v>
      </c>
      <c r="S859" s="103">
        <f t="shared" si="40"/>
        <v>0</v>
      </c>
      <c r="T859" s="103">
        <f t="shared" si="40"/>
        <v>0</v>
      </c>
      <c r="U859" s="103">
        <f t="shared" si="40"/>
        <v>0</v>
      </c>
      <c r="V859" s="103">
        <f t="shared" si="40"/>
        <v>0</v>
      </c>
      <c r="W859" s="103">
        <f t="shared" si="40"/>
        <v>0</v>
      </c>
      <c r="X859" s="103">
        <f t="shared" si="40"/>
        <v>0</v>
      </c>
      <c r="Y859" s="103">
        <f t="shared" si="40"/>
        <v>0</v>
      </c>
      <c r="Z859" s="103">
        <f t="shared" si="40"/>
        <v>0</v>
      </c>
      <c r="AA859" s="103">
        <f t="shared" si="40"/>
        <v>0</v>
      </c>
      <c r="AB859" s="103">
        <f t="shared" si="40"/>
        <v>0</v>
      </c>
      <c r="AC859" s="104">
        <f t="shared" si="40"/>
        <v>0</v>
      </c>
      <c r="AD859"/>
      <c r="AE859" s="105">
        <f t="shared" si="38"/>
        <v>0</v>
      </c>
      <c r="AF859"/>
      <c r="AG859" s="105">
        <f t="shared" si="38"/>
        <v>0</v>
      </c>
      <c r="AI859" s="105">
        <f t="shared" si="29"/>
        <v>0</v>
      </c>
      <c r="AK859" s="301"/>
      <c r="AL859" s="2"/>
      <c r="AM859" s="2"/>
    </row>
    <row r="860" spans="1:39" ht="12.75" customHeight="1" outlineLevel="1" x14ac:dyDescent="0.25">
      <c r="D860" s="453" t="str">
        <f t="shared" si="30"/>
        <v>[Capacity Charges Service Code Line 39]</v>
      </c>
      <c r="E860" s="102"/>
      <c r="F860" s="140" t="str">
        <f t="shared" si="32"/>
        <v>£000</v>
      </c>
      <c r="G860" s="103">
        <f t="shared" si="40"/>
        <v>0</v>
      </c>
      <c r="H860" s="103">
        <f t="shared" si="40"/>
        <v>0</v>
      </c>
      <c r="I860" s="103">
        <f t="shared" si="40"/>
        <v>0</v>
      </c>
      <c r="J860" s="103">
        <f t="shared" si="40"/>
        <v>0</v>
      </c>
      <c r="K860" s="103">
        <f t="shared" si="40"/>
        <v>0</v>
      </c>
      <c r="L860" s="103">
        <f t="shared" si="40"/>
        <v>0</v>
      </c>
      <c r="M860" s="103">
        <f t="shared" si="40"/>
        <v>0</v>
      </c>
      <c r="N860" s="103">
        <f t="shared" si="40"/>
        <v>0</v>
      </c>
      <c r="O860" s="103">
        <f t="shared" si="40"/>
        <v>0</v>
      </c>
      <c r="P860" s="103">
        <f t="shared" si="40"/>
        <v>0</v>
      </c>
      <c r="Q860" s="103">
        <f t="shared" si="40"/>
        <v>0</v>
      </c>
      <c r="R860" s="103">
        <f t="shared" si="40"/>
        <v>0</v>
      </c>
      <c r="S860" s="103">
        <f t="shared" si="40"/>
        <v>0</v>
      </c>
      <c r="T860" s="103">
        <f t="shared" si="40"/>
        <v>0</v>
      </c>
      <c r="U860" s="103">
        <f t="shared" si="40"/>
        <v>0</v>
      </c>
      <c r="V860" s="103">
        <f t="shared" si="40"/>
        <v>0</v>
      </c>
      <c r="W860" s="103">
        <f t="shared" si="40"/>
        <v>0</v>
      </c>
      <c r="X860" s="103">
        <f t="shared" si="40"/>
        <v>0</v>
      </c>
      <c r="Y860" s="103">
        <f t="shared" si="40"/>
        <v>0</v>
      </c>
      <c r="Z860" s="103">
        <f t="shared" si="40"/>
        <v>0</v>
      </c>
      <c r="AA860" s="103">
        <f t="shared" si="40"/>
        <v>0</v>
      </c>
      <c r="AB860" s="103">
        <f t="shared" si="40"/>
        <v>0</v>
      </c>
      <c r="AC860" s="104">
        <f t="shared" si="40"/>
        <v>0</v>
      </c>
      <c r="AD860"/>
      <c r="AE860" s="105">
        <f t="shared" si="38"/>
        <v>0</v>
      </c>
      <c r="AF860"/>
      <c r="AG860" s="105">
        <f t="shared" si="38"/>
        <v>0</v>
      </c>
      <c r="AI860" s="105">
        <f t="shared" si="29"/>
        <v>0</v>
      </c>
      <c r="AK860" s="301"/>
      <c r="AL860" s="2"/>
      <c r="AM860" s="2"/>
    </row>
    <row r="861" spans="1:39" ht="12.75" customHeight="1" outlineLevel="1" x14ac:dyDescent="0.25">
      <c r="D861" s="453" t="str">
        <f t="shared" si="30"/>
        <v>[Capacity Charges Service Code Line 40]</v>
      </c>
      <c r="E861" s="102"/>
      <c r="F861" s="140" t="str">
        <f t="shared" si="32"/>
        <v>£000</v>
      </c>
      <c r="G861" s="103">
        <f t="shared" si="40"/>
        <v>0</v>
      </c>
      <c r="H861" s="103">
        <f t="shared" si="40"/>
        <v>0</v>
      </c>
      <c r="I861" s="103">
        <f t="shared" si="40"/>
        <v>0</v>
      </c>
      <c r="J861" s="103">
        <f t="shared" si="40"/>
        <v>0</v>
      </c>
      <c r="K861" s="103">
        <f t="shared" si="40"/>
        <v>0</v>
      </c>
      <c r="L861" s="103">
        <f t="shared" si="40"/>
        <v>0</v>
      </c>
      <c r="M861" s="103">
        <f t="shared" si="40"/>
        <v>0</v>
      </c>
      <c r="N861" s="103">
        <f t="shared" si="40"/>
        <v>0</v>
      </c>
      <c r="O861" s="103">
        <f t="shared" si="40"/>
        <v>0</v>
      </c>
      <c r="P861" s="103">
        <f t="shared" si="40"/>
        <v>0</v>
      </c>
      <c r="Q861" s="103">
        <f t="shared" si="40"/>
        <v>0</v>
      </c>
      <c r="R861" s="103">
        <f t="shared" si="40"/>
        <v>0</v>
      </c>
      <c r="S861" s="103">
        <f t="shared" si="40"/>
        <v>0</v>
      </c>
      <c r="T861" s="103">
        <f t="shared" si="40"/>
        <v>0</v>
      </c>
      <c r="U861" s="103">
        <f t="shared" si="40"/>
        <v>0</v>
      </c>
      <c r="V861" s="103">
        <f t="shared" si="40"/>
        <v>0</v>
      </c>
      <c r="W861" s="103">
        <f t="shared" si="40"/>
        <v>0</v>
      </c>
      <c r="X861" s="103">
        <f t="shared" si="40"/>
        <v>0</v>
      </c>
      <c r="Y861" s="103">
        <f t="shared" si="40"/>
        <v>0</v>
      </c>
      <c r="Z861" s="103">
        <f t="shared" si="40"/>
        <v>0</v>
      </c>
      <c r="AA861" s="103">
        <f t="shared" si="40"/>
        <v>0</v>
      </c>
      <c r="AB861" s="103">
        <f t="shared" si="40"/>
        <v>0</v>
      </c>
      <c r="AC861" s="104">
        <f t="shared" si="40"/>
        <v>0</v>
      </c>
      <c r="AD861"/>
      <c r="AE861" s="105">
        <f t="shared" si="38"/>
        <v>0</v>
      </c>
      <c r="AF861"/>
      <c r="AG861" s="105">
        <f t="shared" si="38"/>
        <v>0</v>
      </c>
      <c r="AI861" s="105">
        <f t="shared" si="29"/>
        <v>0</v>
      </c>
      <c r="AK861" s="301"/>
      <c r="AL861" s="2"/>
      <c r="AM861" s="2"/>
    </row>
    <row r="862" spans="1:39" ht="12.75" customHeight="1" outlineLevel="1" x14ac:dyDescent="0.25">
      <c r="A862" s="2"/>
      <c r="D862" s="453" t="str">
        <f t="shared" si="30"/>
        <v>[Capacity Charges Service Code Line 41]</v>
      </c>
      <c r="E862" s="102"/>
      <c r="F862" s="140" t="str">
        <f t="shared" si="32"/>
        <v>£000</v>
      </c>
      <c r="G862" s="103">
        <f t="shared" si="40"/>
        <v>0</v>
      </c>
      <c r="H862" s="103">
        <f t="shared" si="40"/>
        <v>0</v>
      </c>
      <c r="I862" s="103">
        <f t="shared" si="40"/>
        <v>0</v>
      </c>
      <c r="J862" s="103">
        <f t="shared" si="40"/>
        <v>0</v>
      </c>
      <c r="K862" s="103">
        <f t="shared" si="40"/>
        <v>0</v>
      </c>
      <c r="L862" s="103">
        <f t="shared" si="40"/>
        <v>0</v>
      </c>
      <c r="M862" s="103">
        <f t="shared" si="40"/>
        <v>0</v>
      </c>
      <c r="N862" s="103">
        <f t="shared" si="40"/>
        <v>0</v>
      </c>
      <c r="O862" s="103">
        <f t="shared" si="40"/>
        <v>0</v>
      </c>
      <c r="P862" s="103">
        <f t="shared" si="40"/>
        <v>0</v>
      </c>
      <c r="Q862" s="103">
        <f t="shared" si="40"/>
        <v>0</v>
      </c>
      <c r="R862" s="103">
        <f t="shared" si="40"/>
        <v>0</v>
      </c>
      <c r="S862" s="103">
        <f t="shared" si="40"/>
        <v>0</v>
      </c>
      <c r="T862" s="103">
        <f t="shared" si="40"/>
        <v>0</v>
      </c>
      <c r="U862" s="103">
        <f t="shared" si="40"/>
        <v>0</v>
      </c>
      <c r="V862" s="103">
        <f t="shared" si="40"/>
        <v>0</v>
      </c>
      <c r="W862" s="103">
        <f t="shared" si="40"/>
        <v>0</v>
      </c>
      <c r="X862" s="103">
        <f t="shared" si="40"/>
        <v>0</v>
      </c>
      <c r="Y862" s="103">
        <f t="shared" si="40"/>
        <v>0</v>
      </c>
      <c r="Z862" s="103">
        <f t="shared" si="40"/>
        <v>0</v>
      </c>
      <c r="AA862" s="103">
        <f t="shared" si="40"/>
        <v>0</v>
      </c>
      <c r="AB862" s="103">
        <f t="shared" si="40"/>
        <v>0</v>
      </c>
      <c r="AC862" s="104">
        <f t="shared" si="40"/>
        <v>0</v>
      </c>
      <c r="AD862"/>
      <c r="AE862" s="105">
        <f t="shared" si="38"/>
        <v>0</v>
      </c>
      <c r="AG862" s="105">
        <f t="shared" si="38"/>
        <v>0</v>
      </c>
      <c r="AI862" s="105">
        <f t="shared" si="29"/>
        <v>0</v>
      </c>
      <c r="AK862" s="301"/>
      <c r="AL862" s="2"/>
      <c r="AM862" s="2"/>
    </row>
    <row r="863" spans="1:39" ht="12.75" customHeight="1" outlineLevel="1" x14ac:dyDescent="0.25">
      <c r="A863" s="2"/>
      <c r="D863" s="453" t="str">
        <f t="shared" si="30"/>
        <v>[Capacity Charges Service Code Line 42]</v>
      </c>
      <c r="E863" s="102"/>
      <c r="F863" s="140" t="str">
        <f t="shared" si="32"/>
        <v>£000</v>
      </c>
      <c r="G863" s="103">
        <f t="shared" si="40"/>
        <v>0</v>
      </c>
      <c r="H863" s="103">
        <f t="shared" si="40"/>
        <v>0</v>
      </c>
      <c r="I863" s="103">
        <f t="shared" si="40"/>
        <v>0</v>
      </c>
      <c r="J863" s="103">
        <f t="shared" si="40"/>
        <v>0</v>
      </c>
      <c r="K863" s="103">
        <f t="shared" si="40"/>
        <v>0</v>
      </c>
      <c r="L863" s="103">
        <f t="shared" si="40"/>
        <v>0</v>
      </c>
      <c r="M863" s="103">
        <f t="shared" si="40"/>
        <v>0</v>
      </c>
      <c r="N863" s="103">
        <f t="shared" si="40"/>
        <v>0</v>
      </c>
      <c r="O863" s="103">
        <f t="shared" si="40"/>
        <v>0</v>
      </c>
      <c r="P863" s="103">
        <f t="shared" si="40"/>
        <v>0</v>
      </c>
      <c r="Q863" s="103">
        <f t="shared" si="40"/>
        <v>0</v>
      </c>
      <c r="R863" s="103">
        <f t="shared" si="40"/>
        <v>0</v>
      </c>
      <c r="S863" s="103">
        <f t="shared" si="40"/>
        <v>0</v>
      </c>
      <c r="T863" s="103">
        <f t="shared" si="40"/>
        <v>0</v>
      </c>
      <c r="U863" s="103">
        <f t="shared" si="40"/>
        <v>0</v>
      </c>
      <c r="V863" s="103">
        <f t="shared" si="40"/>
        <v>0</v>
      </c>
      <c r="W863" s="103">
        <f t="shared" si="40"/>
        <v>0</v>
      </c>
      <c r="X863" s="103">
        <f t="shared" si="40"/>
        <v>0</v>
      </c>
      <c r="Y863" s="103">
        <f t="shared" si="40"/>
        <v>0</v>
      </c>
      <c r="Z863" s="103">
        <f t="shared" si="40"/>
        <v>0</v>
      </c>
      <c r="AA863" s="103">
        <f t="shared" si="40"/>
        <v>0</v>
      </c>
      <c r="AB863" s="103">
        <f t="shared" si="40"/>
        <v>0</v>
      </c>
      <c r="AC863" s="104">
        <f t="shared" si="40"/>
        <v>0</v>
      </c>
      <c r="AD863"/>
      <c r="AE863" s="105">
        <f t="shared" si="38"/>
        <v>0</v>
      </c>
      <c r="AG863" s="105">
        <f t="shared" si="38"/>
        <v>0</v>
      </c>
      <c r="AI863" s="105">
        <f t="shared" si="29"/>
        <v>0</v>
      </c>
      <c r="AK863" s="301"/>
      <c r="AL863" s="2"/>
      <c r="AM863" s="2"/>
    </row>
    <row r="864" spans="1:39" ht="12.75" customHeight="1" outlineLevel="1" x14ac:dyDescent="0.25">
      <c r="A864" s="2"/>
      <c r="D864" s="453" t="str">
        <f t="shared" si="30"/>
        <v>[Capacity Charges Service Code Line 43]</v>
      </c>
      <c r="E864" s="102"/>
      <c r="F864" s="140" t="str">
        <f t="shared" si="32"/>
        <v>£000</v>
      </c>
      <c r="G864" s="103">
        <f t="shared" si="40"/>
        <v>0</v>
      </c>
      <c r="H864" s="103">
        <f t="shared" si="40"/>
        <v>0</v>
      </c>
      <c r="I864" s="103">
        <f t="shared" si="40"/>
        <v>0</v>
      </c>
      <c r="J864" s="103">
        <f t="shared" si="40"/>
        <v>0</v>
      </c>
      <c r="K864" s="103">
        <f t="shared" si="40"/>
        <v>0</v>
      </c>
      <c r="L864" s="103">
        <f t="shared" si="40"/>
        <v>0</v>
      </c>
      <c r="M864" s="103">
        <f t="shared" si="40"/>
        <v>0</v>
      </c>
      <c r="N864" s="103">
        <f t="shared" si="40"/>
        <v>0</v>
      </c>
      <c r="O864" s="103">
        <f t="shared" si="40"/>
        <v>0</v>
      </c>
      <c r="P864" s="103">
        <f t="shared" si="40"/>
        <v>0</v>
      </c>
      <c r="Q864" s="103">
        <f t="shared" si="40"/>
        <v>0</v>
      </c>
      <c r="R864" s="103">
        <f t="shared" si="40"/>
        <v>0</v>
      </c>
      <c r="S864" s="103">
        <f t="shared" si="40"/>
        <v>0</v>
      </c>
      <c r="T864" s="103">
        <f t="shared" si="40"/>
        <v>0</v>
      </c>
      <c r="U864" s="103">
        <f t="shared" si="40"/>
        <v>0</v>
      </c>
      <c r="V864" s="103">
        <f t="shared" si="40"/>
        <v>0</v>
      </c>
      <c r="W864" s="103">
        <f t="shared" si="40"/>
        <v>0</v>
      </c>
      <c r="X864" s="103">
        <f t="shared" si="40"/>
        <v>0</v>
      </c>
      <c r="Y864" s="103">
        <f t="shared" si="40"/>
        <v>0</v>
      </c>
      <c r="Z864" s="103">
        <f t="shared" si="40"/>
        <v>0</v>
      </c>
      <c r="AA864" s="103">
        <f t="shared" si="40"/>
        <v>0</v>
      </c>
      <c r="AB864" s="103">
        <f t="shared" si="40"/>
        <v>0</v>
      </c>
      <c r="AC864" s="104">
        <f t="shared" si="40"/>
        <v>0</v>
      </c>
      <c r="AD864"/>
      <c r="AE864" s="105">
        <f t="shared" si="38"/>
        <v>0</v>
      </c>
      <c r="AG864" s="105">
        <f t="shared" si="38"/>
        <v>0</v>
      </c>
      <c r="AI864" s="105">
        <f t="shared" si="29"/>
        <v>0</v>
      </c>
      <c r="AK864" s="301"/>
      <c r="AL864" s="2"/>
      <c r="AM864" s="2"/>
    </row>
    <row r="865" spans="1:39" ht="12.75" customHeight="1" outlineLevel="1" x14ac:dyDescent="0.25">
      <c r="A865" s="2"/>
      <c r="D865" s="453" t="str">
        <f t="shared" si="30"/>
        <v>[Capacity Charges Service Code Line 44]</v>
      </c>
      <c r="E865" s="102"/>
      <c r="F865" s="140" t="str">
        <f t="shared" si="32"/>
        <v>£000</v>
      </c>
      <c r="G865" s="103">
        <f t="shared" si="40"/>
        <v>0</v>
      </c>
      <c r="H865" s="103">
        <f t="shared" si="40"/>
        <v>0</v>
      </c>
      <c r="I865" s="103">
        <f t="shared" si="40"/>
        <v>0</v>
      </c>
      <c r="J865" s="103">
        <f t="shared" si="40"/>
        <v>0</v>
      </c>
      <c r="K865" s="103">
        <f t="shared" si="40"/>
        <v>0</v>
      </c>
      <c r="L865" s="103">
        <f t="shared" si="40"/>
        <v>0</v>
      </c>
      <c r="M865" s="103">
        <f t="shared" si="40"/>
        <v>0</v>
      </c>
      <c r="N865" s="103">
        <f t="shared" si="40"/>
        <v>0</v>
      </c>
      <c r="O865" s="103">
        <f t="shared" si="40"/>
        <v>0</v>
      </c>
      <c r="P865" s="103">
        <f t="shared" si="40"/>
        <v>0</v>
      </c>
      <c r="Q865" s="103">
        <f t="shared" si="40"/>
        <v>0</v>
      </c>
      <c r="R865" s="103">
        <f t="shared" si="40"/>
        <v>0</v>
      </c>
      <c r="S865" s="103">
        <f t="shared" si="40"/>
        <v>0</v>
      </c>
      <c r="T865" s="103">
        <f t="shared" si="40"/>
        <v>0</v>
      </c>
      <c r="U865" s="103">
        <f t="shared" si="40"/>
        <v>0</v>
      </c>
      <c r="V865" s="103">
        <f t="shared" si="40"/>
        <v>0</v>
      </c>
      <c r="W865" s="103">
        <f t="shared" si="40"/>
        <v>0</v>
      </c>
      <c r="X865" s="103">
        <f t="shared" si="40"/>
        <v>0</v>
      </c>
      <c r="Y865" s="103">
        <f t="shared" si="40"/>
        <v>0</v>
      </c>
      <c r="Z865" s="103">
        <f t="shared" si="40"/>
        <v>0</v>
      </c>
      <c r="AA865" s="103">
        <f t="shared" si="40"/>
        <v>0</v>
      </c>
      <c r="AB865" s="103">
        <f t="shared" si="40"/>
        <v>0</v>
      </c>
      <c r="AC865" s="104">
        <f t="shared" si="40"/>
        <v>0</v>
      </c>
      <c r="AD865"/>
      <c r="AE865" s="105">
        <f t="shared" si="38"/>
        <v>0</v>
      </c>
      <c r="AG865" s="105">
        <f t="shared" si="38"/>
        <v>0</v>
      </c>
      <c r="AI865" s="105">
        <f t="shared" si="29"/>
        <v>0</v>
      </c>
      <c r="AK865" s="301"/>
      <c r="AL865" s="2"/>
      <c r="AM865" s="2"/>
    </row>
    <row r="866" spans="1:39" ht="12.75" customHeight="1" outlineLevel="1" x14ac:dyDescent="0.25">
      <c r="A866" s="2"/>
      <c r="D866" s="453" t="str">
        <f t="shared" si="30"/>
        <v>[Capacity Charges Service Code Line 45]</v>
      </c>
      <c r="E866" s="102"/>
      <c r="F866" s="140" t="str">
        <f t="shared" si="32"/>
        <v>£000</v>
      </c>
      <c r="G866" s="103">
        <f t="shared" si="40"/>
        <v>0</v>
      </c>
      <c r="H866" s="103">
        <f t="shared" si="40"/>
        <v>0</v>
      </c>
      <c r="I866" s="103">
        <f t="shared" si="40"/>
        <v>0</v>
      </c>
      <c r="J866" s="103">
        <f t="shared" si="40"/>
        <v>0</v>
      </c>
      <c r="K866" s="103">
        <f t="shared" si="40"/>
        <v>0</v>
      </c>
      <c r="L866" s="103">
        <f t="shared" si="40"/>
        <v>0</v>
      </c>
      <c r="M866" s="103">
        <f t="shared" si="40"/>
        <v>0</v>
      </c>
      <c r="N866" s="103">
        <f t="shared" si="40"/>
        <v>0</v>
      </c>
      <c r="O866" s="103">
        <f t="shared" si="40"/>
        <v>0</v>
      </c>
      <c r="P866" s="103">
        <f t="shared" si="40"/>
        <v>0</v>
      </c>
      <c r="Q866" s="103">
        <f t="shared" si="40"/>
        <v>0</v>
      </c>
      <c r="R866" s="103">
        <f t="shared" si="40"/>
        <v>0</v>
      </c>
      <c r="S866" s="103">
        <f t="shared" si="40"/>
        <v>0</v>
      </c>
      <c r="T866" s="103">
        <f t="shared" si="40"/>
        <v>0</v>
      </c>
      <c r="U866" s="103">
        <f t="shared" si="40"/>
        <v>0</v>
      </c>
      <c r="V866" s="103">
        <f t="shared" si="40"/>
        <v>0</v>
      </c>
      <c r="W866" s="103">
        <f t="shared" si="40"/>
        <v>0</v>
      </c>
      <c r="X866" s="103">
        <f t="shared" si="40"/>
        <v>0</v>
      </c>
      <c r="Y866" s="103">
        <f t="shared" si="40"/>
        <v>0</v>
      </c>
      <c r="Z866" s="103">
        <f t="shared" si="40"/>
        <v>0</v>
      </c>
      <c r="AA866" s="103">
        <f t="shared" si="40"/>
        <v>0</v>
      </c>
      <c r="AB866" s="103">
        <f t="shared" si="40"/>
        <v>0</v>
      </c>
      <c r="AC866" s="104">
        <f t="shared" si="40"/>
        <v>0</v>
      </c>
      <c r="AD866"/>
      <c r="AE866" s="105">
        <f t="shared" si="38"/>
        <v>0</v>
      </c>
      <c r="AG866" s="105">
        <f t="shared" si="38"/>
        <v>0</v>
      </c>
      <c r="AI866" s="105">
        <f t="shared" si="29"/>
        <v>0</v>
      </c>
      <c r="AK866" s="301"/>
      <c r="AL866" s="2"/>
      <c r="AM866" s="2"/>
    </row>
    <row r="867" spans="1:39" ht="12.6" customHeight="1" outlineLevel="1" x14ac:dyDescent="0.25">
      <c r="A867" s="2"/>
      <c r="D867" s="453" t="str">
        <f t="shared" si="30"/>
        <v>[Capacity Charges Service Code Line 46]</v>
      </c>
      <c r="E867" s="102"/>
      <c r="F867" s="140" t="str">
        <f t="shared" si="32"/>
        <v>£000</v>
      </c>
      <c r="G867" s="103">
        <f t="shared" si="40"/>
        <v>0</v>
      </c>
      <c r="H867" s="103">
        <f t="shared" si="40"/>
        <v>0</v>
      </c>
      <c r="I867" s="103">
        <f t="shared" si="40"/>
        <v>0</v>
      </c>
      <c r="J867" s="103">
        <f t="shared" si="40"/>
        <v>0</v>
      </c>
      <c r="K867" s="103">
        <f t="shared" si="40"/>
        <v>0</v>
      </c>
      <c r="L867" s="103">
        <f t="shared" si="40"/>
        <v>0</v>
      </c>
      <c r="M867" s="103">
        <f t="shared" si="40"/>
        <v>0</v>
      </c>
      <c r="N867" s="103">
        <f t="shared" si="40"/>
        <v>0</v>
      </c>
      <c r="O867" s="103">
        <f t="shared" si="40"/>
        <v>0</v>
      </c>
      <c r="P867" s="103">
        <f t="shared" si="40"/>
        <v>0</v>
      </c>
      <c r="Q867" s="103">
        <f t="shared" si="40"/>
        <v>0</v>
      </c>
      <c r="R867" s="103">
        <f t="shared" si="40"/>
        <v>0</v>
      </c>
      <c r="S867" s="103">
        <f t="shared" si="40"/>
        <v>0</v>
      </c>
      <c r="T867" s="103">
        <f t="shared" si="40"/>
        <v>0</v>
      </c>
      <c r="U867" s="103">
        <f t="shared" si="40"/>
        <v>0</v>
      </c>
      <c r="V867" s="103">
        <f t="shared" si="40"/>
        <v>0</v>
      </c>
      <c r="W867" s="103">
        <f t="shared" si="40"/>
        <v>0</v>
      </c>
      <c r="X867" s="103">
        <f t="shared" si="40"/>
        <v>0</v>
      </c>
      <c r="Y867" s="103">
        <f t="shared" si="40"/>
        <v>0</v>
      </c>
      <c r="Z867" s="103">
        <f t="shared" si="40"/>
        <v>0</v>
      </c>
      <c r="AA867" s="103">
        <f t="shared" si="40"/>
        <v>0</v>
      </c>
      <c r="AB867" s="103">
        <f t="shared" si="40"/>
        <v>0</v>
      </c>
      <c r="AC867" s="104">
        <f t="shared" si="40"/>
        <v>0</v>
      </c>
      <c r="AD867"/>
      <c r="AE867" s="105">
        <f t="shared" si="38"/>
        <v>0</v>
      </c>
      <c r="AG867" s="105">
        <f t="shared" si="38"/>
        <v>0</v>
      </c>
      <c r="AI867" s="105">
        <f t="shared" si="29"/>
        <v>0</v>
      </c>
      <c r="AK867" s="301"/>
      <c r="AL867" s="2"/>
      <c r="AM867" s="2"/>
    </row>
    <row r="868" spans="1:39" ht="12.75" customHeight="1" outlineLevel="1" x14ac:dyDescent="0.25">
      <c r="A868" s="2"/>
      <c r="D868" s="453" t="str">
        <f t="shared" si="30"/>
        <v>[Capacity Charges Service Code Line 47]</v>
      </c>
      <c r="E868" s="102"/>
      <c r="F868" s="140" t="str">
        <f t="shared" si="32"/>
        <v>£000</v>
      </c>
      <c r="G868" s="103">
        <f t="shared" si="40"/>
        <v>0</v>
      </c>
      <c r="H868" s="103">
        <f t="shared" si="40"/>
        <v>0</v>
      </c>
      <c r="I868" s="103">
        <f t="shared" si="40"/>
        <v>0</v>
      </c>
      <c r="J868" s="103">
        <f t="shared" si="40"/>
        <v>0</v>
      </c>
      <c r="K868" s="103">
        <f t="shared" si="40"/>
        <v>0</v>
      </c>
      <c r="L868" s="103">
        <f t="shared" si="40"/>
        <v>0</v>
      </c>
      <c r="M868" s="103">
        <f t="shared" si="40"/>
        <v>0</v>
      </c>
      <c r="N868" s="103">
        <f t="shared" si="40"/>
        <v>0</v>
      </c>
      <c r="O868" s="103">
        <f t="shared" si="40"/>
        <v>0</v>
      </c>
      <c r="P868" s="103">
        <f t="shared" si="40"/>
        <v>0</v>
      </c>
      <c r="Q868" s="103">
        <f t="shared" si="40"/>
        <v>0</v>
      </c>
      <c r="R868" s="103">
        <f t="shared" si="40"/>
        <v>0</v>
      </c>
      <c r="S868" s="103">
        <f t="shared" si="40"/>
        <v>0</v>
      </c>
      <c r="T868" s="103">
        <f t="shared" si="40"/>
        <v>0</v>
      </c>
      <c r="U868" s="103">
        <f t="shared" si="40"/>
        <v>0</v>
      </c>
      <c r="V868" s="103">
        <f t="shared" si="40"/>
        <v>0</v>
      </c>
      <c r="W868" s="103">
        <f t="shared" si="40"/>
        <v>0</v>
      </c>
      <c r="X868" s="103">
        <f t="shared" si="40"/>
        <v>0</v>
      </c>
      <c r="Y868" s="103">
        <f t="shared" si="40"/>
        <v>0</v>
      </c>
      <c r="Z868" s="103">
        <f t="shared" si="40"/>
        <v>0</v>
      </c>
      <c r="AA868" s="103">
        <f t="shared" si="40"/>
        <v>0</v>
      </c>
      <c r="AB868" s="103">
        <f t="shared" si="40"/>
        <v>0</v>
      </c>
      <c r="AC868" s="104">
        <f t="shared" si="40"/>
        <v>0</v>
      </c>
      <c r="AD868"/>
      <c r="AE868" s="105">
        <f t="shared" si="38"/>
        <v>0</v>
      </c>
      <c r="AG868" s="105">
        <f t="shared" si="38"/>
        <v>0</v>
      </c>
      <c r="AI868" s="105">
        <f t="shared" si="29"/>
        <v>0</v>
      </c>
      <c r="AK868" s="301"/>
      <c r="AL868" s="2"/>
      <c r="AM868" s="2"/>
    </row>
    <row r="869" spans="1:39" ht="12.75" customHeight="1" outlineLevel="1" x14ac:dyDescent="0.25">
      <c r="A869" s="2"/>
      <c r="D869" s="453" t="str">
        <f t="shared" si="30"/>
        <v>[Capacity Charges Service Code Line 48]</v>
      </c>
      <c r="E869" s="102"/>
      <c r="F869" s="140" t="str">
        <f t="shared" si="32"/>
        <v>£000</v>
      </c>
      <c r="G869" s="103">
        <f t="shared" si="40"/>
        <v>0</v>
      </c>
      <c r="H869" s="103">
        <f t="shared" si="40"/>
        <v>0</v>
      </c>
      <c r="I869" s="103">
        <f t="shared" si="40"/>
        <v>0</v>
      </c>
      <c r="J869" s="103">
        <f t="shared" si="40"/>
        <v>0</v>
      </c>
      <c r="K869" s="103">
        <f t="shared" si="40"/>
        <v>0</v>
      </c>
      <c r="L869" s="103">
        <f t="shared" si="40"/>
        <v>0</v>
      </c>
      <c r="M869" s="103">
        <f t="shared" si="40"/>
        <v>0</v>
      </c>
      <c r="N869" s="103">
        <f t="shared" si="40"/>
        <v>0</v>
      </c>
      <c r="O869" s="103">
        <f t="shared" si="40"/>
        <v>0</v>
      </c>
      <c r="P869" s="103">
        <f t="shared" si="40"/>
        <v>0</v>
      </c>
      <c r="Q869" s="103">
        <f t="shared" si="40"/>
        <v>0</v>
      </c>
      <c r="R869" s="103">
        <f t="shared" si="40"/>
        <v>0</v>
      </c>
      <c r="S869" s="103">
        <f t="shared" si="40"/>
        <v>0</v>
      </c>
      <c r="T869" s="103">
        <f t="shared" si="40"/>
        <v>0</v>
      </c>
      <c r="U869" s="103">
        <f t="shared" si="40"/>
        <v>0</v>
      </c>
      <c r="V869" s="103">
        <f t="shared" si="40"/>
        <v>0</v>
      </c>
      <c r="W869" s="103">
        <f t="shared" si="40"/>
        <v>0</v>
      </c>
      <c r="X869" s="103">
        <f t="shared" si="40"/>
        <v>0</v>
      </c>
      <c r="Y869" s="103">
        <f t="shared" si="40"/>
        <v>0</v>
      </c>
      <c r="Z869" s="103">
        <f t="shared" si="40"/>
        <v>0</v>
      </c>
      <c r="AA869" s="103">
        <f t="shared" si="40"/>
        <v>0</v>
      </c>
      <c r="AB869" s="103">
        <f t="shared" si="40"/>
        <v>0</v>
      </c>
      <c r="AC869" s="104">
        <f t="shared" si="40"/>
        <v>0</v>
      </c>
      <c r="AD869"/>
      <c r="AE869" s="105">
        <f t="shared" si="38"/>
        <v>0</v>
      </c>
      <c r="AG869" s="105">
        <f t="shared" si="38"/>
        <v>0</v>
      </c>
      <c r="AI869" s="105">
        <f t="shared" si="29"/>
        <v>0</v>
      </c>
      <c r="AK869" s="301"/>
      <c r="AL869" s="2"/>
      <c r="AM869" s="2"/>
    </row>
    <row r="870" spans="1:39" ht="12.6" customHeight="1" outlineLevel="1" x14ac:dyDescent="0.25">
      <c r="A870" s="2"/>
      <c r="D870" s="453" t="str">
        <f t="shared" si="30"/>
        <v>[Capacity Charges Service Code Line 49]</v>
      </c>
      <c r="E870" s="102"/>
      <c r="F870" s="140" t="str">
        <f t="shared" si="32"/>
        <v>£000</v>
      </c>
      <c r="G870" s="103">
        <f t="shared" si="40"/>
        <v>0</v>
      </c>
      <c r="H870" s="103">
        <f t="shared" si="40"/>
        <v>0</v>
      </c>
      <c r="I870" s="103">
        <f t="shared" ref="I870:AC871" si="41">I660*I764</f>
        <v>0</v>
      </c>
      <c r="J870" s="103">
        <f t="shared" si="41"/>
        <v>0</v>
      </c>
      <c r="K870" s="103">
        <f t="shared" si="41"/>
        <v>0</v>
      </c>
      <c r="L870" s="103">
        <f t="shared" si="41"/>
        <v>0</v>
      </c>
      <c r="M870" s="103">
        <f t="shared" si="41"/>
        <v>0</v>
      </c>
      <c r="N870" s="103">
        <f t="shared" si="41"/>
        <v>0</v>
      </c>
      <c r="O870" s="103">
        <f t="shared" si="41"/>
        <v>0</v>
      </c>
      <c r="P870" s="103">
        <f t="shared" si="41"/>
        <v>0</v>
      </c>
      <c r="Q870" s="103">
        <f t="shared" si="41"/>
        <v>0</v>
      </c>
      <c r="R870" s="103">
        <f t="shared" si="41"/>
        <v>0</v>
      </c>
      <c r="S870" s="103">
        <f t="shared" si="41"/>
        <v>0</v>
      </c>
      <c r="T870" s="103">
        <f t="shared" si="41"/>
        <v>0</v>
      </c>
      <c r="U870" s="103">
        <f t="shared" si="41"/>
        <v>0</v>
      </c>
      <c r="V870" s="103">
        <f t="shared" si="41"/>
        <v>0</v>
      </c>
      <c r="W870" s="103">
        <f t="shared" si="41"/>
        <v>0</v>
      </c>
      <c r="X870" s="103">
        <f t="shared" si="41"/>
        <v>0</v>
      </c>
      <c r="Y870" s="103">
        <f t="shared" si="41"/>
        <v>0</v>
      </c>
      <c r="Z870" s="103">
        <f t="shared" si="41"/>
        <v>0</v>
      </c>
      <c r="AA870" s="103">
        <f t="shared" si="41"/>
        <v>0</v>
      </c>
      <c r="AB870" s="103">
        <f t="shared" si="41"/>
        <v>0</v>
      </c>
      <c r="AC870" s="104">
        <f t="shared" si="41"/>
        <v>0</v>
      </c>
      <c r="AD870"/>
      <c r="AE870" s="105">
        <f>AE660*AE764</f>
        <v>0</v>
      </c>
      <c r="AG870" s="105">
        <f>AG660*AG764</f>
        <v>0</v>
      </c>
      <c r="AI870" s="105">
        <f t="shared" si="29"/>
        <v>0</v>
      </c>
      <c r="AK870" s="301"/>
      <c r="AL870" s="2"/>
      <c r="AM870" s="2"/>
    </row>
    <row r="871" spans="1:39" ht="12.75" customHeight="1" outlineLevel="1" x14ac:dyDescent="0.25">
      <c r="A871" s="2"/>
      <c r="D871" s="454" t="str">
        <f t="shared" si="30"/>
        <v>[Capacity Charges Service Code Line 50]</v>
      </c>
      <c r="E871" s="287"/>
      <c r="F871" s="150" t="str">
        <f t="shared" si="32"/>
        <v>£000</v>
      </c>
      <c r="G871" s="113">
        <f t="shared" ref="G871:H871" si="42">G661*G765</f>
        <v>0</v>
      </c>
      <c r="H871" s="113">
        <f t="shared" si="42"/>
        <v>0</v>
      </c>
      <c r="I871" s="113">
        <f t="shared" si="41"/>
        <v>0</v>
      </c>
      <c r="J871" s="113">
        <f t="shared" si="41"/>
        <v>0</v>
      </c>
      <c r="K871" s="113">
        <f t="shared" si="41"/>
        <v>0</v>
      </c>
      <c r="L871" s="113">
        <f t="shared" si="41"/>
        <v>0</v>
      </c>
      <c r="M871" s="113">
        <f t="shared" si="41"/>
        <v>0</v>
      </c>
      <c r="N871" s="113">
        <f t="shared" si="41"/>
        <v>0</v>
      </c>
      <c r="O871" s="113">
        <f t="shared" si="41"/>
        <v>0</v>
      </c>
      <c r="P871" s="113">
        <f t="shared" si="41"/>
        <v>0</v>
      </c>
      <c r="Q871" s="113">
        <f t="shared" si="41"/>
        <v>0</v>
      </c>
      <c r="R871" s="113">
        <f t="shared" si="41"/>
        <v>0</v>
      </c>
      <c r="S871" s="113">
        <f t="shared" si="41"/>
        <v>0</v>
      </c>
      <c r="T871" s="113">
        <f t="shared" si="41"/>
        <v>0</v>
      </c>
      <c r="U871" s="113">
        <f t="shared" si="41"/>
        <v>0</v>
      </c>
      <c r="V871" s="113">
        <f t="shared" si="41"/>
        <v>0</v>
      </c>
      <c r="W871" s="113">
        <f t="shared" si="41"/>
        <v>0</v>
      </c>
      <c r="X871" s="113">
        <f t="shared" si="41"/>
        <v>0</v>
      </c>
      <c r="Y871" s="113">
        <f t="shared" si="41"/>
        <v>0</v>
      </c>
      <c r="Z871" s="113">
        <f t="shared" si="41"/>
        <v>0</v>
      </c>
      <c r="AA871" s="113">
        <f t="shared" si="41"/>
        <v>0</v>
      </c>
      <c r="AB871" s="113">
        <f t="shared" si="41"/>
        <v>0</v>
      </c>
      <c r="AC871" s="114">
        <f t="shared" si="41"/>
        <v>0</v>
      </c>
      <c r="AD871"/>
      <c r="AE871" s="115">
        <f>AE661*AE765</f>
        <v>0</v>
      </c>
      <c r="AG871" s="115">
        <f>AG661*AG765</f>
        <v>0</v>
      </c>
      <c r="AI871" s="115">
        <f t="shared" si="29"/>
        <v>0</v>
      </c>
      <c r="AK871" s="411"/>
      <c r="AL871" s="2"/>
      <c r="AM871" s="2"/>
    </row>
    <row r="872" spans="1:39" ht="12.75" customHeight="1" outlineLevel="1" x14ac:dyDescent="0.25">
      <c r="A872" s="2"/>
      <c r="G872" s="103"/>
      <c r="H872" s="103"/>
      <c r="I872" s="103"/>
      <c r="J872" s="103"/>
      <c r="K872" s="103"/>
      <c r="L872" s="103"/>
      <c r="M872" s="103"/>
      <c r="N872" s="103"/>
      <c r="O872" s="103"/>
      <c r="P872" s="103"/>
      <c r="Q872" s="103"/>
      <c r="R872" s="103"/>
      <c r="S872" s="103"/>
      <c r="T872" s="103"/>
      <c r="U872" s="103"/>
      <c r="V872" s="103"/>
      <c r="W872" s="103"/>
      <c r="X872" s="103"/>
      <c r="Y872" s="103"/>
      <c r="Z872" s="103"/>
      <c r="AA872" s="103"/>
      <c r="AB872" s="103"/>
      <c r="AC872" s="103"/>
      <c r="AD872"/>
      <c r="AE872" s="103"/>
      <c r="AG872" s="103"/>
      <c r="AI872" s="103"/>
      <c r="AL872" s="2"/>
      <c r="AM872" s="2"/>
    </row>
    <row r="873" spans="1:39" ht="12.75" customHeight="1" outlineLevel="1" x14ac:dyDescent="0.25">
      <c r="A873" s="2"/>
      <c r="D873" s="292" t="str">
        <f>"Total "&amp;C821</f>
        <v>Total Weekday Capacity Charge</v>
      </c>
      <c r="E873" s="308"/>
      <c r="F873" s="309" t="str">
        <f>F871</f>
        <v>£000</v>
      </c>
      <c r="G873" s="310">
        <f>SUM(G822:G871)</f>
        <v>0</v>
      </c>
      <c r="H873" s="310">
        <f t="shared" ref="H873:AC873" si="43">SUM(H822:H871)</f>
        <v>0</v>
      </c>
      <c r="I873" s="310">
        <f t="shared" si="43"/>
        <v>0</v>
      </c>
      <c r="J873" s="310">
        <f t="shared" si="43"/>
        <v>0</v>
      </c>
      <c r="K873" s="310">
        <f t="shared" si="43"/>
        <v>0</v>
      </c>
      <c r="L873" s="310">
        <f t="shared" si="43"/>
        <v>0</v>
      </c>
      <c r="M873" s="310">
        <f t="shared" si="43"/>
        <v>0</v>
      </c>
      <c r="N873" s="310">
        <f t="shared" si="43"/>
        <v>0</v>
      </c>
      <c r="O873" s="310">
        <f t="shared" si="43"/>
        <v>0</v>
      </c>
      <c r="P873" s="310">
        <f t="shared" si="43"/>
        <v>0</v>
      </c>
      <c r="Q873" s="310">
        <f t="shared" si="43"/>
        <v>0</v>
      </c>
      <c r="R873" s="310">
        <f t="shared" si="43"/>
        <v>0</v>
      </c>
      <c r="S873" s="310">
        <f t="shared" si="43"/>
        <v>0</v>
      </c>
      <c r="T873" s="310">
        <f t="shared" si="43"/>
        <v>0</v>
      </c>
      <c r="U873" s="310">
        <f t="shared" si="43"/>
        <v>0</v>
      </c>
      <c r="V873" s="310">
        <f t="shared" si="43"/>
        <v>0</v>
      </c>
      <c r="W873" s="310">
        <f t="shared" si="43"/>
        <v>0</v>
      </c>
      <c r="X873" s="310">
        <f t="shared" si="43"/>
        <v>0</v>
      </c>
      <c r="Y873" s="310">
        <f t="shared" si="43"/>
        <v>0</v>
      </c>
      <c r="Z873" s="310">
        <f t="shared" si="43"/>
        <v>0</v>
      </c>
      <c r="AA873" s="310">
        <f t="shared" si="43"/>
        <v>0</v>
      </c>
      <c r="AB873" s="310">
        <f t="shared" si="43"/>
        <v>0</v>
      </c>
      <c r="AC873" s="298">
        <f t="shared" si="43"/>
        <v>0</v>
      </c>
      <c r="AD873"/>
      <c r="AE873" s="299">
        <f>SUM(AE822:AE871)</f>
        <v>0</v>
      </c>
      <c r="AG873" s="299">
        <f>SUM(AG822:AG871)</f>
        <v>0</v>
      </c>
      <c r="AI873" s="299">
        <f>SUM(AI822:AI871)</f>
        <v>0</v>
      </c>
      <c r="AK873" s="296"/>
      <c r="AL873" s="2"/>
      <c r="AM873" s="2"/>
    </row>
    <row r="874" spans="1:39" ht="12.75" customHeight="1" outlineLevel="1" x14ac:dyDescent="0.25">
      <c r="A874" s="2"/>
      <c r="G874" s="103"/>
      <c r="H874" s="103"/>
      <c r="I874" s="103"/>
      <c r="J874" s="103"/>
      <c r="K874" s="103"/>
      <c r="L874" s="103"/>
      <c r="M874" s="103"/>
      <c r="N874" s="103"/>
      <c r="O874" s="103"/>
      <c r="P874" s="103"/>
      <c r="Q874" s="103"/>
      <c r="R874" s="103"/>
      <c r="S874" s="103"/>
      <c r="T874" s="103"/>
      <c r="U874" s="103"/>
      <c r="V874" s="103"/>
      <c r="W874" s="103"/>
      <c r="X874" s="103"/>
      <c r="Y874" s="103"/>
      <c r="Z874" s="103"/>
      <c r="AA874" s="103"/>
      <c r="AB874" s="103"/>
      <c r="AD874"/>
      <c r="AL874" s="2"/>
      <c r="AM874" s="2"/>
    </row>
    <row r="875" spans="1:39" ht="12.75" customHeight="1" outlineLevel="1" x14ac:dyDescent="0.25">
      <c r="A875" s="2"/>
      <c r="C875" s="72" t="s">
        <v>666</v>
      </c>
      <c r="G875" s="103"/>
      <c r="H875" s="103"/>
      <c r="I875" s="103"/>
      <c r="J875" s="103"/>
      <c r="K875" s="103"/>
      <c r="L875" s="103"/>
      <c r="M875" s="103"/>
      <c r="N875" s="103"/>
      <c r="O875" s="103"/>
      <c r="P875" s="103"/>
      <c r="Q875" s="103"/>
      <c r="R875" s="103"/>
      <c r="S875" s="103"/>
      <c r="T875" s="103"/>
      <c r="U875" s="103"/>
      <c r="V875" s="103"/>
      <c r="W875" s="103"/>
      <c r="X875" s="103"/>
      <c r="Y875" s="103"/>
      <c r="Z875" s="103"/>
      <c r="AA875" s="103"/>
      <c r="AB875" s="103"/>
      <c r="AD875"/>
      <c r="AL875" s="2"/>
      <c r="AM875" s="2"/>
    </row>
    <row r="876" spans="1:39" ht="12.75" customHeight="1" outlineLevel="1" x14ac:dyDescent="0.25">
      <c r="A876" s="2"/>
      <c r="D876" s="451" t="str">
        <f>D822</f>
        <v>12325021: Nottingham - Mansfield - Worksop</v>
      </c>
      <c r="E876" s="439"/>
      <c r="F876" s="440" t="s">
        <v>556</v>
      </c>
      <c r="G876" s="446">
        <f>G664*G768</f>
        <v>0</v>
      </c>
      <c r="H876" s="446">
        <f t="shared" ref="H876:AC876" si="44">H664*H768</f>
        <v>0</v>
      </c>
      <c r="I876" s="446">
        <f t="shared" si="44"/>
        <v>0</v>
      </c>
      <c r="J876" s="446">
        <f t="shared" si="44"/>
        <v>0</v>
      </c>
      <c r="K876" s="446">
        <f t="shared" si="44"/>
        <v>0</v>
      </c>
      <c r="L876" s="446">
        <f t="shared" si="44"/>
        <v>0</v>
      </c>
      <c r="M876" s="446">
        <f t="shared" si="44"/>
        <v>0</v>
      </c>
      <c r="N876" s="446">
        <f t="shared" si="44"/>
        <v>0</v>
      </c>
      <c r="O876" s="446">
        <f t="shared" si="44"/>
        <v>0</v>
      </c>
      <c r="P876" s="446">
        <f t="shared" si="44"/>
        <v>0</v>
      </c>
      <c r="Q876" s="446">
        <f t="shared" si="44"/>
        <v>0</v>
      </c>
      <c r="R876" s="446">
        <f t="shared" si="44"/>
        <v>0</v>
      </c>
      <c r="S876" s="446">
        <f t="shared" si="44"/>
        <v>0</v>
      </c>
      <c r="T876" s="446">
        <f t="shared" si="44"/>
        <v>0</v>
      </c>
      <c r="U876" s="446">
        <f t="shared" si="44"/>
        <v>0</v>
      </c>
      <c r="V876" s="446">
        <f t="shared" si="44"/>
        <v>0</v>
      </c>
      <c r="W876" s="446">
        <f t="shared" si="44"/>
        <v>0</v>
      </c>
      <c r="X876" s="446">
        <f t="shared" si="44"/>
        <v>0</v>
      </c>
      <c r="Y876" s="446">
        <f t="shared" si="44"/>
        <v>0</v>
      </c>
      <c r="Z876" s="446">
        <f t="shared" si="44"/>
        <v>0</v>
      </c>
      <c r="AA876" s="446">
        <f t="shared" si="44"/>
        <v>0</v>
      </c>
      <c r="AB876" s="446">
        <f t="shared" si="44"/>
        <v>0</v>
      </c>
      <c r="AC876" s="434">
        <f t="shared" si="44"/>
        <v>0</v>
      </c>
      <c r="AD876"/>
      <c r="AE876" s="357">
        <f t="shared" ref="AE876:AG891" si="45">AE664*AE768</f>
        <v>0</v>
      </c>
      <c r="AG876" s="357">
        <f t="shared" si="45"/>
        <v>0</v>
      </c>
      <c r="AI876" s="357">
        <f t="shared" ref="AI876:AI925" si="46">AI664*AI768</f>
        <v>0</v>
      </c>
      <c r="AK876" s="356"/>
      <c r="AL876" s="2"/>
      <c r="AM876" s="2"/>
    </row>
    <row r="877" spans="1:39" ht="12.75" customHeight="1" outlineLevel="1" x14ac:dyDescent="0.25">
      <c r="A877" s="2"/>
      <c r="D877" s="453" t="str">
        <f t="shared" ref="D877:D925" si="47">D823</f>
        <v>22275000: Derby - Nottingham (Stopping)</v>
      </c>
      <c r="E877" s="102"/>
      <c r="F877" s="140" t="str">
        <f>F876</f>
        <v>£000</v>
      </c>
      <c r="G877" s="103">
        <f t="shared" ref="G877:AC888" si="48">G665*G769</f>
        <v>0</v>
      </c>
      <c r="H877" s="103">
        <f t="shared" si="48"/>
        <v>0</v>
      </c>
      <c r="I877" s="103">
        <f t="shared" si="48"/>
        <v>0</v>
      </c>
      <c r="J877" s="103">
        <f t="shared" si="48"/>
        <v>0</v>
      </c>
      <c r="K877" s="103">
        <f t="shared" si="48"/>
        <v>0</v>
      </c>
      <c r="L877" s="103">
        <f t="shared" si="48"/>
        <v>0</v>
      </c>
      <c r="M877" s="103">
        <f t="shared" si="48"/>
        <v>0</v>
      </c>
      <c r="N877" s="103">
        <f t="shared" si="48"/>
        <v>0</v>
      </c>
      <c r="O877" s="103">
        <f t="shared" si="48"/>
        <v>0</v>
      </c>
      <c r="P877" s="103">
        <f t="shared" si="48"/>
        <v>0</v>
      </c>
      <c r="Q877" s="103">
        <f t="shared" si="48"/>
        <v>0</v>
      </c>
      <c r="R877" s="103">
        <f t="shared" si="48"/>
        <v>0</v>
      </c>
      <c r="S877" s="103">
        <f t="shared" si="48"/>
        <v>0</v>
      </c>
      <c r="T877" s="103">
        <f t="shared" si="48"/>
        <v>0</v>
      </c>
      <c r="U877" s="103">
        <f t="shared" si="48"/>
        <v>0</v>
      </c>
      <c r="V877" s="103">
        <f t="shared" si="48"/>
        <v>0</v>
      </c>
      <c r="W877" s="103">
        <f t="shared" si="48"/>
        <v>0</v>
      </c>
      <c r="X877" s="103">
        <f t="shared" si="48"/>
        <v>0</v>
      </c>
      <c r="Y877" s="103">
        <f t="shared" si="48"/>
        <v>0</v>
      </c>
      <c r="Z877" s="103">
        <f t="shared" si="48"/>
        <v>0</v>
      </c>
      <c r="AA877" s="103">
        <f t="shared" si="48"/>
        <v>0</v>
      </c>
      <c r="AB877" s="103">
        <f t="shared" si="48"/>
        <v>0</v>
      </c>
      <c r="AC877" s="104">
        <f t="shared" si="48"/>
        <v>0</v>
      </c>
      <c r="AD877"/>
      <c r="AE877" s="105">
        <f t="shared" si="45"/>
        <v>0</v>
      </c>
      <c r="AG877" s="105">
        <f t="shared" si="45"/>
        <v>0</v>
      </c>
      <c r="AI877" s="105">
        <f t="shared" si="46"/>
        <v>0</v>
      </c>
      <c r="AK877" s="301"/>
      <c r="AL877" s="2"/>
      <c r="AM877" s="2"/>
    </row>
    <row r="878" spans="1:39" ht="12.75" customHeight="1" outlineLevel="1" x14ac:dyDescent="0.25">
      <c r="A878" s="2"/>
      <c r="D878" s="453" t="str">
        <f t="shared" si="47"/>
        <v>22277000: Nottingham - Newark - Lincoln</v>
      </c>
      <c r="E878" s="102"/>
      <c r="F878" s="140" t="str">
        <f t="shared" ref="F878:F925" si="49">F877</f>
        <v>£000</v>
      </c>
      <c r="G878" s="103">
        <f t="shared" si="48"/>
        <v>0</v>
      </c>
      <c r="H878" s="103">
        <f t="shared" si="48"/>
        <v>0</v>
      </c>
      <c r="I878" s="103">
        <f t="shared" si="48"/>
        <v>0</v>
      </c>
      <c r="J878" s="103">
        <f t="shared" si="48"/>
        <v>0</v>
      </c>
      <c r="K878" s="103">
        <f t="shared" si="48"/>
        <v>0</v>
      </c>
      <c r="L878" s="103">
        <f t="shared" si="48"/>
        <v>0</v>
      </c>
      <c r="M878" s="103">
        <f t="shared" si="48"/>
        <v>0</v>
      </c>
      <c r="N878" s="103">
        <f t="shared" si="48"/>
        <v>0</v>
      </c>
      <c r="O878" s="103">
        <f t="shared" si="48"/>
        <v>0</v>
      </c>
      <c r="P878" s="103">
        <f t="shared" si="48"/>
        <v>0</v>
      </c>
      <c r="Q878" s="103">
        <f t="shared" si="48"/>
        <v>0</v>
      </c>
      <c r="R878" s="103">
        <f t="shared" si="48"/>
        <v>0</v>
      </c>
      <c r="S878" s="103">
        <f t="shared" si="48"/>
        <v>0</v>
      </c>
      <c r="T878" s="103">
        <f t="shared" si="48"/>
        <v>0</v>
      </c>
      <c r="U878" s="103">
        <f t="shared" si="48"/>
        <v>0</v>
      </c>
      <c r="V878" s="103">
        <f t="shared" si="48"/>
        <v>0</v>
      </c>
      <c r="W878" s="103">
        <f t="shared" si="48"/>
        <v>0</v>
      </c>
      <c r="X878" s="103">
        <f t="shared" si="48"/>
        <v>0</v>
      </c>
      <c r="Y878" s="103">
        <f t="shared" si="48"/>
        <v>0</v>
      </c>
      <c r="Z878" s="103">
        <f t="shared" si="48"/>
        <v>0</v>
      </c>
      <c r="AA878" s="103">
        <f t="shared" si="48"/>
        <v>0</v>
      </c>
      <c r="AB878" s="103">
        <f t="shared" si="48"/>
        <v>0</v>
      </c>
      <c r="AC878" s="104">
        <f t="shared" si="48"/>
        <v>0</v>
      </c>
      <c r="AD878"/>
      <c r="AE878" s="105">
        <f t="shared" si="45"/>
        <v>0</v>
      </c>
      <c r="AG878" s="105">
        <f t="shared" si="45"/>
        <v>0</v>
      </c>
      <c r="AI878" s="105">
        <f t="shared" si="46"/>
        <v>0</v>
      </c>
      <c r="AK878" s="301"/>
      <c r="AL878" s="2"/>
      <c r="AM878" s="2"/>
    </row>
    <row r="879" spans="1:39" ht="12.75" customHeight="1" outlineLevel="1" x14ac:dyDescent="0.25">
      <c r="A879" s="2"/>
      <c r="D879" s="453" t="str">
        <f t="shared" si="47"/>
        <v>22321000: Nottingham - Leicester</v>
      </c>
      <c r="E879" s="102"/>
      <c r="F879" s="140" t="str">
        <f t="shared" si="49"/>
        <v>£000</v>
      </c>
      <c r="G879" s="103">
        <f t="shared" si="48"/>
        <v>0</v>
      </c>
      <c r="H879" s="103">
        <f t="shared" si="48"/>
        <v>0</v>
      </c>
      <c r="I879" s="103">
        <f t="shared" si="48"/>
        <v>0</v>
      </c>
      <c r="J879" s="103">
        <f t="shared" si="48"/>
        <v>0</v>
      </c>
      <c r="K879" s="103">
        <f t="shared" si="48"/>
        <v>0</v>
      </c>
      <c r="L879" s="103">
        <f t="shared" si="48"/>
        <v>0</v>
      </c>
      <c r="M879" s="103">
        <f t="shared" si="48"/>
        <v>0</v>
      </c>
      <c r="N879" s="103">
        <f t="shared" si="48"/>
        <v>0</v>
      </c>
      <c r="O879" s="103">
        <f t="shared" si="48"/>
        <v>0</v>
      </c>
      <c r="P879" s="103">
        <f t="shared" si="48"/>
        <v>0</v>
      </c>
      <c r="Q879" s="103">
        <f t="shared" si="48"/>
        <v>0</v>
      </c>
      <c r="R879" s="103">
        <f t="shared" si="48"/>
        <v>0</v>
      </c>
      <c r="S879" s="103">
        <f t="shared" si="48"/>
        <v>0</v>
      </c>
      <c r="T879" s="103">
        <f t="shared" si="48"/>
        <v>0</v>
      </c>
      <c r="U879" s="103">
        <f t="shared" si="48"/>
        <v>0</v>
      </c>
      <c r="V879" s="103">
        <f t="shared" si="48"/>
        <v>0</v>
      </c>
      <c r="W879" s="103">
        <f t="shared" si="48"/>
        <v>0</v>
      </c>
      <c r="X879" s="103">
        <f t="shared" si="48"/>
        <v>0</v>
      </c>
      <c r="Y879" s="103">
        <f t="shared" si="48"/>
        <v>0</v>
      </c>
      <c r="Z879" s="103">
        <f t="shared" si="48"/>
        <v>0</v>
      </c>
      <c r="AA879" s="103">
        <f t="shared" si="48"/>
        <v>0</v>
      </c>
      <c r="AB879" s="103">
        <f t="shared" si="48"/>
        <v>0</v>
      </c>
      <c r="AC879" s="104">
        <f t="shared" si="48"/>
        <v>0</v>
      </c>
      <c r="AD879"/>
      <c r="AE879" s="105">
        <f t="shared" si="45"/>
        <v>0</v>
      </c>
      <c r="AG879" s="105">
        <f t="shared" si="45"/>
        <v>0</v>
      </c>
      <c r="AI879" s="105">
        <f t="shared" si="46"/>
        <v>0</v>
      </c>
      <c r="AK879" s="301"/>
      <c r="AL879" s="2"/>
      <c r="AM879" s="2"/>
    </row>
    <row r="880" spans="1:39" ht="12.75" customHeight="1" outlineLevel="1" x14ac:dyDescent="0.25">
      <c r="A880" s="2"/>
      <c r="D880" s="453" t="str">
        <f t="shared" si="47"/>
        <v>22323000: Derby - Matlock</v>
      </c>
      <c r="E880" s="102"/>
      <c r="F880" s="140" t="str">
        <f t="shared" si="49"/>
        <v>£000</v>
      </c>
      <c r="G880" s="103">
        <f t="shared" si="48"/>
        <v>0</v>
      </c>
      <c r="H880" s="103">
        <f t="shared" si="48"/>
        <v>0</v>
      </c>
      <c r="I880" s="103">
        <f t="shared" si="48"/>
        <v>0</v>
      </c>
      <c r="J880" s="103">
        <f t="shared" si="48"/>
        <v>0</v>
      </c>
      <c r="K880" s="103">
        <f t="shared" si="48"/>
        <v>0</v>
      </c>
      <c r="L880" s="103">
        <f t="shared" si="48"/>
        <v>0</v>
      </c>
      <c r="M880" s="103">
        <f t="shared" si="48"/>
        <v>0</v>
      </c>
      <c r="N880" s="103">
        <f t="shared" si="48"/>
        <v>0</v>
      </c>
      <c r="O880" s="103">
        <f t="shared" si="48"/>
        <v>0</v>
      </c>
      <c r="P880" s="103">
        <f t="shared" si="48"/>
        <v>0</v>
      </c>
      <c r="Q880" s="103">
        <f t="shared" si="48"/>
        <v>0</v>
      </c>
      <c r="R880" s="103">
        <f t="shared" si="48"/>
        <v>0</v>
      </c>
      <c r="S880" s="103">
        <f t="shared" si="48"/>
        <v>0</v>
      </c>
      <c r="T880" s="103">
        <f t="shared" si="48"/>
        <v>0</v>
      </c>
      <c r="U880" s="103">
        <f t="shared" si="48"/>
        <v>0</v>
      </c>
      <c r="V880" s="103">
        <f t="shared" si="48"/>
        <v>0</v>
      </c>
      <c r="W880" s="103">
        <f t="shared" si="48"/>
        <v>0</v>
      </c>
      <c r="X880" s="103">
        <f t="shared" si="48"/>
        <v>0</v>
      </c>
      <c r="Y880" s="103">
        <f t="shared" si="48"/>
        <v>0</v>
      </c>
      <c r="Z880" s="103">
        <f t="shared" si="48"/>
        <v>0</v>
      </c>
      <c r="AA880" s="103">
        <f t="shared" si="48"/>
        <v>0</v>
      </c>
      <c r="AB880" s="103">
        <f t="shared" si="48"/>
        <v>0</v>
      </c>
      <c r="AC880" s="104">
        <f t="shared" si="48"/>
        <v>0</v>
      </c>
      <c r="AD880"/>
      <c r="AE880" s="105">
        <f t="shared" si="45"/>
        <v>0</v>
      </c>
      <c r="AG880" s="105">
        <f t="shared" si="45"/>
        <v>0</v>
      </c>
      <c r="AI880" s="105">
        <f t="shared" si="46"/>
        <v>0</v>
      </c>
      <c r="AK880" s="301"/>
      <c r="AL880" s="2"/>
      <c r="AM880" s="2"/>
    </row>
    <row r="881" spans="1:39" ht="12.75" customHeight="1" outlineLevel="1" x14ac:dyDescent="0.25">
      <c r="A881" s="2"/>
      <c r="D881" s="453" t="str">
        <f t="shared" si="47"/>
        <v>22812000: Doncaster - Lincoln - Spalding/Peterborough</v>
      </c>
      <c r="E881" s="102"/>
      <c r="F881" s="140" t="str">
        <f t="shared" si="49"/>
        <v>£000</v>
      </c>
      <c r="G881" s="103">
        <f t="shared" si="48"/>
        <v>0</v>
      </c>
      <c r="H881" s="103">
        <f t="shared" si="48"/>
        <v>0</v>
      </c>
      <c r="I881" s="103">
        <f t="shared" si="48"/>
        <v>0</v>
      </c>
      <c r="J881" s="103">
        <f t="shared" si="48"/>
        <v>0</v>
      </c>
      <c r="K881" s="103">
        <f t="shared" si="48"/>
        <v>0</v>
      </c>
      <c r="L881" s="103">
        <f t="shared" si="48"/>
        <v>0</v>
      </c>
      <c r="M881" s="103">
        <f t="shared" si="48"/>
        <v>0</v>
      </c>
      <c r="N881" s="103">
        <f t="shared" si="48"/>
        <v>0</v>
      </c>
      <c r="O881" s="103">
        <f t="shared" si="48"/>
        <v>0</v>
      </c>
      <c r="P881" s="103">
        <f t="shared" si="48"/>
        <v>0</v>
      </c>
      <c r="Q881" s="103">
        <f t="shared" si="48"/>
        <v>0</v>
      </c>
      <c r="R881" s="103">
        <f t="shared" si="48"/>
        <v>0</v>
      </c>
      <c r="S881" s="103">
        <f t="shared" si="48"/>
        <v>0</v>
      </c>
      <c r="T881" s="103">
        <f t="shared" si="48"/>
        <v>0</v>
      </c>
      <c r="U881" s="103">
        <f t="shared" si="48"/>
        <v>0</v>
      </c>
      <c r="V881" s="103">
        <f t="shared" si="48"/>
        <v>0</v>
      </c>
      <c r="W881" s="103">
        <f t="shared" si="48"/>
        <v>0</v>
      </c>
      <c r="X881" s="103">
        <f t="shared" si="48"/>
        <v>0</v>
      </c>
      <c r="Y881" s="103">
        <f t="shared" si="48"/>
        <v>0</v>
      </c>
      <c r="Z881" s="103">
        <f t="shared" si="48"/>
        <v>0</v>
      </c>
      <c r="AA881" s="103">
        <f t="shared" si="48"/>
        <v>0</v>
      </c>
      <c r="AB881" s="103">
        <f t="shared" si="48"/>
        <v>0</v>
      </c>
      <c r="AC881" s="104">
        <f t="shared" si="48"/>
        <v>0</v>
      </c>
      <c r="AD881"/>
      <c r="AE881" s="105">
        <f t="shared" si="45"/>
        <v>0</v>
      </c>
      <c r="AG881" s="105">
        <f t="shared" si="45"/>
        <v>0</v>
      </c>
      <c r="AI881" s="105">
        <f t="shared" si="46"/>
        <v>0</v>
      </c>
      <c r="AK881" s="301"/>
      <c r="AL881" s="2"/>
      <c r="AM881" s="2"/>
    </row>
    <row r="882" spans="1:39" ht="12.75" customHeight="1" outlineLevel="1" x14ac:dyDescent="0.25">
      <c r="A882" s="2"/>
      <c r="D882" s="453" t="str">
        <f t="shared" si="47"/>
        <v>22320000: Crewe - Stoke - Derby</v>
      </c>
      <c r="E882" s="102"/>
      <c r="F882" s="140" t="str">
        <f t="shared" si="49"/>
        <v>£000</v>
      </c>
      <c r="G882" s="103">
        <f t="shared" si="48"/>
        <v>0</v>
      </c>
      <c r="H882" s="103">
        <f t="shared" si="48"/>
        <v>0</v>
      </c>
      <c r="I882" s="103">
        <f t="shared" si="48"/>
        <v>0</v>
      </c>
      <c r="J882" s="103">
        <f t="shared" si="48"/>
        <v>0</v>
      </c>
      <c r="K882" s="103">
        <f t="shared" si="48"/>
        <v>0</v>
      </c>
      <c r="L882" s="103">
        <f t="shared" si="48"/>
        <v>0</v>
      </c>
      <c r="M882" s="103">
        <f t="shared" si="48"/>
        <v>0</v>
      </c>
      <c r="N882" s="103">
        <f t="shared" si="48"/>
        <v>0</v>
      </c>
      <c r="O882" s="103">
        <f t="shared" si="48"/>
        <v>0</v>
      </c>
      <c r="P882" s="103">
        <f t="shared" si="48"/>
        <v>0</v>
      </c>
      <c r="Q882" s="103">
        <f t="shared" si="48"/>
        <v>0</v>
      </c>
      <c r="R882" s="103">
        <f t="shared" si="48"/>
        <v>0</v>
      </c>
      <c r="S882" s="103">
        <f t="shared" si="48"/>
        <v>0</v>
      </c>
      <c r="T882" s="103">
        <f t="shared" si="48"/>
        <v>0</v>
      </c>
      <c r="U882" s="103">
        <f t="shared" si="48"/>
        <v>0</v>
      </c>
      <c r="V882" s="103">
        <f t="shared" si="48"/>
        <v>0</v>
      </c>
      <c r="W882" s="103">
        <f t="shared" si="48"/>
        <v>0</v>
      </c>
      <c r="X882" s="103">
        <f t="shared" si="48"/>
        <v>0</v>
      </c>
      <c r="Y882" s="103">
        <f t="shared" si="48"/>
        <v>0</v>
      </c>
      <c r="Z882" s="103">
        <f t="shared" si="48"/>
        <v>0</v>
      </c>
      <c r="AA882" s="103">
        <f t="shared" si="48"/>
        <v>0</v>
      </c>
      <c r="AB882" s="103">
        <f t="shared" si="48"/>
        <v>0</v>
      </c>
      <c r="AC882" s="104">
        <f t="shared" si="48"/>
        <v>0</v>
      </c>
      <c r="AD882"/>
      <c r="AE882" s="105">
        <f t="shared" si="45"/>
        <v>0</v>
      </c>
      <c r="AG882" s="105">
        <f t="shared" si="45"/>
        <v>0</v>
      </c>
      <c r="AI882" s="105">
        <f t="shared" si="46"/>
        <v>0</v>
      </c>
      <c r="AK882" s="301"/>
      <c r="AL882" s="2"/>
      <c r="AM882" s="2"/>
    </row>
    <row r="883" spans="1:39" ht="12.75" customHeight="1" outlineLevel="1" x14ac:dyDescent="0.25">
      <c r="A883" s="2"/>
      <c r="D883" s="453" t="str">
        <f t="shared" si="47"/>
        <v>22832000: Nottingham - Grantham - Skegness</v>
      </c>
      <c r="E883" s="102"/>
      <c r="F883" s="140" t="str">
        <f t="shared" si="49"/>
        <v>£000</v>
      </c>
      <c r="G883" s="103">
        <f t="shared" si="48"/>
        <v>0</v>
      </c>
      <c r="H883" s="103">
        <f t="shared" si="48"/>
        <v>0</v>
      </c>
      <c r="I883" s="103">
        <f t="shared" si="48"/>
        <v>0</v>
      </c>
      <c r="J883" s="103">
        <f t="shared" si="48"/>
        <v>0</v>
      </c>
      <c r="K883" s="103">
        <f t="shared" si="48"/>
        <v>0</v>
      </c>
      <c r="L883" s="103">
        <f t="shared" si="48"/>
        <v>0</v>
      </c>
      <c r="M883" s="103">
        <f t="shared" si="48"/>
        <v>0</v>
      </c>
      <c r="N883" s="103">
        <f t="shared" si="48"/>
        <v>0</v>
      </c>
      <c r="O883" s="103">
        <f t="shared" si="48"/>
        <v>0</v>
      </c>
      <c r="P883" s="103">
        <f t="shared" si="48"/>
        <v>0</v>
      </c>
      <c r="Q883" s="103">
        <f t="shared" si="48"/>
        <v>0</v>
      </c>
      <c r="R883" s="103">
        <f t="shared" si="48"/>
        <v>0</v>
      </c>
      <c r="S883" s="103">
        <f t="shared" si="48"/>
        <v>0</v>
      </c>
      <c r="T883" s="103">
        <f t="shared" si="48"/>
        <v>0</v>
      </c>
      <c r="U883" s="103">
        <f t="shared" si="48"/>
        <v>0</v>
      </c>
      <c r="V883" s="103">
        <f t="shared" si="48"/>
        <v>0</v>
      </c>
      <c r="W883" s="103">
        <f t="shared" si="48"/>
        <v>0</v>
      </c>
      <c r="X883" s="103">
        <f t="shared" si="48"/>
        <v>0</v>
      </c>
      <c r="Y883" s="103">
        <f t="shared" si="48"/>
        <v>0</v>
      </c>
      <c r="Z883" s="103">
        <f t="shared" si="48"/>
        <v>0</v>
      </c>
      <c r="AA883" s="103">
        <f t="shared" si="48"/>
        <v>0</v>
      </c>
      <c r="AB883" s="103">
        <f t="shared" si="48"/>
        <v>0</v>
      </c>
      <c r="AC883" s="104">
        <f t="shared" si="48"/>
        <v>0</v>
      </c>
      <c r="AD883"/>
      <c r="AE883" s="105">
        <f t="shared" si="45"/>
        <v>0</v>
      </c>
      <c r="AG883" s="105">
        <f t="shared" si="45"/>
        <v>0</v>
      </c>
      <c r="AI883" s="105">
        <f t="shared" si="46"/>
        <v>0</v>
      </c>
      <c r="AK883" s="301"/>
      <c r="AL883" s="2"/>
      <c r="AM883" s="2"/>
    </row>
    <row r="884" spans="1:39" ht="12.75" customHeight="1" outlineLevel="1" x14ac:dyDescent="0.25">
      <c r="A884" s="2"/>
      <c r="D884" s="453" t="str">
        <f t="shared" si="47"/>
        <v>22836000: Newark - Nottingham - Lincoln - Grimsby/Cleethorpes</v>
      </c>
      <c r="E884" s="102"/>
      <c r="F884" s="140" t="str">
        <f t="shared" si="49"/>
        <v>£000</v>
      </c>
      <c r="G884" s="103">
        <f t="shared" si="48"/>
        <v>0</v>
      </c>
      <c r="H884" s="103">
        <f t="shared" si="48"/>
        <v>0</v>
      </c>
      <c r="I884" s="103">
        <f t="shared" si="48"/>
        <v>0</v>
      </c>
      <c r="J884" s="103">
        <f t="shared" si="48"/>
        <v>0</v>
      </c>
      <c r="K884" s="103">
        <f t="shared" si="48"/>
        <v>0</v>
      </c>
      <c r="L884" s="103">
        <f t="shared" si="48"/>
        <v>0</v>
      </c>
      <c r="M884" s="103">
        <f t="shared" si="48"/>
        <v>0</v>
      </c>
      <c r="N884" s="103">
        <f t="shared" si="48"/>
        <v>0</v>
      </c>
      <c r="O884" s="103">
        <f t="shared" si="48"/>
        <v>0</v>
      </c>
      <c r="P884" s="103">
        <f t="shared" si="48"/>
        <v>0</v>
      </c>
      <c r="Q884" s="103">
        <f t="shared" si="48"/>
        <v>0</v>
      </c>
      <c r="R884" s="103">
        <f t="shared" si="48"/>
        <v>0</v>
      </c>
      <c r="S884" s="103">
        <f t="shared" si="48"/>
        <v>0</v>
      </c>
      <c r="T884" s="103">
        <f t="shared" si="48"/>
        <v>0</v>
      </c>
      <c r="U884" s="103">
        <f t="shared" si="48"/>
        <v>0</v>
      </c>
      <c r="V884" s="103">
        <f t="shared" si="48"/>
        <v>0</v>
      </c>
      <c r="W884" s="103">
        <f t="shared" si="48"/>
        <v>0</v>
      </c>
      <c r="X884" s="103">
        <f t="shared" si="48"/>
        <v>0</v>
      </c>
      <c r="Y884" s="103">
        <f t="shared" si="48"/>
        <v>0</v>
      </c>
      <c r="Z884" s="103">
        <f t="shared" si="48"/>
        <v>0</v>
      </c>
      <c r="AA884" s="103">
        <f t="shared" si="48"/>
        <v>0</v>
      </c>
      <c r="AB884" s="103">
        <f t="shared" si="48"/>
        <v>0</v>
      </c>
      <c r="AC884" s="104">
        <f t="shared" si="48"/>
        <v>0</v>
      </c>
      <c r="AD884"/>
      <c r="AE884" s="105">
        <f t="shared" si="45"/>
        <v>0</v>
      </c>
      <c r="AG884" s="105">
        <f t="shared" si="45"/>
        <v>0</v>
      </c>
      <c r="AI884" s="105">
        <f t="shared" si="46"/>
        <v>0</v>
      </c>
      <c r="AK884" s="301"/>
      <c r="AL884" s="2"/>
      <c r="AM884" s="2"/>
    </row>
    <row r="885" spans="1:39" ht="12.75" customHeight="1" outlineLevel="1" x14ac:dyDescent="0.25">
      <c r="A885" s="2"/>
      <c r="D885" s="453" t="str">
        <f t="shared" si="47"/>
        <v>22269000: Liverpool - Manchester - Sheffield - Nottingham - Peterborough - Norwich</v>
      </c>
      <c r="E885" s="102"/>
      <c r="F885" s="140" t="str">
        <f t="shared" si="49"/>
        <v>£000</v>
      </c>
      <c r="G885" s="103">
        <f t="shared" si="48"/>
        <v>0</v>
      </c>
      <c r="H885" s="103">
        <f t="shared" si="48"/>
        <v>0</v>
      </c>
      <c r="I885" s="103">
        <f t="shared" si="48"/>
        <v>0</v>
      </c>
      <c r="J885" s="103">
        <f t="shared" si="48"/>
        <v>0</v>
      </c>
      <c r="K885" s="103">
        <f t="shared" si="48"/>
        <v>0</v>
      </c>
      <c r="L885" s="103">
        <f t="shared" si="48"/>
        <v>0</v>
      </c>
      <c r="M885" s="103">
        <f t="shared" si="48"/>
        <v>0</v>
      </c>
      <c r="N885" s="103">
        <f t="shared" si="48"/>
        <v>0</v>
      </c>
      <c r="O885" s="103">
        <f t="shared" si="48"/>
        <v>0</v>
      </c>
      <c r="P885" s="103">
        <f t="shared" si="48"/>
        <v>0</v>
      </c>
      <c r="Q885" s="103">
        <f t="shared" si="48"/>
        <v>0</v>
      </c>
      <c r="R885" s="103">
        <f t="shared" si="48"/>
        <v>0</v>
      </c>
      <c r="S885" s="103">
        <f t="shared" si="48"/>
        <v>0</v>
      </c>
      <c r="T885" s="103">
        <f t="shared" si="48"/>
        <v>0</v>
      </c>
      <c r="U885" s="103">
        <f t="shared" si="48"/>
        <v>0</v>
      </c>
      <c r="V885" s="103">
        <f t="shared" si="48"/>
        <v>0</v>
      </c>
      <c r="W885" s="103">
        <f t="shared" si="48"/>
        <v>0</v>
      </c>
      <c r="X885" s="103">
        <f t="shared" si="48"/>
        <v>0</v>
      </c>
      <c r="Y885" s="103">
        <f t="shared" si="48"/>
        <v>0</v>
      </c>
      <c r="Z885" s="103">
        <f t="shared" si="48"/>
        <v>0</v>
      </c>
      <c r="AA885" s="103">
        <f t="shared" si="48"/>
        <v>0</v>
      </c>
      <c r="AB885" s="103">
        <f t="shared" si="48"/>
        <v>0</v>
      </c>
      <c r="AC885" s="104">
        <f t="shared" si="48"/>
        <v>0</v>
      </c>
      <c r="AD885"/>
      <c r="AE885" s="105">
        <f t="shared" si="45"/>
        <v>0</v>
      </c>
      <c r="AG885" s="105">
        <f t="shared" si="45"/>
        <v>0</v>
      </c>
      <c r="AI885" s="105">
        <f t="shared" si="46"/>
        <v>0</v>
      </c>
      <c r="AK885" s="301"/>
      <c r="AL885" s="2"/>
      <c r="AM885" s="2"/>
    </row>
    <row r="886" spans="1:39" ht="12.75" customHeight="1" outlineLevel="1" x14ac:dyDescent="0.25">
      <c r="A886" s="2"/>
      <c r="D886" s="453" t="str">
        <f t="shared" si="47"/>
        <v>22150000: St. Pancras-Derby-Sheffield (Fast)</v>
      </c>
      <c r="E886" s="102"/>
      <c r="F886" s="140" t="str">
        <f t="shared" si="49"/>
        <v>£000</v>
      </c>
      <c r="G886" s="103">
        <f t="shared" si="48"/>
        <v>0</v>
      </c>
      <c r="H886" s="103">
        <f t="shared" si="48"/>
        <v>0</v>
      </c>
      <c r="I886" s="103">
        <f t="shared" si="48"/>
        <v>0</v>
      </c>
      <c r="J886" s="103">
        <f t="shared" si="48"/>
        <v>0</v>
      </c>
      <c r="K886" s="103">
        <f t="shared" si="48"/>
        <v>0</v>
      </c>
      <c r="L886" s="103">
        <f t="shared" si="48"/>
        <v>0</v>
      </c>
      <c r="M886" s="103">
        <f t="shared" si="48"/>
        <v>0</v>
      </c>
      <c r="N886" s="103">
        <f t="shared" si="48"/>
        <v>0</v>
      </c>
      <c r="O886" s="103">
        <f t="shared" si="48"/>
        <v>0</v>
      </c>
      <c r="P886" s="103">
        <f t="shared" si="48"/>
        <v>0</v>
      </c>
      <c r="Q886" s="103">
        <f t="shared" si="48"/>
        <v>0</v>
      </c>
      <c r="R886" s="103">
        <f t="shared" si="48"/>
        <v>0</v>
      </c>
      <c r="S886" s="103">
        <f t="shared" si="48"/>
        <v>0</v>
      </c>
      <c r="T886" s="103">
        <f t="shared" si="48"/>
        <v>0</v>
      </c>
      <c r="U886" s="103">
        <f t="shared" si="48"/>
        <v>0</v>
      </c>
      <c r="V886" s="103">
        <f t="shared" si="48"/>
        <v>0</v>
      </c>
      <c r="W886" s="103">
        <f t="shared" si="48"/>
        <v>0</v>
      </c>
      <c r="X886" s="103">
        <f t="shared" si="48"/>
        <v>0</v>
      </c>
      <c r="Y886" s="103">
        <f t="shared" si="48"/>
        <v>0</v>
      </c>
      <c r="Z886" s="103">
        <f t="shared" si="48"/>
        <v>0</v>
      </c>
      <c r="AA886" s="103">
        <f t="shared" si="48"/>
        <v>0</v>
      </c>
      <c r="AB886" s="103">
        <f t="shared" si="48"/>
        <v>0</v>
      </c>
      <c r="AC886" s="104">
        <f t="shared" si="48"/>
        <v>0</v>
      </c>
      <c r="AD886"/>
      <c r="AE886" s="105">
        <f t="shared" si="45"/>
        <v>0</v>
      </c>
      <c r="AG886" s="105">
        <f t="shared" si="45"/>
        <v>0</v>
      </c>
      <c r="AI886" s="105">
        <f t="shared" si="46"/>
        <v>0</v>
      </c>
      <c r="AK886" s="301"/>
      <c r="AL886" s="2"/>
      <c r="AM886" s="2"/>
    </row>
    <row r="887" spans="1:39" ht="12.75" customHeight="1" outlineLevel="1" x14ac:dyDescent="0.25">
      <c r="A887" s="2"/>
      <c r="D887" s="453" t="str">
        <f t="shared" si="47"/>
        <v>22153000: St. Pancras - Nottingham (Fast)</v>
      </c>
      <c r="E887" s="102"/>
      <c r="F887" s="140" t="str">
        <f t="shared" si="49"/>
        <v>£000</v>
      </c>
      <c r="G887" s="103">
        <f t="shared" si="48"/>
        <v>0</v>
      </c>
      <c r="H887" s="103">
        <f t="shared" si="48"/>
        <v>0</v>
      </c>
      <c r="I887" s="103">
        <f t="shared" si="48"/>
        <v>0</v>
      </c>
      <c r="J887" s="103">
        <f t="shared" si="48"/>
        <v>0</v>
      </c>
      <c r="K887" s="103">
        <f t="shared" si="48"/>
        <v>0</v>
      </c>
      <c r="L887" s="103">
        <f t="shared" si="48"/>
        <v>0</v>
      </c>
      <c r="M887" s="103">
        <f t="shared" si="48"/>
        <v>0</v>
      </c>
      <c r="N887" s="103">
        <f t="shared" si="48"/>
        <v>0</v>
      </c>
      <c r="O887" s="103">
        <f t="shared" si="48"/>
        <v>0</v>
      </c>
      <c r="P887" s="103">
        <f t="shared" si="48"/>
        <v>0</v>
      </c>
      <c r="Q887" s="103">
        <f t="shared" si="48"/>
        <v>0</v>
      </c>
      <c r="R887" s="103">
        <f t="shared" si="48"/>
        <v>0</v>
      </c>
      <c r="S887" s="103">
        <f t="shared" si="48"/>
        <v>0</v>
      </c>
      <c r="T887" s="103">
        <f t="shared" si="48"/>
        <v>0</v>
      </c>
      <c r="U887" s="103">
        <f t="shared" si="48"/>
        <v>0</v>
      </c>
      <c r="V887" s="103">
        <f t="shared" si="48"/>
        <v>0</v>
      </c>
      <c r="W887" s="103">
        <f t="shared" si="48"/>
        <v>0</v>
      </c>
      <c r="X887" s="103">
        <f t="shared" si="48"/>
        <v>0</v>
      </c>
      <c r="Y887" s="103">
        <f t="shared" si="48"/>
        <v>0</v>
      </c>
      <c r="Z887" s="103">
        <f t="shared" si="48"/>
        <v>0</v>
      </c>
      <c r="AA887" s="103">
        <f t="shared" si="48"/>
        <v>0</v>
      </c>
      <c r="AB887" s="103">
        <f t="shared" si="48"/>
        <v>0</v>
      </c>
      <c r="AC887" s="104">
        <f t="shared" si="48"/>
        <v>0</v>
      </c>
      <c r="AD887"/>
      <c r="AE887" s="105">
        <f t="shared" si="45"/>
        <v>0</v>
      </c>
      <c r="AG887" s="105">
        <f t="shared" si="45"/>
        <v>0</v>
      </c>
      <c r="AI887" s="105">
        <f t="shared" si="46"/>
        <v>0</v>
      </c>
      <c r="AK887" s="301"/>
      <c r="AL887" s="2"/>
      <c r="AM887" s="2"/>
    </row>
    <row r="888" spans="1:39" ht="12.75" customHeight="1" outlineLevel="1" x14ac:dyDescent="0.25">
      <c r="A888" s="2"/>
      <c r="D888" s="453" t="str">
        <f t="shared" si="47"/>
        <v>22152000: St. Pancras-Derby-Sheffield (Semi-Fast)</v>
      </c>
      <c r="E888" s="102"/>
      <c r="F888" s="140" t="str">
        <f t="shared" si="49"/>
        <v>£000</v>
      </c>
      <c r="G888" s="103">
        <f t="shared" si="48"/>
        <v>0</v>
      </c>
      <c r="H888" s="103">
        <f t="shared" si="48"/>
        <v>0</v>
      </c>
      <c r="I888" s="103">
        <f t="shared" ref="I888:AC888" si="50">I676*I780</f>
        <v>0</v>
      </c>
      <c r="J888" s="103">
        <f t="shared" si="50"/>
        <v>0</v>
      </c>
      <c r="K888" s="103">
        <f t="shared" si="50"/>
        <v>0</v>
      </c>
      <c r="L888" s="103">
        <f t="shared" si="50"/>
        <v>0</v>
      </c>
      <c r="M888" s="103">
        <f t="shared" si="50"/>
        <v>0</v>
      </c>
      <c r="N888" s="103">
        <f t="shared" si="50"/>
        <v>0</v>
      </c>
      <c r="O888" s="103">
        <f t="shared" si="50"/>
        <v>0</v>
      </c>
      <c r="P888" s="103">
        <f t="shared" si="50"/>
        <v>0</v>
      </c>
      <c r="Q888" s="103">
        <f t="shared" si="50"/>
        <v>0</v>
      </c>
      <c r="R888" s="103">
        <f t="shared" si="50"/>
        <v>0</v>
      </c>
      <c r="S888" s="103">
        <f t="shared" si="50"/>
        <v>0</v>
      </c>
      <c r="T888" s="103">
        <f t="shared" si="50"/>
        <v>0</v>
      </c>
      <c r="U888" s="103">
        <f t="shared" si="50"/>
        <v>0</v>
      </c>
      <c r="V888" s="103">
        <f t="shared" si="50"/>
        <v>0</v>
      </c>
      <c r="W888" s="103">
        <f t="shared" si="50"/>
        <v>0</v>
      </c>
      <c r="X888" s="103">
        <f t="shared" si="50"/>
        <v>0</v>
      </c>
      <c r="Y888" s="103">
        <f t="shared" si="50"/>
        <v>0</v>
      </c>
      <c r="Z888" s="103">
        <f t="shared" si="50"/>
        <v>0</v>
      </c>
      <c r="AA888" s="103">
        <f t="shared" si="50"/>
        <v>0</v>
      </c>
      <c r="AB888" s="103">
        <f t="shared" si="50"/>
        <v>0</v>
      </c>
      <c r="AC888" s="104">
        <f t="shared" si="50"/>
        <v>0</v>
      </c>
      <c r="AD888"/>
      <c r="AE888" s="105">
        <f t="shared" si="45"/>
        <v>0</v>
      </c>
      <c r="AG888" s="105">
        <f t="shared" si="45"/>
        <v>0</v>
      </c>
      <c r="AI888" s="105">
        <f t="shared" si="46"/>
        <v>0</v>
      </c>
      <c r="AK888" s="301"/>
      <c r="AL888" s="2"/>
      <c r="AM888" s="2"/>
    </row>
    <row r="889" spans="1:39" ht="12.75" customHeight="1" outlineLevel="1" x14ac:dyDescent="0.25">
      <c r="A889" s="2"/>
      <c r="D889" s="453" t="str">
        <f t="shared" si="47"/>
        <v>22154000: St. Pancras - Nottingham (Semi Fast)</v>
      </c>
      <c r="E889" s="102"/>
      <c r="F889" s="140" t="str">
        <f t="shared" si="49"/>
        <v>£000</v>
      </c>
      <c r="G889" s="103">
        <f t="shared" ref="G889:AC900" si="51">G677*G781</f>
        <v>0</v>
      </c>
      <c r="H889" s="103">
        <f t="shared" si="51"/>
        <v>0</v>
      </c>
      <c r="I889" s="103">
        <f t="shared" si="51"/>
        <v>0</v>
      </c>
      <c r="J889" s="103">
        <f t="shared" si="51"/>
        <v>0</v>
      </c>
      <c r="K889" s="103">
        <f t="shared" si="51"/>
        <v>0</v>
      </c>
      <c r="L889" s="103">
        <f t="shared" si="51"/>
        <v>0</v>
      </c>
      <c r="M889" s="103">
        <f t="shared" si="51"/>
        <v>0</v>
      </c>
      <c r="N889" s="103">
        <f t="shared" si="51"/>
        <v>0</v>
      </c>
      <c r="O889" s="103">
        <f t="shared" si="51"/>
        <v>0</v>
      </c>
      <c r="P889" s="103">
        <f t="shared" si="51"/>
        <v>0</v>
      </c>
      <c r="Q889" s="103">
        <f t="shared" si="51"/>
        <v>0</v>
      </c>
      <c r="R889" s="103">
        <f t="shared" si="51"/>
        <v>0</v>
      </c>
      <c r="S889" s="103">
        <f t="shared" si="51"/>
        <v>0</v>
      </c>
      <c r="T889" s="103">
        <f t="shared" si="51"/>
        <v>0</v>
      </c>
      <c r="U889" s="103">
        <f t="shared" si="51"/>
        <v>0</v>
      </c>
      <c r="V889" s="103">
        <f t="shared" si="51"/>
        <v>0</v>
      </c>
      <c r="W889" s="103">
        <f t="shared" si="51"/>
        <v>0</v>
      </c>
      <c r="X889" s="103">
        <f t="shared" si="51"/>
        <v>0</v>
      </c>
      <c r="Y889" s="103">
        <f t="shared" si="51"/>
        <v>0</v>
      </c>
      <c r="Z889" s="103">
        <f t="shared" si="51"/>
        <v>0</v>
      </c>
      <c r="AA889" s="103">
        <f t="shared" si="51"/>
        <v>0</v>
      </c>
      <c r="AB889" s="103">
        <f t="shared" si="51"/>
        <v>0</v>
      </c>
      <c r="AC889" s="104">
        <f t="shared" si="51"/>
        <v>0</v>
      </c>
      <c r="AD889"/>
      <c r="AE889" s="105">
        <f t="shared" si="45"/>
        <v>0</v>
      </c>
      <c r="AG889" s="105">
        <f t="shared" si="45"/>
        <v>0</v>
      </c>
      <c r="AI889" s="105">
        <f t="shared" si="46"/>
        <v>0</v>
      </c>
      <c r="AK889" s="301"/>
      <c r="AL889" s="2"/>
      <c r="AM889" s="2"/>
    </row>
    <row r="890" spans="1:39" ht="12.75" customHeight="1" outlineLevel="1" x14ac:dyDescent="0.25">
      <c r="A890" s="2"/>
      <c r="D890" s="453" t="str">
        <f t="shared" si="47"/>
        <v>22156000: St. Pancras-Kettering/Corby (Semi Fast)</v>
      </c>
      <c r="E890" s="102"/>
      <c r="F890" s="140" t="str">
        <f t="shared" si="49"/>
        <v>£000</v>
      </c>
      <c r="G890" s="103">
        <f t="shared" si="51"/>
        <v>0</v>
      </c>
      <c r="H890" s="103">
        <f t="shared" si="51"/>
        <v>0</v>
      </c>
      <c r="I890" s="103">
        <f t="shared" si="51"/>
        <v>0</v>
      </c>
      <c r="J890" s="103">
        <f t="shared" si="51"/>
        <v>0</v>
      </c>
      <c r="K890" s="103">
        <f t="shared" si="51"/>
        <v>0</v>
      </c>
      <c r="L890" s="103">
        <f t="shared" si="51"/>
        <v>0</v>
      </c>
      <c r="M890" s="103">
        <f t="shared" si="51"/>
        <v>0</v>
      </c>
      <c r="N890" s="103">
        <f t="shared" si="51"/>
        <v>0</v>
      </c>
      <c r="O890" s="103">
        <f t="shared" si="51"/>
        <v>0</v>
      </c>
      <c r="P890" s="103">
        <f t="shared" si="51"/>
        <v>0</v>
      </c>
      <c r="Q890" s="103">
        <f t="shared" si="51"/>
        <v>0</v>
      </c>
      <c r="R890" s="103">
        <f t="shared" si="51"/>
        <v>0</v>
      </c>
      <c r="S890" s="103">
        <f t="shared" si="51"/>
        <v>0</v>
      </c>
      <c r="T890" s="103">
        <f t="shared" si="51"/>
        <v>0</v>
      </c>
      <c r="U890" s="103">
        <f t="shared" si="51"/>
        <v>0</v>
      </c>
      <c r="V890" s="103">
        <f t="shared" si="51"/>
        <v>0</v>
      </c>
      <c r="W890" s="103">
        <f t="shared" si="51"/>
        <v>0</v>
      </c>
      <c r="X890" s="103">
        <f t="shared" si="51"/>
        <v>0</v>
      </c>
      <c r="Y890" s="103">
        <f t="shared" si="51"/>
        <v>0</v>
      </c>
      <c r="Z890" s="103">
        <f t="shared" si="51"/>
        <v>0</v>
      </c>
      <c r="AA890" s="103">
        <f t="shared" si="51"/>
        <v>0</v>
      </c>
      <c r="AB890" s="103">
        <f t="shared" si="51"/>
        <v>0</v>
      </c>
      <c r="AC890" s="104">
        <f t="shared" si="51"/>
        <v>0</v>
      </c>
      <c r="AD890"/>
      <c r="AE890" s="105">
        <f t="shared" si="45"/>
        <v>0</v>
      </c>
      <c r="AG890" s="105">
        <f t="shared" si="45"/>
        <v>0</v>
      </c>
      <c r="AI890" s="105">
        <f t="shared" si="46"/>
        <v>0</v>
      </c>
      <c r="AK890" s="301"/>
      <c r="AL890" s="2"/>
      <c r="AM890" s="2"/>
    </row>
    <row r="891" spans="1:39" ht="12.75" customHeight="1" outlineLevel="1" x14ac:dyDescent="0.25">
      <c r="A891" s="2"/>
      <c r="D891" s="453" t="str">
        <f t="shared" si="47"/>
        <v>22150007: HST/Meridian ECS Movements</v>
      </c>
      <c r="E891" s="102"/>
      <c r="F891" s="140" t="str">
        <f t="shared" si="49"/>
        <v>£000</v>
      </c>
      <c r="G891" s="103">
        <f t="shared" si="51"/>
        <v>0</v>
      </c>
      <c r="H891" s="103">
        <f t="shared" si="51"/>
        <v>0</v>
      </c>
      <c r="I891" s="103">
        <f t="shared" si="51"/>
        <v>0</v>
      </c>
      <c r="J891" s="103">
        <f t="shared" si="51"/>
        <v>0</v>
      </c>
      <c r="K891" s="103">
        <f t="shared" si="51"/>
        <v>0</v>
      </c>
      <c r="L891" s="103">
        <f t="shared" si="51"/>
        <v>0</v>
      </c>
      <c r="M891" s="103">
        <f t="shared" si="51"/>
        <v>0</v>
      </c>
      <c r="N891" s="103">
        <f t="shared" si="51"/>
        <v>0</v>
      </c>
      <c r="O891" s="103">
        <f t="shared" si="51"/>
        <v>0</v>
      </c>
      <c r="P891" s="103">
        <f t="shared" si="51"/>
        <v>0</v>
      </c>
      <c r="Q891" s="103">
        <f t="shared" si="51"/>
        <v>0</v>
      </c>
      <c r="R891" s="103">
        <f t="shared" si="51"/>
        <v>0</v>
      </c>
      <c r="S891" s="103">
        <f t="shared" si="51"/>
        <v>0</v>
      </c>
      <c r="T891" s="103">
        <f t="shared" si="51"/>
        <v>0</v>
      </c>
      <c r="U891" s="103">
        <f t="shared" si="51"/>
        <v>0</v>
      </c>
      <c r="V891" s="103">
        <f t="shared" si="51"/>
        <v>0</v>
      </c>
      <c r="W891" s="103">
        <f t="shared" si="51"/>
        <v>0</v>
      </c>
      <c r="X891" s="103">
        <f t="shared" si="51"/>
        <v>0</v>
      </c>
      <c r="Y891" s="103">
        <f t="shared" si="51"/>
        <v>0</v>
      </c>
      <c r="Z891" s="103">
        <f t="shared" si="51"/>
        <v>0</v>
      </c>
      <c r="AA891" s="103">
        <f t="shared" si="51"/>
        <v>0</v>
      </c>
      <c r="AB891" s="103">
        <f t="shared" si="51"/>
        <v>0</v>
      </c>
      <c r="AC891" s="104">
        <f t="shared" si="51"/>
        <v>0</v>
      </c>
      <c r="AD891"/>
      <c r="AE891" s="105">
        <f t="shared" si="45"/>
        <v>0</v>
      </c>
      <c r="AG891" s="105">
        <f t="shared" si="45"/>
        <v>0</v>
      </c>
      <c r="AI891" s="105">
        <f t="shared" si="46"/>
        <v>0</v>
      </c>
      <c r="AK891" s="301"/>
      <c r="AL891" s="2"/>
      <c r="AM891" s="2"/>
    </row>
    <row r="892" spans="1:39" ht="12.75" customHeight="1" outlineLevel="1" x14ac:dyDescent="0.25">
      <c r="A892" s="2"/>
      <c r="D892" s="453" t="str">
        <f t="shared" si="47"/>
        <v>22270000: East Midlands Local/Regional Ecs Moves</v>
      </c>
      <c r="E892" s="102"/>
      <c r="F892" s="140" t="str">
        <f t="shared" si="49"/>
        <v>£000</v>
      </c>
      <c r="G892" s="103">
        <f t="shared" si="51"/>
        <v>0</v>
      </c>
      <c r="H892" s="103">
        <f t="shared" si="51"/>
        <v>0</v>
      </c>
      <c r="I892" s="103">
        <f t="shared" si="51"/>
        <v>0</v>
      </c>
      <c r="J892" s="103">
        <f t="shared" si="51"/>
        <v>0</v>
      </c>
      <c r="K892" s="103">
        <f t="shared" si="51"/>
        <v>0</v>
      </c>
      <c r="L892" s="103">
        <f t="shared" si="51"/>
        <v>0</v>
      </c>
      <c r="M892" s="103">
        <f t="shared" si="51"/>
        <v>0</v>
      </c>
      <c r="N892" s="103">
        <f t="shared" si="51"/>
        <v>0</v>
      </c>
      <c r="O892" s="103">
        <f t="shared" si="51"/>
        <v>0</v>
      </c>
      <c r="P892" s="103">
        <f t="shared" si="51"/>
        <v>0</v>
      </c>
      <c r="Q892" s="103">
        <f t="shared" si="51"/>
        <v>0</v>
      </c>
      <c r="R892" s="103">
        <f t="shared" si="51"/>
        <v>0</v>
      </c>
      <c r="S892" s="103">
        <f t="shared" si="51"/>
        <v>0</v>
      </c>
      <c r="T892" s="103">
        <f t="shared" si="51"/>
        <v>0</v>
      </c>
      <c r="U892" s="103">
        <f t="shared" si="51"/>
        <v>0</v>
      </c>
      <c r="V892" s="103">
        <f t="shared" si="51"/>
        <v>0</v>
      </c>
      <c r="W892" s="103">
        <f t="shared" si="51"/>
        <v>0</v>
      </c>
      <c r="X892" s="103">
        <f t="shared" si="51"/>
        <v>0</v>
      </c>
      <c r="Y892" s="103">
        <f t="shared" si="51"/>
        <v>0</v>
      </c>
      <c r="Z892" s="103">
        <f t="shared" si="51"/>
        <v>0</v>
      </c>
      <c r="AA892" s="103">
        <f t="shared" si="51"/>
        <v>0</v>
      </c>
      <c r="AB892" s="103">
        <f t="shared" si="51"/>
        <v>0</v>
      </c>
      <c r="AC892" s="104">
        <f t="shared" si="51"/>
        <v>0</v>
      </c>
      <c r="AD892"/>
      <c r="AE892" s="105">
        <f t="shared" ref="AE892:AG907" si="52">AE680*AE784</f>
        <v>0</v>
      </c>
      <c r="AG892" s="105">
        <f t="shared" si="52"/>
        <v>0</v>
      </c>
      <c r="AI892" s="105">
        <f t="shared" si="46"/>
        <v>0</v>
      </c>
      <c r="AK892" s="301"/>
      <c r="AL892" s="2"/>
      <c r="AM892" s="2"/>
    </row>
    <row r="893" spans="1:39" ht="12.75" customHeight="1" outlineLevel="1" x14ac:dyDescent="0.25">
      <c r="A893" s="2"/>
      <c r="D893" s="453" t="str">
        <f t="shared" si="47"/>
        <v>21826000: Cleethorpes - Barton-On-Humber Dtp</v>
      </c>
      <c r="E893" s="102"/>
      <c r="F893" s="140" t="str">
        <f t="shared" si="49"/>
        <v>£000</v>
      </c>
      <c r="G893" s="103">
        <f t="shared" si="51"/>
        <v>0</v>
      </c>
      <c r="H893" s="103">
        <f t="shared" si="51"/>
        <v>0</v>
      </c>
      <c r="I893" s="103">
        <f t="shared" si="51"/>
        <v>0</v>
      </c>
      <c r="J893" s="103">
        <f t="shared" si="51"/>
        <v>0</v>
      </c>
      <c r="K893" s="103">
        <f t="shared" si="51"/>
        <v>0</v>
      </c>
      <c r="L893" s="103">
        <f t="shared" si="51"/>
        <v>0</v>
      </c>
      <c r="M893" s="103">
        <f t="shared" si="51"/>
        <v>0</v>
      </c>
      <c r="N893" s="103">
        <f t="shared" si="51"/>
        <v>0</v>
      </c>
      <c r="O893" s="103">
        <f t="shared" si="51"/>
        <v>0</v>
      </c>
      <c r="P893" s="103">
        <f t="shared" si="51"/>
        <v>0</v>
      </c>
      <c r="Q893" s="103">
        <f t="shared" si="51"/>
        <v>0</v>
      </c>
      <c r="R893" s="103">
        <f t="shared" si="51"/>
        <v>0</v>
      </c>
      <c r="S893" s="103">
        <f t="shared" si="51"/>
        <v>0</v>
      </c>
      <c r="T893" s="103">
        <f t="shared" si="51"/>
        <v>0</v>
      </c>
      <c r="U893" s="103">
        <f t="shared" si="51"/>
        <v>0</v>
      </c>
      <c r="V893" s="103">
        <f t="shared" si="51"/>
        <v>0</v>
      </c>
      <c r="W893" s="103">
        <f t="shared" si="51"/>
        <v>0</v>
      </c>
      <c r="X893" s="103">
        <f t="shared" si="51"/>
        <v>0</v>
      </c>
      <c r="Y893" s="103">
        <f t="shared" si="51"/>
        <v>0</v>
      </c>
      <c r="Z893" s="103">
        <f t="shared" si="51"/>
        <v>0</v>
      </c>
      <c r="AA893" s="103">
        <f t="shared" si="51"/>
        <v>0</v>
      </c>
      <c r="AB893" s="103">
        <f t="shared" si="51"/>
        <v>0</v>
      </c>
      <c r="AC893" s="104">
        <f t="shared" si="51"/>
        <v>0</v>
      </c>
      <c r="AD893"/>
      <c r="AE893" s="105">
        <f t="shared" si="52"/>
        <v>0</v>
      </c>
      <c r="AG893" s="105">
        <f t="shared" si="52"/>
        <v>0</v>
      </c>
      <c r="AI893" s="105">
        <f t="shared" si="46"/>
        <v>0</v>
      </c>
      <c r="AK893" s="301"/>
      <c r="AL893" s="2"/>
      <c r="AM893" s="2"/>
    </row>
    <row r="894" spans="1:39" ht="12.75" customHeight="1" outlineLevel="1" x14ac:dyDescent="0.25">
      <c r="A894" s="2"/>
      <c r="D894" s="453" t="str">
        <f t="shared" si="47"/>
        <v>[Capacity Charges Service Code Line 19]</v>
      </c>
      <c r="E894" s="102"/>
      <c r="F894" s="140" t="str">
        <f t="shared" si="49"/>
        <v>£000</v>
      </c>
      <c r="G894" s="103">
        <f t="shared" si="51"/>
        <v>0</v>
      </c>
      <c r="H894" s="103">
        <f t="shared" si="51"/>
        <v>0</v>
      </c>
      <c r="I894" s="103">
        <f t="shared" si="51"/>
        <v>0</v>
      </c>
      <c r="J894" s="103">
        <f t="shared" si="51"/>
        <v>0</v>
      </c>
      <c r="K894" s="103">
        <f t="shared" si="51"/>
        <v>0</v>
      </c>
      <c r="L894" s="103">
        <f t="shared" si="51"/>
        <v>0</v>
      </c>
      <c r="M894" s="103">
        <f t="shared" si="51"/>
        <v>0</v>
      </c>
      <c r="N894" s="103">
        <f t="shared" si="51"/>
        <v>0</v>
      </c>
      <c r="O894" s="103">
        <f t="shared" si="51"/>
        <v>0</v>
      </c>
      <c r="P894" s="103">
        <f t="shared" si="51"/>
        <v>0</v>
      </c>
      <c r="Q894" s="103">
        <f t="shared" si="51"/>
        <v>0</v>
      </c>
      <c r="R894" s="103">
        <f t="shared" si="51"/>
        <v>0</v>
      </c>
      <c r="S894" s="103">
        <f t="shared" si="51"/>
        <v>0</v>
      </c>
      <c r="T894" s="103">
        <f t="shared" si="51"/>
        <v>0</v>
      </c>
      <c r="U894" s="103">
        <f t="shared" si="51"/>
        <v>0</v>
      </c>
      <c r="V894" s="103">
        <f t="shared" si="51"/>
        <v>0</v>
      </c>
      <c r="W894" s="103">
        <f t="shared" si="51"/>
        <v>0</v>
      </c>
      <c r="X894" s="103">
        <f t="shared" si="51"/>
        <v>0</v>
      </c>
      <c r="Y894" s="103">
        <f t="shared" si="51"/>
        <v>0</v>
      </c>
      <c r="Z894" s="103">
        <f t="shared" si="51"/>
        <v>0</v>
      </c>
      <c r="AA894" s="103">
        <f t="shared" si="51"/>
        <v>0</v>
      </c>
      <c r="AB894" s="103">
        <f t="shared" si="51"/>
        <v>0</v>
      </c>
      <c r="AC894" s="104">
        <f t="shared" si="51"/>
        <v>0</v>
      </c>
      <c r="AD894"/>
      <c r="AE894" s="105">
        <f t="shared" si="52"/>
        <v>0</v>
      </c>
      <c r="AG894" s="105">
        <f t="shared" si="52"/>
        <v>0</v>
      </c>
      <c r="AI894" s="105">
        <f t="shared" si="46"/>
        <v>0</v>
      </c>
      <c r="AK894" s="301"/>
      <c r="AL894" s="2"/>
      <c r="AM894" s="2"/>
    </row>
    <row r="895" spans="1:39" ht="12.75" customHeight="1" outlineLevel="1" x14ac:dyDescent="0.25">
      <c r="A895" s="2"/>
      <c r="D895" s="453" t="str">
        <f t="shared" si="47"/>
        <v>[Capacity Charges Service Code Line 20]</v>
      </c>
      <c r="E895" s="102"/>
      <c r="F895" s="140" t="str">
        <f>F894</f>
        <v>£000</v>
      </c>
      <c r="G895" s="103">
        <f t="shared" si="51"/>
        <v>0</v>
      </c>
      <c r="H895" s="103">
        <f t="shared" si="51"/>
        <v>0</v>
      </c>
      <c r="I895" s="103">
        <f t="shared" si="51"/>
        <v>0</v>
      </c>
      <c r="J895" s="103">
        <f t="shared" si="51"/>
        <v>0</v>
      </c>
      <c r="K895" s="103">
        <f t="shared" si="51"/>
        <v>0</v>
      </c>
      <c r="L895" s="103">
        <f t="shared" si="51"/>
        <v>0</v>
      </c>
      <c r="M895" s="103">
        <f t="shared" si="51"/>
        <v>0</v>
      </c>
      <c r="N895" s="103">
        <f t="shared" si="51"/>
        <v>0</v>
      </c>
      <c r="O895" s="103">
        <f t="shared" si="51"/>
        <v>0</v>
      </c>
      <c r="P895" s="103">
        <f t="shared" si="51"/>
        <v>0</v>
      </c>
      <c r="Q895" s="103">
        <f t="shared" si="51"/>
        <v>0</v>
      </c>
      <c r="R895" s="103">
        <f t="shared" si="51"/>
        <v>0</v>
      </c>
      <c r="S895" s="103">
        <f t="shared" si="51"/>
        <v>0</v>
      </c>
      <c r="T895" s="103">
        <f t="shared" si="51"/>
        <v>0</v>
      </c>
      <c r="U895" s="103">
        <f t="shared" si="51"/>
        <v>0</v>
      </c>
      <c r="V895" s="103">
        <f t="shared" si="51"/>
        <v>0</v>
      </c>
      <c r="W895" s="103">
        <f t="shared" si="51"/>
        <v>0</v>
      </c>
      <c r="X895" s="103">
        <f t="shared" si="51"/>
        <v>0</v>
      </c>
      <c r="Y895" s="103">
        <f t="shared" si="51"/>
        <v>0</v>
      </c>
      <c r="Z895" s="103">
        <f t="shared" si="51"/>
        <v>0</v>
      </c>
      <c r="AA895" s="103">
        <f t="shared" si="51"/>
        <v>0</v>
      </c>
      <c r="AB895" s="103">
        <f t="shared" si="51"/>
        <v>0</v>
      </c>
      <c r="AC895" s="104">
        <f t="shared" si="51"/>
        <v>0</v>
      </c>
      <c r="AD895"/>
      <c r="AE895" s="105">
        <f t="shared" si="52"/>
        <v>0</v>
      </c>
      <c r="AG895" s="105">
        <f t="shared" si="52"/>
        <v>0</v>
      </c>
      <c r="AI895" s="105">
        <f t="shared" si="46"/>
        <v>0</v>
      </c>
      <c r="AK895" s="301"/>
      <c r="AL895" s="2"/>
      <c r="AM895" s="2"/>
    </row>
    <row r="896" spans="1:39" ht="12.75" customHeight="1" outlineLevel="1" x14ac:dyDescent="0.25">
      <c r="A896" s="2"/>
      <c r="D896" s="453" t="str">
        <f t="shared" si="47"/>
        <v>[Capacity Charges Service Code Line 21]</v>
      </c>
      <c r="E896" s="102"/>
      <c r="F896" s="140" t="str">
        <f t="shared" si="49"/>
        <v>£000</v>
      </c>
      <c r="G896" s="103">
        <f t="shared" si="51"/>
        <v>0</v>
      </c>
      <c r="H896" s="103">
        <f t="shared" si="51"/>
        <v>0</v>
      </c>
      <c r="I896" s="103">
        <f t="shared" si="51"/>
        <v>0</v>
      </c>
      <c r="J896" s="103">
        <f t="shared" si="51"/>
        <v>0</v>
      </c>
      <c r="K896" s="103">
        <f t="shared" si="51"/>
        <v>0</v>
      </c>
      <c r="L896" s="103">
        <f t="shared" si="51"/>
        <v>0</v>
      </c>
      <c r="M896" s="103">
        <f t="shared" si="51"/>
        <v>0</v>
      </c>
      <c r="N896" s="103">
        <f t="shared" si="51"/>
        <v>0</v>
      </c>
      <c r="O896" s="103">
        <f t="shared" si="51"/>
        <v>0</v>
      </c>
      <c r="P896" s="103">
        <f t="shared" si="51"/>
        <v>0</v>
      </c>
      <c r="Q896" s="103">
        <f t="shared" si="51"/>
        <v>0</v>
      </c>
      <c r="R896" s="103">
        <f t="shared" si="51"/>
        <v>0</v>
      </c>
      <c r="S896" s="103">
        <f t="shared" si="51"/>
        <v>0</v>
      </c>
      <c r="T896" s="103">
        <f t="shared" si="51"/>
        <v>0</v>
      </c>
      <c r="U896" s="103">
        <f t="shared" si="51"/>
        <v>0</v>
      </c>
      <c r="V896" s="103">
        <f t="shared" si="51"/>
        <v>0</v>
      </c>
      <c r="W896" s="103">
        <f t="shared" si="51"/>
        <v>0</v>
      </c>
      <c r="X896" s="103">
        <f t="shared" si="51"/>
        <v>0</v>
      </c>
      <c r="Y896" s="103">
        <f t="shared" si="51"/>
        <v>0</v>
      </c>
      <c r="Z896" s="103">
        <f t="shared" si="51"/>
        <v>0</v>
      </c>
      <c r="AA896" s="103">
        <f t="shared" si="51"/>
        <v>0</v>
      </c>
      <c r="AB896" s="103">
        <f t="shared" si="51"/>
        <v>0</v>
      </c>
      <c r="AC896" s="104">
        <f t="shared" si="51"/>
        <v>0</v>
      </c>
      <c r="AD896"/>
      <c r="AE896" s="105">
        <f t="shared" si="52"/>
        <v>0</v>
      </c>
      <c r="AG896" s="105">
        <f t="shared" si="52"/>
        <v>0</v>
      </c>
      <c r="AI896" s="105">
        <f t="shared" si="46"/>
        <v>0</v>
      </c>
      <c r="AK896" s="301"/>
      <c r="AL896" s="2"/>
      <c r="AM896" s="2"/>
    </row>
    <row r="897" spans="1:39" ht="12.75" customHeight="1" outlineLevel="1" x14ac:dyDescent="0.25">
      <c r="A897" s="2"/>
      <c r="D897" s="453" t="str">
        <f t="shared" si="47"/>
        <v>[Capacity Charges Service Code Line 22]</v>
      </c>
      <c r="E897" s="102"/>
      <c r="F897" s="140" t="str">
        <f t="shared" si="49"/>
        <v>£000</v>
      </c>
      <c r="G897" s="103">
        <f t="shared" si="51"/>
        <v>0</v>
      </c>
      <c r="H897" s="103">
        <f t="shared" si="51"/>
        <v>0</v>
      </c>
      <c r="I897" s="103">
        <f t="shared" si="51"/>
        <v>0</v>
      </c>
      <c r="J897" s="103">
        <f t="shared" si="51"/>
        <v>0</v>
      </c>
      <c r="K897" s="103">
        <f t="shared" si="51"/>
        <v>0</v>
      </c>
      <c r="L897" s="103">
        <f t="shared" si="51"/>
        <v>0</v>
      </c>
      <c r="M897" s="103">
        <f t="shared" si="51"/>
        <v>0</v>
      </c>
      <c r="N897" s="103">
        <f t="shared" si="51"/>
        <v>0</v>
      </c>
      <c r="O897" s="103">
        <f t="shared" si="51"/>
        <v>0</v>
      </c>
      <c r="P897" s="103">
        <f t="shared" si="51"/>
        <v>0</v>
      </c>
      <c r="Q897" s="103">
        <f t="shared" si="51"/>
        <v>0</v>
      </c>
      <c r="R897" s="103">
        <f t="shared" si="51"/>
        <v>0</v>
      </c>
      <c r="S897" s="103">
        <f t="shared" si="51"/>
        <v>0</v>
      </c>
      <c r="T897" s="103">
        <f t="shared" si="51"/>
        <v>0</v>
      </c>
      <c r="U897" s="103">
        <f t="shared" si="51"/>
        <v>0</v>
      </c>
      <c r="V897" s="103">
        <f t="shared" si="51"/>
        <v>0</v>
      </c>
      <c r="W897" s="103">
        <f t="shared" si="51"/>
        <v>0</v>
      </c>
      <c r="X897" s="103">
        <f t="shared" si="51"/>
        <v>0</v>
      </c>
      <c r="Y897" s="103">
        <f t="shared" si="51"/>
        <v>0</v>
      </c>
      <c r="Z897" s="103">
        <f t="shared" si="51"/>
        <v>0</v>
      </c>
      <c r="AA897" s="103">
        <f t="shared" si="51"/>
        <v>0</v>
      </c>
      <c r="AB897" s="103">
        <f t="shared" si="51"/>
        <v>0</v>
      </c>
      <c r="AC897" s="104">
        <f t="shared" si="51"/>
        <v>0</v>
      </c>
      <c r="AD897"/>
      <c r="AE897" s="105">
        <f t="shared" si="52"/>
        <v>0</v>
      </c>
      <c r="AG897" s="105">
        <f t="shared" si="52"/>
        <v>0</v>
      </c>
      <c r="AI897" s="105">
        <f t="shared" si="46"/>
        <v>0</v>
      </c>
      <c r="AK897" s="301"/>
      <c r="AL897" s="2"/>
      <c r="AM897" s="2"/>
    </row>
    <row r="898" spans="1:39" ht="12.75" customHeight="1" outlineLevel="1" x14ac:dyDescent="0.25">
      <c r="A898" s="2"/>
      <c r="D898" s="453" t="str">
        <f t="shared" si="47"/>
        <v>[Capacity Charges Service Code Line 23]</v>
      </c>
      <c r="E898" s="102"/>
      <c r="F898" s="140" t="str">
        <f t="shared" si="49"/>
        <v>£000</v>
      </c>
      <c r="G898" s="103">
        <f t="shared" si="51"/>
        <v>0</v>
      </c>
      <c r="H898" s="103">
        <f t="shared" si="51"/>
        <v>0</v>
      </c>
      <c r="I898" s="103">
        <f t="shared" si="51"/>
        <v>0</v>
      </c>
      <c r="J898" s="103">
        <f t="shared" si="51"/>
        <v>0</v>
      </c>
      <c r="K898" s="103">
        <f t="shared" si="51"/>
        <v>0</v>
      </c>
      <c r="L898" s="103">
        <f t="shared" si="51"/>
        <v>0</v>
      </c>
      <c r="M898" s="103">
        <f t="shared" si="51"/>
        <v>0</v>
      </c>
      <c r="N898" s="103">
        <f t="shared" si="51"/>
        <v>0</v>
      </c>
      <c r="O898" s="103">
        <f t="shared" si="51"/>
        <v>0</v>
      </c>
      <c r="P898" s="103">
        <f t="shared" si="51"/>
        <v>0</v>
      </c>
      <c r="Q898" s="103">
        <f t="shared" si="51"/>
        <v>0</v>
      </c>
      <c r="R898" s="103">
        <f t="shared" si="51"/>
        <v>0</v>
      </c>
      <c r="S898" s="103">
        <f t="shared" si="51"/>
        <v>0</v>
      </c>
      <c r="T898" s="103">
        <f t="shared" si="51"/>
        <v>0</v>
      </c>
      <c r="U898" s="103">
        <f t="shared" si="51"/>
        <v>0</v>
      </c>
      <c r="V898" s="103">
        <f t="shared" si="51"/>
        <v>0</v>
      </c>
      <c r="W898" s="103">
        <f t="shared" si="51"/>
        <v>0</v>
      </c>
      <c r="X898" s="103">
        <f t="shared" si="51"/>
        <v>0</v>
      </c>
      <c r="Y898" s="103">
        <f t="shared" si="51"/>
        <v>0</v>
      </c>
      <c r="Z898" s="103">
        <f t="shared" si="51"/>
        <v>0</v>
      </c>
      <c r="AA898" s="103">
        <f t="shared" si="51"/>
        <v>0</v>
      </c>
      <c r="AB898" s="103">
        <f t="shared" si="51"/>
        <v>0</v>
      </c>
      <c r="AC898" s="104">
        <f t="shared" si="51"/>
        <v>0</v>
      </c>
      <c r="AD898"/>
      <c r="AE898" s="105">
        <f t="shared" si="52"/>
        <v>0</v>
      </c>
      <c r="AG898" s="105">
        <f t="shared" si="52"/>
        <v>0</v>
      </c>
      <c r="AI898" s="105">
        <f t="shared" si="46"/>
        <v>0</v>
      </c>
      <c r="AK898" s="301"/>
      <c r="AL898" s="2"/>
      <c r="AM898" s="2"/>
    </row>
    <row r="899" spans="1:39" ht="12.75" customHeight="1" outlineLevel="1" x14ac:dyDescent="0.25">
      <c r="A899" s="2"/>
      <c r="D899" s="453" t="str">
        <f t="shared" si="47"/>
        <v>[Capacity Charges Service Code Line 24]</v>
      </c>
      <c r="E899" s="102"/>
      <c r="F899" s="140" t="str">
        <f t="shared" si="49"/>
        <v>£000</v>
      </c>
      <c r="G899" s="103">
        <f t="shared" si="51"/>
        <v>0</v>
      </c>
      <c r="H899" s="103">
        <f t="shared" si="51"/>
        <v>0</v>
      </c>
      <c r="I899" s="103">
        <f t="shared" si="51"/>
        <v>0</v>
      </c>
      <c r="J899" s="103">
        <f t="shared" si="51"/>
        <v>0</v>
      </c>
      <c r="K899" s="103">
        <f t="shared" si="51"/>
        <v>0</v>
      </c>
      <c r="L899" s="103">
        <f t="shared" si="51"/>
        <v>0</v>
      </c>
      <c r="M899" s="103">
        <f t="shared" si="51"/>
        <v>0</v>
      </c>
      <c r="N899" s="103">
        <f t="shared" si="51"/>
        <v>0</v>
      </c>
      <c r="O899" s="103">
        <f t="shared" si="51"/>
        <v>0</v>
      </c>
      <c r="P899" s="103">
        <f t="shared" si="51"/>
        <v>0</v>
      </c>
      <c r="Q899" s="103">
        <f t="shared" si="51"/>
        <v>0</v>
      </c>
      <c r="R899" s="103">
        <f t="shared" si="51"/>
        <v>0</v>
      </c>
      <c r="S899" s="103">
        <f t="shared" si="51"/>
        <v>0</v>
      </c>
      <c r="T899" s="103">
        <f t="shared" si="51"/>
        <v>0</v>
      </c>
      <c r="U899" s="103">
        <f t="shared" si="51"/>
        <v>0</v>
      </c>
      <c r="V899" s="103">
        <f t="shared" si="51"/>
        <v>0</v>
      </c>
      <c r="W899" s="103">
        <f t="shared" si="51"/>
        <v>0</v>
      </c>
      <c r="X899" s="103">
        <f t="shared" si="51"/>
        <v>0</v>
      </c>
      <c r="Y899" s="103">
        <f t="shared" si="51"/>
        <v>0</v>
      </c>
      <c r="Z899" s="103">
        <f t="shared" si="51"/>
        <v>0</v>
      </c>
      <c r="AA899" s="103">
        <f t="shared" si="51"/>
        <v>0</v>
      </c>
      <c r="AB899" s="103">
        <f t="shared" si="51"/>
        <v>0</v>
      </c>
      <c r="AC899" s="104">
        <f t="shared" si="51"/>
        <v>0</v>
      </c>
      <c r="AD899"/>
      <c r="AE899" s="105">
        <f t="shared" si="52"/>
        <v>0</v>
      </c>
      <c r="AG899" s="105">
        <f t="shared" si="52"/>
        <v>0</v>
      </c>
      <c r="AI899" s="105">
        <f t="shared" si="46"/>
        <v>0</v>
      </c>
      <c r="AK899" s="301"/>
      <c r="AL899" s="2"/>
      <c r="AM899" s="2"/>
    </row>
    <row r="900" spans="1:39" ht="12.75" customHeight="1" outlineLevel="1" x14ac:dyDescent="0.25">
      <c r="A900" s="2"/>
      <c r="D900" s="453" t="str">
        <f t="shared" si="47"/>
        <v>[Capacity Charges Service Code Line 25]</v>
      </c>
      <c r="E900" s="102"/>
      <c r="F900" s="140" t="str">
        <f t="shared" si="49"/>
        <v>£000</v>
      </c>
      <c r="G900" s="103">
        <f t="shared" si="51"/>
        <v>0</v>
      </c>
      <c r="H900" s="103">
        <f t="shared" si="51"/>
        <v>0</v>
      </c>
      <c r="I900" s="103">
        <f t="shared" ref="I900:AC900" si="53">I688*I792</f>
        <v>0</v>
      </c>
      <c r="J900" s="103">
        <f t="shared" si="53"/>
        <v>0</v>
      </c>
      <c r="K900" s="103">
        <f t="shared" si="53"/>
        <v>0</v>
      </c>
      <c r="L900" s="103">
        <f t="shared" si="53"/>
        <v>0</v>
      </c>
      <c r="M900" s="103">
        <f t="shared" si="53"/>
        <v>0</v>
      </c>
      <c r="N900" s="103">
        <f t="shared" si="53"/>
        <v>0</v>
      </c>
      <c r="O900" s="103">
        <f t="shared" si="53"/>
        <v>0</v>
      </c>
      <c r="P900" s="103">
        <f t="shared" si="53"/>
        <v>0</v>
      </c>
      <c r="Q900" s="103">
        <f t="shared" si="53"/>
        <v>0</v>
      </c>
      <c r="R900" s="103">
        <f t="shared" si="53"/>
        <v>0</v>
      </c>
      <c r="S900" s="103">
        <f t="shared" si="53"/>
        <v>0</v>
      </c>
      <c r="T900" s="103">
        <f t="shared" si="53"/>
        <v>0</v>
      </c>
      <c r="U900" s="103">
        <f t="shared" si="53"/>
        <v>0</v>
      </c>
      <c r="V900" s="103">
        <f t="shared" si="53"/>
        <v>0</v>
      </c>
      <c r="W900" s="103">
        <f t="shared" si="53"/>
        <v>0</v>
      </c>
      <c r="X900" s="103">
        <f t="shared" si="53"/>
        <v>0</v>
      </c>
      <c r="Y900" s="103">
        <f t="shared" si="53"/>
        <v>0</v>
      </c>
      <c r="Z900" s="103">
        <f t="shared" si="53"/>
        <v>0</v>
      </c>
      <c r="AA900" s="103">
        <f t="shared" si="53"/>
        <v>0</v>
      </c>
      <c r="AB900" s="103">
        <f t="shared" si="53"/>
        <v>0</v>
      </c>
      <c r="AC900" s="104">
        <f t="shared" si="53"/>
        <v>0</v>
      </c>
      <c r="AD900"/>
      <c r="AE900" s="105">
        <f t="shared" si="52"/>
        <v>0</v>
      </c>
      <c r="AG900" s="105">
        <f t="shared" si="52"/>
        <v>0</v>
      </c>
      <c r="AI900" s="105">
        <f t="shared" si="46"/>
        <v>0</v>
      </c>
      <c r="AK900" s="301"/>
      <c r="AL900" s="2"/>
      <c r="AM900" s="2"/>
    </row>
    <row r="901" spans="1:39" ht="12.75" customHeight="1" outlineLevel="1" x14ac:dyDescent="0.25">
      <c r="A901" s="2"/>
      <c r="D901" s="453" t="str">
        <f t="shared" si="47"/>
        <v>[Capacity Charges Service Code Line 26]</v>
      </c>
      <c r="E901" s="102"/>
      <c r="F901" s="140" t="str">
        <f t="shared" si="49"/>
        <v>£000</v>
      </c>
      <c r="G901" s="103">
        <f t="shared" ref="G901:AC912" si="54">G689*G793</f>
        <v>0</v>
      </c>
      <c r="H901" s="103">
        <f t="shared" si="54"/>
        <v>0</v>
      </c>
      <c r="I901" s="103">
        <f t="shared" si="54"/>
        <v>0</v>
      </c>
      <c r="J901" s="103">
        <f t="shared" si="54"/>
        <v>0</v>
      </c>
      <c r="K901" s="103">
        <f t="shared" si="54"/>
        <v>0</v>
      </c>
      <c r="L901" s="103">
        <f t="shared" si="54"/>
        <v>0</v>
      </c>
      <c r="M901" s="103">
        <f t="shared" si="54"/>
        <v>0</v>
      </c>
      <c r="N901" s="103">
        <f t="shared" si="54"/>
        <v>0</v>
      </c>
      <c r="O901" s="103">
        <f t="shared" si="54"/>
        <v>0</v>
      </c>
      <c r="P901" s="103">
        <f t="shared" si="54"/>
        <v>0</v>
      </c>
      <c r="Q901" s="103">
        <f t="shared" si="54"/>
        <v>0</v>
      </c>
      <c r="R901" s="103">
        <f t="shared" si="54"/>
        <v>0</v>
      </c>
      <c r="S901" s="103">
        <f t="shared" si="54"/>
        <v>0</v>
      </c>
      <c r="T901" s="103">
        <f t="shared" si="54"/>
        <v>0</v>
      </c>
      <c r="U901" s="103">
        <f t="shared" si="54"/>
        <v>0</v>
      </c>
      <c r="V901" s="103">
        <f t="shared" si="54"/>
        <v>0</v>
      </c>
      <c r="W901" s="103">
        <f t="shared" si="54"/>
        <v>0</v>
      </c>
      <c r="X901" s="103">
        <f t="shared" si="54"/>
        <v>0</v>
      </c>
      <c r="Y901" s="103">
        <f t="shared" si="54"/>
        <v>0</v>
      </c>
      <c r="Z901" s="103">
        <f t="shared" si="54"/>
        <v>0</v>
      </c>
      <c r="AA901" s="103">
        <f t="shared" si="54"/>
        <v>0</v>
      </c>
      <c r="AB901" s="103">
        <f t="shared" si="54"/>
        <v>0</v>
      </c>
      <c r="AC901" s="104">
        <f t="shared" si="54"/>
        <v>0</v>
      </c>
      <c r="AD901"/>
      <c r="AE901" s="105">
        <f t="shared" si="52"/>
        <v>0</v>
      </c>
      <c r="AG901" s="105">
        <f t="shared" si="52"/>
        <v>0</v>
      </c>
      <c r="AI901" s="105">
        <f t="shared" si="46"/>
        <v>0</v>
      </c>
      <c r="AK901" s="301"/>
      <c r="AL901" s="2"/>
      <c r="AM901" s="2"/>
    </row>
    <row r="902" spans="1:39" ht="12.75" customHeight="1" outlineLevel="1" x14ac:dyDescent="0.25">
      <c r="A902" s="2"/>
      <c r="D902" s="453" t="str">
        <f t="shared" si="47"/>
        <v>[Capacity Charges Service Code Line 27]</v>
      </c>
      <c r="E902" s="102"/>
      <c r="F902" s="140" t="str">
        <f t="shared" si="49"/>
        <v>£000</v>
      </c>
      <c r="G902" s="103">
        <f t="shared" si="54"/>
        <v>0</v>
      </c>
      <c r="H902" s="103">
        <f t="shared" si="54"/>
        <v>0</v>
      </c>
      <c r="I902" s="103">
        <f t="shared" si="54"/>
        <v>0</v>
      </c>
      <c r="J902" s="103">
        <f t="shared" si="54"/>
        <v>0</v>
      </c>
      <c r="K902" s="103">
        <f t="shared" si="54"/>
        <v>0</v>
      </c>
      <c r="L902" s="103">
        <f t="shared" si="54"/>
        <v>0</v>
      </c>
      <c r="M902" s="103">
        <f t="shared" si="54"/>
        <v>0</v>
      </c>
      <c r="N902" s="103">
        <f t="shared" si="54"/>
        <v>0</v>
      </c>
      <c r="O902" s="103">
        <f t="shared" si="54"/>
        <v>0</v>
      </c>
      <c r="P902" s="103">
        <f t="shared" si="54"/>
        <v>0</v>
      </c>
      <c r="Q902" s="103">
        <f t="shared" si="54"/>
        <v>0</v>
      </c>
      <c r="R902" s="103">
        <f t="shared" si="54"/>
        <v>0</v>
      </c>
      <c r="S902" s="103">
        <f t="shared" si="54"/>
        <v>0</v>
      </c>
      <c r="T902" s="103">
        <f t="shared" si="54"/>
        <v>0</v>
      </c>
      <c r="U902" s="103">
        <f t="shared" si="54"/>
        <v>0</v>
      </c>
      <c r="V902" s="103">
        <f t="shared" si="54"/>
        <v>0</v>
      </c>
      <c r="W902" s="103">
        <f t="shared" si="54"/>
        <v>0</v>
      </c>
      <c r="X902" s="103">
        <f t="shared" si="54"/>
        <v>0</v>
      </c>
      <c r="Y902" s="103">
        <f t="shared" si="54"/>
        <v>0</v>
      </c>
      <c r="Z902" s="103">
        <f t="shared" si="54"/>
        <v>0</v>
      </c>
      <c r="AA902" s="103">
        <f t="shared" si="54"/>
        <v>0</v>
      </c>
      <c r="AB902" s="103">
        <f t="shared" si="54"/>
        <v>0</v>
      </c>
      <c r="AC902" s="104">
        <f t="shared" si="54"/>
        <v>0</v>
      </c>
      <c r="AD902"/>
      <c r="AE902" s="105">
        <f t="shared" si="52"/>
        <v>0</v>
      </c>
      <c r="AG902" s="105">
        <f t="shared" si="52"/>
        <v>0</v>
      </c>
      <c r="AI902" s="105">
        <f t="shared" si="46"/>
        <v>0</v>
      </c>
      <c r="AK902" s="301"/>
      <c r="AL902" s="2"/>
      <c r="AM902" s="2"/>
    </row>
    <row r="903" spans="1:39" ht="12.75" customHeight="1" outlineLevel="1" x14ac:dyDescent="0.25">
      <c r="A903" s="2"/>
      <c r="D903" s="453" t="str">
        <f t="shared" si="47"/>
        <v>[Capacity Charges Service Code Line 28]</v>
      </c>
      <c r="E903" s="102"/>
      <c r="F903" s="140" t="str">
        <f t="shared" si="49"/>
        <v>£000</v>
      </c>
      <c r="G903" s="103">
        <f t="shared" si="54"/>
        <v>0</v>
      </c>
      <c r="H903" s="103">
        <f t="shared" si="54"/>
        <v>0</v>
      </c>
      <c r="I903" s="103">
        <f t="shared" si="54"/>
        <v>0</v>
      </c>
      <c r="J903" s="103">
        <f t="shared" si="54"/>
        <v>0</v>
      </c>
      <c r="K903" s="103">
        <f t="shared" si="54"/>
        <v>0</v>
      </c>
      <c r="L903" s="103">
        <f t="shared" si="54"/>
        <v>0</v>
      </c>
      <c r="M903" s="103">
        <f t="shared" si="54"/>
        <v>0</v>
      </c>
      <c r="N903" s="103">
        <f t="shared" si="54"/>
        <v>0</v>
      </c>
      <c r="O903" s="103">
        <f t="shared" si="54"/>
        <v>0</v>
      </c>
      <c r="P903" s="103">
        <f t="shared" si="54"/>
        <v>0</v>
      </c>
      <c r="Q903" s="103">
        <f t="shared" si="54"/>
        <v>0</v>
      </c>
      <c r="R903" s="103">
        <f t="shared" si="54"/>
        <v>0</v>
      </c>
      <c r="S903" s="103">
        <f t="shared" si="54"/>
        <v>0</v>
      </c>
      <c r="T903" s="103">
        <f t="shared" si="54"/>
        <v>0</v>
      </c>
      <c r="U903" s="103">
        <f t="shared" si="54"/>
        <v>0</v>
      </c>
      <c r="V903" s="103">
        <f t="shared" si="54"/>
        <v>0</v>
      </c>
      <c r="W903" s="103">
        <f t="shared" si="54"/>
        <v>0</v>
      </c>
      <c r="X903" s="103">
        <f t="shared" si="54"/>
        <v>0</v>
      </c>
      <c r="Y903" s="103">
        <f t="shared" si="54"/>
        <v>0</v>
      </c>
      <c r="Z903" s="103">
        <f t="shared" si="54"/>
        <v>0</v>
      </c>
      <c r="AA903" s="103">
        <f t="shared" si="54"/>
        <v>0</v>
      </c>
      <c r="AB903" s="103">
        <f t="shared" si="54"/>
        <v>0</v>
      </c>
      <c r="AC903" s="104">
        <f t="shared" si="54"/>
        <v>0</v>
      </c>
      <c r="AD903"/>
      <c r="AE903" s="105">
        <f t="shared" si="52"/>
        <v>0</v>
      </c>
      <c r="AG903" s="105">
        <f t="shared" si="52"/>
        <v>0</v>
      </c>
      <c r="AI903" s="105">
        <f t="shared" si="46"/>
        <v>0</v>
      </c>
      <c r="AK903" s="301"/>
      <c r="AL903" s="2"/>
      <c r="AM903" s="2"/>
    </row>
    <row r="904" spans="1:39" ht="12.75" customHeight="1" outlineLevel="1" x14ac:dyDescent="0.25">
      <c r="A904" s="2"/>
      <c r="D904" s="453" t="str">
        <f t="shared" si="47"/>
        <v>[Capacity Charges Service Code Line 29]</v>
      </c>
      <c r="E904" s="102"/>
      <c r="F904" s="140" t="str">
        <f t="shared" si="49"/>
        <v>£000</v>
      </c>
      <c r="G904" s="103">
        <f t="shared" si="54"/>
        <v>0</v>
      </c>
      <c r="H904" s="103">
        <f t="shared" si="54"/>
        <v>0</v>
      </c>
      <c r="I904" s="103">
        <f t="shared" si="54"/>
        <v>0</v>
      </c>
      <c r="J904" s="103">
        <f t="shared" si="54"/>
        <v>0</v>
      </c>
      <c r="K904" s="103">
        <f t="shared" si="54"/>
        <v>0</v>
      </c>
      <c r="L904" s="103">
        <f t="shared" si="54"/>
        <v>0</v>
      </c>
      <c r="M904" s="103">
        <f t="shared" si="54"/>
        <v>0</v>
      </c>
      <c r="N904" s="103">
        <f t="shared" si="54"/>
        <v>0</v>
      </c>
      <c r="O904" s="103">
        <f t="shared" si="54"/>
        <v>0</v>
      </c>
      <c r="P904" s="103">
        <f t="shared" si="54"/>
        <v>0</v>
      </c>
      <c r="Q904" s="103">
        <f t="shared" si="54"/>
        <v>0</v>
      </c>
      <c r="R904" s="103">
        <f t="shared" si="54"/>
        <v>0</v>
      </c>
      <c r="S904" s="103">
        <f t="shared" si="54"/>
        <v>0</v>
      </c>
      <c r="T904" s="103">
        <f t="shared" si="54"/>
        <v>0</v>
      </c>
      <c r="U904" s="103">
        <f t="shared" si="54"/>
        <v>0</v>
      </c>
      <c r="V904" s="103">
        <f t="shared" si="54"/>
        <v>0</v>
      </c>
      <c r="W904" s="103">
        <f t="shared" si="54"/>
        <v>0</v>
      </c>
      <c r="X904" s="103">
        <f t="shared" si="54"/>
        <v>0</v>
      </c>
      <c r="Y904" s="103">
        <f t="shared" si="54"/>
        <v>0</v>
      </c>
      <c r="Z904" s="103">
        <f t="shared" si="54"/>
        <v>0</v>
      </c>
      <c r="AA904" s="103">
        <f t="shared" si="54"/>
        <v>0</v>
      </c>
      <c r="AB904" s="103">
        <f t="shared" si="54"/>
        <v>0</v>
      </c>
      <c r="AC904" s="104">
        <f t="shared" si="54"/>
        <v>0</v>
      </c>
      <c r="AD904"/>
      <c r="AE904" s="105">
        <f t="shared" si="52"/>
        <v>0</v>
      </c>
      <c r="AG904" s="105">
        <f t="shared" si="52"/>
        <v>0</v>
      </c>
      <c r="AI904" s="105">
        <f t="shared" si="46"/>
        <v>0</v>
      </c>
      <c r="AK904" s="301"/>
      <c r="AL904" s="2"/>
      <c r="AM904" s="2"/>
    </row>
    <row r="905" spans="1:39" ht="12.75" customHeight="1" outlineLevel="1" x14ac:dyDescent="0.25">
      <c r="A905" s="2"/>
      <c r="D905" s="453" t="str">
        <f t="shared" si="47"/>
        <v>[Capacity Charges Service Code Line 30]</v>
      </c>
      <c r="E905" s="102"/>
      <c r="F905" s="140" t="str">
        <f t="shared" si="49"/>
        <v>£000</v>
      </c>
      <c r="G905" s="103">
        <f t="shared" si="54"/>
        <v>0</v>
      </c>
      <c r="H905" s="103">
        <f t="shared" si="54"/>
        <v>0</v>
      </c>
      <c r="I905" s="103">
        <f t="shared" si="54"/>
        <v>0</v>
      </c>
      <c r="J905" s="103">
        <f t="shared" si="54"/>
        <v>0</v>
      </c>
      <c r="K905" s="103">
        <f t="shared" si="54"/>
        <v>0</v>
      </c>
      <c r="L905" s="103">
        <f t="shared" si="54"/>
        <v>0</v>
      </c>
      <c r="M905" s="103">
        <f t="shared" si="54"/>
        <v>0</v>
      </c>
      <c r="N905" s="103">
        <f t="shared" si="54"/>
        <v>0</v>
      </c>
      <c r="O905" s="103">
        <f t="shared" si="54"/>
        <v>0</v>
      </c>
      <c r="P905" s="103">
        <f t="shared" si="54"/>
        <v>0</v>
      </c>
      <c r="Q905" s="103">
        <f t="shared" si="54"/>
        <v>0</v>
      </c>
      <c r="R905" s="103">
        <f t="shared" si="54"/>
        <v>0</v>
      </c>
      <c r="S905" s="103">
        <f t="shared" si="54"/>
        <v>0</v>
      </c>
      <c r="T905" s="103">
        <f t="shared" si="54"/>
        <v>0</v>
      </c>
      <c r="U905" s="103">
        <f t="shared" si="54"/>
        <v>0</v>
      </c>
      <c r="V905" s="103">
        <f t="shared" si="54"/>
        <v>0</v>
      </c>
      <c r="W905" s="103">
        <f t="shared" si="54"/>
        <v>0</v>
      </c>
      <c r="X905" s="103">
        <f t="shared" si="54"/>
        <v>0</v>
      </c>
      <c r="Y905" s="103">
        <f t="shared" si="54"/>
        <v>0</v>
      </c>
      <c r="Z905" s="103">
        <f t="shared" si="54"/>
        <v>0</v>
      </c>
      <c r="AA905" s="103">
        <f t="shared" si="54"/>
        <v>0</v>
      </c>
      <c r="AB905" s="103">
        <f t="shared" si="54"/>
        <v>0</v>
      </c>
      <c r="AC905" s="104">
        <f t="shared" si="54"/>
        <v>0</v>
      </c>
      <c r="AD905"/>
      <c r="AE905" s="105">
        <f t="shared" si="52"/>
        <v>0</v>
      </c>
      <c r="AG905" s="105">
        <f t="shared" si="52"/>
        <v>0</v>
      </c>
      <c r="AI905" s="105">
        <f t="shared" si="46"/>
        <v>0</v>
      </c>
      <c r="AK905" s="301"/>
      <c r="AL905" s="2"/>
      <c r="AM905" s="2"/>
    </row>
    <row r="906" spans="1:39" ht="12.75" customHeight="1" outlineLevel="1" x14ac:dyDescent="0.25">
      <c r="A906" s="2"/>
      <c r="D906" s="453" t="str">
        <f t="shared" si="47"/>
        <v>[Capacity Charges Service Code Line 31]</v>
      </c>
      <c r="E906" s="102"/>
      <c r="F906" s="140" t="str">
        <f t="shared" si="49"/>
        <v>£000</v>
      </c>
      <c r="G906" s="103">
        <f t="shared" si="54"/>
        <v>0</v>
      </c>
      <c r="H906" s="103">
        <f t="shared" si="54"/>
        <v>0</v>
      </c>
      <c r="I906" s="103">
        <f t="shared" si="54"/>
        <v>0</v>
      </c>
      <c r="J906" s="103">
        <f t="shared" si="54"/>
        <v>0</v>
      </c>
      <c r="K906" s="103">
        <f t="shared" si="54"/>
        <v>0</v>
      </c>
      <c r="L906" s="103">
        <f t="shared" si="54"/>
        <v>0</v>
      </c>
      <c r="M906" s="103">
        <f t="shared" si="54"/>
        <v>0</v>
      </c>
      <c r="N906" s="103">
        <f t="shared" si="54"/>
        <v>0</v>
      </c>
      <c r="O906" s="103">
        <f t="shared" si="54"/>
        <v>0</v>
      </c>
      <c r="P906" s="103">
        <f t="shared" si="54"/>
        <v>0</v>
      </c>
      <c r="Q906" s="103">
        <f t="shared" si="54"/>
        <v>0</v>
      </c>
      <c r="R906" s="103">
        <f t="shared" si="54"/>
        <v>0</v>
      </c>
      <c r="S906" s="103">
        <f t="shared" si="54"/>
        <v>0</v>
      </c>
      <c r="T906" s="103">
        <f t="shared" si="54"/>
        <v>0</v>
      </c>
      <c r="U906" s="103">
        <f t="shared" si="54"/>
        <v>0</v>
      </c>
      <c r="V906" s="103">
        <f t="shared" si="54"/>
        <v>0</v>
      </c>
      <c r="W906" s="103">
        <f t="shared" si="54"/>
        <v>0</v>
      </c>
      <c r="X906" s="103">
        <f t="shared" si="54"/>
        <v>0</v>
      </c>
      <c r="Y906" s="103">
        <f t="shared" si="54"/>
        <v>0</v>
      </c>
      <c r="Z906" s="103">
        <f t="shared" si="54"/>
        <v>0</v>
      </c>
      <c r="AA906" s="103">
        <f t="shared" si="54"/>
        <v>0</v>
      </c>
      <c r="AB906" s="103">
        <f t="shared" si="54"/>
        <v>0</v>
      </c>
      <c r="AC906" s="104">
        <f t="shared" si="54"/>
        <v>0</v>
      </c>
      <c r="AD906"/>
      <c r="AE906" s="105">
        <f t="shared" si="52"/>
        <v>0</v>
      </c>
      <c r="AG906" s="105">
        <f t="shared" si="52"/>
        <v>0</v>
      </c>
      <c r="AI906" s="105">
        <f t="shared" si="46"/>
        <v>0</v>
      </c>
      <c r="AK906" s="301"/>
      <c r="AL906" s="2"/>
      <c r="AM906" s="2"/>
    </row>
    <row r="907" spans="1:39" ht="12.75" customHeight="1" outlineLevel="1" x14ac:dyDescent="0.25">
      <c r="A907" s="2"/>
      <c r="D907" s="453" t="str">
        <f t="shared" si="47"/>
        <v>[Capacity Charges Service Code Line 32]</v>
      </c>
      <c r="E907" s="102"/>
      <c r="F907" s="140" t="str">
        <f t="shared" si="49"/>
        <v>£000</v>
      </c>
      <c r="G907" s="103">
        <f t="shared" si="54"/>
        <v>0</v>
      </c>
      <c r="H907" s="103">
        <f t="shared" si="54"/>
        <v>0</v>
      </c>
      <c r="I907" s="103">
        <f t="shared" si="54"/>
        <v>0</v>
      </c>
      <c r="J907" s="103">
        <f t="shared" si="54"/>
        <v>0</v>
      </c>
      <c r="K907" s="103">
        <f t="shared" si="54"/>
        <v>0</v>
      </c>
      <c r="L907" s="103">
        <f t="shared" si="54"/>
        <v>0</v>
      </c>
      <c r="M907" s="103">
        <f t="shared" si="54"/>
        <v>0</v>
      </c>
      <c r="N907" s="103">
        <f t="shared" si="54"/>
        <v>0</v>
      </c>
      <c r="O907" s="103">
        <f t="shared" si="54"/>
        <v>0</v>
      </c>
      <c r="P907" s="103">
        <f t="shared" si="54"/>
        <v>0</v>
      </c>
      <c r="Q907" s="103">
        <f t="shared" si="54"/>
        <v>0</v>
      </c>
      <c r="R907" s="103">
        <f t="shared" si="54"/>
        <v>0</v>
      </c>
      <c r="S907" s="103">
        <f t="shared" si="54"/>
        <v>0</v>
      </c>
      <c r="T907" s="103">
        <f t="shared" si="54"/>
        <v>0</v>
      </c>
      <c r="U907" s="103">
        <f t="shared" si="54"/>
        <v>0</v>
      </c>
      <c r="V907" s="103">
        <f t="shared" si="54"/>
        <v>0</v>
      </c>
      <c r="W907" s="103">
        <f t="shared" si="54"/>
        <v>0</v>
      </c>
      <c r="X907" s="103">
        <f t="shared" si="54"/>
        <v>0</v>
      </c>
      <c r="Y907" s="103">
        <f t="shared" si="54"/>
        <v>0</v>
      </c>
      <c r="Z907" s="103">
        <f t="shared" si="54"/>
        <v>0</v>
      </c>
      <c r="AA907" s="103">
        <f t="shared" si="54"/>
        <v>0</v>
      </c>
      <c r="AB907" s="103">
        <f t="shared" si="54"/>
        <v>0</v>
      </c>
      <c r="AC907" s="104">
        <f t="shared" si="54"/>
        <v>0</v>
      </c>
      <c r="AD907"/>
      <c r="AE907" s="105">
        <f t="shared" si="52"/>
        <v>0</v>
      </c>
      <c r="AG907" s="105">
        <f t="shared" si="52"/>
        <v>0</v>
      </c>
      <c r="AI907" s="105">
        <f t="shared" si="46"/>
        <v>0</v>
      </c>
      <c r="AK907" s="301"/>
      <c r="AL907" s="2"/>
      <c r="AM907" s="2"/>
    </row>
    <row r="908" spans="1:39" ht="12.75" customHeight="1" outlineLevel="1" x14ac:dyDescent="0.25">
      <c r="A908" s="2"/>
      <c r="D908" s="453" t="str">
        <f t="shared" si="47"/>
        <v>[Capacity Charges Service Code Line 33]</v>
      </c>
      <c r="E908" s="102"/>
      <c r="F908" s="140" t="str">
        <f t="shared" si="49"/>
        <v>£000</v>
      </c>
      <c r="G908" s="103">
        <f t="shared" si="54"/>
        <v>0</v>
      </c>
      <c r="H908" s="103">
        <f t="shared" si="54"/>
        <v>0</v>
      </c>
      <c r="I908" s="103">
        <f t="shared" si="54"/>
        <v>0</v>
      </c>
      <c r="J908" s="103">
        <f t="shared" si="54"/>
        <v>0</v>
      </c>
      <c r="K908" s="103">
        <f t="shared" si="54"/>
        <v>0</v>
      </c>
      <c r="L908" s="103">
        <f t="shared" si="54"/>
        <v>0</v>
      </c>
      <c r="M908" s="103">
        <f t="shared" si="54"/>
        <v>0</v>
      </c>
      <c r="N908" s="103">
        <f t="shared" si="54"/>
        <v>0</v>
      </c>
      <c r="O908" s="103">
        <f t="shared" si="54"/>
        <v>0</v>
      </c>
      <c r="P908" s="103">
        <f t="shared" si="54"/>
        <v>0</v>
      </c>
      <c r="Q908" s="103">
        <f t="shared" si="54"/>
        <v>0</v>
      </c>
      <c r="R908" s="103">
        <f t="shared" si="54"/>
        <v>0</v>
      </c>
      <c r="S908" s="103">
        <f t="shared" si="54"/>
        <v>0</v>
      </c>
      <c r="T908" s="103">
        <f t="shared" si="54"/>
        <v>0</v>
      </c>
      <c r="U908" s="103">
        <f t="shared" si="54"/>
        <v>0</v>
      </c>
      <c r="V908" s="103">
        <f t="shared" si="54"/>
        <v>0</v>
      </c>
      <c r="W908" s="103">
        <f t="shared" si="54"/>
        <v>0</v>
      </c>
      <c r="X908" s="103">
        <f t="shared" si="54"/>
        <v>0</v>
      </c>
      <c r="Y908" s="103">
        <f t="shared" si="54"/>
        <v>0</v>
      </c>
      <c r="Z908" s="103">
        <f t="shared" si="54"/>
        <v>0</v>
      </c>
      <c r="AA908" s="103">
        <f t="shared" si="54"/>
        <v>0</v>
      </c>
      <c r="AB908" s="103">
        <f t="shared" si="54"/>
        <v>0</v>
      </c>
      <c r="AC908" s="104">
        <f t="shared" si="54"/>
        <v>0</v>
      </c>
      <c r="AD908"/>
      <c r="AE908" s="105">
        <f t="shared" ref="AE908:AG923" si="55">AE696*AE800</f>
        <v>0</v>
      </c>
      <c r="AG908" s="105">
        <f t="shared" si="55"/>
        <v>0</v>
      </c>
      <c r="AI908" s="105">
        <f t="shared" si="46"/>
        <v>0</v>
      </c>
      <c r="AK908" s="301"/>
      <c r="AL908" s="2"/>
      <c r="AM908" s="2"/>
    </row>
    <row r="909" spans="1:39" ht="12.75" customHeight="1" outlineLevel="1" x14ac:dyDescent="0.25">
      <c r="A909" s="2"/>
      <c r="D909" s="453" t="str">
        <f t="shared" si="47"/>
        <v>[Capacity Charges Service Code Line 34]</v>
      </c>
      <c r="E909" s="102"/>
      <c r="F909" s="140" t="str">
        <f t="shared" si="49"/>
        <v>£000</v>
      </c>
      <c r="G909" s="103">
        <f t="shared" si="54"/>
        <v>0</v>
      </c>
      <c r="H909" s="103">
        <f t="shared" si="54"/>
        <v>0</v>
      </c>
      <c r="I909" s="103">
        <f t="shared" si="54"/>
        <v>0</v>
      </c>
      <c r="J909" s="103">
        <f t="shared" si="54"/>
        <v>0</v>
      </c>
      <c r="K909" s="103">
        <f t="shared" si="54"/>
        <v>0</v>
      </c>
      <c r="L909" s="103">
        <f t="shared" si="54"/>
        <v>0</v>
      </c>
      <c r="M909" s="103">
        <f t="shared" si="54"/>
        <v>0</v>
      </c>
      <c r="N909" s="103">
        <f t="shared" si="54"/>
        <v>0</v>
      </c>
      <c r="O909" s="103">
        <f t="shared" si="54"/>
        <v>0</v>
      </c>
      <c r="P909" s="103">
        <f t="shared" si="54"/>
        <v>0</v>
      </c>
      <c r="Q909" s="103">
        <f t="shared" si="54"/>
        <v>0</v>
      </c>
      <c r="R909" s="103">
        <f t="shared" si="54"/>
        <v>0</v>
      </c>
      <c r="S909" s="103">
        <f t="shared" si="54"/>
        <v>0</v>
      </c>
      <c r="T909" s="103">
        <f t="shared" si="54"/>
        <v>0</v>
      </c>
      <c r="U909" s="103">
        <f t="shared" si="54"/>
        <v>0</v>
      </c>
      <c r="V909" s="103">
        <f t="shared" si="54"/>
        <v>0</v>
      </c>
      <c r="W909" s="103">
        <f t="shared" si="54"/>
        <v>0</v>
      </c>
      <c r="X909" s="103">
        <f t="shared" si="54"/>
        <v>0</v>
      </c>
      <c r="Y909" s="103">
        <f t="shared" si="54"/>
        <v>0</v>
      </c>
      <c r="Z909" s="103">
        <f t="shared" si="54"/>
        <v>0</v>
      </c>
      <c r="AA909" s="103">
        <f t="shared" si="54"/>
        <v>0</v>
      </c>
      <c r="AB909" s="103">
        <f t="shared" si="54"/>
        <v>0</v>
      </c>
      <c r="AC909" s="104">
        <f t="shared" si="54"/>
        <v>0</v>
      </c>
      <c r="AD909"/>
      <c r="AE909" s="105">
        <f t="shared" si="55"/>
        <v>0</v>
      </c>
      <c r="AG909" s="105">
        <f t="shared" si="55"/>
        <v>0</v>
      </c>
      <c r="AI909" s="105">
        <f t="shared" si="46"/>
        <v>0</v>
      </c>
      <c r="AK909" s="301"/>
      <c r="AL909" s="2"/>
      <c r="AM909" s="2"/>
    </row>
    <row r="910" spans="1:39" ht="12.75" customHeight="1" outlineLevel="1" x14ac:dyDescent="0.25">
      <c r="A910" s="2"/>
      <c r="D910" s="453" t="str">
        <f t="shared" si="47"/>
        <v>[Capacity Charges Service Code Line 35]</v>
      </c>
      <c r="E910" s="102"/>
      <c r="F910" s="140" t="str">
        <f t="shared" si="49"/>
        <v>£000</v>
      </c>
      <c r="G910" s="103">
        <f t="shared" si="54"/>
        <v>0</v>
      </c>
      <c r="H910" s="103">
        <f t="shared" si="54"/>
        <v>0</v>
      </c>
      <c r="I910" s="103">
        <f t="shared" si="54"/>
        <v>0</v>
      </c>
      <c r="J910" s="103">
        <f t="shared" si="54"/>
        <v>0</v>
      </c>
      <c r="K910" s="103">
        <f t="shared" si="54"/>
        <v>0</v>
      </c>
      <c r="L910" s="103">
        <f t="shared" si="54"/>
        <v>0</v>
      </c>
      <c r="M910" s="103">
        <f t="shared" si="54"/>
        <v>0</v>
      </c>
      <c r="N910" s="103">
        <f t="shared" si="54"/>
        <v>0</v>
      </c>
      <c r="O910" s="103">
        <f t="shared" si="54"/>
        <v>0</v>
      </c>
      <c r="P910" s="103">
        <f t="shared" si="54"/>
        <v>0</v>
      </c>
      <c r="Q910" s="103">
        <f t="shared" si="54"/>
        <v>0</v>
      </c>
      <c r="R910" s="103">
        <f t="shared" si="54"/>
        <v>0</v>
      </c>
      <c r="S910" s="103">
        <f t="shared" si="54"/>
        <v>0</v>
      </c>
      <c r="T910" s="103">
        <f t="shared" si="54"/>
        <v>0</v>
      </c>
      <c r="U910" s="103">
        <f t="shared" si="54"/>
        <v>0</v>
      </c>
      <c r="V910" s="103">
        <f t="shared" si="54"/>
        <v>0</v>
      </c>
      <c r="W910" s="103">
        <f t="shared" si="54"/>
        <v>0</v>
      </c>
      <c r="X910" s="103">
        <f t="shared" si="54"/>
        <v>0</v>
      </c>
      <c r="Y910" s="103">
        <f t="shared" si="54"/>
        <v>0</v>
      </c>
      <c r="Z910" s="103">
        <f t="shared" si="54"/>
        <v>0</v>
      </c>
      <c r="AA910" s="103">
        <f t="shared" si="54"/>
        <v>0</v>
      </c>
      <c r="AB910" s="103">
        <f t="shared" si="54"/>
        <v>0</v>
      </c>
      <c r="AC910" s="104">
        <f t="shared" si="54"/>
        <v>0</v>
      </c>
      <c r="AD910"/>
      <c r="AE910" s="105">
        <f t="shared" si="55"/>
        <v>0</v>
      </c>
      <c r="AG910" s="105">
        <f t="shared" si="55"/>
        <v>0</v>
      </c>
      <c r="AI910" s="105">
        <f t="shared" si="46"/>
        <v>0</v>
      </c>
      <c r="AK910" s="301"/>
      <c r="AL910" s="2"/>
      <c r="AM910" s="2"/>
    </row>
    <row r="911" spans="1:39" ht="12.75" customHeight="1" outlineLevel="1" x14ac:dyDescent="0.25">
      <c r="A911" s="2"/>
      <c r="D911" s="453" t="str">
        <f t="shared" si="47"/>
        <v>[Capacity Charges Service Code Line 36]</v>
      </c>
      <c r="E911" s="102"/>
      <c r="F911" s="140" t="str">
        <f t="shared" si="49"/>
        <v>£000</v>
      </c>
      <c r="G911" s="103">
        <f t="shared" si="54"/>
        <v>0</v>
      </c>
      <c r="H911" s="103">
        <f t="shared" si="54"/>
        <v>0</v>
      </c>
      <c r="I911" s="103">
        <f t="shared" si="54"/>
        <v>0</v>
      </c>
      <c r="J911" s="103">
        <f t="shared" si="54"/>
        <v>0</v>
      </c>
      <c r="K911" s="103">
        <f t="shared" si="54"/>
        <v>0</v>
      </c>
      <c r="L911" s="103">
        <f t="shared" si="54"/>
        <v>0</v>
      </c>
      <c r="M911" s="103">
        <f t="shared" si="54"/>
        <v>0</v>
      </c>
      <c r="N911" s="103">
        <f t="shared" si="54"/>
        <v>0</v>
      </c>
      <c r="O911" s="103">
        <f t="shared" si="54"/>
        <v>0</v>
      </c>
      <c r="P911" s="103">
        <f t="shared" si="54"/>
        <v>0</v>
      </c>
      <c r="Q911" s="103">
        <f t="shared" si="54"/>
        <v>0</v>
      </c>
      <c r="R911" s="103">
        <f t="shared" si="54"/>
        <v>0</v>
      </c>
      <c r="S911" s="103">
        <f t="shared" si="54"/>
        <v>0</v>
      </c>
      <c r="T911" s="103">
        <f t="shared" si="54"/>
        <v>0</v>
      </c>
      <c r="U911" s="103">
        <f t="shared" si="54"/>
        <v>0</v>
      </c>
      <c r="V911" s="103">
        <f t="shared" si="54"/>
        <v>0</v>
      </c>
      <c r="W911" s="103">
        <f t="shared" si="54"/>
        <v>0</v>
      </c>
      <c r="X911" s="103">
        <f t="shared" si="54"/>
        <v>0</v>
      </c>
      <c r="Y911" s="103">
        <f t="shared" si="54"/>
        <v>0</v>
      </c>
      <c r="Z911" s="103">
        <f t="shared" si="54"/>
        <v>0</v>
      </c>
      <c r="AA911" s="103">
        <f t="shared" si="54"/>
        <v>0</v>
      </c>
      <c r="AB911" s="103">
        <f t="shared" si="54"/>
        <v>0</v>
      </c>
      <c r="AC911" s="104">
        <f t="shared" si="54"/>
        <v>0</v>
      </c>
      <c r="AD911"/>
      <c r="AE911" s="105">
        <f t="shared" si="55"/>
        <v>0</v>
      </c>
      <c r="AG911" s="105">
        <f t="shared" si="55"/>
        <v>0</v>
      </c>
      <c r="AI911" s="105">
        <f t="shared" si="46"/>
        <v>0</v>
      </c>
      <c r="AK911" s="301"/>
      <c r="AL911" s="2"/>
      <c r="AM911" s="2"/>
    </row>
    <row r="912" spans="1:39" ht="12.75" customHeight="1" outlineLevel="1" x14ac:dyDescent="0.25">
      <c r="A912" s="2"/>
      <c r="D912" s="453" t="str">
        <f t="shared" si="47"/>
        <v>[Capacity Charges Service Code Line 37]</v>
      </c>
      <c r="E912" s="102"/>
      <c r="F912" s="140" t="str">
        <f t="shared" si="49"/>
        <v>£000</v>
      </c>
      <c r="G912" s="103">
        <f t="shared" si="54"/>
        <v>0</v>
      </c>
      <c r="H912" s="103">
        <f t="shared" si="54"/>
        <v>0</v>
      </c>
      <c r="I912" s="103">
        <f t="shared" ref="I912:AC912" si="56">I700*I804</f>
        <v>0</v>
      </c>
      <c r="J912" s="103">
        <f t="shared" si="56"/>
        <v>0</v>
      </c>
      <c r="K912" s="103">
        <f t="shared" si="56"/>
        <v>0</v>
      </c>
      <c r="L912" s="103">
        <f t="shared" si="56"/>
        <v>0</v>
      </c>
      <c r="M912" s="103">
        <f t="shared" si="56"/>
        <v>0</v>
      </c>
      <c r="N912" s="103">
        <f t="shared" si="56"/>
        <v>0</v>
      </c>
      <c r="O912" s="103">
        <f t="shared" si="56"/>
        <v>0</v>
      </c>
      <c r="P912" s="103">
        <f t="shared" si="56"/>
        <v>0</v>
      </c>
      <c r="Q912" s="103">
        <f t="shared" si="56"/>
        <v>0</v>
      </c>
      <c r="R912" s="103">
        <f t="shared" si="56"/>
        <v>0</v>
      </c>
      <c r="S912" s="103">
        <f t="shared" si="56"/>
        <v>0</v>
      </c>
      <c r="T912" s="103">
        <f t="shared" si="56"/>
        <v>0</v>
      </c>
      <c r="U912" s="103">
        <f t="shared" si="56"/>
        <v>0</v>
      </c>
      <c r="V912" s="103">
        <f t="shared" si="56"/>
        <v>0</v>
      </c>
      <c r="W912" s="103">
        <f t="shared" si="56"/>
        <v>0</v>
      </c>
      <c r="X912" s="103">
        <f t="shared" si="56"/>
        <v>0</v>
      </c>
      <c r="Y912" s="103">
        <f t="shared" si="56"/>
        <v>0</v>
      </c>
      <c r="Z912" s="103">
        <f t="shared" si="56"/>
        <v>0</v>
      </c>
      <c r="AA912" s="103">
        <f t="shared" si="56"/>
        <v>0</v>
      </c>
      <c r="AB912" s="103">
        <f t="shared" si="56"/>
        <v>0</v>
      </c>
      <c r="AC912" s="104">
        <f t="shared" si="56"/>
        <v>0</v>
      </c>
      <c r="AD912"/>
      <c r="AE912" s="105">
        <f t="shared" si="55"/>
        <v>0</v>
      </c>
      <c r="AG912" s="105">
        <f t="shared" si="55"/>
        <v>0</v>
      </c>
      <c r="AI912" s="105">
        <f t="shared" si="46"/>
        <v>0</v>
      </c>
      <c r="AK912" s="301"/>
      <c r="AL912" s="2"/>
      <c r="AM912" s="2"/>
    </row>
    <row r="913" spans="1:39" ht="12.75" customHeight="1" outlineLevel="1" x14ac:dyDescent="0.25">
      <c r="A913" s="2"/>
      <c r="D913" s="453" t="str">
        <f t="shared" si="47"/>
        <v>[Capacity Charges Service Code Line 38]</v>
      </c>
      <c r="E913" s="102"/>
      <c r="F913" s="140" t="str">
        <f t="shared" si="49"/>
        <v>£000</v>
      </c>
      <c r="G913" s="103">
        <f t="shared" ref="G913:AC924" si="57">G701*G805</f>
        <v>0</v>
      </c>
      <c r="H913" s="103">
        <f t="shared" si="57"/>
        <v>0</v>
      </c>
      <c r="I913" s="103">
        <f t="shared" si="57"/>
        <v>0</v>
      </c>
      <c r="J913" s="103">
        <f t="shared" si="57"/>
        <v>0</v>
      </c>
      <c r="K913" s="103">
        <f t="shared" si="57"/>
        <v>0</v>
      </c>
      <c r="L913" s="103">
        <f t="shared" si="57"/>
        <v>0</v>
      </c>
      <c r="M913" s="103">
        <f t="shared" si="57"/>
        <v>0</v>
      </c>
      <c r="N913" s="103">
        <f t="shared" si="57"/>
        <v>0</v>
      </c>
      <c r="O913" s="103">
        <f t="shared" si="57"/>
        <v>0</v>
      </c>
      <c r="P913" s="103">
        <f t="shared" si="57"/>
        <v>0</v>
      </c>
      <c r="Q913" s="103">
        <f t="shared" si="57"/>
        <v>0</v>
      </c>
      <c r="R913" s="103">
        <f t="shared" si="57"/>
        <v>0</v>
      </c>
      <c r="S913" s="103">
        <f t="shared" si="57"/>
        <v>0</v>
      </c>
      <c r="T913" s="103">
        <f t="shared" si="57"/>
        <v>0</v>
      </c>
      <c r="U913" s="103">
        <f t="shared" si="57"/>
        <v>0</v>
      </c>
      <c r="V913" s="103">
        <f t="shared" si="57"/>
        <v>0</v>
      </c>
      <c r="W913" s="103">
        <f t="shared" si="57"/>
        <v>0</v>
      </c>
      <c r="X913" s="103">
        <f t="shared" si="57"/>
        <v>0</v>
      </c>
      <c r="Y913" s="103">
        <f t="shared" si="57"/>
        <v>0</v>
      </c>
      <c r="Z913" s="103">
        <f t="shared" si="57"/>
        <v>0</v>
      </c>
      <c r="AA913" s="103">
        <f t="shared" si="57"/>
        <v>0</v>
      </c>
      <c r="AB913" s="103">
        <f t="shared" si="57"/>
        <v>0</v>
      </c>
      <c r="AC913" s="104">
        <f t="shared" si="57"/>
        <v>0</v>
      </c>
      <c r="AD913"/>
      <c r="AE913" s="105">
        <f t="shared" si="55"/>
        <v>0</v>
      </c>
      <c r="AG913" s="105">
        <f t="shared" si="55"/>
        <v>0</v>
      </c>
      <c r="AI913" s="105">
        <f t="shared" si="46"/>
        <v>0</v>
      </c>
      <c r="AK913" s="301"/>
      <c r="AL913" s="2"/>
      <c r="AM913" s="2"/>
    </row>
    <row r="914" spans="1:39" ht="12.75" customHeight="1" outlineLevel="1" x14ac:dyDescent="0.25">
      <c r="A914" s="2"/>
      <c r="D914" s="453" t="str">
        <f t="shared" si="47"/>
        <v>[Capacity Charges Service Code Line 39]</v>
      </c>
      <c r="E914" s="102"/>
      <c r="F914" s="140" t="str">
        <f t="shared" si="49"/>
        <v>£000</v>
      </c>
      <c r="G914" s="103">
        <f t="shared" si="57"/>
        <v>0</v>
      </c>
      <c r="H914" s="103">
        <f t="shared" si="57"/>
        <v>0</v>
      </c>
      <c r="I914" s="103">
        <f t="shared" si="57"/>
        <v>0</v>
      </c>
      <c r="J914" s="103">
        <f t="shared" si="57"/>
        <v>0</v>
      </c>
      <c r="K914" s="103">
        <f t="shared" si="57"/>
        <v>0</v>
      </c>
      <c r="L914" s="103">
        <f t="shared" si="57"/>
        <v>0</v>
      </c>
      <c r="M914" s="103">
        <f t="shared" si="57"/>
        <v>0</v>
      </c>
      <c r="N914" s="103">
        <f t="shared" si="57"/>
        <v>0</v>
      </c>
      <c r="O914" s="103">
        <f t="shared" si="57"/>
        <v>0</v>
      </c>
      <c r="P914" s="103">
        <f t="shared" si="57"/>
        <v>0</v>
      </c>
      <c r="Q914" s="103">
        <f t="shared" si="57"/>
        <v>0</v>
      </c>
      <c r="R914" s="103">
        <f t="shared" si="57"/>
        <v>0</v>
      </c>
      <c r="S914" s="103">
        <f t="shared" si="57"/>
        <v>0</v>
      </c>
      <c r="T914" s="103">
        <f t="shared" si="57"/>
        <v>0</v>
      </c>
      <c r="U914" s="103">
        <f t="shared" si="57"/>
        <v>0</v>
      </c>
      <c r="V914" s="103">
        <f t="shared" si="57"/>
        <v>0</v>
      </c>
      <c r="W914" s="103">
        <f t="shared" si="57"/>
        <v>0</v>
      </c>
      <c r="X914" s="103">
        <f t="shared" si="57"/>
        <v>0</v>
      </c>
      <c r="Y914" s="103">
        <f t="shared" si="57"/>
        <v>0</v>
      </c>
      <c r="Z914" s="103">
        <f t="shared" si="57"/>
        <v>0</v>
      </c>
      <c r="AA914" s="103">
        <f t="shared" si="57"/>
        <v>0</v>
      </c>
      <c r="AB914" s="103">
        <f t="shared" si="57"/>
        <v>0</v>
      </c>
      <c r="AC914" s="104">
        <f t="shared" si="57"/>
        <v>0</v>
      </c>
      <c r="AD914"/>
      <c r="AE914" s="105">
        <f t="shared" si="55"/>
        <v>0</v>
      </c>
      <c r="AG914" s="105">
        <f t="shared" si="55"/>
        <v>0</v>
      </c>
      <c r="AI914" s="105">
        <f t="shared" si="46"/>
        <v>0</v>
      </c>
      <c r="AK914" s="301"/>
      <c r="AL914" s="2"/>
      <c r="AM914" s="2"/>
    </row>
    <row r="915" spans="1:39" ht="12.75" customHeight="1" outlineLevel="1" x14ac:dyDescent="0.25">
      <c r="A915" s="2"/>
      <c r="D915" s="453" t="str">
        <f t="shared" si="47"/>
        <v>[Capacity Charges Service Code Line 40]</v>
      </c>
      <c r="E915" s="102"/>
      <c r="F915" s="140" t="str">
        <f t="shared" si="49"/>
        <v>£000</v>
      </c>
      <c r="G915" s="103">
        <f t="shared" si="57"/>
        <v>0</v>
      </c>
      <c r="H915" s="103">
        <f t="shared" si="57"/>
        <v>0</v>
      </c>
      <c r="I915" s="103">
        <f t="shared" si="57"/>
        <v>0</v>
      </c>
      <c r="J915" s="103">
        <f t="shared" si="57"/>
        <v>0</v>
      </c>
      <c r="K915" s="103">
        <f t="shared" si="57"/>
        <v>0</v>
      </c>
      <c r="L915" s="103">
        <f t="shared" si="57"/>
        <v>0</v>
      </c>
      <c r="M915" s="103">
        <f t="shared" si="57"/>
        <v>0</v>
      </c>
      <c r="N915" s="103">
        <f t="shared" si="57"/>
        <v>0</v>
      </c>
      <c r="O915" s="103">
        <f t="shared" si="57"/>
        <v>0</v>
      </c>
      <c r="P915" s="103">
        <f t="shared" si="57"/>
        <v>0</v>
      </c>
      <c r="Q915" s="103">
        <f t="shared" si="57"/>
        <v>0</v>
      </c>
      <c r="R915" s="103">
        <f t="shared" si="57"/>
        <v>0</v>
      </c>
      <c r="S915" s="103">
        <f t="shared" si="57"/>
        <v>0</v>
      </c>
      <c r="T915" s="103">
        <f t="shared" si="57"/>
        <v>0</v>
      </c>
      <c r="U915" s="103">
        <f t="shared" si="57"/>
        <v>0</v>
      </c>
      <c r="V915" s="103">
        <f t="shared" si="57"/>
        <v>0</v>
      </c>
      <c r="W915" s="103">
        <f t="shared" si="57"/>
        <v>0</v>
      </c>
      <c r="X915" s="103">
        <f t="shared" si="57"/>
        <v>0</v>
      </c>
      <c r="Y915" s="103">
        <f t="shared" si="57"/>
        <v>0</v>
      </c>
      <c r="Z915" s="103">
        <f t="shared" si="57"/>
        <v>0</v>
      </c>
      <c r="AA915" s="103">
        <f t="shared" si="57"/>
        <v>0</v>
      </c>
      <c r="AB915" s="103">
        <f t="shared" si="57"/>
        <v>0</v>
      </c>
      <c r="AC915" s="104">
        <f t="shared" si="57"/>
        <v>0</v>
      </c>
      <c r="AD915"/>
      <c r="AE915" s="105">
        <f t="shared" si="55"/>
        <v>0</v>
      </c>
      <c r="AG915" s="105">
        <f t="shared" si="55"/>
        <v>0</v>
      </c>
      <c r="AI915" s="105">
        <f t="shared" si="46"/>
        <v>0</v>
      </c>
      <c r="AK915" s="301"/>
      <c r="AL915" s="2"/>
      <c r="AM915" s="2"/>
    </row>
    <row r="916" spans="1:39" ht="12.75" customHeight="1" outlineLevel="1" x14ac:dyDescent="0.25">
      <c r="A916" s="2"/>
      <c r="D916" s="453" t="str">
        <f t="shared" si="47"/>
        <v>[Capacity Charges Service Code Line 41]</v>
      </c>
      <c r="E916" s="102"/>
      <c r="F916" s="140" t="str">
        <f t="shared" si="49"/>
        <v>£000</v>
      </c>
      <c r="G916" s="103">
        <f t="shared" si="57"/>
        <v>0</v>
      </c>
      <c r="H916" s="103">
        <f t="shared" si="57"/>
        <v>0</v>
      </c>
      <c r="I916" s="103">
        <f t="shared" si="57"/>
        <v>0</v>
      </c>
      <c r="J916" s="103">
        <f t="shared" si="57"/>
        <v>0</v>
      </c>
      <c r="K916" s="103">
        <f t="shared" si="57"/>
        <v>0</v>
      </c>
      <c r="L916" s="103">
        <f t="shared" si="57"/>
        <v>0</v>
      </c>
      <c r="M916" s="103">
        <f t="shared" si="57"/>
        <v>0</v>
      </c>
      <c r="N916" s="103">
        <f t="shared" si="57"/>
        <v>0</v>
      </c>
      <c r="O916" s="103">
        <f t="shared" si="57"/>
        <v>0</v>
      </c>
      <c r="P916" s="103">
        <f t="shared" si="57"/>
        <v>0</v>
      </c>
      <c r="Q916" s="103">
        <f t="shared" si="57"/>
        <v>0</v>
      </c>
      <c r="R916" s="103">
        <f t="shared" si="57"/>
        <v>0</v>
      </c>
      <c r="S916" s="103">
        <f t="shared" si="57"/>
        <v>0</v>
      </c>
      <c r="T916" s="103">
        <f t="shared" si="57"/>
        <v>0</v>
      </c>
      <c r="U916" s="103">
        <f t="shared" si="57"/>
        <v>0</v>
      </c>
      <c r="V916" s="103">
        <f t="shared" si="57"/>
        <v>0</v>
      </c>
      <c r="W916" s="103">
        <f t="shared" si="57"/>
        <v>0</v>
      </c>
      <c r="X916" s="103">
        <f t="shared" si="57"/>
        <v>0</v>
      </c>
      <c r="Y916" s="103">
        <f t="shared" si="57"/>
        <v>0</v>
      </c>
      <c r="Z916" s="103">
        <f t="shared" si="57"/>
        <v>0</v>
      </c>
      <c r="AA916" s="103">
        <f t="shared" si="57"/>
        <v>0</v>
      </c>
      <c r="AB916" s="103">
        <f t="shared" si="57"/>
        <v>0</v>
      </c>
      <c r="AC916" s="104">
        <f t="shared" si="57"/>
        <v>0</v>
      </c>
      <c r="AD916"/>
      <c r="AE916" s="105">
        <f t="shared" si="55"/>
        <v>0</v>
      </c>
      <c r="AG916" s="105">
        <f t="shared" si="55"/>
        <v>0</v>
      </c>
      <c r="AI916" s="105">
        <f t="shared" si="46"/>
        <v>0</v>
      </c>
      <c r="AK916" s="301"/>
      <c r="AL916" s="2"/>
      <c r="AM916" s="2"/>
    </row>
    <row r="917" spans="1:39" ht="12.75" customHeight="1" outlineLevel="1" x14ac:dyDescent="0.25">
      <c r="A917" s="2"/>
      <c r="D917" s="453" t="str">
        <f t="shared" si="47"/>
        <v>[Capacity Charges Service Code Line 42]</v>
      </c>
      <c r="E917" s="102"/>
      <c r="F917" s="140" t="str">
        <f t="shared" si="49"/>
        <v>£000</v>
      </c>
      <c r="G917" s="103">
        <f t="shared" si="57"/>
        <v>0</v>
      </c>
      <c r="H917" s="103">
        <f t="shared" si="57"/>
        <v>0</v>
      </c>
      <c r="I917" s="103">
        <f t="shared" si="57"/>
        <v>0</v>
      </c>
      <c r="J917" s="103">
        <f t="shared" si="57"/>
        <v>0</v>
      </c>
      <c r="K917" s="103">
        <f t="shared" si="57"/>
        <v>0</v>
      </c>
      <c r="L917" s="103">
        <f t="shared" si="57"/>
        <v>0</v>
      </c>
      <c r="M917" s="103">
        <f t="shared" si="57"/>
        <v>0</v>
      </c>
      <c r="N917" s="103">
        <f t="shared" si="57"/>
        <v>0</v>
      </c>
      <c r="O917" s="103">
        <f t="shared" si="57"/>
        <v>0</v>
      </c>
      <c r="P917" s="103">
        <f t="shared" si="57"/>
        <v>0</v>
      </c>
      <c r="Q917" s="103">
        <f t="shared" si="57"/>
        <v>0</v>
      </c>
      <c r="R917" s="103">
        <f t="shared" si="57"/>
        <v>0</v>
      </c>
      <c r="S917" s="103">
        <f t="shared" si="57"/>
        <v>0</v>
      </c>
      <c r="T917" s="103">
        <f t="shared" si="57"/>
        <v>0</v>
      </c>
      <c r="U917" s="103">
        <f t="shared" si="57"/>
        <v>0</v>
      </c>
      <c r="V917" s="103">
        <f t="shared" si="57"/>
        <v>0</v>
      </c>
      <c r="W917" s="103">
        <f t="shared" si="57"/>
        <v>0</v>
      </c>
      <c r="X917" s="103">
        <f t="shared" si="57"/>
        <v>0</v>
      </c>
      <c r="Y917" s="103">
        <f t="shared" si="57"/>
        <v>0</v>
      </c>
      <c r="Z917" s="103">
        <f t="shared" si="57"/>
        <v>0</v>
      </c>
      <c r="AA917" s="103">
        <f t="shared" si="57"/>
        <v>0</v>
      </c>
      <c r="AB917" s="103">
        <f t="shared" si="57"/>
        <v>0</v>
      </c>
      <c r="AC917" s="104">
        <f t="shared" si="57"/>
        <v>0</v>
      </c>
      <c r="AD917"/>
      <c r="AE917" s="105">
        <f t="shared" si="55"/>
        <v>0</v>
      </c>
      <c r="AG917" s="105">
        <f t="shared" si="55"/>
        <v>0</v>
      </c>
      <c r="AI917" s="105">
        <f t="shared" si="46"/>
        <v>0</v>
      </c>
      <c r="AK917" s="301"/>
      <c r="AL917" s="2"/>
      <c r="AM917" s="2"/>
    </row>
    <row r="918" spans="1:39" ht="12.75" customHeight="1" outlineLevel="1" x14ac:dyDescent="0.25">
      <c r="A918" s="2"/>
      <c r="D918" s="453" t="str">
        <f t="shared" si="47"/>
        <v>[Capacity Charges Service Code Line 43]</v>
      </c>
      <c r="E918" s="102"/>
      <c r="F918" s="140" t="str">
        <f t="shared" si="49"/>
        <v>£000</v>
      </c>
      <c r="G918" s="103">
        <f t="shared" si="57"/>
        <v>0</v>
      </c>
      <c r="H918" s="103">
        <f t="shared" si="57"/>
        <v>0</v>
      </c>
      <c r="I918" s="103">
        <f t="shared" si="57"/>
        <v>0</v>
      </c>
      <c r="J918" s="103">
        <f t="shared" si="57"/>
        <v>0</v>
      </c>
      <c r="K918" s="103">
        <f t="shared" si="57"/>
        <v>0</v>
      </c>
      <c r="L918" s="103">
        <f t="shared" si="57"/>
        <v>0</v>
      </c>
      <c r="M918" s="103">
        <f t="shared" si="57"/>
        <v>0</v>
      </c>
      <c r="N918" s="103">
        <f t="shared" si="57"/>
        <v>0</v>
      </c>
      <c r="O918" s="103">
        <f t="shared" si="57"/>
        <v>0</v>
      </c>
      <c r="P918" s="103">
        <f t="shared" si="57"/>
        <v>0</v>
      </c>
      <c r="Q918" s="103">
        <f t="shared" si="57"/>
        <v>0</v>
      </c>
      <c r="R918" s="103">
        <f t="shared" si="57"/>
        <v>0</v>
      </c>
      <c r="S918" s="103">
        <f t="shared" si="57"/>
        <v>0</v>
      </c>
      <c r="T918" s="103">
        <f t="shared" si="57"/>
        <v>0</v>
      </c>
      <c r="U918" s="103">
        <f t="shared" si="57"/>
        <v>0</v>
      </c>
      <c r="V918" s="103">
        <f t="shared" si="57"/>
        <v>0</v>
      </c>
      <c r="W918" s="103">
        <f t="shared" si="57"/>
        <v>0</v>
      </c>
      <c r="X918" s="103">
        <f t="shared" si="57"/>
        <v>0</v>
      </c>
      <c r="Y918" s="103">
        <f t="shared" si="57"/>
        <v>0</v>
      </c>
      <c r="Z918" s="103">
        <f t="shared" si="57"/>
        <v>0</v>
      </c>
      <c r="AA918" s="103">
        <f t="shared" si="57"/>
        <v>0</v>
      </c>
      <c r="AB918" s="103">
        <f t="shared" si="57"/>
        <v>0</v>
      </c>
      <c r="AC918" s="104">
        <f t="shared" si="57"/>
        <v>0</v>
      </c>
      <c r="AD918"/>
      <c r="AE918" s="105">
        <f t="shared" si="55"/>
        <v>0</v>
      </c>
      <c r="AG918" s="105">
        <f t="shared" si="55"/>
        <v>0</v>
      </c>
      <c r="AI918" s="105">
        <f t="shared" si="46"/>
        <v>0</v>
      </c>
      <c r="AK918" s="301"/>
      <c r="AL918" s="2"/>
      <c r="AM918" s="2"/>
    </row>
    <row r="919" spans="1:39" ht="12.75" customHeight="1" outlineLevel="1" x14ac:dyDescent="0.25">
      <c r="A919" s="2"/>
      <c r="D919" s="453" t="str">
        <f t="shared" si="47"/>
        <v>[Capacity Charges Service Code Line 44]</v>
      </c>
      <c r="E919" s="102"/>
      <c r="F919" s="140" t="str">
        <f t="shared" si="49"/>
        <v>£000</v>
      </c>
      <c r="G919" s="103">
        <f t="shared" si="57"/>
        <v>0</v>
      </c>
      <c r="H919" s="103">
        <f t="shared" si="57"/>
        <v>0</v>
      </c>
      <c r="I919" s="103">
        <f t="shared" si="57"/>
        <v>0</v>
      </c>
      <c r="J919" s="103">
        <f t="shared" si="57"/>
        <v>0</v>
      </c>
      <c r="K919" s="103">
        <f t="shared" si="57"/>
        <v>0</v>
      </c>
      <c r="L919" s="103">
        <f t="shared" si="57"/>
        <v>0</v>
      </c>
      <c r="M919" s="103">
        <f t="shared" si="57"/>
        <v>0</v>
      </c>
      <c r="N919" s="103">
        <f t="shared" si="57"/>
        <v>0</v>
      </c>
      <c r="O919" s="103">
        <f t="shared" si="57"/>
        <v>0</v>
      </c>
      <c r="P919" s="103">
        <f t="shared" si="57"/>
        <v>0</v>
      </c>
      <c r="Q919" s="103">
        <f t="shared" si="57"/>
        <v>0</v>
      </c>
      <c r="R919" s="103">
        <f t="shared" si="57"/>
        <v>0</v>
      </c>
      <c r="S919" s="103">
        <f t="shared" si="57"/>
        <v>0</v>
      </c>
      <c r="T919" s="103">
        <f t="shared" si="57"/>
        <v>0</v>
      </c>
      <c r="U919" s="103">
        <f t="shared" si="57"/>
        <v>0</v>
      </c>
      <c r="V919" s="103">
        <f t="shared" si="57"/>
        <v>0</v>
      </c>
      <c r="W919" s="103">
        <f t="shared" si="57"/>
        <v>0</v>
      </c>
      <c r="X919" s="103">
        <f t="shared" si="57"/>
        <v>0</v>
      </c>
      <c r="Y919" s="103">
        <f t="shared" si="57"/>
        <v>0</v>
      </c>
      <c r="Z919" s="103">
        <f t="shared" si="57"/>
        <v>0</v>
      </c>
      <c r="AA919" s="103">
        <f t="shared" si="57"/>
        <v>0</v>
      </c>
      <c r="AB919" s="103">
        <f t="shared" si="57"/>
        <v>0</v>
      </c>
      <c r="AC919" s="104">
        <f t="shared" si="57"/>
        <v>0</v>
      </c>
      <c r="AD919"/>
      <c r="AE919" s="105">
        <f t="shared" si="55"/>
        <v>0</v>
      </c>
      <c r="AG919" s="105">
        <f t="shared" si="55"/>
        <v>0</v>
      </c>
      <c r="AI919" s="105">
        <f t="shared" si="46"/>
        <v>0</v>
      </c>
      <c r="AK919" s="301"/>
      <c r="AL919" s="2"/>
      <c r="AM919" s="2"/>
    </row>
    <row r="920" spans="1:39" ht="12.75" customHeight="1" outlineLevel="1" x14ac:dyDescent="0.25">
      <c r="A920" s="2"/>
      <c r="D920" s="453" t="str">
        <f t="shared" si="47"/>
        <v>[Capacity Charges Service Code Line 45]</v>
      </c>
      <c r="E920" s="102"/>
      <c r="F920" s="140" t="str">
        <f t="shared" si="49"/>
        <v>£000</v>
      </c>
      <c r="G920" s="103">
        <f t="shared" si="57"/>
        <v>0</v>
      </c>
      <c r="H920" s="103">
        <f t="shared" si="57"/>
        <v>0</v>
      </c>
      <c r="I920" s="103">
        <f t="shared" si="57"/>
        <v>0</v>
      </c>
      <c r="J920" s="103">
        <f t="shared" si="57"/>
        <v>0</v>
      </c>
      <c r="K920" s="103">
        <f t="shared" si="57"/>
        <v>0</v>
      </c>
      <c r="L920" s="103">
        <f t="shared" si="57"/>
        <v>0</v>
      </c>
      <c r="M920" s="103">
        <f t="shared" si="57"/>
        <v>0</v>
      </c>
      <c r="N920" s="103">
        <f t="shared" si="57"/>
        <v>0</v>
      </c>
      <c r="O920" s="103">
        <f t="shared" si="57"/>
        <v>0</v>
      </c>
      <c r="P920" s="103">
        <f t="shared" si="57"/>
        <v>0</v>
      </c>
      <c r="Q920" s="103">
        <f t="shared" si="57"/>
        <v>0</v>
      </c>
      <c r="R920" s="103">
        <f t="shared" si="57"/>
        <v>0</v>
      </c>
      <c r="S920" s="103">
        <f t="shared" si="57"/>
        <v>0</v>
      </c>
      <c r="T920" s="103">
        <f t="shared" si="57"/>
        <v>0</v>
      </c>
      <c r="U920" s="103">
        <f t="shared" si="57"/>
        <v>0</v>
      </c>
      <c r="V920" s="103">
        <f t="shared" si="57"/>
        <v>0</v>
      </c>
      <c r="W920" s="103">
        <f t="shared" si="57"/>
        <v>0</v>
      </c>
      <c r="X920" s="103">
        <f t="shared" si="57"/>
        <v>0</v>
      </c>
      <c r="Y920" s="103">
        <f t="shared" si="57"/>
        <v>0</v>
      </c>
      <c r="Z920" s="103">
        <f t="shared" si="57"/>
        <v>0</v>
      </c>
      <c r="AA920" s="103">
        <f t="shared" si="57"/>
        <v>0</v>
      </c>
      <c r="AB920" s="103">
        <f t="shared" si="57"/>
        <v>0</v>
      </c>
      <c r="AC920" s="104">
        <f t="shared" si="57"/>
        <v>0</v>
      </c>
      <c r="AD920"/>
      <c r="AE920" s="105">
        <f t="shared" si="55"/>
        <v>0</v>
      </c>
      <c r="AG920" s="105">
        <f t="shared" si="55"/>
        <v>0</v>
      </c>
      <c r="AI920" s="105">
        <f t="shared" si="46"/>
        <v>0</v>
      </c>
      <c r="AK920" s="301"/>
      <c r="AL920" s="2"/>
      <c r="AM920" s="2"/>
    </row>
    <row r="921" spans="1:39" ht="12.75" customHeight="1" outlineLevel="1" x14ac:dyDescent="0.25">
      <c r="A921" s="2"/>
      <c r="D921" s="453" t="str">
        <f t="shared" si="47"/>
        <v>[Capacity Charges Service Code Line 46]</v>
      </c>
      <c r="E921" s="102"/>
      <c r="F921" s="140" t="str">
        <f t="shared" si="49"/>
        <v>£000</v>
      </c>
      <c r="G921" s="103">
        <f t="shared" si="57"/>
        <v>0</v>
      </c>
      <c r="H921" s="103">
        <f t="shared" si="57"/>
        <v>0</v>
      </c>
      <c r="I921" s="103">
        <f t="shared" si="57"/>
        <v>0</v>
      </c>
      <c r="J921" s="103">
        <f t="shared" si="57"/>
        <v>0</v>
      </c>
      <c r="K921" s="103">
        <f t="shared" si="57"/>
        <v>0</v>
      </c>
      <c r="L921" s="103">
        <f t="shared" si="57"/>
        <v>0</v>
      </c>
      <c r="M921" s="103">
        <f t="shared" si="57"/>
        <v>0</v>
      </c>
      <c r="N921" s="103">
        <f t="shared" si="57"/>
        <v>0</v>
      </c>
      <c r="O921" s="103">
        <f t="shared" si="57"/>
        <v>0</v>
      </c>
      <c r="P921" s="103">
        <f t="shared" si="57"/>
        <v>0</v>
      </c>
      <c r="Q921" s="103">
        <f t="shared" si="57"/>
        <v>0</v>
      </c>
      <c r="R921" s="103">
        <f t="shared" si="57"/>
        <v>0</v>
      </c>
      <c r="S921" s="103">
        <f t="shared" si="57"/>
        <v>0</v>
      </c>
      <c r="T921" s="103">
        <f t="shared" si="57"/>
        <v>0</v>
      </c>
      <c r="U921" s="103">
        <f t="shared" si="57"/>
        <v>0</v>
      </c>
      <c r="V921" s="103">
        <f t="shared" si="57"/>
        <v>0</v>
      </c>
      <c r="W921" s="103">
        <f t="shared" si="57"/>
        <v>0</v>
      </c>
      <c r="X921" s="103">
        <f t="shared" si="57"/>
        <v>0</v>
      </c>
      <c r="Y921" s="103">
        <f t="shared" si="57"/>
        <v>0</v>
      </c>
      <c r="Z921" s="103">
        <f t="shared" si="57"/>
        <v>0</v>
      </c>
      <c r="AA921" s="103">
        <f t="shared" si="57"/>
        <v>0</v>
      </c>
      <c r="AB921" s="103">
        <f t="shared" si="57"/>
        <v>0</v>
      </c>
      <c r="AC921" s="104">
        <f t="shared" si="57"/>
        <v>0</v>
      </c>
      <c r="AD921"/>
      <c r="AE921" s="105">
        <f t="shared" si="55"/>
        <v>0</v>
      </c>
      <c r="AG921" s="105">
        <f t="shared" si="55"/>
        <v>0</v>
      </c>
      <c r="AI921" s="105">
        <f t="shared" si="46"/>
        <v>0</v>
      </c>
      <c r="AK921" s="301"/>
      <c r="AL921" s="2"/>
      <c r="AM921" s="2"/>
    </row>
    <row r="922" spans="1:39" ht="12.75" customHeight="1" outlineLevel="1" x14ac:dyDescent="0.25">
      <c r="A922" s="2"/>
      <c r="D922" s="453" t="str">
        <f t="shared" si="47"/>
        <v>[Capacity Charges Service Code Line 47]</v>
      </c>
      <c r="E922" s="102"/>
      <c r="F922" s="140" t="str">
        <f t="shared" si="49"/>
        <v>£000</v>
      </c>
      <c r="G922" s="103">
        <f t="shared" si="57"/>
        <v>0</v>
      </c>
      <c r="H922" s="103">
        <f t="shared" si="57"/>
        <v>0</v>
      </c>
      <c r="I922" s="103">
        <f t="shared" si="57"/>
        <v>0</v>
      </c>
      <c r="J922" s="103">
        <f t="shared" si="57"/>
        <v>0</v>
      </c>
      <c r="K922" s="103">
        <f t="shared" si="57"/>
        <v>0</v>
      </c>
      <c r="L922" s="103">
        <f t="shared" si="57"/>
        <v>0</v>
      </c>
      <c r="M922" s="103">
        <f t="shared" si="57"/>
        <v>0</v>
      </c>
      <c r="N922" s="103">
        <f t="shared" si="57"/>
        <v>0</v>
      </c>
      <c r="O922" s="103">
        <f t="shared" si="57"/>
        <v>0</v>
      </c>
      <c r="P922" s="103">
        <f t="shared" si="57"/>
        <v>0</v>
      </c>
      <c r="Q922" s="103">
        <f t="shared" si="57"/>
        <v>0</v>
      </c>
      <c r="R922" s="103">
        <f t="shared" si="57"/>
        <v>0</v>
      </c>
      <c r="S922" s="103">
        <f t="shared" si="57"/>
        <v>0</v>
      </c>
      <c r="T922" s="103">
        <f t="shared" si="57"/>
        <v>0</v>
      </c>
      <c r="U922" s="103">
        <f t="shared" si="57"/>
        <v>0</v>
      </c>
      <c r="V922" s="103">
        <f t="shared" si="57"/>
        <v>0</v>
      </c>
      <c r="W922" s="103">
        <f t="shared" si="57"/>
        <v>0</v>
      </c>
      <c r="X922" s="103">
        <f t="shared" si="57"/>
        <v>0</v>
      </c>
      <c r="Y922" s="103">
        <f t="shared" si="57"/>
        <v>0</v>
      </c>
      <c r="Z922" s="103">
        <f t="shared" si="57"/>
        <v>0</v>
      </c>
      <c r="AA922" s="103">
        <f t="shared" si="57"/>
        <v>0</v>
      </c>
      <c r="AB922" s="103">
        <f t="shared" si="57"/>
        <v>0</v>
      </c>
      <c r="AC922" s="104">
        <f t="shared" si="57"/>
        <v>0</v>
      </c>
      <c r="AD922"/>
      <c r="AE922" s="105">
        <f t="shared" si="55"/>
        <v>0</v>
      </c>
      <c r="AG922" s="105">
        <f t="shared" si="55"/>
        <v>0</v>
      </c>
      <c r="AI922" s="105">
        <f t="shared" si="46"/>
        <v>0</v>
      </c>
      <c r="AK922" s="301"/>
      <c r="AL922" s="2"/>
      <c r="AM922" s="2"/>
    </row>
    <row r="923" spans="1:39" ht="12.75" customHeight="1" outlineLevel="1" x14ac:dyDescent="0.25">
      <c r="A923" s="2"/>
      <c r="D923" s="453" t="str">
        <f t="shared" si="47"/>
        <v>[Capacity Charges Service Code Line 48]</v>
      </c>
      <c r="E923" s="102"/>
      <c r="F923" s="140" t="str">
        <f t="shared" si="49"/>
        <v>£000</v>
      </c>
      <c r="G923" s="103">
        <f t="shared" si="57"/>
        <v>0</v>
      </c>
      <c r="H923" s="103">
        <f t="shared" si="57"/>
        <v>0</v>
      </c>
      <c r="I923" s="103">
        <f t="shared" si="57"/>
        <v>0</v>
      </c>
      <c r="J923" s="103">
        <f t="shared" si="57"/>
        <v>0</v>
      </c>
      <c r="K923" s="103">
        <f t="shared" si="57"/>
        <v>0</v>
      </c>
      <c r="L923" s="103">
        <f t="shared" si="57"/>
        <v>0</v>
      </c>
      <c r="M923" s="103">
        <f t="shared" si="57"/>
        <v>0</v>
      </c>
      <c r="N923" s="103">
        <f t="shared" si="57"/>
        <v>0</v>
      </c>
      <c r="O923" s="103">
        <f t="shared" si="57"/>
        <v>0</v>
      </c>
      <c r="P923" s="103">
        <f t="shared" si="57"/>
        <v>0</v>
      </c>
      <c r="Q923" s="103">
        <f t="shared" si="57"/>
        <v>0</v>
      </c>
      <c r="R923" s="103">
        <f t="shared" si="57"/>
        <v>0</v>
      </c>
      <c r="S923" s="103">
        <f t="shared" si="57"/>
        <v>0</v>
      </c>
      <c r="T923" s="103">
        <f t="shared" si="57"/>
        <v>0</v>
      </c>
      <c r="U923" s="103">
        <f t="shared" si="57"/>
        <v>0</v>
      </c>
      <c r="V923" s="103">
        <f t="shared" si="57"/>
        <v>0</v>
      </c>
      <c r="W923" s="103">
        <f t="shared" si="57"/>
        <v>0</v>
      </c>
      <c r="X923" s="103">
        <f t="shared" si="57"/>
        <v>0</v>
      </c>
      <c r="Y923" s="103">
        <f t="shared" si="57"/>
        <v>0</v>
      </c>
      <c r="Z923" s="103">
        <f t="shared" si="57"/>
        <v>0</v>
      </c>
      <c r="AA923" s="103">
        <f t="shared" si="57"/>
        <v>0</v>
      </c>
      <c r="AB923" s="103">
        <f t="shared" si="57"/>
        <v>0</v>
      </c>
      <c r="AC923" s="104">
        <f t="shared" si="57"/>
        <v>0</v>
      </c>
      <c r="AD923"/>
      <c r="AE923" s="105">
        <f t="shared" si="55"/>
        <v>0</v>
      </c>
      <c r="AG923" s="105">
        <f t="shared" si="55"/>
        <v>0</v>
      </c>
      <c r="AI923" s="105">
        <f t="shared" si="46"/>
        <v>0</v>
      </c>
      <c r="AK923" s="301"/>
      <c r="AL923" s="2"/>
      <c r="AM923" s="2"/>
    </row>
    <row r="924" spans="1:39" ht="12.75" customHeight="1" outlineLevel="1" x14ac:dyDescent="0.25">
      <c r="A924" s="2"/>
      <c r="D924" s="453" t="str">
        <f t="shared" si="47"/>
        <v>[Capacity Charges Service Code Line 49]</v>
      </c>
      <c r="E924" s="102"/>
      <c r="F924" s="140" t="str">
        <f t="shared" si="49"/>
        <v>£000</v>
      </c>
      <c r="G924" s="103">
        <f t="shared" si="57"/>
        <v>0</v>
      </c>
      <c r="H924" s="103">
        <f t="shared" si="57"/>
        <v>0</v>
      </c>
      <c r="I924" s="103">
        <f t="shared" ref="I924:AC925" si="58">I712*I816</f>
        <v>0</v>
      </c>
      <c r="J924" s="103">
        <f t="shared" si="58"/>
        <v>0</v>
      </c>
      <c r="K924" s="103">
        <f t="shared" si="58"/>
        <v>0</v>
      </c>
      <c r="L924" s="103">
        <f t="shared" si="58"/>
        <v>0</v>
      </c>
      <c r="M924" s="103">
        <f t="shared" si="58"/>
        <v>0</v>
      </c>
      <c r="N924" s="103">
        <f t="shared" si="58"/>
        <v>0</v>
      </c>
      <c r="O924" s="103">
        <f t="shared" si="58"/>
        <v>0</v>
      </c>
      <c r="P924" s="103">
        <f t="shared" si="58"/>
        <v>0</v>
      </c>
      <c r="Q924" s="103">
        <f t="shared" si="58"/>
        <v>0</v>
      </c>
      <c r="R924" s="103">
        <f t="shared" si="58"/>
        <v>0</v>
      </c>
      <c r="S924" s="103">
        <f t="shared" si="58"/>
        <v>0</v>
      </c>
      <c r="T924" s="103">
        <f t="shared" si="58"/>
        <v>0</v>
      </c>
      <c r="U924" s="103">
        <f t="shared" si="58"/>
        <v>0</v>
      </c>
      <c r="V924" s="103">
        <f t="shared" si="58"/>
        <v>0</v>
      </c>
      <c r="W924" s="103">
        <f t="shared" si="58"/>
        <v>0</v>
      </c>
      <c r="X924" s="103">
        <f t="shared" si="58"/>
        <v>0</v>
      </c>
      <c r="Y924" s="103">
        <f t="shared" si="58"/>
        <v>0</v>
      </c>
      <c r="Z924" s="103">
        <f t="shared" si="58"/>
        <v>0</v>
      </c>
      <c r="AA924" s="103">
        <f t="shared" si="58"/>
        <v>0</v>
      </c>
      <c r="AB924" s="103">
        <f t="shared" si="58"/>
        <v>0</v>
      </c>
      <c r="AC924" s="104">
        <f t="shared" si="58"/>
        <v>0</v>
      </c>
      <c r="AD924"/>
      <c r="AE924" s="105">
        <f>AE712*AE816</f>
        <v>0</v>
      </c>
      <c r="AG924" s="105">
        <f>AG712*AG816</f>
        <v>0</v>
      </c>
      <c r="AI924" s="105">
        <f t="shared" si="46"/>
        <v>0</v>
      </c>
      <c r="AK924" s="301"/>
      <c r="AL924" s="2"/>
      <c r="AM924" s="2"/>
    </row>
    <row r="925" spans="1:39" ht="12.75" customHeight="1" outlineLevel="1" x14ac:dyDescent="0.25">
      <c r="A925" s="2"/>
      <c r="D925" s="454" t="str">
        <f t="shared" si="47"/>
        <v>[Capacity Charges Service Code Line 50]</v>
      </c>
      <c r="E925" s="287"/>
      <c r="F925" s="150" t="str">
        <f t="shared" si="49"/>
        <v>£000</v>
      </c>
      <c r="G925" s="113">
        <f t="shared" ref="G925:H925" si="59">G713*G817</f>
        <v>0</v>
      </c>
      <c r="H925" s="113">
        <f t="shared" si="59"/>
        <v>0</v>
      </c>
      <c r="I925" s="113">
        <f t="shared" si="58"/>
        <v>0</v>
      </c>
      <c r="J925" s="113">
        <f t="shared" si="58"/>
        <v>0</v>
      </c>
      <c r="K925" s="113">
        <f t="shared" si="58"/>
        <v>0</v>
      </c>
      <c r="L925" s="113">
        <f t="shared" si="58"/>
        <v>0</v>
      </c>
      <c r="M925" s="113">
        <f t="shared" si="58"/>
        <v>0</v>
      </c>
      <c r="N925" s="113">
        <f t="shared" si="58"/>
        <v>0</v>
      </c>
      <c r="O925" s="113">
        <f t="shared" si="58"/>
        <v>0</v>
      </c>
      <c r="P925" s="113">
        <f t="shared" si="58"/>
        <v>0</v>
      </c>
      <c r="Q925" s="113">
        <f t="shared" si="58"/>
        <v>0</v>
      </c>
      <c r="R925" s="113">
        <f t="shared" si="58"/>
        <v>0</v>
      </c>
      <c r="S925" s="113">
        <f t="shared" si="58"/>
        <v>0</v>
      </c>
      <c r="T925" s="113">
        <f t="shared" si="58"/>
        <v>0</v>
      </c>
      <c r="U925" s="113">
        <f t="shared" si="58"/>
        <v>0</v>
      </c>
      <c r="V925" s="113">
        <f t="shared" si="58"/>
        <v>0</v>
      </c>
      <c r="W925" s="113">
        <f t="shared" si="58"/>
        <v>0</v>
      </c>
      <c r="X925" s="113">
        <f t="shared" si="58"/>
        <v>0</v>
      </c>
      <c r="Y925" s="113">
        <f t="shared" si="58"/>
        <v>0</v>
      </c>
      <c r="Z925" s="113">
        <f t="shared" si="58"/>
        <v>0</v>
      </c>
      <c r="AA925" s="113">
        <f t="shared" si="58"/>
        <v>0</v>
      </c>
      <c r="AB925" s="113">
        <f t="shared" si="58"/>
        <v>0</v>
      </c>
      <c r="AC925" s="114">
        <f t="shared" si="58"/>
        <v>0</v>
      </c>
      <c r="AD925"/>
      <c r="AE925" s="115">
        <f>AE713*AE817</f>
        <v>0</v>
      </c>
      <c r="AG925" s="115">
        <f>AG713*AG817</f>
        <v>0</v>
      </c>
      <c r="AI925" s="115">
        <f t="shared" si="46"/>
        <v>0</v>
      </c>
      <c r="AK925" s="411"/>
      <c r="AL925" s="2"/>
      <c r="AM925" s="2"/>
    </row>
    <row r="926" spans="1:39" customFormat="1" ht="12.75" customHeight="1" outlineLevel="1" x14ac:dyDescent="0.2">
      <c r="AK926" s="181"/>
    </row>
    <row r="927" spans="1:39" ht="12.75" customHeight="1" outlineLevel="1" x14ac:dyDescent="0.25">
      <c r="A927" s="2"/>
      <c r="D927" s="292" t="str">
        <f>"Total "&amp;C875</f>
        <v>Total Weekend Capacity Charge</v>
      </c>
      <c r="E927" s="308"/>
      <c r="F927" s="309" t="str">
        <f>F925</f>
        <v>£000</v>
      </c>
      <c r="G927" s="310">
        <f>SUM(G876:G925)</f>
        <v>0</v>
      </c>
      <c r="H927" s="310">
        <f t="shared" ref="H927:AC927" si="60">SUM(H876:H925)</f>
        <v>0</v>
      </c>
      <c r="I927" s="310">
        <f t="shared" si="60"/>
        <v>0</v>
      </c>
      <c r="J927" s="310">
        <f t="shared" si="60"/>
        <v>0</v>
      </c>
      <c r="K927" s="310">
        <f t="shared" si="60"/>
        <v>0</v>
      </c>
      <c r="L927" s="310">
        <f t="shared" si="60"/>
        <v>0</v>
      </c>
      <c r="M927" s="310">
        <f t="shared" si="60"/>
        <v>0</v>
      </c>
      <c r="N927" s="310">
        <f t="shared" si="60"/>
        <v>0</v>
      </c>
      <c r="O927" s="310">
        <f t="shared" si="60"/>
        <v>0</v>
      </c>
      <c r="P927" s="310">
        <f t="shared" si="60"/>
        <v>0</v>
      </c>
      <c r="Q927" s="310">
        <f t="shared" si="60"/>
        <v>0</v>
      </c>
      <c r="R927" s="310">
        <f t="shared" si="60"/>
        <v>0</v>
      </c>
      <c r="S927" s="310">
        <f t="shared" si="60"/>
        <v>0</v>
      </c>
      <c r="T927" s="310">
        <f t="shared" si="60"/>
        <v>0</v>
      </c>
      <c r="U927" s="310">
        <f t="shared" si="60"/>
        <v>0</v>
      </c>
      <c r="V927" s="310">
        <f t="shared" si="60"/>
        <v>0</v>
      </c>
      <c r="W927" s="310">
        <f t="shared" si="60"/>
        <v>0</v>
      </c>
      <c r="X927" s="310">
        <f t="shared" si="60"/>
        <v>0</v>
      </c>
      <c r="Y927" s="310">
        <f t="shared" si="60"/>
        <v>0</v>
      </c>
      <c r="Z927" s="310">
        <f t="shared" si="60"/>
        <v>0</v>
      </c>
      <c r="AA927" s="310">
        <f t="shared" si="60"/>
        <v>0</v>
      </c>
      <c r="AB927" s="310">
        <f t="shared" si="60"/>
        <v>0</v>
      </c>
      <c r="AC927" s="298">
        <f t="shared" si="60"/>
        <v>0</v>
      </c>
      <c r="AD927"/>
      <c r="AE927" s="299">
        <f>SUM(AE876:AE925)</f>
        <v>0</v>
      </c>
      <c r="AG927" s="299">
        <f>SUM(AG876:AG925)</f>
        <v>0</v>
      </c>
      <c r="AI927" s="299">
        <f>SUM(AI876:AI925)</f>
        <v>0</v>
      </c>
      <c r="AK927" s="296"/>
      <c r="AL927" s="2"/>
      <c r="AM927" s="2"/>
    </row>
    <row r="928" spans="1:39" customFormat="1" ht="12.75" customHeight="1" outlineLevel="1" x14ac:dyDescent="0.2">
      <c r="AK928" s="181"/>
    </row>
    <row r="929" spans="1:39" ht="12.75" customHeight="1" outlineLevel="1" x14ac:dyDescent="0.25">
      <c r="A929" s="2"/>
      <c r="D929" s="292" t="str">
        <f>"Total "&amp;B609</f>
        <v>Total Capacity Charges</v>
      </c>
      <c r="E929" s="308"/>
      <c r="F929" s="309" t="str">
        <f>F927</f>
        <v>£000</v>
      </c>
      <c r="G929" s="310">
        <f t="shared" ref="G929:AC929" si="61">SUM(G873,G927)</f>
        <v>0</v>
      </c>
      <c r="H929" s="310">
        <f t="shared" si="61"/>
        <v>0</v>
      </c>
      <c r="I929" s="310">
        <f t="shared" si="61"/>
        <v>0</v>
      </c>
      <c r="J929" s="310">
        <f t="shared" si="61"/>
        <v>0</v>
      </c>
      <c r="K929" s="310">
        <f t="shared" si="61"/>
        <v>0</v>
      </c>
      <c r="L929" s="310">
        <f t="shared" si="61"/>
        <v>0</v>
      </c>
      <c r="M929" s="310">
        <f t="shared" si="61"/>
        <v>0</v>
      </c>
      <c r="N929" s="310">
        <f t="shared" si="61"/>
        <v>0</v>
      </c>
      <c r="O929" s="310">
        <f t="shared" si="61"/>
        <v>0</v>
      </c>
      <c r="P929" s="310">
        <f t="shared" si="61"/>
        <v>0</v>
      </c>
      <c r="Q929" s="310">
        <f t="shared" si="61"/>
        <v>0</v>
      </c>
      <c r="R929" s="310">
        <f t="shared" si="61"/>
        <v>0</v>
      </c>
      <c r="S929" s="310">
        <f t="shared" si="61"/>
        <v>0</v>
      </c>
      <c r="T929" s="310">
        <f t="shared" si="61"/>
        <v>0</v>
      </c>
      <c r="U929" s="310">
        <f t="shared" si="61"/>
        <v>0</v>
      </c>
      <c r="V929" s="310">
        <f t="shared" si="61"/>
        <v>0</v>
      </c>
      <c r="W929" s="310">
        <f t="shared" si="61"/>
        <v>0</v>
      </c>
      <c r="X929" s="310">
        <f t="shared" si="61"/>
        <v>0</v>
      </c>
      <c r="Y929" s="310">
        <f t="shared" si="61"/>
        <v>0</v>
      </c>
      <c r="Z929" s="310">
        <f t="shared" si="61"/>
        <v>0</v>
      </c>
      <c r="AA929" s="310">
        <f t="shared" si="61"/>
        <v>0</v>
      </c>
      <c r="AB929" s="310">
        <f t="shared" si="61"/>
        <v>0</v>
      </c>
      <c r="AC929" s="298">
        <f t="shared" si="61"/>
        <v>0</v>
      </c>
      <c r="AD929"/>
      <c r="AE929" s="299">
        <f>SUM(AE873,AE927)</f>
        <v>0</v>
      </c>
      <c r="AG929" s="299">
        <f>SUM(AG873,AG927)</f>
        <v>0</v>
      </c>
      <c r="AI929" s="299">
        <f>SUM(AI873,AI927)</f>
        <v>0</v>
      </c>
      <c r="AK929" s="296"/>
      <c r="AL929" s="2"/>
      <c r="AM929" s="2"/>
    </row>
    <row r="930" spans="1:39" ht="12.6" customHeight="1" outlineLevel="1" x14ac:dyDescent="0.25">
      <c r="G930" s="103"/>
      <c r="H930" s="103"/>
      <c r="I930" s="103"/>
      <c r="J930" s="103"/>
      <c r="K930" s="103"/>
      <c r="L930" s="103"/>
      <c r="M930" s="103"/>
      <c r="N930" s="103"/>
      <c r="O930" s="103"/>
      <c r="P930" s="103"/>
      <c r="Q930" s="103"/>
      <c r="R930" s="103"/>
      <c r="S930" s="103"/>
      <c r="T930" s="103"/>
      <c r="U930" s="103"/>
      <c r="V930" s="103"/>
      <c r="W930" s="103"/>
      <c r="X930" s="103"/>
      <c r="Y930" s="103"/>
      <c r="Z930" s="103"/>
      <c r="AA930" s="103"/>
      <c r="AB930" s="103"/>
      <c r="AC930" s="103"/>
      <c r="AE930" s="103"/>
      <c r="AG930" s="103"/>
      <c r="AI930" s="103"/>
    </row>
    <row r="931" spans="1:39" customFormat="1" ht="11.4" x14ac:dyDescent="0.2"/>
    <row r="932" spans="1:39" ht="14.4" collapsed="1" x14ac:dyDescent="0.25">
      <c r="B932" s="463" t="str">
        <f>'Line Items'!B1565</f>
        <v>Station &amp; Depot Access Charges</v>
      </c>
      <c r="C932" s="463"/>
      <c r="D932" s="464"/>
      <c r="E932" s="464"/>
      <c r="F932" s="463"/>
      <c r="G932" s="465"/>
      <c r="H932" s="465"/>
      <c r="I932" s="465"/>
      <c r="J932" s="465"/>
      <c r="K932" s="465"/>
      <c r="L932" s="465"/>
      <c r="M932" s="465"/>
      <c r="N932" s="465"/>
      <c r="O932" s="465"/>
      <c r="P932" s="465"/>
      <c r="Q932" s="465"/>
      <c r="R932" s="465"/>
      <c r="S932" s="465"/>
      <c r="T932" s="465"/>
      <c r="U932" s="465"/>
      <c r="V932" s="465"/>
      <c r="W932" s="465"/>
      <c r="X932" s="465"/>
      <c r="Y932" s="465"/>
      <c r="Z932" s="465"/>
      <c r="AA932" s="465"/>
      <c r="AB932" s="465"/>
      <c r="AC932" s="465"/>
      <c r="AD932" s="463"/>
      <c r="AE932" s="465"/>
      <c r="AF932" s="463"/>
      <c r="AG932" s="465"/>
      <c r="AH932" s="463"/>
      <c r="AI932" s="465"/>
      <c r="AJ932" s="463"/>
      <c r="AK932" s="463"/>
    </row>
    <row r="933" spans="1:39" customFormat="1" ht="11.4" x14ac:dyDescent="0.2"/>
    <row r="934" spans="1:39" ht="12.75" customHeight="1" outlineLevel="1" x14ac:dyDescent="0.25">
      <c r="C934" s="205" t="str">
        <f>'Line Items'!C1567</f>
        <v>Stations &amp; Depots</v>
      </c>
      <c r="G934" s="103"/>
      <c r="H934" s="103"/>
      <c r="I934" s="103"/>
      <c r="J934" s="103"/>
      <c r="K934" s="103"/>
      <c r="L934" s="103"/>
      <c r="M934" s="103"/>
      <c r="N934" s="103"/>
      <c r="O934" s="103"/>
      <c r="P934" s="103"/>
      <c r="Q934" s="103"/>
      <c r="R934" s="103"/>
      <c r="S934" s="103"/>
      <c r="T934" s="103"/>
      <c r="U934" s="103"/>
      <c r="V934" s="103"/>
      <c r="W934" s="103"/>
      <c r="X934" s="103"/>
      <c r="Y934" s="103"/>
      <c r="Z934" s="103"/>
      <c r="AA934" s="103"/>
      <c r="AB934" s="103"/>
      <c r="AC934" s="103"/>
      <c r="AE934" s="103"/>
      <c r="AG934" s="103"/>
      <c r="AI934" s="103"/>
    </row>
    <row r="935" spans="1:39" ht="12.75" customHeight="1" outlineLevel="1" x14ac:dyDescent="0.25">
      <c r="D935" s="427" t="str">
        <f>'Line Items'!D1568</f>
        <v>Number of SFO Stations</v>
      </c>
      <c r="E935" s="439"/>
      <c r="F935" s="440" t="s">
        <v>667</v>
      </c>
      <c r="G935" s="441"/>
      <c r="H935" s="441"/>
      <c r="I935" s="441"/>
      <c r="J935" s="441"/>
      <c r="K935" s="441"/>
      <c r="L935" s="441"/>
      <c r="M935" s="441"/>
      <c r="N935" s="441"/>
      <c r="O935" s="441"/>
      <c r="P935" s="441"/>
      <c r="Q935" s="441"/>
      <c r="R935" s="441"/>
      <c r="S935" s="441"/>
      <c r="T935" s="441"/>
      <c r="U935" s="441"/>
      <c r="V935" s="441"/>
      <c r="W935" s="441"/>
      <c r="X935" s="441"/>
      <c r="Y935" s="441"/>
      <c r="Z935" s="441"/>
      <c r="AA935" s="441"/>
      <c r="AB935" s="441"/>
      <c r="AC935" s="456"/>
      <c r="AE935" s="359"/>
      <c r="AG935" s="359"/>
      <c r="AI935" s="359"/>
      <c r="AK935" s="356"/>
    </row>
    <row r="936" spans="1:39" ht="12.75" customHeight="1" outlineLevel="1" x14ac:dyDescent="0.25">
      <c r="D936" s="139" t="str">
        <f>'Line Items'!D1569</f>
        <v>Number of Independent Stations</v>
      </c>
      <c r="E936" s="102"/>
      <c r="F936" s="140" t="str">
        <f>F935</f>
        <v>#</v>
      </c>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4"/>
      <c r="AE936" s="285"/>
      <c r="AG936" s="285"/>
      <c r="AI936" s="285"/>
      <c r="AK936" s="301"/>
    </row>
    <row r="937" spans="1:39" ht="12.6" customHeight="1" outlineLevel="1" x14ac:dyDescent="0.25">
      <c r="D937" s="111" t="str">
        <f>'Line Items'!D1570</f>
        <v>Number of Depots</v>
      </c>
      <c r="E937" s="287"/>
      <c r="F937" s="150" t="str">
        <f>F935</f>
        <v>#</v>
      </c>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9"/>
      <c r="AE937" s="290"/>
      <c r="AG937" s="290"/>
      <c r="AI937" s="290"/>
      <c r="AK937" s="302"/>
    </row>
    <row r="938" spans="1:39" ht="12.75" customHeight="1" outlineLevel="1" x14ac:dyDescent="0.25">
      <c r="G938" s="103"/>
      <c r="H938" s="103"/>
      <c r="I938" s="103"/>
      <c r="J938" s="103"/>
      <c r="K938" s="103"/>
      <c r="L938" s="103"/>
      <c r="M938" s="103"/>
      <c r="N938" s="103"/>
      <c r="O938" s="103"/>
      <c r="P938" s="103"/>
      <c r="Q938" s="103"/>
      <c r="R938" s="103"/>
      <c r="S938" s="103"/>
      <c r="T938" s="103"/>
      <c r="U938" s="103"/>
      <c r="V938" s="103"/>
      <c r="W938" s="103"/>
      <c r="X938" s="103"/>
      <c r="Y938" s="103"/>
      <c r="Z938" s="103"/>
      <c r="AA938" s="103"/>
      <c r="AB938" s="103"/>
      <c r="AC938" s="103"/>
      <c r="AE938" s="103"/>
      <c r="AG938" s="103"/>
      <c r="AI938" s="103"/>
    </row>
    <row r="939" spans="1:39" ht="12.75" customHeight="1" outlineLevel="1" x14ac:dyDescent="0.25">
      <c r="D939" s="292" t="str">
        <f>"Total "&amp;C934</f>
        <v>Total Stations &amp; Depots</v>
      </c>
      <c r="E939" s="308"/>
      <c r="F939" s="309" t="str">
        <f>F937</f>
        <v>#</v>
      </c>
      <c r="G939" s="310">
        <f>SUM(G935:G937)</f>
        <v>0</v>
      </c>
      <c r="H939" s="310">
        <f t="shared" ref="H939:S939" si="62">SUM(H935:H937)</f>
        <v>0</v>
      </c>
      <c r="I939" s="310">
        <f t="shared" si="62"/>
        <v>0</v>
      </c>
      <c r="J939" s="310">
        <f t="shared" si="62"/>
        <v>0</v>
      </c>
      <c r="K939" s="310">
        <f t="shared" si="62"/>
        <v>0</v>
      </c>
      <c r="L939" s="310">
        <f t="shared" si="62"/>
        <v>0</v>
      </c>
      <c r="M939" s="310">
        <f t="shared" si="62"/>
        <v>0</v>
      </c>
      <c r="N939" s="310">
        <f t="shared" si="62"/>
        <v>0</v>
      </c>
      <c r="O939" s="310">
        <f t="shared" si="62"/>
        <v>0</v>
      </c>
      <c r="P939" s="310">
        <f t="shared" si="62"/>
        <v>0</v>
      </c>
      <c r="Q939" s="310">
        <f t="shared" si="62"/>
        <v>0</v>
      </c>
      <c r="R939" s="310">
        <f t="shared" si="62"/>
        <v>0</v>
      </c>
      <c r="S939" s="310">
        <f t="shared" si="62"/>
        <v>0</v>
      </c>
      <c r="T939" s="310">
        <f>SUM(T935:T937)</f>
        <v>0</v>
      </c>
      <c r="U939" s="310">
        <f>SUM(U935:U937)</f>
        <v>0</v>
      </c>
      <c r="V939" s="310">
        <f t="shared" ref="V939:AC939" si="63">SUM(V935:V937)</f>
        <v>0</v>
      </c>
      <c r="W939" s="310">
        <f t="shared" si="63"/>
        <v>0</v>
      </c>
      <c r="X939" s="310">
        <f t="shared" si="63"/>
        <v>0</v>
      </c>
      <c r="Y939" s="310">
        <f t="shared" si="63"/>
        <v>0</v>
      </c>
      <c r="Z939" s="310">
        <f t="shared" si="63"/>
        <v>0</v>
      </c>
      <c r="AA939" s="310">
        <f t="shared" si="63"/>
        <v>0</v>
      </c>
      <c r="AB939" s="310">
        <f t="shared" si="63"/>
        <v>0</v>
      </c>
      <c r="AC939" s="298">
        <f t="shared" si="63"/>
        <v>0</v>
      </c>
      <c r="AE939" s="299">
        <f>SUM(AE935:AE937)</f>
        <v>0</v>
      </c>
      <c r="AG939" s="299">
        <f>SUM(AG935:AG937)</f>
        <v>0</v>
      </c>
      <c r="AI939" s="299">
        <f>SUM(AI935:AI937)</f>
        <v>0</v>
      </c>
      <c r="AK939" s="296"/>
    </row>
    <row r="940" spans="1:39" ht="12.75" customHeight="1" outlineLevel="1" x14ac:dyDescent="0.25">
      <c r="G940" s="103"/>
      <c r="H940" s="103"/>
      <c r="I940" s="103"/>
      <c r="J940" s="103"/>
      <c r="K940" s="103"/>
      <c r="L940" s="103"/>
      <c r="M940" s="103"/>
      <c r="N940" s="103"/>
      <c r="O940" s="103"/>
      <c r="P940" s="103"/>
      <c r="Q940" s="103"/>
      <c r="R940" s="103"/>
      <c r="S940" s="103"/>
      <c r="T940" s="103"/>
      <c r="U940" s="103"/>
      <c r="V940" s="103"/>
      <c r="W940" s="103"/>
      <c r="X940" s="103"/>
      <c r="Y940" s="103"/>
      <c r="Z940" s="103"/>
      <c r="AA940" s="103"/>
      <c r="AB940" s="103"/>
      <c r="AC940" s="103"/>
      <c r="AE940" s="103"/>
      <c r="AG940" s="103"/>
      <c r="AI940" s="103"/>
    </row>
    <row r="941" spans="1:39" ht="12.75" customHeight="1" outlineLevel="1" x14ac:dyDescent="0.25">
      <c r="C941" s="186" t="str">
        <f>'Line Items'!C1572</f>
        <v>SFO Station Access Long Term Charge (First Reserve Rent)</v>
      </c>
      <c r="G941" s="103"/>
      <c r="H941" s="103"/>
      <c r="I941" s="103"/>
      <c r="J941" s="103"/>
      <c r="K941" s="103"/>
      <c r="L941" s="103"/>
      <c r="M941" s="103"/>
      <c r="N941" s="103"/>
      <c r="O941" s="103"/>
      <c r="P941" s="103"/>
      <c r="Q941" s="103"/>
      <c r="R941" s="103"/>
      <c r="S941" s="103"/>
      <c r="T941" s="103"/>
      <c r="U941" s="103"/>
      <c r="V941" s="103"/>
      <c r="W941" s="103"/>
      <c r="X941" s="103"/>
      <c r="Y941" s="103"/>
      <c r="Z941" s="103"/>
      <c r="AA941" s="103"/>
      <c r="AB941" s="103"/>
      <c r="AC941" s="103"/>
      <c r="AE941" s="103"/>
      <c r="AG941" s="103"/>
      <c r="AI941" s="103"/>
    </row>
    <row r="942" spans="1:39" ht="12.75" customHeight="1" outlineLevel="2" x14ac:dyDescent="0.25">
      <c r="D942" s="466" t="str">
        <f>'Line Items'!D1573</f>
        <v>Alfreton</v>
      </c>
      <c r="E942" s="467"/>
      <c r="F942" s="468" t="s">
        <v>556</v>
      </c>
      <c r="G942" s="469"/>
      <c r="H942" s="469"/>
      <c r="I942" s="469"/>
      <c r="J942" s="469"/>
      <c r="K942" s="469"/>
      <c r="L942" s="469"/>
      <c r="M942" s="469"/>
      <c r="N942" s="469"/>
      <c r="O942" s="469"/>
      <c r="P942" s="469"/>
      <c r="Q942" s="469"/>
      <c r="R942" s="469"/>
      <c r="S942" s="469"/>
      <c r="T942" s="469"/>
      <c r="U942" s="469"/>
      <c r="V942" s="469"/>
      <c r="W942" s="469"/>
      <c r="X942" s="469"/>
      <c r="Y942" s="469"/>
      <c r="Z942" s="469"/>
      <c r="AA942" s="469"/>
      <c r="AB942" s="469"/>
      <c r="AC942" s="470"/>
      <c r="AE942" s="359"/>
      <c r="AG942" s="359"/>
      <c r="AI942" s="359"/>
      <c r="AK942" s="356" t="s">
        <v>668</v>
      </c>
    </row>
    <row r="943" spans="1:39" ht="12.75" customHeight="1" outlineLevel="2" x14ac:dyDescent="0.25">
      <c r="D943" s="139" t="str">
        <f>'Line Items'!D1574</f>
        <v>Alsager</v>
      </c>
      <c r="E943" s="102"/>
      <c r="F943" s="140" t="str">
        <f>F942</f>
        <v>£000</v>
      </c>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4"/>
      <c r="AE943" s="285"/>
      <c r="AG943" s="285"/>
      <c r="AI943" s="285"/>
      <c r="AK943" s="301"/>
    </row>
    <row r="944" spans="1:39" ht="12.75" customHeight="1" outlineLevel="2" x14ac:dyDescent="0.25">
      <c r="D944" s="139" t="str">
        <f>'Line Items'!D1575</f>
        <v>Ambergate</v>
      </c>
      <c r="E944" s="102"/>
      <c r="F944" s="140" t="str">
        <f t="shared" ref="F944:F1007" si="64">F943</f>
        <v>£000</v>
      </c>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4"/>
      <c r="AE944" s="285"/>
      <c r="AG944" s="285"/>
      <c r="AI944" s="285"/>
      <c r="AK944" s="301"/>
    </row>
    <row r="945" spans="4:37" ht="12.75" customHeight="1" outlineLevel="2" x14ac:dyDescent="0.25">
      <c r="D945" s="139" t="str">
        <f>'Line Items'!D1576</f>
        <v>Ancaster</v>
      </c>
      <c r="E945" s="102"/>
      <c r="F945" s="140" t="str">
        <f t="shared" si="64"/>
        <v>£000</v>
      </c>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4"/>
      <c r="AE945" s="285"/>
      <c r="AG945" s="285"/>
      <c r="AI945" s="285"/>
      <c r="AK945" s="301"/>
    </row>
    <row r="946" spans="4:37" ht="12.75" customHeight="1" outlineLevel="2" x14ac:dyDescent="0.25">
      <c r="D946" s="139" t="str">
        <f>'Line Items'!D1577</f>
        <v>Aslockton</v>
      </c>
      <c r="E946" s="102"/>
      <c r="F946" s="140" t="str">
        <f t="shared" si="64"/>
        <v>£000</v>
      </c>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4"/>
      <c r="AE946" s="285"/>
      <c r="AG946" s="285"/>
      <c r="AI946" s="285"/>
      <c r="AK946" s="301"/>
    </row>
    <row r="947" spans="4:37" ht="12.75" customHeight="1" outlineLevel="2" x14ac:dyDescent="0.25">
      <c r="D947" s="139" t="str">
        <f>'Line Items'!D1578</f>
        <v>Attenborough</v>
      </c>
      <c r="E947" s="102"/>
      <c r="F947" s="140" t="str">
        <f t="shared" si="64"/>
        <v>£000</v>
      </c>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4"/>
      <c r="AE947" s="285"/>
      <c r="AG947" s="285"/>
      <c r="AI947" s="285"/>
      <c r="AK947" s="301"/>
    </row>
    <row r="948" spans="4:37" ht="12.75" customHeight="1" outlineLevel="2" x14ac:dyDescent="0.25">
      <c r="D948" s="139" t="str">
        <f>'Line Items'!D1579</f>
        <v>Barrow Haven</v>
      </c>
      <c r="E948" s="102"/>
      <c r="F948" s="140" t="str">
        <f t="shared" si="64"/>
        <v>£000</v>
      </c>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4"/>
      <c r="AE948" s="285"/>
      <c r="AG948" s="285"/>
      <c r="AI948" s="285"/>
      <c r="AK948" s="301"/>
    </row>
    <row r="949" spans="4:37" ht="12.75" customHeight="1" outlineLevel="2" x14ac:dyDescent="0.25">
      <c r="D949" s="139" t="str">
        <f>'Line Items'!D1580</f>
        <v>Barrow Upon Soar</v>
      </c>
      <c r="E949" s="102"/>
      <c r="F949" s="140" t="str">
        <f t="shared" si="64"/>
        <v>£000</v>
      </c>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4"/>
      <c r="AE949" s="285"/>
      <c r="AG949" s="285"/>
      <c r="AI949" s="285"/>
      <c r="AK949" s="301"/>
    </row>
    <row r="950" spans="4:37" ht="12.75" customHeight="1" outlineLevel="2" x14ac:dyDescent="0.25">
      <c r="D950" s="139" t="str">
        <f>'Line Items'!D1581</f>
        <v>Barton-On-Humber</v>
      </c>
      <c r="E950" s="102"/>
      <c r="F950" s="140" t="str">
        <f t="shared" si="64"/>
        <v>£000</v>
      </c>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4"/>
      <c r="AE950" s="285"/>
      <c r="AG950" s="285"/>
      <c r="AI950" s="285"/>
      <c r="AK950" s="301"/>
    </row>
    <row r="951" spans="4:37" ht="12.75" customHeight="1" outlineLevel="2" x14ac:dyDescent="0.25">
      <c r="D951" s="139" t="str">
        <f>'Line Items'!D1582</f>
        <v>Beeston</v>
      </c>
      <c r="E951" s="102"/>
      <c r="F951" s="140" t="str">
        <f t="shared" si="64"/>
        <v>£000</v>
      </c>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4"/>
      <c r="AE951" s="285"/>
      <c r="AG951" s="285"/>
      <c r="AI951" s="285"/>
      <c r="AK951" s="301"/>
    </row>
    <row r="952" spans="4:37" ht="12.75" customHeight="1" outlineLevel="2" x14ac:dyDescent="0.25">
      <c r="D952" s="139" t="str">
        <f>'Line Items'!D1583</f>
        <v>Belper</v>
      </c>
      <c r="E952" s="102"/>
      <c r="F952" s="140" t="str">
        <f t="shared" si="64"/>
        <v>£000</v>
      </c>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4"/>
      <c r="AE952" s="285"/>
      <c r="AG952" s="285"/>
      <c r="AI952" s="285"/>
      <c r="AK952" s="301"/>
    </row>
    <row r="953" spans="4:37" ht="12.75" customHeight="1" outlineLevel="2" x14ac:dyDescent="0.25">
      <c r="D953" s="139" t="str">
        <f>'Line Items'!D1584</f>
        <v>Bingham</v>
      </c>
      <c r="E953" s="102"/>
      <c r="F953" s="140" t="str">
        <f t="shared" si="64"/>
        <v>£000</v>
      </c>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4"/>
      <c r="AE953" s="285"/>
      <c r="AG953" s="285"/>
      <c r="AI953" s="285"/>
      <c r="AK953" s="301"/>
    </row>
    <row r="954" spans="4:37" ht="12.75" customHeight="1" outlineLevel="2" x14ac:dyDescent="0.25">
      <c r="D954" s="139" t="str">
        <f>'Line Items'!D1585</f>
        <v>Bleasby</v>
      </c>
      <c r="E954" s="102"/>
      <c r="F954" s="140" t="str">
        <f t="shared" si="64"/>
        <v>£000</v>
      </c>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4"/>
      <c r="AE954" s="285"/>
      <c r="AG954" s="285"/>
      <c r="AI954" s="285"/>
      <c r="AK954" s="301"/>
    </row>
    <row r="955" spans="4:37" ht="12.75" customHeight="1" outlineLevel="2" x14ac:dyDescent="0.25">
      <c r="D955" s="139" t="str">
        <f>'Line Items'!D1586</f>
        <v>Blythe Bridge</v>
      </c>
      <c r="E955" s="102"/>
      <c r="F955" s="140" t="str">
        <f t="shared" si="64"/>
        <v>£000</v>
      </c>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4"/>
      <c r="AE955" s="285"/>
      <c r="AG955" s="285"/>
      <c r="AI955" s="285"/>
      <c r="AK955" s="301"/>
    </row>
    <row r="956" spans="4:37" ht="12.75" customHeight="1" outlineLevel="2" x14ac:dyDescent="0.25">
      <c r="D956" s="139" t="str">
        <f>'Line Items'!D1587</f>
        <v>Boston</v>
      </c>
      <c r="E956" s="102"/>
      <c r="F956" s="140" t="str">
        <f t="shared" si="64"/>
        <v>£000</v>
      </c>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4"/>
      <c r="AE956" s="285"/>
      <c r="AG956" s="285"/>
      <c r="AI956" s="285"/>
      <c r="AK956" s="301"/>
    </row>
    <row r="957" spans="4:37" ht="12.75" customHeight="1" outlineLevel="2" x14ac:dyDescent="0.25">
      <c r="D957" s="139" t="str">
        <f>'Line Items'!D1588</f>
        <v>Bottesford</v>
      </c>
      <c r="E957" s="102"/>
      <c r="F957" s="140" t="str">
        <f t="shared" si="64"/>
        <v>£000</v>
      </c>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4"/>
      <c r="AE957" s="285"/>
      <c r="AG957" s="285"/>
      <c r="AI957" s="285"/>
      <c r="AK957" s="301"/>
    </row>
    <row r="958" spans="4:37" ht="12.75" customHeight="1" outlineLevel="2" x14ac:dyDescent="0.25">
      <c r="D958" s="139" t="str">
        <f>'Line Items'!D1589</f>
        <v>Bulwell</v>
      </c>
      <c r="E958" s="102"/>
      <c r="F958" s="140" t="str">
        <f t="shared" si="64"/>
        <v>£000</v>
      </c>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4"/>
      <c r="AE958" s="285"/>
      <c r="AG958" s="285"/>
      <c r="AI958" s="285"/>
      <c r="AK958" s="301"/>
    </row>
    <row r="959" spans="4:37" ht="12.75" customHeight="1" outlineLevel="2" x14ac:dyDescent="0.25">
      <c r="D959" s="139" t="str">
        <f>'Line Items'!D1590</f>
        <v>Burton Joyce</v>
      </c>
      <c r="E959" s="102"/>
      <c r="F959" s="140" t="str">
        <f t="shared" si="64"/>
        <v>£000</v>
      </c>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4"/>
      <c r="AE959" s="285"/>
      <c r="AG959" s="285"/>
      <c r="AI959" s="285"/>
      <c r="AK959" s="301"/>
    </row>
    <row r="960" spans="4:37" ht="12.75" customHeight="1" outlineLevel="2" x14ac:dyDescent="0.25">
      <c r="D960" s="139" t="str">
        <f>'Line Items'!D1591</f>
        <v>Burton-on-Trent</v>
      </c>
      <c r="E960" s="102"/>
      <c r="F960" s="140" t="str">
        <f t="shared" si="64"/>
        <v>£000</v>
      </c>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4"/>
      <c r="AE960" s="285"/>
      <c r="AG960" s="285"/>
      <c r="AI960" s="285"/>
      <c r="AK960" s="301"/>
    </row>
    <row r="961" spans="4:37" ht="12.75" customHeight="1" outlineLevel="2" x14ac:dyDescent="0.25">
      <c r="D961" s="139" t="str">
        <f>'Line Items'!D1592</f>
        <v>Carlton</v>
      </c>
      <c r="E961" s="102"/>
      <c r="F961" s="140" t="str">
        <f t="shared" si="64"/>
        <v>£000</v>
      </c>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4"/>
      <c r="AE961" s="285"/>
      <c r="AG961" s="285"/>
      <c r="AI961" s="285"/>
      <c r="AK961" s="301"/>
    </row>
    <row r="962" spans="4:37" ht="12.75" customHeight="1" outlineLevel="2" x14ac:dyDescent="0.25">
      <c r="D962" s="139" t="str">
        <f>'Line Items'!D1593</f>
        <v>Chesterfield</v>
      </c>
      <c r="E962" s="102"/>
      <c r="F962" s="140" t="str">
        <f t="shared" si="64"/>
        <v>£000</v>
      </c>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4"/>
      <c r="AE962" s="285"/>
      <c r="AG962" s="285"/>
      <c r="AI962" s="285"/>
      <c r="AK962" s="301"/>
    </row>
    <row r="963" spans="4:37" ht="12.75" customHeight="1" outlineLevel="2" x14ac:dyDescent="0.25">
      <c r="D963" s="139" t="str">
        <f>'Line Items'!D1594</f>
        <v>Collingham</v>
      </c>
      <c r="E963" s="102"/>
      <c r="F963" s="140" t="str">
        <f t="shared" si="64"/>
        <v>£000</v>
      </c>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4"/>
      <c r="AE963" s="285"/>
      <c r="AG963" s="285"/>
      <c r="AI963" s="285"/>
      <c r="AK963" s="301"/>
    </row>
    <row r="964" spans="4:37" ht="12.75" customHeight="1" outlineLevel="2" x14ac:dyDescent="0.25">
      <c r="D964" s="139" t="str">
        <f>'Line Items'!D1595</f>
        <v>Corby</v>
      </c>
      <c r="E964" s="102"/>
      <c r="F964" s="140" t="str">
        <f t="shared" si="64"/>
        <v>£000</v>
      </c>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4"/>
      <c r="AE964" s="285"/>
      <c r="AG964" s="285"/>
      <c r="AI964" s="285"/>
      <c r="AK964" s="301"/>
    </row>
    <row r="965" spans="4:37" ht="12.75" customHeight="1" outlineLevel="2" x14ac:dyDescent="0.25">
      <c r="D965" s="139" t="str">
        <f>'Line Items'!D1596</f>
        <v>Creswell</v>
      </c>
      <c r="E965" s="102"/>
      <c r="F965" s="140" t="str">
        <f t="shared" si="64"/>
        <v>£000</v>
      </c>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4"/>
      <c r="AE965" s="285"/>
      <c r="AG965" s="285"/>
      <c r="AI965" s="285"/>
      <c r="AK965" s="301"/>
    </row>
    <row r="966" spans="4:37" ht="12.75" customHeight="1" outlineLevel="2" x14ac:dyDescent="0.25">
      <c r="D966" s="139" t="str">
        <f>'Line Items'!D1597</f>
        <v>Cromford</v>
      </c>
      <c r="E966" s="102"/>
      <c r="F966" s="140" t="str">
        <f t="shared" si="64"/>
        <v>£000</v>
      </c>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4"/>
      <c r="AE966" s="285"/>
      <c r="AG966" s="285"/>
      <c r="AI966" s="285"/>
      <c r="AK966" s="301"/>
    </row>
    <row r="967" spans="4:37" ht="12.75" customHeight="1" outlineLevel="2" x14ac:dyDescent="0.25">
      <c r="D967" s="139" t="str">
        <f>'Line Items'!D1598</f>
        <v>Derby</v>
      </c>
      <c r="E967" s="102"/>
      <c r="F967" s="140" t="str">
        <f t="shared" si="64"/>
        <v>£000</v>
      </c>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4"/>
      <c r="AE967" s="285"/>
      <c r="AG967" s="285"/>
      <c r="AI967" s="285"/>
      <c r="AK967" s="301"/>
    </row>
    <row r="968" spans="4:37" ht="12.75" customHeight="1" outlineLevel="2" x14ac:dyDescent="0.25">
      <c r="D968" s="139" t="str">
        <f>'Line Items'!D1599</f>
        <v>Duffield</v>
      </c>
      <c r="E968" s="102"/>
      <c r="F968" s="140" t="str">
        <f t="shared" si="64"/>
        <v>£000</v>
      </c>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4"/>
      <c r="AE968" s="285"/>
      <c r="AG968" s="285"/>
      <c r="AI968" s="285"/>
      <c r="AK968" s="301"/>
    </row>
    <row r="969" spans="4:37" ht="12.75" customHeight="1" outlineLevel="2" x14ac:dyDescent="0.25">
      <c r="D969" s="139" t="str">
        <f>'Line Items'!D1600</f>
        <v>East Midlands Parkway</v>
      </c>
      <c r="E969" s="102"/>
      <c r="F969" s="140" t="str">
        <f t="shared" si="64"/>
        <v>£000</v>
      </c>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4"/>
      <c r="AE969" s="285"/>
      <c r="AG969" s="285"/>
      <c r="AI969" s="285"/>
      <c r="AK969" s="301"/>
    </row>
    <row r="970" spans="4:37" ht="12.75" customHeight="1" outlineLevel="2" x14ac:dyDescent="0.25">
      <c r="D970" s="139" t="str">
        <f>'Line Items'!D1601</f>
        <v>Elton &amp; Orston</v>
      </c>
      <c r="E970" s="102"/>
      <c r="F970" s="140" t="str">
        <f t="shared" si="64"/>
        <v>£000</v>
      </c>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4"/>
      <c r="AE970" s="285"/>
      <c r="AG970" s="285"/>
      <c r="AI970" s="285"/>
      <c r="AK970" s="301"/>
    </row>
    <row r="971" spans="4:37" ht="12.75" customHeight="1" outlineLevel="2" x14ac:dyDescent="0.25">
      <c r="D971" s="139" t="str">
        <f>'Line Items'!D1602</f>
        <v>Fiskerton</v>
      </c>
      <c r="E971" s="102"/>
      <c r="F971" s="140" t="str">
        <f t="shared" si="64"/>
        <v>£000</v>
      </c>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4"/>
      <c r="AE971" s="285"/>
      <c r="AG971" s="285"/>
      <c r="AI971" s="285"/>
      <c r="AK971" s="301"/>
    </row>
    <row r="972" spans="4:37" ht="12.75" customHeight="1" outlineLevel="2" x14ac:dyDescent="0.25">
      <c r="D972" s="139" t="str">
        <f>'Line Items'!D1603</f>
        <v>Gainsborough Lea Road</v>
      </c>
      <c r="E972" s="102"/>
      <c r="F972" s="140" t="str">
        <f t="shared" si="64"/>
        <v>£000</v>
      </c>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4"/>
      <c r="AE972" s="285"/>
      <c r="AG972" s="285"/>
      <c r="AI972" s="285"/>
      <c r="AK972" s="301"/>
    </row>
    <row r="973" spans="4:37" ht="12.75" customHeight="1" outlineLevel="2" x14ac:dyDescent="0.25">
      <c r="D973" s="139" t="str">
        <f>'Line Items'!D1604</f>
        <v>Goxhill</v>
      </c>
      <c r="E973" s="102"/>
      <c r="F973" s="140" t="str">
        <f t="shared" si="64"/>
        <v>£000</v>
      </c>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4"/>
      <c r="AE973" s="285"/>
      <c r="AG973" s="285"/>
      <c r="AI973" s="285"/>
      <c r="AK973" s="301"/>
    </row>
    <row r="974" spans="4:37" ht="12.75" customHeight="1" outlineLevel="2" x14ac:dyDescent="0.25">
      <c r="D974" s="139" t="str">
        <f>'Line Items'!D1605</f>
        <v>Great Coates</v>
      </c>
      <c r="E974" s="102"/>
      <c r="F974" s="140" t="str">
        <f t="shared" si="64"/>
        <v>£000</v>
      </c>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4"/>
      <c r="AE974" s="285"/>
      <c r="AG974" s="285"/>
      <c r="AI974" s="285"/>
      <c r="AK974" s="301"/>
    </row>
    <row r="975" spans="4:37" ht="12.75" customHeight="1" outlineLevel="2" x14ac:dyDescent="0.25">
      <c r="D975" s="139" t="str">
        <f>'Line Items'!D1606</f>
        <v>Grimsby Docks</v>
      </c>
      <c r="E975" s="102"/>
      <c r="F975" s="140" t="str">
        <f t="shared" si="64"/>
        <v>£000</v>
      </c>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4"/>
      <c r="AE975" s="285"/>
      <c r="AG975" s="285"/>
      <c r="AI975" s="285"/>
      <c r="AK975" s="301"/>
    </row>
    <row r="976" spans="4:37" ht="12.75" customHeight="1" outlineLevel="2" x14ac:dyDescent="0.25">
      <c r="D976" s="139" t="str">
        <f>'Line Items'!D1607</f>
        <v>Habrough</v>
      </c>
      <c r="E976" s="102"/>
      <c r="F976" s="140" t="str">
        <f t="shared" si="64"/>
        <v>£000</v>
      </c>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4"/>
      <c r="AE976" s="285"/>
      <c r="AG976" s="285"/>
      <c r="AI976" s="285"/>
      <c r="AK976" s="301"/>
    </row>
    <row r="977" spans="4:37" ht="12.75" customHeight="1" outlineLevel="2" x14ac:dyDescent="0.25">
      <c r="D977" s="139" t="str">
        <f>'Line Items'!D1608</f>
        <v>Havenhouse</v>
      </c>
      <c r="E977" s="102"/>
      <c r="F977" s="140" t="str">
        <f t="shared" si="64"/>
        <v>£000</v>
      </c>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4"/>
      <c r="AE977" s="285"/>
      <c r="AG977" s="285"/>
      <c r="AI977" s="285"/>
      <c r="AK977" s="301"/>
    </row>
    <row r="978" spans="4:37" ht="12.75" customHeight="1" outlineLevel="2" x14ac:dyDescent="0.25">
      <c r="D978" s="139" t="str">
        <f>'Line Items'!D1609</f>
        <v>Healing</v>
      </c>
      <c r="E978" s="102"/>
      <c r="F978" s="140" t="str">
        <f t="shared" si="64"/>
        <v>£000</v>
      </c>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4"/>
      <c r="AE978" s="285"/>
      <c r="AG978" s="285"/>
      <c r="AI978" s="285"/>
      <c r="AK978" s="301"/>
    </row>
    <row r="979" spans="4:37" ht="12.75" customHeight="1" outlineLevel="2" x14ac:dyDescent="0.25">
      <c r="D979" s="139" t="str">
        <f>'Line Items'!D1610</f>
        <v>Heckington</v>
      </c>
      <c r="E979" s="102"/>
      <c r="F979" s="140" t="str">
        <f t="shared" si="64"/>
        <v>£000</v>
      </c>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4"/>
      <c r="AE979" s="285"/>
      <c r="AG979" s="285"/>
      <c r="AI979" s="285"/>
      <c r="AK979" s="301"/>
    </row>
    <row r="980" spans="4:37" ht="12.75" customHeight="1" outlineLevel="2" x14ac:dyDescent="0.25">
      <c r="D980" s="139" t="str">
        <f>'Line Items'!D1611</f>
        <v>Hinckley</v>
      </c>
      <c r="E980" s="102"/>
      <c r="F980" s="140" t="str">
        <f t="shared" si="64"/>
        <v>£000</v>
      </c>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4"/>
      <c r="AE980" s="285"/>
      <c r="AG980" s="285"/>
      <c r="AI980" s="285"/>
      <c r="AK980" s="301"/>
    </row>
    <row r="981" spans="4:37" ht="12.75" customHeight="1" outlineLevel="2" x14ac:dyDescent="0.25">
      <c r="D981" s="139" t="str">
        <f>'Line Items'!D1612</f>
        <v>Hubberts Bridge</v>
      </c>
      <c r="E981" s="102"/>
      <c r="F981" s="140" t="str">
        <f t="shared" si="64"/>
        <v>£000</v>
      </c>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4"/>
      <c r="AE981" s="285"/>
      <c r="AG981" s="285"/>
      <c r="AI981" s="285"/>
      <c r="AK981" s="301"/>
    </row>
    <row r="982" spans="4:37" ht="12.75" customHeight="1" outlineLevel="2" x14ac:dyDescent="0.25">
      <c r="D982" s="139" t="str">
        <f>'Line Items'!D1613</f>
        <v>Hucknall</v>
      </c>
      <c r="E982" s="102"/>
      <c r="F982" s="140" t="str">
        <f t="shared" si="64"/>
        <v>£000</v>
      </c>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4"/>
      <c r="AE982" s="285"/>
      <c r="AG982" s="285"/>
      <c r="AI982" s="285"/>
      <c r="AK982" s="301"/>
    </row>
    <row r="983" spans="4:37" ht="12.75" customHeight="1" outlineLevel="2" x14ac:dyDescent="0.25">
      <c r="D983" s="139" t="str">
        <f>'Line Items'!D1614</f>
        <v>Hykeham</v>
      </c>
      <c r="E983" s="102"/>
      <c r="F983" s="140" t="str">
        <f t="shared" si="64"/>
        <v>£000</v>
      </c>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4"/>
      <c r="AE983" s="285"/>
      <c r="AG983" s="285"/>
      <c r="AI983" s="285"/>
      <c r="AK983" s="301"/>
    </row>
    <row r="984" spans="4:37" ht="12.75" customHeight="1" outlineLevel="2" x14ac:dyDescent="0.25">
      <c r="D984" s="139" t="str">
        <f>'Line Items'!D1615</f>
        <v>Ilkseston</v>
      </c>
      <c r="E984" s="102"/>
      <c r="F984" s="140" t="str">
        <f t="shared" si="64"/>
        <v>£000</v>
      </c>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4"/>
      <c r="AE984" s="285"/>
      <c r="AG984" s="285"/>
      <c r="AI984" s="285"/>
      <c r="AK984" s="301"/>
    </row>
    <row r="985" spans="4:37" ht="12.75" customHeight="1" outlineLevel="2" x14ac:dyDescent="0.25">
      <c r="D985" s="139" t="str">
        <f>'Line Items'!D1616</f>
        <v>Kettering</v>
      </c>
      <c r="E985" s="102"/>
      <c r="F985" s="140" t="str">
        <f t="shared" si="64"/>
        <v>£000</v>
      </c>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4"/>
      <c r="AE985" s="285"/>
      <c r="AG985" s="285"/>
      <c r="AI985" s="285"/>
      <c r="AK985" s="301"/>
    </row>
    <row r="986" spans="4:37" ht="12.75" customHeight="1" outlineLevel="2" x14ac:dyDescent="0.25">
      <c r="D986" s="139" t="str">
        <f>'Line Items'!D1617</f>
        <v>Kidsgrove</v>
      </c>
      <c r="E986" s="102"/>
      <c r="F986" s="140" t="str">
        <f t="shared" si="64"/>
        <v>£000</v>
      </c>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4"/>
      <c r="AE986" s="285"/>
      <c r="AG986" s="285"/>
      <c r="AI986" s="285"/>
      <c r="AK986" s="301"/>
    </row>
    <row r="987" spans="4:37" ht="12.75" customHeight="1" outlineLevel="2" x14ac:dyDescent="0.25">
      <c r="D987" s="139" t="str">
        <f>'Line Items'!D1618</f>
        <v>Kirkby in Ashfield</v>
      </c>
      <c r="E987" s="102"/>
      <c r="F987" s="140" t="str">
        <f t="shared" si="64"/>
        <v>£000</v>
      </c>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4"/>
      <c r="AE987" s="285"/>
      <c r="AG987" s="285"/>
      <c r="AI987" s="285"/>
      <c r="AK987" s="301"/>
    </row>
    <row r="988" spans="4:37" ht="12.75" customHeight="1" outlineLevel="2" x14ac:dyDescent="0.25">
      <c r="D988" s="139" t="str">
        <f>'Line Items'!D1619</f>
        <v>Langley Mill</v>
      </c>
      <c r="E988" s="102"/>
      <c r="F988" s="140" t="str">
        <f t="shared" si="64"/>
        <v>£000</v>
      </c>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4"/>
      <c r="AE988" s="285"/>
      <c r="AG988" s="285"/>
      <c r="AI988" s="285"/>
      <c r="AK988" s="301"/>
    </row>
    <row r="989" spans="4:37" ht="12.75" customHeight="1" outlineLevel="2" x14ac:dyDescent="0.25">
      <c r="D989" s="139" t="str">
        <f>'Line Items'!D1620</f>
        <v>Langwith - Whaley Thorns</v>
      </c>
      <c r="E989" s="102"/>
      <c r="F989" s="140" t="str">
        <f t="shared" si="64"/>
        <v>£000</v>
      </c>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4"/>
      <c r="AE989" s="285"/>
      <c r="AG989" s="285"/>
      <c r="AI989" s="285"/>
      <c r="AK989" s="301"/>
    </row>
    <row r="990" spans="4:37" ht="12.75" customHeight="1" outlineLevel="2" x14ac:dyDescent="0.25">
      <c r="D990" s="139" t="str">
        <f>'Line Items'!D1621</f>
        <v>Leicester</v>
      </c>
      <c r="E990" s="102"/>
      <c r="F990" s="140" t="str">
        <f t="shared" si="64"/>
        <v>£000</v>
      </c>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4"/>
      <c r="AE990" s="285"/>
      <c r="AG990" s="285"/>
      <c r="AI990" s="285"/>
      <c r="AK990" s="301"/>
    </row>
    <row r="991" spans="4:37" ht="12.75" customHeight="1" outlineLevel="2" x14ac:dyDescent="0.25">
      <c r="D991" s="139" t="str">
        <f>'Line Items'!D1622</f>
        <v>Lincoln Central</v>
      </c>
      <c r="E991" s="102"/>
      <c r="F991" s="140" t="str">
        <f t="shared" si="64"/>
        <v>£000</v>
      </c>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4"/>
      <c r="AE991" s="285"/>
      <c r="AG991" s="285"/>
      <c r="AI991" s="285"/>
      <c r="AK991" s="301"/>
    </row>
    <row r="992" spans="4:37" ht="12.75" customHeight="1" outlineLevel="2" x14ac:dyDescent="0.25">
      <c r="D992" s="139" t="str">
        <f>'Line Items'!D1623</f>
        <v>Long Eaton</v>
      </c>
      <c r="E992" s="102"/>
      <c r="F992" s="140" t="str">
        <f t="shared" si="64"/>
        <v>£000</v>
      </c>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4"/>
      <c r="AE992" s="285"/>
      <c r="AG992" s="285"/>
      <c r="AI992" s="285"/>
      <c r="AK992" s="301"/>
    </row>
    <row r="993" spans="4:37" ht="12.75" customHeight="1" outlineLevel="2" x14ac:dyDescent="0.25">
      <c r="D993" s="139" t="str">
        <f>'Line Items'!D1624</f>
        <v>Longport</v>
      </c>
      <c r="E993" s="102"/>
      <c r="F993" s="140" t="str">
        <f t="shared" si="64"/>
        <v>£000</v>
      </c>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4"/>
      <c r="AE993" s="285"/>
      <c r="AG993" s="285"/>
      <c r="AI993" s="285"/>
      <c r="AK993" s="301"/>
    </row>
    <row r="994" spans="4:37" ht="12.75" customHeight="1" outlineLevel="2" x14ac:dyDescent="0.25">
      <c r="D994" s="139" t="str">
        <f>'Line Items'!D1625</f>
        <v>Longton</v>
      </c>
      <c r="E994" s="102"/>
      <c r="F994" s="140" t="str">
        <f t="shared" si="64"/>
        <v>£000</v>
      </c>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4"/>
      <c r="AE994" s="285"/>
      <c r="AG994" s="285"/>
      <c r="AI994" s="285"/>
      <c r="AK994" s="301"/>
    </row>
    <row r="995" spans="4:37" ht="12.75" customHeight="1" outlineLevel="2" x14ac:dyDescent="0.25">
      <c r="D995" s="139" t="str">
        <f>'Line Items'!D1626</f>
        <v>Loughborough</v>
      </c>
      <c r="E995" s="102"/>
      <c r="F995" s="140" t="str">
        <f t="shared" si="64"/>
        <v>£000</v>
      </c>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4"/>
      <c r="AE995" s="285"/>
      <c r="AG995" s="285"/>
      <c r="AI995" s="285"/>
      <c r="AK995" s="301"/>
    </row>
    <row r="996" spans="4:37" ht="12.75" customHeight="1" outlineLevel="2" x14ac:dyDescent="0.25">
      <c r="D996" s="139" t="str">
        <f>'Line Items'!D1627</f>
        <v>Lowdham</v>
      </c>
      <c r="E996" s="102"/>
      <c r="F996" s="140" t="str">
        <f t="shared" si="64"/>
        <v>£000</v>
      </c>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4"/>
      <c r="AE996" s="285"/>
      <c r="AG996" s="285"/>
      <c r="AI996" s="285"/>
      <c r="AK996" s="301"/>
    </row>
    <row r="997" spans="4:37" ht="12.75" customHeight="1" outlineLevel="2" x14ac:dyDescent="0.25">
      <c r="D997" s="139" t="str">
        <f>'Line Items'!D1628</f>
        <v>Mansfield</v>
      </c>
      <c r="E997" s="102"/>
      <c r="F997" s="140" t="str">
        <f t="shared" si="64"/>
        <v>£000</v>
      </c>
      <c r="G997" s="283"/>
      <c r="H997" s="283"/>
      <c r="I997" s="283"/>
      <c r="J997" s="283"/>
      <c r="K997" s="283"/>
      <c r="L997" s="283"/>
      <c r="M997" s="283"/>
      <c r="N997" s="283"/>
      <c r="O997" s="283"/>
      <c r="P997" s="283"/>
      <c r="Q997" s="283"/>
      <c r="R997" s="283"/>
      <c r="S997" s="283"/>
      <c r="T997" s="283"/>
      <c r="U997" s="283"/>
      <c r="V997" s="283"/>
      <c r="W997" s="283"/>
      <c r="X997" s="283"/>
      <c r="Y997" s="283"/>
      <c r="Z997" s="283"/>
      <c r="AA997" s="283"/>
      <c r="AB997" s="283"/>
      <c r="AC997" s="284"/>
      <c r="AE997" s="285"/>
      <c r="AG997" s="285"/>
      <c r="AI997" s="285"/>
      <c r="AK997" s="301"/>
    </row>
    <row r="998" spans="4:37" ht="12.75" customHeight="1" outlineLevel="2" x14ac:dyDescent="0.25">
      <c r="D998" s="139" t="str">
        <f>'Line Items'!D1629</f>
        <v>Mansfield Woodhouse</v>
      </c>
      <c r="E998" s="102"/>
      <c r="F998" s="140" t="str">
        <f t="shared" si="64"/>
        <v>£000</v>
      </c>
      <c r="G998" s="283"/>
      <c r="H998" s="283"/>
      <c r="I998" s="283"/>
      <c r="J998" s="283"/>
      <c r="K998" s="283"/>
      <c r="L998" s="283"/>
      <c r="M998" s="283"/>
      <c r="N998" s="283"/>
      <c r="O998" s="283"/>
      <c r="P998" s="283"/>
      <c r="Q998" s="283"/>
      <c r="R998" s="283"/>
      <c r="S998" s="283"/>
      <c r="T998" s="283"/>
      <c r="U998" s="283"/>
      <c r="V998" s="283"/>
      <c r="W998" s="283"/>
      <c r="X998" s="283"/>
      <c r="Y998" s="283"/>
      <c r="Z998" s="283"/>
      <c r="AA998" s="283"/>
      <c r="AB998" s="283"/>
      <c r="AC998" s="284"/>
      <c r="AE998" s="285"/>
      <c r="AG998" s="285"/>
      <c r="AI998" s="285"/>
      <c r="AK998" s="301"/>
    </row>
    <row r="999" spans="4:37" ht="12.75" customHeight="1" outlineLevel="2" x14ac:dyDescent="0.25">
      <c r="D999" s="139" t="str">
        <f>'Line Items'!D1630</f>
        <v>Market Harborough</v>
      </c>
      <c r="E999" s="102"/>
      <c r="F999" s="140" t="str">
        <f t="shared" si="64"/>
        <v>£000</v>
      </c>
      <c r="G999" s="283"/>
      <c r="H999" s="283"/>
      <c r="I999" s="283"/>
      <c r="J999" s="283"/>
      <c r="K999" s="283"/>
      <c r="L999" s="283"/>
      <c r="M999" s="283"/>
      <c r="N999" s="283"/>
      <c r="O999" s="283"/>
      <c r="P999" s="283"/>
      <c r="Q999" s="283"/>
      <c r="R999" s="283"/>
      <c r="S999" s="283"/>
      <c r="T999" s="283"/>
      <c r="U999" s="283"/>
      <c r="V999" s="283"/>
      <c r="W999" s="283"/>
      <c r="X999" s="283"/>
      <c r="Y999" s="283"/>
      <c r="Z999" s="283"/>
      <c r="AA999" s="283"/>
      <c r="AB999" s="283"/>
      <c r="AC999" s="284"/>
      <c r="AE999" s="285"/>
      <c r="AG999" s="285"/>
      <c r="AI999" s="285"/>
      <c r="AK999" s="301"/>
    </row>
    <row r="1000" spans="4:37" ht="12.75" customHeight="1" outlineLevel="2" x14ac:dyDescent="0.25">
      <c r="D1000" s="139" t="str">
        <f>'Line Items'!D1631</f>
        <v>Market Rasen</v>
      </c>
      <c r="E1000" s="102"/>
      <c r="F1000" s="140" t="str">
        <f t="shared" si="64"/>
        <v>£000</v>
      </c>
      <c r="G1000" s="283"/>
      <c r="H1000" s="283"/>
      <c r="I1000" s="283"/>
      <c r="J1000" s="283"/>
      <c r="K1000" s="283"/>
      <c r="L1000" s="283"/>
      <c r="M1000" s="283"/>
      <c r="N1000" s="283"/>
      <c r="O1000" s="283"/>
      <c r="P1000" s="283"/>
      <c r="Q1000" s="283"/>
      <c r="R1000" s="283"/>
      <c r="S1000" s="283"/>
      <c r="T1000" s="283"/>
      <c r="U1000" s="283"/>
      <c r="V1000" s="283"/>
      <c r="W1000" s="283"/>
      <c r="X1000" s="283"/>
      <c r="Y1000" s="283"/>
      <c r="Z1000" s="283"/>
      <c r="AA1000" s="283"/>
      <c r="AB1000" s="283"/>
      <c r="AC1000" s="284"/>
      <c r="AE1000" s="285"/>
      <c r="AG1000" s="285"/>
      <c r="AI1000" s="285"/>
      <c r="AK1000" s="301"/>
    </row>
    <row r="1001" spans="4:37" ht="12.75" customHeight="1" outlineLevel="2" x14ac:dyDescent="0.25">
      <c r="D1001" s="139" t="str">
        <f>'Line Items'!D1632</f>
        <v>Matlock</v>
      </c>
      <c r="E1001" s="102"/>
      <c r="F1001" s="140" t="str">
        <f t="shared" si="64"/>
        <v>£000</v>
      </c>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4"/>
      <c r="AE1001" s="285"/>
      <c r="AG1001" s="285"/>
      <c r="AI1001" s="285"/>
      <c r="AK1001" s="301"/>
    </row>
    <row r="1002" spans="4:37" ht="12.75" customHeight="1" outlineLevel="2" x14ac:dyDescent="0.25">
      <c r="D1002" s="139" t="str">
        <f>'Line Items'!D1633</f>
        <v>Matlock Bath</v>
      </c>
      <c r="E1002" s="102"/>
      <c r="F1002" s="140" t="str">
        <f t="shared" si="64"/>
        <v>£000</v>
      </c>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4"/>
      <c r="AE1002" s="285"/>
      <c r="AG1002" s="285"/>
      <c r="AI1002" s="285"/>
      <c r="AK1002" s="301"/>
    </row>
    <row r="1003" spans="4:37" ht="12.75" customHeight="1" outlineLevel="2" x14ac:dyDescent="0.25">
      <c r="D1003" s="139" t="str">
        <f>'Line Items'!D1634</f>
        <v>Melton Mowbray</v>
      </c>
      <c r="E1003" s="102"/>
      <c r="F1003" s="140" t="str">
        <f t="shared" si="64"/>
        <v>£000</v>
      </c>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4"/>
      <c r="AE1003" s="285"/>
      <c r="AG1003" s="285"/>
      <c r="AI1003" s="285"/>
      <c r="AK1003" s="301"/>
    </row>
    <row r="1004" spans="4:37" ht="12.75" customHeight="1" outlineLevel="2" x14ac:dyDescent="0.25">
      <c r="D1004" s="139" t="str">
        <f>'Line Items'!D1635</f>
        <v>Metheringham</v>
      </c>
      <c r="E1004" s="102"/>
      <c r="F1004" s="140" t="str">
        <f t="shared" si="64"/>
        <v>£000</v>
      </c>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4"/>
      <c r="AE1004" s="285"/>
      <c r="AG1004" s="285"/>
      <c r="AI1004" s="285"/>
      <c r="AK1004" s="301"/>
    </row>
    <row r="1005" spans="4:37" ht="12.75" customHeight="1" outlineLevel="2" x14ac:dyDescent="0.25">
      <c r="D1005" s="139" t="str">
        <f>'Line Items'!D1636</f>
        <v>Narborough</v>
      </c>
      <c r="E1005" s="102"/>
      <c r="F1005" s="140" t="str">
        <f t="shared" si="64"/>
        <v>£000</v>
      </c>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4"/>
      <c r="AE1005" s="285"/>
      <c r="AG1005" s="285"/>
      <c r="AI1005" s="285"/>
      <c r="AK1005" s="301"/>
    </row>
    <row r="1006" spans="4:37" ht="12.75" customHeight="1" outlineLevel="2" x14ac:dyDescent="0.25">
      <c r="D1006" s="139" t="str">
        <f>'Line Items'!D1637</f>
        <v>Netherfield</v>
      </c>
      <c r="E1006" s="102"/>
      <c r="F1006" s="140" t="str">
        <f t="shared" si="64"/>
        <v>£000</v>
      </c>
      <c r="G1006" s="283"/>
      <c r="H1006" s="283"/>
      <c r="I1006" s="283"/>
      <c r="J1006" s="283"/>
      <c r="K1006" s="283"/>
      <c r="L1006" s="283"/>
      <c r="M1006" s="283"/>
      <c r="N1006" s="283"/>
      <c r="O1006" s="283"/>
      <c r="P1006" s="283"/>
      <c r="Q1006" s="283"/>
      <c r="R1006" s="283"/>
      <c r="S1006" s="283"/>
      <c r="T1006" s="283"/>
      <c r="U1006" s="283"/>
      <c r="V1006" s="283"/>
      <c r="W1006" s="283"/>
      <c r="X1006" s="283"/>
      <c r="Y1006" s="283"/>
      <c r="Z1006" s="283"/>
      <c r="AA1006" s="283"/>
      <c r="AB1006" s="283"/>
      <c r="AC1006" s="284"/>
      <c r="AE1006" s="285"/>
      <c r="AG1006" s="285"/>
      <c r="AI1006" s="285"/>
      <c r="AK1006" s="301"/>
    </row>
    <row r="1007" spans="4:37" ht="12.75" customHeight="1" outlineLevel="2" x14ac:dyDescent="0.25">
      <c r="D1007" s="139" t="str">
        <f>'Line Items'!D1638</f>
        <v>New Clee</v>
      </c>
      <c r="E1007" s="102"/>
      <c r="F1007" s="140" t="str">
        <f t="shared" si="64"/>
        <v>£000</v>
      </c>
      <c r="G1007" s="283"/>
      <c r="H1007" s="283"/>
      <c r="I1007" s="283"/>
      <c r="J1007" s="283"/>
      <c r="K1007" s="283"/>
      <c r="L1007" s="283"/>
      <c r="M1007" s="283"/>
      <c r="N1007" s="283"/>
      <c r="O1007" s="283"/>
      <c r="P1007" s="283"/>
      <c r="Q1007" s="283"/>
      <c r="R1007" s="283"/>
      <c r="S1007" s="283"/>
      <c r="T1007" s="283"/>
      <c r="U1007" s="283"/>
      <c r="V1007" s="283"/>
      <c r="W1007" s="283"/>
      <c r="X1007" s="283"/>
      <c r="Y1007" s="283"/>
      <c r="Z1007" s="283"/>
      <c r="AA1007" s="283"/>
      <c r="AB1007" s="283"/>
      <c r="AC1007" s="284"/>
      <c r="AE1007" s="285"/>
      <c r="AG1007" s="285"/>
      <c r="AI1007" s="285"/>
      <c r="AK1007" s="301"/>
    </row>
    <row r="1008" spans="4:37" ht="12.75" customHeight="1" outlineLevel="2" x14ac:dyDescent="0.25">
      <c r="D1008" s="139" t="str">
        <f>'Line Items'!D1639</f>
        <v>New Holland</v>
      </c>
      <c r="E1008" s="102"/>
      <c r="F1008" s="140" t="str">
        <f t="shared" ref="F1008:F1071" si="65">F1007</f>
        <v>£000</v>
      </c>
      <c r="G1008" s="283"/>
      <c r="H1008" s="283"/>
      <c r="I1008" s="283"/>
      <c r="J1008" s="283"/>
      <c r="K1008" s="283"/>
      <c r="L1008" s="283"/>
      <c r="M1008" s="283"/>
      <c r="N1008" s="283"/>
      <c r="O1008" s="283"/>
      <c r="P1008" s="283"/>
      <c r="Q1008" s="283"/>
      <c r="R1008" s="283"/>
      <c r="S1008" s="283"/>
      <c r="T1008" s="283"/>
      <c r="U1008" s="283"/>
      <c r="V1008" s="283"/>
      <c r="W1008" s="283"/>
      <c r="X1008" s="283"/>
      <c r="Y1008" s="283"/>
      <c r="Z1008" s="283"/>
      <c r="AA1008" s="283"/>
      <c r="AB1008" s="283"/>
      <c r="AC1008" s="284"/>
      <c r="AE1008" s="285"/>
      <c r="AG1008" s="285"/>
      <c r="AI1008" s="285"/>
      <c r="AK1008" s="301"/>
    </row>
    <row r="1009" spans="4:37" ht="12.75" customHeight="1" outlineLevel="2" x14ac:dyDescent="0.25">
      <c r="D1009" s="139" t="str">
        <f>'Line Items'!D1640</f>
        <v>Newark Castle</v>
      </c>
      <c r="E1009" s="102"/>
      <c r="F1009" s="140" t="str">
        <f t="shared" si="65"/>
        <v>£000</v>
      </c>
      <c r="G1009" s="283"/>
      <c r="H1009" s="283"/>
      <c r="I1009" s="283"/>
      <c r="J1009" s="283"/>
      <c r="K1009" s="283"/>
      <c r="L1009" s="283"/>
      <c r="M1009" s="283"/>
      <c r="N1009" s="283"/>
      <c r="O1009" s="283"/>
      <c r="P1009" s="283"/>
      <c r="Q1009" s="283"/>
      <c r="R1009" s="283"/>
      <c r="S1009" s="283"/>
      <c r="T1009" s="283"/>
      <c r="U1009" s="283"/>
      <c r="V1009" s="283"/>
      <c r="W1009" s="283"/>
      <c r="X1009" s="283"/>
      <c r="Y1009" s="283"/>
      <c r="Z1009" s="283"/>
      <c r="AA1009" s="283"/>
      <c r="AB1009" s="283"/>
      <c r="AC1009" s="284"/>
      <c r="AE1009" s="285"/>
      <c r="AG1009" s="285"/>
      <c r="AI1009" s="285"/>
      <c r="AK1009" s="301"/>
    </row>
    <row r="1010" spans="4:37" ht="12.75" customHeight="1" outlineLevel="2" x14ac:dyDescent="0.25">
      <c r="D1010" s="139" t="str">
        <f>'Line Items'!D1641</f>
        <v>Newstead</v>
      </c>
      <c r="E1010" s="102"/>
      <c r="F1010" s="140" t="str">
        <f t="shared" si="65"/>
        <v>£000</v>
      </c>
      <c r="G1010" s="283"/>
      <c r="H1010" s="283"/>
      <c r="I1010" s="283"/>
      <c r="J1010" s="283"/>
      <c r="K1010" s="283"/>
      <c r="L1010" s="283"/>
      <c r="M1010" s="283"/>
      <c r="N1010" s="283"/>
      <c r="O1010" s="283"/>
      <c r="P1010" s="283"/>
      <c r="Q1010" s="283"/>
      <c r="R1010" s="283"/>
      <c r="S1010" s="283"/>
      <c r="T1010" s="283"/>
      <c r="U1010" s="283"/>
      <c r="V1010" s="283"/>
      <c r="W1010" s="283"/>
      <c r="X1010" s="283"/>
      <c r="Y1010" s="283"/>
      <c r="Z1010" s="283"/>
      <c r="AA1010" s="283"/>
      <c r="AB1010" s="283"/>
      <c r="AC1010" s="284"/>
      <c r="AE1010" s="285"/>
      <c r="AG1010" s="285"/>
      <c r="AI1010" s="285"/>
      <c r="AK1010" s="301"/>
    </row>
    <row r="1011" spans="4:37" ht="12.75" customHeight="1" outlineLevel="2" x14ac:dyDescent="0.25">
      <c r="D1011" s="139" t="str">
        <f>'Line Items'!D1642</f>
        <v>Nottingham</v>
      </c>
      <c r="E1011" s="102"/>
      <c r="F1011" s="140" t="str">
        <f t="shared" si="65"/>
        <v>£000</v>
      </c>
      <c r="G1011" s="283"/>
      <c r="H1011" s="283"/>
      <c r="I1011" s="283"/>
      <c r="J1011" s="283"/>
      <c r="K1011" s="283"/>
      <c r="L1011" s="283"/>
      <c r="M1011" s="283"/>
      <c r="N1011" s="283"/>
      <c r="O1011" s="283"/>
      <c r="P1011" s="283"/>
      <c r="Q1011" s="283"/>
      <c r="R1011" s="283"/>
      <c r="S1011" s="283"/>
      <c r="T1011" s="283"/>
      <c r="U1011" s="283"/>
      <c r="V1011" s="283"/>
      <c r="W1011" s="283"/>
      <c r="X1011" s="283"/>
      <c r="Y1011" s="283"/>
      <c r="Z1011" s="283"/>
      <c r="AA1011" s="283"/>
      <c r="AB1011" s="283"/>
      <c r="AC1011" s="284"/>
      <c r="AE1011" s="285"/>
      <c r="AG1011" s="285"/>
      <c r="AI1011" s="285"/>
      <c r="AK1011" s="301"/>
    </row>
    <row r="1012" spans="4:37" ht="12.75" customHeight="1" outlineLevel="2" x14ac:dyDescent="0.25">
      <c r="D1012" s="139" t="str">
        <f>'Line Items'!D1643</f>
        <v>Oakham</v>
      </c>
      <c r="E1012" s="102"/>
      <c r="F1012" s="140" t="str">
        <f t="shared" si="65"/>
        <v>£000</v>
      </c>
      <c r="G1012" s="283"/>
      <c r="H1012" s="283"/>
      <c r="I1012" s="283"/>
      <c r="J1012" s="283"/>
      <c r="K1012" s="283"/>
      <c r="L1012" s="283"/>
      <c r="M1012" s="283"/>
      <c r="N1012" s="283"/>
      <c r="O1012" s="283"/>
      <c r="P1012" s="283"/>
      <c r="Q1012" s="283"/>
      <c r="R1012" s="283"/>
      <c r="S1012" s="283"/>
      <c r="T1012" s="283"/>
      <c r="U1012" s="283"/>
      <c r="V1012" s="283"/>
      <c r="W1012" s="283"/>
      <c r="X1012" s="283"/>
      <c r="Y1012" s="283"/>
      <c r="Z1012" s="283"/>
      <c r="AA1012" s="283"/>
      <c r="AB1012" s="283"/>
      <c r="AC1012" s="284"/>
      <c r="AE1012" s="285"/>
      <c r="AG1012" s="285"/>
      <c r="AI1012" s="285"/>
      <c r="AK1012" s="301"/>
    </row>
    <row r="1013" spans="4:37" ht="12.75" customHeight="1" outlineLevel="2" x14ac:dyDescent="0.25">
      <c r="D1013" s="139" t="str">
        <f>'Line Items'!D1644</f>
        <v>Peartree</v>
      </c>
      <c r="E1013" s="102"/>
      <c r="F1013" s="140" t="str">
        <f t="shared" si="65"/>
        <v>£000</v>
      </c>
      <c r="G1013" s="283"/>
      <c r="H1013" s="283"/>
      <c r="I1013" s="283"/>
      <c r="J1013" s="283"/>
      <c r="K1013" s="283"/>
      <c r="L1013" s="283"/>
      <c r="M1013" s="283"/>
      <c r="N1013" s="283"/>
      <c r="O1013" s="283"/>
      <c r="P1013" s="283"/>
      <c r="Q1013" s="283"/>
      <c r="R1013" s="283"/>
      <c r="S1013" s="283"/>
      <c r="T1013" s="283"/>
      <c r="U1013" s="283"/>
      <c r="V1013" s="283"/>
      <c r="W1013" s="283"/>
      <c r="X1013" s="283"/>
      <c r="Y1013" s="283"/>
      <c r="Z1013" s="283"/>
      <c r="AA1013" s="283"/>
      <c r="AB1013" s="283"/>
      <c r="AC1013" s="284"/>
      <c r="AE1013" s="285"/>
      <c r="AG1013" s="285"/>
      <c r="AI1013" s="285"/>
      <c r="AK1013" s="301"/>
    </row>
    <row r="1014" spans="4:37" ht="12.75" customHeight="1" outlineLevel="2" x14ac:dyDescent="0.25">
      <c r="D1014" s="139" t="str">
        <f>'Line Items'!D1645</f>
        <v>Radcliffe-on-Trent</v>
      </c>
      <c r="E1014" s="102"/>
      <c r="F1014" s="140" t="str">
        <f t="shared" si="65"/>
        <v>£000</v>
      </c>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4"/>
      <c r="AE1014" s="285"/>
      <c r="AG1014" s="285"/>
      <c r="AI1014" s="285"/>
      <c r="AK1014" s="301"/>
    </row>
    <row r="1015" spans="4:37" ht="12.75" customHeight="1" outlineLevel="2" x14ac:dyDescent="0.25">
      <c r="D1015" s="139" t="str">
        <f>'Line Items'!D1646</f>
        <v>Rauceby</v>
      </c>
      <c r="E1015" s="102"/>
      <c r="F1015" s="140" t="str">
        <f t="shared" si="65"/>
        <v>£000</v>
      </c>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4"/>
      <c r="AE1015" s="285"/>
      <c r="AG1015" s="285"/>
      <c r="AI1015" s="285"/>
      <c r="AK1015" s="301"/>
    </row>
    <row r="1016" spans="4:37" ht="12.75" customHeight="1" outlineLevel="2" x14ac:dyDescent="0.25">
      <c r="D1016" s="139" t="str">
        <f>'Line Items'!D1647</f>
        <v>Rolleston</v>
      </c>
      <c r="E1016" s="102"/>
      <c r="F1016" s="140" t="str">
        <f t="shared" si="65"/>
        <v>£000</v>
      </c>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4"/>
      <c r="AE1016" s="285"/>
      <c r="AG1016" s="285"/>
      <c r="AI1016" s="285"/>
      <c r="AK1016" s="301"/>
    </row>
    <row r="1017" spans="4:37" ht="12.75" customHeight="1" outlineLevel="2" x14ac:dyDescent="0.25">
      <c r="D1017" s="139" t="str">
        <f>'Line Items'!D1648</f>
        <v>Ruskington</v>
      </c>
      <c r="E1017" s="102"/>
      <c r="F1017" s="140" t="str">
        <f t="shared" si="65"/>
        <v>£000</v>
      </c>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4"/>
      <c r="AE1017" s="285"/>
      <c r="AG1017" s="285"/>
      <c r="AI1017" s="285"/>
      <c r="AK1017" s="301"/>
    </row>
    <row r="1018" spans="4:37" ht="12.75" customHeight="1" outlineLevel="2" x14ac:dyDescent="0.25">
      <c r="D1018" s="139" t="str">
        <f>'Line Items'!D1649</f>
        <v>Saxilby</v>
      </c>
      <c r="E1018" s="102"/>
      <c r="F1018" s="140" t="str">
        <f t="shared" si="65"/>
        <v>£000</v>
      </c>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4"/>
      <c r="AE1018" s="285"/>
      <c r="AG1018" s="285"/>
      <c r="AI1018" s="285"/>
      <c r="AK1018" s="301"/>
    </row>
    <row r="1019" spans="4:37" ht="12.75" customHeight="1" outlineLevel="2" x14ac:dyDescent="0.25">
      <c r="D1019" s="139" t="str">
        <f>'Line Items'!D1650</f>
        <v>Sheffield</v>
      </c>
      <c r="E1019" s="102"/>
      <c r="F1019" s="140" t="str">
        <f t="shared" si="65"/>
        <v>£000</v>
      </c>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4"/>
      <c r="AE1019" s="285"/>
      <c r="AG1019" s="285"/>
      <c r="AI1019" s="285"/>
      <c r="AK1019" s="301"/>
    </row>
    <row r="1020" spans="4:37" ht="12.75" customHeight="1" outlineLevel="2" x14ac:dyDescent="0.25">
      <c r="D1020" s="139" t="str">
        <f>'Line Items'!D1651</f>
        <v>Shirebrook</v>
      </c>
      <c r="E1020" s="102"/>
      <c r="F1020" s="140" t="str">
        <f t="shared" si="65"/>
        <v>£000</v>
      </c>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4"/>
      <c r="AE1020" s="285"/>
      <c r="AG1020" s="285"/>
      <c r="AI1020" s="285"/>
      <c r="AK1020" s="301"/>
    </row>
    <row r="1021" spans="4:37" ht="12.75" customHeight="1" outlineLevel="2" x14ac:dyDescent="0.25">
      <c r="D1021" s="139" t="str">
        <f>'Line Items'!D1652</f>
        <v>Sileby</v>
      </c>
      <c r="E1021" s="102"/>
      <c r="F1021" s="140" t="str">
        <f t="shared" si="65"/>
        <v>£000</v>
      </c>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4"/>
      <c r="AE1021" s="285"/>
      <c r="AG1021" s="285"/>
      <c r="AI1021" s="285"/>
      <c r="AK1021" s="301"/>
    </row>
    <row r="1022" spans="4:37" ht="12.75" customHeight="1" outlineLevel="2" x14ac:dyDescent="0.25">
      <c r="D1022" s="139" t="str">
        <f>'Line Items'!D1653</f>
        <v>Skegness</v>
      </c>
      <c r="E1022" s="102"/>
      <c r="F1022" s="140" t="str">
        <f t="shared" si="65"/>
        <v>£000</v>
      </c>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4"/>
      <c r="AE1022" s="285"/>
      <c r="AG1022" s="285"/>
      <c r="AI1022" s="285"/>
      <c r="AK1022" s="301"/>
    </row>
    <row r="1023" spans="4:37" ht="12.75" customHeight="1" outlineLevel="2" x14ac:dyDescent="0.25">
      <c r="D1023" s="139" t="str">
        <f>'Line Items'!D1654</f>
        <v>Sleaford</v>
      </c>
      <c r="E1023" s="102"/>
      <c r="F1023" s="140" t="str">
        <f t="shared" si="65"/>
        <v>£000</v>
      </c>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4"/>
      <c r="AE1023" s="285"/>
      <c r="AG1023" s="285"/>
      <c r="AI1023" s="285"/>
      <c r="AK1023" s="301"/>
    </row>
    <row r="1024" spans="4:37" ht="12.75" customHeight="1" outlineLevel="2" x14ac:dyDescent="0.25">
      <c r="D1024" s="139" t="str">
        <f>'Line Items'!D1655</f>
        <v>South Wigston</v>
      </c>
      <c r="E1024" s="102"/>
      <c r="F1024" s="140" t="str">
        <f t="shared" si="65"/>
        <v>£000</v>
      </c>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4"/>
      <c r="AE1024" s="285"/>
      <c r="AG1024" s="285"/>
      <c r="AI1024" s="285"/>
      <c r="AK1024" s="301"/>
    </row>
    <row r="1025" spans="4:37" ht="12.75" customHeight="1" outlineLevel="2" x14ac:dyDescent="0.25">
      <c r="D1025" s="139" t="str">
        <f>'Line Items'!D1656</f>
        <v>Spalding</v>
      </c>
      <c r="E1025" s="102"/>
      <c r="F1025" s="140" t="str">
        <f t="shared" si="65"/>
        <v>£000</v>
      </c>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4"/>
      <c r="AE1025" s="285"/>
      <c r="AG1025" s="285"/>
      <c r="AI1025" s="285"/>
      <c r="AK1025" s="301"/>
    </row>
    <row r="1026" spans="4:37" ht="12.75" customHeight="1" outlineLevel="2" x14ac:dyDescent="0.25">
      <c r="D1026" s="139" t="str">
        <f>'Line Items'!D1657</f>
        <v>Spondon</v>
      </c>
      <c r="E1026" s="102"/>
      <c r="F1026" s="140" t="str">
        <f t="shared" si="65"/>
        <v>£000</v>
      </c>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4"/>
      <c r="AE1026" s="285"/>
      <c r="AG1026" s="285"/>
      <c r="AI1026" s="285"/>
      <c r="AK1026" s="301"/>
    </row>
    <row r="1027" spans="4:37" ht="12.75" customHeight="1" outlineLevel="2" x14ac:dyDescent="0.25">
      <c r="D1027" s="139" t="str">
        <f>'Line Items'!D1658</f>
        <v>Stallingborough</v>
      </c>
      <c r="E1027" s="102"/>
      <c r="F1027" s="140" t="str">
        <f t="shared" si="65"/>
        <v>£000</v>
      </c>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4"/>
      <c r="AE1027" s="285"/>
      <c r="AG1027" s="285"/>
      <c r="AI1027" s="285"/>
      <c r="AK1027" s="301"/>
    </row>
    <row r="1028" spans="4:37" ht="12.75" customHeight="1" outlineLevel="2" x14ac:dyDescent="0.25">
      <c r="D1028" s="139" t="str">
        <f>'Line Items'!D1659</f>
        <v>Stamford</v>
      </c>
      <c r="E1028" s="102"/>
      <c r="F1028" s="140" t="str">
        <f t="shared" si="65"/>
        <v>£000</v>
      </c>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4"/>
      <c r="AE1028" s="285"/>
      <c r="AG1028" s="285"/>
      <c r="AI1028" s="285"/>
      <c r="AK1028" s="301"/>
    </row>
    <row r="1029" spans="4:37" ht="12.75" customHeight="1" outlineLevel="2" x14ac:dyDescent="0.25">
      <c r="D1029" s="139" t="str">
        <f>'Line Items'!D1660</f>
        <v>Sutton Parkway</v>
      </c>
      <c r="E1029" s="102"/>
      <c r="F1029" s="140" t="str">
        <f t="shared" si="65"/>
        <v>£000</v>
      </c>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4"/>
      <c r="AE1029" s="285"/>
      <c r="AG1029" s="285"/>
      <c r="AI1029" s="285"/>
      <c r="AK1029" s="301"/>
    </row>
    <row r="1030" spans="4:37" ht="12.75" customHeight="1" outlineLevel="2" x14ac:dyDescent="0.25">
      <c r="D1030" s="139" t="str">
        <f>'Line Items'!D1661</f>
        <v>Swinderby</v>
      </c>
      <c r="E1030" s="102"/>
      <c r="F1030" s="140" t="str">
        <f t="shared" si="65"/>
        <v>£000</v>
      </c>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4"/>
      <c r="AE1030" s="285"/>
      <c r="AG1030" s="285"/>
      <c r="AI1030" s="285"/>
      <c r="AK1030" s="301"/>
    </row>
    <row r="1031" spans="4:37" ht="12.75" customHeight="1" outlineLevel="2" x14ac:dyDescent="0.25">
      <c r="D1031" s="139" t="str">
        <f>'Line Items'!D1662</f>
        <v>Swineshead</v>
      </c>
      <c r="E1031" s="102"/>
      <c r="F1031" s="140" t="str">
        <f t="shared" si="65"/>
        <v>£000</v>
      </c>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4"/>
      <c r="AE1031" s="285"/>
      <c r="AG1031" s="285"/>
      <c r="AI1031" s="285"/>
      <c r="AK1031" s="301"/>
    </row>
    <row r="1032" spans="4:37" ht="12.75" customHeight="1" outlineLevel="2" x14ac:dyDescent="0.25">
      <c r="D1032" s="139" t="str">
        <f>'Line Items'!D1663</f>
        <v>Syston</v>
      </c>
      <c r="E1032" s="102"/>
      <c r="F1032" s="140" t="str">
        <f t="shared" si="65"/>
        <v>£000</v>
      </c>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4"/>
      <c r="AE1032" s="285"/>
      <c r="AG1032" s="285"/>
      <c r="AI1032" s="285"/>
      <c r="AK1032" s="301"/>
    </row>
    <row r="1033" spans="4:37" ht="12.75" customHeight="1" outlineLevel="2" x14ac:dyDescent="0.25">
      <c r="D1033" s="139" t="str">
        <f>'Line Items'!D1664</f>
        <v>Thornton Abbey</v>
      </c>
      <c r="E1033" s="102"/>
      <c r="F1033" s="140" t="str">
        <f t="shared" si="65"/>
        <v>£000</v>
      </c>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4"/>
      <c r="AE1033" s="285"/>
      <c r="AG1033" s="285"/>
      <c r="AI1033" s="285"/>
      <c r="AK1033" s="301"/>
    </row>
    <row r="1034" spans="4:37" ht="12.75" customHeight="1" outlineLevel="2" x14ac:dyDescent="0.25">
      <c r="D1034" s="139" t="str">
        <f>'Line Items'!D1665</f>
        <v>Thorpe Culvert</v>
      </c>
      <c r="E1034" s="102"/>
      <c r="F1034" s="140" t="str">
        <f t="shared" si="65"/>
        <v>£000</v>
      </c>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4"/>
      <c r="AE1034" s="285"/>
      <c r="AG1034" s="285"/>
      <c r="AI1034" s="285"/>
      <c r="AK1034" s="301"/>
    </row>
    <row r="1035" spans="4:37" ht="12.75" customHeight="1" outlineLevel="2" x14ac:dyDescent="0.25">
      <c r="D1035" s="139" t="str">
        <f>'Line Items'!D1666</f>
        <v>Thurgarton</v>
      </c>
      <c r="E1035" s="102"/>
      <c r="F1035" s="140" t="str">
        <f t="shared" si="65"/>
        <v>£000</v>
      </c>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4"/>
      <c r="AE1035" s="285"/>
      <c r="AG1035" s="285"/>
      <c r="AI1035" s="285"/>
      <c r="AK1035" s="301"/>
    </row>
    <row r="1036" spans="4:37" ht="12.75" customHeight="1" outlineLevel="2" x14ac:dyDescent="0.25">
      <c r="D1036" s="139" t="str">
        <f>'Line Items'!D1667</f>
        <v>Tutbury &amp; Hatton</v>
      </c>
      <c r="E1036" s="102"/>
      <c r="F1036" s="140" t="str">
        <f t="shared" si="65"/>
        <v>£000</v>
      </c>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4"/>
      <c r="AE1036" s="285"/>
      <c r="AG1036" s="285"/>
      <c r="AI1036" s="285"/>
      <c r="AK1036" s="301"/>
    </row>
    <row r="1037" spans="4:37" ht="12.75" customHeight="1" outlineLevel="2" x14ac:dyDescent="0.25">
      <c r="D1037" s="139" t="str">
        <f>'Line Items'!D1668</f>
        <v>Ulceby</v>
      </c>
      <c r="E1037" s="102"/>
      <c r="F1037" s="140" t="str">
        <f t="shared" si="65"/>
        <v>£000</v>
      </c>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4"/>
      <c r="AE1037" s="285"/>
      <c r="AG1037" s="285"/>
      <c r="AI1037" s="285"/>
      <c r="AK1037" s="301"/>
    </row>
    <row r="1038" spans="4:37" ht="12.75" customHeight="1" outlineLevel="2" x14ac:dyDescent="0.25">
      <c r="D1038" s="139" t="str">
        <f>'Line Items'!D1669</f>
        <v>Uttoxeter</v>
      </c>
      <c r="E1038" s="102"/>
      <c r="F1038" s="140" t="str">
        <f t="shared" si="65"/>
        <v>£000</v>
      </c>
      <c r="G1038" s="283"/>
      <c r="H1038" s="283"/>
      <c r="I1038" s="283"/>
      <c r="J1038" s="283"/>
      <c r="K1038" s="283"/>
      <c r="L1038" s="283"/>
      <c r="M1038" s="283"/>
      <c r="N1038" s="283"/>
      <c r="O1038" s="283"/>
      <c r="P1038" s="283"/>
      <c r="Q1038" s="283"/>
      <c r="R1038" s="283"/>
      <c r="S1038" s="283"/>
      <c r="T1038" s="283"/>
      <c r="U1038" s="283"/>
      <c r="V1038" s="283"/>
      <c r="W1038" s="283"/>
      <c r="X1038" s="283"/>
      <c r="Y1038" s="283"/>
      <c r="Z1038" s="283"/>
      <c r="AA1038" s="283"/>
      <c r="AB1038" s="283"/>
      <c r="AC1038" s="284"/>
      <c r="AE1038" s="285"/>
      <c r="AG1038" s="285"/>
      <c r="AI1038" s="285"/>
      <c r="AK1038" s="301"/>
    </row>
    <row r="1039" spans="4:37" ht="12.75" customHeight="1" outlineLevel="2" x14ac:dyDescent="0.25">
      <c r="D1039" s="139" t="str">
        <f>'Line Items'!D1670</f>
        <v>Wainfleet</v>
      </c>
      <c r="E1039" s="102"/>
      <c r="F1039" s="140" t="str">
        <f t="shared" si="65"/>
        <v>£000</v>
      </c>
      <c r="G1039" s="283"/>
      <c r="H1039" s="283"/>
      <c r="I1039" s="283"/>
      <c r="J1039" s="283"/>
      <c r="K1039" s="283"/>
      <c r="L1039" s="283"/>
      <c r="M1039" s="283"/>
      <c r="N1039" s="283"/>
      <c r="O1039" s="283"/>
      <c r="P1039" s="283"/>
      <c r="Q1039" s="283"/>
      <c r="R1039" s="283"/>
      <c r="S1039" s="283"/>
      <c r="T1039" s="283"/>
      <c r="U1039" s="283"/>
      <c r="V1039" s="283"/>
      <c r="W1039" s="283"/>
      <c r="X1039" s="283"/>
      <c r="Y1039" s="283"/>
      <c r="Z1039" s="283"/>
      <c r="AA1039" s="283"/>
      <c r="AB1039" s="283"/>
      <c r="AC1039" s="284"/>
      <c r="AE1039" s="285"/>
      <c r="AG1039" s="285"/>
      <c r="AI1039" s="285"/>
      <c r="AK1039" s="301"/>
    </row>
    <row r="1040" spans="4:37" ht="12.75" customHeight="1" outlineLevel="2" x14ac:dyDescent="0.25">
      <c r="D1040" s="139" t="str">
        <f>'Line Items'!D1671</f>
        <v>Wellingborough</v>
      </c>
      <c r="E1040" s="102"/>
      <c r="F1040" s="140" t="str">
        <f t="shared" si="65"/>
        <v>£000</v>
      </c>
      <c r="G1040" s="283"/>
      <c r="H1040" s="283"/>
      <c r="I1040" s="283"/>
      <c r="J1040" s="283"/>
      <c r="K1040" s="283"/>
      <c r="L1040" s="283"/>
      <c r="M1040" s="283"/>
      <c r="N1040" s="283"/>
      <c r="O1040" s="283"/>
      <c r="P1040" s="283"/>
      <c r="Q1040" s="283"/>
      <c r="R1040" s="283"/>
      <c r="S1040" s="283"/>
      <c r="T1040" s="283"/>
      <c r="U1040" s="283"/>
      <c r="V1040" s="283"/>
      <c r="W1040" s="283"/>
      <c r="X1040" s="283"/>
      <c r="Y1040" s="283"/>
      <c r="Z1040" s="283"/>
      <c r="AA1040" s="283"/>
      <c r="AB1040" s="283"/>
      <c r="AC1040" s="284"/>
      <c r="AE1040" s="285"/>
      <c r="AG1040" s="285"/>
      <c r="AI1040" s="285"/>
      <c r="AK1040" s="301"/>
    </row>
    <row r="1041" spans="4:37" ht="12.75" customHeight="1" outlineLevel="2" x14ac:dyDescent="0.25">
      <c r="D1041" s="139" t="str">
        <f>'Line Items'!D1672</f>
        <v>Whatstandwell</v>
      </c>
      <c r="E1041" s="102"/>
      <c r="F1041" s="140" t="str">
        <f t="shared" si="65"/>
        <v>£000</v>
      </c>
      <c r="G1041" s="283"/>
      <c r="H1041" s="283"/>
      <c r="I1041" s="283"/>
      <c r="J1041" s="283"/>
      <c r="K1041" s="283"/>
      <c r="L1041" s="283"/>
      <c r="M1041" s="283"/>
      <c r="N1041" s="283"/>
      <c r="O1041" s="283"/>
      <c r="P1041" s="283"/>
      <c r="Q1041" s="283"/>
      <c r="R1041" s="283"/>
      <c r="S1041" s="283"/>
      <c r="T1041" s="283"/>
      <c r="U1041" s="283"/>
      <c r="V1041" s="283"/>
      <c r="W1041" s="283"/>
      <c r="X1041" s="283"/>
      <c r="Y1041" s="283"/>
      <c r="Z1041" s="283"/>
      <c r="AA1041" s="283"/>
      <c r="AB1041" s="283"/>
      <c r="AC1041" s="284"/>
      <c r="AE1041" s="285"/>
      <c r="AG1041" s="285"/>
      <c r="AI1041" s="285"/>
      <c r="AK1041" s="301"/>
    </row>
    <row r="1042" spans="4:37" ht="12.75" customHeight="1" outlineLevel="2" x14ac:dyDescent="0.25">
      <c r="D1042" s="139" t="str">
        <f>'Line Items'!D1673</f>
        <v>Whitwell</v>
      </c>
      <c r="E1042" s="102"/>
      <c r="F1042" s="140" t="str">
        <f t="shared" si="65"/>
        <v>£000</v>
      </c>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4"/>
      <c r="AE1042" s="285"/>
      <c r="AG1042" s="285"/>
      <c r="AI1042" s="285"/>
      <c r="AK1042" s="301"/>
    </row>
    <row r="1043" spans="4:37" ht="12.75" customHeight="1" outlineLevel="2" x14ac:dyDescent="0.25">
      <c r="D1043" s="139" t="str">
        <f>'Line Items'!D1674</f>
        <v>Willington</v>
      </c>
      <c r="E1043" s="102"/>
      <c r="F1043" s="140" t="str">
        <f t="shared" si="65"/>
        <v>£000</v>
      </c>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4"/>
      <c r="AE1043" s="285"/>
      <c r="AG1043" s="285"/>
      <c r="AI1043" s="285"/>
      <c r="AK1043" s="301"/>
    </row>
    <row r="1044" spans="4:37" ht="12.75" customHeight="1" outlineLevel="2" x14ac:dyDescent="0.25">
      <c r="D1044" s="139" t="str">
        <f>'Line Items'!D1675</f>
        <v>SFO Station Access Charge LTC (FRR) - Line 103]</v>
      </c>
      <c r="E1044" s="102"/>
      <c r="F1044" s="140" t="str">
        <f t="shared" si="65"/>
        <v>£000</v>
      </c>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4"/>
      <c r="AE1044" s="285"/>
      <c r="AG1044" s="285"/>
      <c r="AI1044" s="285"/>
      <c r="AK1044" s="301"/>
    </row>
    <row r="1045" spans="4:37" ht="12.75" customHeight="1" outlineLevel="2" x14ac:dyDescent="0.25">
      <c r="D1045" s="139" t="str">
        <f>'Line Items'!D1676</f>
        <v>SFO Station Access Charge LTC (FRR) - Line 104]</v>
      </c>
      <c r="E1045" s="102"/>
      <c r="F1045" s="140" t="str">
        <f t="shared" si="65"/>
        <v>£000</v>
      </c>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4"/>
      <c r="AE1045" s="285"/>
      <c r="AG1045" s="285"/>
      <c r="AI1045" s="285"/>
      <c r="AK1045" s="301"/>
    </row>
    <row r="1046" spans="4:37" ht="12.75" customHeight="1" outlineLevel="2" x14ac:dyDescent="0.25">
      <c r="D1046" s="139" t="str">
        <f>'Line Items'!D1677</f>
        <v>SFO Station Access Charge LTC (FRR) - Line 105]</v>
      </c>
      <c r="E1046" s="102"/>
      <c r="F1046" s="140" t="str">
        <f t="shared" si="65"/>
        <v>£000</v>
      </c>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4"/>
      <c r="AE1046" s="285"/>
      <c r="AG1046" s="285"/>
      <c r="AI1046" s="285"/>
      <c r="AK1046" s="301"/>
    </row>
    <row r="1047" spans="4:37" ht="12.75" customHeight="1" outlineLevel="2" x14ac:dyDescent="0.25">
      <c r="D1047" s="139" t="str">
        <f>'Line Items'!D1678</f>
        <v>SFO Station Access Charge LTC (FRR) - Line 106]</v>
      </c>
      <c r="E1047" s="102"/>
      <c r="F1047" s="140" t="str">
        <f t="shared" si="65"/>
        <v>£000</v>
      </c>
      <c r="G1047" s="283"/>
      <c r="H1047" s="283"/>
      <c r="I1047" s="283"/>
      <c r="J1047" s="283"/>
      <c r="K1047" s="283"/>
      <c r="L1047" s="283"/>
      <c r="M1047" s="283"/>
      <c r="N1047" s="283"/>
      <c r="O1047" s="283"/>
      <c r="P1047" s="283"/>
      <c r="Q1047" s="283"/>
      <c r="R1047" s="283"/>
      <c r="S1047" s="283"/>
      <c r="T1047" s="283"/>
      <c r="U1047" s="283"/>
      <c r="V1047" s="283"/>
      <c r="W1047" s="283"/>
      <c r="X1047" s="283"/>
      <c r="Y1047" s="283"/>
      <c r="Z1047" s="283"/>
      <c r="AA1047" s="283"/>
      <c r="AB1047" s="283"/>
      <c r="AC1047" s="284"/>
      <c r="AE1047" s="285"/>
      <c r="AG1047" s="285"/>
      <c r="AI1047" s="285"/>
      <c r="AK1047" s="301"/>
    </row>
    <row r="1048" spans="4:37" ht="12.75" customHeight="1" outlineLevel="2" x14ac:dyDescent="0.25">
      <c r="D1048" s="139" t="str">
        <f>'Line Items'!D1679</f>
        <v>SFO Station Access Charge LTC (FRR) - Line 107]</v>
      </c>
      <c r="E1048" s="102"/>
      <c r="F1048" s="140" t="str">
        <f t="shared" si="65"/>
        <v>£000</v>
      </c>
      <c r="G1048" s="283"/>
      <c r="H1048" s="283"/>
      <c r="I1048" s="283"/>
      <c r="J1048" s="283"/>
      <c r="K1048" s="283"/>
      <c r="L1048" s="283"/>
      <c r="M1048" s="283"/>
      <c r="N1048" s="283"/>
      <c r="O1048" s="283"/>
      <c r="P1048" s="283"/>
      <c r="Q1048" s="283"/>
      <c r="R1048" s="283"/>
      <c r="S1048" s="283"/>
      <c r="T1048" s="283"/>
      <c r="U1048" s="283"/>
      <c r="V1048" s="283"/>
      <c r="W1048" s="283"/>
      <c r="X1048" s="283"/>
      <c r="Y1048" s="283"/>
      <c r="Z1048" s="283"/>
      <c r="AA1048" s="283"/>
      <c r="AB1048" s="283"/>
      <c r="AC1048" s="284"/>
      <c r="AE1048" s="285"/>
      <c r="AG1048" s="285"/>
      <c r="AI1048" s="285"/>
      <c r="AK1048" s="301"/>
    </row>
    <row r="1049" spans="4:37" ht="12.75" customHeight="1" outlineLevel="2" x14ac:dyDescent="0.25">
      <c r="D1049" s="139" t="str">
        <f>'Line Items'!D1680</f>
        <v>SFO Station Access Charge LTC (FRR) - Line 108]</v>
      </c>
      <c r="E1049" s="102"/>
      <c r="F1049" s="140" t="str">
        <f t="shared" si="65"/>
        <v>£000</v>
      </c>
      <c r="G1049" s="283"/>
      <c r="H1049" s="283"/>
      <c r="I1049" s="283"/>
      <c r="J1049" s="283"/>
      <c r="K1049" s="283"/>
      <c r="L1049" s="283"/>
      <c r="M1049" s="283"/>
      <c r="N1049" s="283"/>
      <c r="O1049" s="283"/>
      <c r="P1049" s="283"/>
      <c r="Q1049" s="283"/>
      <c r="R1049" s="283"/>
      <c r="S1049" s="283"/>
      <c r="T1049" s="283"/>
      <c r="U1049" s="283"/>
      <c r="V1049" s="283"/>
      <c r="W1049" s="283"/>
      <c r="X1049" s="283"/>
      <c r="Y1049" s="283"/>
      <c r="Z1049" s="283"/>
      <c r="AA1049" s="283"/>
      <c r="AB1049" s="283"/>
      <c r="AC1049" s="284"/>
      <c r="AE1049" s="285"/>
      <c r="AG1049" s="285"/>
      <c r="AI1049" s="285"/>
      <c r="AK1049" s="301"/>
    </row>
    <row r="1050" spans="4:37" ht="12.75" customHeight="1" outlineLevel="2" x14ac:dyDescent="0.25">
      <c r="D1050" s="139" t="str">
        <f>'Line Items'!D1681</f>
        <v>SFO Station Access Charge LTC (FRR) - Line 109]</v>
      </c>
      <c r="E1050" s="102"/>
      <c r="F1050" s="140" t="str">
        <f t="shared" si="65"/>
        <v>£000</v>
      </c>
      <c r="G1050" s="283"/>
      <c r="H1050" s="283"/>
      <c r="I1050" s="283"/>
      <c r="J1050" s="283"/>
      <c r="K1050" s="283"/>
      <c r="L1050" s="283"/>
      <c r="M1050" s="283"/>
      <c r="N1050" s="283"/>
      <c r="O1050" s="283"/>
      <c r="P1050" s="283"/>
      <c r="Q1050" s="283"/>
      <c r="R1050" s="283"/>
      <c r="S1050" s="283"/>
      <c r="T1050" s="283"/>
      <c r="U1050" s="283"/>
      <c r="V1050" s="283"/>
      <c r="W1050" s="283"/>
      <c r="X1050" s="283"/>
      <c r="Y1050" s="283"/>
      <c r="Z1050" s="283"/>
      <c r="AA1050" s="283"/>
      <c r="AB1050" s="283"/>
      <c r="AC1050" s="284"/>
      <c r="AE1050" s="285"/>
      <c r="AG1050" s="285"/>
      <c r="AI1050" s="285"/>
      <c r="AK1050" s="301"/>
    </row>
    <row r="1051" spans="4:37" ht="12.75" customHeight="1" outlineLevel="2" x14ac:dyDescent="0.25">
      <c r="D1051" s="139" t="str">
        <f>'Line Items'!D1682</f>
        <v>SFO Station Access Charge LTC (FRR) - Line 110]</v>
      </c>
      <c r="E1051" s="102"/>
      <c r="F1051" s="140" t="str">
        <f t="shared" si="65"/>
        <v>£000</v>
      </c>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4"/>
      <c r="AE1051" s="285"/>
      <c r="AG1051" s="285"/>
      <c r="AI1051" s="285"/>
      <c r="AK1051" s="301"/>
    </row>
    <row r="1052" spans="4:37" ht="12.75" customHeight="1" outlineLevel="2" x14ac:dyDescent="0.25">
      <c r="D1052" s="139" t="str">
        <f>'Line Items'!D1683</f>
        <v>SFO Station Access Charge LTC (FRR) - Line 111]</v>
      </c>
      <c r="E1052" s="102"/>
      <c r="F1052" s="140" t="str">
        <f t="shared" si="65"/>
        <v>£000</v>
      </c>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4"/>
      <c r="AE1052" s="285"/>
      <c r="AG1052" s="285"/>
      <c r="AI1052" s="285"/>
      <c r="AK1052" s="301"/>
    </row>
    <row r="1053" spans="4:37" ht="12.75" customHeight="1" outlineLevel="2" x14ac:dyDescent="0.25">
      <c r="D1053" s="139" t="str">
        <f>'Line Items'!D1684</f>
        <v>SFO Station Access Charge LTC (FRR) - Line 112]</v>
      </c>
      <c r="E1053" s="102"/>
      <c r="F1053" s="140" t="str">
        <f t="shared" si="65"/>
        <v>£000</v>
      </c>
      <c r="G1053" s="283"/>
      <c r="H1053" s="283"/>
      <c r="I1053" s="283"/>
      <c r="J1053" s="283"/>
      <c r="K1053" s="283"/>
      <c r="L1053" s="283"/>
      <c r="M1053" s="283"/>
      <c r="N1053" s="283"/>
      <c r="O1053" s="283"/>
      <c r="P1053" s="283"/>
      <c r="Q1053" s="283"/>
      <c r="R1053" s="283"/>
      <c r="S1053" s="283"/>
      <c r="T1053" s="283"/>
      <c r="U1053" s="283"/>
      <c r="V1053" s="283"/>
      <c r="W1053" s="283"/>
      <c r="X1053" s="283"/>
      <c r="Y1053" s="283"/>
      <c r="Z1053" s="283"/>
      <c r="AA1053" s="283"/>
      <c r="AB1053" s="283"/>
      <c r="AC1053" s="284"/>
      <c r="AE1053" s="285"/>
      <c r="AG1053" s="285"/>
      <c r="AI1053" s="285"/>
      <c r="AK1053" s="301"/>
    </row>
    <row r="1054" spans="4:37" ht="12.75" customHeight="1" outlineLevel="2" x14ac:dyDescent="0.25">
      <c r="D1054" s="139" t="str">
        <f>'Line Items'!D1685</f>
        <v>SFO Station Access Charge LTC (FRR) - Line 113]</v>
      </c>
      <c r="E1054" s="102"/>
      <c r="F1054" s="140" t="str">
        <f t="shared" si="65"/>
        <v>£000</v>
      </c>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4"/>
      <c r="AE1054" s="285"/>
      <c r="AG1054" s="285"/>
      <c r="AI1054" s="285"/>
      <c r="AK1054" s="301"/>
    </row>
    <row r="1055" spans="4:37" ht="12.75" customHeight="1" outlineLevel="2" x14ac:dyDescent="0.25">
      <c r="D1055" s="139" t="str">
        <f>'Line Items'!D1686</f>
        <v>SFO Station Access Charge LTC (FRR) - Line 114]</v>
      </c>
      <c r="E1055" s="102"/>
      <c r="F1055" s="140" t="str">
        <f t="shared" si="65"/>
        <v>£000</v>
      </c>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4"/>
      <c r="AE1055" s="285"/>
      <c r="AG1055" s="285"/>
      <c r="AI1055" s="285"/>
      <c r="AK1055" s="301"/>
    </row>
    <row r="1056" spans="4:37" ht="12.75" customHeight="1" outlineLevel="2" x14ac:dyDescent="0.25">
      <c r="D1056" s="139" t="str">
        <f>'Line Items'!D1687</f>
        <v>SFO Station Access Charge LTC (FRR) - Line 115]</v>
      </c>
      <c r="E1056" s="102"/>
      <c r="F1056" s="140" t="str">
        <f t="shared" si="65"/>
        <v>£000</v>
      </c>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4"/>
      <c r="AE1056" s="285"/>
      <c r="AG1056" s="285"/>
      <c r="AI1056" s="285"/>
      <c r="AK1056" s="301"/>
    </row>
    <row r="1057" spans="4:37" ht="12.75" customHeight="1" outlineLevel="2" x14ac:dyDescent="0.25">
      <c r="D1057" s="139" t="str">
        <f>'Line Items'!D1688</f>
        <v>SFO Station Access Charge LTC (FRR) - Line 116]</v>
      </c>
      <c r="E1057" s="102"/>
      <c r="F1057" s="140" t="str">
        <f t="shared" si="65"/>
        <v>£000</v>
      </c>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4"/>
      <c r="AE1057" s="285"/>
      <c r="AG1057" s="285"/>
      <c r="AI1057" s="285"/>
      <c r="AK1057" s="301"/>
    </row>
    <row r="1058" spans="4:37" ht="12.75" customHeight="1" outlineLevel="2" x14ac:dyDescent="0.25">
      <c r="D1058" s="139" t="str">
        <f>'Line Items'!D1689</f>
        <v>SFO Station Access Charge LTC (FRR) - Line 117]</v>
      </c>
      <c r="E1058" s="102"/>
      <c r="F1058" s="140" t="str">
        <f t="shared" si="65"/>
        <v>£000</v>
      </c>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4"/>
      <c r="AE1058" s="285"/>
      <c r="AG1058" s="285"/>
      <c r="AI1058" s="285"/>
      <c r="AK1058" s="301"/>
    </row>
    <row r="1059" spans="4:37" ht="12.75" customHeight="1" outlineLevel="2" x14ac:dyDescent="0.25">
      <c r="D1059" s="139" t="str">
        <f>'Line Items'!D1690</f>
        <v>SFO Station Access Charge LTC (FRR) - Line 118]</v>
      </c>
      <c r="E1059" s="102"/>
      <c r="F1059" s="140" t="str">
        <f t="shared" si="65"/>
        <v>£000</v>
      </c>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4"/>
      <c r="AE1059" s="285"/>
      <c r="AG1059" s="285"/>
      <c r="AI1059" s="285"/>
      <c r="AK1059" s="301"/>
    </row>
    <row r="1060" spans="4:37" ht="12.75" customHeight="1" outlineLevel="2" x14ac:dyDescent="0.25">
      <c r="D1060" s="139" t="str">
        <f>'Line Items'!D1691</f>
        <v>SFO Station Access Charge LTC (FRR) - Line 119]</v>
      </c>
      <c r="E1060" s="102"/>
      <c r="F1060" s="140" t="str">
        <f t="shared" si="65"/>
        <v>£000</v>
      </c>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4"/>
      <c r="AE1060" s="285"/>
      <c r="AG1060" s="285"/>
      <c r="AI1060" s="285"/>
      <c r="AK1060" s="301"/>
    </row>
    <row r="1061" spans="4:37" ht="12.75" customHeight="1" outlineLevel="2" x14ac:dyDescent="0.25">
      <c r="D1061" s="139" t="str">
        <f>'Line Items'!D1692</f>
        <v>SFO Station Access Charge LTC (FRR) - Line 120]</v>
      </c>
      <c r="E1061" s="102"/>
      <c r="F1061" s="140" t="str">
        <f t="shared" si="65"/>
        <v>£000</v>
      </c>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4"/>
      <c r="AE1061" s="285"/>
      <c r="AG1061" s="285"/>
      <c r="AI1061" s="285"/>
      <c r="AK1061" s="301"/>
    </row>
    <row r="1062" spans="4:37" ht="12.75" customHeight="1" outlineLevel="2" x14ac:dyDescent="0.25">
      <c r="D1062" s="139" t="str">
        <f>'Line Items'!D1693</f>
        <v>SFO Station Access Charge LTC (FRR) - Line 121]</v>
      </c>
      <c r="E1062" s="102"/>
      <c r="F1062" s="140" t="str">
        <f t="shared" si="65"/>
        <v>£000</v>
      </c>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4"/>
      <c r="AE1062" s="285"/>
      <c r="AG1062" s="285"/>
      <c r="AI1062" s="285"/>
      <c r="AK1062" s="301"/>
    </row>
    <row r="1063" spans="4:37" ht="12.75" customHeight="1" outlineLevel="2" x14ac:dyDescent="0.25">
      <c r="D1063" s="139" t="str">
        <f>'Line Items'!D1694</f>
        <v>SFO Station Access Charge LTC (FRR) - Line 122]</v>
      </c>
      <c r="E1063" s="102"/>
      <c r="F1063" s="140" t="str">
        <f t="shared" si="65"/>
        <v>£000</v>
      </c>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4"/>
      <c r="AE1063" s="285"/>
      <c r="AG1063" s="285"/>
      <c r="AI1063" s="285"/>
      <c r="AK1063" s="301"/>
    </row>
    <row r="1064" spans="4:37" ht="12.75" customHeight="1" outlineLevel="2" x14ac:dyDescent="0.25">
      <c r="D1064" s="139" t="str">
        <f>'Line Items'!D1695</f>
        <v>SFO Station Access Charge LTC (FRR) - Line 123]</v>
      </c>
      <c r="E1064" s="102"/>
      <c r="F1064" s="140" t="str">
        <f t="shared" si="65"/>
        <v>£000</v>
      </c>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4"/>
      <c r="AE1064" s="285"/>
      <c r="AG1064" s="285"/>
      <c r="AI1064" s="285"/>
      <c r="AK1064" s="301"/>
    </row>
    <row r="1065" spans="4:37" ht="12.75" customHeight="1" outlineLevel="2" x14ac:dyDescent="0.25">
      <c r="D1065" s="139" t="str">
        <f>'Line Items'!D1696</f>
        <v>SFO Station Access Charge LTC (FRR) - Line 124]</v>
      </c>
      <c r="E1065" s="102"/>
      <c r="F1065" s="140" t="str">
        <f t="shared" si="65"/>
        <v>£000</v>
      </c>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4"/>
      <c r="AE1065" s="285"/>
      <c r="AG1065" s="285"/>
      <c r="AI1065" s="285"/>
      <c r="AK1065" s="301"/>
    </row>
    <row r="1066" spans="4:37" ht="12.75" customHeight="1" outlineLevel="2" x14ac:dyDescent="0.25">
      <c r="D1066" s="139" t="str">
        <f>'Line Items'!D1697</f>
        <v>SFO Station Access Charge LTC (FRR) - Line 125]</v>
      </c>
      <c r="E1066" s="102"/>
      <c r="F1066" s="140" t="str">
        <f t="shared" si="65"/>
        <v>£000</v>
      </c>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4"/>
      <c r="AE1066" s="285"/>
      <c r="AG1066" s="285"/>
      <c r="AI1066" s="285"/>
      <c r="AK1066" s="301"/>
    </row>
    <row r="1067" spans="4:37" ht="12.75" customHeight="1" outlineLevel="2" x14ac:dyDescent="0.25">
      <c r="D1067" s="139" t="str">
        <f>'Line Items'!D1698</f>
        <v>SFO Station Access Charge LTC (FRR) - Line 126]</v>
      </c>
      <c r="E1067" s="102"/>
      <c r="F1067" s="140" t="str">
        <f t="shared" si="65"/>
        <v>£000</v>
      </c>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4"/>
      <c r="AE1067" s="285"/>
      <c r="AG1067" s="285"/>
      <c r="AI1067" s="285"/>
      <c r="AK1067" s="301"/>
    </row>
    <row r="1068" spans="4:37" ht="12.75" customHeight="1" outlineLevel="2" x14ac:dyDescent="0.25">
      <c r="D1068" s="139" t="str">
        <f>'Line Items'!D1699</f>
        <v>SFO Station Access Charge LTC (FRR) - Line 127]</v>
      </c>
      <c r="E1068" s="102"/>
      <c r="F1068" s="140" t="str">
        <f t="shared" si="65"/>
        <v>£000</v>
      </c>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4"/>
      <c r="AE1068" s="285"/>
      <c r="AG1068" s="285"/>
      <c r="AI1068" s="285"/>
      <c r="AK1068" s="301"/>
    </row>
    <row r="1069" spans="4:37" ht="12.75" customHeight="1" outlineLevel="2" x14ac:dyDescent="0.25">
      <c r="D1069" s="139" t="str">
        <f>'Line Items'!D1700</f>
        <v>SFO Station Access Charge LTC (FRR) - Line 128]</v>
      </c>
      <c r="E1069" s="102"/>
      <c r="F1069" s="140" t="str">
        <f t="shared" si="65"/>
        <v>£000</v>
      </c>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4"/>
      <c r="AE1069" s="285"/>
      <c r="AG1069" s="285"/>
      <c r="AI1069" s="285"/>
      <c r="AK1069" s="301"/>
    </row>
    <row r="1070" spans="4:37" ht="12.75" customHeight="1" outlineLevel="2" x14ac:dyDescent="0.25">
      <c r="D1070" s="139" t="str">
        <f>'Line Items'!D1701</f>
        <v>SFO Station Access Charge LTC (FRR) - Line 129]</v>
      </c>
      <c r="E1070" s="102"/>
      <c r="F1070" s="140" t="str">
        <f t="shared" si="65"/>
        <v>£000</v>
      </c>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4"/>
      <c r="AE1070" s="285"/>
      <c r="AG1070" s="285"/>
      <c r="AI1070" s="285"/>
      <c r="AK1070" s="301"/>
    </row>
    <row r="1071" spans="4:37" ht="12.75" customHeight="1" outlineLevel="2" x14ac:dyDescent="0.25">
      <c r="D1071" s="139" t="str">
        <f>'Line Items'!D1702</f>
        <v>SFO Station Access Charge LTC (FRR) - Line 130]</v>
      </c>
      <c r="E1071" s="102"/>
      <c r="F1071" s="140" t="str">
        <f t="shared" si="65"/>
        <v>£000</v>
      </c>
      <c r="G1071" s="283"/>
      <c r="H1071" s="283"/>
      <c r="I1071" s="283"/>
      <c r="J1071" s="283"/>
      <c r="K1071" s="283"/>
      <c r="L1071" s="283"/>
      <c r="M1071" s="283"/>
      <c r="N1071" s="283"/>
      <c r="O1071" s="283"/>
      <c r="P1071" s="283"/>
      <c r="Q1071" s="283"/>
      <c r="R1071" s="283"/>
      <c r="S1071" s="283"/>
      <c r="T1071" s="283"/>
      <c r="U1071" s="283"/>
      <c r="V1071" s="283"/>
      <c r="W1071" s="283"/>
      <c r="X1071" s="283"/>
      <c r="Y1071" s="283"/>
      <c r="Z1071" s="283"/>
      <c r="AA1071" s="283"/>
      <c r="AB1071" s="283"/>
      <c r="AC1071" s="284"/>
      <c r="AE1071" s="285"/>
      <c r="AG1071" s="285"/>
      <c r="AI1071" s="285"/>
      <c r="AK1071" s="301"/>
    </row>
    <row r="1072" spans="4:37" ht="12.75" customHeight="1" outlineLevel="2" x14ac:dyDescent="0.25">
      <c r="D1072" s="139" t="str">
        <f>'Line Items'!D1703</f>
        <v>SFO Station Access Charge LTC (FRR) - Line 131]</v>
      </c>
      <c r="E1072" s="102"/>
      <c r="F1072" s="140" t="str">
        <f t="shared" ref="F1072:F1135" si="66">F1071</f>
        <v>£000</v>
      </c>
      <c r="G1072" s="283"/>
      <c r="H1072" s="283"/>
      <c r="I1072" s="283"/>
      <c r="J1072" s="283"/>
      <c r="K1072" s="283"/>
      <c r="L1072" s="283"/>
      <c r="M1072" s="283"/>
      <c r="N1072" s="283"/>
      <c r="O1072" s="283"/>
      <c r="P1072" s="283"/>
      <c r="Q1072" s="283"/>
      <c r="R1072" s="283"/>
      <c r="S1072" s="283"/>
      <c r="T1072" s="283"/>
      <c r="U1072" s="283"/>
      <c r="V1072" s="283"/>
      <c r="W1072" s="283"/>
      <c r="X1072" s="283"/>
      <c r="Y1072" s="283"/>
      <c r="Z1072" s="283"/>
      <c r="AA1072" s="283"/>
      <c r="AB1072" s="283"/>
      <c r="AC1072" s="284"/>
      <c r="AE1072" s="285"/>
      <c r="AG1072" s="285"/>
      <c r="AI1072" s="285"/>
      <c r="AK1072" s="301"/>
    </row>
    <row r="1073" spans="4:37" ht="12.75" customHeight="1" outlineLevel="2" x14ac:dyDescent="0.25">
      <c r="D1073" s="139" t="str">
        <f>'Line Items'!D1704</f>
        <v>SFO Station Access Charge LTC (FRR) - Line 132]</v>
      </c>
      <c r="E1073" s="102"/>
      <c r="F1073" s="140" t="str">
        <f t="shared" si="66"/>
        <v>£000</v>
      </c>
      <c r="G1073" s="283"/>
      <c r="H1073" s="283"/>
      <c r="I1073" s="283"/>
      <c r="J1073" s="283"/>
      <c r="K1073" s="283"/>
      <c r="L1073" s="283"/>
      <c r="M1073" s="283"/>
      <c r="N1073" s="283"/>
      <c r="O1073" s="283"/>
      <c r="P1073" s="283"/>
      <c r="Q1073" s="283"/>
      <c r="R1073" s="283"/>
      <c r="S1073" s="283"/>
      <c r="T1073" s="283"/>
      <c r="U1073" s="283"/>
      <c r="V1073" s="283"/>
      <c r="W1073" s="283"/>
      <c r="X1073" s="283"/>
      <c r="Y1073" s="283"/>
      <c r="Z1073" s="283"/>
      <c r="AA1073" s="283"/>
      <c r="AB1073" s="283"/>
      <c r="AC1073" s="284"/>
      <c r="AE1073" s="285"/>
      <c r="AG1073" s="285"/>
      <c r="AI1073" s="285"/>
      <c r="AK1073" s="301"/>
    </row>
    <row r="1074" spans="4:37" ht="12.75" customHeight="1" outlineLevel="2" x14ac:dyDescent="0.25">
      <c r="D1074" s="139" t="str">
        <f>'Line Items'!D1705</f>
        <v>SFO Station Access Charge LTC (FRR) - Line 133]</v>
      </c>
      <c r="E1074" s="102"/>
      <c r="F1074" s="140" t="str">
        <f t="shared" si="66"/>
        <v>£000</v>
      </c>
      <c r="G1074" s="283"/>
      <c r="H1074" s="283"/>
      <c r="I1074" s="283"/>
      <c r="J1074" s="283"/>
      <c r="K1074" s="283"/>
      <c r="L1074" s="283"/>
      <c r="M1074" s="283"/>
      <c r="N1074" s="283"/>
      <c r="O1074" s="283"/>
      <c r="P1074" s="283"/>
      <c r="Q1074" s="283"/>
      <c r="R1074" s="283"/>
      <c r="S1074" s="283"/>
      <c r="T1074" s="283"/>
      <c r="U1074" s="283"/>
      <c r="V1074" s="283"/>
      <c r="W1074" s="283"/>
      <c r="X1074" s="283"/>
      <c r="Y1074" s="283"/>
      <c r="Z1074" s="283"/>
      <c r="AA1074" s="283"/>
      <c r="AB1074" s="283"/>
      <c r="AC1074" s="284"/>
      <c r="AE1074" s="285"/>
      <c r="AG1074" s="285"/>
      <c r="AI1074" s="285"/>
      <c r="AK1074" s="301"/>
    </row>
    <row r="1075" spans="4:37" ht="12.75" customHeight="1" outlineLevel="2" x14ac:dyDescent="0.25">
      <c r="D1075" s="139" t="str">
        <f>'Line Items'!D1706</f>
        <v>SFO Station Access Charge LTC (FRR) - Line 134]</v>
      </c>
      <c r="E1075" s="102"/>
      <c r="F1075" s="140" t="str">
        <f t="shared" si="66"/>
        <v>£000</v>
      </c>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4"/>
      <c r="AE1075" s="285"/>
      <c r="AG1075" s="285"/>
      <c r="AI1075" s="285"/>
      <c r="AK1075" s="301"/>
    </row>
    <row r="1076" spans="4:37" ht="12.75" customHeight="1" outlineLevel="2" x14ac:dyDescent="0.25">
      <c r="D1076" s="139" t="str">
        <f>'Line Items'!D1707</f>
        <v>SFO Station Access Charge LTC (FRR) - Line 135]</v>
      </c>
      <c r="E1076" s="102"/>
      <c r="F1076" s="140" t="str">
        <f t="shared" si="66"/>
        <v>£000</v>
      </c>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4"/>
      <c r="AE1076" s="285"/>
      <c r="AG1076" s="285"/>
      <c r="AI1076" s="285"/>
      <c r="AK1076" s="301"/>
    </row>
    <row r="1077" spans="4:37" ht="12.75" customHeight="1" outlineLevel="2" x14ac:dyDescent="0.25">
      <c r="D1077" s="139" t="str">
        <f>'Line Items'!D1708</f>
        <v>SFO Station Access Charge LTC (FRR) - Line 136]</v>
      </c>
      <c r="E1077" s="102"/>
      <c r="F1077" s="140" t="str">
        <f t="shared" si="66"/>
        <v>£000</v>
      </c>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4"/>
      <c r="AE1077" s="285"/>
      <c r="AG1077" s="285"/>
      <c r="AI1077" s="285"/>
      <c r="AK1077" s="301"/>
    </row>
    <row r="1078" spans="4:37" ht="12.75" customHeight="1" outlineLevel="2" x14ac:dyDescent="0.25">
      <c r="D1078" s="139" t="str">
        <f>'Line Items'!D1709</f>
        <v>SFO Station Access Charge LTC (FRR) - Line 137]</v>
      </c>
      <c r="E1078" s="102"/>
      <c r="F1078" s="140" t="str">
        <f t="shared" si="66"/>
        <v>£000</v>
      </c>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4"/>
      <c r="AE1078" s="285"/>
      <c r="AG1078" s="285"/>
      <c r="AI1078" s="285"/>
      <c r="AK1078" s="301"/>
    </row>
    <row r="1079" spans="4:37" ht="12.75" customHeight="1" outlineLevel="2" x14ac:dyDescent="0.25">
      <c r="D1079" s="139" t="str">
        <f>'Line Items'!D1710</f>
        <v>SFO Station Access Charge LTC (FRR) - Line 138]</v>
      </c>
      <c r="E1079" s="102"/>
      <c r="F1079" s="140" t="str">
        <f t="shared" si="66"/>
        <v>£000</v>
      </c>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4"/>
      <c r="AE1079" s="285"/>
      <c r="AG1079" s="285"/>
      <c r="AI1079" s="285"/>
      <c r="AK1079" s="301"/>
    </row>
    <row r="1080" spans="4:37" ht="12.75" customHeight="1" outlineLevel="2" x14ac:dyDescent="0.25">
      <c r="D1080" s="139" t="str">
        <f>'Line Items'!D1711</f>
        <v>SFO Station Access Charge LTC (FRR) - Line 139]</v>
      </c>
      <c r="E1080" s="102"/>
      <c r="F1080" s="140" t="str">
        <f t="shared" si="66"/>
        <v>£000</v>
      </c>
      <c r="G1080" s="283"/>
      <c r="H1080" s="283"/>
      <c r="I1080" s="283"/>
      <c r="J1080" s="283"/>
      <c r="K1080" s="283"/>
      <c r="L1080" s="283"/>
      <c r="M1080" s="283"/>
      <c r="N1080" s="283"/>
      <c r="O1080" s="283"/>
      <c r="P1080" s="283"/>
      <c r="Q1080" s="283"/>
      <c r="R1080" s="283"/>
      <c r="S1080" s="283"/>
      <c r="T1080" s="283"/>
      <c r="U1080" s="283"/>
      <c r="V1080" s="283"/>
      <c r="W1080" s="283"/>
      <c r="X1080" s="283"/>
      <c r="Y1080" s="283"/>
      <c r="Z1080" s="283"/>
      <c r="AA1080" s="283"/>
      <c r="AB1080" s="283"/>
      <c r="AC1080" s="284"/>
      <c r="AE1080" s="285"/>
      <c r="AG1080" s="285"/>
      <c r="AI1080" s="285"/>
      <c r="AK1080" s="301"/>
    </row>
    <row r="1081" spans="4:37" ht="12.75" customHeight="1" outlineLevel="2" x14ac:dyDescent="0.25">
      <c r="D1081" s="139" t="str">
        <f>'Line Items'!D1712</f>
        <v>SFO Station Access Charge LTC (FRR) - Line 140]</v>
      </c>
      <c r="E1081" s="102"/>
      <c r="F1081" s="140" t="str">
        <f t="shared" si="66"/>
        <v>£000</v>
      </c>
      <c r="G1081" s="283"/>
      <c r="H1081" s="283"/>
      <c r="I1081" s="283"/>
      <c r="J1081" s="283"/>
      <c r="K1081" s="283"/>
      <c r="L1081" s="283"/>
      <c r="M1081" s="283"/>
      <c r="N1081" s="283"/>
      <c r="O1081" s="283"/>
      <c r="P1081" s="283"/>
      <c r="Q1081" s="283"/>
      <c r="R1081" s="283"/>
      <c r="S1081" s="283"/>
      <c r="T1081" s="283"/>
      <c r="U1081" s="283"/>
      <c r="V1081" s="283"/>
      <c r="W1081" s="283"/>
      <c r="X1081" s="283"/>
      <c r="Y1081" s="283"/>
      <c r="Z1081" s="283"/>
      <c r="AA1081" s="283"/>
      <c r="AB1081" s="283"/>
      <c r="AC1081" s="284"/>
      <c r="AE1081" s="285"/>
      <c r="AG1081" s="285"/>
      <c r="AI1081" s="285"/>
      <c r="AK1081" s="301"/>
    </row>
    <row r="1082" spans="4:37" ht="12.75" customHeight="1" outlineLevel="2" x14ac:dyDescent="0.25">
      <c r="D1082" s="139" t="str">
        <f>'Line Items'!D1713</f>
        <v>SFO Station Access Charge LTC (FRR) - Line 141]</v>
      </c>
      <c r="E1082" s="102"/>
      <c r="F1082" s="140" t="str">
        <f t="shared" si="66"/>
        <v>£000</v>
      </c>
      <c r="G1082" s="283"/>
      <c r="H1082" s="283"/>
      <c r="I1082" s="283"/>
      <c r="J1082" s="283"/>
      <c r="K1082" s="283"/>
      <c r="L1082" s="283"/>
      <c r="M1082" s="283"/>
      <c r="N1082" s="283"/>
      <c r="O1082" s="283"/>
      <c r="P1082" s="283"/>
      <c r="Q1082" s="283"/>
      <c r="R1082" s="283"/>
      <c r="S1082" s="283"/>
      <c r="T1082" s="283"/>
      <c r="U1082" s="283"/>
      <c r="V1082" s="283"/>
      <c r="W1082" s="283"/>
      <c r="X1082" s="283"/>
      <c r="Y1082" s="283"/>
      <c r="Z1082" s="283"/>
      <c r="AA1082" s="283"/>
      <c r="AB1082" s="283"/>
      <c r="AC1082" s="284"/>
      <c r="AE1082" s="285"/>
      <c r="AG1082" s="285"/>
      <c r="AI1082" s="285"/>
      <c r="AK1082" s="301"/>
    </row>
    <row r="1083" spans="4:37" ht="12.75" customHeight="1" outlineLevel="2" x14ac:dyDescent="0.25">
      <c r="D1083" s="139" t="str">
        <f>'Line Items'!D1714</f>
        <v>SFO Station Access Charge LTC (FRR) - Line 142]</v>
      </c>
      <c r="E1083" s="102"/>
      <c r="F1083" s="140" t="str">
        <f t="shared" si="66"/>
        <v>£000</v>
      </c>
      <c r="G1083" s="283"/>
      <c r="H1083" s="283"/>
      <c r="I1083" s="283"/>
      <c r="J1083" s="283"/>
      <c r="K1083" s="283"/>
      <c r="L1083" s="283"/>
      <c r="M1083" s="283"/>
      <c r="N1083" s="283"/>
      <c r="O1083" s="283"/>
      <c r="P1083" s="283"/>
      <c r="Q1083" s="283"/>
      <c r="R1083" s="283"/>
      <c r="S1083" s="283"/>
      <c r="T1083" s="283"/>
      <c r="U1083" s="283"/>
      <c r="V1083" s="283"/>
      <c r="W1083" s="283"/>
      <c r="X1083" s="283"/>
      <c r="Y1083" s="283"/>
      <c r="Z1083" s="283"/>
      <c r="AA1083" s="283"/>
      <c r="AB1083" s="283"/>
      <c r="AC1083" s="284"/>
      <c r="AE1083" s="285"/>
      <c r="AG1083" s="285"/>
      <c r="AI1083" s="285"/>
      <c r="AK1083" s="301"/>
    </row>
    <row r="1084" spans="4:37" ht="12.75" customHeight="1" outlineLevel="2" x14ac:dyDescent="0.25">
      <c r="D1084" s="139" t="str">
        <f>'Line Items'!D1715</f>
        <v>SFO Station Access Charge LTC (FRR) - Line 143]</v>
      </c>
      <c r="E1084" s="102"/>
      <c r="F1084" s="140" t="str">
        <f t="shared" si="66"/>
        <v>£000</v>
      </c>
      <c r="G1084" s="283"/>
      <c r="H1084" s="283"/>
      <c r="I1084" s="283"/>
      <c r="J1084" s="283"/>
      <c r="K1084" s="283"/>
      <c r="L1084" s="283"/>
      <c r="M1084" s="283"/>
      <c r="N1084" s="283"/>
      <c r="O1084" s="283"/>
      <c r="P1084" s="283"/>
      <c r="Q1084" s="283"/>
      <c r="R1084" s="283"/>
      <c r="S1084" s="283"/>
      <c r="T1084" s="283"/>
      <c r="U1084" s="283"/>
      <c r="V1084" s="283"/>
      <c r="W1084" s="283"/>
      <c r="X1084" s="283"/>
      <c r="Y1084" s="283"/>
      <c r="Z1084" s="283"/>
      <c r="AA1084" s="283"/>
      <c r="AB1084" s="283"/>
      <c r="AC1084" s="284"/>
      <c r="AE1084" s="285"/>
      <c r="AG1084" s="285"/>
      <c r="AI1084" s="285"/>
      <c r="AK1084" s="301"/>
    </row>
    <row r="1085" spans="4:37" ht="12.75" customHeight="1" outlineLevel="2" x14ac:dyDescent="0.25">
      <c r="D1085" s="139" t="str">
        <f>'Line Items'!D1716</f>
        <v>SFO Station Access Charge LTC (FRR) - Line 144]</v>
      </c>
      <c r="E1085" s="102"/>
      <c r="F1085" s="140" t="str">
        <f t="shared" si="66"/>
        <v>£000</v>
      </c>
      <c r="G1085" s="283"/>
      <c r="H1085" s="283"/>
      <c r="I1085" s="283"/>
      <c r="J1085" s="283"/>
      <c r="K1085" s="283"/>
      <c r="L1085" s="283"/>
      <c r="M1085" s="283"/>
      <c r="N1085" s="283"/>
      <c r="O1085" s="283"/>
      <c r="P1085" s="283"/>
      <c r="Q1085" s="283"/>
      <c r="R1085" s="283"/>
      <c r="S1085" s="283"/>
      <c r="T1085" s="283"/>
      <c r="U1085" s="283"/>
      <c r="V1085" s="283"/>
      <c r="W1085" s="283"/>
      <c r="X1085" s="283"/>
      <c r="Y1085" s="283"/>
      <c r="Z1085" s="283"/>
      <c r="AA1085" s="283"/>
      <c r="AB1085" s="283"/>
      <c r="AC1085" s="284"/>
      <c r="AE1085" s="285"/>
      <c r="AG1085" s="285"/>
      <c r="AI1085" s="285"/>
      <c r="AK1085" s="301"/>
    </row>
    <row r="1086" spans="4:37" ht="12.75" customHeight="1" outlineLevel="2" x14ac:dyDescent="0.25">
      <c r="D1086" s="139" t="str">
        <f>'Line Items'!D1717</f>
        <v>SFO Station Access Charge LTC (FRR) - Line 145]</v>
      </c>
      <c r="E1086" s="102"/>
      <c r="F1086" s="140" t="str">
        <f t="shared" si="66"/>
        <v>£000</v>
      </c>
      <c r="G1086" s="283"/>
      <c r="H1086" s="283"/>
      <c r="I1086" s="283"/>
      <c r="J1086" s="283"/>
      <c r="K1086" s="283"/>
      <c r="L1086" s="283"/>
      <c r="M1086" s="283"/>
      <c r="N1086" s="283"/>
      <c r="O1086" s="283"/>
      <c r="P1086" s="283"/>
      <c r="Q1086" s="283"/>
      <c r="R1086" s="283"/>
      <c r="S1086" s="283"/>
      <c r="T1086" s="283"/>
      <c r="U1086" s="283"/>
      <c r="V1086" s="283"/>
      <c r="W1086" s="283"/>
      <c r="X1086" s="283"/>
      <c r="Y1086" s="283"/>
      <c r="Z1086" s="283"/>
      <c r="AA1086" s="283"/>
      <c r="AB1086" s="283"/>
      <c r="AC1086" s="284"/>
      <c r="AE1086" s="285"/>
      <c r="AG1086" s="285"/>
      <c r="AI1086" s="285"/>
      <c r="AK1086" s="301"/>
    </row>
    <row r="1087" spans="4:37" ht="12.75" customHeight="1" outlineLevel="2" x14ac:dyDescent="0.25">
      <c r="D1087" s="139" t="str">
        <f>'Line Items'!D1718</f>
        <v>SFO Station Access Charge LTC (FRR) - Line 146]</v>
      </c>
      <c r="E1087" s="102"/>
      <c r="F1087" s="140" t="str">
        <f t="shared" si="66"/>
        <v>£000</v>
      </c>
      <c r="G1087" s="283"/>
      <c r="H1087" s="283"/>
      <c r="I1087" s="283"/>
      <c r="J1087" s="283"/>
      <c r="K1087" s="283"/>
      <c r="L1087" s="283"/>
      <c r="M1087" s="283"/>
      <c r="N1087" s="283"/>
      <c r="O1087" s="283"/>
      <c r="P1087" s="283"/>
      <c r="Q1087" s="283"/>
      <c r="R1087" s="283"/>
      <c r="S1087" s="283"/>
      <c r="T1087" s="283"/>
      <c r="U1087" s="283"/>
      <c r="V1087" s="283"/>
      <c r="W1087" s="283"/>
      <c r="X1087" s="283"/>
      <c r="Y1087" s="283"/>
      <c r="Z1087" s="283"/>
      <c r="AA1087" s="283"/>
      <c r="AB1087" s="283"/>
      <c r="AC1087" s="284"/>
      <c r="AE1087" s="285"/>
      <c r="AG1087" s="285"/>
      <c r="AI1087" s="285"/>
      <c r="AK1087" s="301"/>
    </row>
    <row r="1088" spans="4:37" ht="12.75" customHeight="1" outlineLevel="2" x14ac:dyDescent="0.25">
      <c r="D1088" s="139" t="str">
        <f>'Line Items'!D1719</f>
        <v>SFO Station Access Charge LTC (FRR) - Line 147]</v>
      </c>
      <c r="E1088" s="102"/>
      <c r="F1088" s="140" t="str">
        <f t="shared" si="66"/>
        <v>£000</v>
      </c>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4"/>
      <c r="AE1088" s="285"/>
      <c r="AG1088" s="285"/>
      <c r="AI1088" s="285"/>
      <c r="AK1088" s="301"/>
    </row>
    <row r="1089" spans="4:37" ht="12.75" customHeight="1" outlineLevel="2" x14ac:dyDescent="0.25">
      <c r="D1089" s="139" t="str">
        <f>'Line Items'!D1720</f>
        <v>SFO Station Access Charge LTC (FRR) - Line 148]</v>
      </c>
      <c r="E1089" s="102"/>
      <c r="F1089" s="140" t="str">
        <f t="shared" si="66"/>
        <v>£000</v>
      </c>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4"/>
      <c r="AE1089" s="285"/>
      <c r="AG1089" s="285"/>
      <c r="AI1089" s="285"/>
      <c r="AK1089" s="301"/>
    </row>
    <row r="1090" spans="4:37" ht="12.75" customHeight="1" outlineLevel="2" x14ac:dyDescent="0.25">
      <c r="D1090" s="139" t="str">
        <f>'Line Items'!D1721</f>
        <v>SFO Station Access Charge LTC (FRR) - Line 149]</v>
      </c>
      <c r="E1090" s="102"/>
      <c r="F1090" s="140" t="str">
        <f t="shared" si="66"/>
        <v>£000</v>
      </c>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4"/>
      <c r="AE1090" s="285"/>
      <c r="AG1090" s="285"/>
      <c r="AI1090" s="285"/>
      <c r="AK1090" s="301"/>
    </row>
    <row r="1091" spans="4:37" ht="12.75" customHeight="1" outlineLevel="2" x14ac:dyDescent="0.25">
      <c r="D1091" s="139" t="str">
        <f>'Line Items'!D1722</f>
        <v>SFO Station Access Charge LTC (FRR) - Line 150]</v>
      </c>
      <c r="E1091" s="102"/>
      <c r="F1091" s="140" t="str">
        <f t="shared" si="66"/>
        <v>£000</v>
      </c>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4"/>
      <c r="AE1091" s="285"/>
      <c r="AG1091" s="285"/>
      <c r="AI1091" s="285"/>
      <c r="AK1091" s="301"/>
    </row>
    <row r="1092" spans="4:37" ht="12.75" customHeight="1" outlineLevel="2" x14ac:dyDescent="0.25">
      <c r="D1092" s="139" t="str">
        <f>'Line Items'!D1723</f>
        <v>SFO Station Access Charge LTC (FRR) - Line 151]</v>
      </c>
      <c r="E1092" s="102"/>
      <c r="F1092" s="140" t="str">
        <f t="shared" si="66"/>
        <v>£000</v>
      </c>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4"/>
      <c r="AE1092" s="285"/>
      <c r="AG1092" s="285"/>
      <c r="AI1092" s="285"/>
      <c r="AK1092" s="301"/>
    </row>
    <row r="1093" spans="4:37" ht="12.75" customHeight="1" outlineLevel="2" x14ac:dyDescent="0.25">
      <c r="D1093" s="139" t="str">
        <f>'Line Items'!D1724</f>
        <v>SFO Station Access Charge LTC (FRR) - Line 152]</v>
      </c>
      <c r="E1093" s="102"/>
      <c r="F1093" s="140" t="str">
        <f t="shared" si="66"/>
        <v>£000</v>
      </c>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4"/>
      <c r="AE1093" s="285"/>
      <c r="AG1093" s="285"/>
      <c r="AI1093" s="285"/>
      <c r="AK1093" s="301"/>
    </row>
    <row r="1094" spans="4:37" ht="12.75" customHeight="1" outlineLevel="3" x14ac:dyDescent="0.25">
      <c r="D1094" s="139" t="str">
        <f>'Line Items'!D1725</f>
        <v>SFO Station Access Charge LTC (FRR) - Line 153]</v>
      </c>
      <c r="E1094" s="102"/>
      <c r="F1094" s="140" t="str">
        <f t="shared" si="66"/>
        <v>£000</v>
      </c>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4"/>
      <c r="AE1094" s="285"/>
      <c r="AG1094" s="285"/>
      <c r="AI1094" s="285"/>
      <c r="AK1094" s="301"/>
    </row>
    <row r="1095" spans="4:37" ht="12.75" customHeight="1" outlineLevel="3" x14ac:dyDescent="0.25">
      <c r="D1095" s="139" t="str">
        <f>'Line Items'!D1726</f>
        <v>SFO Station Access Charge LTC (FRR) - Line 154]</v>
      </c>
      <c r="E1095" s="102"/>
      <c r="F1095" s="140" t="str">
        <f t="shared" si="66"/>
        <v>£000</v>
      </c>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4"/>
      <c r="AE1095" s="285"/>
      <c r="AG1095" s="285"/>
      <c r="AI1095" s="285"/>
      <c r="AK1095" s="301"/>
    </row>
    <row r="1096" spans="4:37" ht="12.75" customHeight="1" outlineLevel="3" x14ac:dyDescent="0.25">
      <c r="D1096" s="139" t="str">
        <f>'Line Items'!D1727</f>
        <v>SFO Station Access Charge LTC (FRR) - Line 155]</v>
      </c>
      <c r="E1096" s="102"/>
      <c r="F1096" s="140" t="str">
        <f t="shared" si="66"/>
        <v>£000</v>
      </c>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4"/>
      <c r="AE1096" s="285"/>
      <c r="AG1096" s="285"/>
      <c r="AI1096" s="285"/>
      <c r="AK1096" s="301"/>
    </row>
    <row r="1097" spans="4:37" ht="12.75" customHeight="1" outlineLevel="3" x14ac:dyDescent="0.25">
      <c r="D1097" s="139" t="str">
        <f>'Line Items'!D1728</f>
        <v>SFO Station Access Charge LTC (FRR) - Line 156]</v>
      </c>
      <c r="E1097" s="102"/>
      <c r="F1097" s="140" t="str">
        <f t="shared" si="66"/>
        <v>£000</v>
      </c>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4"/>
      <c r="AE1097" s="285"/>
      <c r="AG1097" s="285"/>
      <c r="AI1097" s="285"/>
      <c r="AK1097" s="301"/>
    </row>
    <row r="1098" spans="4:37" ht="12.75" customHeight="1" outlineLevel="3" x14ac:dyDescent="0.25">
      <c r="D1098" s="139" t="str">
        <f>'Line Items'!D1729</f>
        <v>SFO Station Access Charge LTC (FRR) - Line 157]</v>
      </c>
      <c r="E1098" s="102"/>
      <c r="F1098" s="140" t="str">
        <f t="shared" si="66"/>
        <v>£000</v>
      </c>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4"/>
      <c r="AE1098" s="285"/>
      <c r="AG1098" s="285"/>
      <c r="AI1098" s="285"/>
      <c r="AK1098" s="301"/>
    </row>
    <row r="1099" spans="4:37" ht="12.75" customHeight="1" outlineLevel="3" x14ac:dyDescent="0.25">
      <c r="D1099" s="139" t="str">
        <f>'Line Items'!D1730</f>
        <v>SFO Station Access Charge LTC (FRR) - Line 158]</v>
      </c>
      <c r="E1099" s="102"/>
      <c r="F1099" s="140" t="str">
        <f t="shared" si="66"/>
        <v>£000</v>
      </c>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4"/>
      <c r="AE1099" s="285"/>
      <c r="AG1099" s="285"/>
      <c r="AI1099" s="285"/>
      <c r="AK1099" s="301"/>
    </row>
    <row r="1100" spans="4:37" ht="12.75" customHeight="1" outlineLevel="3" x14ac:dyDescent="0.25">
      <c r="D1100" s="139" t="str">
        <f>'Line Items'!D1731</f>
        <v>SFO Station Access Charge LTC (FRR) - Line 159]</v>
      </c>
      <c r="E1100" s="102"/>
      <c r="F1100" s="140" t="str">
        <f t="shared" si="66"/>
        <v>£000</v>
      </c>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4"/>
      <c r="AE1100" s="285"/>
      <c r="AG1100" s="285"/>
      <c r="AI1100" s="285"/>
      <c r="AK1100" s="301"/>
    </row>
    <row r="1101" spans="4:37" ht="12.75" customHeight="1" outlineLevel="3" x14ac:dyDescent="0.25">
      <c r="D1101" s="139" t="str">
        <f>'Line Items'!D1732</f>
        <v>SFO Station Access Charge LTC (FRR) - Line 160]</v>
      </c>
      <c r="E1101" s="102"/>
      <c r="F1101" s="140" t="str">
        <f t="shared" si="66"/>
        <v>£000</v>
      </c>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4"/>
      <c r="AE1101" s="285"/>
      <c r="AG1101" s="285"/>
      <c r="AI1101" s="285"/>
      <c r="AK1101" s="301"/>
    </row>
    <row r="1102" spans="4:37" ht="12.75" customHeight="1" outlineLevel="3" x14ac:dyDescent="0.25">
      <c r="D1102" s="139" t="str">
        <f>'Line Items'!D1733</f>
        <v>SFO Station Access Charge LTC (FRR) - Line 161]</v>
      </c>
      <c r="E1102" s="102"/>
      <c r="F1102" s="140" t="str">
        <f t="shared" si="66"/>
        <v>£000</v>
      </c>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4"/>
      <c r="AE1102" s="285"/>
      <c r="AG1102" s="285"/>
      <c r="AI1102" s="285"/>
      <c r="AK1102" s="301"/>
    </row>
    <row r="1103" spans="4:37" ht="12.75" customHeight="1" outlineLevel="3" x14ac:dyDescent="0.25">
      <c r="D1103" s="139" t="str">
        <f>'Line Items'!D1734</f>
        <v>SFO Station Access Charge LTC (FRR) - Line 162]</v>
      </c>
      <c r="E1103" s="102"/>
      <c r="F1103" s="140" t="str">
        <f t="shared" si="66"/>
        <v>£000</v>
      </c>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4"/>
      <c r="AE1103" s="285"/>
      <c r="AG1103" s="285"/>
      <c r="AI1103" s="285"/>
      <c r="AK1103" s="301"/>
    </row>
    <row r="1104" spans="4:37" ht="12.75" customHeight="1" outlineLevel="3" x14ac:dyDescent="0.25">
      <c r="D1104" s="139" t="str">
        <f>'Line Items'!D1735</f>
        <v>SFO Station Access Charge LTC (FRR) - Line 163]</v>
      </c>
      <c r="E1104" s="102"/>
      <c r="F1104" s="140" t="str">
        <f t="shared" si="66"/>
        <v>£000</v>
      </c>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4"/>
      <c r="AE1104" s="285"/>
      <c r="AG1104" s="285"/>
      <c r="AI1104" s="285"/>
      <c r="AK1104" s="301"/>
    </row>
    <row r="1105" spans="4:37" ht="12.75" customHeight="1" outlineLevel="3" x14ac:dyDescent="0.25">
      <c r="D1105" s="139" t="str">
        <f>'Line Items'!D1736</f>
        <v>SFO Station Access Charge LTC (FRR) - Line 164]</v>
      </c>
      <c r="E1105" s="102"/>
      <c r="F1105" s="140" t="str">
        <f t="shared" si="66"/>
        <v>£000</v>
      </c>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4"/>
      <c r="AE1105" s="285"/>
      <c r="AG1105" s="285"/>
      <c r="AI1105" s="285"/>
      <c r="AK1105" s="301"/>
    </row>
    <row r="1106" spans="4:37" ht="12.75" customHeight="1" outlineLevel="3" x14ac:dyDescent="0.25">
      <c r="D1106" s="139" t="str">
        <f>'Line Items'!D1737</f>
        <v>SFO Station Access Charge LTC (FRR) - Line 165]</v>
      </c>
      <c r="E1106" s="102"/>
      <c r="F1106" s="140" t="str">
        <f t="shared" si="66"/>
        <v>£000</v>
      </c>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4"/>
      <c r="AE1106" s="285"/>
      <c r="AG1106" s="285"/>
      <c r="AI1106" s="285"/>
      <c r="AK1106" s="301"/>
    </row>
    <row r="1107" spans="4:37" ht="12.75" customHeight="1" outlineLevel="3" x14ac:dyDescent="0.25">
      <c r="D1107" s="139" t="str">
        <f>'Line Items'!D1738</f>
        <v>SFO Station Access Charge LTC (FRR) - Line 166]</v>
      </c>
      <c r="E1107" s="102"/>
      <c r="F1107" s="140" t="str">
        <f t="shared" si="66"/>
        <v>£000</v>
      </c>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4"/>
      <c r="AE1107" s="285"/>
      <c r="AG1107" s="285"/>
      <c r="AI1107" s="285"/>
      <c r="AK1107" s="301"/>
    </row>
    <row r="1108" spans="4:37" ht="12.75" customHeight="1" outlineLevel="3" x14ac:dyDescent="0.25">
      <c r="D1108" s="139" t="str">
        <f>'Line Items'!D1739</f>
        <v>SFO Station Access Charge LTC (FRR) - Line 167]</v>
      </c>
      <c r="E1108" s="102"/>
      <c r="F1108" s="140" t="str">
        <f t="shared" si="66"/>
        <v>£000</v>
      </c>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4"/>
      <c r="AE1108" s="285"/>
      <c r="AG1108" s="285"/>
      <c r="AI1108" s="285"/>
      <c r="AK1108" s="301"/>
    </row>
    <row r="1109" spans="4:37" ht="12.75" customHeight="1" outlineLevel="3" x14ac:dyDescent="0.25">
      <c r="D1109" s="139" t="str">
        <f>'Line Items'!D1740</f>
        <v>SFO Station Access Charge LTC (FRR) - Line 168]</v>
      </c>
      <c r="E1109" s="102"/>
      <c r="F1109" s="140" t="str">
        <f t="shared" si="66"/>
        <v>£000</v>
      </c>
      <c r="G1109" s="283"/>
      <c r="H1109" s="283"/>
      <c r="I1109" s="283"/>
      <c r="J1109" s="283"/>
      <c r="K1109" s="283"/>
      <c r="L1109" s="283"/>
      <c r="M1109" s="283"/>
      <c r="N1109" s="283"/>
      <c r="O1109" s="283"/>
      <c r="P1109" s="283"/>
      <c r="Q1109" s="283"/>
      <c r="R1109" s="283"/>
      <c r="S1109" s="283"/>
      <c r="T1109" s="283"/>
      <c r="U1109" s="283"/>
      <c r="V1109" s="283"/>
      <c r="W1109" s="283"/>
      <c r="X1109" s="283"/>
      <c r="Y1109" s="283"/>
      <c r="Z1109" s="283"/>
      <c r="AA1109" s="283"/>
      <c r="AB1109" s="283"/>
      <c r="AC1109" s="284"/>
      <c r="AE1109" s="285"/>
      <c r="AG1109" s="285"/>
      <c r="AI1109" s="285"/>
      <c r="AK1109" s="301"/>
    </row>
    <row r="1110" spans="4:37" ht="12.75" customHeight="1" outlineLevel="3" x14ac:dyDescent="0.25">
      <c r="D1110" s="139" t="str">
        <f>'Line Items'!D1741</f>
        <v>SFO Station Access Charge LTC (FRR) - Line 169]</v>
      </c>
      <c r="E1110" s="102"/>
      <c r="F1110" s="140" t="str">
        <f t="shared" si="66"/>
        <v>£000</v>
      </c>
      <c r="G1110" s="283"/>
      <c r="H1110" s="283"/>
      <c r="I1110" s="283"/>
      <c r="J1110" s="283"/>
      <c r="K1110" s="283"/>
      <c r="L1110" s="283"/>
      <c r="M1110" s="283"/>
      <c r="N1110" s="283"/>
      <c r="O1110" s="283"/>
      <c r="P1110" s="283"/>
      <c r="Q1110" s="283"/>
      <c r="R1110" s="283"/>
      <c r="S1110" s="283"/>
      <c r="T1110" s="283"/>
      <c r="U1110" s="283"/>
      <c r="V1110" s="283"/>
      <c r="W1110" s="283"/>
      <c r="X1110" s="283"/>
      <c r="Y1110" s="283"/>
      <c r="Z1110" s="283"/>
      <c r="AA1110" s="283"/>
      <c r="AB1110" s="283"/>
      <c r="AC1110" s="284"/>
      <c r="AE1110" s="285"/>
      <c r="AG1110" s="285"/>
      <c r="AI1110" s="285"/>
      <c r="AK1110" s="301"/>
    </row>
    <row r="1111" spans="4:37" ht="12.75" customHeight="1" outlineLevel="3" x14ac:dyDescent="0.25">
      <c r="D1111" s="139" t="str">
        <f>'Line Items'!D1742</f>
        <v>SFO Station Access Charge LTC (FRR) - Line 170]</v>
      </c>
      <c r="E1111" s="102"/>
      <c r="F1111" s="140" t="str">
        <f t="shared" si="66"/>
        <v>£000</v>
      </c>
      <c r="G1111" s="283"/>
      <c r="H1111" s="283"/>
      <c r="I1111" s="283"/>
      <c r="J1111" s="283"/>
      <c r="K1111" s="283"/>
      <c r="L1111" s="283"/>
      <c r="M1111" s="283"/>
      <c r="N1111" s="283"/>
      <c r="O1111" s="283"/>
      <c r="P1111" s="283"/>
      <c r="Q1111" s="283"/>
      <c r="R1111" s="283"/>
      <c r="S1111" s="283"/>
      <c r="T1111" s="283"/>
      <c r="U1111" s="283"/>
      <c r="V1111" s="283"/>
      <c r="W1111" s="283"/>
      <c r="X1111" s="283"/>
      <c r="Y1111" s="283"/>
      <c r="Z1111" s="283"/>
      <c r="AA1111" s="283"/>
      <c r="AB1111" s="283"/>
      <c r="AC1111" s="284"/>
      <c r="AE1111" s="285"/>
      <c r="AG1111" s="285"/>
      <c r="AI1111" s="285"/>
      <c r="AK1111" s="301"/>
    </row>
    <row r="1112" spans="4:37" ht="12.75" customHeight="1" outlineLevel="3" x14ac:dyDescent="0.25">
      <c r="D1112" s="139" t="str">
        <f>'Line Items'!D1743</f>
        <v>SFO Station Access Charge LTC (FRR) - Line 171]</v>
      </c>
      <c r="E1112" s="102"/>
      <c r="F1112" s="140" t="str">
        <f t="shared" si="66"/>
        <v>£000</v>
      </c>
      <c r="G1112" s="283"/>
      <c r="H1112" s="283"/>
      <c r="I1112" s="283"/>
      <c r="J1112" s="283"/>
      <c r="K1112" s="283"/>
      <c r="L1112" s="283"/>
      <c r="M1112" s="283"/>
      <c r="N1112" s="283"/>
      <c r="O1112" s="283"/>
      <c r="P1112" s="283"/>
      <c r="Q1112" s="283"/>
      <c r="R1112" s="283"/>
      <c r="S1112" s="283"/>
      <c r="T1112" s="283"/>
      <c r="U1112" s="283"/>
      <c r="V1112" s="283"/>
      <c r="W1112" s="283"/>
      <c r="X1112" s="283"/>
      <c r="Y1112" s="283"/>
      <c r="Z1112" s="283"/>
      <c r="AA1112" s="283"/>
      <c r="AB1112" s="283"/>
      <c r="AC1112" s="284"/>
      <c r="AE1112" s="285"/>
      <c r="AG1112" s="285"/>
      <c r="AI1112" s="285"/>
      <c r="AK1112" s="301"/>
    </row>
    <row r="1113" spans="4:37" ht="12.75" customHeight="1" outlineLevel="3" x14ac:dyDescent="0.25">
      <c r="D1113" s="139" t="str">
        <f>'Line Items'!D1744</f>
        <v>SFO Station Access Charge LTC (FRR) - Line 172]</v>
      </c>
      <c r="E1113" s="102"/>
      <c r="F1113" s="140" t="str">
        <f t="shared" si="66"/>
        <v>£000</v>
      </c>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4"/>
      <c r="AE1113" s="285"/>
      <c r="AG1113" s="285"/>
      <c r="AI1113" s="285"/>
      <c r="AK1113" s="301"/>
    </row>
    <row r="1114" spans="4:37" ht="12.75" customHeight="1" outlineLevel="3" x14ac:dyDescent="0.25">
      <c r="D1114" s="139" t="str">
        <f>'Line Items'!D1745</f>
        <v>SFO Station Access Charge LTC (FRR) - Line 173]</v>
      </c>
      <c r="E1114" s="102"/>
      <c r="F1114" s="140" t="str">
        <f t="shared" si="66"/>
        <v>£000</v>
      </c>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4"/>
      <c r="AE1114" s="285"/>
      <c r="AG1114" s="285"/>
      <c r="AI1114" s="285"/>
      <c r="AK1114" s="301"/>
    </row>
    <row r="1115" spans="4:37" ht="12.75" customHeight="1" outlineLevel="3" x14ac:dyDescent="0.25">
      <c r="D1115" s="139" t="str">
        <f>'Line Items'!D1746</f>
        <v>SFO Station Access Charge LTC (FRR) - Line 174]</v>
      </c>
      <c r="E1115" s="102"/>
      <c r="F1115" s="140" t="str">
        <f t="shared" si="66"/>
        <v>£000</v>
      </c>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4"/>
      <c r="AE1115" s="285"/>
      <c r="AG1115" s="285"/>
      <c r="AI1115" s="285"/>
      <c r="AK1115" s="301"/>
    </row>
    <row r="1116" spans="4:37" ht="12.75" customHeight="1" outlineLevel="3" x14ac:dyDescent="0.25">
      <c r="D1116" s="139" t="str">
        <f>'Line Items'!D1747</f>
        <v>SFO Station Access Charge LTC (FRR) - Line 175]</v>
      </c>
      <c r="E1116" s="102"/>
      <c r="F1116" s="140" t="str">
        <f t="shared" si="66"/>
        <v>£000</v>
      </c>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4"/>
      <c r="AE1116" s="285"/>
      <c r="AG1116" s="285"/>
      <c r="AI1116" s="285"/>
      <c r="AK1116" s="301"/>
    </row>
    <row r="1117" spans="4:37" ht="12.75" customHeight="1" outlineLevel="3" x14ac:dyDescent="0.25">
      <c r="D1117" s="139" t="str">
        <f>'Line Items'!D1748</f>
        <v>SFO Station Access Charge LTC (FRR) - Line 176]</v>
      </c>
      <c r="E1117" s="102"/>
      <c r="F1117" s="140" t="str">
        <f t="shared" si="66"/>
        <v>£000</v>
      </c>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4"/>
      <c r="AE1117" s="285"/>
      <c r="AG1117" s="285"/>
      <c r="AI1117" s="285"/>
      <c r="AK1117" s="301"/>
    </row>
    <row r="1118" spans="4:37" ht="12.75" customHeight="1" outlineLevel="3" x14ac:dyDescent="0.25">
      <c r="D1118" s="139" t="str">
        <f>'Line Items'!D1749</f>
        <v>SFO Station Access Charge LTC (FRR) - Line 177]</v>
      </c>
      <c r="E1118" s="102"/>
      <c r="F1118" s="140" t="str">
        <f t="shared" si="66"/>
        <v>£000</v>
      </c>
      <c r="G1118" s="283"/>
      <c r="H1118" s="283"/>
      <c r="I1118" s="283"/>
      <c r="J1118" s="283"/>
      <c r="K1118" s="283"/>
      <c r="L1118" s="283"/>
      <c r="M1118" s="283"/>
      <c r="N1118" s="283"/>
      <c r="O1118" s="283"/>
      <c r="P1118" s="283"/>
      <c r="Q1118" s="283"/>
      <c r="R1118" s="283"/>
      <c r="S1118" s="283"/>
      <c r="T1118" s="283"/>
      <c r="U1118" s="283"/>
      <c r="V1118" s="283"/>
      <c r="W1118" s="283"/>
      <c r="X1118" s="283"/>
      <c r="Y1118" s="283"/>
      <c r="Z1118" s="283"/>
      <c r="AA1118" s="283"/>
      <c r="AB1118" s="283"/>
      <c r="AC1118" s="284"/>
      <c r="AE1118" s="285"/>
      <c r="AG1118" s="285"/>
      <c r="AI1118" s="285"/>
      <c r="AK1118" s="301"/>
    </row>
    <row r="1119" spans="4:37" ht="12.75" customHeight="1" outlineLevel="3" x14ac:dyDescent="0.25">
      <c r="D1119" s="139" t="str">
        <f>'Line Items'!D1750</f>
        <v>SFO Station Access Charge LTC (FRR) - Line 178]</v>
      </c>
      <c r="E1119" s="102"/>
      <c r="F1119" s="140" t="str">
        <f t="shared" si="66"/>
        <v>£000</v>
      </c>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4"/>
      <c r="AE1119" s="285"/>
      <c r="AG1119" s="285"/>
      <c r="AI1119" s="285"/>
      <c r="AK1119" s="301"/>
    </row>
    <row r="1120" spans="4:37" ht="12.75" customHeight="1" outlineLevel="3" x14ac:dyDescent="0.25">
      <c r="D1120" s="139" t="str">
        <f>'Line Items'!D1751</f>
        <v>SFO Station Access Charge LTC (FRR) - Line 179]</v>
      </c>
      <c r="E1120" s="102"/>
      <c r="F1120" s="140" t="str">
        <f t="shared" si="66"/>
        <v>£000</v>
      </c>
      <c r="G1120" s="283"/>
      <c r="H1120" s="283"/>
      <c r="I1120" s="283"/>
      <c r="J1120" s="283"/>
      <c r="K1120" s="283"/>
      <c r="L1120" s="283"/>
      <c r="M1120" s="283"/>
      <c r="N1120" s="283"/>
      <c r="O1120" s="283"/>
      <c r="P1120" s="283"/>
      <c r="Q1120" s="283"/>
      <c r="R1120" s="283"/>
      <c r="S1120" s="283"/>
      <c r="T1120" s="283"/>
      <c r="U1120" s="283"/>
      <c r="V1120" s="283"/>
      <c r="W1120" s="283"/>
      <c r="X1120" s="283"/>
      <c r="Y1120" s="283"/>
      <c r="Z1120" s="283"/>
      <c r="AA1120" s="283"/>
      <c r="AB1120" s="283"/>
      <c r="AC1120" s="284"/>
      <c r="AE1120" s="285"/>
      <c r="AG1120" s="285"/>
      <c r="AI1120" s="285"/>
      <c r="AK1120" s="301"/>
    </row>
    <row r="1121" spans="4:37" ht="12.75" customHeight="1" outlineLevel="3" x14ac:dyDescent="0.25">
      <c r="D1121" s="139" t="str">
        <f>'Line Items'!D1752</f>
        <v>SFO Station Access Charge LTC (FRR) - Line 180]</v>
      </c>
      <c r="E1121" s="102"/>
      <c r="F1121" s="140" t="str">
        <f t="shared" si="66"/>
        <v>£000</v>
      </c>
      <c r="G1121" s="283"/>
      <c r="H1121" s="283"/>
      <c r="I1121" s="283"/>
      <c r="J1121" s="283"/>
      <c r="K1121" s="283"/>
      <c r="L1121" s="283"/>
      <c r="M1121" s="283"/>
      <c r="N1121" s="283"/>
      <c r="O1121" s="283"/>
      <c r="P1121" s="283"/>
      <c r="Q1121" s="283"/>
      <c r="R1121" s="283"/>
      <c r="S1121" s="283"/>
      <c r="T1121" s="283"/>
      <c r="U1121" s="283"/>
      <c r="V1121" s="283"/>
      <c r="W1121" s="283"/>
      <c r="X1121" s="283"/>
      <c r="Y1121" s="283"/>
      <c r="Z1121" s="283"/>
      <c r="AA1121" s="283"/>
      <c r="AB1121" s="283"/>
      <c r="AC1121" s="284"/>
      <c r="AE1121" s="285"/>
      <c r="AG1121" s="285"/>
      <c r="AI1121" s="285"/>
      <c r="AK1121" s="301"/>
    </row>
    <row r="1122" spans="4:37" ht="12.75" customHeight="1" outlineLevel="3" x14ac:dyDescent="0.25">
      <c r="D1122" s="139" t="str">
        <f>'Line Items'!D1753</f>
        <v>SFO Station Access Charge LTC (FRR) - Line 181]</v>
      </c>
      <c r="E1122" s="102"/>
      <c r="F1122" s="140" t="str">
        <f t="shared" si="66"/>
        <v>£000</v>
      </c>
      <c r="G1122" s="283"/>
      <c r="H1122" s="283"/>
      <c r="I1122" s="283"/>
      <c r="J1122" s="283"/>
      <c r="K1122" s="283"/>
      <c r="L1122" s="283"/>
      <c r="M1122" s="283"/>
      <c r="N1122" s="283"/>
      <c r="O1122" s="283"/>
      <c r="P1122" s="283"/>
      <c r="Q1122" s="283"/>
      <c r="R1122" s="283"/>
      <c r="S1122" s="283"/>
      <c r="T1122" s="283"/>
      <c r="U1122" s="283"/>
      <c r="V1122" s="283"/>
      <c r="W1122" s="283"/>
      <c r="X1122" s="283"/>
      <c r="Y1122" s="283"/>
      <c r="Z1122" s="283"/>
      <c r="AA1122" s="283"/>
      <c r="AB1122" s="283"/>
      <c r="AC1122" s="284"/>
      <c r="AE1122" s="285"/>
      <c r="AG1122" s="285"/>
      <c r="AI1122" s="285"/>
      <c r="AK1122" s="301"/>
    </row>
    <row r="1123" spans="4:37" ht="12.75" customHeight="1" outlineLevel="3" x14ac:dyDescent="0.25">
      <c r="D1123" s="139" t="str">
        <f>'Line Items'!D1754</f>
        <v>SFO Station Access Charge LTC (FRR) - Line 182]</v>
      </c>
      <c r="E1123" s="102"/>
      <c r="F1123" s="140" t="str">
        <f t="shared" si="66"/>
        <v>£000</v>
      </c>
      <c r="G1123" s="283"/>
      <c r="H1123" s="283"/>
      <c r="I1123" s="283"/>
      <c r="J1123" s="283"/>
      <c r="K1123" s="283"/>
      <c r="L1123" s="283"/>
      <c r="M1123" s="283"/>
      <c r="N1123" s="283"/>
      <c r="O1123" s="283"/>
      <c r="P1123" s="283"/>
      <c r="Q1123" s="283"/>
      <c r="R1123" s="283"/>
      <c r="S1123" s="283"/>
      <c r="T1123" s="283"/>
      <c r="U1123" s="283"/>
      <c r="V1123" s="283"/>
      <c r="W1123" s="283"/>
      <c r="X1123" s="283"/>
      <c r="Y1123" s="283"/>
      <c r="Z1123" s="283"/>
      <c r="AA1123" s="283"/>
      <c r="AB1123" s="283"/>
      <c r="AC1123" s="284"/>
      <c r="AE1123" s="285"/>
      <c r="AG1123" s="285"/>
      <c r="AI1123" s="285"/>
      <c r="AK1123" s="301"/>
    </row>
    <row r="1124" spans="4:37" ht="12.75" customHeight="1" outlineLevel="3" x14ac:dyDescent="0.25">
      <c r="D1124" s="139" t="str">
        <f>'Line Items'!D1755</f>
        <v>SFO Station Access Charge LTC (FRR) - Line 183]</v>
      </c>
      <c r="E1124" s="102"/>
      <c r="F1124" s="140" t="str">
        <f t="shared" si="66"/>
        <v>£000</v>
      </c>
      <c r="G1124" s="283"/>
      <c r="H1124" s="283"/>
      <c r="I1124" s="283"/>
      <c r="J1124" s="283"/>
      <c r="K1124" s="283"/>
      <c r="L1124" s="283"/>
      <c r="M1124" s="283"/>
      <c r="N1124" s="283"/>
      <c r="O1124" s="283"/>
      <c r="P1124" s="283"/>
      <c r="Q1124" s="283"/>
      <c r="R1124" s="283"/>
      <c r="S1124" s="283"/>
      <c r="T1124" s="283"/>
      <c r="U1124" s="283"/>
      <c r="V1124" s="283"/>
      <c r="W1124" s="283"/>
      <c r="X1124" s="283"/>
      <c r="Y1124" s="283"/>
      <c r="Z1124" s="283"/>
      <c r="AA1124" s="283"/>
      <c r="AB1124" s="283"/>
      <c r="AC1124" s="284"/>
      <c r="AE1124" s="285"/>
      <c r="AG1124" s="285"/>
      <c r="AI1124" s="285"/>
      <c r="AK1124" s="301"/>
    </row>
    <row r="1125" spans="4:37" ht="12.75" customHeight="1" outlineLevel="3" x14ac:dyDescent="0.25">
      <c r="D1125" s="139" t="str">
        <f>'Line Items'!D1756</f>
        <v>SFO Station Access Charge LTC (FRR) - Line 184]</v>
      </c>
      <c r="E1125" s="102"/>
      <c r="F1125" s="140" t="str">
        <f t="shared" si="66"/>
        <v>£000</v>
      </c>
      <c r="G1125" s="283"/>
      <c r="H1125" s="283"/>
      <c r="I1125" s="283"/>
      <c r="J1125" s="283"/>
      <c r="K1125" s="283"/>
      <c r="L1125" s="283"/>
      <c r="M1125" s="283"/>
      <c r="N1125" s="283"/>
      <c r="O1125" s="283"/>
      <c r="P1125" s="283"/>
      <c r="Q1125" s="283"/>
      <c r="R1125" s="283"/>
      <c r="S1125" s="283"/>
      <c r="T1125" s="283"/>
      <c r="U1125" s="283"/>
      <c r="V1125" s="283"/>
      <c r="W1125" s="283"/>
      <c r="X1125" s="283"/>
      <c r="Y1125" s="283"/>
      <c r="Z1125" s="283"/>
      <c r="AA1125" s="283"/>
      <c r="AB1125" s="283"/>
      <c r="AC1125" s="284"/>
      <c r="AE1125" s="285"/>
      <c r="AG1125" s="285"/>
      <c r="AI1125" s="285"/>
      <c r="AK1125" s="301"/>
    </row>
    <row r="1126" spans="4:37" ht="12.75" customHeight="1" outlineLevel="3" x14ac:dyDescent="0.25">
      <c r="D1126" s="139" t="str">
        <f>'Line Items'!D1757</f>
        <v>SFO Station Access Charge LTC (FRR) - Line 185]</v>
      </c>
      <c r="E1126" s="102"/>
      <c r="F1126" s="140" t="str">
        <f t="shared" si="66"/>
        <v>£000</v>
      </c>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4"/>
      <c r="AE1126" s="285"/>
      <c r="AG1126" s="285"/>
      <c r="AI1126" s="285"/>
      <c r="AK1126" s="301"/>
    </row>
    <row r="1127" spans="4:37" ht="12.75" customHeight="1" outlineLevel="3" x14ac:dyDescent="0.25">
      <c r="D1127" s="139" t="str">
        <f>'Line Items'!D1758</f>
        <v>SFO Station Access Charge LTC (FRR) - Line 186]</v>
      </c>
      <c r="E1127" s="102"/>
      <c r="F1127" s="140" t="str">
        <f t="shared" si="66"/>
        <v>£000</v>
      </c>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4"/>
      <c r="AE1127" s="285"/>
      <c r="AG1127" s="285"/>
      <c r="AI1127" s="285"/>
      <c r="AK1127" s="301"/>
    </row>
    <row r="1128" spans="4:37" ht="12.75" customHeight="1" outlineLevel="3" x14ac:dyDescent="0.25">
      <c r="D1128" s="139" t="str">
        <f>'Line Items'!D1759</f>
        <v>SFO Station Access Charge LTC (FRR) - Line 187]</v>
      </c>
      <c r="E1128" s="102"/>
      <c r="F1128" s="140" t="str">
        <f t="shared" si="66"/>
        <v>£000</v>
      </c>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4"/>
      <c r="AE1128" s="285"/>
      <c r="AG1128" s="285"/>
      <c r="AI1128" s="285"/>
      <c r="AK1128" s="301"/>
    </row>
    <row r="1129" spans="4:37" ht="12.75" customHeight="1" outlineLevel="3" x14ac:dyDescent="0.25">
      <c r="D1129" s="139" t="str">
        <f>'Line Items'!D1760</f>
        <v>SFO Station Access Charge LTC (FRR) - Line 188]</v>
      </c>
      <c r="E1129" s="102"/>
      <c r="F1129" s="140" t="str">
        <f t="shared" si="66"/>
        <v>£000</v>
      </c>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4"/>
      <c r="AE1129" s="285"/>
      <c r="AG1129" s="285"/>
      <c r="AI1129" s="285"/>
      <c r="AK1129" s="301"/>
    </row>
    <row r="1130" spans="4:37" ht="12.75" customHeight="1" outlineLevel="3" x14ac:dyDescent="0.25">
      <c r="D1130" s="139" t="str">
        <f>'Line Items'!D1761</f>
        <v>SFO Station Access Charge LTC (FRR) - Line 189]</v>
      </c>
      <c r="E1130" s="102"/>
      <c r="F1130" s="140" t="str">
        <f t="shared" si="66"/>
        <v>£000</v>
      </c>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4"/>
      <c r="AE1130" s="285"/>
      <c r="AG1130" s="285"/>
      <c r="AI1130" s="285"/>
      <c r="AK1130" s="301"/>
    </row>
    <row r="1131" spans="4:37" ht="12.75" customHeight="1" outlineLevel="3" x14ac:dyDescent="0.25">
      <c r="D1131" s="139" t="str">
        <f>'Line Items'!D1762</f>
        <v>SFO Station Access Charge LTC (FRR) - Line 190]</v>
      </c>
      <c r="E1131" s="102"/>
      <c r="F1131" s="140" t="str">
        <f t="shared" si="66"/>
        <v>£000</v>
      </c>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4"/>
      <c r="AE1131" s="285"/>
      <c r="AG1131" s="285"/>
      <c r="AI1131" s="285"/>
      <c r="AK1131" s="301"/>
    </row>
    <row r="1132" spans="4:37" ht="12.75" customHeight="1" outlineLevel="3" x14ac:dyDescent="0.25">
      <c r="D1132" s="139" t="str">
        <f>'Line Items'!D1763</f>
        <v>SFO Station Access Charge LTC (FRR) - Line 191]</v>
      </c>
      <c r="E1132" s="102"/>
      <c r="F1132" s="140" t="str">
        <f t="shared" si="66"/>
        <v>£000</v>
      </c>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4"/>
      <c r="AE1132" s="285"/>
      <c r="AG1132" s="285"/>
      <c r="AI1132" s="285"/>
      <c r="AK1132" s="301"/>
    </row>
    <row r="1133" spans="4:37" ht="12.75" customHeight="1" outlineLevel="3" x14ac:dyDescent="0.25">
      <c r="D1133" s="139" t="str">
        <f>'Line Items'!D1764</f>
        <v>SFO Station Access Charge LTC (FRR) - Line 192]</v>
      </c>
      <c r="E1133" s="102"/>
      <c r="F1133" s="140" t="str">
        <f t="shared" si="66"/>
        <v>£000</v>
      </c>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4"/>
      <c r="AE1133" s="285"/>
      <c r="AG1133" s="285"/>
      <c r="AI1133" s="285"/>
      <c r="AK1133" s="301"/>
    </row>
    <row r="1134" spans="4:37" ht="12.75" customHeight="1" outlineLevel="3" x14ac:dyDescent="0.25">
      <c r="D1134" s="139" t="str">
        <f>'Line Items'!D1765</f>
        <v>SFO Station Access Charge LTC (FRR) - Line 193]</v>
      </c>
      <c r="E1134" s="102"/>
      <c r="F1134" s="140" t="str">
        <f t="shared" si="66"/>
        <v>£000</v>
      </c>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4"/>
      <c r="AE1134" s="285"/>
      <c r="AG1134" s="285"/>
      <c r="AI1134" s="285"/>
      <c r="AK1134" s="301"/>
    </row>
    <row r="1135" spans="4:37" ht="12.75" customHeight="1" outlineLevel="3" x14ac:dyDescent="0.25">
      <c r="D1135" s="139" t="str">
        <f>'Line Items'!D1766</f>
        <v>SFO Station Access Charge LTC (FRR) - Line 194]</v>
      </c>
      <c r="E1135" s="102"/>
      <c r="F1135" s="140" t="str">
        <f t="shared" si="66"/>
        <v>£000</v>
      </c>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4"/>
      <c r="AE1135" s="285"/>
      <c r="AG1135" s="285"/>
      <c r="AI1135" s="285"/>
      <c r="AK1135" s="301"/>
    </row>
    <row r="1136" spans="4:37" ht="12.75" customHeight="1" outlineLevel="3" x14ac:dyDescent="0.25">
      <c r="D1136" s="139" t="str">
        <f>'Line Items'!D1767</f>
        <v>SFO Station Access Charge LTC (FRR) - Line 195]</v>
      </c>
      <c r="E1136" s="102"/>
      <c r="F1136" s="140" t="str">
        <f t="shared" ref="F1136:F1191" si="67">F1135</f>
        <v>£000</v>
      </c>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4"/>
      <c r="AE1136" s="285"/>
      <c r="AG1136" s="285"/>
      <c r="AI1136" s="285"/>
      <c r="AK1136" s="301"/>
    </row>
    <row r="1137" spans="4:37" ht="12.75" customHeight="1" outlineLevel="3" x14ac:dyDescent="0.25">
      <c r="D1137" s="139" t="str">
        <f>'Line Items'!D1768</f>
        <v>SFO Station Access Charge LTC (FRR) - Line 196]</v>
      </c>
      <c r="E1137" s="102"/>
      <c r="F1137" s="140" t="str">
        <f t="shared" si="67"/>
        <v>£000</v>
      </c>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4"/>
      <c r="AE1137" s="285"/>
      <c r="AG1137" s="285"/>
      <c r="AI1137" s="285"/>
      <c r="AK1137" s="301"/>
    </row>
    <row r="1138" spans="4:37" ht="12.75" customHeight="1" outlineLevel="3" x14ac:dyDescent="0.25">
      <c r="D1138" s="139" t="str">
        <f>'Line Items'!D1769</f>
        <v>SFO Station Access Charge LTC (FRR) - Line 197]</v>
      </c>
      <c r="E1138" s="102"/>
      <c r="F1138" s="140" t="str">
        <f t="shared" si="67"/>
        <v>£000</v>
      </c>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4"/>
      <c r="AE1138" s="285"/>
      <c r="AG1138" s="285"/>
      <c r="AI1138" s="285"/>
      <c r="AK1138" s="301"/>
    </row>
    <row r="1139" spans="4:37" ht="12.75" customHeight="1" outlineLevel="3" x14ac:dyDescent="0.25">
      <c r="D1139" s="139" t="str">
        <f>'Line Items'!D1770</f>
        <v>SFO Station Access Charge LTC (FRR) - Line 198]</v>
      </c>
      <c r="E1139" s="102"/>
      <c r="F1139" s="140" t="str">
        <f t="shared" si="67"/>
        <v>£000</v>
      </c>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4"/>
      <c r="AE1139" s="285"/>
      <c r="AG1139" s="285"/>
      <c r="AI1139" s="285"/>
      <c r="AK1139" s="301"/>
    </row>
    <row r="1140" spans="4:37" ht="12.75" customHeight="1" outlineLevel="3" x14ac:dyDescent="0.25">
      <c r="D1140" s="139" t="str">
        <f>'Line Items'!D1771</f>
        <v>SFO Station Access Charge LTC (FRR) - Line 199]</v>
      </c>
      <c r="E1140" s="102"/>
      <c r="F1140" s="140" t="str">
        <f t="shared" si="67"/>
        <v>£000</v>
      </c>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4"/>
      <c r="AE1140" s="285"/>
      <c r="AG1140" s="285"/>
      <c r="AI1140" s="285"/>
      <c r="AK1140" s="301"/>
    </row>
    <row r="1141" spans="4:37" ht="12.75" customHeight="1" outlineLevel="3" x14ac:dyDescent="0.25">
      <c r="D1141" s="139" t="str">
        <f>'Line Items'!D1772</f>
        <v>SFO Station Access Charge LTC (FRR) - Line 200]</v>
      </c>
      <c r="E1141" s="102"/>
      <c r="F1141" s="140" t="str">
        <f t="shared" si="67"/>
        <v>£000</v>
      </c>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4"/>
      <c r="AE1141" s="285"/>
      <c r="AG1141" s="285"/>
      <c r="AI1141" s="285"/>
      <c r="AK1141" s="301"/>
    </row>
    <row r="1142" spans="4:37" ht="12.75" customHeight="1" outlineLevel="3" x14ac:dyDescent="0.25">
      <c r="D1142" s="139" t="str">
        <f>'Line Items'!D1773</f>
        <v>SFO Station Access Charge LTC (FRR) - Line 201]</v>
      </c>
      <c r="E1142" s="102"/>
      <c r="F1142" s="140" t="str">
        <f t="shared" si="67"/>
        <v>£000</v>
      </c>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4"/>
      <c r="AE1142" s="285"/>
      <c r="AG1142" s="285"/>
      <c r="AI1142" s="285"/>
      <c r="AK1142" s="301"/>
    </row>
    <row r="1143" spans="4:37" ht="12.75" customHeight="1" outlineLevel="3" x14ac:dyDescent="0.25">
      <c r="D1143" s="139" t="str">
        <f>'Line Items'!D1774</f>
        <v>SFO Station Access Charge LTC (FRR) - Line 202]</v>
      </c>
      <c r="E1143" s="102"/>
      <c r="F1143" s="140" t="str">
        <f t="shared" si="67"/>
        <v>£000</v>
      </c>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4"/>
      <c r="AE1143" s="285"/>
      <c r="AG1143" s="285"/>
      <c r="AI1143" s="285"/>
      <c r="AK1143" s="301"/>
    </row>
    <row r="1144" spans="4:37" ht="12.75" customHeight="1" outlineLevel="3" x14ac:dyDescent="0.25">
      <c r="D1144" s="139" t="str">
        <f>'Line Items'!D1775</f>
        <v>SFO Station Access Charge LTC (FRR) - Line 203]</v>
      </c>
      <c r="E1144" s="102"/>
      <c r="F1144" s="140" t="str">
        <f t="shared" si="67"/>
        <v>£000</v>
      </c>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4"/>
      <c r="AE1144" s="285"/>
      <c r="AG1144" s="285"/>
      <c r="AI1144" s="285"/>
      <c r="AK1144" s="301"/>
    </row>
    <row r="1145" spans="4:37" ht="12.75" customHeight="1" outlineLevel="3" x14ac:dyDescent="0.25">
      <c r="D1145" s="139" t="str">
        <f>'Line Items'!D1776</f>
        <v>SFO Station Access Charge LTC (FRR) - Line 204]</v>
      </c>
      <c r="E1145" s="102"/>
      <c r="F1145" s="140" t="str">
        <f t="shared" si="67"/>
        <v>£000</v>
      </c>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4"/>
      <c r="AE1145" s="285"/>
      <c r="AG1145" s="285"/>
      <c r="AI1145" s="285"/>
      <c r="AK1145" s="301"/>
    </row>
    <row r="1146" spans="4:37" ht="12.75" customHeight="1" outlineLevel="3" x14ac:dyDescent="0.25">
      <c r="D1146" s="139" t="str">
        <f>'Line Items'!D1777</f>
        <v>SFO Station Access Charge LTC (FRR) - Line 205]</v>
      </c>
      <c r="E1146" s="102"/>
      <c r="F1146" s="140" t="str">
        <f t="shared" si="67"/>
        <v>£000</v>
      </c>
      <c r="G1146" s="283"/>
      <c r="H1146" s="283"/>
      <c r="I1146" s="283"/>
      <c r="J1146" s="283"/>
      <c r="K1146" s="283"/>
      <c r="L1146" s="283"/>
      <c r="M1146" s="283"/>
      <c r="N1146" s="283"/>
      <c r="O1146" s="283"/>
      <c r="P1146" s="283"/>
      <c r="Q1146" s="283"/>
      <c r="R1146" s="283"/>
      <c r="S1146" s="283"/>
      <c r="T1146" s="283"/>
      <c r="U1146" s="283"/>
      <c r="V1146" s="283"/>
      <c r="W1146" s="283"/>
      <c r="X1146" s="283"/>
      <c r="Y1146" s="283"/>
      <c r="Z1146" s="283"/>
      <c r="AA1146" s="283"/>
      <c r="AB1146" s="283"/>
      <c r="AC1146" s="284"/>
      <c r="AE1146" s="285"/>
      <c r="AG1146" s="285"/>
      <c r="AI1146" s="285"/>
      <c r="AK1146" s="301"/>
    </row>
    <row r="1147" spans="4:37" ht="12.75" customHeight="1" outlineLevel="3" x14ac:dyDescent="0.25">
      <c r="D1147" s="139" t="str">
        <f>'Line Items'!D1778</f>
        <v>SFO Station Access Charge LTC (FRR) - Line 206]</v>
      </c>
      <c r="E1147" s="102"/>
      <c r="F1147" s="140" t="str">
        <f t="shared" si="67"/>
        <v>£000</v>
      </c>
      <c r="G1147" s="283"/>
      <c r="H1147" s="283"/>
      <c r="I1147" s="283"/>
      <c r="J1147" s="283"/>
      <c r="K1147" s="283"/>
      <c r="L1147" s="283"/>
      <c r="M1147" s="283"/>
      <c r="N1147" s="283"/>
      <c r="O1147" s="283"/>
      <c r="P1147" s="283"/>
      <c r="Q1147" s="283"/>
      <c r="R1147" s="283"/>
      <c r="S1147" s="283"/>
      <c r="T1147" s="283"/>
      <c r="U1147" s="283"/>
      <c r="V1147" s="283"/>
      <c r="W1147" s="283"/>
      <c r="X1147" s="283"/>
      <c r="Y1147" s="283"/>
      <c r="Z1147" s="283"/>
      <c r="AA1147" s="283"/>
      <c r="AB1147" s="283"/>
      <c r="AC1147" s="284"/>
      <c r="AE1147" s="285"/>
      <c r="AG1147" s="285"/>
      <c r="AI1147" s="285"/>
      <c r="AK1147" s="301"/>
    </row>
    <row r="1148" spans="4:37" ht="12.75" customHeight="1" outlineLevel="3" x14ac:dyDescent="0.25">
      <c r="D1148" s="139" t="str">
        <f>'Line Items'!D1779</f>
        <v>SFO Station Access Charge LTC (FRR) - Line 207]</v>
      </c>
      <c r="E1148" s="102"/>
      <c r="F1148" s="140" t="str">
        <f t="shared" si="67"/>
        <v>£000</v>
      </c>
      <c r="G1148" s="283"/>
      <c r="H1148" s="283"/>
      <c r="I1148" s="283"/>
      <c r="J1148" s="283"/>
      <c r="K1148" s="283"/>
      <c r="L1148" s="283"/>
      <c r="M1148" s="283"/>
      <c r="N1148" s="283"/>
      <c r="O1148" s="283"/>
      <c r="P1148" s="283"/>
      <c r="Q1148" s="283"/>
      <c r="R1148" s="283"/>
      <c r="S1148" s="283"/>
      <c r="T1148" s="283"/>
      <c r="U1148" s="283"/>
      <c r="V1148" s="283"/>
      <c r="W1148" s="283"/>
      <c r="X1148" s="283"/>
      <c r="Y1148" s="283"/>
      <c r="Z1148" s="283"/>
      <c r="AA1148" s="283"/>
      <c r="AB1148" s="283"/>
      <c r="AC1148" s="284"/>
      <c r="AE1148" s="285"/>
      <c r="AG1148" s="285"/>
      <c r="AI1148" s="285"/>
      <c r="AK1148" s="301"/>
    </row>
    <row r="1149" spans="4:37" ht="12.75" customHeight="1" outlineLevel="3" x14ac:dyDescent="0.25">
      <c r="D1149" s="139" t="str">
        <f>'Line Items'!D1780</f>
        <v>SFO Station Access Charge LTC (FRR) - Line 208]</v>
      </c>
      <c r="E1149" s="102"/>
      <c r="F1149" s="140" t="str">
        <f t="shared" si="67"/>
        <v>£000</v>
      </c>
      <c r="G1149" s="283"/>
      <c r="H1149" s="283"/>
      <c r="I1149" s="283"/>
      <c r="J1149" s="283"/>
      <c r="K1149" s="283"/>
      <c r="L1149" s="283"/>
      <c r="M1149" s="283"/>
      <c r="N1149" s="283"/>
      <c r="O1149" s="283"/>
      <c r="P1149" s="283"/>
      <c r="Q1149" s="283"/>
      <c r="R1149" s="283"/>
      <c r="S1149" s="283"/>
      <c r="T1149" s="283"/>
      <c r="U1149" s="283"/>
      <c r="V1149" s="283"/>
      <c r="W1149" s="283"/>
      <c r="X1149" s="283"/>
      <c r="Y1149" s="283"/>
      <c r="Z1149" s="283"/>
      <c r="AA1149" s="283"/>
      <c r="AB1149" s="283"/>
      <c r="AC1149" s="284"/>
      <c r="AE1149" s="285"/>
      <c r="AG1149" s="285"/>
      <c r="AI1149" s="285"/>
      <c r="AK1149" s="301"/>
    </row>
    <row r="1150" spans="4:37" ht="12.75" customHeight="1" outlineLevel="3" x14ac:dyDescent="0.25">
      <c r="D1150" s="139" t="str">
        <f>'Line Items'!D1781</f>
        <v>SFO Station Access Charge LTC (FRR) - Line 209]</v>
      </c>
      <c r="E1150" s="102"/>
      <c r="F1150" s="140" t="str">
        <f t="shared" si="67"/>
        <v>£000</v>
      </c>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4"/>
      <c r="AE1150" s="285"/>
      <c r="AG1150" s="285"/>
      <c r="AI1150" s="285"/>
      <c r="AK1150" s="301"/>
    </row>
    <row r="1151" spans="4:37" ht="12.75" customHeight="1" outlineLevel="3" x14ac:dyDescent="0.25">
      <c r="D1151" s="139" t="str">
        <f>'Line Items'!D1782</f>
        <v>SFO Station Access Charge LTC (FRR) - Line 210]</v>
      </c>
      <c r="E1151" s="102"/>
      <c r="F1151" s="140" t="str">
        <f t="shared" si="67"/>
        <v>£000</v>
      </c>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4"/>
      <c r="AE1151" s="285"/>
      <c r="AG1151" s="285"/>
      <c r="AI1151" s="285"/>
      <c r="AK1151" s="301"/>
    </row>
    <row r="1152" spans="4:37" ht="12.75" customHeight="1" outlineLevel="3" x14ac:dyDescent="0.25">
      <c r="D1152" s="139" t="str">
        <f>'Line Items'!D1783</f>
        <v>SFO Station Access Charge LTC (FRR) - Line 211]</v>
      </c>
      <c r="E1152" s="102"/>
      <c r="F1152" s="140" t="str">
        <f t="shared" si="67"/>
        <v>£000</v>
      </c>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4"/>
      <c r="AE1152" s="285"/>
      <c r="AG1152" s="285"/>
      <c r="AI1152" s="285"/>
      <c r="AK1152" s="301"/>
    </row>
    <row r="1153" spans="4:37" ht="12.75" customHeight="1" outlineLevel="3" x14ac:dyDescent="0.25">
      <c r="D1153" s="139" t="str">
        <f>'Line Items'!D1784</f>
        <v>SFO Station Access Charge LTC (FRR) - Line 212]</v>
      </c>
      <c r="E1153" s="102"/>
      <c r="F1153" s="140" t="str">
        <f t="shared" si="67"/>
        <v>£000</v>
      </c>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4"/>
      <c r="AE1153" s="285"/>
      <c r="AG1153" s="285"/>
      <c r="AI1153" s="285"/>
      <c r="AK1153" s="301"/>
    </row>
    <row r="1154" spans="4:37" ht="12.75" customHeight="1" outlineLevel="3" x14ac:dyDescent="0.25">
      <c r="D1154" s="139" t="str">
        <f>'Line Items'!D1785</f>
        <v>SFO Station Access Charge LTC (FRR) - Line 213]</v>
      </c>
      <c r="E1154" s="102"/>
      <c r="F1154" s="140" t="str">
        <f t="shared" si="67"/>
        <v>£000</v>
      </c>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4"/>
      <c r="AE1154" s="285"/>
      <c r="AG1154" s="285"/>
      <c r="AI1154" s="285"/>
      <c r="AK1154" s="301"/>
    </row>
    <row r="1155" spans="4:37" ht="12.75" customHeight="1" outlineLevel="3" x14ac:dyDescent="0.25">
      <c r="D1155" s="139" t="str">
        <f>'Line Items'!D1786</f>
        <v>SFO Station Access Charge LTC (FRR) - Line 214]</v>
      </c>
      <c r="E1155" s="102"/>
      <c r="F1155" s="140" t="str">
        <f t="shared" si="67"/>
        <v>£000</v>
      </c>
      <c r="G1155" s="283"/>
      <c r="H1155" s="283"/>
      <c r="I1155" s="283"/>
      <c r="J1155" s="283"/>
      <c r="K1155" s="283"/>
      <c r="L1155" s="283"/>
      <c r="M1155" s="283"/>
      <c r="N1155" s="283"/>
      <c r="O1155" s="283"/>
      <c r="P1155" s="283"/>
      <c r="Q1155" s="283"/>
      <c r="R1155" s="283"/>
      <c r="S1155" s="283"/>
      <c r="T1155" s="283"/>
      <c r="U1155" s="283"/>
      <c r="V1155" s="283"/>
      <c r="W1155" s="283"/>
      <c r="X1155" s="283"/>
      <c r="Y1155" s="283"/>
      <c r="Z1155" s="283"/>
      <c r="AA1155" s="283"/>
      <c r="AB1155" s="283"/>
      <c r="AC1155" s="284"/>
      <c r="AE1155" s="285"/>
      <c r="AG1155" s="285"/>
      <c r="AI1155" s="285"/>
      <c r="AK1155" s="301"/>
    </row>
    <row r="1156" spans="4:37" ht="12.75" customHeight="1" outlineLevel="3" x14ac:dyDescent="0.25">
      <c r="D1156" s="139" t="str">
        <f>'Line Items'!D1787</f>
        <v>SFO Station Access Charge LTC (FRR) - Line 215]</v>
      </c>
      <c r="E1156" s="102"/>
      <c r="F1156" s="140" t="str">
        <f t="shared" si="67"/>
        <v>£000</v>
      </c>
      <c r="G1156" s="283"/>
      <c r="H1156" s="283"/>
      <c r="I1156" s="283"/>
      <c r="J1156" s="283"/>
      <c r="K1156" s="283"/>
      <c r="L1156" s="283"/>
      <c r="M1156" s="283"/>
      <c r="N1156" s="283"/>
      <c r="O1156" s="283"/>
      <c r="P1156" s="283"/>
      <c r="Q1156" s="283"/>
      <c r="R1156" s="283"/>
      <c r="S1156" s="283"/>
      <c r="T1156" s="283"/>
      <c r="U1156" s="283"/>
      <c r="V1156" s="283"/>
      <c r="W1156" s="283"/>
      <c r="X1156" s="283"/>
      <c r="Y1156" s="283"/>
      <c r="Z1156" s="283"/>
      <c r="AA1156" s="283"/>
      <c r="AB1156" s="283"/>
      <c r="AC1156" s="284"/>
      <c r="AE1156" s="285"/>
      <c r="AG1156" s="285"/>
      <c r="AI1156" s="285"/>
      <c r="AK1156" s="301"/>
    </row>
    <row r="1157" spans="4:37" ht="12.75" customHeight="1" outlineLevel="3" x14ac:dyDescent="0.25">
      <c r="D1157" s="139" t="str">
        <f>'Line Items'!D1788</f>
        <v>SFO Station Access Charge LTC (FRR) - Line 216]</v>
      </c>
      <c r="E1157" s="102"/>
      <c r="F1157" s="140" t="str">
        <f t="shared" si="67"/>
        <v>£000</v>
      </c>
      <c r="G1157" s="283"/>
      <c r="H1157" s="283"/>
      <c r="I1157" s="283"/>
      <c r="J1157" s="283"/>
      <c r="K1157" s="283"/>
      <c r="L1157" s="283"/>
      <c r="M1157" s="283"/>
      <c r="N1157" s="283"/>
      <c r="O1157" s="283"/>
      <c r="P1157" s="283"/>
      <c r="Q1157" s="283"/>
      <c r="R1157" s="283"/>
      <c r="S1157" s="283"/>
      <c r="T1157" s="283"/>
      <c r="U1157" s="283"/>
      <c r="V1157" s="283"/>
      <c r="W1157" s="283"/>
      <c r="X1157" s="283"/>
      <c r="Y1157" s="283"/>
      <c r="Z1157" s="283"/>
      <c r="AA1157" s="283"/>
      <c r="AB1157" s="283"/>
      <c r="AC1157" s="284"/>
      <c r="AE1157" s="285"/>
      <c r="AG1157" s="285"/>
      <c r="AI1157" s="285"/>
      <c r="AK1157" s="301"/>
    </row>
    <row r="1158" spans="4:37" ht="12.75" customHeight="1" outlineLevel="3" x14ac:dyDescent="0.25">
      <c r="D1158" s="139" t="str">
        <f>'Line Items'!D1789</f>
        <v>SFO Station Access Charge LTC (FRR) - Line 217]</v>
      </c>
      <c r="E1158" s="102"/>
      <c r="F1158" s="140" t="str">
        <f t="shared" si="67"/>
        <v>£000</v>
      </c>
      <c r="G1158" s="283"/>
      <c r="H1158" s="283"/>
      <c r="I1158" s="283"/>
      <c r="J1158" s="283"/>
      <c r="K1158" s="283"/>
      <c r="L1158" s="283"/>
      <c r="M1158" s="283"/>
      <c r="N1158" s="283"/>
      <c r="O1158" s="283"/>
      <c r="P1158" s="283"/>
      <c r="Q1158" s="283"/>
      <c r="R1158" s="283"/>
      <c r="S1158" s="283"/>
      <c r="T1158" s="283"/>
      <c r="U1158" s="283"/>
      <c r="V1158" s="283"/>
      <c r="W1158" s="283"/>
      <c r="X1158" s="283"/>
      <c r="Y1158" s="283"/>
      <c r="Z1158" s="283"/>
      <c r="AA1158" s="283"/>
      <c r="AB1158" s="283"/>
      <c r="AC1158" s="284"/>
      <c r="AE1158" s="285"/>
      <c r="AG1158" s="285"/>
      <c r="AI1158" s="285"/>
      <c r="AK1158" s="301"/>
    </row>
    <row r="1159" spans="4:37" ht="12.75" customHeight="1" outlineLevel="3" x14ac:dyDescent="0.25">
      <c r="D1159" s="139" t="str">
        <f>'Line Items'!D1790</f>
        <v>SFO Station Access Charge LTC (FRR) - Line 218]</v>
      </c>
      <c r="E1159" s="102"/>
      <c r="F1159" s="140" t="str">
        <f t="shared" si="67"/>
        <v>£000</v>
      </c>
      <c r="G1159" s="283"/>
      <c r="H1159" s="283"/>
      <c r="I1159" s="283"/>
      <c r="J1159" s="283"/>
      <c r="K1159" s="283"/>
      <c r="L1159" s="283"/>
      <c r="M1159" s="283"/>
      <c r="N1159" s="283"/>
      <c r="O1159" s="283"/>
      <c r="P1159" s="283"/>
      <c r="Q1159" s="283"/>
      <c r="R1159" s="283"/>
      <c r="S1159" s="283"/>
      <c r="T1159" s="283"/>
      <c r="U1159" s="283"/>
      <c r="V1159" s="283"/>
      <c r="W1159" s="283"/>
      <c r="X1159" s="283"/>
      <c r="Y1159" s="283"/>
      <c r="Z1159" s="283"/>
      <c r="AA1159" s="283"/>
      <c r="AB1159" s="283"/>
      <c r="AC1159" s="284"/>
      <c r="AE1159" s="285"/>
      <c r="AG1159" s="285"/>
      <c r="AI1159" s="285"/>
      <c r="AK1159" s="301"/>
    </row>
    <row r="1160" spans="4:37" ht="12.75" customHeight="1" outlineLevel="3" x14ac:dyDescent="0.25">
      <c r="D1160" s="139" t="str">
        <f>'Line Items'!D1791</f>
        <v>SFO Station Access Charge LTC (FRR) - Line 219]</v>
      </c>
      <c r="E1160" s="102"/>
      <c r="F1160" s="140" t="str">
        <f t="shared" si="67"/>
        <v>£000</v>
      </c>
      <c r="G1160" s="283"/>
      <c r="H1160" s="283"/>
      <c r="I1160" s="283"/>
      <c r="J1160" s="283"/>
      <c r="K1160" s="283"/>
      <c r="L1160" s="283"/>
      <c r="M1160" s="283"/>
      <c r="N1160" s="283"/>
      <c r="O1160" s="283"/>
      <c r="P1160" s="283"/>
      <c r="Q1160" s="283"/>
      <c r="R1160" s="283"/>
      <c r="S1160" s="283"/>
      <c r="T1160" s="283"/>
      <c r="U1160" s="283"/>
      <c r="V1160" s="283"/>
      <c r="W1160" s="283"/>
      <c r="X1160" s="283"/>
      <c r="Y1160" s="283"/>
      <c r="Z1160" s="283"/>
      <c r="AA1160" s="283"/>
      <c r="AB1160" s="283"/>
      <c r="AC1160" s="284"/>
      <c r="AE1160" s="285"/>
      <c r="AG1160" s="285"/>
      <c r="AI1160" s="285"/>
      <c r="AK1160" s="301"/>
    </row>
    <row r="1161" spans="4:37" ht="12.75" customHeight="1" outlineLevel="3" x14ac:dyDescent="0.25">
      <c r="D1161" s="139" t="str">
        <f>'Line Items'!D1792</f>
        <v>SFO Station Access Charge LTC (FRR) - Line 220]</v>
      </c>
      <c r="E1161" s="102"/>
      <c r="F1161" s="140" t="str">
        <f t="shared" si="67"/>
        <v>£000</v>
      </c>
      <c r="G1161" s="283"/>
      <c r="H1161" s="283"/>
      <c r="I1161" s="283"/>
      <c r="J1161" s="283"/>
      <c r="K1161" s="283"/>
      <c r="L1161" s="283"/>
      <c r="M1161" s="283"/>
      <c r="N1161" s="283"/>
      <c r="O1161" s="283"/>
      <c r="P1161" s="283"/>
      <c r="Q1161" s="283"/>
      <c r="R1161" s="283"/>
      <c r="S1161" s="283"/>
      <c r="T1161" s="283"/>
      <c r="U1161" s="283"/>
      <c r="V1161" s="283"/>
      <c r="W1161" s="283"/>
      <c r="X1161" s="283"/>
      <c r="Y1161" s="283"/>
      <c r="Z1161" s="283"/>
      <c r="AA1161" s="283"/>
      <c r="AB1161" s="283"/>
      <c r="AC1161" s="284"/>
      <c r="AE1161" s="285"/>
      <c r="AG1161" s="285"/>
      <c r="AI1161" s="285"/>
      <c r="AK1161" s="301"/>
    </row>
    <row r="1162" spans="4:37" ht="12.75" customHeight="1" outlineLevel="3" x14ac:dyDescent="0.25">
      <c r="D1162" s="139" t="str">
        <f>'Line Items'!D1793</f>
        <v>SFO Station Access Charge LTC (FRR) - Line 221]</v>
      </c>
      <c r="E1162" s="102"/>
      <c r="F1162" s="140" t="str">
        <f t="shared" si="67"/>
        <v>£000</v>
      </c>
      <c r="G1162" s="283"/>
      <c r="H1162" s="283"/>
      <c r="I1162" s="283"/>
      <c r="J1162" s="283"/>
      <c r="K1162" s="283"/>
      <c r="L1162" s="283"/>
      <c r="M1162" s="283"/>
      <c r="N1162" s="283"/>
      <c r="O1162" s="283"/>
      <c r="P1162" s="283"/>
      <c r="Q1162" s="283"/>
      <c r="R1162" s="283"/>
      <c r="S1162" s="283"/>
      <c r="T1162" s="283"/>
      <c r="U1162" s="283"/>
      <c r="V1162" s="283"/>
      <c r="W1162" s="283"/>
      <c r="X1162" s="283"/>
      <c r="Y1162" s="283"/>
      <c r="Z1162" s="283"/>
      <c r="AA1162" s="283"/>
      <c r="AB1162" s="283"/>
      <c r="AC1162" s="284"/>
      <c r="AE1162" s="285"/>
      <c r="AG1162" s="285"/>
      <c r="AI1162" s="285"/>
      <c r="AK1162" s="301"/>
    </row>
    <row r="1163" spans="4:37" ht="12.75" customHeight="1" outlineLevel="3" x14ac:dyDescent="0.25">
      <c r="D1163" s="139" t="str">
        <f>'Line Items'!D1794</f>
        <v>SFO Station Access Charge LTC (FRR) - Line 222]</v>
      </c>
      <c r="E1163" s="102"/>
      <c r="F1163" s="140" t="str">
        <f t="shared" si="67"/>
        <v>£000</v>
      </c>
      <c r="G1163" s="283"/>
      <c r="H1163" s="283"/>
      <c r="I1163" s="283"/>
      <c r="J1163" s="283"/>
      <c r="K1163" s="283"/>
      <c r="L1163" s="283"/>
      <c r="M1163" s="283"/>
      <c r="N1163" s="283"/>
      <c r="O1163" s="283"/>
      <c r="P1163" s="283"/>
      <c r="Q1163" s="283"/>
      <c r="R1163" s="283"/>
      <c r="S1163" s="283"/>
      <c r="T1163" s="283"/>
      <c r="U1163" s="283"/>
      <c r="V1163" s="283"/>
      <c r="W1163" s="283"/>
      <c r="X1163" s="283"/>
      <c r="Y1163" s="283"/>
      <c r="Z1163" s="283"/>
      <c r="AA1163" s="283"/>
      <c r="AB1163" s="283"/>
      <c r="AC1163" s="284"/>
      <c r="AE1163" s="285"/>
      <c r="AG1163" s="285"/>
      <c r="AI1163" s="285"/>
      <c r="AK1163" s="301"/>
    </row>
    <row r="1164" spans="4:37" ht="12.75" customHeight="1" outlineLevel="3" x14ac:dyDescent="0.25">
      <c r="D1164" s="139" t="str">
        <f>'Line Items'!D1795</f>
        <v>SFO Station Access Charge LTC (FRR) - Line 223]</v>
      </c>
      <c r="E1164" s="102"/>
      <c r="F1164" s="140" t="str">
        <f t="shared" si="67"/>
        <v>£000</v>
      </c>
      <c r="G1164" s="283"/>
      <c r="H1164" s="283"/>
      <c r="I1164" s="283"/>
      <c r="J1164" s="283"/>
      <c r="K1164" s="283"/>
      <c r="L1164" s="283"/>
      <c r="M1164" s="283"/>
      <c r="N1164" s="283"/>
      <c r="O1164" s="283"/>
      <c r="P1164" s="283"/>
      <c r="Q1164" s="283"/>
      <c r="R1164" s="283"/>
      <c r="S1164" s="283"/>
      <c r="T1164" s="283"/>
      <c r="U1164" s="283"/>
      <c r="V1164" s="283"/>
      <c r="W1164" s="283"/>
      <c r="X1164" s="283"/>
      <c r="Y1164" s="283"/>
      <c r="Z1164" s="283"/>
      <c r="AA1164" s="283"/>
      <c r="AB1164" s="283"/>
      <c r="AC1164" s="284"/>
      <c r="AE1164" s="285"/>
      <c r="AG1164" s="285"/>
      <c r="AI1164" s="285"/>
      <c r="AK1164" s="301"/>
    </row>
    <row r="1165" spans="4:37" ht="12.75" customHeight="1" outlineLevel="3" x14ac:dyDescent="0.25">
      <c r="D1165" s="139" t="str">
        <f>'Line Items'!D1796</f>
        <v>SFO Station Access Charge LTC (FRR) - Line 224]</v>
      </c>
      <c r="E1165" s="102"/>
      <c r="F1165" s="140" t="str">
        <f t="shared" si="67"/>
        <v>£000</v>
      </c>
      <c r="G1165" s="283"/>
      <c r="H1165" s="283"/>
      <c r="I1165" s="283"/>
      <c r="J1165" s="283"/>
      <c r="K1165" s="283"/>
      <c r="L1165" s="283"/>
      <c r="M1165" s="283"/>
      <c r="N1165" s="283"/>
      <c r="O1165" s="283"/>
      <c r="P1165" s="283"/>
      <c r="Q1165" s="283"/>
      <c r="R1165" s="283"/>
      <c r="S1165" s="283"/>
      <c r="T1165" s="283"/>
      <c r="U1165" s="283"/>
      <c r="V1165" s="283"/>
      <c r="W1165" s="283"/>
      <c r="X1165" s="283"/>
      <c r="Y1165" s="283"/>
      <c r="Z1165" s="283"/>
      <c r="AA1165" s="283"/>
      <c r="AB1165" s="283"/>
      <c r="AC1165" s="284"/>
      <c r="AE1165" s="285"/>
      <c r="AG1165" s="285"/>
      <c r="AI1165" s="285"/>
      <c r="AK1165" s="301"/>
    </row>
    <row r="1166" spans="4:37" ht="12.75" customHeight="1" outlineLevel="3" x14ac:dyDescent="0.25">
      <c r="D1166" s="139" t="str">
        <f>'Line Items'!D1797</f>
        <v>SFO Station Access Charge LTC (FRR) - Line 225]</v>
      </c>
      <c r="E1166" s="102"/>
      <c r="F1166" s="140" t="str">
        <f t="shared" si="67"/>
        <v>£000</v>
      </c>
      <c r="G1166" s="283"/>
      <c r="H1166" s="283"/>
      <c r="I1166" s="283"/>
      <c r="J1166" s="283"/>
      <c r="K1166" s="283"/>
      <c r="L1166" s="283"/>
      <c r="M1166" s="283"/>
      <c r="N1166" s="283"/>
      <c r="O1166" s="283"/>
      <c r="P1166" s="283"/>
      <c r="Q1166" s="283"/>
      <c r="R1166" s="283"/>
      <c r="S1166" s="283"/>
      <c r="T1166" s="283"/>
      <c r="U1166" s="283"/>
      <c r="V1166" s="283"/>
      <c r="W1166" s="283"/>
      <c r="X1166" s="283"/>
      <c r="Y1166" s="283"/>
      <c r="Z1166" s="283"/>
      <c r="AA1166" s="283"/>
      <c r="AB1166" s="283"/>
      <c r="AC1166" s="284"/>
      <c r="AE1166" s="285"/>
      <c r="AG1166" s="285"/>
      <c r="AI1166" s="285"/>
      <c r="AK1166" s="301"/>
    </row>
    <row r="1167" spans="4:37" ht="12.75" customHeight="1" outlineLevel="3" x14ac:dyDescent="0.25">
      <c r="D1167" s="139" t="str">
        <f>'Line Items'!D1798</f>
        <v>SFO Station Access Charge LTC (FRR) - Line 226]</v>
      </c>
      <c r="E1167" s="102"/>
      <c r="F1167" s="140" t="str">
        <f t="shared" si="67"/>
        <v>£000</v>
      </c>
      <c r="G1167" s="283"/>
      <c r="H1167" s="283"/>
      <c r="I1167" s="283"/>
      <c r="J1167" s="283"/>
      <c r="K1167" s="283"/>
      <c r="L1167" s="283"/>
      <c r="M1167" s="283"/>
      <c r="N1167" s="283"/>
      <c r="O1167" s="283"/>
      <c r="P1167" s="283"/>
      <c r="Q1167" s="283"/>
      <c r="R1167" s="283"/>
      <c r="S1167" s="283"/>
      <c r="T1167" s="283"/>
      <c r="U1167" s="283"/>
      <c r="V1167" s="283"/>
      <c r="W1167" s="283"/>
      <c r="X1167" s="283"/>
      <c r="Y1167" s="283"/>
      <c r="Z1167" s="283"/>
      <c r="AA1167" s="283"/>
      <c r="AB1167" s="283"/>
      <c r="AC1167" s="284"/>
      <c r="AE1167" s="285"/>
      <c r="AG1167" s="285"/>
      <c r="AI1167" s="285"/>
      <c r="AK1167" s="301"/>
    </row>
    <row r="1168" spans="4:37" ht="12.75" customHeight="1" outlineLevel="3" x14ac:dyDescent="0.25">
      <c r="D1168" s="139" t="str">
        <f>'Line Items'!D1799</f>
        <v>SFO Station Access Charge LTC (FRR) - Line 227]</v>
      </c>
      <c r="E1168" s="102"/>
      <c r="F1168" s="140" t="str">
        <f t="shared" si="67"/>
        <v>£000</v>
      </c>
      <c r="G1168" s="283"/>
      <c r="H1168" s="283"/>
      <c r="I1168" s="283"/>
      <c r="J1168" s="283"/>
      <c r="K1168" s="283"/>
      <c r="L1168" s="283"/>
      <c r="M1168" s="283"/>
      <c r="N1168" s="283"/>
      <c r="O1168" s="283"/>
      <c r="P1168" s="283"/>
      <c r="Q1168" s="283"/>
      <c r="R1168" s="283"/>
      <c r="S1168" s="283"/>
      <c r="T1168" s="283"/>
      <c r="U1168" s="283"/>
      <c r="V1168" s="283"/>
      <c r="W1168" s="283"/>
      <c r="X1168" s="283"/>
      <c r="Y1168" s="283"/>
      <c r="Z1168" s="283"/>
      <c r="AA1168" s="283"/>
      <c r="AB1168" s="283"/>
      <c r="AC1168" s="284"/>
      <c r="AE1168" s="285"/>
      <c r="AG1168" s="285"/>
      <c r="AI1168" s="285"/>
      <c r="AK1168" s="301"/>
    </row>
    <row r="1169" spans="4:37" ht="12.75" customHeight="1" outlineLevel="3" x14ac:dyDescent="0.25">
      <c r="D1169" s="139" t="str">
        <f>'Line Items'!D1800</f>
        <v>SFO Station Access Charge LTC (FRR) - Line 228]</v>
      </c>
      <c r="E1169" s="102"/>
      <c r="F1169" s="140" t="str">
        <f t="shared" si="67"/>
        <v>£000</v>
      </c>
      <c r="G1169" s="283"/>
      <c r="H1169" s="283"/>
      <c r="I1169" s="283"/>
      <c r="J1169" s="283"/>
      <c r="K1169" s="283"/>
      <c r="L1169" s="283"/>
      <c r="M1169" s="283"/>
      <c r="N1169" s="283"/>
      <c r="O1169" s="283"/>
      <c r="P1169" s="283"/>
      <c r="Q1169" s="283"/>
      <c r="R1169" s="283"/>
      <c r="S1169" s="283"/>
      <c r="T1169" s="283"/>
      <c r="U1169" s="283"/>
      <c r="V1169" s="283"/>
      <c r="W1169" s="283"/>
      <c r="X1169" s="283"/>
      <c r="Y1169" s="283"/>
      <c r="Z1169" s="283"/>
      <c r="AA1169" s="283"/>
      <c r="AB1169" s="283"/>
      <c r="AC1169" s="284"/>
      <c r="AE1169" s="285"/>
      <c r="AG1169" s="285"/>
      <c r="AI1169" s="285"/>
      <c r="AK1169" s="301"/>
    </row>
    <row r="1170" spans="4:37" ht="12.75" customHeight="1" outlineLevel="3" x14ac:dyDescent="0.25">
      <c r="D1170" s="139" t="str">
        <f>'Line Items'!D1801</f>
        <v>SFO Station Access Charge LTC (FRR) - Line 229]</v>
      </c>
      <c r="E1170" s="102"/>
      <c r="F1170" s="140" t="str">
        <f t="shared" si="67"/>
        <v>£000</v>
      </c>
      <c r="G1170" s="283"/>
      <c r="H1170" s="283"/>
      <c r="I1170" s="283"/>
      <c r="J1170" s="283"/>
      <c r="K1170" s="283"/>
      <c r="L1170" s="283"/>
      <c r="M1170" s="283"/>
      <c r="N1170" s="283"/>
      <c r="O1170" s="283"/>
      <c r="P1170" s="283"/>
      <c r="Q1170" s="283"/>
      <c r="R1170" s="283"/>
      <c r="S1170" s="283"/>
      <c r="T1170" s="283"/>
      <c r="U1170" s="283"/>
      <c r="V1170" s="283"/>
      <c r="W1170" s="283"/>
      <c r="X1170" s="283"/>
      <c r="Y1170" s="283"/>
      <c r="Z1170" s="283"/>
      <c r="AA1170" s="283"/>
      <c r="AB1170" s="283"/>
      <c r="AC1170" s="284"/>
      <c r="AE1170" s="285"/>
      <c r="AG1170" s="285"/>
      <c r="AI1170" s="285"/>
      <c r="AK1170" s="301"/>
    </row>
    <row r="1171" spans="4:37" ht="12.75" customHeight="1" outlineLevel="3" x14ac:dyDescent="0.25">
      <c r="D1171" s="139" t="str">
        <f>'Line Items'!D1802</f>
        <v>SFO Station Access Charge LTC (FRR) - Line 230]</v>
      </c>
      <c r="E1171" s="102"/>
      <c r="F1171" s="140" t="str">
        <f t="shared" si="67"/>
        <v>£000</v>
      </c>
      <c r="G1171" s="283"/>
      <c r="H1171" s="283"/>
      <c r="I1171" s="283"/>
      <c r="J1171" s="283"/>
      <c r="K1171" s="283"/>
      <c r="L1171" s="283"/>
      <c r="M1171" s="283"/>
      <c r="N1171" s="283"/>
      <c r="O1171" s="283"/>
      <c r="P1171" s="283"/>
      <c r="Q1171" s="283"/>
      <c r="R1171" s="283"/>
      <c r="S1171" s="283"/>
      <c r="T1171" s="283"/>
      <c r="U1171" s="283"/>
      <c r="V1171" s="283"/>
      <c r="W1171" s="283"/>
      <c r="X1171" s="283"/>
      <c r="Y1171" s="283"/>
      <c r="Z1171" s="283"/>
      <c r="AA1171" s="283"/>
      <c r="AB1171" s="283"/>
      <c r="AC1171" s="284"/>
      <c r="AE1171" s="285"/>
      <c r="AG1171" s="285"/>
      <c r="AI1171" s="285"/>
      <c r="AK1171" s="301"/>
    </row>
    <row r="1172" spans="4:37" ht="12.75" customHeight="1" outlineLevel="3" x14ac:dyDescent="0.25">
      <c r="D1172" s="139" t="str">
        <f>'Line Items'!D1803</f>
        <v>SFO Station Access Charge LTC (FRR) - Line 231]</v>
      </c>
      <c r="E1172" s="102"/>
      <c r="F1172" s="140" t="str">
        <f t="shared" si="67"/>
        <v>£000</v>
      </c>
      <c r="G1172" s="283"/>
      <c r="H1172" s="283"/>
      <c r="I1172" s="283"/>
      <c r="J1172" s="283"/>
      <c r="K1172" s="283"/>
      <c r="L1172" s="283"/>
      <c r="M1172" s="283"/>
      <c r="N1172" s="283"/>
      <c r="O1172" s="283"/>
      <c r="P1172" s="283"/>
      <c r="Q1172" s="283"/>
      <c r="R1172" s="283"/>
      <c r="S1172" s="283"/>
      <c r="T1172" s="283"/>
      <c r="U1172" s="283"/>
      <c r="V1172" s="283"/>
      <c r="W1172" s="283"/>
      <c r="X1172" s="283"/>
      <c r="Y1172" s="283"/>
      <c r="Z1172" s="283"/>
      <c r="AA1172" s="283"/>
      <c r="AB1172" s="283"/>
      <c r="AC1172" s="284"/>
      <c r="AE1172" s="285"/>
      <c r="AG1172" s="285"/>
      <c r="AI1172" s="285"/>
      <c r="AK1172" s="301"/>
    </row>
    <row r="1173" spans="4:37" ht="12.75" customHeight="1" outlineLevel="3" x14ac:dyDescent="0.25">
      <c r="D1173" s="139" t="str">
        <f>'Line Items'!D1804</f>
        <v>SFO Station Access Charge LTC (FRR) - Line 232]</v>
      </c>
      <c r="E1173" s="102"/>
      <c r="F1173" s="140" t="str">
        <f t="shared" si="67"/>
        <v>£000</v>
      </c>
      <c r="G1173" s="283"/>
      <c r="H1173" s="283"/>
      <c r="I1173" s="283"/>
      <c r="J1173" s="283"/>
      <c r="K1173" s="283"/>
      <c r="L1173" s="283"/>
      <c r="M1173" s="283"/>
      <c r="N1173" s="283"/>
      <c r="O1173" s="283"/>
      <c r="P1173" s="283"/>
      <c r="Q1173" s="283"/>
      <c r="R1173" s="283"/>
      <c r="S1173" s="283"/>
      <c r="T1173" s="283"/>
      <c r="U1173" s="283"/>
      <c r="V1173" s="283"/>
      <c r="W1173" s="283"/>
      <c r="X1173" s="283"/>
      <c r="Y1173" s="283"/>
      <c r="Z1173" s="283"/>
      <c r="AA1173" s="283"/>
      <c r="AB1173" s="283"/>
      <c r="AC1173" s="284"/>
      <c r="AE1173" s="285"/>
      <c r="AG1173" s="285"/>
      <c r="AI1173" s="285"/>
      <c r="AK1173" s="301"/>
    </row>
    <row r="1174" spans="4:37" ht="12.75" customHeight="1" outlineLevel="3" x14ac:dyDescent="0.25">
      <c r="D1174" s="139" t="str">
        <f>'Line Items'!D1805</f>
        <v>SFO Station Access Charge LTC (FRR) - Line 233]</v>
      </c>
      <c r="E1174" s="102"/>
      <c r="F1174" s="140" t="str">
        <f t="shared" si="67"/>
        <v>£000</v>
      </c>
      <c r="G1174" s="283"/>
      <c r="H1174" s="283"/>
      <c r="I1174" s="283"/>
      <c r="J1174" s="283"/>
      <c r="K1174" s="283"/>
      <c r="L1174" s="283"/>
      <c r="M1174" s="283"/>
      <c r="N1174" s="283"/>
      <c r="O1174" s="283"/>
      <c r="P1174" s="283"/>
      <c r="Q1174" s="283"/>
      <c r="R1174" s="283"/>
      <c r="S1174" s="283"/>
      <c r="T1174" s="283"/>
      <c r="U1174" s="283"/>
      <c r="V1174" s="283"/>
      <c r="W1174" s="283"/>
      <c r="X1174" s="283"/>
      <c r="Y1174" s="283"/>
      <c r="Z1174" s="283"/>
      <c r="AA1174" s="283"/>
      <c r="AB1174" s="283"/>
      <c r="AC1174" s="284"/>
      <c r="AE1174" s="285"/>
      <c r="AG1174" s="285"/>
      <c r="AI1174" s="285"/>
      <c r="AK1174" s="301"/>
    </row>
    <row r="1175" spans="4:37" ht="12.75" customHeight="1" outlineLevel="3" x14ac:dyDescent="0.25">
      <c r="D1175" s="139" t="str">
        <f>'Line Items'!D1806</f>
        <v>SFO Station Access Charge LTC (FRR) - Line 234]</v>
      </c>
      <c r="E1175" s="102"/>
      <c r="F1175" s="140" t="str">
        <f t="shared" si="67"/>
        <v>£000</v>
      </c>
      <c r="G1175" s="283"/>
      <c r="H1175" s="283"/>
      <c r="I1175" s="283"/>
      <c r="J1175" s="283"/>
      <c r="K1175" s="283"/>
      <c r="L1175" s="283"/>
      <c r="M1175" s="283"/>
      <c r="N1175" s="283"/>
      <c r="O1175" s="283"/>
      <c r="P1175" s="283"/>
      <c r="Q1175" s="283"/>
      <c r="R1175" s="283"/>
      <c r="S1175" s="283"/>
      <c r="T1175" s="283"/>
      <c r="U1175" s="283"/>
      <c r="V1175" s="283"/>
      <c r="W1175" s="283"/>
      <c r="X1175" s="283"/>
      <c r="Y1175" s="283"/>
      <c r="Z1175" s="283"/>
      <c r="AA1175" s="283"/>
      <c r="AB1175" s="283"/>
      <c r="AC1175" s="284"/>
      <c r="AE1175" s="285"/>
      <c r="AG1175" s="285"/>
      <c r="AI1175" s="285"/>
      <c r="AK1175" s="301"/>
    </row>
    <row r="1176" spans="4:37" ht="12.75" customHeight="1" outlineLevel="3" x14ac:dyDescent="0.25">
      <c r="D1176" s="139" t="str">
        <f>'Line Items'!D1807</f>
        <v>SFO Station Access Charge LTC (FRR) - Line 235]</v>
      </c>
      <c r="E1176" s="102"/>
      <c r="F1176" s="140" t="str">
        <f t="shared" si="67"/>
        <v>£000</v>
      </c>
      <c r="G1176" s="283"/>
      <c r="H1176" s="283"/>
      <c r="I1176" s="283"/>
      <c r="J1176" s="283"/>
      <c r="K1176" s="283"/>
      <c r="L1176" s="283"/>
      <c r="M1176" s="283"/>
      <c r="N1176" s="283"/>
      <c r="O1176" s="283"/>
      <c r="P1176" s="283"/>
      <c r="Q1176" s="283"/>
      <c r="R1176" s="283"/>
      <c r="S1176" s="283"/>
      <c r="T1176" s="283"/>
      <c r="U1176" s="283"/>
      <c r="V1176" s="283"/>
      <c r="W1176" s="283"/>
      <c r="X1176" s="283"/>
      <c r="Y1176" s="283"/>
      <c r="Z1176" s="283"/>
      <c r="AA1176" s="283"/>
      <c r="AB1176" s="283"/>
      <c r="AC1176" s="284"/>
      <c r="AE1176" s="285"/>
      <c r="AG1176" s="285"/>
      <c r="AI1176" s="285"/>
      <c r="AK1176" s="301"/>
    </row>
    <row r="1177" spans="4:37" ht="12.75" customHeight="1" outlineLevel="3" x14ac:dyDescent="0.25">
      <c r="D1177" s="139" t="str">
        <f>'Line Items'!D1808</f>
        <v>SFO Station Access Charge LTC (FRR) - Line 236]</v>
      </c>
      <c r="E1177" s="102"/>
      <c r="F1177" s="140" t="str">
        <f t="shared" si="67"/>
        <v>£000</v>
      </c>
      <c r="G1177" s="283"/>
      <c r="H1177" s="283"/>
      <c r="I1177" s="283"/>
      <c r="J1177" s="283"/>
      <c r="K1177" s="283"/>
      <c r="L1177" s="283"/>
      <c r="M1177" s="283"/>
      <c r="N1177" s="283"/>
      <c r="O1177" s="283"/>
      <c r="P1177" s="283"/>
      <c r="Q1177" s="283"/>
      <c r="R1177" s="283"/>
      <c r="S1177" s="283"/>
      <c r="T1177" s="283"/>
      <c r="U1177" s="283"/>
      <c r="V1177" s="283"/>
      <c r="W1177" s="283"/>
      <c r="X1177" s="283"/>
      <c r="Y1177" s="283"/>
      <c r="Z1177" s="283"/>
      <c r="AA1177" s="283"/>
      <c r="AB1177" s="283"/>
      <c r="AC1177" s="284"/>
      <c r="AE1177" s="285"/>
      <c r="AG1177" s="285"/>
      <c r="AI1177" s="285"/>
      <c r="AK1177" s="301"/>
    </row>
    <row r="1178" spans="4:37" ht="12.75" customHeight="1" outlineLevel="3" x14ac:dyDescent="0.25">
      <c r="D1178" s="139" t="str">
        <f>'Line Items'!D1809</f>
        <v>SFO Station Access Charge LTC (FRR) - Line 237]</v>
      </c>
      <c r="E1178" s="102"/>
      <c r="F1178" s="140" t="str">
        <f t="shared" si="67"/>
        <v>£000</v>
      </c>
      <c r="G1178" s="283"/>
      <c r="H1178" s="283"/>
      <c r="I1178" s="283"/>
      <c r="J1178" s="283"/>
      <c r="K1178" s="283"/>
      <c r="L1178" s="283"/>
      <c r="M1178" s="283"/>
      <c r="N1178" s="283"/>
      <c r="O1178" s="283"/>
      <c r="P1178" s="283"/>
      <c r="Q1178" s="283"/>
      <c r="R1178" s="283"/>
      <c r="S1178" s="283"/>
      <c r="T1178" s="283"/>
      <c r="U1178" s="283"/>
      <c r="V1178" s="283"/>
      <c r="W1178" s="283"/>
      <c r="X1178" s="283"/>
      <c r="Y1178" s="283"/>
      <c r="Z1178" s="283"/>
      <c r="AA1178" s="283"/>
      <c r="AB1178" s="283"/>
      <c r="AC1178" s="284"/>
      <c r="AE1178" s="285"/>
      <c r="AG1178" s="285"/>
      <c r="AI1178" s="285"/>
      <c r="AK1178" s="301"/>
    </row>
    <row r="1179" spans="4:37" ht="12.75" customHeight="1" outlineLevel="3" x14ac:dyDescent="0.25">
      <c r="D1179" s="139" t="str">
        <f>'Line Items'!D1810</f>
        <v>SFO Station Access Charge LTC (FRR) - Line 238]</v>
      </c>
      <c r="E1179" s="102"/>
      <c r="F1179" s="140" t="str">
        <f t="shared" si="67"/>
        <v>£000</v>
      </c>
      <c r="G1179" s="283"/>
      <c r="H1179" s="283"/>
      <c r="I1179" s="283"/>
      <c r="J1179" s="283"/>
      <c r="K1179" s="283"/>
      <c r="L1179" s="283"/>
      <c r="M1179" s="283"/>
      <c r="N1179" s="283"/>
      <c r="O1179" s="283"/>
      <c r="P1179" s="283"/>
      <c r="Q1179" s="283"/>
      <c r="R1179" s="283"/>
      <c r="S1179" s="283"/>
      <c r="T1179" s="283"/>
      <c r="U1179" s="283"/>
      <c r="V1179" s="283"/>
      <c r="W1179" s="283"/>
      <c r="X1179" s="283"/>
      <c r="Y1179" s="283"/>
      <c r="Z1179" s="283"/>
      <c r="AA1179" s="283"/>
      <c r="AB1179" s="283"/>
      <c r="AC1179" s="284"/>
      <c r="AE1179" s="285"/>
      <c r="AG1179" s="285"/>
      <c r="AI1179" s="285"/>
      <c r="AK1179" s="301"/>
    </row>
    <row r="1180" spans="4:37" ht="12.75" customHeight="1" outlineLevel="3" x14ac:dyDescent="0.25">
      <c r="D1180" s="139" t="str">
        <f>'Line Items'!D1811</f>
        <v>SFO Station Access Charge LTC (FRR) - Line 239]</v>
      </c>
      <c r="E1180" s="102"/>
      <c r="F1180" s="140" t="str">
        <f t="shared" si="67"/>
        <v>£000</v>
      </c>
      <c r="G1180" s="283"/>
      <c r="H1180" s="283"/>
      <c r="I1180" s="283"/>
      <c r="J1180" s="283"/>
      <c r="K1180" s="283"/>
      <c r="L1180" s="283"/>
      <c r="M1180" s="283"/>
      <c r="N1180" s="283"/>
      <c r="O1180" s="283"/>
      <c r="P1180" s="283"/>
      <c r="Q1180" s="283"/>
      <c r="R1180" s="283"/>
      <c r="S1180" s="283"/>
      <c r="T1180" s="283"/>
      <c r="U1180" s="283"/>
      <c r="V1180" s="283"/>
      <c r="W1180" s="283"/>
      <c r="X1180" s="283"/>
      <c r="Y1180" s="283"/>
      <c r="Z1180" s="283"/>
      <c r="AA1180" s="283"/>
      <c r="AB1180" s="283"/>
      <c r="AC1180" s="284"/>
      <c r="AE1180" s="285"/>
      <c r="AG1180" s="285"/>
      <c r="AI1180" s="285"/>
      <c r="AK1180" s="301"/>
    </row>
    <row r="1181" spans="4:37" ht="12.75" customHeight="1" outlineLevel="3" x14ac:dyDescent="0.25">
      <c r="D1181" s="139" t="str">
        <f>'Line Items'!D1812</f>
        <v>SFO Station Access Charge LTC (FRR) - Line 240]</v>
      </c>
      <c r="E1181" s="102"/>
      <c r="F1181" s="140" t="str">
        <f t="shared" si="67"/>
        <v>£000</v>
      </c>
      <c r="G1181" s="283"/>
      <c r="H1181" s="283"/>
      <c r="I1181" s="283"/>
      <c r="J1181" s="283"/>
      <c r="K1181" s="283"/>
      <c r="L1181" s="283"/>
      <c r="M1181" s="283"/>
      <c r="N1181" s="283"/>
      <c r="O1181" s="283"/>
      <c r="P1181" s="283"/>
      <c r="Q1181" s="283"/>
      <c r="R1181" s="283"/>
      <c r="S1181" s="283"/>
      <c r="T1181" s="283"/>
      <c r="U1181" s="283"/>
      <c r="V1181" s="283"/>
      <c r="W1181" s="283"/>
      <c r="X1181" s="283"/>
      <c r="Y1181" s="283"/>
      <c r="Z1181" s="283"/>
      <c r="AA1181" s="283"/>
      <c r="AB1181" s="283"/>
      <c r="AC1181" s="284"/>
      <c r="AE1181" s="285"/>
      <c r="AG1181" s="285"/>
      <c r="AI1181" s="285"/>
      <c r="AK1181" s="301"/>
    </row>
    <row r="1182" spans="4:37" ht="12.75" customHeight="1" outlineLevel="3" x14ac:dyDescent="0.25">
      <c r="D1182" s="139" t="str">
        <f>'Line Items'!D1813</f>
        <v>SFO Station Access Charge LTC (FRR) - Line 241]</v>
      </c>
      <c r="E1182" s="102"/>
      <c r="F1182" s="140" t="str">
        <f t="shared" si="67"/>
        <v>£000</v>
      </c>
      <c r="G1182" s="283"/>
      <c r="H1182" s="283"/>
      <c r="I1182" s="283"/>
      <c r="J1182" s="283"/>
      <c r="K1182" s="283"/>
      <c r="L1182" s="283"/>
      <c r="M1182" s="283"/>
      <c r="N1182" s="283"/>
      <c r="O1182" s="283"/>
      <c r="P1182" s="283"/>
      <c r="Q1182" s="283"/>
      <c r="R1182" s="283"/>
      <c r="S1182" s="283"/>
      <c r="T1182" s="283"/>
      <c r="U1182" s="283"/>
      <c r="V1182" s="283"/>
      <c r="W1182" s="283"/>
      <c r="X1182" s="283"/>
      <c r="Y1182" s="283"/>
      <c r="Z1182" s="283"/>
      <c r="AA1182" s="283"/>
      <c r="AB1182" s="283"/>
      <c r="AC1182" s="284"/>
      <c r="AE1182" s="285"/>
      <c r="AG1182" s="285"/>
      <c r="AI1182" s="285"/>
      <c r="AK1182" s="301"/>
    </row>
    <row r="1183" spans="4:37" ht="12.75" customHeight="1" outlineLevel="3" x14ac:dyDescent="0.25">
      <c r="D1183" s="139" t="str">
        <f>'Line Items'!D1814</f>
        <v>SFO Station Access Charge LTC (FRR) - Line 242]</v>
      </c>
      <c r="E1183" s="102"/>
      <c r="F1183" s="140" t="str">
        <f t="shared" si="67"/>
        <v>£000</v>
      </c>
      <c r="G1183" s="283"/>
      <c r="H1183" s="283"/>
      <c r="I1183" s="283"/>
      <c r="J1183" s="283"/>
      <c r="K1183" s="283"/>
      <c r="L1183" s="283"/>
      <c r="M1183" s="283"/>
      <c r="N1183" s="283"/>
      <c r="O1183" s="283"/>
      <c r="P1183" s="283"/>
      <c r="Q1183" s="283"/>
      <c r="R1183" s="283"/>
      <c r="S1183" s="283"/>
      <c r="T1183" s="283"/>
      <c r="U1183" s="283"/>
      <c r="V1183" s="283"/>
      <c r="W1183" s="283"/>
      <c r="X1183" s="283"/>
      <c r="Y1183" s="283"/>
      <c r="Z1183" s="283"/>
      <c r="AA1183" s="283"/>
      <c r="AB1183" s="283"/>
      <c r="AC1183" s="284"/>
      <c r="AE1183" s="285"/>
      <c r="AG1183" s="285"/>
      <c r="AI1183" s="285"/>
      <c r="AK1183" s="301"/>
    </row>
    <row r="1184" spans="4:37" ht="12.75" customHeight="1" outlineLevel="3" x14ac:dyDescent="0.25">
      <c r="D1184" s="139" t="str">
        <f>'Line Items'!D1815</f>
        <v>SFO Station Access Charge LTC (FRR) - Line 243]</v>
      </c>
      <c r="E1184" s="102"/>
      <c r="F1184" s="140" t="str">
        <f t="shared" si="67"/>
        <v>£000</v>
      </c>
      <c r="G1184" s="283"/>
      <c r="H1184" s="283"/>
      <c r="I1184" s="283"/>
      <c r="J1184" s="283"/>
      <c r="K1184" s="283"/>
      <c r="L1184" s="283"/>
      <c r="M1184" s="283"/>
      <c r="N1184" s="283"/>
      <c r="O1184" s="283"/>
      <c r="P1184" s="283"/>
      <c r="Q1184" s="283"/>
      <c r="R1184" s="283"/>
      <c r="S1184" s="283"/>
      <c r="T1184" s="283"/>
      <c r="U1184" s="283"/>
      <c r="V1184" s="283"/>
      <c r="W1184" s="283"/>
      <c r="X1184" s="283"/>
      <c r="Y1184" s="283"/>
      <c r="Z1184" s="283"/>
      <c r="AA1184" s="283"/>
      <c r="AB1184" s="283"/>
      <c r="AC1184" s="284"/>
      <c r="AE1184" s="285"/>
      <c r="AG1184" s="285"/>
      <c r="AI1184" s="285"/>
      <c r="AK1184" s="301"/>
    </row>
    <row r="1185" spans="3:37" ht="12.75" customHeight="1" outlineLevel="3" x14ac:dyDescent="0.25">
      <c r="D1185" s="139" t="str">
        <f>'Line Items'!D1816</f>
        <v>SFO Station Access Charge LTC (FRR) - Line 244]</v>
      </c>
      <c r="E1185" s="102"/>
      <c r="F1185" s="140" t="str">
        <f t="shared" si="67"/>
        <v>£000</v>
      </c>
      <c r="G1185" s="283"/>
      <c r="H1185" s="283"/>
      <c r="I1185" s="283"/>
      <c r="J1185" s="283"/>
      <c r="K1185" s="283"/>
      <c r="L1185" s="283"/>
      <c r="M1185" s="283"/>
      <c r="N1185" s="283"/>
      <c r="O1185" s="283"/>
      <c r="P1185" s="283"/>
      <c r="Q1185" s="283"/>
      <c r="R1185" s="283"/>
      <c r="S1185" s="283"/>
      <c r="T1185" s="283"/>
      <c r="U1185" s="283"/>
      <c r="V1185" s="283"/>
      <c r="W1185" s="283"/>
      <c r="X1185" s="283"/>
      <c r="Y1185" s="283"/>
      <c r="Z1185" s="283"/>
      <c r="AA1185" s="283"/>
      <c r="AB1185" s="283"/>
      <c r="AC1185" s="284"/>
      <c r="AE1185" s="285"/>
      <c r="AG1185" s="285"/>
      <c r="AI1185" s="285"/>
      <c r="AK1185" s="301"/>
    </row>
    <row r="1186" spans="3:37" ht="12.75" customHeight="1" outlineLevel="3" x14ac:dyDescent="0.25">
      <c r="D1186" s="139" t="str">
        <f>'Line Items'!D1817</f>
        <v>SFO Station Access Charge LTC (FRR) - Line 245]</v>
      </c>
      <c r="E1186" s="102"/>
      <c r="F1186" s="140" t="str">
        <f t="shared" si="67"/>
        <v>£000</v>
      </c>
      <c r="G1186" s="283"/>
      <c r="H1186" s="283"/>
      <c r="I1186" s="283"/>
      <c r="J1186" s="283"/>
      <c r="K1186" s="283"/>
      <c r="L1186" s="283"/>
      <c r="M1186" s="283"/>
      <c r="N1186" s="283"/>
      <c r="O1186" s="283"/>
      <c r="P1186" s="283"/>
      <c r="Q1186" s="283"/>
      <c r="R1186" s="283"/>
      <c r="S1186" s="283"/>
      <c r="T1186" s="283"/>
      <c r="U1186" s="283"/>
      <c r="V1186" s="283"/>
      <c r="W1186" s="283"/>
      <c r="X1186" s="283"/>
      <c r="Y1186" s="283"/>
      <c r="Z1186" s="283"/>
      <c r="AA1186" s="283"/>
      <c r="AB1186" s="283"/>
      <c r="AC1186" s="284"/>
      <c r="AE1186" s="285"/>
      <c r="AG1186" s="285"/>
      <c r="AI1186" s="285"/>
      <c r="AK1186" s="301"/>
    </row>
    <row r="1187" spans="3:37" ht="12.75" customHeight="1" outlineLevel="3" x14ac:dyDescent="0.25">
      <c r="D1187" s="139" t="str">
        <f>'Line Items'!D1818</f>
        <v>SFO Station Access Charge LTC (FRR) - Line 246]</v>
      </c>
      <c r="E1187" s="102"/>
      <c r="F1187" s="140" t="str">
        <f t="shared" si="67"/>
        <v>£000</v>
      </c>
      <c r="G1187" s="283"/>
      <c r="H1187" s="283"/>
      <c r="I1187" s="283"/>
      <c r="J1187" s="283"/>
      <c r="K1187" s="283"/>
      <c r="L1187" s="283"/>
      <c r="M1187" s="283"/>
      <c r="N1187" s="283"/>
      <c r="O1187" s="283"/>
      <c r="P1187" s="283"/>
      <c r="Q1187" s="283"/>
      <c r="R1187" s="283"/>
      <c r="S1187" s="283"/>
      <c r="T1187" s="283"/>
      <c r="U1187" s="283"/>
      <c r="V1187" s="283"/>
      <c r="W1187" s="283"/>
      <c r="X1187" s="283"/>
      <c r="Y1187" s="283"/>
      <c r="Z1187" s="283"/>
      <c r="AA1187" s="283"/>
      <c r="AB1187" s="283"/>
      <c r="AC1187" s="284"/>
      <c r="AE1187" s="285"/>
      <c r="AG1187" s="285"/>
      <c r="AI1187" s="285"/>
      <c r="AK1187" s="301"/>
    </row>
    <row r="1188" spans="3:37" ht="12.75" customHeight="1" outlineLevel="3" x14ac:dyDescent="0.25">
      <c r="D1188" s="139" t="str">
        <f>'Line Items'!D1819</f>
        <v>SFO Station Access Charge LTC (FRR) - Line 247]</v>
      </c>
      <c r="E1188" s="102"/>
      <c r="F1188" s="140" t="str">
        <f t="shared" si="67"/>
        <v>£000</v>
      </c>
      <c r="G1188" s="283"/>
      <c r="H1188" s="283"/>
      <c r="I1188" s="283"/>
      <c r="J1188" s="283"/>
      <c r="K1188" s="283"/>
      <c r="L1188" s="283"/>
      <c r="M1188" s="283"/>
      <c r="N1188" s="283"/>
      <c r="O1188" s="283"/>
      <c r="P1188" s="283"/>
      <c r="Q1188" s="283"/>
      <c r="R1188" s="283"/>
      <c r="S1188" s="283"/>
      <c r="T1188" s="283"/>
      <c r="U1188" s="283"/>
      <c r="V1188" s="283"/>
      <c r="W1188" s="283"/>
      <c r="X1188" s="283"/>
      <c r="Y1188" s="283"/>
      <c r="Z1188" s="283"/>
      <c r="AA1188" s="283"/>
      <c r="AB1188" s="283"/>
      <c r="AC1188" s="284"/>
      <c r="AE1188" s="285"/>
      <c r="AG1188" s="285"/>
      <c r="AI1188" s="285"/>
      <c r="AK1188" s="301"/>
    </row>
    <row r="1189" spans="3:37" ht="12.75" customHeight="1" outlineLevel="3" x14ac:dyDescent="0.25">
      <c r="D1189" s="139" t="str">
        <f>'Line Items'!D1820</f>
        <v>SFO Station Access Charge LTC (FRR) - Line 248]</v>
      </c>
      <c r="E1189" s="102"/>
      <c r="F1189" s="140" t="str">
        <f t="shared" si="67"/>
        <v>£000</v>
      </c>
      <c r="G1189" s="283"/>
      <c r="H1189" s="283"/>
      <c r="I1189" s="283"/>
      <c r="J1189" s="283"/>
      <c r="K1189" s="283"/>
      <c r="L1189" s="283"/>
      <c r="M1189" s="283"/>
      <c r="N1189" s="283"/>
      <c r="O1189" s="283"/>
      <c r="P1189" s="283"/>
      <c r="Q1189" s="283"/>
      <c r="R1189" s="283"/>
      <c r="S1189" s="283"/>
      <c r="T1189" s="283"/>
      <c r="U1189" s="283"/>
      <c r="V1189" s="283"/>
      <c r="W1189" s="283"/>
      <c r="X1189" s="283"/>
      <c r="Y1189" s="283"/>
      <c r="Z1189" s="283"/>
      <c r="AA1189" s="283"/>
      <c r="AB1189" s="283"/>
      <c r="AC1189" s="284"/>
      <c r="AE1189" s="285"/>
      <c r="AG1189" s="285"/>
      <c r="AI1189" s="285"/>
      <c r="AK1189" s="301"/>
    </row>
    <row r="1190" spans="3:37" ht="12.75" customHeight="1" outlineLevel="3" x14ac:dyDescent="0.25">
      <c r="D1190" s="139" t="str">
        <f>'Line Items'!D1821</f>
        <v>SFO Station Access Charge LTC (FRR) - Line 249]</v>
      </c>
      <c r="E1190" s="102"/>
      <c r="F1190" s="140" t="str">
        <f t="shared" si="67"/>
        <v>£000</v>
      </c>
      <c r="G1190" s="283"/>
      <c r="H1190" s="283"/>
      <c r="I1190" s="283"/>
      <c r="J1190" s="283"/>
      <c r="K1190" s="283"/>
      <c r="L1190" s="283"/>
      <c r="M1190" s="283"/>
      <c r="N1190" s="283"/>
      <c r="O1190" s="283"/>
      <c r="P1190" s="283"/>
      <c r="Q1190" s="283"/>
      <c r="R1190" s="283"/>
      <c r="S1190" s="283"/>
      <c r="T1190" s="283"/>
      <c r="U1190" s="283"/>
      <c r="V1190" s="283"/>
      <c r="W1190" s="283"/>
      <c r="X1190" s="283"/>
      <c r="Y1190" s="283"/>
      <c r="Z1190" s="283"/>
      <c r="AA1190" s="283"/>
      <c r="AB1190" s="283"/>
      <c r="AC1190" s="284"/>
      <c r="AE1190" s="285"/>
      <c r="AG1190" s="285"/>
      <c r="AI1190" s="285"/>
      <c r="AK1190" s="301"/>
    </row>
    <row r="1191" spans="3:37" ht="12.75" customHeight="1" outlineLevel="3" x14ac:dyDescent="0.25">
      <c r="D1191" s="111" t="str">
        <f>'Line Items'!D1822</f>
        <v>SFO Station Access Charge LTC (FRR) - Line 250]</v>
      </c>
      <c r="E1191" s="287"/>
      <c r="F1191" s="150" t="str">
        <f t="shared" si="67"/>
        <v>£000</v>
      </c>
      <c r="G1191" s="288"/>
      <c r="H1191" s="288"/>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9"/>
      <c r="AE1191" s="290"/>
      <c r="AG1191" s="290"/>
      <c r="AI1191" s="290"/>
      <c r="AK1191" s="302"/>
    </row>
    <row r="1192" spans="3:37" ht="12.75" customHeight="1" outlineLevel="2" x14ac:dyDescent="0.25">
      <c r="G1192" s="103"/>
      <c r="H1192" s="103"/>
      <c r="I1192" s="103"/>
      <c r="J1192" s="103"/>
      <c r="K1192" s="103"/>
      <c r="L1192" s="103"/>
      <c r="M1192" s="103"/>
      <c r="N1192" s="103"/>
      <c r="O1192" s="103"/>
      <c r="P1192" s="103"/>
      <c r="Q1192" s="103"/>
      <c r="R1192" s="103"/>
      <c r="S1192" s="103"/>
      <c r="T1192" s="103"/>
      <c r="U1192" s="103"/>
      <c r="V1192" s="103"/>
      <c r="W1192" s="103"/>
      <c r="X1192" s="103"/>
      <c r="Y1192" s="103"/>
      <c r="Z1192" s="103"/>
      <c r="AA1192" s="103"/>
      <c r="AB1192" s="103"/>
      <c r="AC1192" s="103"/>
      <c r="AE1192" s="103"/>
      <c r="AG1192" s="103"/>
      <c r="AI1192" s="103"/>
    </row>
    <row r="1193" spans="3:37" ht="12.75" customHeight="1" outlineLevel="2" x14ac:dyDescent="0.25">
      <c r="D1193" s="292" t="str">
        <f>"Total "&amp;C941</f>
        <v>Total SFO Station Access Long Term Charge (First Reserve Rent)</v>
      </c>
      <c r="E1193" s="308"/>
      <c r="F1193" s="309" t="str">
        <f>F1191</f>
        <v>£000</v>
      </c>
      <c r="G1193" s="310">
        <f t="shared" ref="G1193:AC1193" si="68">SUM(G942:G1191)</f>
        <v>0</v>
      </c>
      <c r="H1193" s="310">
        <f t="shared" si="68"/>
        <v>0</v>
      </c>
      <c r="I1193" s="310">
        <f t="shared" si="68"/>
        <v>0</v>
      </c>
      <c r="J1193" s="310">
        <f t="shared" si="68"/>
        <v>0</v>
      </c>
      <c r="K1193" s="310">
        <f t="shared" si="68"/>
        <v>0</v>
      </c>
      <c r="L1193" s="310">
        <f t="shared" si="68"/>
        <v>0</v>
      </c>
      <c r="M1193" s="310">
        <f t="shared" si="68"/>
        <v>0</v>
      </c>
      <c r="N1193" s="310">
        <f t="shared" si="68"/>
        <v>0</v>
      </c>
      <c r="O1193" s="310">
        <f t="shared" si="68"/>
        <v>0</v>
      </c>
      <c r="P1193" s="310">
        <f t="shared" si="68"/>
        <v>0</v>
      </c>
      <c r="Q1193" s="310">
        <f t="shared" si="68"/>
        <v>0</v>
      </c>
      <c r="R1193" s="310">
        <f t="shared" si="68"/>
        <v>0</v>
      </c>
      <c r="S1193" s="310">
        <f t="shared" si="68"/>
        <v>0</v>
      </c>
      <c r="T1193" s="310">
        <f t="shared" si="68"/>
        <v>0</v>
      </c>
      <c r="U1193" s="310">
        <f t="shared" si="68"/>
        <v>0</v>
      </c>
      <c r="V1193" s="310">
        <f t="shared" si="68"/>
        <v>0</v>
      </c>
      <c r="W1193" s="310">
        <f t="shared" si="68"/>
        <v>0</v>
      </c>
      <c r="X1193" s="310">
        <f t="shared" si="68"/>
        <v>0</v>
      </c>
      <c r="Y1193" s="310">
        <f t="shared" si="68"/>
        <v>0</v>
      </c>
      <c r="Z1193" s="310">
        <f t="shared" si="68"/>
        <v>0</v>
      </c>
      <c r="AA1193" s="310">
        <f t="shared" si="68"/>
        <v>0</v>
      </c>
      <c r="AB1193" s="310">
        <f t="shared" si="68"/>
        <v>0</v>
      </c>
      <c r="AC1193" s="298">
        <f t="shared" si="68"/>
        <v>0</v>
      </c>
      <c r="AE1193" s="299">
        <f>SUM(AE942:AE1191)</f>
        <v>0</v>
      </c>
      <c r="AG1193" s="299">
        <f>SUM(AG942:AG1191)</f>
        <v>0</v>
      </c>
      <c r="AI1193" s="299">
        <f>SUM(AI942:AI1191)</f>
        <v>0</v>
      </c>
      <c r="AK1193" s="296"/>
    </row>
    <row r="1194" spans="3:37" ht="12.75" customHeight="1" outlineLevel="1" x14ac:dyDescent="0.25">
      <c r="G1194" s="103"/>
      <c r="H1194" s="103"/>
      <c r="I1194" s="103"/>
      <c r="J1194" s="103"/>
      <c r="K1194" s="103"/>
      <c r="L1194" s="103"/>
      <c r="M1194" s="103"/>
      <c r="N1194" s="103"/>
      <c r="O1194" s="103"/>
      <c r="P1194" s="103"/>
      <c r="Q1194" s="103"/>
      <c r="R1194" s="103"/>
      <c r="S1194" s="103"/>
      <c r="T1194" s="103"/>
      <c r="U1194" s="103"/>
      <c r="V1194" s="103"/>
      <c r="W1194" s="103"/>
      <c r="X1194" s="103"/>
      <c r="Y1194" s="103"/>
      <c r="Z1194" s="103"/>
      <c r="AA1194" s="103"/>
      <c r="AB1194" s="103"/>
      <c r="AC1194" s="103"/>
      <c r="AE1194" s="103"/>
      <c r="AG1194" s="103"/>
      <c r="AI1194" s="103"/>
    </row>
    <row r="1195" spans="3:37" ht="12.75" customHeight="1" outlineLevel="1" x14ac:dyDescent="0.25">
      <c r="C1195" s="186" t="str">
        <f>'Line Items'!C1824</f>
        <v>SFO Station Access Long Term Charge (Third Reserve Rent)</v>
      </c>
      <c r="G1195" s="103"/>
      <c r="H1195" s="103"/>
      <c r="I1195" s="103"/>
      <c r="J1195" s="103"/>
      <c r="K1195" s="103"/>
      <c r="L1195" s="103"/>
      <c r="M1195" s="103"/>
      <c r="N1195" s="103"/>
      <c r="O1195" s="103"/>
      <c r="P1195" s="103"/>
      <c r="Q1195" s="103"/>
      <c r="R1195" s="103"/>
      <c r="S1195" s="103"/>
      <c r="T1195" s="103"/>
      <c r="U1195" s="103"/>
      <c r="V1195" s="103"/>
      <c r="W1195" s="103"/>
      <c r="X1195" s="103"/>
      <c r="Y1195" s="103"/>
      <c r="Z1195" s="103"/>
      <c r="AA1195" s="103"/>
      <c r="AB1195" s="103"/>
      <c r="AC1195" s="103"/>
      <c r="AE1195" s="103"/>
      <c r="AG1195" s="103"/>
      <c r="AI1195" s="103"/>
    </row>
    <row r="1196" spans="3:37" ht="12.75" customHeight="1" outlineLevel="2" x14ac:dyDescent="0.25">
      <c r="D1196" s="466" t="str">
        <f>'Line Items'!D1825</f>
        <v>Alfreton</v>
      </c>
      <c r="E1196" s="467"/>
      <c r="F1196" s="468" t="s">
        <v>556</v>
      </c>
      <c r="G1196" s="469"/>
      <c r="H1196" s="469"/>
      <c r="I1196" s="469"/>
      <c r="J1196" s="469"/>
      <c r="K1196" s="469"/>
      <c r="L1196" s="469"/>
      <c r="M1196" s="469"/>
      <c r="N1196" s="469"/>
      <c r="O1196" s="469"/>
      <c r="P1196" s="469"/>
      <c r="Q1196" s="469"/>
      <c r="R1196" s="469"/>
      <c r="S1196" s="469"/>
      <c r="T1196" s="469"/>
      <c r="U1196" s="469"/>
      <c r="V1196" s="469"/>
      <c r="W1196" s="469"/>
      <c r="X1196" s="469"/>
      <c r="Y1196" s="469"/>
      <c r="Z1196" s="469"/>
      <c r="AA1196" s="469"/>
      <c r="AB1196" s="469"/>
      <c r="AC1196" s="470"/>
      <c r="AE1196" s="359"/>
      <c r="AG1196" s="359"/>
      <c r="AI1196" s="359"/>
      <c r="AK1196" s="356" t="s">
        <v>669</v>
      </c>
    </row>
    <row r="1197" spans="3:37" ht="12.75" customHeight="1" outlineLevel="2" x14ac:dyDescent="0.25">
      <c r="D1197" s="139" t="str">
        <f>'Line Items'!D1826</f>
        <v>Alsager</v>
      </c>
      <c r="E1197" s="102"/>
      <c r="F1197" s="140" t="str">
        <f>F1196</f>
        <v>£000</v>
      </c>
      <c r="G1197" s="283"/>
      <c r="H1197" s="283"/>
      <c r="I1197" s="283"/>
      <c r="J1197" s="283"/>
      <c r="K1197" s="283"/>
      <c r="L1197" s="283"/>
      <c r="M1197" s="283"/>
      <c r="N1197" s="283"/>
      <c r="O1197" s="283"/>
      <c r="P1197" s="283"/>
      <c r="Q1197" s="283"/>
      <c r="R1197" s="283"/>
      <c r="S1197" s="283"/>
      <c r="T1197" s="283"/>
      <c r="U1197" s="283"/>
      <c r="V1197" s="283"/>
      <c r="W1197" s="283"/>
      <c r="X1197" s="283"/>
      <c r="Y1197" s="283"/>
      <c r="Z1197" s="283"/>
      <c r="AA1197" s="283"/>
      <c r="AB1197" s="283"/>
      <c r="AC1197" s="284"/>
      <c r="AE1197" s="285"/>
      <c r="AG1197" s="285"/>
      <c r="AI1197" s="285"/>
      <c r="AK1197" s="301"/>
    </row>
    <row r="1198" spans="3:37" ht="12.75" customHeight="1" outlineLevel="2" x14ac:dyDescent="0.25">
      <c r="D1198" s="139" t="str">
        <f>'Line Items'!D1827</f>
        <v>Ambergate</v>
      </c>
      <c r="E1198" s="102"/>
      <c r="F1198" s="140" t="str">
        <f t="shared" ref="F1198:F1261" si="69">F1197</f>
        <v>£000</v>
      </c>
      <c r="G1198" s="283"/>
      <c r="H1198" s="283"/>
      <c r="I1198" s="283"/>
      <c r="J1198" s="283"/>
      <c r="K1198" s="283"/>
      <c r="L1198" s="283"/>
      <c r="M1198" s="283"/>
      <c r="N1198" s="283"/>
      <c r="O1198" s="283"/>
      <c r="P1198" s="283"/>
      <c r="Q1198" s="283"/>
      <c r="R1198" s="283"/>
      <c r="S1198" s="283"/>
      <c r="T1198" s="283"/>
      <c r="U1198" s="283"/>
      <c r="V1198" s="283"/>
      <c r="W1198" s="283"/>
      <c r="X1198" s="283"/>
      <c r="Y1198" s="283"/>
      <c r="Z1198" s="283"/>
      <c r="AA1198" s="283"/>
      <c r="AB1198" s="283"/>
      <c r="AC1198" s="284"/>
      <c r="AE1198" s="285"/>
      <c r="AG1198" s="285"/>
      <c r="AI1198" s="285"/>
      <c r="AK1198" s="301"/>
    </row>
    <row r="1199" spans="3:37" ht="12.75" customHeight="1" outlineLevel="2" x14ac:dyDescent="0.25">
      <c r="D1199" s="139" t="str">
        <f>'Line Items'!D1828</f>
        <v>Ancaster</v>
      </c>
      <c r="E1199" s="102"/>
      <c r="F1199" s="140" t="str">
        <f t="shared" si="69"/>
        <v>£000</v>
      </c>
      <c r="G1199" s="283"/>
      <c r="H1199" s="283"/>
      <c r="I1199" s="283"/>
      <c r="J1199" s="283"/>
      <c r="K1199" s="283"/>
      <c r="L1199" s="283"/>
      <c r="M1199" s="283"/>
      <c r="N1199" s="283"/>
      <c r="O1199" s="283"/>
      <c r="P1199" s="283"/>
      <c r="Q1199" s="283"/>
      <c r="R1199" s="283"/>
      <c r="S1199" s="283"/>
      <c r="T1199" s="283"/>
      <c r="U1199" s="283"/>
      <c r="V1199" s="283"/>
      <c r="W1199" s="283"/>
      <c r="X1199" s="283"/>
      <c r="Y1199" s="283"/>
      <c r="Z1199" s="283"/>
      <c r="AA1199" s="283"/>
      <c r="AB1199" s="283"/>
      <c r="AC1199" s="284"/>
      <c r="AE1199" s="285"/>
      <c r="AG1199" s="285"/>
      <c r="AI1199" s="285"/>
      <c r="AK1199" s="301"/>
    </row>
    <row r="1200" spans="3:37" ht="12.75" customHeight="1" outlineLevel="2" x14ac:dyDescent="0.25">
      <c r="D1200" s="139" t="str">
        <f>'Line Items'!D1829</f>
        <v>Aslockton</v>
      </c>
      <c r="E1200" s="102"/>
      <c r="F1200" s="140" t="str">
        <f t="shared" si="69"/>
        <v>£000</v>
      </c>
      <c r="G1200" s="283"/>
      <c r="H1200" s="283"/>
      <c r="I1200" s="283"/>
      <c r="J1200" s="283"/>
      <c r="K1200" s="283"/>
      <c r="L1200" s="283"/>
      <c r="M1200" s="283"/>
      <c r="N1200" s="283"/>
      <c r="O1200" s="283"/>
      <c r="P1200" s="283"/>
      <c r="Q1200" s="283"/>
      <c r="R1200" s="283"/>
      <c r="S1200" s="283"/>
      <c r="T1200" s="283"/>
      <c r="U1200" s="283"/>
      <c r="V1200" s="283"/>
      <c r="W1200" s="283"/>
      <c r="X1200" s="283"/>
      <c r="Y1200" s="283"/>
      <c r="Z1200" s="283"/>
      <c r="AA1200" s="283"/>
      <c r="AB1200" s="283"/>
      <c r="AC1200" s="284"/>
      <c r="AE1200" s="285"/>
      <c r="AG1200" s="285"/>
      <c r="AI1200" s="285"/>
      <c r="AK1200" s="301"/>
    </row>
    <row r="1201" spans="4:37" ht="12.75" customHeight="1" outlineLevel="2" x14ac:dyDescent="0.25">
      <c r="D1201" s="139" t="str">
        <f>'Line Items'!D1830</f>
        <v>Attenborough</v>
      </c>
      <c r="E1201" s="102"/>
      <c r="F1201" s="140" t="str">
        <f t="shared" si="69"/>
        <v>£000</v>
      </c>
      <c r="G1201" s="283"/>
      <c r="H1201" s="283"/>
      <c r="I1201" s="283"/>
      <c r="J1201" s="283"/>
      <c r="K1201" s="283"/>
      <c r="L1201" s="283"/>
      <c r="M1201" s="283"/>
      <c r="N1201" s="283"/>
      <c r="O1201" s="283"/>
      <c r="P1201" s="283"/>
      <c r="Q1201" s="283"/>
      <c r="R1201" s="283"/>
      <c r="S1201" s="283"/>
      <c r="T1201" s="283"/>
      <c r="U1201" s="283"/>
      <c r="V1201" s="283"/>
      <c r="W1201" s="283"/>
      <c r="X1201" s="283"/>
      <c r="Y1201" s="283"/>
      <c r="Z1201" s="283"/>
      <c r="AA1201" s="283"/>
      <c r="AB1201" s="283"/>
      <c r="AC1201" s="284"/>
      <c r="AE1201" s="285"/>
      <c r="AG1201" s="285"/>
      <c r="AI1201" s="285"/>
      <c r="AK1201" s="301"/>
    </row>
    <row r="1202" spans="4:37" ht="12.75" customHeight="1" outlineLevel="2" x14ac:dyDescent="0.25">
      <c r="D1202" s="139" t="str">
        <f>'Line Items'!D1831</f>
        <v>Barrow Haven</v>
      </c>
      <c r="E1202" s="102"/>
      <c r="F1202" s="140" t="str">
        <f t="shared" si="69"/>
        <v>£000</v>
      </c>
      <c r="G1202" s="283"/>
      <c r="H1202" s="283"/>
      <c r="I1202" s="283"/>
      <c r="J1202" s="283"/>
      <c r="K1202" s="283"/>
      <c r="L1202" s="283"/>
      <c r="M1202" s="283"/>
      <c r="N1202" s="283"/>
      <c r="O1202" s="283"/>
      <c r="P1202" s="283"/>
      <c r="Q1202" s="283"/>
      <c r="R1202" s="283"/>
      <c r="S1202" s="283"/>
      <c r="T1202" s="283"/>
      <c r="U1202" s="283"/>
      <c r="V1202" s="283"/>
      <c r="W1202" s="283"/>
      <c r="X1202" s="283"/>
      <c r="Y1202" s="283"/>
      <c r="Z1202" s="283"/>
      <c r="AA1202" s="283"/>
      <c r="AB1202" s="283"/>
      <c r="AC1202" s="284"/>
      <c r="AE1202" s="285"/>
      <c r="AG1202" s="285"/>
      <c r="AI1202" s="285"/>
      <c r="AK1202" s="301"/>
    </row>
    <row r="1203" spans="4:37" ht="12.75" customHeight="1" outlineLevel="2" x14ac:dyDescent="0.25">
      <c r="D1203" s="139" t="str">
        <f>'Line Items'!D1832</f>
        <v>Barrow Upon Soar</v>
      </c>
      <c r="E1203" s="102"/>
      <c r="F1203" s="140" t="str">
        <f t="shared" si="69"/>
        <v>£000</v>
      </c>
      <c r="G1203" s="283"/>
      <c r="H1203" s="283"/>
      <c r="I1203" s="283"/>
      <c r="J1203" s="283"/>
      <c r="K1203" s="283"/>
      <c r="L1203" s="283"/>
      <c r="M1203" s="283"/>
      <c r="N1203" s="283"/>
      <c r="O1203" s="283"/>
      <c r="P1203" s="283"/>
      <c r="Q1203" s="283"/>
      <c r="R1203" s="283"/>
      <c r="S1203" s="283"/>
      <c r="T1203" s="283"/>
      <c r="U1203" s="283"/>
      <c r="V1203" s="283"/>
      <c r="W1203" s="283"/>
      <c r="X1203" s="283"/>
      <c r="Y1203" s="283"/>
      <c r="Z1203" s="283"/>
      <c r="AA1203" s="283"/>
      <c r="AB1203" s="283"/>
      <c r="AC1203" s="284"/>
      <c r="AE1203" s="285"/>
      <c r="AG1203" s="285"/>
      <c r="AI1203" s="285"/>
      <c r="AK1203" s="301"/>
    </row>
    <row r="1204" spans="4:37" ht="12.75" customHeight="1" outlineLevel="2" x14ac:dyDescent="0.25">
      <c r="D1204" s="139" t="str">
        <f>'Line Items'!D1833</f>
        <v>Barton-On-Humber</v>
      </c>
      <c r="E1204" s="102"/>
      <c r="F1204" s="140" t="str">
        <f t="shared" si="69"/>
        <v>£000</v>
      </c>
      <c r="G1204" s="283"/>
      <c r="H1204" s="283"/>
      <c r="I1204" s="283"/>
      <c r="J1204" s="283"/>
      <c r="K1204" s="283"/>
      <c r="L1204" s="283"/>
      <c r="M1204" s="283"/>
      <c r="N1204" s="283"/>
      <c r="O1204" s="283"/>
      <c r="P1204" s="283"/>
      <c r="Q1204" s="283"/>
      <c r="R1204" s="283"/>
      <c r="S1204" s="283"/>
      <c r="T1204" s="283"/>
      <c r="U1204" s="283"/>
      <c r="V1204" s="283"/>
      <c r="W1204" s="283"/>
      <c r="X1204" s="283"/>
      <c r="Y1204" s="283"/>
      <c r="Z1204" s="283"/>
      <c r="AA1204" s="283"/>
      <c r="AB1204" s="283"/>
      <c r="AC1204" s="284"/>
      <c r="AE1204" s="285"/>
      <c r="AG1204" s="285"/>
      <c r="AI1204" s="285"/>
      <c r="AK1204" s="301"/>
    </row>
    <row r="1205" spans="4:37" ht="12.75" customHeight="1" outlineLevel="2" x14ac:dyDescent="0.25">
      <c r="D1205" s="139" t="str">
        <f>'Line Items'!D1834</f>
        <v>Beeston</v>
      </c>
      <c r="E1205" s="102"/>
      <c r="F1205" s="140" t="str">
        <f t="shared" si="69"/>
        <v>£000</v>
      </c>
      <c r="G1205" s="283"/>
      <c r="H1205" s="283"/>
      <c r="I1205" s="283"/>
      <c r="J1205" s="283"/>
      <c r="K1205" s="283"/>
      <c r="L1205" s="283"/>
      <c r="M1205" s="283"/>
      <c r="N1205" s="283"/>
      <c r="O1205" s="283"/>
      <c r="P1205" s="283"/>
      <c r="Q1205" s="283"/>
      <c r="R1205" s="283"/>
      <c r="S1205" s="283"/>
      <c r="T1205" s="283"/>
      <c r="U1205" s="283"/>
      <c r="V1205" s="283"/>
      <c r="W1205" s="283"/>
      <c r="X1205" s="283"/>
      <c r="Y1205" s="283"/>
      <c r="Z1205" s="283"/>
      <c r="AA1205" s="283"/>
      <c r="AB1205" s="283"/>
      <c r="AC1205" s="284"/>
      <c r="AE1205" s="285"/>
      <c r="AG1205" s="285"/>
      <c r="AI1205" s="285"/>
      <c r="AK1205" s="301"/>
    </row>
    <row r="1206" spans="4:37" ht="12.75" customHeight="1" outlineLevel="2" x14ac:dyDescent="0.25">
      <c r="D1206" s="139" t="str">
        <f>'Line Items'!D1835</f>
        <v>Belper</v>
      </c>
      <c r="E1206" s="102"/>
      <c r="F1206" s="140" t="str">
        <f t="shared" si="69"/>
        <v>£000</v>
      </c>
      <c r="G1206" s="283"/>
      <c r="H1206" s="283"/>
      <c r="I1206" s="283"/>
      <c r="J1206" s="283"/>
      <c r="K1206" s="283"/>
      <c r="L1206" s="283"/>
      <c r="M1206" s="283"/>
      <c r="N1206" s="283"/>
      <c r="O1206" s="283"/>
      <c r="P1206" s="283"/>
      <c r="Q1206" s="283"/>
      <c r="R1206" s="283"/>
      <c r="S1206" s="283"/>
      <c r="T1206" s="283"/>
      <c r="U1206" s="283"/>
      <c r="V1206" s="283"/>
      <c r="W1206" s="283"/>
      <c r="X1206" s="283"/>
      <c r="Y1206" s="283"/>
      <c r="Z1206" s="283"/>
      <c r="AA1206" s="283"/>
      <c r="AB1206" s="283"/>
      <c r="AC1206" s="284"/>
      <c r="AE1206" s="285"/>
      <c r="AG1206" s="285"/>
      <c r="AI1206" s="285"/>
      <c r="AK1206" s="301"/>
    </row>
    <row r="1207" spans="4:37" ht="12.75" customHeight="1" outlineLevel="2" x14ac:dyDescent="0.25">
      <c r="D1207" s="139" t="str">
        <f>'Line Items'!D1836</f>
        <v>Bingham</v>
      </c>
      <c r="E1207" s="102"/>
      <c r="F1207" s="140" t="str">
        <f t="shared" si="69"/>
        <v>£000</v>
      </c>
      <c r="G1207" s="283"/>
      <c r="H1207" s="283"/>
      <c r="I1207" s="283"/>
      <c r="J1207" s="283"/>
      <c r="K1207" s="283"/>
      <c r="L1207" s="283"/>
      <c r="M1207" s="283"/>
      <c r="N1207" s="283"/>
      <c r="O1207" s="283"/>
      <c r="P1207" s="283"/>
      <c r="Q1207" s="283"/>
      <c r="R1207" s="283"/>
      <c r="S1207" s="283"/>
      <c r="T1207" s="283"/>
      <c r="U1207" s="283"/>
      <c r="V1207" s="283"/>
      <c r="W1207" s="283"/>
      <c r="X1207" s="283"/>
      <c r="Y1207" s="283"/>
      <c r="Z1207" s="283"/>
      <c r="AA1207" s="283"/>
      <c r="AB1207" s="283"/>
      <c r="AC1207" s="284"/>
      <c r="AE1207" s="285"/>
      <c r="AG1207" s="285"/>
      <c r="AI1207" s="285"/>
      <c r="AK1207" s="301"/>
    </row>
    <row r="1208" spans="4:37" ht="12.75" customHeight="1" outlineLevel="2" x14ac:dyDescent="0.25">
      <c r="D1208" s="139" t="str">
        <f>'Line Items'!D1837</f>
        <v>Bleasby</v>
      </c>
      <c r="E1208" s="102"/>
      <c r="F1208" s="140" t="str">
        <f t="shared" si="69"/>
        <v>£000</v>
      </c>
      <c r="G1208" s="283"/>
      <c r="H1208" s="283"/>
      <c r="I1208" s="283"/>
      <c r="J1208" s="283"/>
      <c r="K1208" s="283"/>
      <c r="L1208" s="283"/>
      <c r="M1208" s="283"/>
      <c r="N1208" s="283"/>
      <c r="O1208" s="283"/>
      <c r="P1208" s="283"/>
      <c r="Q1208" s="283"/>
      <c r="R1208" s="283"/>
      <c r="S1208" s="283"/>
      <c r="T1208" s="283"/>
      <c r="U1208" s="283"/>
      <c r="V1208" s="283"/>
      <c r="W1208" s="283"/>
      <c r="X1208" s="283"/>
      <c r="Y1208" s="283"/>
      <c r="Z1208" s="283"/>
      <c r="AA1208" s="283"/>
      <c r="AB1208" s="283"/>
      <c r="AC1208" s="284"/>
      <c r="AE1208" s="285"/>
      <c r="AG1208" s="285"/>
      <c r="AI1208" s="285"/>
      <c r="AK1208" s="301"/>
    </row>
    <row r="1209" spans="4:37" ht="12.75" customHeight="1" outlineLevel="2" x14ac:dyDescent="0.25">
      <c r="D1209" s="139" t="str">
        <f>'Line Items'!D1838</f>
        <v>Blythe Bridge</v>
      </c>
      <c r="E1209" s="102"/>
      <c r="F1209" s="140" t="str">
        <f t="shared" si="69"/>
        <v>£000</v>
      </c>
      <c r="G1209" s="283"/>
      <c r="H1209" s="283"/>
      <c r="I1209" s="283"/>
      <c r="J1209" s="283"/>
      <c r="K1209" s="283"/>
      <c r="L1209" s="283"/>
      <c r="M1209" s="283"/>
      <c r="N1209" s="283"/>
      <c r="O1209" s="283"/>
      <c r="P1209" s="283"/>
      <c r="Q1209" s="283"/>
      <c r="R1209" s="283"/>
      <c r="S1209" s="283"/>
      <c r="T1209" s="283"/>
      <c r="U1209" s="283"/>
      <c r="V1209" s="283"/>
      <c r="W1209" s="283"/>
      <c r="X1209" s="283"/>
      <c r="Y1209" s="283"/>
      <c r="Z1209" s="283"/>
      <c r="AA1209" s="283"/>
      <c r="AB1209" s="283"/>
      <c r="AC1209" s="284"/>
      <c r="AE1209" s="285"/>
      <c r="AG1209" s="285"/>
      <c r="AI1209" s="285"/>
      <c r="AK1209" s="301"/>
    </row>
    <row r="1210" spans="4:37" ht="12.75" customHeight="1" outlineLevel="2" x14ac:dyDescent="0.25">
      <c r="D1210" s="139" t="str">
        <f>'Line Items'!D1839</f>
        <v>Boston</v>
      </c>
      <c r="E1210" s="102"/>
      <c r="F1210" s="140" t="str">
        <f t="shared" si="69"/>
        <v>£000</v>
      </c>
      <c r="G1210" s="283"/>
      <c r="H1210" s="283"/>
      <c r="I1210" s="283"/>
      <c r="J1210" s="283"/>
      <c r="K1210" s="283"/>
      <c r="L1210" s="283"/>
      <c r="M1210" s="283"/>
      <c r="N1210" s="283"/>
      <c r="O1210" s="283"/>
      <c r="P1210" s="283"/>
      <c r="Q1210" s="283"/>
      <c r="R1210" s="283"/>
      <c r="S1210" s="283"/>
      <c r="T1210" s="283"/>
      <c r="U1210" s="283"/>
      <c r="V1210" s="283"/>
      <c r="W1210" s="283"/>
      <c r="X1210" s="283"/>
      <c r="Y1210" s="283"/>
      <c r="Z1210" s="283"/>
      <c r="AA1210" s="283"/>
      <c r="AB1210" s="283"/>
      <c r="AC1210" s="284"/>
      <c r="AE1210" s="285"/>
      <c r="AG1210" s="285"/>
      <c r="AI1210" s="285"/>
      <c r="AK1210" s="301"/>
    </row>
    <row r="1211" spans="4:37" ht="12.75" customHeight="1" outlineLevel="2" x14ac:dyDescent="0.25">
      <c r="D1211" s="139" t="str">
        <f>'Line Items'!D1840</f>
        <v>Bottesford</v>
      </c>
      <c r="E1211" s="102"/>
      <c r="F1211" s="140" t="str">
        <f t="shared" si="69"/>
        <v>£000</v>
      </c>
      <c r="G1211" s="283"/>
      <c r="H1211" s="283"/>
      <c r="I1211" s="283"/>
      <c r="J1211" s="283"/>
      <c r="K1211" s="283"/>
      <c r="L1211" s="283"/>
      <c r="M1211" s="283"/>
      <c r="N1211" s="283"/>
      <c r="O1211" s="283"/>
      <c r="P1211" s="283"/>
      <c r="Q1211" s="283"/>
      <c r="R1211" s="283"/>
      <c r="S1211" s="283"/>
      <c r="T1211" s="283"/>
      <c r="U1211" s="283"/>
      <c r="V1211" s="283"/>
      <c r="W1211" s="283"/>
      <c r="X1211" s="283"/>
      <c r="Y1211" s="283"/>
      <c r="Z1211" s="283"/>
      <c r="AA1211" s="283"/>
      <c r="AB1211" s="283"/>
      <c r="AC1211" s="284"/>
      <c r="AE1211" s="285"/>
      <c r="AG1211" s="285"/>
      <c r="AI1211" s="285"/>
      <c r="AK1211" s="301"/>
    </row>
    <row r="1212" spans="4:37" ht="12.75" customHeight="1" outlineLevel="2" x14ac:dyDescent="0.25">
      <c r="D1212" s="139" t="str">
        <f>'Line Items'!D1841</f>
        <v>Bulwell</v>
      </c>
      <c r="E1212" s="102"/>
      <c r="F1212" s="140" t="str">
        <f t="shared" si="69"/>
        <v>£000</v>
      </c>
      <c r="G1212" s="283"/>
      <c r="H1212" s="283"/>
      <c r="I1212" s="283"/>
      <c r="J1212" s="283"/>
      <c r="K1212" s="283"/>
      <c r="L1212" s="283"/>
      <c r="M1212" s="283"/>
      <c r="N1212" s="283"/>
      <c r="O1212" s="283"/>
      <c r="P1212" s="283"/>
      <c r="Q1212" s="283"/>
      <c r="R1212" s="283"/>
      <c r="S1212" s="283"/>
      <c r="T1212" s="283"/>
      <c r="U1212" s="283"/>
      <c r="V1212" s="283"/>
      <c r="W1212" s="283"/>
      <c r="X1212" s="283"/>
      <c r="Y1212" s="283"/>
      <c r="Z1212" s="283"/>
      <c r="AA1212" s="283"/>
      <c r="AB1212" s="283"/>
      <c r="AC1212" s="284"/>
      <c r="AE1212" s="285"/>
      <c r="AG1212" s="285"/>
      <c r="AI1212" s="285"/>
      <c r="AK1212" s="301"/>
    </row>
    <row r="1213" spans="4:37" ht="12.75" customHeight="1" outlineLevel="2" x14ac:dyDescent="0.25">
      <c r="D1213" s="139" t="str">
        <f>'Line Items'!D1842</f>
        <v>Burton Joyce</v>
      </c>
      <c r="E1213" s="102"/>
      <c r="F1213" s="140" t="str">
        <f t="shared" si="69"/>
        <v>£000</v>
      </c>
      <c r="G1213" s="283"/>
      <c r="H1213" s="283"/>
      <c r="I1213" s="283"/>
      <c r="J1213" s="283"/>
      <c r="K1213" s="283"/>
      <c r="L1213" s="283"/>
      <c r="M1213" s="283"/>
      <c r="N1213" s="283"/>
      <c r="O1213" s="283"/>
      <c r="P1213" s="283"/>
      <c r="Q1213" s="283"/>
      <c r="R1213" s="283"/>
      <c r="S1213" s="283"/>
      <c r="T1213" s="283"/>
      <c r="U1213" s="283"/>
      <c r="V1213" s="283"/>
      <c r="W1213" s="283"/>
      <c r="X1213" s="283"/>
      <c r="Y1213" s="283"/>
      <c r="Z1213" s="283"/>
      <c r="AA1213" s="283"/>
      <c r="AB1213" s="283"/>
      <c r="AC1213" s="284"/>
      <c r="AE1213" s="285"/>
      <c r="AG1213" s="285"/>
      <c r="AI1213" s="285"/>
      <c r="AK1213" s="301"/>
    </row>
    <row r="1214" spans="4:37" ht="12.75" customHeight="1" outlineLevel="2" x14ac:dyDescent="0.25">
      <c r="D1214" s="139" t="str">
        <f>'Line Items'!D1843</f>
        <v>Burton-on-Trent</v>
      </c>
      <c r="E1214" s="102"/>
      <c r="F1214" s="140" t="str">
        <f t="shared" si="69"/>
        <v>£000</v>
      </c>
      <c r="G1214" s="283"/>
      <c r="H1214" s="283"/>
      <c r="I1214" s="283"/>
      <c r="J1214" s="283"/>
      <c r="K1214" s="283"/>
      <c r="L1214" s="283"/>
      <c r="M1214" s="283"/>
      <c r="N1214" s="283"/>
      <c r="O1214" s="283"/>
      <c r="P1214" s="283"/>
      <c r="Q1214" s="283"/>
      <c r="R1214" s="283"/>
      <c r="S1214" s="283"/>
      <c r="T1214" s="283"/>
      <c r="U1214" s="283"/>
      <c r="V1214" s="283"/>
      <c r="W1214" s="283"/>
      <c r="X1214" s="283"/>
      <c r="Y1214" s="283"/>
      <c r="Z1214" s="283"/>
      <c r="AA1214" s="283"/>
      <c r="AB1214" s="283"/>
      <c r="AC1214" s="284"/>
      <c r="AE1214" s="285"/>
      <c r="AG1214" s="285"/>
      <c r="AI1214" s="285"/>
      <c r="AK1214" s="301"/>
    </row>
    <row r="1215" spans="4:37" ht="12.75" customHeight="1" outlineLevel="2" x14ac:dyDescent="0.25">
      <c r="D1215" s="139" t="str">
        <f>'Line Items'!D1844</f>
        <v>Carlton</v>
      </c>
      <c r="E1215" s="102"/>
      <c r="F1215" s="140" t="str">
        <f t="shared" si="69"/>
        <v>£000</v>
      </c>
      <c r="G1215" s="283"/>
      <c r="H1215" s="283"/>
      <c r="I1215" s="283"/>
      <c r="J1215" s="283"/>
      <c r="K1215" s="283"/>
      <c r="L1215" s="283"/>
      <c r="M1215" s="283"/>
      <c r="N1215" s="283"/>
      <c r="O1215" s="283"/>
      <c r="P1215" s="283"/>
      <c r="Q1215" s="283"/>
      <c r="R1215" s="283"/>
      <c r="S1215" s="283"/>
      <c r="T1215" s="283"/>
      <c r="U1215" s="283"/>
      <c r="V1215" s="283"/>
      <c r="W1215" s="283"/>
      <c r="X1215" s="283"/>
      <c r="Y1215" s="283"/>
      <c r="Z1215" s="283"/>
      <c r="AA1215" s="283"/>
      <c r="AB1215" s="283"/>
      <c r="AC1215" s="284"/>
      <c r="AE1215" s="285"/>
      <c r="AG1215" s="285"/>
      <c r="AI1215" s="285"/>
      <c r="AK1215" s="301"/>
    </row>
    <row r="1216" spans="4:37" ht="12.75" customHeight="1" outlineLevel="2" x14ac:dyDescent="0.25">
      <c r="D1216" s="139" t="str">
        <f>'Line Items'!D1845</f>
        <v>Chesterfield</v>
      </c>
      <c r="E1216" s="102"/>
      <c r="F1216" s="140" t="str">
        <f t="shared" si="69"/>
        <v>£000</v>
      </c>
      <c r="G1216" s="283"/>
      <c r="H1216" s="283"/>
      <c r="I1216" s="283"/>
      <c r="J1216" s="283"/>
      <c r="K1216" s="283"/>
      <c r="L1216" s="283"/>
      <c r="M1216" s="283"/>
      <c r="N1216" s="283"/>
      <c r="O1216" s="283"/>
      <c r="P1216" s="283"/>
      <c r="Q1216" s="283"/>
      <c r="R1216" s="283"/>
      <c r="S1216" s="283"/>
      <c r="T1216" s="283"/>
      <c r="U1216" s="283"/>
      <c r="V1216" s="283"/>
      <c r="W1216" s="283"/>
      <c r="X1216" s="283"/>
      <c r="Y1216" s="283"/>
      <c r="Z1216" s="283"/>
      <c r="AA1216" s="283"/>
      <c r="AB1216" s="283"/>
      <c r="AC1216" s="284"/>
      <c r="AE1216" s="285"/>
      <c r="AG1216" s="285"/>
      <c r="AI1216" s="285"/>
      <c r="AK1216" s="301"/>
    </row>
    <row r="1217" spans="4:37" ht="12.75" customHeight="1" outlineLevel="2" x14ac:dyDescent="0.25">
      <c r="D1217" s="139" t="str">
        <f>'Line Items'!D1846</f>
        <v>Collingham</v>
      </c>
      <c r="E1217" s="102"/>
      <c r="F1217" s="140" t="str">
        <f t="shared" si="69"/>
        <v>£000</v>
      </c>
      <c r="G1217" s="283"/>
      <c r="H1217" s="283"/>
      <c r="I1217" s="283"/>
      <c r="J1217" s="283"/>
      <c r="K1217" s="283"/>
      <c r="L1217" s="283"/>
      <c r="M1217" s="283"/>
      <c r="N1217" s="283"/>
      <c r="O1217" s="283"/>
      <c r="P1217" s="283"/>
      <c r="Q1217" s="283"/>
      <c r="R1217" s="283"/>
      <c r="S1217" s="283"/>
      <c r="T1217" s="283"/>
      <c r="U1217" s="283"/>
      <c r="V1217" s="283"/>
      <c r="W1217" s="283"/>
      <c r="X1217" s="283"/>
      <c r="Y1217" s="283"/>
      <c r="Z1217" s="283"/>
      <c r="AA1217" s="283"/>
      <c r="AB1217" s="283"/>
      <c r="AC1217" s="284"/>
      <c r="AE1217" s="285"/>
      <c r="AG1217" s="285"/>
      <c r="AI1217" s="285"/>
      <c r="AK1217" s="301"/>
    </row>
    <row r="1218" spans="4:37" ht="12.75" customHeight="1" outlineLevel="2" x14ac:dyDescent="0.25">
      <c r="D1218" s="139" t="str">
        <f>'Line Items'!D1847</f>
        <v>Corby</v>
      </c>
      <c r="E1218" s="102"/>
      <c r="F1218" s="140" t="str">
        <f t="shared" si="69"/>
        <v>£000</v>
      </c>
      <c r="G1218" s="283"/>
      <c r="H1218" s="283"/>
      <c r="I1218" s="283"/>
      <c r="J1218" s="283"/>
      <c r="K1218" s="283"/>
      <c r="L1218" s="283"/>
      <c r="M1218" s="283"/>
      <c r="N1218" s="283"/>
      <c r="O1218" s="283"/>
      <c r="P1218" s="283"/>
      <c r="Q1218" s="283"/>
      <c r="R1218" s="283"/>
      <c r="S1218" s="283"/>
      <c r="T1218" s="283"/>
      <c r="U1218" s="283"/>
      <c r="V1218" s="283"/>
      <c r="W1218" s="283"/>
      <c r="X1218" s="283"/>
      <c r="Y1218" s="283"/>
      <c r="Z1218" s="283"/>
      <c r="AA1218" s="283"/>
      <c r="AB1218" s="283"/>
      <c r="AC1218" s="284"/>
      <c r="AE1218" s="285"/>
      <c r="AG1218" s="285"/>
      <c r="AI1218" s="285"/>
      <c r="AK1218" s="301"/>
    </row>
    <row r="1219" spans="4:37" ht="12.75" customHeight="1" outlineLevel="2" x14ac:dyDescent="0.25">
      <c r="D1219" s="139" t="str">
        <f>'Line Items'!D1848</f>
        <v>Creswell</v>
      </c>
      <c r="E1219" s="102"/>
      <c r="F1219" s="140" t="str">
        <f t="shared" si="69"/>
        <v>£000</v>
      </c>
      <c r="G1219" s="283"/>
      <c r="H1219" s="283"/>
      <c r="I1219" s="283"/>
      <c r="J1219" s="283"/>
      <c r="K1219" s="283"/>
      <c r="L1219" s="283"/>
      <c r="M1219" s="283"/>
      <c r="N1219" s="283"/>
      <c r="O1219" s="283"/>
      <c r="P1219" s="283"/>
      <c r="Q1219" s="283"/>
      <c r="R1219" s="283"/>
      <c r="S1219" s="283"/>
      <c r="T1219" s="283"/>
      <c r="U1219" s="283"/>
      <c r="V1219" s="283"/>
      <c r="W1219" s="283"/>
      <c r="X1219" s="283"/>
      <c r="Y1219" s="283"/>
      <c r="Z1219" s="283"/>
      <c r="AA1219" s="283"/>
      <c r="AB1219" s="283"/>
      <c r="AC1219" s="284"/>
      <c r="AE1219" s="285"/>
      <c r="AG1219" s="285"/>
      <c r="AI1219" s="285"/>
      <c r="AK1219" s="301"/>
    </row>
    <row r="1220" spans="4:37" ht="12.75" customHeight="1" outlineLevel="2" x14ac:dyDescent="0.25">
      <c r="D1220" s="139" t="str">
        <f>'Line Items'!D1849</f>
        <v>Cromford</v>
      </c>
      <c r="E1220" s="102"/>
      <c r="F1220" s="140" t="str">
        <f t="shared" si="69"/>
        <v>£000</v>
      </c>
      <c r="G1220" s="283"/>
      <c r="H1220" s="283"/>
      <c r="I1220" s="283"/>
      <c r="J1220" s="283"/>
      <c r="K1220" s="283"/>
      <c r="L1220" s="283"/>
      <c r="M1220" s="283"/>
      <c r="N1220" s="283"/>
      <c r="O1220" s="283"/>
      <c r="P1220" s="283"/>
      <c r="Q1220" s="283"/>
      <c r="R1220" s="283"/>
      <c r="S1220" s="283"/>
      <c r="T1220" s="283"/>
      <c r="U1220" s="283"/>
      <c r="V1220" s="283"/>
      <c r="W1220" s="283"/>
      <c r="X1220" s="283"/>
      <c r="Y1220" s="283"/>
      <c r="Z1220" s="283"/>
      <c r="AA1220" s="283"/>
      <c r="AB1220" s="283"/>
      <c r="AC1220" s="284"/>
      <c r="AE1220" s="285"/>
      <c r="AG1220" s="285"/>
      <c r="AI1220" s="285"/>
      <c r="AK1220" s="301"/>
    </row>
    <row r="1221" spans="4:37" ht="12.75" customHeight="1" outlineLevel="2" x14ac:dyDescent="0.25">
      <c r="D1221" s="139" t="str">
        <f>'Line Items'!D1850</f>
        <v>Derby</v>
      </c>
      <c r="E1221" s="102"/>
      <c r="F1221" s="140" t="str">
        <f t="shared" si="69"/>
        <v>£000</v>
      </c>
      <c r="G1221" s="283"/>
      <c r="H1221" s="283"/>
      <c r="I1221" s="283"/>
      <c r="J1221" s="283"/>
      <c r="K1221" s="283"/>
      <c r="L1221" s="283"/>
      <c r="M1221" s="283"/>
      <c r="N1221" s="283"/>
      <c r="O1221" s="283"/>
      <c r="P1221" s="283"/>
      <c r="Q1221" s="283"/>
      <c r="R1221" s="283"/>
      <c r="S1221" s="283"/>
      <c r="T1221" s="283"/>
      <c r="U1221" s="283"/>
      <c r="V1221" s="283"/>
      <c r="W1221" s="283"/>
      <c r="X1221" s="283"/>
      <c r="Y1221" s="283"/>
      <c r="Z1221" s="283"/>
      <c r="AA1221" s="283"/>
      <c r="AB1221" s="283"/>
      <c r="AC1221" s="284"/>
      <c r="AE1221" s="285"/>
      <c r="AG1221" s="285"/>
      <c r="AI1221" s="285"/>
      <c r="AK1221" s="301"/>
    </row>
    <row r="1222" spans="4:37" ht="12.75" customHeight="1" outlineLevel="2" x14ac:dyDescent="0.25">
      <c r="D1222" s="139" t="str">
        <f>'Line Items'!D1851</f>
        <v>Duffield</v>
      </c>
      <c r="E1222" s="102"/>
      <c r="F1222" s="140" t="str">
        <f t="shared" si="69"/>
        <v>£000</v>
      </c>
      <c r="G1222" s="283"/>
      <c r="H1222" s="283"/>
      <c r="I1222" s="283"/>
      <c r="J1222" s="283"/>
      <c r="K1222" s="283"/>
      <c r="L1222" s="283"/>
      <c r="M1222" s="283"/>
      <c r="N1222" s="283"/>
      <c r="O1222" s="283"/>
      <c r="P1222" s="283"/>
      <c r="Q1222" s="283"/>
      <c r="R1222" s="283"/>
      <c r="S1222" s="283"/>
      <c r="T1222" s="283"/>
      <c r="U1222" s="283"/>
      <c r="V1222" s="283"/>
      <c r="W1222" s="283"/>
      <c r="X1222" s="283"/>
      <c r="Y1222" s="283"/>
      <c r="Z1222" s="283"/>
      <c r="AA1222" s="283"/>
      <c r="AB1222" s="283"/>
      <c r="AC1222" s="284"/>
      <c r="AE1222" s="285"/>
      <c r="AG1222" s="285"/>
      <c r="AI1222" s="285"/>
      <c r="AK1222" s="301"/>
    </row>
    <row r="1223" spans="4:37" ht="12.75" customHeight="1" outlineLevel="2" x14ac:dyDescent="0.25">
      <c r="D1223" s="139" t="str">
        <f>'Line Items'!D1852</f>
        <v>East Midlands Parkway</v>
      </c>
      <c r="E1223" s="102"/>
      <c r="F1223" s="140" t="str">
        <f t="shared" si="69"/>
        <v>£000</v>
      </c>
      <c r="G1223" s="283"/>
      <c r="H1223" s="283"/>
      <c r="I1223" s="283"/>
      <c r="J1223" s="283"/>
      <c r="K1223" s="283"/>
      <c r="L1223" s="283"/>
      <c r="M1223" s="283"/>
      <c r="N1223" s="283"/>
      <c r="O1223" s="283"/>
      <c r="P1223" s="283"/>
      <c r="Q1223" s="283"/>
      <c r="R1223" s="283"/>
      <c r="S1223" s="283"/>
      <c r="T1223" s="283"/>
      <c r="U1223" s="283"/>
      <c r="V1223" s="283"/>
      <c r="W1223" s="283"/>
      <c r="X1223" s="283"/>
      <c r="Y1223" s="283"/>
      <c r="Z1223" s="283"/>
      <c r="AA1223" s="283"/>
      <c r="AB1223" s="283"/>
      <c r="AC1223" s="284"/>
      <c r="AE1223" s="285"/>
      <c r="AG1223" s="285"/>
      <c r="AI1223" s="285"/>
      <c r="AK1223" s="301"/>
    </row>
    <row r="1224" spans="4:37" ht="12.75" customHeight="1" outlineLevel="2" x14ac:dyDescent="0.25">
      <c r="D1224" s="139" t="str">
        <f>'Line Items'!D1853</f>
        <v>Elton &amp; Orston</v>
      </c>
      <c r="E1224" s="102"/>
      <c r="F1224" s="140" t="str">
        <f t="shared" si="69"/>
        <v>£000</v>
      </c>
      <c r="G1224" s="283"/>
      <c r="H1224" s="283"/>
      <c r="I1224" s="283"/>
      <c r="J1224" s="283"/>
      <c r="K1224" s="283"/>
      <c r="L1224" s="283"/>
      <c r="M1224" s="283"/>
      <c r="N1224" s="283"/>
      <c r="O1224" s="283"/>
      <c r="P1224" s="283"/>
      <c r="Q1224" s="283"/>
      <c r="R1224" s="283"/>
      <c r="S1224" s="283"/>
      <c r="T1224" s="283"/>
      <c r="U1224" s="283"/>
      <c r="V1224" s="283"/>
      <c r="W1224" s="283"/>
      <c r="X1224" s="283"/>
      <c r="Y1224" s="283"/>
      <c r="Z1224" s="283"/>
      <c r="AA1224" s="283"/>
      <c r="AB1224" s="283"/>
      <c r="AC1224" s="284"/>
      <c r="AE1224" s="285"/>
      <c r="AG1224" s="285"/>
      <c r="AI1224" s="285"/>
      <c r="AK1224" s="301"/>
    </row>
    <row r="1225" spans="4:37" ht="12.75" customHeight="1" outlineLevel="2" x14ac:dyDescent="0.25">
      <c r="D1225" s="139" t="str">
        <f>'Line Items'!D1854</f>
        <v>Fiskerton</v>
      </c>
      <c r="E1225" s="102"/>
      <c r="F1225" s="140" t="str">
        <f t="shared" si="69"/>
        <v>£000</v>
      </c>
      <c r="G1225" s="283"/>
      <c r="H1225" s="283"/>
      <c r="I1225" s="283"/>
      <c r="J1225" s="283"/>
      <c r="K1225" s="283"/>
      <c r="L1225" s="283"/>
      <c r="M1225" s="283"/>
      <c r="N1225" s="283"/>
      <c r="O1225" s="283"/>
      <c r="P1225" s="283"/>
      <c r="Q1225" s="283"/>
      <c r="R1225" s="283"/>
      <c r="S1225" s="283"/>
      <c r="T1225" s="283"/>
      <c r="U1225" s="283"/>
      <c r="V1225" s="283"/>
      <c r="W1225" s="283"/>
      <c r="X1225" s="283"/>
      <c r="Y1225" s="283"/>
      <c r="Z1225" s="283"/>
      <c r="AA1225" s="283"/>
      <c r="AB1225" s="283"/>
      <c r="AC1225" s="284"/>
      <c r="AE1225" s="285"/>
      <c r="AG1225" s="285"/>
      <c r="AI1225" s="285"/>
      <c r="AK1225" s="301"/>
    </row>
    <row r="1226" spans="4:37" ht="12.75" customHeight="1" outlineLevel="2" x14ac:dyDescent="0.25">
      <c r="D1226" s="139" t="str">
        <f>'Line Items'!D1855</f>
        <v>Gainsborough Lea Road</v>
      </c>
      <c r="E1226" s="102"/>
      <c r="F1226" s="140" t="str">
        <f t="shared" si="69"/>
        <v>£000</v>
      </c>
      <c r="G1226" s="283"/>
      <c r="H1226" s="283"/>
      <c r="I1226" s="283"/>
      <c r="J1226" s="283"/>
      <c r="K1226" s="283"/>
      <c r="L1226" s="283"/>
      <c r="M1226" s="283"/>
      <c r="N1226" s="283"/>
      <c r="O1226" s="283"/>
      <c r="P1226" s="283"/>
      <c r="Q1226" s="283"/>
      <c r="R1226" s="283"/>
      <c r="S1226" s="283"/>
      <c r="T1226" s="283"/>
      <c r="U1226" s="283"/>
      <c r="V1226" s="283"/>
      <c r="W1226" s="283"/>
      <c r="X1226" s="283"/>
      <c r="Y1226" s="283"/>
      <c r="Z1226" s="283"/>
      <c r="AA1226" s="283"/>
      <c r="AB1226" s="283"/>
      <c r="AC1226" s="284"/>
      <c r="AE1226" s="285"/>
      <c r="AG1226" s="285"/>
      <c r="AI1226" s="285"/>
      <c r="AK1226" s="301"/>
    </row>
    <row r="1227" spans="4:37" ht="12.75" customHeight="1" outlineLevel="2" x14ac:dyDescent="0.25">
      <c r="D1227" s="139" t="str">
        <f>'Line Items'!D1856</f>
        <v>Goxhill</v>
      </c>
      <c r="E1227" s="102"/>
      <c r="F1227" s="140" t="str">
        <f t="shared" si="69"/>
        <v>£000</v>
      </c>
      <c r="G1227" s="283"/>
      <c r="H1227" s="283"/>
      <c r="I1227" s="283"/>
      <c r="J1227" s="283"/>
      <c r="K1227" s="283"/>
      <c r="L1227" s="283"/>
      <c r="M1227" s="283"/>
      <c r="N1227" s="283"/>
      <c r="O1227" s="283"/>
      <c r="P1227" s="283"/>
      <c r="Q1227" s="283"/>
      <c r="R1227" s="283"/>
      <c r="S1227" s="283"/>
      <c r="T1227" s="283"/>
      <c r="U1227" s="283"/>
      <c r="V1227" s="283"/>
      <c r="W1227" s="283"/>
      <c r="X1227" s="283"/>
      <c r="Y1227" s="283"/>
      <c r="Z1227" s="283"/>
      <c r="AA1227" s="283"/>
      <c r="AB1227" s="283"/>
      <c r="AC1227" s="284"/>
      <c r="AE1227" s="285"/>
      <c r="AG1227" s="285"/>
      <c r="AI1227" s="285"/>
      <c r="AK1227" s="301"/>
    </row>
    <row r="1228" spans="4:37" ht="12.75" customHeight="1" outlineLevel="2" x14ac:dyDescent="0.25">
      <c r="D1228" s="139" t="str">
        <f>'Line Items'!D1857</f>
        <v>Great Coates</v>
      </c>
      <c r="E1228" s="102"/>
      <c r="F1228" s="140" t="str">
        <f t="shared" si="69"/>
        <v>£000</v>
      </c>
      <c r="G1228" s="283"/>
      <c r="H1228" s="283"/>
      <c r="I1228" s="283"/>
      <c r="J1228" s="283"/>
      <c r="K1228" s="283"/>
      <c r="L1228" s="283"/>
      <c r="M1228" s="283"/>
      <c r="N1228" s="283"/>
      <c r="O1228" s="283"/>
      <c r="P1228" s="283"/>
      <c r="Q1228" s="283"/>
      <c r="R1228" s="283"/>
      <c r="S1228" s="283"/>
      <c r="T1228" s="283"/>
      <c r="U1228" s="283"/>
      <c r="V1228" s="283"/>
      <c r="W1228" s="283"/>
      <c r="X1228" s="283"/>
      <c r="Y1228" s="283"/>
      <c r="Z1228" s="283"/>
      <c r="AA1228" s="283"/>
      <c r="AB1228" s="283"/>
      <c r="AC1228" s="284"/>
      <c r="AE1228" s="285"/>
      <c r="AG1228" s="285"/>
      <c r="AI1228" s="285"/>
      <c r="AK1228" s="301"/>
    </row>
    <row r="1229" spans="4:37" ht="12.75" customHeight="1" outlineLevel="2" x14ac:dyDescent="0.25">
      <c r="D1229" s="139" t="str">
        <f>'Line Items'!D1858</f>
        <v>Grimsby Docks</v>
      </c>
      <c r="E1229" s="102"/>
      <c r="F1229" s="140" t="str">
        <f t="shared" si="69"/>
        <v>£000</v>
      </c>
      <c r="G1229" s="283"/>
      <c r="H1229" s="283"/>
      <c r="I1229" s="283"/>
      <c r="J1229" s="283"/>
      <c r="K1229" s="283"/>
      <c r="L1229" s="283"/>
      <c r="M1229" s="283"/>
      <c r="N1229" s="283"/>
      <c r="O1229" s="283"/>
      <c r="P1229" s="283"/>
      <c r="Q1229" s="283"/>
      <c r="R1229" s="283"/>
      <c r="S1229" s="283"/>
      <c r="T1229" s="283"/>
      <c r="U1229" s="283"/>
      <c r="V1229" s="283"/>
      <c r="W1229" s="283"/>
      <c r="X1229" s="283"/>
      <c r="Y1229" s="283"/>
      <c r="Z1229" s="283"/>
      <c r="AA1229" s="283"/>
      <c r="AB1229" s="283"/>
      <c r="AC1229" s="284"/>
      <c r="AE1229" s="285"/>
      <c r="AG1229" s="285"/>
      <c r="AI1229" s="285"/>
      <c r="AK1229" s="301"/>
    </row>
    <row r="1230" spans="4:37" ht="12.75" customHeight="1" outlineLevel="2" x14ac:dyDescent="0.25">
      <c r="D1230" s="139" t="str">
        <f>'Line Items'!D1859</f>
        <v>Habrough</v>
      </c>
      <c r="E1230" s="102"/>
      <c r="F1230" s="140" t="str">
        <f t="shared" si="69"/>
        <v>£000</v>
      </c>
      <c r="G1230" s="283"/>
      <c r="H1230" s="283"/>
      <c r="I1230" s="283"/>
      <c r="J1230" s="283"/>
      <c r="K1230" s="283"/>
      <c r="L1230" s="283"/>
      <c r="M1230" s="283"/>
      <c r="N1230" s="283"/>
      <c r="O1230" s="283"/>
      <c r="P1230" s="283"/>
      <c r="Q1230" s="283"/>
      <c r="R1230" s="283"/>
      <c r="S1230" s="283"/>
      <c r="T1230" s="283"/>
      <c r="U1230" s="283"/>
      <c r="V1230" s="283"/>
      <c r="W1230" s="283"/>
      <c r="X1230" s="283"/>
      <c r="Y1230" s="283"/>
      <c r="Z1230" s="283"/>
      <c r="AA1230" s="283"/>
      <c r="AB1230" s="283"/>
      <c r="AC1230" s="284"/>
      <c r="AE1230" s="285"/>
      <c r="AG1230" s="285"/>
      <c r="AI1230" s="285"/>
      <c r="AK1230" s="301"/>
    </row>
    <row r="1231" spans="4:37" ht="12.75" customHeight="1" outlineLevel="2" x14ac:dyDescent="0.25">
      <c r="D1231" s="139" t="str">
        <f>'Line Items'!D1860</f>
        <v>Havenhouse</v>
      </c>
      <c r="E1231" s="102"/>
      <c r="F1231" s="140" t="str">
        <f t="shared" si="69"/>
        <v>£000</v>
      </c>
      <c r="G1231" s="283"/>
      <c r="H1231" s="283"/>
      <c r="I1231" s="283"/>
      <c r="J1231" s="283"/>
      <c r="K1231" s="283"/>
      <c r="L1231" s="283"/>
      <c r="M1231" s="283"/>
      <c r="N1231" s="283"/>
      <c r="O1231" s="283"/>
      <c r="P1231" s="283"/>
      <c r="Q1231" s="283"/>
      <c r="R1231" s="283"/>
      <c r="S1231" s="283"/>
      <c r="T1231" s="283"/>
      <c r="U1231" s="283"/>
      <c r="V1231" s="283"/>
      <c r="W1231" s="283"/>
      <c r="X1231" s="283"/>
      <c r="Y1231" s="283"/>
      <c r="Z1231" s="283"/>
      <c r="AA1231" s="283"/>
      <c r="AB1231" s="283"/>
      <c r="AC1231" s="284"/>
      <c r="AE1231" s="285"/>
      <c r="AG1231" s="285"/>
      <c r="AI1231" s="285"/>
      <c r="AK1231" s="301"/>
    </row>
    <row r="1232" spans="4:37" ht="12.75" customHeight="1" outlineLevel="2" x14ac:dyDescent="0.25">
      <c r="D1232" s="139" t="str">
        <f>'Line Items'!D1861</f>
        <v>Healing</v>
      </c>
      <c r="E1232" s="102"/>
      <c r="F1232" s="140" t="str">
        <f t="shared" si="69"/>
        <v>£000</v>
      </c>
      <c r="G1232" s="283"/>
      <c r="H1232" s="283"/>
      <c r="I1232" s="283"/>
      <c r="J1232" s="283"/>
      <c r="K1232" s="283"/>
      <c r="L1232" s="283"/>
      <c r="M1232" s="283"/>
      <c r="N1232" s="283"/>
      <c r="O1232" s="283"/>
      <c r="P1232" s="283"/>
      <c r="Q1232" s="283"/>
      <c r="R1232" s="283"/>
      <c r="S1232" s="283"/>
      <c r="T1232" s="283"/>
      <c r="U1232" s="283"/>
      <c r="V1232" s="283"/>
      <c r="W1232" s="283"/>
      <c r="X1232" s="283"/>
      <c r="Y1232" s="283"/>
      <c r="Z1232" s="283"/>
      <c r="AA1232" s="283"/>
      <c r="AB1232" s="283"/>
      <c r="AC1232" s="284"/>
      <c r="AE1232" s="285"/>
      <c r="AG1232" s="285"/>
      <c r="AI1232" s="285"/>
      <c r="AK1232" s="301"/>
    </row>
    <row r="1233" spans="4:37" ht="12.75" customHeight="1" outlineLevel="2" x14ac:dyDescent="0.25">
      <c r="D1233" s="139" t="str">
        <f>'Line Items'!D1862</f>
        <v>Heckington</v>
      </c>
      <c r="E1233" s="102"/>
      <c r="F1233" s="140" t="str">
        <f t="shared" si="69"/>
        <v>£000</v>
      </c>
      <c r="G1233" s="283"/>
      <c r="H1233" s="283"/>
      <c r="I1233" s="283"/>
      <c r="J1233" s="283"/>
      <c r="K1233" s="283"/>
      <c r="L1233" s="283"/>
      <c r="M1233" s="283"/>
      <c r="N1233" s="283"/>
      <c r="O1233" s="283"/>
      <c r="P1233" s="283"/>
      <c r="Q1233" s="283"/>
      <c r="R1233" s="283"/>
      <c r="S1233" s="283"/>
      <c r="T1233" s="283"/>
      <c r="U1233" s="283"/>
      <c r="V1233" s="283"/>
      <c r="W1233" s="283"/>
      <c r="X1233" s="283"/>
      <c r="Y1233" s="283"/>
      <c r="Z1233" s="283"/>
      <c r="AA1233" s="283"/>
      <c r="AB1233" s="283"/>
      <c r="AC1233" s="284"/>
      <c r="AE1233" s="285"/>
      <c r="AG1233" s="285"/>
      <c r="AI1233" s="285"/>
      <c r="AK1233" s="301"/>
    </row>
    <row r="1234" spans="4:37" ht="12.75" customHeight="1" outlineLevel="2" x14ac:dyDescent="0.25">
      <c r="D1234" s="139" t="str">
        <f>'Line Items'!D1863</f>
        <v>Hinckley</v>
      </c>
      <c r="E1234" s="102"/>
      <c r="F1234" s="140" t="str">
        <f t="shared" si="69"/>
        <v>£000</v>
      </c>
      <c r="G1234" s="283"/>
      <c r="H1234" s="283"/>
      <c r="I1234" s="283"/>
      <c r="J1234" s="283"/>
      <c r="K1234" s="283"/>
      <c r="L1234" s="283"/>
      <c r="M1234" s="283"/>
      <c r="N1234" s="283"/>
      <c r="O1234" s="283"/>
      <c r="P1234" s="283"/>
      <c r="Q1234" s="283"/>
      <c r="R1234" s="283"/>
      <c r="S1234" s="283"/>
      <c r="T1234" s="283"/>
      <c r="U1234" s="283"/>
      <c r="V1234" s="283"/>
      <c r="W1234" s="283"/>
      <c r="X1234" s="283"/>
      <c r="Y1234" s="283"/>
      <c r="Z1234" s="283"/>
      <c r="AA1234" s="283"/>
      <c r="AB1234" s="283"/>
      <c r="AC1234" s="284"/>
      <c r="AE1234" s="285"/>
      <c r="AG1234" s="285"/>
      <c r="AI1234" s="285"/>
      <c r="AK1234" s="301"/>
    </row>
    <row r="1235" spans="4:37" ht="12.75" customHeight="1" outlineLevel="2" x14ac:dyDescent="0.25">
      <c r="D1235" s="139" t="str">
        <f>'Line Items'!D1864</f>
        <v>Hubberts Bridge</v>
      </c>
      <c r="E1235" s="102"/>
      <c r="F1235" s="140" t="str">
        <f t="shared" si="69"/>
        <v>£000</v>
      </c>
      <c r="G1235" s="283"/>
      <c r="H1235" s="283"/>
      <c r="I1235" s="283"/>
      <c r="J1235" s="283"/>
      <c r="K1235" s="283"/>
      <c r="L1235" s="283"/>
      <c r="M1235" s="283"/>
      <c r="N1235" s="283"/>
      <c r="O1235" s="283"/>
      <c r="P1235" s="283"/>
      <c r="Q1235" s="283"/>
      <c r="R1235" s="283"/>
      <c r="S1235" s="283"/>
      <c r="T1235" s="283"/>
      <c r="U1235" s="283"/>
      <c r="V1235" s="283"/>
      <c r="W1235" s="283"/>
      <c r="X1235" s="283"/>
      <c r="Y1235" s="283"/>
      <c r="Z1235" s="283"/>
      <c r="AA1235" s="283"/>
      <c r="AB1235" s="283"/>
      <c r="AC1235" s="284"/>
      <c r="AE1235" s="285"/>
      <c r="AG1235" s="285"/>
      <c r="AI1235" s="285"/>
      <c r="AK1235" s="301"/>
    </row>
    <row r="1236" spans="4:37" ht="12.75" customHeight="1" outlineLevel="2" x14ac:dyDescent="0.25">
      <c r="D1236" s="139" t="str">
        <f>'Line Items'!D1865</f>
        <v>Hucknall</v>
      </c>
      <c r="E1236" s="102"/>
      <c r="F1236" s="140" t="str">
        <f t="shared" si="69"/>
        <v>£000</v>
      </c>
      <c r="G1236" s="283"/>
      <c r="H1236" s="283"/>
      <c r="I1236" s="283"/>
      <c r="J1236" s="283"/>
      <c r="K1236" s="283"/>
      <c r="L1236" s="283"/>
      <c r="M1236" s="283"/>
      <c r="N1236" s="283"/>
      <c r="O1236" s="283"/>
      <c r="P1236" s="283"/>
      <c r="Q1236" s="283"/>
      <c r="R1236" s="283"/>
      <c r="S1236" s="283"/>
      <c r="T1236" s="283"/>
      <c r="U1236" s="283"/>
      <c r="V1236" s="283"/>
      <c r="W1236" s="283"/>
      <c r="X1236" s="283"/>
      <c r="Y1236" s="283"/>
      <c r="Z1236" s="283"/>
      <c r="AA1236" s="283"/>
      <c r="AB1236" s="283"/>
      <c r="AC1236" s="284"/>
      <c r="AE1236" s="285"/>
      <c r="AG1236" s="285"/>
      <c r="AI1236" s="285"/>
      <c r="AK1236" s="301"/>
    </row>
    <row r="1237" spans="4:37" ht="12.75" customHeight="1" outlineLevel="2" x14ac:dyDescent="0.25">
      <c r="D1237" s="139" t="str">
        <f>'Line Items'!D1866</f>
        <v>Hykeham</v>
      </c>
      <c r="E1237" s="102"/>
      <c r="F1237" s="140" t="str">
        <f t="shared" si="69"/>
        <v>£000</v>
      </c>
      <c r="G1237" s="283"/>
      <c r="H1237" s="283"/>
      <c r="I1237" s="283"/>
      <c r="J1237" s="283"/>
      <c r="K1237" s="283"/>
      <c r="L1237" s="283"/>
      <c r="M1237" s="283"/>
      <c r="N1237" s="283"/>
      <c r="O1237" s="283"/>
      <c r="P1237" s="283"/>
      <c r="Q1237" s="283"/>
      <c r="R1237" s="283"/>
      <c r="S1237" s="283"/>
      <c r="T1237" s="283"/>
      <c r="U1237" s="283"/>
      <c r="V1237" s="283"/>
      <c r="W1237" s="283"/>
      <c r="X1237" s="283"/>
      <c r="Y1237" s="283"/>
      <c r="Z1237" s="283"/>
      <c r="AA1237" s="283"/>
      <c r="AB1237" s="283"/>
      <c r="AC1237" s="284"/>
      <c r="AE1237" s="285"/>
      <c r="AG1237" s="285"/>
      <c r="AI1237" s="285"/>
      <c r="AK1237" s="301"/>
    </row>
    <row r="1238" spans="4:37" ht="12.75" customHeight="1" outlineLevel="2" x14ac:dyDescent="0.25">
      <c r="D1238" s="139" t="str">
        <f>'Line Items'!D1867</f>
        <v>Ilkseston</v>
      </c>
      <c r="E1238" s="102"/>
      <c r="F1238" s="140" t="str">
        <f t="shared" si="69"/>
        <v>£000</v>
      </c>
      <c r="G1238" s="283"/>
      <c r="H1238" s="283"/>
      <c r="I1238" s="283"/>
      <c r="J1238" s="283"/>
      <c r="K1238" s="283"/>
      <c r="L1238" s="283"/>
      <c r="M1238" s="283"/>
      <c r="N1238" s="283"/>
      <c r="O1238" s="283"/>
      <c r="P1238" s="283"/>
      <c r="Q1238" s="283"/>
      <c r="R1238" s="283"/>
      <c r="S1238" s="283"/>
      <c r="T1238" s="283"/>
      <c r="U1238" s="283"/>
      <c r="V1238" s="283"/>
      <c r="W1238" s="283"/>
      <c r="X1238" s="283"/>
      <c r="Y1238" s="283"/>
      <c r="Z1238" s="283"/>
      <c r="AA1238" s="283"/>
      <c r="AB1238" s="283"/>
      <c r="AC1238" s="284"/>
      <c r="AE1238" s="285"/>
      <c r="AG1238" s="285"/>
      <c r="AI1238" s="285"/>
      <c r="AK1238" s="301"/>
    </row>
    <row r="1239" spans="4:37" ht="12.75" customHeight="1" outlineLevel="2" x14ac:dyDescent="0.25">
      <c r="D1239" s="139" t="str">
        <f>'Line Items'!D1868</f>
        <v>Kettering</v>
      </c>
      <c r="E1239" s="102"/>
      <c r="F1239" s="140" t="str">
        <f t="shared" si="69"/>
        <v>£000</v>
      </c>
      <c r="G1239" s="283"/>
      <c r="H1239" s="283"/>
      <c r="I1239" s="283"/>
      <c r="J1239" s="283"/>
      <c r="K1239" s="283"/>
      <c r="L1239" s="283"/>
      <c r="M1239" s="283"/>
      <c r="N1239" s="283"/>
      <c r="O1239" s="283"/>
      <c r="P1239" s="283"/>
      <c r="Q1239" s="283"/>
      <c r="R1239" s="283"/>
      <c r="S1239" s="283"/>
      <c r="T1239" s="283"/>
      <c r="U1239" s="283"/>
      <c r="V1239" s="283"/>
      <c r="W1239" s="283"/>
      <c r="X1239" s="283"/>
      <c r="Y1239" s="283"/>
      <c r="Z1239" s="283"/>
      <c r="AA1239" s="283"/>
      <c r="AB1239" s="283"/>
      <c r="AC1239" s="284"/>
      <c r="AE1239" s="285"/>
      <c r="AG1239" s="285"/>
      <c r="AI1239" s="285"/>
      <c r="AK1239" s="301"/>
    </row>
    <row r="1240" spans="4:37" ht="12.75" customHeight="1" outlineLevel="2" x14ac:dyDescent="0.25">
      <c r="D1240" s="139" t="str">
        <f>'Line Items'!D1869</f>
        <v>Kidsgrove</v>
      </c>
      <c r="E1240" s="102"/>
      <c r="F1240" s="140" t="str">
        <f t="shared" si="69"/>
        <v>£000</v>
      </c>
      <c r="G1240" s="283"/>
      <c r="H1240" s="283"/>
      <c r="I1240" s="283"/>
      <c r="J1240" s="283"/>
      <c r="K1240" s="283"/>
      <c r="L1240" s="283"/>
      <c r="M1240" s="283"/>
      <c r="N1240" s="283"/>
      <c r="O1240" s="283"/>
      <c r="P1240" s="283"/>
      <c r="Q1240" s="283"/>
      <c r="R1240" s="283"/>
      <c r="S1240" s="283"/>
      <c r="T1240" s="283"/>
      <c r="U1240" s="283"/>
      <c r="V1240" s="283"/>
      <c r="W1240" s="283"/>
      <c r="X1240" s="283"/>
      <c r="Y1240" s="283"/>
      <c r="Z1240" s="283"/>
      <c r="AA1240" s="283"/>
      <c r="AB1240" s="283"/>
      <c r="AC1240" s="284"/>
      <c r="AE1240" s="285"/>
      <c r="AG1240" s="285"/>
      <c r="AI1240" s="285"/>
      <c r="AK1240" s="301"/>
    </row>
    <row r="1241" spans="4:37" ht="12.75" customHeight="1" outlineLevel="2" x14ac:dyDescent="0.25">
      <c r="D1241" s="139" t="str">
        <f>'Line Items'!D1870</f>
        <v>Kirkby in Ashfield</v>
      </c>
      <c r="E1241" s="102"/>
      <c r="F1241" s="140" t="str">
        <f t="shared" si="69"/>
        <v>£000</v>
      </c>
      <c r="G1241" s="283"/>
      <c r="H1241" s="283"/>
      <c r="I1241" s="283"/>
      <c r="J1241" s="283"/>
      <c r="K1241" s="283"/>
      <c r="L1241" s="283"/>
      <c r="M1241" s="283"/>
      <c r="N1241" s="283"/>
      <c r="O1241" s="283"/>
      <c r="P1241" s="283"/>
      <c r="Q1241" s="283"/>
      <c r="R1241" s="283"/>
      <c r="S1241" s="283"/>
      <c r="T1241" s="283"/>
      <c r="U1241" s="283"/>
      <c r="V1241" s="283"/>
      <c r="W1241" s="283"/>
      <c r="X1241" s="283"/>
      <c r="Y1241" s="283"/>
      <c r="Z1241" s="283"/>
      <c r="AA1241" s="283"/>
      <c r="AB1241" s="283"/>
      <c r="AC1241" s="284"/>
      <c r="AE1241" s="285"/>
      <c r="AG1241" s="285"/>
      <c r="AI1241" s="285"/>
      <c r="AK1241" s="301"/>
    </row>
    <row r="1242" spans="4:37" ht="12.75" customHeight="1" outlineLevel="2" x14ac:dyDescent="0.25">
      <c r="D1242" s="139" t="str">
        <f>'Line Items'!D1871</f>
        <v>Langley Mill</v>
      </c>
      <c r="E1242" s="102"/>
      <c r="F1242" s="140" t="str">
        <f t="shared" si="69"/>
        <v>£000</v>
      </c>
      <c r="G1242" s="283"/>
      <c r="H1242" s="283"/>
      <c r="I1242" s="283"/>
      <c r="J1242" s="283"/>
      <c r="K1242" s="283"/>
      <c r="L1242" s="283"/>
      <c r="M1242" s="283"/>
      <c r="N1242" s="283"/>
      <c r="O1242" s="283"/>
      <c r="P1242" s="283"/>
      <c r="Q1242" s="283"/>
      <c r="R1242" s="283"/>
      <c r="S1242" s="283"/>
      <c r="T1242" s="283"/>
      <c r="U1242" s="283"/>
      <c r="V1242" s="283"/>
      <c r="W1242" s="283"/>
      <c r="X1242" s="283"/>
      <c r="Y1242" s="283"/>
      <c r="Z1242" s="283"/>
      <c r="AA1242" s="283"/>
      <c r="AB1242" s="283"/>
      <c r="AC1242" s="284"/>
      <c r="AE1242" s="285"/>
      <c r="AG1242" s="285"/>
      <c r="AI1242" s="285"/>
      <c r="AK1242" s="301"/>
    </row>
    <row r="1243" spans="4:37" ht="12.75" customHeight="1" outlineLevel="2" x14ac:dyDescent="0.25">
      <c r="D1243" s="139" t="str">
        <f>'Line Items'!D1872</f>
        <v>Langwith - Whaley Thorns</v>
      </c>
      <c r="E1243" s="102"/>
      <c r="F1243" s="140" t="str">
        <f t="shared" si="69"/>
        <v>£000</v>
      </c>
      <c r="G1243" s="283"/>
      <c r="H1243" s="283"/>
      <c r="I1243" s="283"/>
      <c r="J1243" s="283"/>
      <c r="K1243" s="283"/>
      <c r="L1243" s="283"/>
      <c r="M1243" s="283"/>
      <c r="N1243" s="283"/>
      <c r="O1243" s="283"/>
      <c r="P1243" s="283"/>
      <c r="Q1243" s="283"/>
      <c r="R1243" s="283"/>
      <c r="S1243" s="283"/>
      <c r="T1243" s="283"/>
      <c r="U1243" s="283"/>
      <c r="V1243" s="283"/>
      <c r="W1243" s="283"/>
      <c r="X1243" s="283"/>
      <c r="Y1243" s="283"/>
      <c r="Z1243" s="283"/>
      <c r="AA1243" s="283"/>
      <c r="AB1243" s="283"/>
      <c r="AC1243" s="284"/>
      <c r="AE1243" s="285"/>
      <c r="AG1243" s="285"/>
      <c r="AI1243" s="285"/>
      <c r="AK1243" s="301"/>
    </row>
    <row r="1244" spans="4:37" ht="12.75" customHeight="1" outlineLevel="2" x14ac:dyDescent="0.25">
      <c r="D1244" s="139" t="str">
        <f>'Line Items'!D1873</f>
        <v>Leicester</v>
      </c>
      <c r="E1244" s="102"/>
      <c r="F1244" s="140" t="str">
        <f t="shared" si="69"/>
        <v>£000</v>
      </c>
      <c r="G1244" s="283"/>
      <c r="H1244" s="283"/>
      <c r="I1244" s="283"/>
      <c r="J1244" s="283"/>
      <c r="K1244" s="283"/>
      <c r="L1244" s="283"/>
      <c r="M1244" s="283"/>
      <c r="N1244" s="283"/>
      <c r="O1244" s="283"/>
      <c r="P1244" s="283"/>
      <c r="Q1244" s="283"/>
      <c r="R1244" s="283"/>
      <c r="S1244" s="283"/>
      <c r="T1244" s="283"/>
      <c r="U1244" s="283"/>
      <c r="V1244" s="283"/>
      <c r="W1244" s="283"/>
      <c r="X1244" s="283"/>
      <c r="Y1244" s="283"/>
      <c r="Z1244" s="283"/>
      <c r="AA1244" s="283"/>
      <c r="AB1244" s="283"/>
      <c r="AC1244" s="284"/>
      <c r="AE1244" s="285"/>
      <c r="AG1244" s="285"/>
      <c r="AI1244" s="285"/>
      <c r="AK1244" s="301"/>
    </row>
    <row r="1245" spans="4:37" ht="12.75" customHeight="1" outlineLevel="2" x14ac:dyDescent="0.25">
      <c r="D1245" s="139" t="str">
        <f>'Line Items'!D1874</f>
        <v>Lincoln Central</v>
      </c>
      <c r="E1245" s="102"/>
      <c r="F1245" s="140" t="str">
        <f t="shared" si="69"/>
        <v>£000</v>
      </c>
      <c r="G1245" s="283"/>
      <c r="H1245" s="283"/>
      <c r="I1245" s="283"/>
      <c r="J1245" s="283"/>
      <c r="K1245" s="283"/>
      <c r="L1245" s="283"/>
      <c r="M1245" s="283"/>
      <c r="N1245" s="283"/>
      <c r="O1245" s="283"/>
      <c r="P1245" s="283"/>
      <c r="Q1245" s="283"/>
      <c r="R1245" s="283"/>
      <c r="S1245" s="283"/>
      <c r="T1245" s="283"/>
      <c r="U1245" s="283"/>
      <c r="V1245" s="283"/>
      <c r="W1245" s="283"/>
      <c r="X1245" s="283"/>
      <c r="Y1245" s="283"/>
      <c r="Z1245" s="283"/>
      <c r="AA1245" s="283"/>
      <c r="AB1245" s="283"/>
      <c r="AC1245" s="284"/>
      <c r="AE1245" s="285"/>
      <c r="AG1245" s="285"/>
      <c r="AI1245" s="285"/>
      <c r="AK1245" s="301"/>
    </row>
    <row r="1246" spans="4:37" ht="12.75" customHeight="1" outlineLevel="2" x14ac:dyDescent="0.25">
      <c r="D1246" s="139" t="str">
        <f>'Line Items'!D1875</f>
        <v>Long Eaton</v>
      </c>
      <c r="E1246" s="102"/>
      <c r="F1246" s="140" t="str">
        <f t="shared" si="69"/>
        <v>£000</v>
      </c>
      <c r="G1246" s="283"/>
      <c r="H1246" s="283"/>
      <c r="I1246" s="283"/>
      <c r="J1246" s="283"/>
      <c r="K1246" s="283"/>
      <c r="L1246" s="283"/>
      <c r="M1246" s="283"/>
      <c r="N1246" s="283"/>
      <c r="O1246" s="283"/>
      <c r="P1246" s="283"/>
      <c r="Q1246" s="283"/>
      <c r="R1246" s="283"/>
      <c r="S1246" s="283"/>
      <c r="T1246" s="283"/>
      <c r="U1246" s="283"/>
      <c r="V1246" s="283"/>
      <c r="W1246" s="283"/>
      <c r="X1246" s="283"/>
      <c r="Y1246" s="283"/>
      <c r="Z1246" s="283"/>
      <c r="AA1246" s="283"/>
      <c r="AB1246" s="283"/>
      <c r="AC1246" s="284"/>
      <c r="AE1246" s="285"/>
      <c r="AG1246" s="285"/>
      <c r="AI1246" s="285"/>
      <c r="AK1246" s="301"/>
    </row>
    <row r="1247" spans="4:37" ht="12.75" customHeight="1" outlineLevel="2" x14ac:dyDescent="0.25">
      <c r="D1247" s="139" t="str">
        <f>'Line Items'!D1876</f>
        <v>Longport</v>
      </c>
      <c r="E1247" s="102"/>
      <c r="F1247" s="140" t="str">
        <f t="shared" si="69"/>
        <v>£000</v>
      </c>
      <c r="G1247" s="283"/>
      <c r="H1247" s="283"/>
      <c r="I1247" s="283"/>
      <c r="J1247" s="283"/>
      <c r="K1247" s="283"/>
      <c r="L1247" s="283"/>
      <c r="M1247" s="283"/>
      <c r="N1247" s="283"/>
      <c r="O1247" s="283"/>
      <c r="P1247" s="283"/>
      <c r="Q1247" s="283"/>
      <c r="R1247" s="283"/>
      <c r="S1247" s="283"/>
      <c r="T1247" s="283"/>
      <c r="U1247" s="283"/>
      <c r="V1247" s="283"/>
      <c r="W1247" s="283"/>
      <c r="X1247" s="283"/>
      <c r="Y1247" s="283"/>
      <c r="Z1247" s="283"/>
      <c r="AA1247" s="283"/>
      <c r="AB1247" s="283"/>
      <c r="AC1247" s="284"/>
      <c r="AE1247" s="285"/>
      <c r="AG1247" s="285"/>
      <c r="AI1247" s="285"/>
      <c r="AK1247" s="301"/>
    </row>
    <row r="1248" spans="4:37" ht="12.75" customHeight="1" outlineLevel="2" x14ac:dyDescent="0.25">
      <c r="D1248" s="139" t="str">
        <f>'Line Items'!D1877</f>
        <v>Longton</v>
      </c>
      <c r="E1248" s="102"/>
      <c r="F1248" s="140" t="str">
        <f t="shared" si="69"/>
        <v>£000</v>
      </c>
      <c r="G1248" s="283"/>
      <c r="H1248" s="283"/>
      <c r="I1248" s="283"/>
      <c r="J1248" s="283"/>
      <c r="K1248" s="283"/>
      <c r="L1248" s="283"/>
      <c r="M1248" s="283"/>
      <c r="N1248" s="283"/>
      <c r="O1248" s="283"/>
      <c r="P1248" s="283"/>
      <c r="Q1248" s="283"/>
      <c r="R1248" s="283"/>
      <c r="S1248" s="283"/>
      <c r="T1248" s="283"/>
      <c r="U1248" s="283"/>
      <c r="V1248" s="283"/>
      <c r="W1248" s="283"/>
      <c r="X1248" s="283"/>
      <c r="Y1248" s="283"/>
      <c r="Z1248" s="283"/>
      <c r="AA1248" s="283"/>
      <c r="AB1248" s="283"/>
      <c r="AC1248" s="284"/>
      <c r="AE1248" s="285"/>
      <c r="AG1248" s="285"/>
      <c r="AI1248" s="285"/>
      <c r="AK1248" s="301"/>
    </row>
    <row r="1249" spans="4:37" ht="12.75" customHeight="1" outlineLevel="2" x14ac:dyDescent="0.25">
      <c r="D1249" s="139" t="str">
        <f>'Line Items'!D1878</f>
        <v>Loughborough</v>
      </c>
      <c r="E1249" s="102"/>
      <c r="F1249" s="140" t="str">
        <f t="shared" si="69"/>
        <v>£000</v>
      </c>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4"/>
      <c r="AE1249" s="285"/>
      <c r="AG1249" s="285"/>
      <c r="AI1249" s="285"/>
      <c r="AK1249" s="301"/>
    </row>
    <row r="1250" spans="4:37" ht="12.75" customHeight="1" outlineLevel="2" x14ac:dyDescent="0.25">
      <c r="D1250" s="139" t="str">
        <f>'Line Items'!D1879</f>
        <v>Lowdham</v>
      </c>
      <c r="E1250" s="102"/>
      <c r="F1250" s="140" t="str">
        <f t="shared" si="69"/>
        <v>£000</v>
      </c>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4"/>
      <c r="AE1250" s="285"/>
      <c r="AG1250" s="285"/>
      <c r="AI1250" s="285"/>
      <c r="AK1250" s="301"/>
    </row>
    <row r="1251" spans="4:37" ht="12.75" customHeight="1" outlineLevel="2" x14ac:dyDescent="0.25">
      <c r="D1251" s="139" t="str">
        <f>'Line Items'!D1880</f>
        <v>Mansfield</v>
      </c>
      <c r="E1251" s="102"/>
      <c r="F1251" s="140" t="str">
        <f t="shared" si="69"/>
        <v>£000</v>
      </c>
      <c r="G1251" s="283"/>
      <c r="H1251" s="283"/>
      <c r="I1251" s="283"/>
      <c r="J1251" s="283"/>
      <c r="K1251" s="283"/>
      <c r="L1251" s="283"/>
      <c r="M1251" s="283"/>
      <c r="N1251" s="283"/>
      <c r="O1251" s="283"/>
      <c r="P1251" s="283"/>
      <c r="Q1251" s="283"/>
      <c r="R1251" s="283"/>
      <c r="S1251" s="283"/>
      <c r="T1251" s="283"/>
      <c r="U1251" s="283"/>
      <c r="V1251" s="283"/>
      <c r="W1251" s="283"/>
      <c r="X1251" s="283"/>
      <c r="Y1251" s="283"/>
      <c r="Z1251" s="283"/>
      <c r="AA1251" s="283"/>
      <c r="AB1251" s="283"/>
      <c r="AC1251" s="284"/>
      <c r="AE1251" s="285"/>
      <c r="AG1251" s="285"/>
      <c r="AI1251" s="285"/>
      <c r="AK1251" s="301"/>
    </row>
    <row r="1252" spans="4:37" ht="12.75" customHeight="1" outlineLevel="2" x14ac:dyDescent="0.25">
      <c r="D1252" s="139" t="str">
        <f>'Line Items'!D1881</f>
        <v>Mansfield Woodhouse</v>
      </c>
      <c r="E1252" s="102"/>
      <c r="F1252" s="140" t="str">
        <f t="shared" si="69"/>
        <v>£000</v>
      </c>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4"/>
      <c r="AE1252" s="285"/>
      <c r="AG1252" s="285"/>
      <c r="AI1252" s="285"/>
      <c r="AK1252" s="301"/>
    </row>
    <row r="1253" spans="4:37" ht="12.75" customHeight="1" outlineLevel="2" x14ac:dyDescent="0.25">
      <c r="D1253" s="139" t="str">
        <f>'Line Items'!D1882</f>
        <v>Market Harborough</v>
      </c>
      <c r="E1253" s="102"/>
      <c r="F1253" s="140" t="str">
        <f t="shared" si="69"/>
        <v>£000</v>
      </c>
      <c r="G1253" s="283"/>
      <c r="H1253" s="283"/>
      <c r="I1253" s="283"/>
      <c r="J1253" s="283"/>
      <c r="K1253" s="283"/>
      <c r="L1253" s="283"/>
      <c r="M1253" s="283"/>
      <c r="N1253" s="283"/>
      <c r="O1253" s="283"/>
      <c r="P1253" s="283"/>
      <c r="Q1253" s="283"/>
      <c r="R1253" s="283"/>
      <c r="S1253" s="283"/>
      <c r="T1253" s="283"/>
      <c r="U1253" s="283"/>
      <c r="V1253" s="283"/>
      <c r="W1253" s="283"/>
      <c r="X1253" s="283"/>
      <c r="Y1253" s="283"/>
      <c r="Z1253" s="283"/>
      <c r="AA1253" s="283"/>
      <c r="AB1253" s="283"/>
      <c r="AC1253" s="284"/>
      <c r="AE1253" s="285"/>
      <c r="AG1253" s="285"/>
      <c r="AI1253" s="285"/>
      <c r="AK1253" s="301"/>
    </row>
    <row r="1254" spans="4:37" ht="12.75" customHeight="1" outlineLevel="2" x14ac:dyDescent="0.25">
      <c r="D1254" s="139" t="str">
        <f>'Line Items'!D1883</f>
        <v>Market Rasen</v>
      </c>
      <c r="E1254" s="102"/>
      <c r="F1254" s="140" t="str">
        <f t="shared" si="69"/>
        <v>£000</v>
      </c>
      <c r="G1254" s="283"/>
      <c r="H1254" s="283"/>
      <c r="I1254" s="283"/>
      <c r="J1254" s="283"/>
      <c r="K1254" s="283"/>
      <c r="L1254" s="283"/>
      <c r="M1254" s="283"/>
      <c r="N1254" s="283"/>
      <c r="O1254" s="283"/>
      <c r="P1254" s="283"/>
      <c r="Q1254" s="283"/>
      <c r="R1254" s="283"/>
      <c r="S1254" s="283"/>
      <c r="T1254" s="283"/>
      <c r="U1254" s="283"/>
      <c r="V1254" s="283"/>
      <c r="W1254" s="283"/>
      <c r="X1254" s="283"/>
      <c r="Y1254" s="283"/>
      <c r="Z1254" s="283"/>
      <c r="AA1254" s="283"/>
      <c r="AB1254" s="283"/>
      <c r="AC1254" s="284"/>
      <c r="AE1254" s="285"/>
      <c r="AG1254" s="285"/>
      <c r="AI1254" s="285"/>
      <c r="AK1254" s="301"/>
    </row>
    <row r="1255" spans="4:37" ht="12.75" customHeight="1" outlineLevel="2" x14ac:dyDescent="0.25">
      <c r="D1255" s="139" t="str">
        <f>'Line Items'!D1884</f>
        <v>Matlock</v>
      </c>
      <c r="E1255" s="102"/>
      <c r="F1255" s="140" t="str">
        <f t="shared" si="69"/>
        <v>£000</v>
      </c>
      <c r="G1255" s="283"/>
      <c r="H1255" s="283"/>
      <c r="I1255" s="283"/>
      <c r="J1255" s="283"/>
      <c r="K1255" s="283"/>
      <c r="L1255" s="283"/>
      <c r="M1255" s="283"/>
      <c r="N1255" s="283"/>
      <c r="O1255" s="283"/>
      <c r="P1255" s="283"/>
      <c r="Q1255" s="283"/>
      <c r="R1255" s="283"/>
      <c r="S1255" s="283"/>
      <c r="T1255" s="283"/>
      <c r="U1255" s="283"/>
      <c r="V1255" s="283"/>
      <c r="W1255" s="283"/>
      <c r="X1255" s="283"/>
      <c r="Y1255" s="283"/>
      <c r="Z1255" s="283"/>
      <c r="AA1255" s="283"/>
      <c r="AB1255" s="283"/>
      <c r="AC1255" s="284"/>
      <c r="AE1255" s="285"/>
      <c r="AG1255" s="285"/>
      <c r="AI1255" s="285"/>
      <c r="AK1255" s="301"/>
    </row>
    <row r="1256" spans="4:37" ht="12.75" customHeight="1" outlineLevel="2" x14ac:dyDescent="0.25">
      <c r="D1256" s="139" t="str">
        <f>'Line Items'!D1885</f>
        <v>Matlock Bath</v>
      </c>
      <c r="E1256" s="102"/>
      <c r="F1256" s="140" t="str">
        <f t="shared" si="69"/>
        <v>£000</v>
      </c>
      <c r="G1256" s="283"/>
      <c r="H1256" s="283"/>
      <c r="I1256" s="283"/>
      <c r="J1256" s="283"/>
      <c r="K1256" s="283"/>
      <c r="L1256" s="283"/>
      <c r="M1256" s="283"/>
      <c r="N1256" s="283"/>
      <c r="O1256" s="283"/>
      <c r="P1256" s="283"/>
      <c r="Q1256" s="283"/>
      <c r="R1256" s="283"/>
      <c r="S1256" s="283"/>
      <c r="T1256" s="283"/>
      <c r="U1256" s="283"/>
      <c r="V1256" s="283"/>
      <c r="W1256" s="283"/>
      <c r="X1256" s="283"/>
      <c r="Y1256" s="283"/>
      <c r="Z1256" s="283"/>
      <c r="AA1256" s="283"/>
      <c r="AB1256" s="283"/>
      <c r="AC1256" s="284"/>
      <c r="AE1256" s="285"/>
      <c r="AG1256" s="285"/>
      <c r="AI1256" s="285"/>
      <c r="AK1256" s="301"/>
    </row>
    <row r="1257" spans="4:37" ht="12.75" customHeight="1" outlineLevel="2" x14ac:dyDescent="0.25">
      <c r="D1257" s="139" t="str">
        <f>'Line Items'!D1886</f>
        <v>Melton Mowbray</v>
      </c>
      <c r="E1257" s="102"/>
      <c r="F1257" s="140" t="str">
        <f t="shared" si="69"/>
        <v>£000</v>
      </c>
      <c r="G1257" s="283"/>
      <c r="H1257" s="283"/>
      <c r="I1257" s="283"/>
      <c r="J1257" s="283"/>
      <c r="K1257" s="283"/>
      <c r="L1257" s="283"/>
      <c r="M1257" s="283"/>
      <c r="N1257" s="283"/>
      <c r="O1257" s="283"/>
      <c r="P1257" s="283"/>
      <c r="Q1257" s="283"/>
      <c r="R1257" s="283"/>
      <c r="S1257" s="283"/>
      <c r="T1257" s="283"/>
      <c r="U1257" s="283"/>
      <c r="V1257" s="283"/>
      <c r="W1257" s="283"/>
      <c r="X1257" s="283"/>
      <c r="Y1257" s="283"/>
      <c r="Z1257" s="283"/>
      <c r="AA1257" s="283"/>
      <c r="AB1257" s="283"/>
      <c r="AC1257" s="284"/>
      <c r="AE1257" s="285"/>
      <c r="AG1257" s="285"/>
      <c r="AI1257" s="285"/>
      <c r="AK1257" s="301"/>
    </row>
    <row r="1258" spans="4:37" ht="12.75" customHeight="1" outlineLevel="2" x14ac:dyDescent="0.25">
      <c r="D1258" s="139" t="str">
        <f>'Line Items'!D1887</f>
        <v>Metheringham</v>
      </c>
      <c r="E1258" s="102"/>
      <c r="F1258" s="140" t="str">
        <f t="shared" si="69"/>
        <v>£000</v>
      </c>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4"/>
      <c r="AE1258" s="285"/>
      <c r="AG1258" s="285"/>
      <c r="AI1258" s="285"/>
      <c r="AK1258" s="301"/>
    </row>
    <row r="1259" spans="4:37" ht="12.75" customHeight="1" outlineLevel="2" x14ac:dyDescent="0.25">
      <c r="D1259" s="139" t="str">
        <f>'Line Items'!D1888</f>
        <v>Narborough</v>
      </c>
      <c r="E1259" s="102"/>
      <c r="F1259" s="140" t="str">
        <f t="shared" si="69"/>
        <v>£000</v>
      </c>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4"/>
      <c r="AE1259" s="285"/>
      <c r="AG1259" s="285"/>
      <c r="AI1259" s="285"/>
      <c r="AK1259" s="301"/>
    </row>
    <row r="1260" spans="4:37" ht="12.75" customHeight="1" outlineLevel="2" x14ac:dyDescent="0.25">
      <c r="D1260" s="139" t="str">
        <f>'Line Items'!D1889</f>
        <v>Netherfield</v>
      </c>
      <c r="E1260" s="102"/>
      <c r="F1260" s="140" t="str">
        <f t="shared" si="69"/>
        <v>£000</v>
      </c>
      <c r="G1260" s="283"/>
      <c r="H1260" s="283"/>
      <c r="I1260" s="283"/>
      <c r="J1260" s="283"/>
      <c r="K1260" s="283"/>
      <c r="L1260" s="283"/>
      <c r="M1260" s="283"/>
      <c r="N1260" s="283"/>
      <c r="O1260" s="283"/>
      <c r="P1260" s="283"/>
      <c r="Q1260" s="283"/>
      <c r="R1260" s="283"/>
      <c r="S1260" s="283"/>
      <c r="T1260" s="283"/>
      <c r="U1260" s="283"/>
      <c r="V1260" s="283"/>
      <c r="W1260" s="283"/>
      <c r="X1260" s="283"/>
      <c r="Y1260" s="283"/>
      <c r="Z1260" s="283"/>
      <c r="AA1260" s="283"/>
      <c r="AB1260" s="283"/>
      <c r="AC1260" s="284"/>
      <c r="AE1260" s="285"/>
      <c r="AG1260" s="285"/>
      <c r="AI1260" s="285"/>
      <c r="AK1260" s="301"/>
    </row>
    <row r="1261" spans="4:37" ht="12.75" customHeight="1" outlineLevel="2" x14ac:dyDescent="0.25">
      <c r="D1261" s="139" t="str">
        <f>'Line Items'!D1890</f>
        <v>New Clee</v>
      </c>
      <c r="E1261" s="102"/>
      <c r="F1261" s="140" t="str">
        <f t="shared" si="69"/>
        <v>£000</v>
      </c>
      <c r="G1261" s="283"/>
      <c r="H1261" s="283"/>
      <c r="I1261" s="283"/>
      <c r="J1261" s="283"/>
      <c r="K1261" s="283"/>
      <c r="L1261" s="283"/>
      <c r="M1261" s="283"/>
      <c r="N1261" s="283"/>
      <c r="O1261" s="283"/>
      <c r="P1261" s="283"/>
      <c r="Q1261" s="283"/>
      <c r="R1261" s="283"/>
      <c r="S1261" s="283"/>
      <c r="T1261" s="283"/>
      <c r="U1261" s="283"/>
      <c r="V1261" s="283"/>
      <c r="W1261" s="283"/>
      <c r="X1261" s="283"/>
      <c r="Y1261" s="283"/>
      <c r="Z1261" s="283"/>
      <c r="AA1261" s="283"/>
      <c r="AB1261" s="283"/>
      <c r="AC1261" s="284"/>
      <c r="AE1261" s="285"/>
      <c r="AG1261" s="285"/>
      <c r="AI1261" s="285"/>
      <c r="AK1261" s="301"/>
    </row>
    <row r="1262" spans="4:37" ht="12.75" customHeight="1" outlineLevel="2" x14ac:dyDescent="0.25">
      <c r="D1262" s="139" t="str">
        <f>'Line Items'!D1891</f>
        <v>New Holland</v>
      </c>
      <c r="E1262" s="102"/>
      <c r="F1262" s="140" t="str">
        <f t="shared" ref="F1262:F1325" si="70">F1261</f>
        <v>£000</v>
      </c>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4"/>
      <c r="AE1262" s="285"/>
      <c r="AG1262" s="285"/>
      <c r="AI1262" s="285"/>
      <c r="AK1262" s="301"/>
    </row>
    <row r="1263" spans="4:37" ht="12.75" customHeight="1" outlineLevel="2" x14ac:dyDescent="0.25">
      <c r="D1263" s="139" t="str">
        <f>'Line Items'!D1892</f>
        <v>Newark Castle</v>
      </c>
      <c r="E1263" s="102"/>
      <c r="F1263" s="140" t="str">
        <f t="shared" si="70"/>
        <v>£000</v>
      </c>
      <c r="G1263" s="283"/>
      <c r="H1263" s="283"/>
      <c r="I1263" s="283"/>
      <c r="J1263" s="283"/>
      <c r="K1263" s="283"/>
      <c r="L1263" s="283"/>
      <c r="M1263" s="283"/>
      <c r="N1263" s="283"/>
      <c r="O1263" s="283"/>
      <c r="P1263" s="283"/>
      <c r="Q1263" s="283"/>
      <c r="R1263" s="283"/>
      <c r="S1263" s="283"/>
      <c r="T1263" s="283"/>
      <c r="U1263" s="283"/>
      <c r="V1263" s="283"/>
      <c r="W1263" s="283"/>
      <c r="X1263" s="283"/>
      <c r="Y1263" s="283"/>
      <c r="Z1263" s="283"/>
      <c r="AA1263" s="283"/>
      <c r="AB1263" s="283"/>
      <c r="AC1263" s="284"/>
      <c r="AE1263" s="285"/>
      <c r="AG1263" s="285"/>
      <c r="AI1263" s="285"/>
      <c r="AK1263" s="301"/>
    </row>
    <row r="1264" spans="4:37" ht="12.75" customHeight="1" outlineLevel="2" x14ac:dyDescent="0.25">
      <c r="D1264" s="139" t="str">
        <f>'Line Items'!D1893</f>
        <v>Newstead</v>
      </c>
      <c r="E1264" s="102"/>
      <c r="F1264" s="140" t="str">
        <f t="shared" si="70"/>
        <v>£000</v>
      </c>
      <c r="G1264" s="283"/>
      <c r="H1264" s="283"/>
      <c r="I1264" s="283"/>
      <c r="J1264" s="283"/>
      <c r="K1264" s="283"/>
      <c r="L1264" s="283"/>
      <c r="M1264" s="283"/>
      <c r="N1264" s="283"/>
      <c r="O1264" s="283"/>
      <c r="P1264" s="283"/>
      <c r="Q1264" s="283"/>
      <c r="R1264" s="283"/>
      <c r="S1264" s="283"/>
      <c r="T1264" s="283"/>
      <c r="U1264" s="283"/>
      <c r="V1264" s="283"/>
      <c r="W1264" s="283"/>
      <c r="X1264" s="283"/>
      <c r="Y1264" s="283"/>
      <c r="Z1264" s="283"/>
      <c r="AA1264" s="283"/>
      <c r="AB1264" s="283"/>
      <c r="AC1264" s="284"/>
      <c r="AE1264" s="285"/>
      <c r="AG1264" s="285"/>
      <c r="AI1264" s="285"/>
      <c r="AK1264" s="301"/>
    </row>
    <row r="1265" spans="4:37" ht="12.75" customHeight="1" outlineLevel="2" x14ac:dyDescent="0.25">
      <c r="D1265" s="139" t="str">
        <f>'Line Items'!D1894</f>
        <v>Nottingham</v>
      </c>
      <c r="E1265" s="102"/>
      <c r="F1265" s="140" t="str">
        <f t="shared" si="70"/>
        <v>£000</v>
      </c>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4"/>
      <c r="AE1265" s="285"/>
      <c r="AG1265" s="285"/>
      <c r="AI1265" s="285"/>
      <c r="AK1265" s="301"/>
    </row>
    <row r="1266" spans="4:37" ht="12.75" customHeight="1" outlineLevel="2" x14ac:dyDescent="0.25">
      <c r="D1266" s="139" t="str">
        <f>'Line Items'!D1895</f>
        <v>Oakham</v>
      </c>
      <c r="E1266" s="102"/>
      <c r="F1266" s="140" t="str">
        <f t="shared" si="70"/>
        <v>£000</v>
      </c>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4"/>
      <c r="AE1266" s="285"/>
      <c r="AG1266" s="285"/>
      <c r="AI1266" s="285"/>
      <c r="AK1266" s="301"/>
    </row>
    <row r="1267" spans="4:37" ht="12.75" customHeight="1" outlineLevel="2" x14ac:dyDescent="0.25">
      <c r="D1267" s="139" t="str">
        <f>'Line Items'!D1896</f>
        <v>Peartree</v>
      </c>
      <c r="E1267" s="102"/>
      <c r="F1267" s="140" t="str">
        <f t="shared" si="70"/>
        <v>£000</v>
      </c>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4"/>
      <c r="AE1267" s="285"/>
      <c r="AG1267" s="285"/>
      <c r="AI1267" s="285"/>
      <c r="AK1267" s="301"/>
    </row>
    <row r="1268" spans="4:37" ht="12.75" customHeight="1" outlineLevel="2" x14ac:dyDescent="0.25">
      <c r="D1268" s="139" t="str">
        <f>'Line Items'!D1897</f>
        <v>Radcliffe-on-Trent</v>
      </c>
      <c r="E1268" s="102"/>
      <c r="F1268" s="140" t="str">
        <f t="shared" si="70"/>
        <v>£000</v>
      </c>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4"/>
      <c r="AE1268" s="285"/>
      <c r="AG1268" s="285"/>
      <c r="AI1268" s="285"/>
      <c r="AK1268" s="301"/>
    </row>
    <row r="1269" spans="4:37" ht="12.75" customHeight="1" outlineLevel="2" x14ac:dyDescent="0.25">
      <c r="D1269" s="139" t="str">
        <f>'Line Items'!D1898</f>
        <v>Rauceby</v>
      </c>
      <c r="E1269" s="102"/>
      <c r="F1269" s="140" t="str">
        <f t="shared" si="70"/>
        <v>£000</v>
      </c>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4"/>
      <c r="AE1269" s="285"/>
      <c r="AG1269" s="285"/>
      <c r="AI1269" s="285"/>
      <c r="AK1269" s="301"/>
    </row>
    <row r="1270" spans="4:37" ht="12.75" customHeight="1" outlineLevel="2" x14ac:dyDescent="0.25">
      <c r="D1270" s="139" t="str">
        <f>'Line Items'!D1899</f>
        <v>Rolleston</v>
      </c>
      <c r="E1270" s="102"/>
      <c r="F1270" s="140" t="str">
        <f t="shared" si="70"/>
        <v>£000</v>
      </c>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4"/>
      <c r="AE1270" s="285"/>
      <c r="AG1270" s="285"/>
      <c r="AI1270" s="285"/>
      <c r="AK1270" s="301"/>
    </row>
    <row r="1271" spans="4:37" ht="12.75" customHeight="1" outlineLevel="2" x14ac:dyDescent="0.25">
      <c r="D1271" s="139" t="str">
        <f>'Line Items'!D1900</f>
        <v>Ruskington</v>
      </c>
      <c r="E1271" s="102"/>
      <c r="F1271" s="140" t="str">
        <f t="shared" si="70"/>
        <v>£000</v>
      </c>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4"/>
      <c r="AE1271" s="285"/>
      <c r="AG1271" s="285"/>
      <c r="AI1271" s="285"/>
      <c r="AK1271" s="301"/>
    </row>
    <row r="1272" spans="4:37" ht="12.75" customHeight="1" outlineLevel="2" x14ac:dyDescent="0.25">
      <c r="D1272" s="139" t="str">
        <f>'Line Items'!D1901</f>
        <v>Saxilby</v>
      </c>
      <c r="E1272" s="102"/>
      <c r="F1272" s="140" t="str">
        <f t="shared" si="70"/>
        <v>£000</v>
      </c>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4"/>
      <c r="AE1272" s="285"/>
      <c r="AG1272" s="285"/>
      <c r="AI1272" s="285"/>
      <c r="AK1272" s="301"/>
    </row>
    <row r="1273" spans="4:37" ht="12.75" customHeight="1" outlineLevel="2" x14ac:dyDescent="0.25">
      <c r="D1273" s="139" t="str">
        <f>'Line Items'!D1902</f>
        <v>Sheffield</v>
      </c>
      <c r="E1273" s="102"/>
      <c r="F1273" s="140" t="str">
        <f t="shared" si="70"/>
        <v>£000</v>
      </c>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4"/>
      <c r="AE1273" s="285"/>
      <c r="AG1273" s="285"/>
      <c r="AI1273" s="285"/>
      <c r="AK1273" s="301"/>
    </row>
    <row r="1274" spans="4:37" ht="12.75" customHeight="1" outlineLevel="2" x14ac:dyDescent="0.25">
      <c r="D1274" s="139" t="str">
        <f>'Line Items'!D1903</f>
        <v>Shirebrook</v>
      </c>
      <c r="E1274" s="102"/>
      <c r="F1274" s="140" t="str">
        <f t="shared" si="70"/>
        <v>£000</v>
      </c>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4"/>
      <c r="AE1274" s="285"/>
      <c r="AG1274" s="285"/>
      <c r="AI1274" s="285"/>
      <c r="AK1274" s="301"/>
    </row>
    <row r="1275" spans="4:37" ht="12.75" customHeight="1" outlineLevel="2" x14ac:dyDescent="0.25">
      <c r="D1275" s="139" t="str">
        <f>'Line Items'!D1904</f>
        <v>Sileby</v>
      </c>
      <c r="E1275" s="102"/>
      <c r="F1275" s="140" t="str">
        <f t="shared" si="70"/>
        <v>£000</v>
      </c>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4"/>
      <c r="AE1275" s="285"/>
      <c r="AG1275" s="285"/>
      <c r="AI1275" s="285"/>
      <c r="AK1275" s="301"/>
    </row>
    <row r="1276" spans="4:37" ht="12.75" customHeight="1" outlineLevel="2" x14ac:dyDescent="0.25">
      <c r="D1276" s="139" t="str">
        <f>'Line Items'!D1905</f>
        <v>Skegness</v>
      </c>
      <c r="E1276" s="102"/>
      <c r="F1276" s="140" t="str">
        <f t="shared" si="70"/>
        <v>£000</v>
      </c>
      <c r="G1276" s="283"/>
      <c r="H1276" s="283"/>
      <c r="I1276" s="283"/>
      <c r="J1276" s="283"/>
      <c r="K1276" s="283"/>
      <c r="L1276" s="283"/>
      <c r="M1276" s="283"/>
      <c r="N1276" s="283"/>
      <c r="O1276" s="283"/>
      <c r="P1276" s="283"/>
      <c r="Q1276" s="283"/>
      <c r="R1276" s="283"/>
      <c r="S1276" s="283"/>
      <c r="T1276" s="283"/>
      <c r="U1276" s="283"/>
      <c r="V1276" s="283"/>
      <c r="W1276" s="283"/>
      <c r="X1276" s="283"/>
      <c r="Y1276" s="283"/>
      <c r="Z1276" s="283"/>
      <c r="AA1276" s="283"/>
      <c r="AB1276" s="283"/>
      <c r="AC1276" s="284"/>
      <c r="AE1276" s="285"/>
      <c r="AG1276" s="285"/>
      <c r="AI1276" s="285"/>
      <c r="AK1276" s="301"/>
    </row>
    <row r="1277" spans="4:37" ht="12.75" customHeight="1" outlineLevel="2" x14ac:dyDescent="0.25">
      <c r="D1277" s="139" t="str">
        <f>'Line Items'!D1906</f>
        <v>Sleaford</v>
      </c>
      <c r="E1277" s="102"/>
      <c r="F1277" s="140" t="str">
        <f t="shared" si="70"/>
        <v>£000</v>
      </c>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4"/>
      <c r="AE1277" s="285"/>
      <c r="AG1277" s="285"/>
      <c r="AI1277" s="285"/>
      <c r="AK1277" s="301"/>
    </row>
    <row r="1278" spans="4:37" ht="12.75" customHeight="1" outlineLevel="2" x14ac:dyDescent="0.25">
      <c r="D1278" s="139" t="str">
        <f>'Line Items'!D1907</f>
        <v>South Wigston</v>
      </c>
      <c r="E1278" s="102"/>
      <c r="F1278" s="140" t="str">
        <f t="shared" si="70"/>
        <v>£000</v>
      </c>
      <c r="G1278" s="283"/>
      <c r="H1278" s="283"/>
      <c r="I1278" s="283"/>
      <c r="J1278" s="283"/>
      <c r="K1278" s="283"/>
      <c r="L1278" s="283"/>
      <c r="M1278" s="283"/>
      <c r="N1278" s="283"/>
      <c r="O1278" s="283"/>
      <c r="P1278" s="283"/>
      <c r="Q1278" s="283"/>
      <c r="R1278" s="283"/>
      <c r="S1278" s="283"/>
      <c r="T1278" s="283"/>
      <c r="U1278" s="283"/>
      <c r="V1278" s="283"/>
      <c r="W1278" s="283"/>
      <c r="X1278" s="283"/>
      <c r="Y1278" s="283"/>
      <c r="Z1278" s="283"/>
      <c r="AA1278" s="283"/>
      <c r="AB1278" s="283"/>
      <c r="AC1278" s="284"/>
      <c r="AE1278" s="285"/>
      <c r="AG1278" s="285"/>
      <c r="AI1278" s="285"/>
      <c r="AK1278" s="301"/>
    </row>
    <row r="1279" spans="4:37" ht="12.75" customHeight="1" outlineLevel="2" x14ac:dyDescent="0.25">
      <c r="D1279" s="139" t="str">
        <f>'Line Items'!D1908</f>
        <v>Spalding</v>
      </c>
      <c r="E1279" s="102"/>
      <c r="F1279" s="140" t="str">
        <f t="shared" si="70"/>
        <v>£000</v>
      </c>
      <c r="G1279" s="283"/>
      <c r="H1279" s="283"/>
      <c r="I1279" s="283"/>
      <c r="J1279" s="283"/>
      <c r="K1279" s="283"/>
      <c r="L1279" s="283"/>
      <c r="M1279" s="283"/>
      <c r="N1279" s="283"/>
      <c r="O1279" s="283"/>
      <c r="P1279" s="283"/>
      <c r="Q1279" s="283"/>
      <c r="R1279" s="283"/>
      <c r="S1279" s="283"/>
      <c r="T1279" s="283"/>
      <c r="U1279" s="283"/>
      <c r="V1279" s="283"/>
      <c r="W1279" s="283"/>
      <c r="X1279" s="283"/>
      <c r="Y1279" s="283"/>
      <c r="Z1279" s="283"/>
      <c r="AA1279" s="283"/>
      <c r="AB1279" s="283"/>
      <c r="AC1279" s="284"/>
      <c r="AE1279" s="285"/>
      <c r="AG1279" s="285"/>
      <c r="AI1279" s="285"/>
      <c r="AK1279" s="301"/>
    </row>
    <row r="1280" spans="4:37" ht="12.75" customHeight="1" outlineLevel="2" x14ac:dyDescent="0.25">
      <c r="D1280" s="139" t="str">
        <f>'Line Items'!D1909</f>
        <v>Spondon</v>
      </c>
      <c r="E1280" s="102"/>
      <c r="F1280" s="140" t="str">
        <f t="shared" si="70"/>
        <v>£000</v>
      </c>
      <c r="G1280" s="283"/>
      <c r="H1280" s="283"/>
      <c r="I1280" s="283"/>
      <c r="J1280" s="283"/>
      <c r="K1280" s="283"/>
      <c r="L1280" s="283"/>
      <c r="M1280" s="283"/>
      <c r="N1280" s="283"/>
      <c r="O1280" s="283"/>
      <c r="P1280" s="283"/>
      <c r="Q1280" s="283"/>
      <c r="R1280" s="283"/>
      <c r="S1280" s="283"/>
      <c r="T1280" s="283"/>
      <c r="U1280" s="283"/>
      <c r="V1280" s="283"/>
      <c r="W1280" s="283"/>
      <c r="X1280" s="283"/>
      <c r="Y1280" s="283"/>
      <c r="Z1280" s="283"/>
      <c r="AA1280" s="283"/>
      <c r="AB1280" s="283"/>
      <c r="AC1280" s="284"/>
      <c r="AE1280" s="285"/>
      <c r="AG1280" s="285"/>
      <c r="AI1280" s="285"/>
      <c r="AK1280" s="301"/>
    </row>
    <row r="1281" spans="4:37" ht="12.75" customHeight="1" outlineLevel="2" x14ac:dyDescent="0.25">
      <c r="D1281" s="139" t="str">
        <f>'Line Items'!D1910</f>
        <v>Stallingborough</v>
      </c>
      <c r="E1281" s="102"/>
      <c r="F1281" s="140" t="str">
        <f t="shared" si="70"/>
        <v>£000</v>
      </c>
      <c r="G1281" s="283"/>
      <c r="H1281" s="283"/>
      <c r="I1281" s="283"/>
      <c r="J1281" s="283"/>
      <c r="K1281" s="283"/>
      <c r="L1281" s="283"/>
      <c r="M1281" s="283"/>
      <c r="N1281" s="283"/>
      <c r="O1281" s="283"/>
      <c r="P1281" s="283"/>
      <c r="Q1281" s="283"/>
      <c r="R1281" s="283"/>
      <c r="S1281" s="283"/>
      <c r="T1281" s="283"/>
      <c r="U1281" s="283"/>
      <c r="V1281" s="283"/>
      <c r="W1281" s="283"/>
      <c r="X1281" s="283"/>
      <c r="Y1281" s="283"/>
      <c r="Z1281" s="283"/>
      <c r="AA1281" s="283"/>
      <c r="AB1281" s="283"/>
      <c r="AC1281" s="284"/>
      <c r="AE1281" s="285"/>
      <c r="AG1281" s="285"/>
      <c r="AI1281" s="285"/>
      <c r="AK1281" s="301"/>
    </row>
    <row r="1282" spans="4:37" ht="12.75" customHeight="1" outlineLevel="2" x14ac:dyDescent="0.25">
      <c r="D1282" s="139" t="str">
        <f>'Line Items'!D1911</f>
        <v>Stamford</v>
      </c>
      <c r="E1282" s="102"/>
      <c r="F1282" s="140" t="str">
        <f t="shared" si="70"/>
        <v>£000</v>
      </c>
      <c r="G1282" s="283"/>
      <c r="H1282" s="283"/>
      <c r="I1282" s="283"/>
      <c r="J1282" s="283"/>
      <c r="K1282" s="283"/>
      <c r="L1282" s="283"/>
      <c r="M1282" s="283"/>
      <c r="N1282" s="283"/>
      <c r="O1282" s="283"/>
      <c r="P1282" s="283"/>
      <c r="Q1282" s="283"/>
      <c r="R1282" s="283"/>
      <c r="S1282" s="283"/>
      <c r="T1282" s="283"/>
      <c r="U1282" s="283"/>
      <c r="V1282" s="283"/>
      <c r="W1282" s="283"/>
      <c r="X1282" s="283"/>
      <c r="Y1282" s="283"/>
      <c r="Z1282" s="283"/>
      <c r="AA1282" s="283"/>
      <c r="AB1282" s="283"/>
      <c r="AC1282" s="284"/>
      <c r="AE1282" s="285"/>
      <c r="AG1282" s="285"/>
      <c r="AI1282" s="285"/>
      <c r="AK1282" s="301"/>
    </row>
    <row r="1283" spans="4:37" ht="12.75" customHeight="1" outlineLevel="2" x14ac:dyDescent="0.25">
      <c r="D1283" s="139" t="str">
        <f>'Line Items'!D1912</f>
        <v>Sutton Parkway</v>
      </c>
      <c r="E1283" s="102"/>
      <c r="F1283" s="140" t="str">
        <f t="shared" si="70"/>
        <v>£000</v>
      </c>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4"/>
      <c r="AE1283" s="285"/>
      <c r="AG1283" s="285"/>
      <c r="AI1283" s="285"/>
      <c r="AK1283" s="301"/>
    </row>
    <row r="1284" spans="4:37" ht="12.75" customHeight="1" outlineLevel="2" x14ac:dyDescent="0.25">
      <c r="D1284" s="139" t="str">
        <f>'Line Items'!D1913</f>
        <v>Swinderby</v>
      </c>
      <c r="E1284" s="102"/>
      <c r="F1284" s="140" t="str">
        <f t="shared" si="70"/>
        <v>£000</v>
      </c>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4"/>
      <c r="AE1284" s="285"/>
      <c r="AG1284" s="285"/>
      <c r="AI1284" s="285"/>
      <c r="AK1284" s="301"/>
    </row>
    <row r="1285" spans="4:37" ht="12.75" customHeight="1" outlineLevel="2" x14ac:dyDescent="0.25">
      <c r="D1285" s="139" t="str">
        <f>'Line Items'!D1914</f>
        <v>Swineshead</v>
      </c>
      <c r="E1285" s="102"/>
      <c r="F1285" s="140" t="str">
        <f t="shared" si="70"/>
        <v>£000</v>
      </c>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4"/>
      <c r="AE1285" s="285"/>
      <c r="AG1285" s="285"/>
      <c r="AI1285" s="285"/>
      <c r="AK1285" s="301"/>
    </row>
    <row r="1286" spans="4:37" ht="12.75" customHeight="1" outlineLevel="2" x14ac:dyDescent="0.25">
      <c r="D1286" s="139" t="str">
        <f>'Line Items'!D1915</f>
        <v>Syston</v>
      </c>
      <c r="E1286" s="102"/>
      <c r="F1286" s="140" t="str">
        <f t="shared" si="70"/>
        <v>£000</v>
      </c>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4"/>
      <c r="AE1286" s="285"/>
      <c r="AG1286" s="285"/>
      <c r="AI1286" s="285"/>
      <c r="AK1286" s="301"/>
    </row>
    <row r="1287" spans="4:37" ht="12.75" customHeight="1" outlineLevel="2" x14ac:dyDescent="0.25">
      <c r="D1287" s="139" t="str">
        <f>'Line Items'!D1916</f>
        <v>Thornton Abbey</v>
      </c>
      <c r="E1287" s="102"/>
      <c r="F1287" s="140" t="str">
        <f t="shared" si="70"/>
        <v>£000</v>
      </c>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4"/>
      <c r="AE1287" s="285"/>
      <c r="AG1287" s="285"/>
      <c r="AI1287" s="285"/>
      <c r="AK1287" s="301"/>
    </row>
    <row r="1288" spans="4:37" ht="12.75" customHeight="1" outlineLevel="2" x14ac:dyDescent="0.25">
      <c r="D1288" s="139" t="str">
        <f>'Line Items'!D1917</f>
        <v>Thorpe Culvert</v>
      </c>
      <c r="E1288" s="102"/>
      <c r="F1288" s="140" t="str">
        <f t="shared" si="70"/>
        <v>£000</v>
      </c>
      <c r="G1288" s="283"/>
      <c r="H1288" s="283"/>
      <c r="I1288" s="283"/>
      <c r="J1288" s="283"/>
      <c r="K1288" s="283"/>
      <c r="L1288" s="283"/>
      <c r="M1288" s="283"/>
      <c r="N1288" s="283"/>
      <c r="O1288" s="283"/>
      <c r="P1288" s="283"/>
      <c r="Q1288" s="283"/>
      <c r="R1288" s="283"/>
      <c r="S1288" s="283"/>
      <c r="T1288" s="283"/>
      <c r="U1288" s="283"/>
      <c r="V1288" s="283"/>
      <c r="W1288" s="283"/>
      <c r="X1288" s="283"/>
      <c r="Y1288" s="283"/>
      <c r="Z1288" s="283"/>
      <c r="AA1288" s="283"/>
      <c r="AB1288" s="283"/>
      <c r="AC1288" s="284"/>
      <c r="AE1288" s="285"/>
      <c r="AG1288" s="285"/>
      <c r="AI1288" s="285"/>
      <c r="AK1288" s="301"/>
    </row>
    <row r="1289" spans="4:37" ht="12.75" customHeight="1" outlineLevel="2" x14ac:dyDescent="0.25">
      <c r="D1289" s="139" t="str">
        <f>'Line Items'!D1918</f>
        <v>Thurgarton</v>
      </c>
      <c r="E1289" s="102"/>
      <c r="F1289" s="140" t="str">
        <f t="shared" si="70"/>
        <v>£000</v>
      </c>
      <c r="G1289" s="283"/>
      <c r="H1289" s="283"/>
      <c r="I1289" s="283"/>
      <c r="J1289" s="283"/>
      <c r="K1289" s="283"/>
      <c r="L1289" s="283"/>
      <c r="M1289" s="283"/>
      <c r="N1289" s="283"/>
      <c r="O1289" s="283"/>
      <c r="P1289" s="283"/>
      <c r="Q1289" s="283"/>
      <c r="R1289" s="283"/>
      <c r="S1289" s="283"/>
      <c r="T1289" s="283"/>
      <c r="U1289" s="283"/>
      <c r="V1289" s="283"/>
      <c r="W1289" s="283"/>
      <c r="X1289" s="283"/>
      <c r="Y1289" s="283"/>
      <c r="Z1289" s="283"/>
      <c r="AA1289" s="283"/>
      <c r="AB1289" s="283"/>
      <c r="AC1289" s="284"/>
      <c r="AE1289" s="285"/>
      <c r="AG1289" s="285"/>
      <c r="AI1289" s="285"/>
      <c r="AK1289" s="301"/>
    </row>
    <row r="1290" spans="4:37" ht="12.75" customHeight="1" outlineLevel="2" x14ac:dyDescent="0.25">
      <c r="D1290" s="139" t="str">
        <f>'Line Items'!D1919</f>
        <v>Tutbury &amp; Hatton</v>
      </c>
      <c r="E1290" s="102"/>
      <c r="F1290" s="140" t="str">
        <f t="shared" si="70"/>
        <v>£000</v>
      </c>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4"/>
      <c r="AE1290" s="285"/>
      <c r="AG1290" s="285"/>
      <c r="AI1290" s="285"/>
      <c r="AK1290" s="301"/>
    </row>
    <row r="1291" spans="4:37" ht="12.75" customHeight="1" outlineLevel="2" x14ac:dyDescent="0.25">
      <c r="D1291" s="139" t="str">
        <f>'Line Items'!D1920</f>
        <v>Ulceby</v>
      </c>
      <c r="E1291" s="102"/>
      <c r="F1291" s="140" t="str">
        <f t="shared" si="70"/>
        <v>£000</v>
      </c>
      <c r="G1291" s="283"/>
      <c r="H1291" s="283"/>
      <c r="I1291" s="283"/>
      <c r="J1291" s="283"/>
      <c r="K1291" s="283"/>
      <c r="L1291" s="283"/>
      <c r="M1291" s="283"/>
      <c r="N1291" s="283"/>
      <c r="O1291" s="283"/>
      <c r="P1291" s="283"/>
      <c r="Q1291" s="283"/>
      <c r="R1291" s="283"/>
      <c r="S1291" s="283"/>
      <c r="T1291" s="283"/>
      <c r="U1291" s="283"/>
      <c r="V1291" s="283"/>
      <c r="W1291" s="283"/>
      <c r="X1291" s="283"/>
      <c r="Y1291" s="283"/>
      <c r="Z1291" s="283"/>
      <c r="AA1291" s="283"/>
      <c r="AB1291" s="283"/>
      <c r="AC1291" s="284"/>
      <c r="AE1291" s="285"/>
      <c r="AG1291" s="285"/>
      <c r="AI1291" s="285"/>
      <c r="AK1291" s="301"/>
    </row>
    <row r="1292" spans="4:37" ht="12.75" customHeight="1" outlineLevel="2" x14ac:dyDescent="0.25">
      <c r="D1292" s="139" t="str">
        <f>'Line Items'!D1921</f>
        <v>Uttoxeter</v>
      </c>
      <c r="E1292" s="102"/>
      <c r="F1292" s="140" t="str">
        <f t="shared" si="70"/>
        <v>£000</v>
      </c>
      <c r="G1292" s="283"/>
      <c r="H1292" s="283"/>
      <c r="I1292" s="283"/>
      <c r="J1292" s="283"/>
      <c r="K1292" s="283"/>
      <c r="L1292" s="283"/>
      <c r="M1292" s="283"/>
      <c r="N1292" s="283"/>
      <c r="O1292" s="283"/>
      <c r="P1292" s="283"/>
      <c r="Q1292" s="283"/>
      <c r="R1292" s="283"/>
      <c r="S1292" s="283"/>
      <c r="T1292" s="283"/>
      <c r="U1292" s="283"/>
      <c r="V1292" s="283"/>
      <c r="W1292" s="283"/>
      <c r="X1292" s="283"/>
      <c r="Y1292" s="283"/>
      <c r="Z1292" s="283"/>
      <c r="AA1292" s="283"/>
      <c r="AB1292" s="283"/>
      <c r="AC1292" s="284"/>
      <c r="AE1292" s="285"/>
      <c r="AG1292" s="285"/>
      <c r="AI1292" s="285"/>
      <c r="AK1292" s="301"/>
    </row>
    <row r="1293" spans="4:37" ht="12.75" customHeight="1" outlineLevel="2" x14ac:dyDescent="0.25">
      <c r="D1293" s="139" t="str">
        <f>'Line Items'!D1922</f>
        <v>Wainfleet</v>
      </c>
      <c r="E1293" s="102"/>
      <c r="F1293" s="140" t="str">
        <f t="shared" si="70"/>
        <v>£000</v>
      </c>
      <c r="G1293" s="283"/>
      <c r="H1293" s="283"/>
      <c r="I1293" s="283"/>
      <c r="J1293" s="283"/>
      <c r="K1293" s="283"/>
      <c r="L1293" s="283"/>
      <c r="M1293" s="283"/>
      <c r="N1293" s="283"/>
      <c r="O1293" s="283"/>
      <c r="P1293" s="283"/>
      <c r="Q1293" s="283"/>
      <c r="R1293" s="283"/>
      <c r="S1293" s="283"/>
      <c r="T1293" s="283"/>
      <c r="U1293" s="283"/>
      <c r="V1293" s="283"/>
      <c r="W1293" s="283"/>
      <c r="X1293" s="283"/>
      <c r="Y1293" s="283"/>
      <c r="Z1293" s="283"/>
      <c r="AA1293" s="283"/>
      <c r="AB1293" s="283"/>
      <c r="AC1293" s="284"/>
      <c r="AE1293" s="285"/>
      <c r="AG1293" s="285"/>
      <c r="AI1293" s="285"/>
      <c r="AK1293" s="301"/>
    </row>
    <row r="1294" spans="4:37" ht="12.75" customHeight="1" outlineLevel="2" x14ac:dyDescent="0.25">
      <c r="D1294" s="139" t="str">
        <f>'Line Items'!D1923</f>
        <v>Wellingborough</v>
      </c>
      <c r="E1294" s="102"/>
      <c r="F1294" s="140" t="str">
        <f t="shared" si="70"/>
        <v>£000</v>
      </c>
      <c r="G1294" s="283"/>
      <c r="H1294" s="283"/>
      <c r="I1294" s="283"/>
      <c r="J1294" s="283"/>
      <c r="K1294" s="283"/>
      <c r="L1294" s="283"/>
      <c r="M1294" s="283"/>
      <c r="N1294" s="283"/>
      <c r="O1294" s="283"/>
      <c r="P1294" s="283"/>
      <c r="Q1294" s="283"/>
      <c r="R1294" s="283"/>
      <c r="S1294" s="283"/>
      <c r="T1294" s="283"/>
      <c r="U1294" s="283"/>
      <c r="V1294" s="283"/>
      <c r="W1294" s="283"/>
      <c r="X1294" s="283"/>
      <c r="Y1294" s="283"/>
      <c r="Z1294" s="283"/>
      <c r="AA1294" s="283"/>
      <c r="AB1294" s="283"/>
      <c r="AC1294" s="284"/>
      <c r="AE1294" s="285"/>
      <c r="AG1294" s="285"/>
      <c r="AI1294" s="285"/>
      <c r="AK1294" s="301"/>
    </row>
    <row r="1295" spans="4:37" ht="12.75" customHeight="1" outlineLevel="2" x14ac:dyDescent="0.25">
      <c r="D1295" s="139" t="str">
        <f>'Line Items'!D1924</f>
        <v>Whatstandwell</v>
      </c>
      <c r="E1295" s="102"/>
      <c r="F1295" s="140" t="str">
        <f t="shared" si="70"/>
        <v>£000</v>
      </c>
      <c r="G1295" s="283"/>
      <c r="H1295" s="283"/>
      <c r="I1295" s="283"/>
      <c r="J1295" s="283"/>
      <c r="K1295" s="283"/>
      <c r="L1295" s="283"/>
      <c r="M1295" s="283"/>
      <c r="N1295" s="283"/>
      <c r="O1295" s="283"/>
      <c r="P1295" s="283"/>
      <c r="Q1295" s="283"/>
      <c r="R1295" s="283"/>
      <c r="S1295" s="283"/>
      <c r="T1295" s="283"/>
      <c r="U1295" s="283"/>
      <c r="V1295" s="283"/>
      <c r="W1295" s="283"/>
      <c r="X1295" s="283"/>
      <c r="Y1295" s="283"/>
      <c r="Z1295" s="283"/>
      <c r="AA1295" s="283"/>
      <c r="AB1295" s="283"/>
      <c r="AC1295" s="284"/>
      <c r="AE1295" s="285"/>
      <c r="AG1295" s="285"/>
      <c r="AI1295" s="285"/>
      <c r="AK1295" s="301"/>
    </row>
    <row r="1296" spans="4:37" ht="12.75" customHeight="1" outlineLevel="2" x14ac:dyDescent="0.25">
      <c r="D1296" s="139" t="str">
        <f>'Line Items'!D1925</f>
        <v>Whitwell</v>
      </c>
      <c r="E1296" s="102"/>
      <c r="F1296" s="140" t="str">
        <f t="shared" si="70"/>
        <v>£000</v>
      </c>
      <c r="G1296" s="283"/>
      <c r="H1296" s="283"/>
      <c r="I1296" s="283"/>
      <c r="J1296" s="283"/>
      <c r="K1296" s="283"/>
      <c r="L1296" s="283"/>
      <c r="M1296" s="283"/>
      <c r="N1296" s="283"/>
      <c r="O1296" s="283"/>
      <c r="P1296" s="283"/>
      <c r="Q1296" s="283"/>
      <c r="R1296" s="283"/>
      <c r="S1296" s="283"/>
      <c r="T1296" s="283"/>
      <c r="U1296" s="283"/>
      <c r="V1296" s="283"/>
      <c r="W1296" s="283"/>
      <c r="X1296" s="283"/>
      <c r="Y1296" s="283"/>
      <c r="Z1296" s="283"/>
      <c r="AA1296" s="283"/>
      <c r="AB1296" s="283"/>
      <c r="AC1296" s="284"/>
      <c r="AE1296" s="285"/>
      <c r="AG1296" s="285"/>
      <c r="AI1296" s="285"/>
      <c r="AK1296" s="301"/>
    </row>
    <row r="1297" spans="4:37" ht="12.75" customHeight="1" outlineLevel="2" x14ac:dyDescent="0.25">
      <c r="D1297" s="139" t="str">
        <f>'Line Items'!D1926</f>
        <v>Willington</v>
      </c>
      <c r="E1297" s="102"/>
      <c r="F1297" s="140" t="str">
        <f t="shared" si="70"/>
        <v>£000</v>
      </c>
      <c r="G1297" s="283"/>
      <c r="H1297" s="283"/>
      <c r="I1297" s="283"/>
      <c r="J1297" s="283"/>
      <c r="K1297" s="283"/>
      <c r="L1297" s="283"/>
      <c r="M1297" s="283"/>
      <c r="N1297" s="283"/>
      <c r="O1297" s="283"/>
      <c r="P1297" s="283"/>
      <c r="Q1297" s="283"/>
      <c r="R1297" s="283"/>
      <c r="S1297" s="283"/>
      <c r="T1297" s="283"/>
      <c r="U1297" s="283"/>
      <c r="V1297" s="283"/>
      <c r="W1297" s="283"/>
      <c r="X1297" s="283"/>
      <c r="Y1297" s="283"/>
      <c r="Z1297" s="283"/>
      <c r="AA1297" s="283"/>
      <c r="AB1297" s="283"/>
      <c r="AC1297" s="284"/>
      <c r="AE1297" s="285"/>
      <c r="AG1297" s="285"/>
      <c r="AI1297" s="285"/>
      <c r="AK1297" s="301"/>
    </row>
    <row r="1298" spans="4:37" ht="12.75" customHeight="1" outlineLevel="2" x14ac:dyDescent="0.25">
      <c r="D1298" s="139" t="str">
        <f>'Line Items'!D1927</f>
        <v>SFO Station Access Charge LTC (TRR) - Line 103]</v>
      </c>
      <c r="E1298" s="102"/>
      <c r="F1298" s="140" t="str">
        <f t="shared" si="70"/>
        <v>£000</v>
      </c>
      <c r="G1298" s="283"/>
      <c r="H1298" s="283"/>
      <c r="I1298" s="283"/>
      <c r="J1298" s="283"/>
      <c r="K1298" s="283"/>
      <c r="L1298" s="283"/>
      <c r="M1298" s="283"/>
      <c r="N1298" s="283"/>
      <c r="O1298" s="283"/>
      <c r="P1298" s="283"/>
      <c r="Q1298" s="283"/>
      <c r="R1298" s="283"/>
      <c r="S1298" s="283"/>
      <c r="T1298" s="283"/>
      <c r="U1298" s="283"/>
      <c r="V1298" s="283"/>
      <c r="W1298" s="283"/>
      <c r="X1298" s="283"/>
      <c r="Y1298" s="283"/>
      <c r="Z1298" s="283"/>
      <c r="AA1298" s="283"/>
      <c r="AB1298" s="283"/>
      <c r="AC1298" s="284"/>
      <c r="AE1298" s="285"/>
      <c r="AG1298" s="285"/>
      <c r="AI1298" s="285"/>
      <c r="AK1298" s="301"/>
    </row>
    <row r="1299" spans="4:37" ht="12.75" customHeight="1" outlineLevel="2" x14ac:dyDescent="0.25">
      <c r="D1299" s="139" t="str">
        <f>'Line Items'!D1928</f>
        <v>SFO Station Access Charge LTC (TRR) - Line 104]</v>
      </c>
      <c r="E1299" s="102"/>
      <c r="F1299" s="140" t="str">
        <f t="shared" si="70"/>
        <v>£000</v>
      </c>
      <c r="G1299" s="283"/>
      <c r="H1299" s="283"/>
      <c r="I1299" s="283"/>
      <c r="J1299" s="283"/>
      <c r="K1299" s="283"/>
      <c r="L1299" s="283"/>
      <c r="M1299" s="283"/>
      <c r="N1299" s="283"/>
      <c r="O1299" s="283"/>
      <c r="P1299" s="283"/>
      <c r="Q1299" s="283"/>
      <c r="R1299" s="283"/>
      <c r="S1299" s="283"/>
      <c r="T1299" s="283"/>
      <c r="U1299" s="283"/>
      <c r="V1299" s="283"/>
      <c r="W1299" s="283"/>
      <c r="X1299" s="283"/>
      <c r="Y1299" s="283"/>
      <c r="Z1299" s="283"/>
      <c r="AA1299" s="283"/>
      <c r="AB1299" s="283"/>
      <c r="AC1299" s="284"/>
      <c r="AE1299" s="285"/>
      <c r="AG1299" s="285"/>
      <c r="AI1299" s="285"/>
      <c r="AK1299" s="301"/>
    </row>
    <row r="1300" spans="4:37" ht="12.75" customHeight="1" outlineLevel="2" x14ac:dyDescent="0.25">
      <c r="D1300" s="139" t="str">
        <f>'Line Items'!D1929</f>
        <v>SFO Station Access Charge LTC (TRR) - Line 105]</v>
      </c>
      <c r="E1300" s="102"/>
      <c r="F1300" s="140" t="str">
        <f t="shared" si="70"/>
        <v>£000</v>
      </c>
      <c r="G1300" s="283"/>
      <c r="H1300" s="283"/>
      <c r="I1300" s="283"/>
      <c r="J1300" s="283"/>
      <c r="K1300" s="283"/>
      <c r="L1300" s="283"/>
      <c r="M1300" s="283"/>
      <c r="N1300" s="283"/>
      <c r="O1300" s="283"/>
      <c r="P1300" s="283"/>
      <c r="Q1300" s="283"/>
      <c r="R1300" s="283"/>
      <c r="S1300" s="283"/>
      <c r="T1300" s="283"/>
      <c r="U1300" s="283"/>
      <c r="V1300" s="283"/>
      <c r="W1300" s="283"/>
      <c r="X1300" s="283"/>
      <c r="Y1300" s="283"/>
      <c r="Z1300" s="283"/>
      <c r="AA1300" s="283"/>
      <c r="AB1300" s="283"/>
      <c r="AC1300" s="284"/>
      <c r="AE1300" s="285"/>
      <c r="AG1300" s="285"/>
      <c r="AI1300" s="285"/>
      <c r="AK1300" s="301"/>
    </row>
    <row r="1301" spans="4:37" ht="12.75" customHeight="1" outlineLevel="2" x14ac:dyDescent="0.25">
      <c r="D1301" s="139" t="str">
        <f>'Line Items'!D1930</f>
        <v>SFO Station Access Charge LTC (TRR) - Line 106]</v>
      </c>
      <c r="E1301" s="102"/>
      <c r="F1301" s="140" t="str">
        <f t="shared" si="70"/>
        <v>£000</v>
      </c>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4"/>
      <c r="AE1301" s="285"/>
      <c r="AG1301" s="285"/>
      <c r="AI1301" s="285"/>
      <c r="AK1301" s="301"/>
    </row>
    <row r="1302" spans="4:37" ht="12.75" customHeight="1" outlineLevel="2" x14ac:dyDescent="0.25">
      <c r="D1302" s="139" t="str">
        <f>'Line Items'!D1931</f>
        <v>SFO Station Access Charge LTC (TRR) - Line 107]</v>
      </c>
      <c r="E1302" s="102"/>
      <c r="F1302" s="140" t="str">
        <f t="shared" si="70"/>
        <v>£000</v>
      </c>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4"/>
      <c r="AE1302" s="285"/>
      <c r="AG1302" s="285"/>
      <c r="AI1302" s="285"/>
      <c r="AK1302" s="301"/>
    </row>
    <row r="1303" spans="4:37" ht="12.75" customHeight="1" outlineLevel="2" x14ac:dyDescent="0.25">
      <c r="D1303" s="139" t="str">
        <f>'Line Items'!D1932</f>
        <v>SFO Station Access Charge LTC (TRR) - Line 108]</v>
      </c>
      <c r="E1303" s="102"/>
      <c r="F1303" s="140" t="str">
        <f t="shared" si="70"/>
        <v>£000</v>
      </c>
      <c r="G1303" s="283"/>
      <c r="H1303" s="283"/>
      <c r="I1303" s="283"/>
      <c r="J1303" s="283"/>
      <c r="K1303" s="283"/>
      <c r="L1303" s="283"/>
      <c r="M1303" s="283"/>
      <c r="N1303" s="283"/>
      <c r="O1303" s="283"/>
      <c r="P1303" s="283"/>
      <c r="Q1303" s="283"/>
      <c r="R1303" s="283"/>
      <c r="S1303" s="283"/>
      <c r="T1303" s="283"/>
      <c r="U1303" s="283"/>
      <c r="V1303" s="283"/>
      <c r="W1303" s="283"/>
      <c r="X1303" s="283"/>
      <c r="Y1303" s="283"/>
      <c r="Z1303" s="283"/>
      <c r="AA1303" s="283"/>
      <c r="AB1303" s="283"/>
      <c r="AC1303" s="284"/>
      <c r="AE1303" s="285"/>
      <c r="AG1303" s="285"/>
      <c r="AI1303" s="285"/>
      <c r="AK1303" s="301"/>
    </row>
    <row r="1304" spans="4:37" ht="12.75" customHeight="1" outlineLevel="2" x14ac:dyDescent="0.25">
      <c r="D1304" s="139" t="str">
        <f>'Line Items'!D1933</f>
        <v>SFO Station Access Charge LTC (TRR) - Line 109]</v>
      </c>
      <c r="E1304" s="102"/>
      <c r="F1304" s="140" t="str">
        <f t="shared" si="70"/>
        <v>£000</v>
      </c>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4"/>
      <c r="AE1304" s="285"/>
      <c r="AG1304" s="285"/>
      <c r="AI1304" s="285"/>
      <c r="AK1304" s="301"/>
    </row>
    <row r="1305" spans="4:37" ht="12.75" customHeight="1" outlineLevel="2" x14ac:dyDescent="0.25">
      <c r="D1305" s="139" t="str">
        <f>'Line Items'!D1934</f>
        <v>SFO Station Access Charge LTC (TRR) - Line 110]</v>
      </c>
      <c r="E1305" s="102"/>
      <c r="F1305" s="140" t="str">
        <f t="shared" si="70"/>
        <v>£000</v>
      </c>
      <c r="G1305" s="283"/>
      <c r="H1305" s="283"/>
      <c r="I1305" s="283"/>
      <c r="J1305" s="283"/>
      <c r="K1305" s="283"/>
      <c r="L1305" s="283"/>
      <c r="M1305" s="283"/>
      <c r="N1305" s="283"/>
      <c r="O1305" s="283"/>
      <c r="P1305" s="283"/>
      <c r="Q1305" s="283"/>
      <c r="R1305" s="283"/>
      <c r="S1305" s="283"/>
      <c r="T1305" s="283"/>
      <c r="U1305" s="283"/>
      <c r="V1305" s="283"/>
      <c r="W1305" s="283"/>
      <c r="X1305" s="283"/>
      <c r="Y1305" s="283"/>
      <c r="Z1305" s="283"/>
      <c r="AA1305" s="283"/>
      <c r="AB1305" s="283"/>
      <c r="AC1305" s="284"/>
      <c r="AE1305" s="285"/>
      <c r="AG1305" s="285"/>
      <c r="AI1305" s="285"/>
      <c r="AK1305" s="301"/>
    </row>
    <row r="1306" spans="4:37" ht="12.75" customHeight="1" outlineLevel="2" x14ac:dyDescent="0.25">
      <c r="D1306" s="139" t="str">
        <f>'Line Items'!D1935</f>
        <v>SFO Station Access Charge LTC (TRR) - Line 111]</v>
      </c>
      <c r="E1306" s="102"/>
      <c r="F1306" s="140" t="str">
        <f t="shared" si="70"/>
        <v>£000</v>
      </c>
      <c r="G1306" s="283"/>
      <c r="H1306" s="283"/>
      <c r="I1306" s="283"/>
      <c r="J1306" s="283"/>
      <c r="K1306" s="283"/>
      <c r="L1306" s="283"/>
      <c r="M1306" s="283"/>
      <c r="N1306" s="283"/>
      <c r="O1306" s="283"/>
      <c r="P1306" s="283"/>
      <c r="Q1306" s="283"/>
      <c r="R1306" s="283"/>
      <c r="S1306" s="283"/>
      <c r="T1306" s="283"/>
      <c r="U1306" s="283"/>
      <c r="V1306" s="283"/>
      <c r="W1306" s="283"/>
      <c r="X1306" s="283"/>
      <c r="Y1306" s="283"/>
      <c r="Z1306" s="283"/>
      <c r="AA1306" s="283"/>
      <c r="AB1306" s="283"/>
      <c r="AC1306" s="284"/>
      <c r="AE1306" s="285"/>
      <c r="AG1306" s="285"/>
      <c r="AI1306" s="285"/>
      <c r="AK1306" s="301"/>
    </row>
    <row r="1307" spans="4:37" ht="12.75" customHeight="1" outlineLevel="2" x14ac:dyDescent="0.25">
      <c r="D1307" s="139" t="str">
        <f>'Line Items'!D1936</f>
        <v>SFO Station Access Charge LTC (TRR) - Line 112]</v>
      </c>
      <c r="E1307" s="102"/>
      <c r="F1307" s="140" t="str">
        <f t="shared" si="70"/>
        <v>£000</v>
      </c>
      <c r="G1307" s="283"/>
      <c r="H1307" s="283"/>
      <c r="I1307" s="283"/>
      <c r="J1307" s="283"/>
      <c r="K1307" s="283"/>
      <c r="L1307" s="283"/>
      <c r="M1307" s="283"/>
      <c r="N1307" s="283"/>
      <c r="O1307" s="283"/>
      <c r="P1307" s="283"/>
      <c r="Q1307" s="283"/>
      <c r="R1307" s="283"/>
      <c r="S1307" s="283"/>
      <c r="T1307" s="283"/>
      <c r="U1307" s="283"/>
      <c r="V1307" s="283"/>
      <c r="W1307" s="283"/>
      <c r="X1307" s="283"/>
      <c r="Y1307" s="283"/>
      <c r="Z1307" s="283"/>
      <c r="AA1307" s="283"/>
      <c r="AB1307" s="283"/>
      <c r="AC1307" s="284"/>
      <c r="AE1307" s="285"/>
      <c r="AG1307" s="285"/>
      <c r="AI1307" s="285"/>
      <c r="AK1307" s="301"/>
    </row>
    <row r="1308" spans="4:37" ht="12.75" customHeight="1" outlineLevel="2" x14ac:dyDescent="0.25">
      <c r="D1308" s="139" t="str">
        <f>'Line Items'!D1937</f>
        <v>SFO Station Access Charge LTC (TRR) - Line 113]</v>
      </c>
      <c r="E1308" s="102"/>
      <c r="F1308" s="140" t="str">
        <f t="shared" si="70"/>
        <v>£000</v>
      </c>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4"/>
      <c r="AE1308" s="285"/>
      <c r="AG1308" s="285"/>
      <c r="AI1308" s="285"/>
      <c r="AK1308" s="301"/>
    </row>
    <row r="1309" spans="4:37" ht="12.75" customHeight="1" outlineLevel="2" x14ac:dyDescent="0.25">
      <c r="D1309" s="139" t="str">
        <f>'Line Items'!D1938</f>
        <v>SFO Station Access Charge LTC (TRR) - Line 114]</v>
      </c>
      <c r="E1309" s="102"/>
      <c r="F1309" s="140" t="str">
        <f t="shared" si="70"/>
        <v>£000</v>
      </c>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4"/>
      <c r="AE1309" s="285"/>
      <c r="AG1309" s="285"/>
      <c r="AI1309" s="285"/>
      <c r="AK1309" s="301"/>
    </row>
    <row r="1310" spans="4:37" ht="12.75" customHeight="1" outlineLevel="2" x14ac:dyDescent="0.25">
      <c r="D1310" s="139" t="str">
        <f>'Line Items'!D1939</f>
        <v>SFO Station Access Charge LTC (TRR) - Line 115]</v>
      </c>
      <c r="E1310" s="102"/>
      <c r="F1310" s="140" t="str">
        <f t="shared" si="70"/>
        <v>£000</v>
      </c>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4"/>
      <c r="AE1310" s="285"/>
      <c r="AG1310" s="285"/>
      <c r="AI1310" s="285"/>
      <c r="AK1310" s="301"/>
    </row>
    <row r="1311" spans="4:37" ht="12.75" customHeight="1" outlineLevel="2" x14ac:dyDescent="0.25">
      <c r="D1311" s="139" t="str">
        <f>'Line Items'!D1940</f>
        <v>SFO Station Access Charge LTC (TRR) - Line 116]</v>
      </c>
      <c r="E1311" s="102"/>
      <c r="F1311" s="140" t="str">
        <f t="shared" si="70"/>
        <v>£000</v>
      </c>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4"/>
      <c r="AE1311" s="285"/>
      <c r="AG1311" s="285"/>
      <c r="AI1311" s="285"/>
      <c r="AK1311" s="301"/>
    </row>
    <row r="1312" spans="4:37" ht="12.75" customHeight="1" outlineLevel="2" x14ac:dyDescent="0.25">
      <c r="D1312" s="139" t="str">
        <f>'Line Items'!D1941</f>
        <v>SFO Station Access Charge LTC (TRR) - Line 117]</v>
      </c>
      <c r="E1312" s="102"/>
      <c r="F1312" s="140" t="str">
        <f t="shared" si="70"/>
        <v>£000</v>
      </c>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4"/>
      <c r="AE1312" s="285"/>
      <c r="AG1312" s="285"/>
      <c r="AI1312" s="285"/>
      <c r="AK1312" s="301"/>
    </row>
    <row r="1313" spans="4:37" ht="12.75" customHeight="1" outlineLevel="2" x14ac:dyDescent="0.25">
      <c r="D1313" s="139" t="str">
        <f>'Line Items'!D1942</f>
        <v>SFO Station Access Charge LTC (TRR) - Line 118]</v>
      </c>
      <c r="E1313" s="102"/>
      <c r="F1313" s="140" t="str">
        <f t="shared" si="70"/>
        <v>£000</v>
      </c>
      <c r="G1313" s="283"/>
      <c r="H1313" s="283"/>
      <c r="I1313" s="283"/>
      <c r="J1313" s="283"/>
      <c r="K1313" s="283"/>
      <c r="L1313" s="283"/>
      <c r="M1313" s="283"/>
      <c r="N1313" s="283"/>
      <c r="O1313" s="283"/>
      <c r="P1313" s="283"/>
      <c r="Q1313" s="283"/>
      <c r="R1313" s="283"/>
      <c r="S1313" s="283"/>
      <c r="T1313" s="283"/>
      <c r="U1313" s="283"/>
      <c r="V1313" s="283"/>
      <c r="W1313" s="283"/>
      <c r="X1313" s="283"/>
      <c r="Y1313" s="283"/>
      <c r="Z1313" s="283"/>
      <c r="AA1313" s="283"/>
      <c r="AB1313" s="283"/>
      <c r="AC1313" s="284"/>
      <c r="AE1313" s="285"/>
      <c r="AG1313" s="285"/>
      <c r="AI1313" s="285"/>
      <c r="AK1313" s="301"/>
    </row>
    <row r="1314" spans="4:37" ht="12.75" customHeight="1" outlineLevel="2" x14ac:dyDescent="0.25">
      <c r="D1314" s="139" t="str">
        <f>'Line Items'!D1943</f>
        <v>SFO Station Access Charge LTC (TRR) - Line 119]</v>
      </c>
      <c r="E1314" s="102"/>
      <c r="F1314" s="140" t="str">
        <f t="shared" si="70"/>
        <v>£000</v>
      </c>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4"/>
      <c r="AE1314" s="285"/>
      <c r="AG1314" s="285"/>
      <c r="AI1314" s="285"/>
      <c r="AK1314" s="301"/>
    </row>
    <row r="1315" spans="4:37" ht="12.75" customHeight="1" outlineLevel="2" x14ac:dyDescent="0.25">
      <c r="D1315" s="139" t="str">
        <f>'Line Items'!D1944</f>
        <v>SFO Station Access Charge LTC (TRR) - Line 120]</v>
      </c>
      <c r="E1315" s="102"/>
      <c r="F1315" s="140" t="str">
        <f t="shared" si="70"/>
        <v>£000</v>
      </c>
      <c r="G1315" s="283"/>
      <c r="H1315" s="283"/>
      <c r="I1315" s="283"/>
      <c r="J1315" s="283"/>
      <c r="K1315" s="283"/>
      <c r="L1315" s="283"/>
      <c r="M1315" s="283"/>
      <c r="N1315" s="283"/>
      <c r="O1315" s="283"/>
      <c r="P1315" s="283"/>
      <c r="Q1315" s="283"/>
      <c r="R1315" s="283"/>
      <c r="S1315" s="283"/>
      <c r="T1315" s="283"/>
      <c r="U1315" s="283"/>
      <c r="V1315" s="283"/>
      <c r="W1315" s="283"/>
      <c r="X1315" s="283"/>
      <c r="Y1315" s="283"/>
      <c r="Z1315" s="283"/>
      <c r="AA1315" s="283"/>
      <c r="AB1315" s="283"/>
      <c r="AC1315" s="284"/>
      <c r="AE1315" s="285"/>
      <c r="AG1315" s="285"/>
      <c r="AI1315" s="285"/>
      <c r="AK1315" s="301"/>
    </row>
    <row r="1316" spans="4:37" ht="12.75" customHeight="1" outlineLevel="2" x14ac:dyDescent="0.25">
      <c r="D1316" s="139" t="str">
        <f>'Line Items'!D1945</f>
        <v>SFO Station Access Charge LTC (TRR) - Line 121]</v>
      </c>
      <c r="E1316" s="102"/>
      <c r="F1316" s="140" t="str">
        <f t="shared" si="70"/>
        <v>£000</v>
      </c>
      <c r="G1316" s="283"/>
      <c r="H1316" s="283"/>
      <c r="I1316" s="283"/>
      <c r="J1316" s="283"/>
      <c r="K1316" s="283"/>
      <c r="L1316" s="283"/>
      <c r="M1316" s="283"/>
      <c r="N1316" s="283"/>
      <c r="O1316" s="283"/>
      <c r="P1316" s="283"/>
      <c r="Q1316" s="283"/>
      <c r="R1316" s="283"/>
      <c r="S1316" s="283"/>
      <c r="T1316" s="283"/>
      <c r="U1316" s="283"/>
      <c r="V1316" s="283"/>
      <c r="W1316" s="283"/>
      <c r="X1316" s="283"/>
      <c r="Y1316" s="283"/>
      <c r="Z1316" s="283"/>
      <c r="AA1316" s="283"/>
      <c r="AB1316" s="283"/>
      <c r="AC1316" s="284"/>
      <c r="AE1316" s="285"/>
      <c r="AG1316" s="285"/>
      <c r="AI1316" s="285"/>
      <c r="AK1316" s="301"/>
    </row>
    <row r="1317" spans="4:37" ht="12.75" customHeight="1" outlineLevel="2" x14ac:dyDescent="0.25">
      <c r="D1317" s="139" t="str">
        <f>'Line Items'!D1946</f>
        <v>SFO Station Access Charge LTC (TRR) - Line 122]</v>
      </c>
      <c r="E1317" s="102"/>
      <c r="F1317" s="140" t="str">
        <f t="shared" si="70"/>
        <v>£000</v>
      </c>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4"/>
      <c r="AE1317" s="285"/>
      <c r="AG1317" s="285"/>
      <c r="AI1317" s="285"/>
      <c r="AK1317" s="301"/>
    </row>
    <row r="1318" spans="4:37" ht="12.75" customHeight="1" outlineLevel="2" x14ac:dyDescent="0.25">
      <c r="D1318" s="139" t="str">
        <f>'Line Items'!D1947</f>
        <v>SFO Station Access Charge LTC (TRR) - Line 123]</v>
      </c>
      <c r="E1318" s="102"/>
      <c r="F1318" s="140" t="str">
        <f t="shared" si="70"/>
        <v>£000</v>
      </c>
      <c r="G1318" s="283"/>
      <c r="H1318" s="283"/>
      <c r="I1318" s="283"/>
      <c r="J1318" s="283"/>
      <c r="K1318" s="283"/>
      <c r="L1318" s="283"/>
      <c r="M1318" s="283"/>
      <c r="N1318" s="283"/>
      <c r="O1318" s="283"/>
      <c r="P1318" s="283"/>
      <c r="Q1318" s="283"/>
      <c r="R1318" s="283"/>
      <c r="S1318" s="283"/>
      <c r="T1318" s="283"/>
      <c r="U1318" s="283"/>
      <c r="V1318" s="283"/>
      <c r="W1318" s="283"/>
      <c r="X1318" s="283"/>
      <c r="Y1318" s="283"/>
      <c r="Z1318" s="283"/>
      <c r="AA1318" s="283"/>
      <c r="AB1318" s="283"/>
      <c r="AC1318" s="284"/>
      <c r="AE1318" s="285"/>
      <c r="AG1318" s="285"/>
      <c r="AI1318" s="285"/>
      <c r="AK1318" s="301"/>
    </row>
    <row r="1319" spans="4:37" ht="12.75" customHeight="1" outlineLevel="2" x14ac:dyDescent="0.25">
      <c r="D1319" s="139" t="str">
        <f>'Line Items'!D1948</f>
        <v>SFO Station Access Charge LTC (TRR) - Line 124]</v>
      </c>
      <c r="E1319" s="102"/>
      <c r="F1319" s="140" t="str">
        <f t="shared" si="70"/>
        <v>£000</v>
      </c>
      <c r="G1319" s="283"/>
      <c r="H1319" s="283"/>
      <c r="I1319" s="283"/>
      <c r="J1319" s="283"/>
      <c r="K1319" s="283"/>
      <c r="L1319" s="283"/>
      <c r="M1319" s="283"/>
      <c r="N1319" s="283"/>
      <c r="O1319" s="283"/>
      <c r="P1319" s="283"/>
      <c r="Q1319" s="283"/>
      <c r="R1319" s="283"/>
      <c r="S1319" s="283"/>
      <c r="T1319" s="283"/>
      <c r="U1319" s="283"/>
      <c r="V1319" s="283"/>
      <c r="W1319" s="283"/>
      <c r="X1319" s="283"/>
      <c r="Y1319" s="283"/>
      <c r="Z1319" s="283"/>
      <c r="AA1319" s="283"/>
      <c r="AB1319" s="283"/>
      <c r="AC1319" s="284"/>
      <c r="AE1319" s="285"/>
      <c r="AG1319" s="285"/>
      <c r="AI1319" s="285"/>
      <c r="AK1319" s="301"/>
    </row>
    <row r="1320" spans="4:37" ht="12.75" customHeight="1" outlineLevel="2" x14ac:dyDescent="0.25">
      <c r="D1320" s="139" t="str">
        <f>'Line Items'!D1949</f>
        <v>SFO Station Access Charge LTC (TRR) - Line 125]</v>
      </c>
      <c r="E1320" s="102"/>
      <c r="F1320" s="140" t="str">
        <f t="shared" si="70"/>
        <v>£000</v>
      </c>
      <c r="G1320" s="283"/>
      <c r="H1320" s="283"/>
      <c r="I1320" s="283"/>
      <c r="J1320" s="283"/>
      <c r="K1320" s="283"/>
      <c r="L1320" s="283"/>
      <c r="M1320" s="283"/>
      <c r="N1320" s="283"/>
      <c r="O1320" s="283"/>
      <c r="P1320" s="283"/>
      <c r="Q1320" s="283"/>
      <c r="R1320" s="283"/>
      <c r="S1320" s="283"/>
      <c r="T1320" s="283"/>
      <c r="U1320" s="283"/>
      <c r="V1320" s="283"/>
      <c r="W1320" s="283"/>
      <c r="X1320" s="283"/>
      <c r="Y1320" s="283"/>
      <c r="Z1320" s="283"/>
      <c r="AA1320" s="283"/>
      <c r="AB1320" s="283"/>
      <c r="AC1320" s="284"/>
      <c r="AE1320" s="285"/>
      <c r="AG1320" s="285"/>
      <c r="AI1320" s="285"/>
      <c r="AK1320" s="301"/>
    </row>
    <row r="1321" spans="4:37" ht="12.75" customHeight="1" outlineLevel="2" x14ac:dyDescent="0.25">
      <c r="D1321" s="139" t="str">
        <f>'Line Items'!D1950</f>
        <v>SFO Station Access Charge LTC (TRR) - Line 126]</v>
      </c>
      <c r="E1321" s="102"/>
      <c r="F1321" s="140" t="str">
        <f t="shared" si="70"/>
        <v>£000</v>
      </c>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4"/>
      <c r="AE1321" s="285"/>
      <c r="AG1321" s="285"/>
      <c r="AI1321" s="285"/>
      <c r="AK1321" s="301"/>
    </row>
    <row r="1322" spans="4:37" ht="12.75" customHeight="1" outlineLevel="2" x14ac:dyDescent="0.25">
      <c r="D1322" s="139" t="str">
        <f>'Line Items'!D1951</f>
        <v>SFO Station Access Charge LTC (TRR) - Line 127]</v>
      </c>
      <c r="E1322" s="102"/>
      <c r="F1322" s="140" t="str">
        <f t="shared" si="70"/>
        <v>£000</v>
      </c>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4"/>
      <c r="AE1322" s="285"/>
      <c r="AG1322" s="285"/>
      <c r="AI1322" s="285"/>
      <c r="AK1322" s="301"/>
    </row>
    <row r="1323" spans="4:37" ht="12.75" customHeight="1" outlineLevel="2" x14ac:dyDescent="0.25">
      <c r="D1323" s="139" t="str">
        <f>'Line Items'!D1952</f>
        <v>SFO Station Access Charge LTC (TRR) - Line 128]</v>
      </c>
      <c r="E1323" s="102"/>
      <c r="F1323" s="140" t="str">
        <f t="shared" si="70"/>
        <v>£000</v>
      </c>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4"/>
      <c r="AE1323" s="285"/>
      <c r="AG1323" s="285"/>
      <c r="AI1323" s="285"/>
      <c r="AK1323" s="301"/>
    </row>
    <row r="1324" spans="4:37" ht="12.75" customHeight="1" outlineLevel="2" x14ac:dyDescent="0.25">
      <c r="D1324" s="139" t="str">
        <f>'Line Items'!D1953</f>
        <v>SFO Station Access Charge LTC (TRR) - Line 129]</v>
      </c>
      <c r="E1324" s="102"/>
      <c r="F1324" s="140" t="str">
        <f t="shared" si="70"/>
        <v>£000</v>
      </c>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4"/>
      <c r="AE1324" s="285"/>
      <c r="AG1324" s="285"/>
      <c r="AI1324" s="285"/>
      <c r="AK1324" s="301"/>
    </row>
    <row r="1325" spans="4:37" ht="12.75" customHeight="1" outlineLevel="2" x14ac:dyDescent="0.25">
      <c r="D1325" s="139" t="str">
        <f>'Line Items'!D1954</f>
        <v>SFO Station Access Charge LTC (TRR) - Line 130]</v>
      </c>
      <c r="E1325" s="102"/>
      <c r="F1325" s="140" t="str">
        <f t="shared" si="70"/>
        <v>£000</v>
      </c>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4"/>
      <c r="AE1325" s="285"/>
      <c r="AG1325" s="285"/>
      <c r="AI1325" s="285"/>
      <c r="AK1325" s="301"/>
    </row>
    <row r="1326" spans="4:37" ht="12.75" customHeight="1" outlineLevel="2" x14ac:dyDescent="0.25">
      <c r="D1326" s="139" t="str">
        <f>'Line Items'!D1955</f>
        <v>SFO Station Access Charge LTC (TRR) - Line 131]</v>
      </c>
      <c r="E1326" s="102"/>
      <c r="F1326" s="140" t="str">
        <f t="shared" ref="F1326:F1389" si="71">F1325</f>
        <v>£000</v>
      </c>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4"/>
      <c r="AE1326" s="285"/>
      <c r="AG1326" s="285"/>
      <c r="AI1326" s="285"/>
      <c r="AK1326" s="301"/>
    </row>
    <row r="1327" spans="4:37" ht="12.75" customHeight="1" outlineLevel="2" x14ac:dyDescent="0.25">
      <c r="D1327" s="139" t="str">
        <f>'Line Items'!D1956</f>
        <v>SFO Station Access Charge LTC (TRR) - Line 132]</v>
      </c>
      <c r="E1327" s="102"/>
      <c r="F1327" s="140" t="str">
        <f t="shared" si="71"/>
        <v>£000</v>
      </c>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4"/>
      <c r="AE1327" s="285"/>
      <c r="AG1327" s="285"/>
      <c r="AI1327" s="285"/>
      <c r="AK1327" s="301"/>
    </row>
    <row r="1328" spans="4:37" ht="12.75" customHeight="1" outlineLevel="2" x14ac:dyDescent="0.25">
      <c r="D1328" s="139" t="str">
        <f>'Line Items'!D1957</f>
        <v>SFO Station Access Charge LTC (TRR) - Line 133]</v>
      </c>
      <c r="E1328" s="102"/>
      <c r="F1328" s="140" t="str">
        <f t="shared" si="71"/>
        <v>£000</v>
      </c>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4"/>
      <c r="AE1328" s="285"/>
      <c r="AG1328" s="285"/>
      <c r="AI1328" s="285"/>
      <c r="AK1328" s="301"/>
    </row>
    <row r="1329" spans="4:37" ht="12.75" customHeight="1" outlineLevel="2" x14ac:dyDescent="0.25">
      <c r="D1329" s="139" t="str">
        <f>'Line Items'!D1958</f>
        <v>SFO Station Access Charge LTC (TRR) - Line 134]</v>
      </c>
      <c r="E1329" s="102"/>
      <c r="F1329" s="140" t="str">
        <f t="shared" si="71"/>
        <v>£000</v>
      </c>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4"/>
      <c r="AE1329" s="285"/>
      <c r="AG1329" s="285"/>
      <c r="AI1329" s="285"/>
      <c r="AK1329" s="301"/>
    </row>
    <row r="1330" spans="4:37" ht="12.75" customHeight="1" outlineLevel="2" x14ac:dyDescent="0.25">
      <c r="D1330" s="139" t="str">
        <f>'Line Items'!D1959</f>
        <v>SFO Station Access Charge LTC (TRR) - Line 135]</v>
      </c>
      <c r="E1330" s="102"/>
      <c r="F1330" s="140" t="str">
        <f t="shared" si="71"/>
        <v>£000</v>
      </c>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4"/>
      <c r="AE1330" s="285"/>
      <c r="AG1330" s="285"/>
      <c r="AI1330" s="285"/>
      <c r="AK1330" s="301"/>
    </row>
    <row r="1331" spans="4:37" ht="12.75" customHeight="1" outlineLevel="2" x14ac:dyDescent="0.25">
      <c r="D1331" s="139" t="str">
        <f>'Line Items'!D1960</f>
        <v>SFO Station Access Charge LTC (TRR) - Line 136]</v>
      </c>
      <c r="E1331" s="102"/>
      <c r="F1331" s="140" t="str">
        <f t="shared" si="71"/>
        <v>£000</v>
      </c>
      <c r="G1331" s="283"/>
      <c r="H1331" s="283"/>
      <c r="I1331" s="283"/>
      <c r="J1331" s="283"/>
      <c r="K1331" s="283"/>
      <c r="L1331" s="283"/>
      <c r="M1331" s="283"/>
      <c r="N1331" s="283"/>
      <c r="O1331" s="283"/>
      <c r="P1331" s="283"/>
      <c r="Q1331" s="283"/>
      <c r="R1331" s="283"/>
      <c r="S1331" s="283"/>
      <c r="T1331" s="283"/>
      <c r="U1331" s="283"/>
      <c r="V1331" s="283"/>
      <c r="W1331" s="283"/>
      <c r="X1331" s="283"/>
      <c r="Y1331" s="283"/>
      <c r="Z1331" s="283"/>
      <c r="AA1331" s="283"/>
      <c r="AB1331" s="283"/>
      <c r="AC1331" s="284"/>
      <c r="AE1331" s="285"/>
      <c r="AG1331" s="285"/>
      <c r="AI1331" s="285"/>
      <c r="AK1331" s="301"/>
    </row>
    <row r="1332" spans="4:37" ht="12.75" customHeight="1" outlineLevel="2" x14ac:dyDescent="0.25">
      <c r="D1332" s="139" t="str">
        <f>'Line Items'!D1961</f>
        <v>SFO Station Access Charge LTC (TRR) - Line 137]</v>
      </c>
      <c r="E1332" s="102"/>
      <c r="F1332" s="140" t="str">
        <f t="shared" si="71"/>
        <v>£000</v>
      </c>
      <c r="G1332" s="283"/>
      <c r="H1332" s="283"/>
      <c r="I1332" s="283"/>
      <c r="J1332" s="283"/>
      <c r="K1332" s="283"/>
      <c r="L1332" s="283"/>
      <c r="M1332" s="283"/>
      <c r="N1332" s="283"/>
      <c r="O1332" s="283"/>
      <c r="P1332" s="283"/>
      <c r="Q1332" s="283"/>
      <c r="R1332" s="283"/>
      <c r="S1332" s="283"/>
      <c r="T1332" s="283"/>
      <c r="U1332" s="283"/>
      <c r="V1332" s="283"/>
      <c r="W1332" s="283"/>
      <c r="X1332" s="283"/>
      <c r="Y1332" s="283"/>
      <c r="Z1332" s="283"/>
      <c r="AA1332" s="283"/>
      <c r="AB1332" s="283"/>
      <c r="AC1332" s="284"/>
      <c r="AE1332" s="285"/>
      <c r="AG1332" s="285"/>
      <c r="AI1332" s="285"/>
      <c r="AK1332" s="301"/>
    </row>
    <row r="1333" spans="4:37" ht="12.75" customHeight="1" outlineLevel="2" x14ac:dyDescent="0.25">
      <c r="D1333" s="139" t="str">
        <f>'Line Items'!D1962</f>
        <v>SFO Station Access Charge LTC (TRR) - Line 138]</v>
      </c>
      <c r="E1333" s="102"/>
      <c r="F1333" s="140" t="str">
        <f t="shared" si="71"/>
        <v>£000</v>
      </c>
      <c r="G1333" s="283"/>
      <c r="H1333" s="283"/>
      <c r="I1333" s="283"/>
      <c r="J1333" s="283"/>
      <c r="K1333" s="283"/>
      <c r="L1333" s="283"/>
      <c r="M1333" s="283"/>
      <c r="N1333" s="283"/>
      <c r="O1333" s="283"/>
      <c r="P1333" s="283"/>
      <c r="Q1333" s="283"/>
      <c r="R1333" s="283"/>
      <c r="S1333" s="283"/>
      <c r="T1333" s="283"/>
      <c r="U1333" s="283"/>
      <c r="V1333" s="283"/>
      <c r="W1333" s="283"/>
      <c r="X1333" s="283"/>
      <c r="Y1333" s="283"/>
      <c r="Z1333" s="283"/>
      <c r="AA1333" s="283"/>
      <c r="AB1333" s="283"/>
      <c r="AC1333" s="284"/>
      <c r="AE1333" s="285"/>
      <c r="AG1333" s="285"/>
      <c r="AI1333" s="285"/>
      <c r="AK1333" s="301"/>
    </row>
    <row r="1334" spans="4:37" ht="12.75" customHeight="1" outlineLevel="2" x14ac:dyDescent="0.25">
      <c r="D1334" s="139" t="str">
        <f>'Line Items'!D1963</f>
        <v>SFO Station Access Charge LTC (TRR) - Line 139]</v>
      </c>
      <c r="E1334" s="102"/>
      <c r="F1334" s="140" t="str">
        <f t="shared" si="71"/>
        <v>£000</v>
      </c>
      <c r="G1334" s="283"/>
      <c r="H1334" s="283"/>
      <c r="I1334" s="283"/>
      <c r="J1334" s="283"/>
      <c r="K1334" s="283"/>
      <c r="L1334" s="283"/>
      <c r="M1334" s="283"/>
      <c r="N1334" s="283"/>
      <c r="O1334" s="283"/>
      <c r="P1334" s="283"/>
      <c r="Q1334" s="283"/>
      <c r="R1334" s="283"/>
      <c r="S1334" s="283"/>
      <c r="T1334" s="283"/>
      <c r="U1334" s="283"/>
      <c r="V1334" s="283"/>
      <c r="W1334" s="283"/>
      <c r="X1334" s="283"/>
      <c r="Y1334" s="283"/>
      <c r="Z1334" s="283"/>
      <c r="AA1334" s="283"/>
      <c r="AB1334" s="283"/>
      <c r="AC1334" s="284"/>
      <c r="AE1334" s="285"/>
      <c r="AG1334" s="285"/>
      <c r="AI1334" s="285"/>
      <c r="AK1334" s="301"/>
    </row>
    <row r="1335" spans="4:37" ht="12.75" customHeight="1" outlineLevel="2" x14ac:dyDescent="0.25">
      <c r="D1335" s="139" t="str">
        <f>'Line Items'!D1964</f>
        <v>SFO Station Access Charge LTC (TRR) - Line 140]</v>
      </c>
      <c r="E1335" s="102"/>
      <c r="F1335" s="140" t="str">
        <f t="shared" si="71"/>
        <v>£000</v>
      </c>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4"/>
      <c r="AE1335" s="285"/>
      <c r="AG1335" s="285"/>
      <c r="AI1335" s="285"/>
      <c r="AK1335" s="301"/>
    </row>
    <row r="1336" spans="4:37" ht="12.75" customHeight="1" outlineLevel="2" x14ac:dyDescent="0.25">
      <c r="D1336" s="139" t="str">
        <f>'Line Items'!D1965</f>
        <v>SFO Station Access Charge LTC (TRR) - Line 141]</v>
      </c>
      <c r="E1336" s="102"/>
      <c r="F1336" s="140" t="str">
        <f t="shared" si="71"/>
        <v>£000</v>
      </c>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4"/>
      <c r="AE1336" s="285"/>
      <c r="AG1336" s="285"/>
      <c r="AI1336" s="285"/>
      <c r="AK1336" s="301"/>
    </row>
    <row r="1337" spans="4:37" ht="12.75" customHeight="1" outlineLevel="2" x14ac:dyDescent="0.25">
      <c r="D1337" s="139" t="str">
        <f>'Line Items'!D1966</f>
        <v>SFO Station Access Charge LTC (TRR) - Line 142]</v>
      </c>
      <c r="E1337" s="102"/>
      <c r="F1337" s="140" t="str">
        <f t="shared" si="71"/>
        <v>£000</v>
      </c>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4"/>
      <c r="AE1337" s="285"/>
      <c r="AG1337" s="285"/>
      <c r="AI1337" s="285"/>
      <c r="AK1337" s="301"/>
    </row>
    <row r="1338" spans="4:37" ht="12.75" customHeight="1" outlineLevel="2" x14ac:dyDescent="0.25">
      <c r="D1338" s="139" t="str">
        <f>'Line Items'!D1967</f>
        <v>SFO Station Access Charge LTC (TRR) - Line 143]</v>
      </c>
      <c r="E1338" s="102"/>
      <c r="F1338" s="140" t="str">
        <f t="shared" si="71"/>
        <v>£000</v>
      </c>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4"/>
      <c r="AE1338" s="285"/>
      <c r="AG1338" s="285"/>
      <c r="AI1338" s="285"/>
      <c r="AK1338" s="301"/>
    </row>
    <row r="1339" spans="4:37" ht="12.75" customHeight="1" outlineLevel="2" x14ac:dyDescent="0.25">
      <c r="D1339" s="139" t="str">
        <f>'Line Items'!D1968</f>
        <v>SFO Station Access Charge LTC (TRR) - Line 144]</v>
      </c>
      <c r="E1339" s="102"/>
      <c r="F1339" s="140" t="str">
        <f t="shared" si="71"/>
        <v>£000</v>
      </c>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4"/>
      <c r="AE1339" s="285"/>
      <c r="AG1339" s="285"/>
      <c r="AI1339" s="285"/>
      <c r="AK1339" s="301"/>
    </row>
    <row r="1340" spans="4:37" ht="12.75" customHeight="1" outlineLevel="2" x14ac:dyDescent="0.25">
      <c r="D1340" s="139" t="str">
        <f>'Line Items'!D1969</f>
        <v>SFO Station Access Charge LTC (TRR) - Line 145]</v>
      </c>
      <c r="E1340" s="102"/>
      <c r="F1340" s="140" t="str">
        <f t="shared" si="71"/>
        <v>£000</v>
      </c>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4"/>
      <c r="AE1340" s="285"/>
      <c r="AG1340" s="285"/>
      <c r="AI1340" s="285"/>
      <c r="AK1340" s="301"/>
    </row>
    <row r="1341" spans="4:37" ht="12.75" customHeight="1" outlineLevel="2" x14ac:dyDescent="0.25">
      <c r="D1341" s="139" t="str">
        <f>'Line Items'!D1970</f>
        <v>SFO Station Access Charge LTC (TRR) - Line 146]</v>
      </c>
      <c r="E1341" s="102"/>
      <c r="F1341" s="140" t="str">
        <f t="shared" si="71"/>
        <v>£000</v>
      </c>
      <c r="G1341" s="283"/>
      <c r="H1341" s="283"/>
      <c r="I1341" s="283"/>
      <c r="J1341" s="283"/>
      <c r="K1341" s="283"/>
      <c r="L1341" s="283"/>
      <c r="M1341" s="283"/>
      <c r="N1341" s="283"/>
      <c r="O1341" s="283"/>
      <c r="P1341" s="283"/>
      <c r="Q1341" s="283"/>
      <c r="R1341" s="283"/>
      <c r="S1341" s="283"/>
      <c r="T1341" s="283"/>
      <c r="U1341" s="283"/>
      <c r="V1341" s="283"/>
      <c r="W1341" s="283"/>
      <c r="X1341" s="283"/>
      <c r="Y1341" s="283"/>
      <c r="Z1341" s="283"/>
      <c r="AA1341" s="283"/>
      <c r="AB1341" s="283"/>
      <c r="AC1341" s="284"/>
      <c r="AE1341" s="285"/>
      <c r="AG1341" s="285"/>
      <c r="AI1341" s="285"/>
      <c r="AK1341" s="301"/>
    </row>
    <row r="1342" spans="4:37" ht="12.75" customHeight="1" outlineLevel="2" x14ac:dyDescent="0.25">
      <c r="D1342" s="139" t="str">
        <f>'Line Items'!D1971</f>
        <v>SFO Station Access Charge LTC (TRR) - Line 147]</v>
      </c>
      <c r="E1342" s="102"/>
      <c r="F1342" s="140" t="str">
        <f t="shared" si="71"/>
        <v>£000</v>
      </c>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4"/>
      <c r="AE1342" s="285"/>
      <c r="AG1342" s="285"/>
      <c r="AI1342" s="285"/>
      <c r="AK1342" s="301"/>
    </row>
    <row r="1343" spans="4:37" ht="12.75" customHeight="1" outlineLevel="2" x14ac:dyDescent="0.25">
      <c r="D1343" s="139" t="str">
        <f>'Line Items'!D1972</f>
        <v>SFO Station Access Charge LTC (TRR) - Line 148]</v>
      </c>
      <c r="E1343" s="102"/>
      <c r="F1343" s="140" t="str">
        <f t="shared" si="71"/>
        <v>£000</v>
      </c>
      <c r="G1343" s="283"/>
      <c r="H1343" s="283"/>
      <c r="I1343" s="283"/>
      <c r="J1343" s="283"/>
      <c r="K1343" s="283"/>
      <c r="L1343" s="283"/>
      <c r="M1343" s="283"/>
      <c r="N1343" s="283"/>
      <c r="O1343" s="283"/>
      <c r="P1343" s="283"/>
      <c r="Q1343" s="283"/>
      <c r="R1343" s="283"/>
      <c r="S1343" s="283"/>
      <c r="T1343" s="283"/>
      <c r="U1343" s="283"/>
      <c r="V1343" s="283"/>
      <c r="W1343" s="283"/>
      <c r="X1343" s="283"/>
      <c r="Y1343" s="283"/>
      <c r="Z1343" s="283"/>
      <c r="AA1343" s="283"/>
      <c r="AB1343" s="283"/>
      <c r="AC1343" s="284"/>
      <c r="AE1343" s="285"/>
      <c r="AG1343" s="285"/>
      <c r="AI1343" s="285"/>
      <c r="AK1343" s="301"/>
    </row>
    <row r="1344" spans="4:37" ht="12.75" customHeight="1" outlineLevel="2" x14ac:dyDescent="0.25">
      <c r="D1344" s="139" t="str">
        <f>'Line Items'!D1973</f>
        <v>SFO Station Access Charge LTC (TRR) - Line 149]</v>
      </c>
      <c r="E1344" s="102"/>
      <c r="F1344" s="140" t="str">
        <f t="shared" si="71"/>
        <v>£000</v>
      </c>
      <c r="G1344" s="283"/>
      <c r="H1344" s="283"/>
      <c r="I1344" s="283"/>
      <c r="J1344" s="283"/>
      <c r="K1344" s="283"/>
      <c r="L1344" s="283"/>
      <c r="M1344" s="283"/>
      <c r="N1344" s="283"/>
      <c r="O1344" s="283"/>
      <c r="P1344" s="283"/>
      <c r="Q1344" s="283"/>
      <c r="R1344" s="283"/>
      <c r="S1344" s="283"/>
      <c r="T1344" s="283"/>
      <c r="U1344" s="283"/>
      <c r="V1344" s="283"/>
      <c r="W1344" s="283"/>
      <c r="X1344" s="283"/>
      <c r="Y1344" s="283"/>
      <c r="Z1344" s="283"/>
      <c r="AA1344" s="283"/>
      <c r="AB1344" s="283"/>
      <c r="AC1344" s="284"/>
      <c r="AE1344" s="285"/>
      <c r="AG1344" s="285"/>
      <c r="AI1344" s="285"/>
      <c r="AK1344" s="301"/>
    </row>
    <row r="1345" spans="4:37" ht="12.75" customHeight="1" outlineLevel="2" x14ac:dyDescent="0.25">
      <c r="D1345" s="139" t="str">
        <f>'Line Items'!D1974</f>
        <v>SFO Station Access Charge LTC (TRR) - Line 150]</v>
      </c>
      <c r="E1345" s="102"/>
      <c r="F1345" s="140" t="str">
        <f t="shared" si="71"/>
        <v>£000</v>
      </c>
      <c r="G1345" s="283"/>
      <c r="H1345" s="283"/>
      <c r="I1345" s="283"/>
      <c r="J1345" s="283"/>
      <c r="K1345" s="283"/>
      <c r="L1345" s="283"/>
      <c r="M1345" s="283"/>
      <c r="N1345" s="283"/>
      <c r="O1345" s="283"/>
      <c r="P1345" s="283"/>
      <c r="Q1345" s="283"/>
      <c r="R1345" s="283"/>
      <c r="S1345" s="283"/>
      <c r="T1345" s="283"/>
      <c r="U1345" s="283"/>
      <c r="V1345" s="283"/>
      <c r="W1345" s="283"/>
      <c r="X1345" s="283"/>
      <c r="Y1345" s="283"/>
      <c r="Z1345" s="283"/>
      <c r="AA1345" s="283"/>
      <c r="AB1345" s="283"/>
      <c r="AC1345" s="284"/>
      <c r="AE1345" s="285"/>
      <c r="AG1345" s="285"/>
      <c r="AI1345" s="285"/>
      <c r="AK1345" s="301"/>
    </row>
    <row r="1346" spans="4:37" ht="12.75" customHeight="1" outlineLevel="2" x14ac:dyDescent="0.25">
      <c r="D1346" s="139" t="str">
        <f>'Line Items'!D1975</f>
        <v>SFO Station Access Charge LTC (TRR) - Line 151]</v>
      </c>
      <c r="E1346" s="102"/>
      <c r="F1346" s="140" t="str">
        <f t="shared" si="71"/>
        <v>£000</v>
      </c>
      <c r="G1346" s="283"/>
      <c r="H1346" s="283"/>
      <c r="I1346" s="283"/>
      <c r="J1346" s="283"/>
      <c r="K1346" s="283"/>
      <c r="L1346" s="283"/>
      <c r="M1346" s="283"/>
      <c r="N1346" s="283"/>
      <c r="O1346" s="283"/>
      <c r="P1346" s="283"/>
      <c r="Q1346" s="283"/>
      <c r="R1346" s="283"/>
      <c r="S1346" s="283"/>
      <c r="T1346" s="283"/>
      <c r="U1346" s="283"/>
      <c r="V1346" s="283"/>
      <c r="W1346" s="283"/>
      <c r="X1346" s="283"/>
      <c r="Y1346" s="283"/>
      <c r="Z1346" s="283"/>
      <c r="AA1346" s="283"/>
      <c r="AB1346" s="283"/>
      <c r="AC1346" s="284"/>
      <c r="AE1346" s="285"/>
      <c r="AG1346" s="285"/>
      <c r="AI1346" s="285"/>
      <c r="AK1346" s="301"/>
    </row>
    <row r="1347" spans="4:37" ht="12.75" customHeight="1" outlineLevel="2" x14ac:dyDescent="0.25">
      <c r="D1347" s="139" t="str">
        <f>'Line Items'!D1976</f>
        <v>SFO Station Access Charge LTC (TRR) - Line 152]</v>
      </c>
      <c r="E1347" s="102"/>
      <c r="F1347" s="140" t="str">
        <f t="shared" si="71"/>
        <v>£000</v>
      </c>
      <c r="G1347" s="283"/>
      <c r="H1347" s="283"/>
      <c r="I1347" s="283"/>
      <c r="J1347" s="283"/>
      <c r="K1347" s="283"/>
      <c r="L1347" s="283"/>
      <c r="M1347" s="283"/>
      <c r="N1347" s="283"/>
      <c r="O1347" s="283"/>
      <c r="P1347" s="283"/>
      <c r="Q1347" s="283"/>
      <c r="R1347" s="283"/>
      <c r="S1347" s="283"/>
      <c r="T1347" s="283"/>
      <c r="U1347" s="283"/>
      <c r="V1347" s="283"/>
      <c r="W1347" s="283"/>
      <c r="X1347" s="283"/>
      <c r="Y1347" s="283"/>
      <c r="Z1347" s="283"/>
      <c r="AA1347" s="283"/>
      <c r="AB1347" s="283"/>
      <c r="AC1347" s="284"/>
      <c r="AE1347" s="285"/>
      <c r="AG1347" s="285"/>
      <c r="AI1347" s="285"/>
      <c r="AK1347" s="301"/>
    </row>
    <row r="1348" spans="4:37" ht="12.75" customHeight="1" outlineLevel="3" x14ac:dyDescent="0.25">
      <c r="D1348" s="139" t="str">
        <f>'Line Items'!D1977</f>
        <v>SFO Station Access Charge LTC (TRR) - Line 153]</v>
      </c>
      <c r="E1348" s="102"/>
      <c r="F1348" s="140" t="str">
        <f t="shared" si="71"/>
        <v>£000</v>
      </c>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4"/>
      <c r="AE1348" s="285"/>
      <c r="AG1348" s="285"/>
      <c r="AI1348" s="285"/>
      <c r="AK1348" s="301"/>
    </row>
    <row r="1349" spans="4:37" ht="12.75" customHeight="1" outlineLevel="3" x14ac:dyDescent="0.25">
      <c r="D1349" s="139" t="str">
        <f>'Line Items'!D1978</f>
        <v>SFO Station Access Charge LTC (TRR) - Line 154]</v>
      </c>
      <c r="E1349" s="102"/>
      <c r="F1349" s="140" t="str">
        <f t="shared" si="71"/>
        <v>£000</v>
      </c>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4"/>
      <c r="AE1349" s="285"/>
      <c r="AG1349" s="285"/>
      <c r="AI1349" s="285"/>
      <c r="AK1349" s="301"/>
    </row>
    <row r="1350" spans="4:37" ht="12.75" customHeight="1" outlineLevel="3" x14ac:dyDescent="0.25">
      <c r="D1350" s="139" t="str">
        <f>'Line Items'!D1979</f>
        <v>SFO Station Access Charge LTC (TRR) - Line 155]</v>
      </c>
      <c r="E1350" s="102"/>
      <c r="F1350" s="140" t="str">
        <f t="shared" si="71"/>
        <v>£000</v>
      </c>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4"/>
      <c r="AE1350" s="285"/>
      <c r="AG1350" s="285"/>
      <c r="AI1350" s="285"/>
      <c r="AK1350" s="301"/>
    </row>
    <row r="1351" spans="4:37" ht="12.75" customHeight="1" outlineLevel="3" x14ac:dyDescent="0.25">
      <c r="D1351" s="139" t="str">
        <f>'Line Items'!D1980</f>
        <v>SFO Station Access Charge LTC (TRR) - Line 156]</v>
      </c>
      <c r="E1351" s="102"/>
      <c r="F1351" s="140" t="str">
        <f t="shared" si="71"/>
        <v>£000</v>
      </c>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4"/>
      <c r="AE1351" s="285"/>
      <c r="AG1351" s="285"/>
      <c r="AI1351" s="285"/>
      <c r="AK1351" s="301"/>
    </row>
    <row r="1352" spans="4:37" ht="12.75" customHeight="1" outlineLevel="3" x14ac:dyDescent="0.25">
      <c r="D1352" s="139" t="str">
        <f>'Line Items'!D1981</f>
        <v>SFO Station Access Charge LTC (TRR) - Line 157]</v>
      </c>
      <c r="E1352" s="102"/>
      <c r="F1352" s="140" t="str">
        <f t="shared" si="71"/>
        <v>£000</v>
      </c>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4"/>
      <c r="AE1352" s="285"/>
      <c r="AG1352" s="285"/>
      <c r="AI1352" s="285"/>
      <c r="AK1352" s="301"/>
    </row>
    <row r="1353" spans="4:37" ht="12.75" customHeight="1" outlineLevel="3" x14ac:dyDescent="0.25">
      <c r="D1353" s="139" t="str">
        <f>'Line Items'!D1982</f>
        <v>SFO Station Access Charge LTC (TRR) - Line 158]</v>
      </c>
      <c r="E1353" s="102"/>
      <c r="F1353" s="140" t="str">
        <f t="shared" si="71"/>
        <v>£000</v>
      </c>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4"/>
      <c r="AE1353" s="285"/>
      <c r="AG1353" s="285"/>
      <c r="AI1353" s="285"/>
      <c r="AK1353" s="301"/>
    </row>
    <row r="1354" spans="4:37" ht="12.75" customHeight="1" outlineLevel="3" x14ac:dyDescent="0.25">
      <c r="D1354" s="139" t="str">
        <f>'Line Items'!D1983</f>
        <v>SFO Station Access Charge LTC (TRR) - Line 159]</v>
      </c>
      <c r="E1354" s="102"/>
      <c r="F1354" s="140" t="str">
        <f t="shared" si="71"/>
        <v>£000</v>
      </c>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4"/>
      <c r="AE1354" s="285"/>
      <c r="AG1354" s="285"/>
      <c r="AI1354" s="285"/>
      <c r="AK1354" s="301"/>
    </row>
    <row r="1355" spans="4:37" ht="12.75" customHeight="1" outlineLevel="3" x14ac:dyDescent="0.25">
      <c r="D1355" s="139" t="str">
        <f>'Line Items'!D1984</f>
        <v>SFO Station Access Charge LTC (TRR) - Line 160]</v>
      </c>
      <c r="E1355" s="102"/>
      <c r="F1355" s="140" t="str">
        <f t="shared" si="71"/>
        <v>£000</v>
      </c>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4"/>
      <c r="AE1355" s="285"/>
      <c r="AG1355" s="285"/>
      <c r="AI1355" s="285"/>
      <c r="AK1355" s="301"/>
    </row>
    <row r="1356" spans="4:37" ht="12.75" customHeight="1" outlineLevel="3" x14ac:dyDescent="0.25">
      <c r="D1356" s="139" t="str">
        <f>'Line Items'!D1985</f>
        <v>SFO Station Access Charge LTC (TRR) - Line 161]</v>
      </c>
      <c r="E1356" s="102"/>
      <c r="F1356" s="140" t="str">
        <f t="shared" si="71"/>
        <v>£000</v>
      </c>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4"/>
      <c r="AE1356" s="285"/>
      <c r="AG1356" s="285"/>
      <c r="AI1356" s="285"/>
      <c r="AK1356" s="301"/>
    </row>
    <row r="1357" spans="4:37" ht="12.75" customHeight="1" outlineLevel="3" x14ac:dyDescent="0.25">
      <c r="D1357" s="139" t="str">
        <f>'Line Items'!D1986</f>
        <v>SFO Station Access Charge LTC (TRR) - Line 162]</v>
      </c>
      <c r="E1357" s="102"/>
      <c r="F1357" s="140" t="str">
        <f t="shared" si="71"/>
        <v>£000</v>
      </c>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4"/>
      <c r="AE1357" s="285"/>
      <c r="AG1357" s="285"/>
      <c r="AI1357" s="285"/>
      <c r="AK1357" s="301"/>
    </row>
    <row r="1358" spans="4:37" ht="12.75" customHeight="1" outlineLevel="3" x14ac:dyDescent="0.25">
      <c r="D1358" s="139" t="str">
        <f>'Line Items'!D1987</f>
        <v>SFO Station Access Charge LTC (TRR) - Line 163]</v>
      </c>
      <c r="E1358" s="102"/>
      <c r="F1358" s="140" t="str">
        <f t="shared" si="71"/>
        <v>£000</v>
      </c>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4"/>
      <c r="AE1358" s="285"/>
      <c r="AG1358" s="285"/>
      <c r="AI1358" s="285"/>
      <c r="AK1358" s="301"/>
    </row>
    <row r="1359" spans="4:37" ht="12.75" customHeight="1" outlineLevel="3" x14ac:dyDescent="0.25">
      <c r="D1359" s="139" t="str">
        <f>'Line Items'!D1988</f>
        <v>SFO Station Access Charge LTC (TRR) - Line 164]</v>
      </c>
      <c r="E1359" s="102"/>
      <c r="F1359" s="140" t="str">
        <f t="shared" si="71"/>
        <v>£000</v>
      </c>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4"/>
      <c r="AE1359" s="285"/>
      <c r="AG1359" s="285"/>
      <c r="AI1359" s="285"/>
      <c r="AK1359" s="301"/>
    </row>
    <row r="1360" spans="4:37" ht="12.75" customHeight="1" outlineLevel="3" x14ac:dyDescent="0.25">
      <c r="D1360" s="139" t="str">
        <f>'Line Items'!D1989</f>
        <v>SFO Station Access Charge LTC (TRR) - Line 165]</v>
      </c>
      <c r="E1360" s="102"/>
      <c r="F1360" s="140" t="str">
        <f t="shared" si="71"/>
        <v>£000</v>
      </c>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4"/>
      <c r="AE1360" s="285"/>
      <c r="AG1360" s="285"/>
      <c r="AI1360" s="285"/>
      <c r="AK1360" s="301"/>
    </row>
    <row r="1361" spans="4:37" ht="12.75" customHeight="1" outlineLevel="3" x14ac:dyDescent="0.25">
      <c r="D1361" s="139" t="str">
        <f>'Line Items'!D1990</f>
        <v>SFO Station Access Charge LTC (TRR) - Line 166]</v>
      </c>
      <c r="E1361" s="102"/>
      <c r="F1361" s="140" t="str">
        <f t="shared" si="71"/>
        <v>£000</v>
      </c>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4"/>
      <c r="AE1361" s="285"/>
      <c r="AG1361" s="285"/>
      <c r="AI1361" s="285"/>
      <c r="AK1361" s="301"/>
    </row>
    <row r="1362" spans="4:37" ht="12.75" customHeight="1" outlineLevel="3" x14ac:dyDescent="0.25">
      <c r="D1362" s="139" t="str">
        <f>'Line Items'!D1991</f>
        <v>SFO Station Access Charge LTC (TRR) - Line 167]</v>
      </c>
      <c r="E1362" s="102"/>
      <c r="F1362" s="140" t="str">
        <f t="shared" si="71"/>
        <v>£000</v>
      </c>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4"/>
      <c r="AE1362" s="285"/>
      <c r="AG1362" s="285"/>
      <c r="AI1362" s="285"/>
      <c r="AK1362" s="301"/>
    </row>
    <row r="1363" spans="4:37" ht="12.75" customHeight="1" outlineLevel="3" x14ac:dyDescent="0.25">
      <c r="D1363" s="139" t="str">
        <f>'Line Items'!D1992</f>
        <v>SFO Station Access Charge LTC (TRR) - Line 168]</v>
      </c>
      <c r="E1363" s="102"/>
      <c r="F1363" s="140" t="str">
        <f t="shared" si="71"/>
        <v>£000</v>
      </c>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4"/>
      <c r="AE1363" s="285"/>
      <c r="AG1363" s="285"/>
      <c r="AI1363" s="285"/>
      <c r="AK1363" s="301"/>
    </row>
    <row r="1364" spans="4:37" ht="12.75" customHeight="1" outlineLevel="3" x14ac:dyDescent="0.25">
      <c r="D1364" s="139" t="str">
        <f>'Line Items'!D1993</f>
        <v>SFO Station Access Charge LTC (TRR) - Line 169]</v>
      </c>
      <c r="E1364" s="102"/>
      <c r="F1364" s="140" t="str">
        <f t="shared" si="71"/>
        <v>£000</v>
      </c>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4"/>
      <c r="AE1364" s="285"/>
      <c r="AG1364" s="285"/>
      <c r="AI1364" s="285"/>
      <c r="AK1364" s="301"/>
    </row>
    <row r="1365" spans="4:37" ht="12.75" customHeight="1" outlineLevel="3" x14ac:dyDescent="0.25">
      <c r="D1365" s="139" t="str">
        <f>'Line Items'!D1994</f>
        <v>SFO Station Access Charge LTC (TRR) - Line 170]</v>
      </c>
      <c r="E1365" s="102"/>
      <c r="F1365" s="140" t="str">
        <f t="shared" si="71"/>
        <v>£000</v>
      </c>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4"/>
      <c r="AE1365" s="285"/>
      <c r="AG1365" s="285"/>
      <c r="AI1365" s="285"/>
      <c r="AK1365" s="301"/>
    </row>
    <row r="1366" spans="4:37" ht="12.75" customHeight="1" outlineLevel="3" x14ac:dyDescent="0.25">
      <c r="D1366" s="139" t="str">
        <f>'Line Items'!D1995</f>
        <v>SFO Station Access Charge LTC (TRR) - Line 171]</v>
      </c>
      <c r="E1366" s="102"/>
      <c r="F1366" s="140" t="str">
        <f t="shared" si="71"/>
        <v>£000</v>
      </c>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4"/>
      <c r="AE1366" s="285"/>
      <c r="AG1366" s="285"/>
      <c r="AI1366" s="285"/>
      <c r="AK1366" s="301"/>
    </row>
    <row r="1367" spans="4:37" ht="12.75" customHeight="1" outlineLevel="3" x14ac:dyDescent="0.25">
      <c r="D1367" s="139" t="str">
        <f>'Line Items'!D1996</f>
        <v>SFO Station Access Charge LTC (TRR) - Line 172]</v>
      </c>
      <c r="E1367" s="102"/>
      <c r="F1367" s="140" t="str">
        <f t="shared" si="71"/>
        <v>£000</v>
      </c>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4"/>
      <c r="AE1367" s="285"/>
      <c r="AG1367" s="285"/>
      <c r="AI1367" s="285"/>
      <c r="AK1367" s="301"/>
    </row>
    <row r="1368" spans="4:37" ht="12.75" customHeight="1" outlineLevel="3" x14ac:dyDescent="0.25">
      <c r="D1368" s="139" t="str">
        <f>'Line Items'!D1997</f>
        <v>SFO Station Access Charge LTC (TRR) - Line 173]</v>
      </c>
      <c r="E1368" s="102"/>
      <c r="F1368" s="140" t="str">
        <f t="shared" si="71"/>
        <v>£000</v>
      </c>
      <c r="G1368" s="283"/>
      <c r="H1368" s="283"/>
      <c r="I1368" s="283"/>
      <c r="J1368" s="283"/>
      <c r="K1368" s="283"/>
      <c r="L1368" s="283"/>
      <c r="M1368" s="283"/>
      <c r="N1368" s="283"/>
      <c r="O1368" s="283"/>
      <c r="P1368" s="283"/>
      <c r="Q1368" s="283"/>
      <c r="R1368" s="283"/>
      <c r="S1368" s="283"/>
      <c r="T1368" s="283"/>
      <c r="U1368" s="283"/>
      <c r="V1368" s="283"/>
      <c r="W1368" s="283"/>
      <c r="X1368" s="283"/>
      <c r="Y1368" s="283"/>
      <c r="Z1368" s="283"/>
      <c r="AA1368" s="283"/>
      <c r="AB1368" s="283"/>
      <c r="AC1368" s="284"/>
      <c r="AE1368" s="285"/>
      <c r="AG1368" s="285"/>
      <c r="AI1368" s="285"/>
      <c r="AK1368" s="301"/>
    </row>
    <row r="1369" spans="4:37" ht="12.75" customHeight="1" outlineLevel="3" x14ac:dyDescent="0.25">
      <c r="D1369" s="139" t="str">
        <f>'Line Items'!D1998</f>
        <v>SFO Station Access Charge LTC (TRR) - Line 174]</v>
      </c>
      <c r="E1369" s="102"/>
      <c r="F1369" s="140" t="str">
        <f t="shared" si="71"/>
        <v>£000</v>
      </c>
      <c r="G1369" s="283"/>
      <c r="H1369" s="283"/>
      <c r="I1369" s="283"/>
      <c r="J1369" s="283"/>
      <c r="K1369" s="283"/>
      <c r="L1369" s="283"/>
      <c r="M1369" s="283"/>
      <c r="N1369" s="283"/>
      <c r="O1369" s="283"/>
      <c r="P1369" s="283"/>
      <c r="Q1369" s="283"/>
      <c r="R1369" s="283"/>
      <c r="S1369" s="283"/>
      <c r="T1369" s="283"/>
      <c r="U1369" s="283"/>
      <c r="V1369" s="283"/>
      <c r="W1369" s="283"/>
      <c r="X1369" s="283"/>
      <c r="Y1369" s="283"/>
      <c r="Z1369" s="283"/>
      <c r="AA1369" s="283"/>
      <c r="AB1369" s="283"/>
      <c r="AC1369" s="284"/>
      <c r="AE1369" s="285"/>
      <c r="AG1369" s="285"/>
      <c r="AI1369" s="285"/>
      <c r="AK1369" s="301"/>
    </row>
    <row r="1370" spans="4:37" ht="12.75" customHeight="1" outlineLevel="3" x14ac:dyDescent="0.25">
      <c r="D1370" s="139" t="str">
        <f>'Line Items'!D1999</f>
        <v>SFO Station Access Charge LTC (TRR) - Line 175]</v>
      </c>
      <c r="E1370" s="102"/>
      <c r="F1370" s="140" t="str">
        <f t="shared" si="71"/>
        <v>£000</v>
      </c>
      <c r="G1370" s="283"/>
      <c r="H1370" s="283"/>
      <c r="I1370" s="283"/>
      <c r="J1370" s="283"/>
      <c r="K1370" s="283"/>
      <c r="L1370" s="283"/>
      <c r="M1370" s="283"/>
      <c r="N1370" s="283"/>
      <c r="O1370" s="283"/>
      <c r="P1370" s="283"/>
      <c r="Q1370" s="283"/>
      <c r="R1370" s="283"/>
      <c r="S1370" s="283"/>
      <c r="T1370" s="283"/>
      <c r="U1370" s="283"/>
      <c r="V1370" s="283"/>
      <c r="W1370" s="283"/>
      <c r="X1370" s="283"/>
      <c r="Y1370" s="283"/>
      <c r="Z1370" s="283"/>
      <c r="AA1370" s="283"/>
      <c r="AB1370" s="283"/>
      <c r="AC1370" s="284"/>
      <c r="AE1370" s="285"/>
      <c r="AG1370" s="285"/>
      <c r="AI1370" s="285"/>
      <c r="AK1370" s="301"/>
    </row>
    <row r="1371" spans="4:37" ht="12.75" customHeight="1" outlineLevel="3" x14ac:dyDescent="0.25">
      <c r="D1371" s="139" t="str">
        <f>'Line Items'!D2000</f>
        <v>SFO Station Access Charge LTC (TRR) - Line 176]</v>
      </c>
      <c r="E1371" s="102"/>
      <c r="F1371" s="140" t="str">
        <f t="shared" si="71"/>
        <v>£000</v>
      </c>
      <c r="G1371" s="283"/>
      <c r="H1371" s="283"/>
      <c r="I1371" s="283"/>
      <c r="J1371" s="283"/>
      <c r="K1371" s="283"/>
      <c r="L1371" s="283"/>
      <c r="M1371" s="283"/>
      <c r="N1371" s="283"/>
      <c r="O1371" s="283"/>
      <c r="P1371" s="283"/>
      <c r="Q1371" s="283"/>
      <c r="R1371" s="283"/>
      <c r="S1371" s="283"/>
      <c r="T1371" s="283"/>
      <c r="U1371" s="283"/>
      <c r="V1371" s="283"/>
      <c r="W1371" s="283"/>
      <c r="X1371" s="283"/>
      <c r="Y1371" s="283"/>
      <c r="Z1371" s="283"/>
      <c r="AA1371" s="283"/>
      <c r="AB1371" s="283"/>
      <c r="AC1371" s="284"/>
      <c r="AE1371" s="285"/>
      <c r="AG1371" s="285"/>
      <c r="AI1371" s="285"/>
      <c r="AK1371" s="301"/>
    </row>
    <row r="1372" spans="4:37" ht="12.75" customHeight="1" outlineLevel="3" x14ac:dyDescent="0.25">
      <c r="D1372" s="139" t="str">
        <f>'Line Items'!D2001</f>
        <v>SFO Station Access Charge LTC (TRR) - Line 177]</v>
      </c>
      <c r="E1372" s="102"/>
      <c r="F1372" s="140" t="str">
        <f t="shared" si="71"/>
        <v>£000</v>
      </c>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4"/>
      <c r="AE1372" s="285"/>
      <c r="AG1372" s="285"/>
      <c r="AI1372" s="285"/>
      <c r="AK1372" s="301"/>
    </row>
    <row r="1373" spans="4:37" ht="12.75" customHeight="1" outlineLevel="3" x14ac:dyDescent="0.25">
      <c r="D1373" s="139" t="str">
        <f>'Line Items'!D2002</f>
        <v>SFO Station Access Charge LTC (TRR) - Line 178]</v>
      </c>
      <c r="E1373" s="102"/>
      <c r="F1373" s="140" t="str">
        <f t="shared" si="71"/>
        <v>£000</v>
      </c>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4"/>
      <c r="AE1373" s="285"/>
      <c r="AG1373" s="285"/>
      <c r="AI1373" s="285"/>
      <c r="AK1373" s="301"/>
    </row>
    <row r="1374" spans="4:37" ht="12.75" customHeight="1" outlineLevel="3" x14ac:dyDescent="0.25">
      <c r="D1374" s="139" t="str">
        <f>'Line Items'!D2003</f>
        <v>SFO Station Access Charge LTC (TRR) - Line 179]</v>
      </c>
      <c r="E1374" s="102"/>
      <c r="F1374" s="140" t="str">
        <f t="shared" si="71"/>
        <v>£000</v>
      </c>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4"/>
      <c r="AE1374" s="285"/>
      <c r="AG1374" s="285"/>
      <c r="AI1374" s="285"/>
      <c r="AK1374" s="301"/>
    </row>
    <row r="1375" spans="4:37" ht="12.75" customHeight="1" outlineLevel="3" x14ac:dyDescent="0.25">
      <c r="D1375" s="139" t="str">
        <f>'Line Items'!D2004</f>
        <v>SFO Station Access Charge LTC (TRR) - Line 180]</v>
      </c>
      <c r="E1375" s="102"/>
      <c r="F1375" s="140" t="str">
        <f t="shared" si="71"/>
        <v>£000</v>
      </c>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4"/>
      <c r="AE1375" s="285"/>
      <c r="AG1375" s="285"/>
      <c r="AI1375" s="285"/>
      <c r="AK1375" s="301"/>
    </row>
    <row r="1376" spans="4:37" ht="12.75" customHeight="1" outlineLevel="3" x14ac:dyDescent="0.25">
      <c r="D1376" s="139" t="str">
        <f>'Line Items'!D2005</f>
        <v>SFO Station Access Charge LTC (TRR) - Line 181]</v>
      </c>
      <c r="E1376" s="102"/>
      <c r="F1376" s="140" t="str">
        <f t="shared" si="71"/>
        <v>£000</v>
      </c>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4"/>
      <c r="AE1376" s="285"/>
      <c r="AG1376" s="285"/>
      <c r="AI1376" s="285"/>
      <c r="AK1376" s="301"/>
    </row>
    <row r="1377" spans="4:37" ht="12.75" customHeight="1" outlineLevel="3" x14ac:dyDescent="0.25">
      <c r="D1377" s="139" t="str">
        <f>'Line Items'!D2006</f>
        <v>SFO Station Access Charge LTC (TRR) - Line 182]</v>
      </c>
      <c r="E1377" s="102"/>
      <c r="F1377" s="140" t="str">
        <f t="shared" si="71"/>
        <v>£000</v>
      </c>
      <c r="G1377" s="283"/>
      <c r="H1377" s="283"/>
      <c r="I1377" s="283"/>
      <c r="J1377" s="283"/>
      <c r="K1377" s="283"/>
      <c r="L1377" s="283"/>
      <c r="M1377" s="283"/>
      <c r="N1377" s="283"/>
      <c r="O1377" s="283"/>
      <c r="P1377" s="283"/>
      <c r="Q1377" s="283"/>
      <c r="R1377" s="283"/>
      <c r="S1377" s="283"/>
      <c r="T1377" s="283"/>
      <c r="U1377" s="283"/>
      <c r="V1377" s="283"/>
      <c r="W1377" s="283"/>
      <c r="X1377" s="283"/>
      <c r="Y1377" s="283"/>
      <c r="Z1377" s="283"/>
      <c r="AA1377" s="283"/>
      <c r="AB1377" s="283"/>
      <c r="AC1377" s="284"/>
      <c r="AE1377" s="285"/>
      <c r="AG1377" s="285"/>
      <c r="AI1377" s="285"/>
      <c r="AK1377" s="301"/>
    </row>
    <row r="1378" spans="4:37" ht="12.75" customHeight="1" outlineLevel="3" x14ac:dyDescent="0.25">
      <c r="D1378" s="139" t="str">
        <f>'Line Items'!D2007</f>
        <v>SFO Station Access Charge LTC (TRR) - Line 183]</v>
      </c>
      <c r="E1378" s="102"/>
      <c r="F1378" s="140" t="str">
        <f t="shared" si="71"/>
        <v>£000</v>
      </c>
      <c r="G1378" s="283"/>
      <c r="H1378" s="283"/>
      <c r="I1378" s="283"/>
      <c r="J1378" s="283"/>
      <c r="K1378" s="283"/>
      <c r="L1378" s="283"/>
      <c r="M1378" s="283"/>
      <c r="N1378" s="283"/>
      <c r="O1378" s="283"/>
      <c r="P1378" s="283"/>
      <c r="Q1378" s="283"/>
      <c r="R1378" s="283"/>
      <c r="S1378" s="283"/>
      <c r="T1378" s="283"/>
      <c r="U1378" s="283"/>
      <c r="V1378" s="283"/>
      <c r="W1378" s="283"/>
      <c r="X1378" s="283"/>
      <c r="Y1378" s="283"/>
      <c r="Z1378" s="283"/>
      <c r="AA1378" s="283"/>
      <c r="AB1378" s="283"/>
      <c r="AC1378" s="284"/>
      <c r="AE1378" s="285"/>
      <c r="AG1378" s="285"/>
      <c r="AI1378" s="285"/>
      <c r="AK1378" s="301"/>
    </row>
    <row r="1379" spans="4:37" ht="12.75" customHeight="1" outlineLevel="3" x14ac:dyDescent="0.25">
      <c r="D1379" s="139" t="str">
        <f>'Line Items'!D2008</f>
        <v>SFO Station Access Charge LTC (TRR) - Line 184]</v>
      </c>
      <c r="E1379" s="102"/>
      <c r="F1379" s="140" t="str">
        <f t="shared" si="71"/>
        <v>£000</v>
      </c>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4"/>
      <c r="AE1379" s="285"/>
      <c r="AG1379" s="285"/>
      <c r="AI1379" s="285"/>
      <c r="AK1379" s="301"/>
    </row>
    <row r="1380" spans="4:37" ht="12.75" customHeight="1" outlineLevel="3" x14ac:dyDescent="0.25">
      <c r="D1380" s="139" t="str">
        <f>'Line Items'!D2009</f>
        <v>SFO Station Access Charge LTC (TRR) - Line 185]</v>
      </c>
      <c r="E1380" s="102"/>
      <c r="F1380" s="140" t="str">
        <f t="shared" si="71"/>
        <v>£000</v>
      </c>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4"/>
      <c r="AE1380" s="285"/>
      <c r="AG1380" s="285"/>
      <c r="AI1380" s="285"/>
      <c r="AK1380" s="301"/>
    </row>
    <row r="1381" spans="4:37" ht="12.75" customHeight="1" outlineLevel="3" x14ac:dyDescent="0.25">
      <c r="D1381" s="139" t="str">
        <f>'Line Items'!D2010</f>
        <v>SFO Station Access Charge LTC (TRR) - Line 186]</v>
      </c>
      <c r="E1381" s="102"/>
      <c r="F1381" s="140" t="str">
        <f t="shared" si="71"/>
        <v>£000</v>
      </c>
      <c r="G1381" s="283"/>
      <c r="H1381" s="283"/>
      <c r="I1381" s="283"/>
      <c r="J1381" s="283"/>
      <c r="K1381" s="283"/>
      <c r="L1381" s="283"/>
      <c r="M1381" s="283"/>
      <c r="N1381" s="283"/>
      <c r="O1381" s="283"/>
      <c r="P1381" s="283"/>
      <c r="Q1381" s="283"/>
      <c r="R1381" s="283"/>
      <c r="S1381" s="283"/>
      <c r="T1381" s="283"/>
      <c r="U1381" s="283"/>
      <c r="V1381" s="283"/>
      <c r="W1381" s="283"/>
      <c r="X1381" s="283"/>
      <c r="Y1381" s="283"/>
      <c r="Z1381" s="283"/>
      <c r="AA1381" s="283"/>
      <c r="AB1381" s="283"/>
      <c r="AC1381" s="284"/>
      <c r="AE1381" s="285"/>
      <c r="AG1381" s="285"/>
      <c r="AI1381" s="285"/>
      <c r="AK1381" s="301"/>
    </row>
    <row r="1382" spans="4:37" ht="12.75" customHeight="1" outlineLevel="3" x14ac:dyDescent="0.25">
      <c r="D1382" s="139" t="str">
        <f>'Line Items'!D2011</f>
        <v>SFO Station Access Charge LTC (TRR) - Line 187]</v>
      </c>
      <c r="E1382" s="102"/>
      <c r="F1382" s="140" t="str">
        <f t="shared" si="71"/>
        <v>£000</v>
      </c>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4"/>
      <c r="AE1382" s="285"/>
      <c r="AG1382" s="285"/>
      <c r="AI1382" s="285"/>
      <c r="AK1382" s="301"/>
    </row>
    <row r="1383" spans="4:37" ht="12.75" customHeight="1" outlineLevel="3" x14ac:dyDescent="0.25">
      <c r="D1383" s="139" t="str">
        <f>'Line Items'!D2012</f>
        <v>SFO Station Access Charge LTC (TRR) - Line 188]</v>
      </c>
      <c r="E1383" s="102"/>
      <c r="F1383" s="140" t="str">
        <f t="shared" si="71"/>
        <v>£000</v>
      </c>
      <c r="G1383" s="283"/>
      <c r="H1383" s="283"/>
      <c r="I1383" s="283"/>
      <c r="J1383" s="283"/>
      <c r="K1383" s="283"/>
      <c r="L1383" s="283"/>
      <c r="M1383" s="283"/>
      <c r="N1383" s="283"/>
      <c r="O1383" s="283"/>
      <c r="P1383" s="283"/>
      <c r="Q1383" s="283"/>
      <c r="R1383" s="283"/>
      <c r="S1383" s="283"/>
      <c r="T1383" s="283"/>
      <c r="U1383" s="283"/>
      <c r="V1383" s="283"/>
      <c r="W1383" s="283"/>
      <c r="X1383" s="283"/>
      <c r="Y1383" s="283"/>
      <c r="Z1383" s="283"/>
      <c r="AA1383" s="283"/>
      <c r="AB1383" s="283"/>
      <c r="AC1383" s="284"/>
      <c r="AE1383" s="285"/>
      <c r="AG1383" s="285"/>
      <c r="AI1383" s="285"/>
      <c r="AK1383" s="301"/>
    </row>
    <row r="1384" spans="4:37" ht="12.75" customHeight="1" outlineLevel="3" x14ac:dyDescent="0.25">
      <c r="D1384" s="139" t="str">
        <f>'Line Items'!D2013</f>
        <v>SFO Station Access Charge LTC (TRR) - Line 189]</v>
      </c>
      <c r="E1384" s="102"/>
      <c r="F1384" s="140" t="str">
        <f t="shared" si="71"/>
        <v>£000</v>
      </c>
      <c r="G1384" s="283"/>
      <c r="H1384" s="283"/>
      <c r="I1384" s="283"/>
      <c r="J1384" s="283"/>
      <c r="K1384" s="283"/>
      <c r="L1384" s="283"/>
      <c r="M1384" s="283"/>
      <c r="N1384" s="283"/>
      <c r="O1384" s="283"/>
      <c r="P1384" s="283"/>
      <c r="Q1384" s="283"/>
      <c r="R1384" s="283"/>
      <c r="S1384" s="283"/>
      <c r="T1384" s="283"/>
      <c r="U1384" s="283"/>
      <c r="V1384" s="283"/>
      <c r="W1384" s="283"/>
      <c r="X1384" s="283"/>
      <c r="Y1384" s="283"/>
      <c r="Z1384" s="283"/>
      <c r="AA1384" s="283"/>
      <c r="AB1384" s="283"/>
      <c r="AC1384" s="284"/>
      <c r="AE1384" s="285"/>
      <c r="AG1384" s="285"/>
      <c r="AI1384" s="285"/>
      <c r="AK1384" s="301"/>
    </row>
    <row r="1385" spans="4:37" ht="12.75" customHeight="1" outlineLevel="3" x14ac:dyDescent="0.25">
      <c r="D1385" s="139" t="str">
        <f>'Line Items'!D2014</f>
        <v>SFO Station Access Charge LTC (TRR) - Line 190]</v>
      </c>
      <c r="E1385" s="102"/>
      <c r="F1385" s="140" t="str">
        <f t="shared" si="71"/>
        <v>£000</v>
      </c>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4"/>
      <c r="AE1385" s="285"/>
      <c r="AG1385" s="285"/>
      <c r="AI1385" s="285"/>
      <c r="AK1385" s="301"/>
    </row>
    <row r="1386" spans="4:37" ht="12.75" customHeight="1" outlineLevel="3" x14ac:dyDescent="0.25">
      <c r="D1386" s="139" t="str">
        <f>'Line Items'!D2015</f>
        <v>SFO Station Access Charge LTC (TRR) - Line 191]</v>
      </c>
      <c r="E1386" s="102"/>
      <c r="F1386" s="140" t="str">
        <f t="shared" si="71"/>
        <v>£000</v>
      </c>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4"/>
      <c r="AE1386" s="285"/>
      <c r="AG1386" s="285"/>
      <c r="AI1386" s="285"/>
      <c r="AK1386" s="301"/>
    </row>
    <row r="1387" spans="4:37" ht="12.75" customHeight="1" outlineLevel="3" x14ac:dyDescent="0.25">
      <c r="D1387" s="139" t="str">
        <f>'Line Items'!D2016</f>
        <v>SFO Station Access Charge LTC (TRR) - Line 192]</v>
      </c>
      <c r="E1387" s="102"/>
      <c r="F1387" s="140" t="str">
        <f t="shared" si="71"/>
        <v>£000</v>
      </c>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4"/>
      <c r="AE1387" s="285"/>
      <c r="AG1387" s="285"/>
      <c r="AI1387" s="285"/>
      <c r="AK1387" s="301"/>
    </row>
    <row r="1388" spans="4:37" ht="12.75" customHeight="1" outlineLevel="3" x14ac:dyDescent="0.25">
      <c r="D1388" s="139" t="str">
        <f>'Line Items'!D2017</f>
        <v>SFO Station Access Charge LTC (TRR) - Line 193]</v>
      </c>
      <c r="E1388" s="102"/>
      <c r="F1388" s="140" t="str">
        <f t="shared" si="71"/>
        <v>£000</v>
      </c>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4"/>
      <c r="AE1388" s="285"/>
      <c r="AG1388" s="285"/>
      <c r="AI1388" s="285"/>
      <c r="AK1388" s="301"/>
    </row>
    <row r="1389" spans="4:37" ht="12.75" customHeight="1" outlineLevel="3" x14ac:dyDescent="0.25">
      <c r="D1389" s="139" t="str">
        <f>'Line Items'!D2018</f>
        <v>SFO Station Access Charge LTC (TRR) - Line 194]</v>
      </c>
      <c r="E1389" s="102"/>
      <c r="F1389" s="140" t="str">
        <f t="shared" si="71"/>
        <v>£000</v>
      </c>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4"/>
      <c r="AE1389" s="285"/>
      <c r="AG1389" s="285"/>
      <c r="AI1389" s="285"/>
      <c r="AK1389" s="301"/>
    </row>
    <row r="1390" spans="4:37" ht="12.75" customHeight="1" outlineLevel="3" x14ac:dyDescent="0.25">
      <c r="D1390" s="139" t="str">
        <f>'Line Items'!D2019</f>
        <v>SFO Station Access Charge LTC (TRR) - Line 195]</v>
      </c>
      <c r="E1390" s="102"/>
      <c r="F1390" s="140" t="str">
        <f t="shared" ref="F1390:F1445" si="72">F1389</f>
        <v>£000</v>
      </c>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4"/>
      <c r="AE1390" s="285"/>
      <c r="AG1390" s="285"/>
      <c r="AI1390" s="285"/>
      <c r="AK1390" s="301"/>
    </row>
    <row r="1391" spans="4:37" ht="12.75" customHeight="1" outlineLevel="3" x14ac:dyDescent="0.25">
      <c r="D1391" s="139" t="str">
        <f>'Line Items'!D2020</f>
        <v>SFO Station Access Charge LTC (TRR) - Line 196]</v>
      </c>
      <c r="E1391" s="102"/>
      <c r="F1391" s="140" t="str">
        <f t="shared" si="72"/>
        <v>£000</v>
      </c>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4"/>
      <c r="AE1391" s="285"/>
      <c r="AG1391" s="285"/>
      <c r="AI1391" s="285"/>
      <c r="AK1391" s="301"/>
    </row>
    <row r="1392" spans="4:37" ht="12.75" customHeight="1" outlineLevel="3" x14ac:dyDescent="0.25">
      <c r="D1392" s="139" t="str">
        <f>'Line Items'!D2021</f>
        <v>SFO Station Access Charge LTC (TRR) - Line 197]</v>
      </c>
      <c r="E1392" s="102"/>
      <c r="F1392" s="140" t="str">
        <f t="shared" si="72"/>
        <v>£000</v>
      </c>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4"/>
      <c r="AE1392" s="285"/>
      <c r="AG1392" s="285"/>
      <c r="AI1392" s="285"/>
      <c r="AK1392" s="301"/>
    </row>
    <row r="1393" spans="4:37" ht="12.75" customHeight="1" outlineLevel="3" x14ac:dyDescent="0.25">
      <c r="D1393" s="139" t="str">
        <f>'Line Items'!D2022</f>
        <v>SFO Station Access Charge LTC (TRR) - Line 198]</v>
      </c>
      <c r="E1393" s="102"/>
      <c r="F1393" s="140" t="str">
        <f t="shared" si="72"/>
        <v>£000</v>
      </c>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4"/>
      <c r="AE1393" s="285"/>
      <c r="AG1393" s="285"/>
      <c r="AI1393" s="285"/>
      <c r="AK1393" s="301"/>
    </row>
    <row r="1394" spans="4:37" ht="12.75" customHeight="1" outlineLevel="3" x14ac:dyDescent="0.25">
      <c r="D1394" s="139" t="str">
        <f>'Line Items'!D2023</f>
        <v>SFO Station Access Charge LTC (TRR) - Line 199]</v>
      </c>
      <c r="E1394" s="102"/>
      <c r="F1394" s="140" t="str">
        <f t="shared" si="72"/>
        <v>£000</v>
      </c>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4"/>
      <c r="AE1394" s="285"/>
      <c r="AG1394" s="285"/>
      <c r="AI1394" s="285"/>
      <c r="AK1394" s="301"/>
    </row>
    <row r="1395" spans="4:37" ht="12.75" customHeight="1" outlineLevel="3" x14ac:dyDescent="0.25">
      <c r="D1395" s="139" t="str">
        <f>'Line Items'!D2024</f>
        <v>SFO Station Access Charge LTC (TRR) - Line 200]</v>
      </c>
      <c r="E1395" s="102"/>
      <c r="F1395" s="140" t="str">
        <f t="shared" si="72"/>
        <v>£000</v>
      </c>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4"/>
      <c r="AE1395" s="285"/>
      <c r="AG1395" s="285"/>
      <c r="AI1395" s="285"/>
      <c r="AK1395" s="301"/>
    </row>
    <row r="1396" spans="4:37" ht="12.75" customHeight="1" outlineLevel="3" x14ac:dyDescent="0.25">
      <c r="D1396" s="139" t="str">
        <f>'Line Items'!D2025</f>
        <v>SFO Station Access Charge LTC (TRR) - Line 201]</v>
      </c>
      <c r="E1396" s="102"/>
      <c r="F1396" s="140" t="str">
        <f t="shared" si="72"/>
        <v>£000</v>
      </c>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4"/>
      <c r="AE1396" s="285"/>
      <c r="AG1396" s="285"/>
      <c r="AI1396" s="285"/>
      <c r="AK1396" s="301"/>
    </row>
    <row r="1397" spans="4:37" ht="12.75" customHeight="1" outlineLevel="3" x14ac:dyDescent="0.25">
      <c r="D1397" s="139" t="str">
        <f>'Line Items'!D2026</f>
        <v>SFO Station Access Charge LTC (TRR) - Line 202]</v>
      </c>
      <c r="E1397" s="102"/>
      <c r="F1397" s="140" t="str">
        <f t="shared" si="72"/>
        <v>£000</v>
      </c>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4"/>
      <c r="AE1397" s="285"/>
      <c r="AG1397" s="285"/>
      <c r="AI1397" s="285"/>
      <c r="AK1397" s="301"/>
    </row>
    <row r="1398" spans="4:37" ht="12.75" customHeight="1" outlineLevel="3" x14ac:dyDescent="0.25">
      <c r="D1398" s="139" t="str">
        <f>'Line Items'!D2027</f>
        <v>SFO Station Access Charge LTC (TRR) - Line 203]</v>
      </c>
      <c r="E1398" s="102"/>
      <c r="F1398" s="140" t="str">
        <f t="shared" si="72"/>
        <v>£000</v>
      </c>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4"/>
      <c r="AE1398" s="285"/>
      <c r="AG1398" s="285"/>
      <c r="AI1398" s="285"/>
      <c r="AK1398" s="301"/>
    </row>
    <row r="1399" spans="4:37" ht="12.75" customHeight="1" outlineLevel="3" x14ac:dyDescent="0.25">
      <c r="D1399" s="139" t="str">
        <f>'Line Items'!D2028</f>
        <v>SFO Station Access Charge LTC (TRR) - Line 204]</v>
      </c>
      <c r="E1399" s="102"/>
      <c r="F1399" s="140" t="str">
        <f t="shared" si="72"/>
        <v>£000</v>
      </c>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4"/>
      <c r="AE1399" s="285"/>
      <c r="AG1399" s="285"/>
      <c r="AI1399" s="285"/>
      <c r="AK1399" s="301"/>
    </row>
    <row r="1400" spans="4:37" ht="12.75" customHeight="1" outlineLevel="3" x14ac:dyDescent="0.25">
      <c r="D1400" s="139" t="str">
        <f>'Line Items'!D2029</f>
        <v>SFO Station Access Charge LTC (TRR) - Line 205]</v>
      </c>
      <c r="E1400" s="102"/>
      <c r="F1400" s="140" t="str">
        <f t="shared" si="72"/>
        <v>£000</v>
      </c>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4"/>
      <c r="AE1400" s="285"/>
      <c r="AG1400" s="285"/>
      <c r="AI1400" s="285"/>
      <c r="AK1400" s="301"/>
    </row>
    <row r="1401" spans="4:37" ht="12.75" customHeight="1" outlineLevel="3" x14ac:dyDescent="0.25">
      <c r="D1401" s="139" t="str">
        <f>'Line Items'!D2030</f>
        <v>SFO Station Access Charge LTC (TRR) - Line 206]</v>
      </c>
      <c r="E1401" s="102"/>
      <c r="F1401" s="140" t="str">
        <f t="shared" si="72"/>
        <v>£000</v>
      </c>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4"/>
      <c r="AE1401" s="285"/>
      <c r="AG1401" s="285"/>
      <c r="AI1401" s="285"/>
      <c r="AK1401" s="301"/>
    </row>
    <row r="1402" spans="4:37" ht="12.75" customHeight="1" outlineLevel="3" x14ac:dyDescent="0.25">
      <c r="D1402" s="139" t="str">
        <f>'Line Items'!D2031</f>
        <v>SFO Station Access Charge LTC (TRR) - Line 207]</v>
      </c>
      <c r="E1402" s="102"/>
      <c r="F1402" s="140" t="str">
        <f t="shared" si="72"/>
        <v>£000</v>
      </c>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4"/>
      <c r="AE1402" s="285"/>
      <c r="AG1402" s="285"/>
      <c r="AI1402" s="285"/>
      <c r="AK1402" s="301"/>
    </row>
    <row r="1403" spans="4:37" ht="12.75" customHeight="1" outlineLevel="3" x14ac:dyDescent="0.25">
      <c r="D1403" s="139" t="str">
        <f>'Line Items'!D2032</f>
        <v>SFO Station Access Charge LTC (TRR) - Line 208]</v>
      </c>
      <c r="E1403" s="102"/>
      <c r="F1403" s="140" t="str">
        <f t="shared" si="72"/>
        <v>£000</v>
      </c>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4"/>
      <c r="AE1403" s="285"/>
      <c r="AG1403" s="285"/>
      <c r="AI1403" s="285"/>
      <c r="AK1403" s="301"/>
    </row>
    <row r="1404" spans="4:37" ht="12.75" customHeight="1" outlineLevel="3" x14ac:dyDescent="0.25">
      <c r="D1404" s="139" t="str">
        <f>'Line Items'!D2033</f>
        <v>SFO Station Access Charge LTC (TRR) - Line 209]</v>
      </c>
      <c r="E1404" s="102"/>
      <c r="F1404" s="140" t="str">
        <f t="shared" si="72"/>
        <v>£000</v>
      </c>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4"/>
      <c r="AE1404" s="285"/>
      <c r="AG1404" s="285"/>
      <c r="AI1404" s="285"/>
      <c r="AK1404" s="301"/>
    </row>
    <row r="1405" spans="4:37" ht="12.75" customHeight="1" outlineLevel="3" x14ac:dyDescent="0.25">
      <c r="D1405" s="139" t="str">
        <f>'Line Items'!D2034</f>
        <v>SFO Station Access Charge LTC (TRR) - Line 210]</v>
      </c>
      <c r="E1405" s="102"/>
      <c r="F1405" s="140" t="str">
        <f t="shared" si="72"/>
        <v>£000</v>
      </c>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4"/>
      <c r="AE1405" s="285"/>
      <c r="AG1405" s="285"/>
      <c r="AI1405" s="285"/>
      <c r="AK1405" s="301"/>
    </row>
    <row r="1406" spans="4:37" ht="12.75" customHeight="1" outlineLevel="3" x14ac:dyDescent="0.25">
      <c r="D1406" s="139" t="str">
        <f>'Line Items'!D2035</f>
        <v>SFO Station Access Charge LTC (TRR) - Line 211]</v>
      </c>
      <c r="E1406" s="102"/>
      <c r="F1406" s="140" t="str">
        <f t="shared" si="72"/>
        <v>£000</v>
      </c>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4"/>
      <c r="AE1406" s="285"/>
      <c r="AG1406" s="285"/>
      <c r="AI1406" s="285"/>
      <c r="AK1406" s="301"/>
    </row>
    <row r="1407" spans="4:37" ht="12.75" customHeight="1" outlineLevel="3" x14ac:dyDescent="0.25">
      <c r="D1407" s="139" t="str">
        <f>'Line Items'!D2036</f>
        <v>SFO Station Access Charge LTC (TRR) - Line 212]</v>
      </c>
      <c r="E1407" s="102"/>
      <c r="F1407" s="140" t="str">
        <f t="shared" si="72"/>
        <v>£000</v>
      </c>
      <c r="G1407" s="283"/>
      <c r="H1407" s="283"/>
      <c r="I1407" s="283"/>
      <c r="J1407" s="283"/>
      <c r="K1407" s="283"/>
      <c r="L1407" s="283"/>
      <c r="M1407" s="283"/>
      <c r="N1407" s="283"/>
      <c r="O1407" s="283"/>
      <c r="P1407" s="283"/>
      <c r="Q1407" s="283"/>
      <c r="R1407" s="283"/>
      <c r="S1407" s="283"/>
      <c r="T1407" s="283"/>
      <c r="U1407" s="283"/>
      <c r="V1407" s="283"/>
      <c r="W1407" s="283"/>
      <c r="X1407" s="283"/>
      <c r="Y1407" s="283"/>
      <c r="Z1407" s="283"/>
      <c r="AA1407" s="283"/>
      <c r="AB1407" s="283"/>
      <c r="AC1407" s="284"/>
      <c r="AE1407" s="285"/>
      <c r="AG1407" s="285"/>
      <c r="AI1407" s="285"/>
      <c r="AK1407" s="301"/>
    </row>
    <row r="1408" spans="4:37" ht="12.75" customHeight="1" outlineLevel="3" x14ac:dyDescent="0.25">
      <c r="D1408" s="139" t="str">
        <f>'Line Items'!D2037</f>
        <v>SFO Station Access Charge LTC (TRR) - Line 213]</v>
      </c>
      <c r="E1408" s="102"/>
      <c r="F1408" s="140" t="str">
        <f t="shared" si="72"/>
        <v>£000</v>
      </c>
      <c r="G1408" s="283"/>
      <c r="H1408" s="283"/>
      <c r="I1408" s="283"/>
      <c r="J1408" s="283"/>
      <c r="K1408" s="283"/>
      <c r="L1408" s="283"/>
      <c r="M1408" s="283"/>
      <c r="N1408" s="283"/>
      <c r="O1408" s="283"/>
      <c r="P1408" s="283"/>
      <c r="Q1408" s="283"/>
      <c r="R1408" s="283"/>
      <c r="S1408" s="283"/>
      <c r="T1408" s="283"/>
      <c r="U1408" s="283"/>
      <c r="V1408" s="283"/>
      <c r="W1408" s="283"/>
      <c r="X1408" s="283"/>
      <c r="Y1408" s="283"/>
      <c r="Z1408" s="283"/>
      <c r="AA1408" s="283"/>
      <c r="AB1408" s="283"/>
      <c r="AC1408" s="284"/>
      <c r="AE1408" s="285"/>
      <c r="AG1408" s="285"/>
      <c r="AI1408" s="285"/>
      <c r="AK1408" s="301"/>
    </row>
    <row r="1409" spans="4:37" ht="12.75" customHeight="1" outlineLevel="3" x14ac:dyDescent="0.25">
      <c r="D1409" s="139" t="str">
        <f>'Line Items'!D2038</f>
        <v>SFO Station Access Charge LTC (TRR) - Line 214]</v>
      </c>
      <c r="E1409" s="102"/>
      <c r="F1409" s="140" t="str">
        <f t="shared" si="72"/>
        <v>£000</v>
      </c>
      <c r="G1409" s="283"/>
      <c r="H1409" s="283"/>
      <c r="I1409" s="283"/>
      <c r="J1409" s="283"/>
      <c r="K1409" s="283"/>
      <c r="L1409" s="283"/>
      <c r="M1409" s="283"/>
      <c r="N1409" s="283"/>
      <c r="O1409" s="283"/>
      <c r="P1409" s="283"/>
      <c r="Q1409" s="283"/>
      <c r="R1409" s="283"/>
      <c r="S1409" s="283"/>
      <c r="T1409" s="283"/>
      <c r="U1409" s="283"/>
      <c r="V1409" s="283"/>
      <c r="W1409" s="283"/>
      <c r="X1409" s="283"/>
      <c r="Y1409" s="283"/>
      <c r="Z1409" s="283"/>
      <c r="AA1409" s="283"/>
      <c r="AB1409" s="283"/>
      <c r="AC1409" s="284"/>
      <c r="AE1409" s="285"/>
      <c r="AG1409" s="285"/>
      <c r="AI1409" s="285"/>
      <c r="AK1409" s="301"/>
    </row>
    <row r="1410" spans="4:37" ht="12.75" customHeight="1" outlineLevel="3" x14ac:dyDescent="0.25">
      <c r="D1410" s="139" t="str">
        <f>'Line Items'!D2039</f>
        <v>SFO Station Access Charge LTC (TRR) - Line 215]</v>
      </c>
      <c r="E1410" s="102"/>
      <c r="F1410" s="140" t="str">
        <f t="shared" si="72"/>
        <v>£000</v>
      </c>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4"/>
      <c r="AE1410" s="285"/>
      <c r="AG1410" s="285"/>
      <c r="AI1410" s="285"/>
      <c r="AK1410" s="301"/>
    </row>
    <row r="1411" spans="4:37" ht="12.75" customHeight="1" outlineLevel="3" x14ac:dyDescent="0.25">
      <c r="D1411" s="139" t="str">
        <f>'Line Items'!D2040</f>
        <v>SFO Station Access Charge LTC (TRR) - Line 216]</v>
      </c>
      <c r="E1411" s="102"/>
      <c r="F1411" s="140" t="str">
        <f t="shared" si="72"/>
        <v>£000</v>
      </c>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4"/>
      <c r="AE1411" s="285"/>
      <c r="AG1411" s="285"/>
      <c r="AI1411" s="285"/>
      <c r="AK1411" s="301"/>
    </row>
    <row r="1412" spans="4:37" ht="12.75" customHeight="1" outlineLevel="3" x14ac:dyDescent="0.25">
      <c r="D1412" s="139" t="str">
        <f>'Line Items'!D2041</f>
        <v>SFO Station Access Charge LTC (TRR) - Line 217]</v>
      </c>
      <c r="E1412" s="102"/>
      <c r="F1412" s="140" t="str">
        <f t="shared" si="72"/>
        <v>£000</v>
      </c>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4"/>
      <c r="AE1412" s="285"/>
      <c r="AG1412" s="285"/>
      <c r="AI1412" s="285"/>
      <c r="AK1412" s="301"/>
    </row>
    <row r="1413" spans="4:37" ht="12.75" customHeight="1" outlineLevel="3" x14ac:dyDescent="0.25">
      <c r="D1413" s="139" t="str">
        <f>'Line Items'!D2042</f>
        <v>SFO Station Access Charge LTC (TRR) - Line 218]</v>
      </c>
      <c r="E1413" s="102"/>
      <c r="F1413" s="140" t="str">
        <f t="shared" si="72"/>
        <v>£000</v>
      </c>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4"/>
      <c r="AE1413" s="285"/>
      <c r="AG1413" s="285"/>
      <c r="AI1413" s="285"/>
      <c r="AK1413" s="301"/>
    </row>
    <row r="1414" spans="4:37" ht="12.75" customHeight="1" outlineLevel="3" x14ac:dyDescent="0.25">
      <c r="D1414" s="139" t="str">
        <f>'Line Items'!D2043</f>
        <v>SFO Station Access Charge LTC (TRR) - Line 219]</v>
      </c>
      <c r="E1414" s="102"/>
      <c r="F1414" s="140" t="str">
        <f t="shared" si="72"/>
        <v>£000</v>
      </c>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4"/>
      <c r="AE1414" s="285"/>
      <c r="AG1414" s="285"/>
      <c r="AI1414" s="285"/>
      <c r="AK1414" s="301"/>
    </row>
    <row r="1415" spans="4:37" ht="12.75" customHeight="1" outlineLevel="3" x14ac:dyDescent="0.25">
      <c r="D1415" s="139" t="str">
        <f>'Line Items'!D2044</f>
        <v>SFO Station Access Charge LTC (TRR) - Line 220]</v>
      </c>
      <c r="E1415" s="102"/>
      <c r="F1415" s="140" t="str">
        <f t="shared" si="72"/>
        <v>£000</v>
      </c>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4"/>
      <c r="AE1415" s="285"/>
      <c r="AG1415" s="285"/>
      <c r="AI1415" s="285"/>
      <c r="AK1415" s="301"/>
    </row>
    <row r="1416" spans="4:37" ht="12.75" customHeight="1" outlineLevel="3" x14ac:dyDescent="0.25">
      <c r="D1416" s="139" t="str">
        <f>'Line Items'!D2045</f>
        <v>SFO Station Access Charge LTC (TRR) - Line 221]</v>
      </c>
      <c r="E1416" s="102"/>
      <c r="F1416" s="140" t="str">
        <f t="shared" si="72"/>
        <v>£000</v>
      </c>
      <c r="G1416" s="283"/>
      <c r="H1416" s="283"/>
      <c r="I1416" s="283"/>
      <c r="J1416" s="283"/>
      <c r="K1416" s="283"/>
      <c r="L1416" s="283"/>
      <c r="M1416" s="283"/>
      <c r="N1416" s="283"/>
      <c r="O1416" s="283"/>
      <c r="P1416" s="283"/>
      <c r="Q1416" s="283"/>
      <c r="R1416" s="283"/>
      <c r="S1416" s="283"/>
      <c r="T1416" s="283"/>
      <c r="U1416" s="283"/>
      <c r="V1416" s="283"/>
      <c r="W1416" s="283"/>
      <c r="X1416" s="283"/>
      <c r="Y1416" s="283"/>
      <c r="Z1416" s="283"/>
      <c r="AA1416" s="283"/>
      <c r="AB1416" s="283"/>
      <c r="AC1416" s="284"/>
      <c r="AE1416" s="285"/>
      <c r="AG1416" s="285"/>
      <c r="AI1416" s="285"/>
      <c r="AK1416" s="301"/>
    </row>
    <row r="1417" spans="4:37" ht="12.75" customHeight="1" outlineLevel="3" x14ac:dyDescent="0.25">
      <c r="D1417" s="139" t="str">
        <f>'Line Items'!D2046</f>
        <v>SFO Station Access Charge LTC (TRR) - Line 222]</v>
      </c>
      <c r="E1417" s="102"/>
      <c r="F1417" s="140" t="str">
        <f t="shared" si="72"/>
        <v>£000</v>
      </c>
      <c r="G1417" s="283"/>
      <c r="H1417" s="283"/>
      <c r="I1417" s="283"/>
      <c r="J1417" s="283"/>
      <c r="K1417" s="283"/>
      <c r="L1417" s="283"/>
      <c r="M1417" s="283"/>
      <c r="N1417" s="283"/>
      <c r="O1417" s="283"/>
      <c r="P1417" s="283"/>
      <c r="Q1417" s="283"/>
      <c r="R1417" s="283"/>
      <c r="S1417" s="283"/>
      <c r="T1417" s="283"/>
      <c r="U1417" s="283"/>
      <c r="V1417" s="283"/>
      <c r="W1417" s="283"/>
      <c r="X1417" s="283"/>
      <c r="Y1417" s="283"/>
      <c r="Z1417" s="283"/>
      <c r="AA1417" s="283"/>
      <c r="AB1417" s="283"/>
      <c r="AC1417" s="284"/>
      <c r="AE1417" s="285"/>
      <c r="AG1417" s="285"/>
      <c r="AI1417" s="285"/>
      <c r="AK1417" s="301"/>
    </row>
    <row r="1418" spans="4:37" ht="12.75" customHeight="1" outlineLevel="3" x14ac:dyDescent="0.25">
      <c r="D1418" s="139" t="str">
        <f>'Line Items'!D2047</f>
        <v>SFO Station Access Charge LTC (TRR) - Line 223]</v>
      </c>
      <c r="E1418" s="102"/>
      <c r="F1418" s="140" t="str">
        <f t="shared" si="72"/>
        <v>£000</v>
      </c>
      <c r="G1418" s="283"/>
      <c r="H1418" s="283"/>
      <c r="I1418" s="283"/>
      <c r="J1418" s="283"/>
      <c r="K1418" s="283"/>
      <c r="L1418" s="283"/>
      <c r="M1418" s="283"/>
      <c r="N1418" s="283"/>
      <c r="O1418" s="283"/>
      <c r="P1418" s="283"/>
      <c r="Q1418" s="283"/>
      <c r="R1418" s="283"/>
      <c r="S1418" s="283"/>
      <c r="T1418" s="283"/>
      <c r="U1418" s="283"/>
      <c r="V1418" s="283"/>
      <c r="W1418" s="283"/>
      <c r="X1418" s="283"/>
      <c r="Y1418" s="283"/>
      <c r="Z1418" s="283"/>
      <c r="AA1418" s="283"/>
      <c r="AB1418" s="283"/>
      <c r="AC1418" s="284"/>
      <c r="AE1418" s="285"/>
      <c r="AG1418" s="285"/>
      <c r="AI1418" s="285"/>
      <c r="AK1418" s="301"/>
    </row>
    <row r="1419" spans="4:37" ht="12.75" customHeight="1" outlineLevel="3" x14ac:dyDescent="0.25">
      <c r="D1419" s="139" t="str">
        <f>'Line Items'!D2048</f>
        <v>SFO Station Access Charge LTC (TRR) - Line 224]</v>
      </c>
      <c r="E1419" s="102"/>
      <c r="F1419" s="140" t="str">
        <f t="shared" si="72"/>
        <v>£000</v>
      </c>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4"/>
      <c r="AE1419" s="285"/>
      <c r="AG1419" s="285"/>
      <c r="AI1419" s="285"/>
      <c r="AK1419" s="301"/>
    </row>
    <row r="1420" spans="4:37" ht="12.75" customHeight="1" outlineLevel="3" x14ac:dyDescent="0.25">
      <c r="D1420" s="139" t="str">
        <f>'Line Items'!D2049</f>
        <v>SFO Station Access Charge LTC (TRR) - Line 225]</v>
      </c>
      <c r="E1420" s="102"/>
      <c r="F1420" s="140" t="str">
        <f t="shared" si="72"/>
        <v>£000</v>
      </c>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4"/>
      <c r="AE1420" s="285"/>
      <c r="AG1420" s="285"/>
      <c r="AI1420" s="285"/>
      <c r="AK1420" s="301"/>
    </row>
    <row r="1421" spans="4:37" ht="12.75" customHeight="1" outlineLevel="3" x14ac:dyDescent="0.25">
      <c r="D1421" s="139" t="str">
        <f>'Line Items'!D2050</f>
        <v>SFO Station Access Charge LTC (TRR) - Line 226]</v>
      </c>
      <c r="E1421" s="102"/>
      <c r="F1421" s="140" t="str">
        <f t="shared" si="72"/>
        <v>£000</v>
      </c>
      <c r="G1421" s="283"/>
      <c r="H1421" s="283"/>
      <c r="I1421" s="283"/>
      <c r="J1421" s="283"/>
      <c r="K1421" s="283"/>
      <c r="L1421" s="283"/>
      <c r="M1421" s="283"/>
      <c r="N1421" s="283"/>
      <c r="O1421" s="283"/>
      <c r="P1421" s="283"/>
      <c r="Q1421" s="283"/>
      <c r="R1421" s="283"/>
      <c r="S1421" s="283"/>
      <c r="T1421" s="283"/>
      <c r="U1421" s="283"/>
      <c r="V1421" s="283"/>
      <c r="W1421" s="283"/>
      <c r="X1421" s="283"/>
      <c r="Y1421" s="283"/>
      <c r="Z1421" s="283"/>
      <c r="AA1421" s="283"/>
      <c r="AB1421" s="283"/>
      <c r="AC1421" s="284"/>
      <c r="AE1421" s="285"/>
      <c r="AG1421" s="285"/>
      <c r="AI1421" s="285"/>
      <c r="AK1421" s="301"/>
    </row>
    <row r="1422" spans="4:37" ht="12.75" customHeight="1" outlineLevel="3" x14ac:dyDescent="0.25">
      <c r="D1422" s="139" t="str">
        <f>'Line Items'!D2051</f>
        <v>SFO Station Access Charge LTC (TRR) - Line 227]</v>
      </c>
      <c r="E1422" s="102"/>
      <c r="F1422" s="140" t="str">
        <f t="shared" si="72"/>
        <v>£000</v>
      </c>
      <c r="G1422" s="283"/>
      <c r="H1422" s="283"/>
      <c r="I1422" s="283"/>
      <c r="J1422" s="283"/>
      <c r="K1422" s="283"/>
      <c r="L1422" s="283"/>
      <c r="M1422" s="283"/>
      <c r="N1422" s="283"/>
      <c r="O1422" s="283"/>
      <c r="P1422" s="283"/>
      <c r="Q1422" s="283"/>
      <c r="R1422" s="283"/>
      <c r="S1422" s="283"/>
      <c r="T1422" s="283"/>
      <c r="U1422" s="283"/>
      <c r="V1422" s="283"/>
      <c r="W1422" s="283"/>
      <c r="X1422" s="283"/>
      <c r="Y1422" s="283"/>
      <c r="Z1422" s="283"/>
      <c r="AA1422" s="283"/>
      <c r="AB1422" s="283"/>
      <c r="AC1422" s="284"/>
      <c r="AE1422" s="285"/>
      <c r="AG1422" s="285"/>
      <c r="AI1422" s="285"/>
      <c r="AK1422" s="301"/>
    </row>
    <row r="1423" spans="4:37" ht="12.75" customHeight="1" outlineLevel="3" x14ac:dyDescent="0.25">
      <c r="D1423" s="139" t="str">
        <f>'Line Items'!D2052</f>
        <v>SFO Station Access Charge LTC (TRR) - Line 228]</v>
      </c>
      <c r="E1423" s="102"/>
      <c r="F1423" s="140" t="str">
        <f t="shared" si="72"/>
        <v>£000</v>
      </c>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4"/>
      <c r="AE1423" s="285"/>
      <c r="AG1423" s="285"/>
      <c r="AI1423" s="285"/>
      <c r="AK1423" s="301"/>
    </row>
    <row r="1424" spans="4:37" ht="12.75" customHeight="1" outlineLevel="3" x14ac:dyDescent="0.25">
      <c r="D1424" s="139" t="str">
        <f>'Line Items'!D2053</f>
        <v>SFO Station Access Charge LTC (TRR) - Line 229]</v>
      </c>
      <c r="E1424" s="102"/>
      <c r="F1424" s="140" t="str">
        <f t="shared" si="72"/>
        <v>£000</v>
      </c>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4"/>
      <c r="AE1424" s="285"/>
      <c r="AG1424" s="285"/>
      <c r="AI1424" s="285"/>
      <c r="AK1424" s="301"/>
    </row>
    <row r="1425" spans="4:37" ht="12.75" customHeight="1" outlineLevel="3" x14ac:dyDescent="0.25">
      <c r="D1425" s="139" t="str">
        <f>'Line Items'!D2054</f>
        <v>SFO Station Access Charge LTC (TRR) - Line 230]</v>
      </c>
      <c r="E1425" s="102"/>
      <c r="F1425" s="140" t="str">
        <f t="shared" si="72"/>
        <v>£000</v>
      </c>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4"/>
      <c r="AE1425" s="285"/>
      <c r="AG1425" s="285"/>
      <c r="AI1425" s="285"/>
      <c r="AK1425" s="301"/>
    </row>
    <row r="1426" spans="4:37" ht="12.75" customHeight="1" outlineLevel="3" x14ac:dyDescent="0.25">
      <c r="D1426" s="139" t="str">
        <f>'Line Items'!D2055</f>
        <v>SFO Station Access Charge LTC (TRR) - Line 231]</v>
      </c>
      <c r="E1426" s="102"/>
      <c r="F1426" s="140" t="str">
        <f t="shared" si="72"/>
        <v>£000</v>
      </c>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4"/>
      <c r="AE1426" s="285"/>
      <c r="AG1426" s="285"/>
      <c r="AI1426" s="285"/>
      <c r="AK1426" s="301"/>
    </row>
    <row r="1427" spans="4:37" ht="12.75" customHeight="1" outlineLevel="3" x14ac:dyDescent="0.25">
      <c r="D1427" s="139" t="str">
        <f>'Line Items'!D2056</f>
        <v>SFO Station Access Charge LTC (TRR) - Line 232]</v>
      </c>
      <c r="E1427" s="102"/>
      <c r="F1427" s="140" t="str">
        <f t="shared" si="72"/>
        <v>£000</v>
      </c>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4"/>
      <c r="AE1427" s="285"/>
      <c r="AG1427" s="285"/>
      <c r="AI1427" s="285"/>
      <c r="AK1427" s="301"/>
    </row>
    <row r="1428" spans="4:37" ht="12.75" customHeight="1" outlineLevel="3" x14ac:dyDescent="0.25">
      <c r="D1428" s="139" t="str">
        <f>'Line Items'!D2057</f>
        <v>SFO Station Access Charge LTC (TRR) - Line 233]</v>
      </c>
      <c r="E1428" s="102"/>
      <c r="F1428" s="140" t="str">
        <f t="shared" si="72"/>
        <v>£000</v>
      </c>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4"/>
      <c r="AE1428" s="285"/>
      <c r="AG1428" s="285"/>
      <c r="AI1428" s="285"/>
      <c r="AK1428" s="301"/>
    </row>
    <row r="1429" spans="4:37" ht="12.75" customHeight="1" outlineLevel="3" x14ac:dyDescent="0.25">
      <c r="D1429" s="139" t="str">
        <f>'Line Items'!D2058</f>
        <v>SFO Station Access Charge LTC (TRR) - Line 234]</v>
      </c>
      <c r="E1429" s="102"/>
      <c r="F1429" s="140" t="str">
        <f t="shared" si="72"/>
        <v>£000</v>
      </c>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4"/>
      <c r="AE1429" s="285"/>
      <c r="AG1429" s="285"/>
      <c r="AI1429" s="285"/>
      <c r="AK1429" s="301"/>
    </row>
    <row r="1430" spans="4:37" ht="12.75" customHeight="1" outlineLevel="3" x14ac:dyDescent="0.25">
      <c r="D1430" s="139" t="str">
        <f>'Line Items'!D2059</f>
        <v>SFO Station Access Charge LTC (TRR) - Line 235]</v>
      </c>
      <c r="E1430" s="102"/>
      <c r="F1430" s="140" t="str">
        <f t="shared" si="72"/>
        <v>£000</v>
      </c>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4"/>
      <c r="AE1430" s="285"/>
      <c r="AG1430" s="285"/>
      <c r="AI1430" s="285"/>
      <c r="AK1430" s="301"/>
    </row>
    <row r="1431" spans="4:37" ht="12.75" customHeight="1" outlineLevel="3" x14ac:dyDescent="0.25">
      <c r="D1431" s="139" t="str">
        <f>'Line Items'!D2060</f>
        <v>SFO Station Access Charge LTC (TRR) - Line 236]</v>
      </c>
      <c r="E1431" s="102"/>
      <c r="F1431" s="140" t="str">
        <f t="shared" si="72"/>
        <v>£000</v>
      </c>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4"/>
      <c r="AE1431" s="285"/>
      <c r="AG1431" s="285"/>
      <c r="AI1431" s="285"/>
      <c r="AK1431" s="301"/>
    </row>
    <row r="1432" spans="4:37" ht="12.75" customHeight="1" outlineLevel="3" x14ac:dyDescent="0.25">
      <c r="D1432" s="139" t="str">
        <f>'Line Items'!D2061</f>
        <v>SFO Station Access Charge LTC (TRR) - Line 237]</v>
      </c>
      <c r="E1432" s="102"/>
      <c r="F1432" s="140" t="str">
        <f t="shared" si="72"/>
        <v>£000</v>
      </c>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4"/>
      <c r="AE1432" s="285"/>
      <c r="AG1432" s="285"/>
      <c r="AI1432" s="285"/>
      <c r="AK1432" s="301"/>
    </row>
    <row r="1433" spans="4:37" ht="12.75" customHeight="1" outlineLevel="3" x14ac:dyDescent="0.25">
      <c r="D1433" s="139" t="str">
        <f>'Line Items'!D2062</f>
        <v>SFO Station Access Charge LTC (TRR) - Line 238]</v>
      </c>
      <c r="E1433" s="102"/>
      <c r="F1433" s="140" t="str">
        <f t="shared" si="72"/>
        <v>£000</v>
      </c>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4"/>
      <c r="AE1433" s="285"/>
      <c r="AG1433" s="285"/>
      <c r="AI1433" s="285"/>
      <c r="AK1433" s="301"/>
    </row>
    <row r="1434" spans="4:37" ht="12.75" customHeight="1" outlineLevel="3" x14ac:dyDescent="0.25">
      <c r="D1434" s="139" t="str">
        <f>'Line Items'!D2063</f>
        <v>SFO Station Access Charge LTC (TRR) - Line 239]</v>
      </c>
      <c r="E1434" s="102"/>
      <c r="F1434" s="140" t="str">
        <f t="shared" si="72"/>
        <v>£000</v>
      </c>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4"/>
      <c r="AE1434" s="285"/>
      <c r="AG1434" s="285"/>
      <c r="AI1434" s="285"/>
      <c r="AK1434" s="301"/>
    </row>
    <row r="1435" spans="4:37" ht="12.75" customHeight="1" outlineLevel="3" x14ac:dyDescent="0.25">
      <c r="D1435" s="139" t="str">
        <f>'Line Items'!D2064</f>
        <v>SFO Station Access Charge LTC (TRR) - Line 240]</v>
      </c>
      <c r="E1435" s="102"/>
      <c r="F1435" s="140" t="str">
        <f t="shared" si="72"/>
        <v>£000</v>
      </c>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4"/>
      <c r="AE1435" s="285"/>
      <c r="AG1435" s="285"/>
      <c r="AI1435" s="285"/>
      <c r="AK1435" s="301"/>
    </row>
    <row r="1436" spans="4:37" ht="12.75" customHeight="1" outlineLevel="3" x14ac:dyDescent="0.25">
      <c r="D1436" s="139" t="str">
        <f>'Line Items'!D2065</f>
        <v>SFO Station Access Charge LTC (TRR) - Line 241]</v>
      </c>
      <c r="E1436" s="102"/>
      <c r="F1436" s="140" t="str">
        <f t="shared" si="72"/>
        <v>£000</v>
      </c>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4"/>
      <c r="AE1436" s="285"/>
      <c r="AG1436" s="285"/>
      <c r="AI1436" s="285"/>
      <c r="AK1436" s="301"/>
    </row>
    <row r="1437" spans="4:37" ht="12.75" customHeight="1" outlineLevel="3" x14ac:dyDescent="0.25">
      <c r="D1437" s="139" t="str">
        <f>'Line Items'!D2066</f>
        <v>SFO Station Access Charge LTC (TRR) - Line 242]</v>
      </c>
      <c r="E1437" s="102"/>
      <c r="F1437" s="140" t="str">
        <f t="shared" si="72"/>
        <v>£000</v>
      </c>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4"/>
      <c r="AE1437" s="285"/>
      <c r="AG1437" s="285"/>
      <c r="AI1437" s="285"/>
      <c r="AK1437" s="301"/>
    </row>
    <row r="1438" spans="4:37" ht="12.75" customHeight="1" outlineLevel="3" x14ac:dyDescent="0.25">
      <c r="D1438" s="139" t="str">
        <f>'Line Items'!D2067</f>
        <v>SFO Station Access Charge LTC (TRR) - Line 243]</v>
      </c>
      <c r="E1438" s="102"/>
      <c r="F1438" s="140" t="str">
        <f t="shared" si="72"/>
        <v>£000</v>
      </c>
      <c r="G1438" s="283"/>
      <c r="H1438" s="283"/>
      <c r="I1438" s="283"/>
      <c r="J1438" s="283"/>
      <c r="K1438" s="283"/>
      <c r="L1438" s="283"/>
      <c r="M1438" s="283"/>
      <c r="N1438" s="283"/>
      <c r="O1438" s="283"/>
      <c r="P1438" s="283"/>
      <c r="Q1438" s="283"/>
      <c r="R1438" s="283"/>
      <c r="S1438" s="283"/>
      <c r="T1438" s="283"/>
      <c r="U1438" s="283"/>
      <c r="V1438" s="283"/>
      <c r="W1438" s="283"/>
      <c r="X1438" s="283"/>
      <c r="Y1438" s="283"/>
      <c r="Z1438" s="283"/>
      <c r="AA1438" s="283"/>
      <c r="AB1438" s="283"/>
      <c r="AC1438" s="284"/>
      <c r="AE1438" s="285"/>
      <c r="AG1438" s="285"/>
      <c r="AI1438" s="285"/>
      <c r="AK1438" s="301"/>
    </row>
    <row r="1439" spans="4:37" ht="12.75" customHeight="1" outlineLevel="3" x14ac:dyDescent="0.25">
      <c r="D1439" s="139" t="str">
        <f>'Line Items'!D2068</f>
        <v>SFO Station Access Charge LTC (TRR) - Line 244]</v>
      </c>
      <c r="E1439" s="102"/>
      <c r="F1439" s="140" t="str">
        <f t="shared" si="72"/>
        <v>£000</v>
      </c>
      <c r="G1439" s="283"/>
      <c r="H1439" s="283"/>
      <c r="I1439" s="283"/>
      <c r="J1439" s="283"/>
      <c r="K1439" s="283"/>
      <c r="L1439" s="283"/>
      <c r="M1439" s="283"/>
      <c r="N1439" s="283"/>
      <c r="O1439" s="283"/>
      <c r="P1439" s="283"/>
      <c r="Q1439" s="283"/>
      <c r="R1439" s="283"/>
      <c r="S1439" s="283"/>
      <c r="T1439" s="283"/>
      <c r="U1439" s="283"/>
      <c r="V1439" s="283"/>
      <c r="W1439" s="283"/>
      <c r="X1439" s="283"/>
      <c r="Y1439" s="283"/>
      <c r="Z1439" s="283"/>
      <c r="AA1439" s="283"/>
      <c r="AB1439" s="283"/>
      <c r="AC1439" s="284"/>
      <c r="AE1439" s="285"/>
      <c r="AG1439" s="285"/>
      <c r="AI1439" s="285"/>
      <c r="AK1439" s="301"/>
    </row>
    <row r="1440" spans="4:37" ht="12.75" customHeight="1" outlineLevel="3" x14ac:dyDescent="0.25">
      <c r="D1440" s="139" t="str">
        <f>'Line Items'!D2069</f>
        <v>SFO Station Access Charge LTC (TRR) - Line 245]</v>
      </c>
      <c r="E1440" s="102"/>
      <c r="F1440" s="140" t="str">
        <f t="shared" si="72"/>
        <v>£000</v>
      </c>
      <c r="G1440" s="283"/>
      <c r="H1440" s="283"/>
      <c r="I1440" s="283"/>
      <c r="J1440" s="283"/>
      <c r="K1440" s="283"/>
      <c r="L1440" s="283"/>
      <c r="M1440" s="283"/>
      <c r="N1440" s="283"/>
      <c r="O1440" s="283"/>
      <c r="P1440" s="283"/>
      <c r="Q1440" s="283"/>
      <c r="R1440" s="283"/>
      <c r="S1440" s="283"/>
      <c r="T1440" s="283"/>
      <c r="U1440" s="283"/>
      <c r="V1440" s="283"/>
      <c r="W1440" s="283"/>
      <c r="X1440" s="283"/>
      <c r="Y1440" s="283"/>
      <c r="Z1440" s="283"/>
      <c r="AA1440" s="283"/>
      <c r="AB1440" s="283"/>
      <c r="AC1440" s="284"/>
      <c r="AE1440" s="285"/>
      <c r="AG1440" s="285"/>
      <c r="AI1440" s="285"/>
      <c r="AK1440" s="301"/>
    </row>
    <row r="1441" spans="3:37" ht="12.75" customHeight="1" outlineLevel="3" x14ac:dyDescent="0.25">
      <c r="D1441" s="139" t="str">
        <f>'Line Items'!D2070</f>
        <v>SFO Station Access Charge LTC (TRR) - Line 246]</v>
      </c>
      <c r="E1441" s="102"/>
      <c r="F1441" s="140" t="str">
        <f t="shared" si="72"/>
        <v>£000</v>
      </c>
      <c r="G1441" s="283"/>
      <c r="H1441" s="283"/>
      <c r="I1441" s="283"/>
      <c r="J1441" s="283"/>
      <c r="K1441" s="283"/>
      <c r="L1441" s="283"/>
      <c r="M1441" s="283"/>
      <c r="N1441" s="283"/>
      <c r="O1441" s="283"/>
      <c r="P1441" s="283"/>
      <c r="Q1441" s="283"/>
      <c r="R1441" s="283"/>
      <c r="S1441" s="283"/>
      <c r="T1441" s="283"/>
      <c r="U1441" s="283"/>
      <c r="V1441" s="283"/>
      <c r="W1441" s="283"/>
      <c r="X1441" s="283"/>
      <c r="Y1441" s="283"/>
      <c r="Z1441" s="283"/>
      <c r="AA1441" s="283"/>
      <c r="AB1441" s="283"/>
      <c r="AC1441" s="284"/>
      <c r="AE1441" s="285"/>
      <c r="AG1441" s="285"/>
      <c r="AI1441" s="285"/>
      <c r="AK1441" s="301"/>
    </row>
    <row r="1442" spans="3:37" ht="12.75" customHeight="1" outlineLevel="3" x14ac:dyDescent="0.25">
      <c r="D1442" s="139" t="str">
        <f>'Line Items'!D2071</f>
        <v>SFO Station Access Charge LTC (TRR) - Line 247]</v>
      </c>
      <c r="E1442" s="102"/>
      <c r="F1442" s="140" t="str">
        <f t="shared" si="72"/>
        <v>£000</v>
      </c>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4"/>
      <c r="AE1442" s="285"/>
      <c r="AG1442" s="285"/>
      <c r="AI1442" s="285"/>
      <c r="AK1442" s="301"/>
    </row>
    <row r="1443" spans="3:37" ht="12.75" customHeight="1" outlineLevel="3" x14ac:dyDescent="0.25">
      <c r="D1443" s="139" t="str">
        <f>'Line Items'!D2072</f>
        <v>SFO Station Access Charge LTC (TRR) - Line 248]</v>
      </c>
      <c r="E1443" s="102"/>
      <c r="F1443" s="140" t="str">
        <f t="shared" si="72"/>
        <v>£000</v>
      </c>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4"/>
      <c r="AE1443" s="1201"/>
      <c r="AG1443" s="285"/>
      <c r="AI1443" s="285"/>
      <c r="AK1443" s="301"/>
    </row>
    <row r="1444" spans="3:37" ht="12.75" customHeight="1" outlineLevel="3" x14ac:dyDescent="0.25">
      <c r="D1444" s="139" t="str">
        <f>'Line Items'!D2073</f>
        <v>SFO Station Access Charge LTC (TRR) - Line 249]</v>
      </c>
      <c r="E1444" s="102"/>
      <c r="F1444" s="140" t="str">
        <f t="shared" si="72"/>
        <v>£000</v>
      </c>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4"/>
      <c r="AE1444" s="285"/>
      <c r="AG1444" s="285"/>
      <c r="AI1444" s="285"/>
      <c r="AK1444" s="301"/>
    </row>
    <row r="1445" spans="3:37" ht="12.75" customHeight="1" outlineLevel="3" x14ac:dyDescent="0.25">
      <c r="D1445" s="111" t="str">
        <f>'Line Items'!D2074</f>
        <v>SFO Station Access Charge LTC (TRR) - Line 250]</v>
      </c>
      <c r="E1445" s="287"/>
      <c r="F1445" s="150" t="str">
        <f t="shared" si="72"/>
        <v>£000</v>
      </c>
      <c r="G1445" s="288"/>
      <c r="H1445" s="288"/>
      <c r="I1445" s="288"/>
      <c r="J1445" s="288"/>
      <c r="K1445" s="288"/>
      <c r="L1445" s="288"/>
      <c r="M1445" s="288"/>
      <c r="N1445" s="288"/>
      <c r="O1445" s="288"/>
      <c r="P1445" s="288"/>
      <c r="Q1445" s="288"/>
      <c r="R1445" s="288"/>
      <c r="S1445" s="288"/>
      <c r="T1445" s="288"/>
      <c r="U1445" s="288"/>
      <c r="V1445" s="288"/>
      <c r="W1445" s="288"/>
      <c r="X1445" s="288"/>
      <c r="Y1445" s="288"/>
      <c r="Z1445" s="288"/>
      <c r="AA1445" s="288"/>
      <c r="AB1445" s="288"/>
      <c r="AC1445" s="289"/>
      <c r="AE1445" s="290"/>
      <c r="AG1445" s="290"/>
      <c r="AI1445" s="290"/>
      <c r="AK1445" s="302"/>
    </row>
    <row r="1446" spans="3:37" ht="12.75" customHeight="1" outlineLevel="2" x14ac:dyDescent="0.25">
      <c r="G1446" s="103"/>
      <c r="H1446" s="103"/>
      <c r="I1446" s="103"/>
      <c r="J1446" s="103"/>
      <c r="K1446" s="103"/>
      <c r="L1446" s="103"/>
      <c r="M1446" s="103"/>
      <c r="N1446" s="103"/>
      <c r="O1446" s="103"/>
      <c r="P1446" s="103"/>
      <c r="Q1446" s="103"/>
      <c r="R1446" s="103"/>
      <c r="S1446" s="103"/>
      <c r="T1446" s="103"/>
      <c r="U1446" s="103"/>
      <c r="V1446" s="103"/>
      <c r="W1446" s="103"/>
      <c r="X1446" s="103"/>
      <c r="Y1446" s="103"/>
      <c r="Z1446" s="103"/>
      <c r="AA1446" s="103"/>
      <c r="AB1446" s="103"/>
      <c r="AC1446" s="103"/>
      <c r="AE1446" s="103"/>
      <c r="AG1446" s="103"/>
      <c r="AI1446" s="103"/>
    </row>
    <row r="1447" spans="3:37" ht="12.75" customHeight="1" outlineLevel="2" x14ac:dyDescent="0.25">
      <c r="D1447" s="292" t="str">
        <f>"Total "&amp;C1195</f>
        <v>Total SFO Station Access Long Term Charge (Third Reserve Rent)</v>
      </c>
      <c r="E1447" s="308"/>
      <c r="F1447" s="309" t="str">
        <f>F1445</f>
        <v>£000</v>
      </c>
      <c r="G1447" s="310">
        <f t="shared" ref="G1447:AC1447" si="73">SUM(G1196:G1445)</f>
        <v>0</v>
      </c>
      <c r="H1447" s="310">
        <f t="shared" si="73"/>
        <v>0</v>
      </c>
      <c r="I1447" s="310">
        <f t="shared" si="73"/>
        <v>0</v>
      </c>
      <c r="J1447" s="310">
        <f t="shared" si="73"/>
        <v>0</v>
      </c>
      <c r="K1447" s="310">
        <f t="shared" si="73"/>
        <v>0</v>
      </c>
      <c r="L1447" s="310">
        <f t="shared" si="73"/>
        <v>0</v>
      </c>
      <c r="M1447" s="310">
        <f t="shared" si="73"/>
        <v>0</v>
      </c>
      <c r="N1447" s="310">
        <f t="shared" si="73"/>
        <v>0</v>
      </c>
      <c r="O1447" s="310">
        <f t="shared" si="73"/>
        <v>0</v>
      </c>
      <c r="P1447" s="310">
        <f t="shared" si="73"/>
        <v>0</v>
      </c>
      <c r="Q1447" s="310">
        <f t="shared" si="73"/>
        <v>0</v>
      </c>
      <c r="R1447" s="310">
        <f t="shared" si="73"/>
        <v>0</v>
      </c>
      <c r="S1447" s="310">
        <f t="shared" si="73"/>
        <v>0</v>
      </c>
      <c r="T1447" s="310">
        <f t="shared" si="73"/>
        <v>0</v>
      </c>
      <c r="U1447" s="310">
        <f t="shared" si="73"/>
        <v>0</v>
      </c>
      <c r="V1447" s="310">
        <f t="shared" si="73"/>
        <v>0</v>
      </c>
      <c r="W1447" s="310">
        <f t="shared" si="73"/>
        <v>0</v>
      </c>
      <c r="X1447" s="310">
        <f t="shared" si="73"/>
        <v>0</v>
      </c>
      <c r="Y1447" s="310">
        <f t="shared" si="73"/>
        <v>0</v>
      </c>
      <c r="Z1447" s="310">
        <f t="shared" si="73"/>
        <v>0</v>
      </c>
      <c r="AA1447" s="310">
        <f t="shared" si="73"/>
        <v>0</v>
      </c>
      <c r="AB1447" s="310">
        <f t="shared" si="73"/>
        <v>0</v>
      </c>
      <c r="AC1447" s="298">
        <f t="shared" si="73"/>
        <v>0</v>
      </c>
      <c r="AE1447" s="299">
        <f>SUM(AE1196:AE1445)</f>
        <v>0</v>
      </c>
      <c r="AG1447" s="299">
        <f>SUM(AG1196:AG1445)</f>
        <v>0</v>
      </c>
      <c r="AI1447" s="299">
        <f>SUM(AI1196:AI1445)</f>
        <v>0</v>
      </c>
      <c r="AK1447" s="296"/>
    </row>
    <row r="1448" spans="3:37" ht="12.75" customHeight="1" outlineLevel="1" x14ac:dyDescent="0.25">
      <c r="G1448" s="103"/>
      <c r="H1448" s="103"/>
      <c r="I1448" s="103"/>
      <c r="J1448" s="103"/>
      <c r="K1448" s="103"/>
      <c r="L1448" s="103"/>
      <c r="M1448" s="103"/>
      <c r="N1448" s="103"/>
      <c r="O1448" s="103"/>
      <c r="P1448" s="103"/>
      <c r="Q1448" s="103"/>
      <c r="R1448" s="103"/>
      <c r="S1448" s="103"/>
      <c r="T1448" s="103"/>
      <c r="U1448" s="103"/>
      <c r="V1448" s="103"/>
      <c r="W1448" s="103"/>
      <c r="X1448" s="103"/>
      <c r="Y1448" s="103"/>
      <c r="Z1448" s="103"/>
      <c r="AA1448" s="103"/>
      <c r="AB1448" s="103"/>
      <c r="AC1448" s="103"/>
      <c r="AE1448" s="103"/>
      <c r="AG1448" s="103"/>
      <c r="AI1448" s="103"/>
    </row>
    <row r="1449" spans="3:37" ht="12.75" customHeight="1" outlineLevel="1" x14ac:dyDescent="0.25">
      <c r="C1449" s="72" t="str">
        <f>'Line Items'!C2076</f>
        <v>Station Facility Charges</v>
      </c>
      <c r="G1449" s="103"/>
      <c r="H1449" s="103"/>
      <c r="I1449" s="103"/>
      <c r="J1449" s="103"/>
      <c r="K1449" s="103"/>
      <c r="L1449" s="103"/>
      <c r="M1449" s="103"/>
      <c r="N1449" s="103"/>
      <c r="O1449" s="103"/>
      <c r="P1449" s="103"/>
      <c r="Q1449" s="103"/>
      <c r="R1449" s="103"/>
      <c r="S1449" s="103"/>
      <c r="T1449" s="103"/>
      <c r="U1449" s="103"/>
      <c r="V1449" s="103"/>
      <c r="W1449" s="103"/>
      <c r="X1449" s="103"/>
      <c r="Y1449" s="103"/>
      <c r="Z1449" s="103"/>
      <c r="AA1449" s="103"/>
      <c r="AB1449" s="103"/>
      <c r="AC1449" s="103"/>
      <c r="AE1449" s="103"/>
      <c r="AG1449" s="103"/>
      <c r="AI1449" s="103"/>
    </row>
    <row r="1450" spans="3:37" ht="12.75" customHeight="1" outlineLevel="2" x14ac:dyDescent="0.25">
      <c r="C1450" s="72"/>
      <c r="D1450" s="427" t="str">
        <f>'Line Items'!D2077</f>
        <v>[Station Facility charges Line 1]</v>
      </c>
      <c r="E1450" s="467"/>
      <c r="F1450" s="468" t="s">
        <v>556</v>
      </c>
      <c r="G1450" s="469"/>
      <c r="H1450" s="469"/>
      <c r="I1450" s="469"/>
      <c r="J1450" s="469"/>
      <c r="K1450" s="469"/>
      <c r="L1450" s="469"/>
      <c r="M1450" s="469"/>
      <c r="N1450" s="469"/>
      <c r="O1450" s="469"/>
      <c r="P1450" s="469"/>
      <c r="Q1450" s="469"/>
      <c r="R1450" s="469"/>
      <c r="S1450" s="469"/>
      <c r="T1450" s="469"/>
      <c r="U1450" s="469"/>
      <c r="V1450" s="469"/>
      <c r="W1450" s="469"/>
      <c r="X1450" s="469"/>
      <c r="Y1450" s="469"/>
      <c r="Z1450" s="469"/>
      <c r="AA1450" s="469"/>
      <c r="AB1450" s="469"/>
      <c r="AC1450" s="470"/>
      <c r="AE1450" s="1202"/>
      <c r="AG1450" s="1202"/>
      <c r="AI1450" s="1202"/>
      <c r="AK1450" s="471" t="s">
        <v>670</v>
      </c>
    </row>
    <row r="1451" spans="3:37" ht="12.75" customHeight="1" outlineLevel="2" x14ac:dyDescent="0.25">
      <c r="D1451" s="139" t="str">
        <f>'Line Items'!D2078</f>
        <v>[Station Facility charges Line 2]</v>
      </c>
      <c r="F1451" s="140" t="str">
        <f>F1450</f>
        <v>£000</v>
      </c>
      <c r="G1451" s="283"/>
      <c r="H1451" s="283"/>
      <c r="I1451" s="283"/>
      <c r="J1451" s="283"/>
      <c r="K1451" s="283"/>
      <c r="L1451" s="283"/>
      <c r="M1451" s="283"/>
      <c r="N1451" s="283"/>
      <c r="O1451" s="283"/>
      <c r="P1451" s="283"/>
      <c r="Q1451" s="283"/>
      <c r="R1451" s="283"/>
      <c r="S1451" s="283"/>
      <c r="T1451" s="283"/>
      <c r="U1451" s="283"/>
      <c r="V1451" s="283"/>
      <c r="W1451" s="283"/>
      <c r="X1451" s="283"/>
      <c r="Y1451" s="283"/>
      <c r="Z1451" s="283"/>
      <c r="AA1451" s="283"/>
      <c r="AB1451" s="283"/>
      <c r="AC1451" s="284"/>
      <c r="AE1451" s="1203"/>
      <c r="AG1451" s="1203"/>
      <c r="AI1451" s="1203"/>
      <c r="AK1451" s="301"/>
    </row>
    <row r="1452" spans="3:37" ht="12.75" customHeight="1" outlineLevel="2" x14ac:dyDescent="0.25">
      <c r="D1452" s="139" t="str">
        <f>'Line Items'!D2079</f>
        <v>[Station Facility charges Line 3]</v>
      </c>
      <c r="F1452" s="140" t="str">
        <f t="shared" ref="F1452:F1469" si="74">F1451</f>
        <v>£000</v>
      </c>
      <c r="G1452" s="283"/>
      <c r="H1452" s="283"/>
      <c r="I1452" s="283"/>
      <c r="J1452" s="283"/>
      <c r="K1452" s="283"/>
      <c r="L1452" s="283"/>
      <c r="M1452" s="283"/>
      <c r="N1452" s="283"/>
      <c r="O1452" s="283"/>
      <c r="P1452" s="283"/>
      <c r="Q1452" s="283"/>
      <c r="R1452" s="283"/>
      <c r="S1452" s="283"/>
      <c r="T1452" s="283"/>
      <c r="U1452" s="283"/>
      <c r="V1452" s="283"/>
      <c r="W1452" s="283"/>
      <c r="X1452" s="283"/>
      <c r="Y1452" s="283"/>
      <c r="Z1452" s="283"/>
      <c r="AA1452" s="283"/>
      <c r="AB1452" s="283"/>
      <c r="AC1452" s="284"/>
      <c r="AE1452" s="1203"/>
      <c r="AG1452" s="1203"/>
      <c r="AI1452" s="1203"/>
      <c r="AK1452" s="301"/>
    </row>
    <row r="1453" spans="3:37" ht="12.75" customHeight="1" outlineLevel="2" x14ac:dyDescent="0.25">
      <c r="D1453" s="139" t="str">
        <f>'Line Items'!D2080</f>
        <v>[Station Facility charges Line 4]</v>
      </c>
      <c r="F1453" s="140" t="str">
        <f t="shared" si="74"/>
        <v>£000</v>
      </c>
      <c r="G1453" s="283"/>
      <c r="H1453" s="283"/>
      <c r="I1453" s="283"/>
      <c r="J1453" s="283"/>
      <c r="K1453" s="283"/>
      <c r="L1453" s="283"/>
      <c r="M1453" s="283"/>
      <c r="N1453" s="283"/>
      <c r="O1453" s="283"/>
      <c r="P1453" s="283"/>
      <c r="Q1453" s="283"/>
      <c r="R1453" s="283"/>
      <c r="S1453" s="283"/>
      <c r="T1453" s="283"/>
      <c r="U1453" s="283"/>
      <c r="V1453" s="283"/>
      <c r="W1453" s="283"/>
      <c r="X1453" s="283"/>
      <c r="Y1453" s="283"/>
      <c r="Z1453" s="283"/>
      <c r="AA1453" s="283"/>
      <c r="AB1453" s="283"/>
      <c r="AC1453" s="284"/>
      <c r="AE1453" s="1203"/>
      <c r="AG1453" s="1203"/>
      <c r="AI1453" s="1203"/>
      <c r="AK1453" s="301"/>
    </row>
    <row r="1454" spans="3:37" ht="12.75" customHeight="1" outlineLevel="2" x14ac:dyDescent="0.25">
      <c r="D1454" s="139" t="str">
        <f>'Line Items'!D2081</f>
        <v>[Station Facility charges Line 5]</v>
      </c>
      <c r="F1454" s="140" t="str">
        <f t="shared" si="74"/>
        <v>£000</v>
      </c>
      <c r="G1454" s="283"/>
      <c r="H1454" s="283"/>
      <c r="I1454" s="283"/>
      <c r="J1454" s="283"/>
      <c r="K1454" s="283"/>
      <c r="L1454" s="283"/>
      <c r="M1454" s="283"/>
      <c r="N1454" s="283"/>
      <c r="O1454" s="283"/>
      <c r="P1454" s="283"/>
      <c r="Q1454" s="283"/>
      <c r="R1454" s="283"/>
      <c r="S1454" s="283"/>
      <c r="T1454" s="283"/>
      <c r="U1454" s="283"/>
      <c r="V1454" s="283"/>
      <c r="W1454" s="283"/>
      <c r="X1454" s="283"/>
      <c r="Y1454" s="283"/>
      <c r="Z1454" s="283"/>
      <c r="AA1454" s="283"/>
      <c r="AB1454" s="283"/>
      <c r="AC1454" s="284"/>
      <c r="AE1454" s="1203"/>
      <c r="AG1454" s="1203"/>
      <c r="AI1454" s="1203"/>
      <c r="AK1454" s="301"/>
    </row>
    <row r="1455" spans="3:37" ht="12.75" customHeight="1" outlineLevel="2" x14ac:dyDescent="0.25">
      <c r="D1455" s="139" t="str">
        <f>'Line Items'!D2082</f>
        <v>[Station Facility charges Line 6]</v>
      </c>
      <c r="F1455" s="140" t="str">
        <f t="shared" si="74"/>
        <v>£000</v>
      </c>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4"/>
      <c r="AE1455" s="1203"/>
      <c r="AG1455" s="1203"/>
      <c r="AI1455" s="1203"/>
      <c r="AK1455" s="301"/>
    </row>
    <row r="1456" spans="3:37" ht="12.75" customHeight="1" outlineLevel="2" x14ac:dyDescent="0.25">
      <c r="D1456" s="139" t="str">
        <f>'Line Items'!D2083</f>
        <v>[Station Facility charges Line 7]</v>
      </c>
      <c r="F1456" s="140" t="str">
        <f t="shared" si="74"/>
        <v>£000</v>
      </c>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4"/>
      <c r="AE1456" s="1203"/>
      <c r="AG1456" s="1203"/>
      <c r="AI1456" s="1203"/>
      <c r="AK1456" s="301"/>
    </row>
    <row r="1457" spans="4:37" ht="12.75" customHeight="1" outlineLevel="2" x14ac:dyDescent="0.25">
      <c r="D1457" s="139" t="str">
        <f>'Line Items'!D2084</f>
        <v>[Station Facility charges Line 8]</v>
      </c>
      <c r="F1457" s="140" t="str">
        <f t="shared" si="74"/>
        <v>£000</v>
      </c>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4"/>
      <c r="AE1457" s="1203"/>
      <c r="AG1457" s="1203"/>
      <c r="AI1457" s="1203"/>
      <c r="AK1457" s="301"/>
    </row>
    <row r="1458" spans="4:37" ht="12.75" customHeight="1" outlineLevel="2" x14ac:dyDescent="0.25">
      <c r="D1458" s="139" t="str">
        <f>'Line Items'!D2085</f>
        <v>[Station Facility charges Line 9]</v>
      </c>
      <c r="F1458" s="140" t="str">
        <f t="shared" si="74"/>
        <v>£000</v>
      </c>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4"/>
      <c r="AE1458" s="1203"/>
      <c r="AG1458" s="1203"/>
      <c r="AI1458" s="1203"/>
      <c r="AK1458" s="301"/>
    </row>
    <row r="1459" spans="4:37" ht="12.75" customHeight="1" outlineLevel="2" x14ac:dyDescent="0.25">
      <c r="D1459" s="139" t="str">
        <f>'Line Items'!D2086</f>
        <v>[Station Facility charges Line 10]</v>
      </c>
      <c r="F1459" s="140" t="str">
        <f t="shared" si="74"/>
        <v>£000</v>
      </c>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4"/>
      <c r="AE1459" s="1203"/>
      <c r="AG1459" s="1203"/>
      <c r="AI1459" s="1203"/>
      <c r="AK1459" s="301"/>
    </row>
    <row r="1460" spans="4:37" ht="12.75" customHeight="1" outlineLevel="2" x14ac:dyDescent="0.25">
      <c r="D1460" s="139" t="str">
        <f>'Line Items'!D2087</f>
        <v>[Station Facility charges Line 11]</v>
      </c>
      <c r="F1460" s="140" t="str">
        <f t="shared" si="74"/>
        <v>£000</v>
      </c>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4"/>
      <c r="AE1460" s="1203"/>
      <c r="AG1460" s="1203"/>
      <c r="AI1460" s="1203"/>
      <c r="AK1460" s="301"/>
    </row>
    <row r="1461" spans="4:37" ht="12.75" customHeight="1" outlineLevel="2" x14ac:dyDescent="0.25">
      <c r="D1461" s="139" t="str">
        <f>'Line Items'!D2088</f>
        <v>[Station Facility charges Line 12]</v>
      </c>
      <c r="F1461" s="140" t="str">
        <f t="shared" si="74"/>
        <v>£000</v>
      </c>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4"/>
      <c r="AE1461" s="1203"/>
      <c r="AG1461" s="1203"/>
      <c r="AI1461" s="1203"/>
      <c r="AK1461" s="301"/>
    </row>
    <row r="1462" spans="4:37" ht="12.75" customHeight="1" outlineLevel="2" x14ac:dyDescent="0.25">
      <c r="D1462" s="139" t="str">
        <f>'Line Items'!D2089</f>
        <v>[Station Facility charges Line 13]</v>
      </c>
      <c r="F1462" s="140" t="str">
        <f t="shared" si="74"/>
        <v>£000</v>
      </c>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4"/>
      <c r="AE1462" s="1203"/>
      <c r="AG1462" s="1203"/>
      <c r="AI1462" s="1203"/>
      <c r="AK1462" s="301"/>
    </row>
    <row r="1463" spans="4:37" ht="12.75" customHeight="1" outlineLevel="2" x14ac:dyDescent="0.25">
      <c r="D1463" s="139" t="str">
        <f>'Line Items'!D2090</f>
        <v>[Station Facility charges Line 14]</v>
      </c>
      <c r="F1463" s="140" t="str">
        <f t="shared" si="74"/>
        <v>£000</v>
      </c>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4"/>
      <c r="AE1463" s="1203"/>
      <c r="AG1463" s="1203"/>
      <c r="AI1463" s="1203"/>
      <c r="AK1463" s="301"/>
    </row>
    <row r="1464" spans="4:37" ht="12.75" customHeight="1" outlineLevel="2" x14ac:dyDescent="0.25">
      <c r="D1464" s="139" t="str">
        <f>'Line Items'!D2091</f>
        <v>[Station Facility charges Line 15]</v>
      </c>
      <c r="F1464" s="140" t="str">
        <f t="shared" si="74"/>
        <v>£000</v>
      </c>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4"/>
      <c r="AE1464" s="1203"/>
      <c r="AG1464" s="1203"/>
      <c r="AI1464" s="1203"/>
      <c r="AK1464" s="301"/>
    </row>
    <row r="1465" spans="4:37" ht="12.75" customHeight="1" outlineLevel="2" x14ac:dyDescent="0.25">
      <c r="D1465" s="139" t="str">
        <f>'Line Items'!D2092</f>
        <v>[Station Facility charges Line 16]</v>
      </c>
      <c r="F1465" s="140" t="str">
        <f t="shared" si="74"/>
        <v>£000</v>
      </c>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4"/>
      <c r="AE1465" s="1203"/>
      <c r="AG1465" s="1203"/>
      <c r="AI1465" s="1203"/>
      <c r="AK1465" s="301"/>
    </row>
    <row r="1466" spans="4:37" ht="12.75" customHeight="1" outlineLevel="2" x14ac:dyDescent="0.25">
      <c r="D1466" s="139" t="str">
        <f>'Line Items'!D2093</f>
        <v>[Station Facility charges Line 17]</v>
      </c>
      <c r="F1466" s="140" t="str">
        <f t="shared" si="74"/>
        <v>£000</v>
      </c>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4"/>
      <c r="AE1466" s="1203"/>
      <c r="AG1466" s="1203"/>
      <c r="AI1466" s="1203"/>
      <c r="AK1466" s="301"/>
    </row>
    <row r="1467" spans="4:37" ht="12.75" customHeight="1" outlineLevel="2" x14ac:dyDescent="0.25">
      <c r="D1467" s="139" t="str">
        <f>'Line Items'!D2094</f>
        <v>[Station Facility charges Line 18]</v>
      </c>
      <c r="F1467" s="140" t="str">
        <f t="shared" si="74"/>
        <v>£000</v>
      </c>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4"/>
      <c r="AE1467" s="1203"/>
      <c r="AG1467" s="1203"/>
      <c r="AI1467" s="1203"/>
      <c r="AK1467" s="301"/>
    </row>
    <row r="1468" spans="4:37" ht="12.75" customHeight="1" outlineLevel="2" x14ac:dyDescent="0.25">
      <c r="D1468" s="139" t="str">
        <f>'Line Items'!D2095</f>
        <v>[Station Facility charges Line 19]</v>
      </c>
      <c r="F1468" s="140" t="str">
        <f t="shared" si="74"/>
        <v>£000</v>
      </c>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4"/>
      <c r="AE1468" s="1203"/>
      <c r="AG1468" s="1203"/>
      <c r="AI1468" s="1203"/>
      <c r="AK1468" s="301"/>
    </row>
    <row r="1469" spans="4:37" ht="12.75" customHeight="1" outlineLevel="2" x14ac:dyDescent="0.25">
      <c r="D1469" s="111" t="str">
        <f>'Line Items'!D2096</f>
        <v>[Station Facility charges Line 20]</v>
      </c>
      <c r="E1469" s="287"/>
      <c r="F1469" s="150" t="str">
        <f t="shared" si="74"/>
        <v>£000</v>
      </c>
      <c r="G1469" s="288"/>
      <c r="H1469" s="288"/>
      <c r="I1469" s="288"/>
      <c r="J1469" s="288"/>
      <c r="K1469" s="288"/>
      <c r="L1469" s="288"/>
      <c r="M1469" s="288"/>
      <c r="N1469" s="288"/>
      <c r="O1469" s="288"/>
      <c r="P1469" s="288"/>
      <c r="Q1469" s="288"/>
      <c r="R1469" s="288"/>
      <c r="S1469" s="288"/>
      <c r="T1469" s="288"/>
      <c r="U1469" s="288"/>
      <c r="V1469" s="288"/>
      <c r="W1469" s="288"/>
      <c r="X1469" s="288"/>
      <c r="Y1469" s="288"/>
      <c r="Z1469" s="288"/>
      <c r="AA1469" s="288"/>
      <c r="AB1469" s="288"/>
      <c r="AC1469" s="289"/>
      <c r="AE1469" s="1204"/>
      <c r="AG1469" s="1204"/>
      <c r="AI1469" s="1204"/>
      <c r="AK1469" s="302"/>
    </row>
    <row r="1470" spans="4:37" ht="12.75" customHeight="1" outlineLevel="2" x14ac:dyDescent="0.25">
      <c r="G1470" s="103"/>
      <c r="H1470" s="103"/>
      <c r="I1470" s="103"/>
      <c r="J1470" s="103"/>
      <c r="K1470" s="103"/>
      <c r="L1470" s="103"/>
      <c r="M1470" s="103"/>
      <c r="N1470" s="103"/>
      <c r="O1470" s="103"/>
      <c r="P1470" s="103"/>
      <c r="Q1470" s="103"/>
      <c r="R1470" s="103"/>
      <c r="S1470" s="103"/>
      <c r="T1470" s="103"/>
      <c r="U1470" s="103"/>
      <c r="V1470" s="103"/>
      <c r="W1470" s="103"/>
      <c r="X1470" s="103"/>
      <c r="Y1470" s="103"/>
      <c r="Z1470" s="103"/>
      <c r="AA1470" s="103"/>
      <c r="AB1470" s="103"/>
      <c r="AC1470" s="103"/>
      <c r="AE1470"/>
      <c r="AG1470"/>
      <c r="AH1470"/>
      <c r="AI1470"/>
    </row>
    <row r="1471" spans="4:37" ht="12.75" customHeight="1" outlineLevel="2" x14ac:dyDescent="0.25">
      <c r="D1471" s="292" t="str">
        <f>"Total "&amp;C1449</f>
        <v>Total Station Facility Charges</v>
      </c>
      <c r="E1471" s="308"/>
      <c r="F1471" s="309" t="str">
        <f>F1469</f>
        <v>£000</v>
      </c>
      <c r="G1471" s="310">
        <f>SUM(G1450:G1469)</f>
        <v>0</v>
      </c>
      <c r="H1471" s="310">
        <f t="shared" ref="H1471:AC1471" si="75">SUM(H1450:H1469)</f>
        <v>0</v>
      </c>
      <c r="I1471" s="310">
        <f t="shared" si="75"/>
        <v>0</v>
      </c>
      <c r="J1471" s="310">
        <f t="shared" si="75"/>
        <v>0</v>
      </c>
      <c r="K1471" s="310">
        <f t="shared" si="75"/>
        <v>0</v>
      </c>
      <c r="L1471" s="310">
        <f t="shared" si="75"/>
        <v>0</v>
      </c>
      <c r="M1471" s="310">
        <f t="shared" si="75"/>
        <v>0</v>
      </c>
      <c r="N1471" s="310">
        <f t="shared" si="75"/>
        <v>0</v>
      </c>
      <c r="O1471" s="310">
        <f t="shared" si="75"/>
        <v>0</v>
      </c>
      <c r="P1471" s="310">
        <f t="shared" si="75"/>
        <v>0</v>
      </c>
      <c r="Q1471" s="310">
        <f t="shared" si="75"/>
        <v>0</v>
      </c>
      <c r="R1471" s="310">
        <f t="shared" si="75"/>
        <v>0</v>
      </c>
      <c r="S1471" s="310">
        <f t="shared" si="75"/>
        <v>0</v>
      </c>
      <c r="T1471" s="310">
        <f t="shared" si="75"/>
        <v>0</v>
      </c>
      <c r="U1471" s="310">
        <f t="shared" si="75"/>
        <v>0</v>
      </c>
      <c r="V1471" s="310">
        <f t="shared" si="75"/>
        <v>0</v>
      </c>
      <c r="W1471" s="310">
        <f t="shared" si="75"/>
        <v>0</v>
      </c>
      <c r="X1471" s="310">
        <f t="shared" si="75"/>
        <v>0</v>
      </c>
      <c r="Y1471" s="310">
        <f t="shared" si="75"/>
        <v>0</v>
      </c>
      <c r="Z1471" s="310">
        <f t="shared" si="75"/>
        <v>0</v>
      </c>
      <c r="AA1471" s="310">
        <f t="shared" si="75"/>
        <v>0</v>
      </c>
      <c r="AB1471" s="310">
        <f t="shared" si="75"/>
        <v>0</v>
      </c>
      <c r="AC1471" s="298">
        <f t="shared" si="75"/>
        <v>0</v>
      </c>
      <c r="AE1471" s="1205">
        <f t="shared" ref="AE1471:AI1471" si="76">SUM(AE1450:AE1469)</f>
        <v>0</v>
      </c>
      <c r="AG1471" s="1205">
        <f t="shared" si="76"/>
        <v>0</v>
      </c>
      <c r="AI1471" s="1205">
        <f t="shared" si="76"/>
        <v>0</v>
      </c>
      <c r="AK1471" s="296"/>
    </row>
    <row r="1472" spans="4:37" ht="12.75" customHeight="1" outlineLevel="1" x14ac:dyDescent="0.25">
      <c r="G1472" s="103"/>
      <c r="H1472" s="103"/>
      <c r="I1472" s="103"/>
      <c r="J1472" s="103"/>
      <c r="K1472" s="103"/>
      <c r="L1472" s="103"/>
      <c r="M1472" s="103"/>
      <c r="N1472" s="103"/>
      <c r="O1472" s="103"/>
      <c r="P1472" s="103"/>
      <c r="Q1472" s="103"/>
      <c r="R1472" s="103"/>
      <c r="S1472" s="103"/>
      <c r="T1472" s="103"/>
      <c r="U1472" s="103"/>
      <c r="V1472" s="103"/>
      <c r="W1472" s="103"/>
      <c r="X1472" s="103"/>
      <c r="Y1472" s="103"/>
      <c r="Z1472" s="103"/>
      <c r="AA1472" s="103"/>
      <c r="AB1472" s="103"/>
      <c r="AC1472" s="103"/>
      <c r="AE1472" s="103"/>
      <c r="AG1472" s="103"/>
      <c r="AI1472" s="103"/>
    </row>
    <row r="1473" spans="3:37" ht="12.75" customHeight="1" outlineLevel="1" x14ac:dyDescent="0.25">
      <c r="C1473" s="186" t="str">
        <f>'Line Items'!C2098</f>
        <v>Independent Station Access Long Term Charge</v>
      </c>
      <c r="G1473" s="103"/>
      <c r="H1473" s="103"/>
      <c r="I1473" s="103"/>
      <c r="J1473" s="103"/>
      <c r="K1473" s="103"/>
      <c r="L1473" s="103"/>
      <c r="M1473" s="103"/>
      <c r="N1473" s="103"/>
      <c r="O1473" s="103"/>
      <c r="P1473" s="103"/>
      <c r="Q1473" s="103"/>
      <c r="R1473" s="103"/>
      <c r="S1473" s="103"/>
      <c r="T1473" s="103"/>
      <c r="U1473" s="103"/>
      <c r="V1473" s="103"/>
      <c r="W1473" s="103"/>
      <c r="X1473" s="103"/>
      <c r="Y1473" s="103"/>
      <c r="Z1473" s="103"/>
      <c r="AA1473" s="103"/>
      <c r="AB1473" s="103"/>
      <c r="AC1473" s="103"/>
      <c r="AE1473" s="103"/>
      <c r="AG1473" s="103"/>
      <c r="AI1473" s="103"/>
    </row>
    <row r="1474" spans="3:37" ht="12.75" customHeight="1" outlineLevel="1" x14ac:dyDescent="0.25">
      <c r="D1474" s="427" t="str">
        <f>'Line Items'!D2099</f>
        <v>Manchester Piccadilly</v>
      </c>
      <c r="E1474" s="467"/>
      <c r="F1474" s="468" t="s">
        <v>556</v>
      </c>
      <c r="G1474" s="469"/>
      <c r="H1474" s="469"/>
      <c r="I1474" s="469"/>
      <c r="J1474" s="469"/>
      <c r="K1474" s="469"/>
      <c r="L1474" s="469"/>
      <c r="M1474" s="469"/>
      <c r="N1474" s="469"/>
      <c r="O1474" s="469"/>
      <c r="P1474" s="469"/>
      <c r="Q1474" s="469"/>
      <c r="R1474" s="469"/>
      <c r="S1474" s="469"/>
      <c r="T1474" s="469"/>
      <c r="U1474" s="469"/>
      <c r="V1474" s="469"/>
      <c r="W1474" s="469"/>
      <c r="X1474" s="469"/>
      <c r="Y1474" s="469"/>
      <c r="Z1474" s="469"/>
      <c r="AA1474" s="469"/>
      <c r="AB1474" s="469"/>
      <c r="AC1474" s="470"/>
      <c r="AE1474" s="359"/>
      <c r="AG1474" s="359"/>
      <c r="AI1474" s="359"/>
      <c r="AK1474" s="356" t="s">
        <v>671</v>
      </c>
    </row>
    <row r="1475" spans="3:37" ht="12.75" customHeight="1" outlineLevel="1" x14ac:dyDescent="0.25">
      <c r="D1475" s="139" t="str">
        <f>'Line Items'!D2100</f>
        <v>Leeds</v>
      </c>
      <c r="E1475" s="102"/>
      <c r="F1475" s="140" t="str">
        <f>F1474</f>
        <v>£000</v>
      </c>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4"/>
      <c r="AE1475" s="285"/>
      <c r="AG1475" s="285"/>
      <c r="AI1475" s="285"/>
      <c r="AK1475" s="301"/>
    </row>
    <row r="1476" spans="3:37" ht="12.75" customHeight="1" outlineLevel="1" x14ac:dyDescent="0.25">
      <c r="D1476" s="139" t="str">
        <f>'Line Items'!D2101</f>
        <v>Liverpool Lime Street</v>
      </c>
      <c r="E1476" s="102"/>
      <c r="F1476" s="140" t="str">
        <f t="shared" ref="F1476:F1483" si="77">F1475</f>
        <v>£000</v>
      </c>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4"/>
      <c r="AE1476" s="285"/>
      <c r="AG1476" s="285"/>
      <c r="AI1476" s="285"/>
      <c r="AK1476" s="301"/>
    </row>
    <row r="1477" spans="3:37" ht="12.75" customHeight="1" outlineLevel="2" x14ac:dyDescent="0.25">
      <c r="D1477" s="139" t="str">
        <f>'Line Items'!D2102</f>
        <v>[Independent Station Access Charge LTC - Line 4]</v>
      </c>
      <c r="E1477" s="102"/>
      <c r="F1477" s="140" t="str">
        <f t="shared" si="77"/>
        <v>£000</v>
      </c>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4"/>
      <c r="AE1477" s="285"/>
      <c r="AG1477" s="285"/>
      <c r="AI1477" s="285"/>
      <c r="AK1477" s="301"/>
    </row>
    <row r="1478" spans="3:37" ht="12.75" customHeight="1" outlineLevel="2" x14ac:dyDescent="0.25">
      <c r="D1478" s="139" t="str">
        <f>'Line Items'!D2103</f>
        <v>[Independent Station Access Charge LTC - Line 5]</v>
      </c>
      <c r="E1478" s="102"/>
      <c r="F1478" s="140" t="str">
        <f t="shared" si="77"/>
        <v>£000</v>
      </c>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4"/>
      <c r="AE1478" s="285"/>
      <c r="AG1478" s="285"/>
      <c r="AI1478" s="285"/>
      <c r="AK1478" s="301"/>
    </row>
    <row r="1479" spans="3:37" ht="12.75" customHeight="1" outlineLevel="2" x14ac:dyDescent="0.25">
      <c r="D1479" s="139" t="str">
        <f>'Line Items'!D2104</f>
        <v>[Independent Station Access Charge LTC - Line 6]</v>
      </c>
      <c r="E1479" s="102"/>
      <c r="F1479" s="140" t="str">
        <f t="shared" si="77"/>
        <v>£000</v>
      </c>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4"/>
      <c r="AE1479" s="285"/>
      <c r="AG1479" s="285"/>
      <c r="AI1479" s="285"/>
      <c r="AK1479" s="301"/>
    </row>
    <row r="1480" spans="3:37" ht="12.75" customHeight="1" outlineLevel="2" x14ac:dyDescent="0.25">
      <c r="D1480" s="139" t="str">
        <f>'Line Items'!D2105</f>
        <v>[Independent Station Access Charge LTC - Line 7]</v>
      </c>
      <c r="E1480" s="102"/>
      <c r="F1480" s="140" t="str">
        <f t="shared" si="77"/>
        <v>£000</v>
      </c>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4"/>
      <c r="AE1480" s="285"/>
      <c r="AG1480" s="285"/>
      <c r="AI1480" s="285"/>
      <c r="AK1480" s="301"/>
    </row>
    <row r="1481" spans="3:37" ht="12.75" customHeight="1" outlineLevel="2" x14ac:dyDescent="0.25">
      <c r="D1481" s="139" t="str">
        <f>'Line Items'!D2106</f>
        <v>[Independent Station Access Charge LTC - Line 8]</v>
      </c>
      <c r="E1481" s="102"/>
      <c r="F1481" s="140" t="str">
        <f t="shared" si="77"/>
        <v>£000</v>
      </c>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4"/>
      <c r="AE1481" s="285"/>
      <c r="AG1481" s="285"/>
      <c r="AI1481" s="285"/>
      <c r="AK1481" s="301"/>
    </row>
    <row r="1482" spans="3:37" ht="12.75" customHeight="1" outlineLevel="2" x14ac:dyDescent="0.25">
      <c r="D1482" s="139" t="str">
        <f>'Line Items'!D2107</f>
        <v>[Independent Station Access Charge LTC - Line 9]</v>
      </c>
      <c r="E1482" s="102"/>
      <c r="F1482" s="140" t="str">
        <f t="shared" si="77"/>
        <v>£000</v>
      </c>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4"/>
      <c r="AE1482" s="285"/>
      <c r="AG1482" s="285"/>
      <c r="AI1482" s="285"/>
      <c r="AK1482" s="301"/>
    </row>
    <row r="1483" spans="3:37" ht="12.75" customHeight="1" outlineLevel="2" x14ac:dyDescent="0.25">
      <c r="D1483" s="111" t="str">
        <f>'Line Items'!D2108</f>
        <v>[Independent Station Access Charge LTC - Line 10]</v>
      </c>
      <c r="E1483" s="287"/>
      <c r="F1483" s="150" t="str">
        <f t="shared" si="77"/>
        <v>£000</v>
      </c>
      <c r="G1483" s="288"/>
      <c r="H1483" s="288"/>
      <c r="I1483" s="288"/>
      <c r="J1483" s="288"/>
      <c r="K1483" s="288"/>
      <c r="L1483" s="288"/>
      <c r="M1483" s="288"/>
      <c r="N1483" s="288"/>
      <c r="O1483" s="288"/>
      <c r="P1483" s="288"/>
      <c r="Q1483" s="288"/>
      <c r="R1483" s="288"/>
      <c r="S1483" s="288"/>
      <c r="T1483" s="288"/>
      <c r="U1483" s="288"/>
      <c r="V1483" s="288"/>
      <c r="W1483" s="288"/>
      <c r="X1483" s="288"/>
      <c r="Y1483" s="288"/>
      <c r="Z1483" s="288"/>
      <c r="AA1483" s="288"/>
      <c r="AB1483" s="288"/>
      <c r="AC1483" s="289"/>
      <c r="AE1483" s="290"/>
      <c r="AG1483" s="290"/>
      <c r="AI1483" s="290"/>
      <c r="AK1483" s="302"/>
    </row>
    <row r="1484" spans="3:37" ht="12.75" customHeight="1" outlineLevel="1" x14ac:dyDescent="0.25">
      <c r="G1484" s="103"/>
      <c r="H1484" s="103"/>
      <c r="I1484" s="103"/>
      <c r="J1484" s="103"/>
      <c r="K1484" s="103"/>
      <c r="L1484" s="103"/>
      <c r="M1484" s="103"/>
      <c r="N1484" s="103"/>
      <c r="O1484" s="103"/>
      <c r="P1484" s="103"/>
      <c r="Q1484" s="103"/>
      <c r="R1484" s="103"/>
      <c r="S1484" s="103"/>
      <c r="T1484" s="103"/>
      <c r="U1484" s="103"/>
      <c r="V1484" s="103"/>
      <c r="W1484" s="103"/>
      <c r="X1484" s="103"/>
      <c r="Y1484" s="103"/>
      <c r="Z1484" s="103"/>
      <c r="AA1484" s="103"/>
      <c r="AB1484" s="103"/>
      <c r="AC1484" s="103"/>
      <c r="AE1484" s="103"/>
      <c r="AG1484" s="103"/>
      <c r="AI1484" s="103"/>
    </row>
    <row r="1485" spans="3:37" ht="12.75" customHeight="1" outlineLevel="1" x14ac:dyDescent="0.25">
      <c r="D1485" s="292" t="str">
        <f>"Total "&amp;C1473</f>
        <v>Total Independent Station Access Long Term Charge</v>
      </c>
      <c r="E1485" s="308"/>
      <c r="F1485" s="309" t="str">
        <f>F1483</f>
        <v>£000</v>
      </c>
      <c r="G1485" s="310">
        <f t="shared" ref="G1485:AC1485" si="78">SUM(G1474:G1483)</f>
        <v>0</v>
      </c>
      <c r="H1485" s="310">
        <f t="shared" si="78"/>
        <v>0</v>
      </c>
      <c r="I1485" s="310">
        <f t="shared" si="78"/>
        <v>0</v>
      </c>
      <c r="J1485" s="310">
        <f t="shared" si="78"/>
        <v>0</v>
      </c>
      <c r="K1485" s="310">
        <f t="shared" si="78"/>
        <v>0</v>
      </c>
      <c r="L1485" s="310">
        <f t="shared" si="78"/>
        <v>0</v>
      </c>
      <c r="M1485" s="310">
        <f t="shared" si="78"/>
        <v>0</v>
      </c>
      <c r="N1485" s="310">
        <f t="shared" si="78"/>
        <v>0</v>
      </c>
      <c r="O1485" s="310">
        <f t="shared" si="78"/>
        <v>0</v>
      </c>
      <c r="P1485" s="310">
        <f t="shared" si="78"/>
        <v>0</v>
      </c>
      <c r="Q1485" s="310">
        <f t="shared" si="78"/>
        <v>0</v>
      </c>
      <c r="R1485" s="310">
        <f t="shared" si="78"/>
        <v>0</v>
      </c>
      <c r="S1485" s="310">
        <f t="shared" si="78"/>
        <v>0</v>
      </c>
      <c r="T1485" s="310">
        <f t="shared" si="78"/>
        <v>0</v>
      </c>
      <c r="U1485" s="310">
        <f t="shared" si="78"/>
        <v>0</v>
      </c>
      <c r="V1485" s="310">
        <f t="shared" si="78"/>
        <v>0</v>
      </c>
      <c r="W1485" s="310">
        <f t="shared" si="78"/>
        <v>0</v>
      </c>
      <c r="X1485" s="310">
        <f t="shared" si="78"/>
        <v>0</v>
      </c>
      <c r="Y1485" s="310">
        <f t="shared" si="78"/>
        <v>0</v>
      </c>
      <c r="Z1485" s="310">
        <f t="shared" si="78"/>
        <v>0</v>
      </c>
      <c r="AA1485" s="310">
        <f t="shared" si="78"/>
        <v>0</v>
      </c>
      <c r="AB1485" s="310">
        <f t="shared" si="78"/>
        <v>0</v>
      </c>
      <c r="AC1485" s="298">
        <f t="shared" si="78"/>
        <v>0</v>
      </c>
      <c r="AE1485" s="299">
        <f>SUM(AE1474:AE1483)</f>
        <v>0</v>
      </c>
      <c r="AG1485" s="299">
        <f>SUM(AG1474:AG1483)</f>
        <v>0</v>
      </c>
      <c r="AI1485" s="299">
        <f>SUM(AI1474:AI1483)</f>
        <v>0</v>
      </c>
      <c r="AK1485" s="296"/>
    </row>
    <row r="1486" spans="3:37" ht="12.75" customHeight="1" outlineLevel="1" x14ac:dyDescent="0.25">
      <c r="G1486" s="103"/>
      <c r="H1486" s="103"/>
      <c r="I1486" s="103"/>
      <c r="J1486" s="103"/>
      <c r="K1486" s="103"/>
      <c r="L1486" s="103"/>
      <c r="M1486" s="103"/>
      <c r="N1486" s="103"/>
      <c r="O1486" s="103"/>
      <c r="P1486" s="103"/>
      <c r="Q1486" s="103"/>
      <c r="R1486" s="103"/>
      <c r="S1486" s="103"/>
      <c r="T1486" s="103"/>
      <c r="U1486" s="103"/>
      <c r="V1486" s="103"/>
      <c r="W1486" s="103"/>
      <c r="X1486" s="103"/>
      <c r="Y1486" s="103"/>
      <c r="Z1486" s="103"/>
      <c r="AA1486" s="103"/>
      <c r="AB1486" s="103"/>
      <c r="AC1486" s="103"/>
      <c r="AE1486" s="103"/>
      <c r="AG1486" s="103"/>
      <c r="AI1486" s="103"/>
    </row>
    <row r="1487" spans="3:37" ht="12.75" customHeight="1" outlineLevel="1" x14ac:dyDescent="0.25">
      <c r="C1487" s="186" t="str">
        <f>'Line Items'!C2110</f>
        <v>Independent Station Access Qualifying Expenditure</v>
      </c>
      <c r="G1487" s="103"/>
      <c r="H1487" s="103"/>
      <c r="I1487" s="103"/>
      <c r="J1487" s="103"/>
      <c r="K1487" s="103"/>
      <c r="L1487" s="103"/>
      <c r="M1487" s="103"/>
      <c r="N1487" s="103"/>
      <c r="O1487" s="103"/>
      <c r="P1487" s="103"/>
      <c r="Q1487" s="103"/>
      <c r="R1487" s="103"/>
      <c r="S1487" s="103"/>
      <c r="T1487" s="103"/>
      <c r="U1487" s="103"/>
      <c r="V1487" s="103"/>
      <c r="W1487" s="103"/>
      <c r="X1487" s="103"/>
      <c r="Y1487" s="103"/>
      <c r="Z1487" s="103"/>
      <c r="AA1487" s="103"/>
      <c r="AB1487" s="103"/>
      <c r="AC1487" s="103"/>
      <c r="AE1487" s="103"/>
      <c r="AG1487" s="103"/>
      <c r="AI1487" s="103"/>
    </row>
    <row r="1488" spans="3:37" ht="12.75" customHeight="1" outlineLevel="1" x14ac:dyDescent="0.25">
      <c r="D1488" s="427" t="str">
        <f>'Line Items'!D2111</f>
        <v>Manchester Piccadilly</v>
      </c>
      <c r="E1488" s="467"/>
      <c r="F1488" s="468" t="s">
        <v>556</v>
      </c>
      <c r="G1488" s="469"/>
      <c r="H1488" s="469"/>
      <c r="I1488" s="469"/>
      <c r="J1488" s="469"/>
      <c r="K1488" s="469"/>
      <c r="L1488" s="469"/>
      <c r="M1488" s="469"/>
      <c r="N1488" s="469"/>
      <c r="O1488" s="469"/>
      <c r="P1488" s="469"/>
      <c r="Q1488" s="469"/>
      <c r="R1488" s="469"/>
      <c r="S1488" s="469"/>
      <c r="T1488" s="469"/>
      <c r="U1488" s="469"/>
      <c r="V1488" s="469"/>
      <c r="W1488" s="469"/>
      <c r="X1488" s="469"/>
      <c r="Y1488" s="469"/>
      <c r="Z1488" s="469"/>
      <c r="AA1488" s="469"/>
      <c r="AB1488" s="469"/>
      <c r="AC1488" s="470"/>
      <c r="AE1488" s="359"/>
      <c r="AG1488" s="359"/>
      <c r="AI1488" s="359"/>
      <c r="AK1488" s="356" t="s">
        <v>672</v>
      </c>
    </row>
    <row r="1489" spans="3:37" ht="12.75" customHeight="1" outlineLevel="1" x14ac:dyDescent="0.25">
      <c r="D1489" s="139" t="str">
        <f>'Line Items'!D2112</f>
        <v>Leeds</v>
      </c>
      <c r="E1489" s="102"/>
      <c r="F1489" s="140" t="str">
        <f>F1488</f>
        <v>£000</v>
      </c>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4"/>
      <c r="AE1489" s="285"/>
      <c r="AG1489" s="285"/>
      <c r="AI1489" s="285"/>
      <c r="AK1489" s="301"/>
    </row>
    <row r="1490" spans="3:37" ht="12.75" customHeight="1" outlineLevel="1" x14ac:dyDescent="0.25">
      <c r="D1490" s="139" t="str">
        <f>'Line Items'!D2113</f>
        <v>Liverpool Lime Street</v>
      </c>
      <c r="E1490" s="102"/>
      <c r="F1490" s="140" t="str">
        <f t="shared" ref="F1490:F1497" si="79">F1489</f>
        <v>£000</v>
      </c>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4"/>
      <c r="AE1490" s="285"/>
      <c r="AG1490" s="285"/>
      <c r="AI1490" s="285"/>
      <c r="AK1490" s="301"/>
    </row>
    <row r="1491" spans="3:37" ht="12.75" customHeight="1" outlineLevel="2" x14ac:dyDescent="0.25">
      <c r="D1491" s="139" t="str">
        <f>'Line Items'!D2114</f>
        <v>Independent Station Access Charge QX - Line 4]</v>
      </c>
      <c r="E1491" s="102"/>
      <c r="F1491" s="140" t="str">
        <f t="shared" si="79"/>
        <v>£000</v>
      </c>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4"/>
      <c r="AE1491" s="285"/>
      <c r="AG1491" s="285"/>
      <c r="AI1491" s="285"/>
      <c r="AK1491" s="301"/>
    </row>
    <row r="1492" spans="3:37" ht="12.75" customHeight="1" outlineLevel="2" x14ac:dyDescent="0.25">
      <c r="D1492" s="139" t="str">
        <f>'Line Items'!D2115</f>
        <v>Independent Station Access Charge QX - Line 5]</v>
      </c>
      <c r="E1492" s="102"/>
      <c r="F1492" s="140" t="str">
        <f t="shared" si="79"/>
        <v>£000</v>
      </c>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4"/>
      <c r="AE1492" s="285"/>
      <c r="AG1492" s="285"/>
      <c r="AI1492" s="285"/>
      <c r="AK1492" s="301"/>
    </row>
    <row r="1493" spans="3:37" ht="12.75" customHeight="1" outlineLevel="2" x14ac:dyDescent="0.25">
      <c r="D1493" s="139" t="str">
        <f>'Line Items'!D2116</f>
        <v>Independent Station Access Charge QX - Line 6]</v>
      </c>
      <c r="E1493" s="102"/>
      <c r="F1493" s="140" t="str">
        <f t="shared" si="79"/>
        <v>£000</v>
      </c>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4"/>
      <c r="AE1493" s="285"/>
      <c r="AG1493" s="285"/>
      <c r="AI1493" s="285"/>
      <c r="AK1493" s="301"/>
    </row>
    <row r="1494" spans="3:37" ht="12.75" customHeight="1" outlineLevel="2" x14ac:dyDescent="0.25">
      <c r="D1494" s="139" t="str">
        <f>'Line Items'!D2117</f>
        <v>Independent Station Access Charge QX - Line 7]</v>
      </c>
      <c r="E1494" s="102"/>
      <c r="F1494" s="140" t="str">
        <f t="shared" si="79"/>
        <v>£000</v>
      </c>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4"/>
      <c r="AE1494" s="285"/>
      <c r="AG1494" s="285"/>
      <c r="AI1494" s="285"/>
      <c r="AK1494" s="301"/>
    </row>
    <row r="1495" spans="3:37" ht="12.75" customHeight="1" outlineLevel="2" x14ac:dyDescent="0.25">
      <c r="D1495" s="139" t="str">
        <f>'Line Items'!D2118</f>
        <v>Independent Station Access Charge QX - Line 8]</v>
      </c>
      <c r="E1495" s="102"/>
      <c r="F1495" s="140" t="str">
        <f t="shared" si="79"/>
        <v>£000</v>
      </c>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4"/>
      <c r="AE1495" s="285"/>
      <c r="AG1495" s="285"/>
      <c r="AI1495" s="285"/>
      <c r="AK1495" s="301"/>
    </row>
    <row r="1496" spans="3:37" ht="12.75" customHeight="1" outlineLevel="2" x14ac:dyDescent="0.25">
      <c r="D1496" s="139" t="str">
        <f>'Line Items'!D2119</f>
        <v>Independent Station Access Charge QX - Line 9]</v>
      </c>
      <c r="E1496" s="102"/>
      <c r="F1496" s="140" t="str">
        <f t="shared" si="79"/>
        <v>£000</v>
      </c>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4"/>
      <c r="AE1496" s="285"/>
      <c r="AG1496" s="285"/>
      <c r="AI1496" s="285"/>
      <c r="AK1496" s="301"/>
    </row>
    <row r="1497" spans="3:37" ht="12.75" customHeight="1" outlineLevel="2" x14ac:dyDescent="0.25">
      <c r="D1497" s="111" t="str">
        <f>'Line Items'!D2120</f>
        <v>Independent Station Access Charge QX - Line 10]</v>
      </c>
      <c r="E1497" s="287"/>
      <c r="F1497" s="150" t="str">
        <f t="shared" si="79"/>
        <v>£000</v>
      </c>
      <c r="G1497" s="288"/>
      <c r="H1497" s="288"/>
      <c r="I1497" s="288"/>
      <c r="J1497" s="288"/>
      <c r="K1497" s="288"/>
      <c r="L1497" s="288"/>
      <c r="M1497" s="288"/>
      <c r="N1497" s="288"/>
      <c r="O1497" s="288"/>
      <c r="P1497" s="288"/>
      <c r="Q1497" s="288"/>
      <c r="R1497" s="288"/>
      <c r="S1497" s="288"/>
      <c r="T1497" s="288"/>
      <c r="U1497" s="288"/>
      <c r="V1497" s="288"/>
      <c r="W1497" s="288"/>
      <c r="X1497" s="288"/>
      <c r="Y1497" s="288"/>
      <c r="Z1497" s="288"/>
      <c r="AA1497" s="288"/>
      <c r="AB1497" s="288"/>
      <c r="AC1497" s="289"/>
      <c r="AE1497" s="290"/>
      <c r="AG1497" s="290"/>
      <c r="AI1497" s="290"/>
      <c r="AK1497" s="302"/>
    </row>
    <row r="1498" spans="3:37" ht="12.75" customHeight="1" outlineLevel="1" x14ac:dyDescent="0.25">
      <c r="G1498" s="103"/>
      <c r="H1498" s="103"/>
      <c r="I1498" s="103"/>
      <c r="J1498" s="103"/>
      <c r="K1498" s="103"/>
      <c r="L1498" s="103"/>
      <c r="M1498" s="103"/>
      <c r="N1498" s="103"/>
      <c r="O1498" s="103"/>
      <c r="P1498" s="103"/>
      <c r="Q1498" s="103"/>
      <c r="R1498" s="103"/>
      <c r="S1498" s="103"/>
      <c r="T1498" s="103"/>
      <c r="U1498" s="103"/>
      <c r="V1498" s="103"/>
      <c r="W1498" s="103"/>
      <c r="X1498" s="103"/>
      <c r="Y1498" s="103"/>
      <c r="Z1498" s="103"/>
      <c r="AA1498" s="103"/>
      <c r="AB1498" s="103"/>
      <c r="AC1498" s="103"/>
      <c r="AE1498" s="103"/>
      <c r="AG1498" s="103"/>
      <c r="AI1498" s="103"/>
    </row>
    <row r="1499" spans="3:37" ht="12.75" customHeight="1" outlineLevel="1" x14ac:dyDescent="0.25">
      <c r="D1499" s="292" t="str">
        <f>"Total "&amp;C1487</f>
        <v>Total Independent Station Access Qualifying Expenditure</v>
      </c>
      <c r="E1499" s="308"/>
      <c r="F1499" s="309" t="str">
        <f>F1497</f>
        <v>£000</v>
      </c>
      <c r="G1499" s="310">
        <f t="shared" ref="G1499:AC1499" si="80">SUM(G1488:G1497)</f>
        <v>0</v>
      </c>
      <c r="H1499" s="310">
        <f t="shared" si="80"/>
        <v>0</v>
      </c>
      <c r="I1499" s="310">
        <f t="shared" si="80"/>
        <v>0</v>
      </c>
      <c r="J1499" s="310">
        <f t="shared" si="80"/>
        <v>0</v>
      </c>
      <c r="K1499" s="310">
        <f t="shared" si="80"/>
        <v>0</v>
      </c>
      <c r="L1499" s="310">
        <f t="shared" si="80"/>
        <v>0</v>
      </c>
      <c r="M1499" s="310">
        <f t="shared" si="80"/>
        <v>0</v>
      </c>
      <c r="N1499" s="310">
        <f t="shared" si="80"/>
        <v>0</v>
      </c>
      <c r="O1499" s="310">
        <f t="shared" si="80"/>
        <v>0</v>
      </c>
      <c r="P1499" s="310">
        <f t="shared" si="80"/>
        <v>0</v>
      </c>
      <c r="Q1499" s="310">
        <f t="shared" si="80"/>
        <v>0</v>
      </c>
      <c r="R1499" s="310">
        <f t="shared" si="80"/>
        <v>0</v>
      </c>
      <c r="S1499" s="310">
        <f t="shared" si="80"/>
        <v>0</v>
      </c>
      <c r="T1499" s="310">
        <f t="shared" si="80"/>
        <v>0</v>
      </c>
      <c r="U1499" s="310">
        <f t="shared" si="80"/>
        <v>0</v>
      </c>
      <c r="V1499" s="310">
        <f t="shared" si="80"/>
        <v>0</v>
      </c>
      <c r="W1499" s="310">
        <f t="shared" si="80"/>
        <v>0</v>
      </c>
      <c r="X1499" s="310">
        <f t="shared" si="80"/>
        <v>0</v>
      </c>
      <c r="Y1499" s="310">
        <f t="shared" si="80"/>
        <v>0</v>
      </c>
      <c r="Z1499" s="310">
        <f t="shared" si="80"/>
        <v>0</v>
      </c>
      <c r="AA1499" s="310">
        <f t="shared" si="80"/>
        <v>0</v>
      </c>
      <c r="AB1499" s="310">
        <f t="shared" si="80"/>
        <v>0</v>
      </c>
      <c r="AC1499" s="298">
        <f t="shared" si="80"/>
        <v>0</v>
      </c>
      <c r="AE1499" s="299">
        <f>SUM(AE1488:AE1497)</f>
        <v>0</v>
      </c>
      <c r="AG1499" s="299">
        <f>SUM(AG1488:AG1497)</f>
        <v>0</v>
      </c>
      <c r="AI1499" s="299">
        <f>SUM(AI1488:AI1497)</f>
        <v>0</v>
      </c>
      <c r="AK1499" s="296"/>
    </row>
    <row r="1500" spans="3:37" ht="12.75" customHeight="1" outlineLevel="1" x14ac:dyDescent="0.25">
      <c r="G1500" s="103"/>
      <c r="H1500" s="103"/>
      <c r="I1500" s="103"/>
      <c r="J1500" s="103"/>
      <c r="K1500" s="103"/>
      <c r="L1500" s="103"/>
      <c r="M1500" s="103"/>
      <c r="N1500" s="103"/>
      <c r="O1500" s="103"/>
      <c r="P1500" s="103"/>
      <c r="Q1500" s="103"/>
      <c r="R1500" s="103"/>
      <c r="S1500" s="103"/>
      <c r="T1500" s="103"/>
      <c r="U1500" s="103"/>
      <c r="V1500" s="103"/>
      <c r="W1500" s="103"/>
      <c r="X1500" s="103"/>
      <c r="Y1500" s="103"/>
      <c r="Z1500" s="103"/>
      <c r="AA1500" s="103"/>
      <c r="AB1500" s="103"/>
      <c r="AC1500" s="103"/>
      <c r="AE1500" s="103"/>
      <c r="AG1500" s="103"/>
      <c r="AI1500" s="103"/>
    </row>
    <row r="1501" spans="3:37" ht="12.75" customHeight="1" outlineLevel="1" x14ac:dyDescent="0.25">
      <c r="C1501" s="205" t="str">
        <f>'Line Items'!C2123</f>
        <v>Depot Access Charges</v>
      </c>
      <c r="G1501" s="103"/>
      <c r="H1501" s="103"/>
      <c r="I1501" s="103"/>
      <c r="J1501" s="103"/>
      <c r="K1501" s="103"/>
      <c r="L1501" s="103"/>
      <c r="M1501" s="103"/>
      <c r="N1501" s="103"/>
      <c r="O1501" s="103"/>
      <c r="P1501" s="103"/>
      <c r="Q1501" s="103"/>
      <c r="R1501" s="103"/>
      <c r="S1501" s="103"/>
      <c r="T1501" s="103"/>
      <c r="U1501" s="103"/>
      <c r="V1501" s="103"/>
      <c r="W1501" s="103"/>
      <c r="X1501" s="103"/>
      <c r="Y1501" s="103"/>
      <c r="Z1501" s="103"/>
      <c r="AA1501" s="103"/>
      <c r="AB1501" s="103"/>
      <c r="AC1501" s="103"/>
      <c r="AE1501" s="103"/>
      <c r="AG1501" s="103"/>
      <c r="AI1501" s="103"/>
    </row>
    <row r="1502" spans="3:37" ht="12.75" customHeight="1" outlineLevel="1" x14ac:dyDescent="0.25">
      <c r="D1502" s="427" t="str">
        <f>'Line Items'!D2124</f>
        <v>Depot Charges: Network Rail - Total</v>
      </c>
      <c r="E1502" s="467"/>
      <c r="F1502" s="468" t="s">
        <v>556</v>
      </c>
      <c r="G1502" s="469"/>
      <c r="H1502" s="469"/>
      <c r="I1502" s="469"/>
      <c r="J1502" s="469"/>
      <c r="K1502" s="469"/>
      <c r="L1502" s="469"/>
      <c r="M1502" s="469"/>
      <c r="N1502" s="469"/>
      <c r="O1502" s="469"/>
      <c r="P1502" s="469"/>
      <c r="Q1502" s="469"/>
      <c r="R1502" s="469"/>
      <c r="S1502" s="469"/>
      <c r="T1502" s="469"/>
      <c r="U1502" s="469"/>
      <c r="V1502" s="469"/>
      <c r="W1502" s="469"/>
      <c r="X1502" s="469"/>
      <c r="Y1502" s="469"/>
      <c r="Z1502" s="469"/>
      <c r="AA1502" s="469"/>
      <c r="AB1502" s="469"/>
      <c r="AC1502" s="470"/>
      <c r="AE1502" s="359"/>
      <c r="AG1502" s="359"/>
      <c r="AI1502" s="359"/>
      <c r="AK1502" s="356"/>
    </row>
    <row r="1503" spans="3:37" ht="12.75" customHeight="1" outlineLevel="1" x14ac:dyDescent="0.25">
      <c r="D1503" s="139" t="str">
        <f>'Line Items'!D2125</f>
        <v>[Depot Access Charges - Line 2]</v>
      </c>
      <c r="E1503" s="102"/>
      <c r="F1503" s="140" t="str">
        <f>F1502</f>
        <v>£000</v>
      </c>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4"/>
      <c r="AE1503" s="285"/>
      <c r="AG1503" s="285"/>
      <c r="AI1503" s="285"/>
      <c r="AK1503" s="301"/>
    </row>
    <row r="1504" spans="3:37" ht="12.75" customHeight="1" outlineLevel="1" x14ac:dyDescent="0.25">
      <c r="D1504" s="139" t="str">
        <f>'Line Items'!D2126</f>
        <v>[Depot Access Charges - Line 3]</v>
      </c>
      <c r="E1504" s="102"/>
      <c r="F1504" s="140" t="str">
        <f t="shared" ref="F1504:F1521" si="81">F1503</f>
        <v>£000</v>
      </c>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4"/>
      <c r="AE1504" s="285"/>
      <c r="AG1504" s="285"/>
      <c r="AI1504" s="285"/>
      <c r="AK1504" s="301"/>
    </row>
    <row r="1505" spans="4:37" ht="12.75" customHeight="1" outlineLevel="1" x14ac:dyDescent="0.25">
      <c r="D1505" s="139" t="str">
        <f>'Line Items'!D2127</f>
        <v>[Depot Access Charges - Line 4]</v>
      </c>
      <c r="E1505" s="102"/>
      <c r="F1505" s="140" t="str">
        <f t="shared" si="81"/>
        <v>£000</v>
      </c>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4"/>
      <c r="AE1505" s="285"/>
      <c r="AG1505" s="285"/>
      <c r="AI1505" s="285"/>
      <c r="AK1505" s="301"/>
    </row>
    <row r="1506" spans="4:37" ht="12.75" customHeight="1" outlineLevel="1" x14ac:dyDescent="0.25">
      <c r="D1506" s="139" t="str">
        <f>'Line Items'!D2128</f>
        <v>[Depot Access Charges - Line 5]</v>
      </c>
      <c r="E1506" s="102"/>
      <c r="F1506" s="140" t="str">
        <f t="shared" si="81"/>
        <v>£000</v>
      </c>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4"/>
      <c r="AE1506" s="285"/>
      <c r="AG1506" s="285"/>
      <c r="AI1506" s="285"/>
      <c r="AK1506" s="301"/>
    </row>
    <row r="1507" spans="4:37" ht="12.75" customHeight="1" outlineLevel="1" x14ac:dyDescent="0.25">
      <c r="D1507" s="139" t="str">
        <f>'Line Items'!D2129</f>
        <v>[Depot Access Charges - Line 6]</v>
      </c>
      <c r="E1507" s="102"/>
      <c r="F1507" s="140" t="str">
        <f t="shared" si="81"/>
        <v>£000</v>
      </c>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4"/>
      <c r="AE1507" s="285"/>
      <c r="AG1507" s="285"/>
      <c r="AI1507" s="285"/>
      <c r="AK1507" s="301"/>
    </row>
    <row r="1508" spans="4:37" ht="12.75" customHeight="1" outlineLevel="1" x14ac:dyDescent="0.25">
      <c r="D1508" s="139" t="str">
        <f>'Line Items'!D2130</f>
        <v>[Depot Access Charges - Line 7]</v>
      </c>
      <c r="E1508" s="102"/>
      <c r="F1508" s="140" t="str">
        <f t="shared" si="81"/>
        <v>£000</v>
      </c>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4"/>
      <c r="AE1508" s="285"/>
      <c r="AG1508" s="285"/>
      <c r="AI1508" s="285"/>
      <c r="AK1508" s="301"/>
    </row>
    <row r="1509" spans="4:37" ht="12.75" customHeight="1" outlineLevel="1" x14ac:dyDescent="0.25">
      <c r="D1509" s="139" t="str">
        <f>'Line Items'!D2131</f>
        <v>[Depot Access Charges - Line 8]</v>
      </c>
      <c r="E1509" s="102"/>
      <c r="F1509" s="140" t="str">
        <f t="shared" si="81"/>
        <v>£000</v>
      </c>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4"/>
      <c r="AE1509" s="285"/>
      <c r="AG1509" s="285"/>
      <c r="AI1509" s="285"/>
      <c r="AK1509" s="301"/>
    </row>
    <row r="1510" spans="4:37" ht="12.75" customHeight="1" outlineLevel="1" x14ac:dyDescent="0.25">
      <c r="D1510" s="139" t="str">
        <f>'Line Items'!D2132</f>
        <v>[Depot Access Charges - Line 9]</v>
      </c>
      <c r="E1510" s="102"/>
      <c r="F1510" s="140" t="str">
        <f t="shared" si="81"/>
        <v>£000</v>
      </c>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4"/>
      <c r="AE1510" s="285"/>
      <c r="AG1510" s="285"/>
      <c r="AI1510" s="285"/>
      <c r="AK1510" s="301"/>
    </row>
    <row r="1511" spans="4:37" ht="12.75" customHeight="1" outlineLevel="1" x14ac:dyDescent="0.25">
      <c r="D1511" s="139" t="str">
        <f>'Line Items'!D2133</f>
        <v>[Depot Access Charges - Line 10]</v>
      </c>
      <c r="E1511" s="102"/>
      <c r="F1511" s="140" t="str">
        <f t="shared" si="81"/>
        <v>£000</v>
      </c>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4"/>
      <c r="AE1511" s="285"/>
      <c r="AG1511" s="285"/>
      <c r="AI1511" s="285"/>
      <c r="AK1511" s="301"/>
    </row>
    <row r="1512" spans="4:37" ht="12.75" customHeight="1" outlineLevel="1" x14ac:dyDescent="0.25">
      <c r="D1512" s="139" t="str">
        <f>'Line Items'!D2134</f>
        <v>[Depot Access Charges - Line 11]</v>
      </c>
      <c r="E1512" s="102"/>
      <c r="F1512" s="140" t="str">
        <f t="shared" si="81"/>
        <v>£000</v>
      </c>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4"/>
      <c r="AE1512" s="285"/>
      <c r="AG1512" s="285"/>
      <c r="AI1512" s="285"/>
      <c r="AK1512" s="301"/>
    </row>
    <row r="1513" spans="4:37" ht="12.75" customHeight="1" outlineLevel="1" x14ac:dyDescent="0.25">
      <c r="D1513" s="139" t="str">
        <f>'Line Items'!D2135</f>
        <v>[Depot Access Charges - Line 12]</v>
      </c>
      <c r="E1513" s="102"/>
      <c r="F1513" s="140" t="str">
        <f t="shared" si="81"/>
        <v>£000</v>
      </c>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4"/>
      <c r="AE1513" s="285"/>
      <c r="AG1513" s="285"/>
      <c r="AI1513" s="285"/>
      <c r="AK1513" s="301"/>
    </row>
    <row r="1514" spans="4:37" ht="12.75" customHeight="1" outlineLevel="1" x14ac:dyDescent="0.25">
      <c r="D1514" s="139" t="str">
        <f>'Line Items'!D2136</f>
        <v>[Depot Access Charges - Line 13]</v>
      </c>
      <c r="E1514" s="102"/>
      <c r="F1514" s="140" t="str">
        <f t="shared" si="81"/>
        <v>£000</v>
      </c>
      <c r="G1514" s="283"/>
      <c r="H1514" s="283"/>
      <c r="I1514" s="283"/>
      <c r="J1514" s="283"/>
      <c r="K1514" s="283"/>
      <c r="L1514" s="283"/>
      <c r="M1514" s="283"/>
      <c r="N1514" s="283"/>
      <c r="O1514" s="283"/>
      <c r="P1514" s="283"/>
      <c r="Q1514" s="283"/>
      <c r="R1514" s="283"/>
      <c r="S1514" s="283"/>
      <c r="T1514" s="283"/>
      <c r="U1514" s="283"/>
      <c r="V1514" s="283"/>
      <c r="W1514" s="283"/>
      <c r="X1514" s="283"/>
      <c r="Y1514" s="283"/>
      <c r="Z1514" s="283"/>
      <c r="AA1514" s="283"/>
      <c r="AB1514" s="283"/>
      <c r="AC1514" s="284"/>
      <c r="AE1514" s="285"/>
      <c r="AG1514" s="285"/>
      <c r="AI1514" s="285"/>
      <c r="AK1514" s="301"/>
    </row>
    <row r="1515" spans="4:37" ht="12.75" customHeight="1" outlineLevel="1" x14ac:dyDescent="0.25">
      <c r="D1515" s="139" t="str">
        <f>'Line Items'!D2137</f>
        <v>[Depot Access Charges - Line 14]</v>
      </c>
      <c r="E1515" s="102"/>
      <c r="F1515" s="140" t="str">
        <f t="shared" si="81"/>
        <v>£000</v>
      </c>
      <c r="G1515" s="283"/>
      <c r="H1515" s="283"/>
      <c r="I1515" s="283"/>
      <c r="J1515" s="283"/>
      <c r="K1515" s="283"/>
      <c r="L1515" s="283"/>
      <c r="M1515" s="283"/>
      <c r="N1515" s="283"/>
      <c r="O1515" s="283"/>
      <c r="P1515" s="283"/>
      <c r="Q1515" s="283"/>
      <c r="R1515" s="283"/>
      <c r="S1515" s="283"/>
      <c r="T1515" s="283"/>
      <c r="U1515" s="283"/>
      <c r="V1515" s="283"/>
      <c r="W1515" s="283"/>
      <c r="X1515" s="283"/>
      <c r="Y1515" s="283"/>
      <c r="Z1515" s="283"/>
      <c r="AA1515" s="283"/>
      <c r="AB1515" s="283"/>
      <c r="AC1515" s="284"/>
      <c r="AE1515" s="285"/>
      <c r="AG1515" s="285"/>
      <c r="AI1515" s="285"/>
      <c r="AK1515" s="301"/>
    </row>
    <row r="1516" spans="4:37" ht="12.75" customHeight="1" outlineLevel="1" x14ac:dyDescent="0.25">
      <c r="D1516" s="139" t="str">
        <f>'Line Items'!D2138</f>
        <v>[Depot Access Charges - Line 15]</v>
      </c>
      <c r="E1516" s="102"/>
      <c r="F1516" s="140" t="str">
        <f t="shared" si="81"/>
        <v>£000</v>
      </c>
      <c r="G1516" s="283"/>
      <c r="H1516" s="283"/>
      <c r="I1516" s="283"/>
      <c r="J1516" s="283"/>
      <c r="K1516" s="283"/>
      <c r="L1516" s="283"/>
      <c r="M1516" s="283"/>
      <c r="N1516" s="283"/>
      <c r="O1516" s="283"/>
      <c r="P1516" s="283"/>
      <c r="Q1516" s="283"/>
      <c r="R1516" s="283"/>
      <c r="S1516" s="283"/>
      <c r="T1516" s="283"/>
      <c r="U1516" s="283"/>
      <c r="V1516" s="283"/>
      <c r="W1516" s="283"/>
      <c r="X1516" s="283"/>
      <c r="Y1516" s="283"/>
      <c r="Z1516" s="283"/>
      <c r="AA1516" s="283"/>
      <c r="AB1516" s="283"/>
      <c r="AC1516" s="284"/>
      <c r="AE1516" s="285"/>
      <c r="AG1516" s="285"/>
      <c r="AI1516" s="285"/>
      <c r="AK1516" s="301"/>
    </row>
    <row r="1517" spans="4:37" ht="12.75" customHeight="1" outlineLevel="1" x14ac:dyDescent="0.25">
      <c r="D1517" s="139" t="str">
        <f>'Line Items'!D2139</f>
        <v>[Depot Access Charges - Line 16]</v>
      </c>
      <c r="E1517" s="102"/>
      <c r="F1517" s="140" t="str">
        <f t="shared" si="81"/>
        <v>£000</v>
      </c>
      <c r="G1517" s="283"/>
      <c r="H1517" s="283"/>
      <c r="I1517" s="283"/>
      <c r="J1517" s="283"/>
      <c r="K1517" s="283"/>
      <c r="L1517" s="283"/>
      <c r="M1517" s="283"/>
      <c r="N1517" s="283"/>
      <c r="O1517" s="283"/>
      <c r="P1517" s="283"/>
      <c r="Q1517" s="283"/>
      <c r="R1517" s="283"/>
      <c r="S1517" s="283"/>
      <c r="T1517" s="283"/>
      <c r="U1517" s="283"/>
      <c r="V1517" s="283"/>
      <c r="W1517" s="283"/>
      <c r="X1517" s="283"/>
      <c r="Y1517" s="283"/>
      <c r="Z1517" s="283"/>
      <c r="AA1517" s="283"/>
      <c r="AB1517" s="283"/>
      <c r="AC1517" s="284"/>
      <c r="AE1517" s="285"/>
      <c r="AG1517" s="285"/>
      <c r="AI1517" s="285"/>
      <c r="AK1517" s="301"/>
    </row>
    <row r="1518" spans="4:37" ht="12.75" customHeight="1" outlineLevel="1" x14ac:dyDescent="0.25">
      <c r="D1518" s="139" t="str">
        <f>'Line Items'!D2140</f>
        <v>[Depot Access Charges - Line 17]</v>
      </c>
      <c r="E1518" s="102"/>
      <c r="F1518" s="140" t="str">
        <f t="shared" si="81"/>
        <v>£000</v>
      </c>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4"/>
      <c r="AE1518" s="285"/>
      <c r="AG1518" s="285"/>
      <c r="AI1518" s="285"/>
      <c r="AK1518" s="301"/>
    </row>
    <row r="1519" spans="4:37" ht="12.75" customHeight="1" outlineLevel="1" x14ac:dyDescent="0.25">
      <c r="D1519" s="139" t="str">
        <f>'Line Items'!D2141</f>
        <v>[Depot Access Charges - Line 18]</v>
      </c>
      <c r="E1519" s="102"/>
      <c r="F1519" s="140" t="str">
        <f t="shared" si="81"/>
        <v>£000</v>
      </c>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4"/>
      <c r="AE1519" s="285"/>
      <c r="AG1519" s="285"/>
      <c r="AI1519" s="285"/>
      <c r="AK1519" s="301"/>
    </row>
    <row r="1520" spans="4:37" ht="12.75" customHeight="1" outlineLevel="1" x14ac:dyDescent="0.25">
      <c r="D1520" s="139" t="str">
        <f>'Line Items'!D2142</f>
        <v>[Depot Access Charges - Line 19]</v>
      </c>
      <c r="E1520" s="102"/>
      <c r="F1520" s="140" t="str">
        <f t="shared" si="81"/>
        <v>£000</v>
      </c>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4"/>
      <c r="AE1520" s="285"/>
      <c r="AG1520" s="285"/>
      <c r="AI1520" s="285"/>
      <c r="AK1520" s="301"/>
    </row>
    <row r="1521" spans="2:37" ht="12.75" customHeight="1" outlineLevel="1" x14ac:dyDescent="0.25">
      <c r="D1521" s="111" t="str">
        <f>'Line Items'!D2143</f>
        <v>[Depot Access Charges - Line 20]</v>
      </c>
      <c r="E1521" s="287"/>
      <c r="F1521" s="150" t="str">
        <f t="shared" si="81"/>
        <v>£000</v>
      </c>
      <c r="G1521" s="288"/>
      <c r="H1521" s="288"/>
      <c r="I1521" s="288"/>
      <c r="J1521" s="288"/>
      <c r="K1521" s="288"/>
      <c r="L1521" s="288"/>
      <c r="M1521" s="288"/>
      <c r="N1521" s="288"/>
      <c r="O1521" s="288"/>
      <c r="P1521" s="288"/>
      <c r="Q1521" s="288"/>
      <c r="R1521" s="288"/>
      <c r="S1521" s="288"/>
      <c r="T1521" s="288"/>
      <c r="U1521" s="288"/>
      <c r="V1521" s="288"/>
      <c r="W1521" s="288"/>
      <c r="X1521" s="288"/>
      <c r="Y1521" s="288"/>
      <c r="Z1521" s="288"/>
      <c r="AA1521" s="288"/>
      <c r="AB1521" s="288"/>
      <c r="AC1521" s="289"/>
      <c r="AE1521" s="290"/>
      <c r="AG1521" s="290"/>
      <c r="AI1521" s="290"/>
      <c r="AK1521" s="302"/>
    </row>
    <row r="1522" spans="2:37" ht="12.75" customHeight="1" outlineLevel="1" x14ac:dyDescent="0.25">
      <c r="G1522" s="103"/>
      <c r="H1522" s="103"/>
      <c r="I1522" s="103"/>
      <c r="J1522" s="103"/>
      <c r="K1522" s="103"/>
      <c r="L1522" s="103"/>
      <c r="M1522" s="103"/>
      <c r="N1522" s="103"/>
      <c r="O1522" s="103"/>
      <c r="P1522" s="103"/>
      <c r="Q1522" s="103"/>
      <c r="R1522" s="103"/>
      <c r="S1522" s="103"/>
      <c r="T1522" s="103"/>
      <c r="U1522" s="103"/>
      <c r="V1522" s="103"/>
      <c r="W1522" s="103"/>
      <c r="X1522" s="103"/>
      <c r="Y1522" s="103"/>
      <c r="Z1522" s="103"/>
      <c r="AA1522" s="103"/>
      <c r="AB1522" s="103"/>
      <c r="AC1522" s="103"/>
      <c r="AE1522" s="103"/>
      <c r="AG1522" s="103"/>
      <c r="AI1522" s="103"/>
    </row>
    <row r="1523" spans="2:37" ht="12.75" customHeight="1" outlineLevel="1" x14ac:dyDescent="0.25">
      <c r="D1523" s="292" t="str">
        <f>"Total "&amp;C1501</f>
        <v>Total Depot Access Charges</v>
      </c>
      <c r="E1523" s="308"/>
      <c r="F1523" s="309" t="str">
        <f>F1521</f>
        <v>£000</v>
      </c>
      <c r="G1523" s="310">
        <f>SUM(G1502:G1521)</f>
        <v>0</v>
      </c>
      <c r="H1523" s="310">
        <f t="shared" ref="H1523:S1523" si="82">SUM(H1502:H1521)</f>
        <v>0</v>
      </c>
      <c r="I1523" s="310">
        <f t="shared" si="82"/>
        <v>0</v>
      </c>
      <c r="J1523" s="310">
        <f t="shared" si="82"/>
        <v>0</v>
      </c>
      <c r="K1523" s="310">
        <f t="shared" si="82"/>
        <v>0</v>
      </c>
      <c r="L1523" s="310">
        <f t="shared" si="82"/>
        <v>0</v>
      </c>
      <c r="M1523" s="310">
        <f t="shared" si="82"/>
        <v>0</v>
      </c>
      <c r="N1523" s="310">
        <f t="shared" si="82"/>
        <v>0</v>
      </c>
      <c r="O1523" s="310">
        <f t="shared" si="82"/>
        <v>0</v>
      </c>
      <c r="P1523" s="310">
        <f t="shared" si="82"/>
        <v>0</v>
      </c>
      <c r="Q1523" s="310">
        <f t="shared" si="82"/>
        <v>0</v>
      </c>
      <c r="R1523" s="310">
        <f t="shared" si="82"/>
        <v>0</v>
      </c>
      <c r="S1523" s="310">
        <f t="shared" si="82"/>
        <v>0</v>
      </c>
      <c r="T1523" s="310">
        <f>SUM(T1502:T1521)</f>
        <v>0</v>
      </c>
      <c r="U1523" s="310">
        <f>SUM(U1502:U1521)</f>
        <v>0</v>
      </c>
      <c r="V1523" s="310">
        <f t="shared" ref="V1523:AC1523" si="83">SUM(V1502:V1521)</f>
        <v>0</v>
      </c>
      <c r="W1523" s="310">
        <f t="shared" si="83"/>
        <v>0</v>
      </c>
      <c r="X1523" s="310">
        <f t="shared" si="83"/>
        <v>0</v>
      </c>
      <c r="Y1523" s="310">
        <f t="shared" si="83"/>
        <v>0</v>
      </c>
      <c r="Z1523" s="310">
        <f t="shared" si="83"/>
        <v>0</v>
      </c>
      <c r="AA1523" s="310">
        <f t="shared" si="83"/>
        <v>0</v>
      </c>
      <c r="AB1523" s="310">
        <f t="shared" si="83"/>
        <v>0</v>
      </c>
      <c r="AC1523" s="298">
        <f t="shared" si="83"/>
        <v>0</v>
      </c>
      <c r="AE1523" s="299">
        <f>SUM(AE1502:AE1521)</f>
        <v>0</v>
      </c>
      <c r="AG1523" s="299">
        <f>SUM(AG1502:AG1521)</f>
        <v>0</v>
      </c>
      <c r="AI1523" s="299">
        <f>SUM(AI1502:AI1521)</f>
        <v>0</v>
      </c>
      <c r="AK1523" s="296"/>
    </row>
    <row r="1524" spans="2:37" x14ac:dyDescent="0.25">
      <c r="G1524" s="103"/>
      <c r="H1524" s="103"/>
      <c r="I1524" s="103"/>
      <c r="J1524" s="103"/>
      <c r="K1524" s="103"/>
      <c r="L1524" s="103"/>
      <c r="M1524" s="103"/>
      <c r="N1524" s="103"/>
      <c r="O1524" s="103"/>
      <c r="P1524" s="103"/>
      <c r="Q1524" s="103"/>
      <c r="R1524" s="103"/>
      <c r="S1524" s="103"/>
      <c r="T1524" s="103"/>
      <c r="U1524" s="103"/>
      <c r="V1524" s="103"/>
      <c r="W1524" s="103"/>
      <c r="X1524" s="103"/>
      <c r="Y1524" s="103"/>
      <c r="Z1524" s="103"/>
      <c r="AA1524" s="103"/>
      <c r="AB1524" s="103"/>
      <c r="AC1524" s="103"/>
      <c r="AE1524" s="103"/>
      <c r="AG1524" s="103"/>
      <c r="AI1524" s="103"/>
    </row>
    <row r="1525" spans="2:37" ht="14.4" x14ac:dyDescent="0.25">
      <c r="B1525" s="472" t="str">
        <f>'Line Items'!B2145</f>
        <v>Other Network Rail Charges</v>
      </c>
      <c r="C1525" s="472"/>
      <c r="D1525" s="473"/>
      <c r="E1525" s="473"/>
      <c r="F1525" s="472"/>
      <c r="G1525" s="474"/>
      <c r="H1525" s="474"/>
      <c r="I1525" s="474"/>
      <c r="J1525" s="474"/>
      <c r="K1525" s="474"/>
      <c r="L1525" s="474"/>
      <c r="M1525" s="474"/>
      <c r="N1525" s="474"/>
      <c r="O1525" s="474"/>
      <c r="P1525" s="474"/>
      <c r="Q1525" s="474"/>
      <c r="R1525" s="474"/>
      <c r="S1525" s="474"/>
      <c r="T1525" s="474"/>
      <c r="U1525" s="474"/>
      <c r="V1525" s="474"/>
      <c r="W1525" s="474"/>
      <c r="X1525" s="474"/>
      <c r="Y1525" s="474"/>
      <c r="Z1525" s="474"/>
      <c r="AA1525" s="474"/>
      <c r="AB1525" s="474"/>
      <c r="AC1525" s="474"/>
      <c r="AD1525" s="472"/>
      <c r="AE1525" s="474"/>
      <c r="AF1525" s="472"/>
      <c r="AG1525" s="474"/>
      <c r="AH1525" s="472"/>
      <c r="AI1525" s="474"/>
      <c r="AJ1525" s="472"/>
      <c r="AK1525" s="472"/>
    </row>
    <row r="1526" spans="2:37" ht="12.75" customHeight="1" outlineLevel="1" x14ac:dyDescent="0.25">
      <c r="G1526" s="103"/>
      <c r="H1526" s="103"/>
      <c r="I1526" s="103"/>
      <c r="J1526" s="103"/>
      <c r="K1526" s="103"/>
      <c r="L1526" s="103"/>
      <c r="M1526" s="103"/>
      <c r="N1526" s="103"/>
      <c r="O1526" s="103"/>
      <c r="P1526" s="103"/>
      <c r="Q1526" s="103"/>
      <c r="R1526" s="103"/>
      <c r="S1526" s="103"/>
      <c r="T1526" s="103"/>
      <c r="U1526" s="103"/>
      <c r="V1526" s="103"/>
      <c r="W1526" s="103"/>
      <c r="X1526" s="103"/>
      <c r="Y1526" s="103"/>
      <c r="Z1526" s="103"/>
      <c r="AA1526" s="103"/>
      <c r="AB1526" s="103"/>
      <c r="AC1526" s="103"/>
      <c r="AE1526" s="103"/>
      <c r="AG1526" s="103"/>
      <c r="AI1526" s="103"/>
    </row>
    <row r="1527" spans="2:37" ht="12.75" customHeight="1" outlineLevel="1" x14ac:dyDescent="0.25">
      <c r="C1527" s="205" t="str">
        <f>'Line Items'!C2147</f>
        <v>Network Disruption</v>
      </c>
      <c r="G1527" s="103"/>
      <c r="H1527" s="103"/>
      <c r="I1527" s="103"/>
      <c r="J1527" s="103"/>
      <c r="K1527" s="103"/>
      <c r="L1527" s="103"/>
      <c r="M1527" s="103"/>
      <c r="N1527" s="103"/>
      <c r="O1527" s="103"/>
      <c r="P1527" s="103"/>
      <c r="Q1527" s="103"/>
      <c r="R1527" s="103"/>
      <c r="S1527" s="103"/>
      <c r="T1527" s="103"/>
      <c r="U1527" s="103"/>
      <c r="V1527" s="103"/>
      <c r="W1527" s="103"/>
      <c r="X1527" s="103"/>
      <c r="Y1527" s="103"/>
      <c r="Z1527" s="103"/>
      <c r="AA1527" s="103"/>
      <c r="AB1527" s="103"/>
      <c r="AC1527" s="103"/>
      <c r="AE1527" s="103"/>
      <c r="AG1527" s="103"/>
      <c r="AI1527" s="103"/>
    </row>
    <row r="1528" spans="2:37" ht="12.75" customHeight="1" outlineLevel="1" x14ac:dyDescent="0.25">
      <c r="D1528" s="427" t="str">
        <f>'Line Items'!D2148</f>
        <v>Schedule 4 Access Charge Supplement</v>
      </c>
      <c r="E1528" s="467"/>
      <c r="F1528" s="468" t="s">
        <v>556</v>
      </c>
      <c r="G1528" s="469"/>
      <c r="H1528" s="469"/>
      <c r="I1528" s="469"/>
      <c r="J1528" s="469"/>
      <c r="K1528" s="469"/>
      <c r="L1528" s="469"/>
      <c r="M1528" s="469"/>
      <c r="N1528" s="469"/>
      <c r="O1528" s="469"/>
      <c r="P1528" s="469"/>
      <c r="Q1528" s="469"/>
      <c r="R1528" s="469"/>
      <c r="S1528" s="469"/>
      <c r="T1528" s="469"/>
      <c r="U1528" s="469"/>
      <c r="V1528" s="469"/>
      <c r="W1528" s="469"/>
      <c r="X1528" s="469"/>
      <c r="Y1528" s="469"/>
      <c r="Z1528" s="469"/>
      <c r="AA1528" s="469"/>
      <c r="AB1528" s="469"/>
      <c r="AC1528" s="470"/>
      <c r="AE1528" s="359"/>
      <c r="AG1528" s="359"/>
      <c r="AI1528" s="359"/>
      <c r="AK1528" s="356"/>
    </row>
    <row r="1529" spans="2:37" ht="12.75" customHeight="1" outlineLevel="1" x14ac:dyDescent="0.25">
      <c r="D1529" s="139" t="str">
        <f>'Line Items'!D2149</f>
        <v xml:space="preserve">Schedule 4 Compensation Income - Revenue </v>
      </c>
      <c r="E1529" s="102"/>
      <c r="F1529" s="140" t="str">
        <f>F1528</f>
        <v>£000</v>
      </c>
      <c r="G1529" s="283"/>
      <c r="H1529" s="283"/>
      <c r="I1529" s="283"/>
      <c r="J1529" s="283"/>
      <c r="K1529" s="283"/>
      <c r="L1529" s="283"/>
      <c r="M1529" s="283"/>
      <c r="N1529" s="283"/>
      <c r="O1529" s="283"/>
      <c r="P1529" s="283"/>
      <c r="Q1529" s="283"/>
      <c r="R1529" s="283"/>
      <c r="S1529" s="283"/>
      <c r="T1529" s="283"/>
      <c r="U1529" s="283"/>
      <c r="V1529" s="283"/>
      <c r="W1529" s="283"/>
      <c r="X1529" s="283"/>
      <c r="Y1529" s="283"/>
      <c r="Z1529" s="283"/>
      <c r="AA1529" s="283"/>
      <c r="AB1529" s="283"/>
      <c r="AC1529" s="284"/>
      <c r="AE1529" s="285"/>
      <c r="AG1529" s="285"/>
      <c r="AI1529" s="285"/>
      <c r="AK1529" s="301"/>
    </row>
    <row r="1530" spans="2:37" ht="12.75" customHeight="1" outlineLevel="1" x14ac:dyDescent="0.25">
      <c r="D1530" s="139" t="str">
        <f>'Line Items'!D2150</f>
        <v xml:space="preserve">Schedule 4 Compensation Income – Estimated Bus Mileage </v>
      </c>
      <c r="E1530" s="102"/>
      <c r="F1530" s="140" t="str">
        <f t="shared" ref="F1530:F1537" si="84">F1529</f>
        <v>£000</v>
      </c>
      <c r="G1530" s="283"/>
      <c r="H1530" s="283"/>
      <c r="I1530" s="283"/>
      <c r="J1530" s="283"/>
      <c r="K1530" s="283"/>
      <c r="L1530" s="283"/>
      <c r="M1530" s="283"/>
      <c r="N1530" s="283"/>
      <c r="O1530" s="283"/>
      <c r="P1530" s="283"/>
      <c r="Q1530" s="283"/>
      <c r="R1530" s="283"/>
      <c r="S1530" s="283"/>
      <c r="T1530" s="283"/>
      <c r="U1530" s="283"/>
      <c r="V1530" s="283"/>
      <c r="W1530" s="283"/>
      <c r="X1530" s="283"/>
      <c r="Y1530" s="283"/>
      <c r="Z1530" s="283"/>
      <c r="AA1530" s="283"/>
      <c r="AB1530" s="283"/>
      <c r="AC1530" s="284"/>
      <c r="AE1530" s="285"/>
      <c r="AG1530" s="285"/>
      <c r="AI1530" s="285"/>
      <c r="AK1530" s="301"/>
    </row>
    <row r="1531" spans="2:37" ht="12.75" customHeight="1" outlineLevel="1" x14ac:dyDescent="0.25">
      <c r="D1531" s="139" t="str">
        <f>'Line Items'!D2151</f>
        <v>Schedule 4 Compensation Income – Train Mileage Compensation Offset</v>
      </c>
      <c r="E1531" s="102"/>
      <c r="F1531" s="140" t="str">
        <f t="shared" si="84"/>
        <v>£000</v>
      </c>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4"/>
      <c r="AE1531" s="285"/>
      <c r="AG1531" s="285"/>
      <c r="AI1531" s="285"/>
      <c r="AK1531" s="301"/>
    </row>
    <row r="1532" spans="2:37" ht="12.75" customHeight="1" outlineLevel="1" x14ac:dyDescent="0.25">
      <c r="D1532" s="139" t="str">
        <f>'Line Items'!D2152</f>
        <v>Severe Disruption Income under TAA</v>
      </c>
      <c r="E1532" s="102"/>
      <c r="F1532" s="140" t="str">
        <f t="shared" si="84"/>
        <v>£000</v>
      </c>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4"/>
      <c r="AE1532" s="285"/>
      <c r="AG1532" s="285"/>
      <c r="AI1532" s="285"/>
      <c r="AK1532" s="301"/>
    </row>
    <row r="1533" spans="2:37" ht="12.75" customHeight="1" outlineLevel="1" x14ac:dyDescent="0.25">
      <c r="D1533" s="139" t="str">
        <f>'Line Items'!D2153</f>
        <v>[Network Disruption - Line 6]</v>
      </c>
      <c r="E1533" s="102"/>
      <c r="F1533" s="140" t="str">
        <f t="shared" si="84"/>
        <v>£000</v>
      </c>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4"/>
      <c r="AE1533" s="285"/>
      <c r="AG1533" s="285"/>
      <c r="AI1533" s="285"/>
      <c r="AK1533" s="301"/>
    </row>
    <row r="1534" spans="2:37" ht="12.75" customHeight="1" outlineLevel="1" x14ac:dyDescent="0.25">
      <c r="D1534" s="139" t="str">
        <f>'Line Items'!D2154</f>
        <v>[Network Disruption - Line 7]</v>
      </c>
      <c r="E1534" s="102"/>
      <c r="F1534" s="140" t="str">
        <f t="shared" si="84"/>
        <v>£000</v>
      </c>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4"/>
      <c r="AE1534" s="285"/>
      <c r="AG1534" s="285"/>
      <c r="AI1534" s="285"/>
      <c r="AK1534" s="301"/>
    </row>
    <row r="1535" spans="2:37" ht="12.75" customHeight="1" outlineLevel="1" x14ac:dyDescent="0.25">
      <c r="D1535" s="139" t="str">
        <f>'Line Items'!D2155</f>
        <v>[Network Disruption - Line 8]</v>
      </c>
      <c r="E1535" s="102"/>
      <c r="F1535" s="140" t="str">
        <f t="shared" si="84"/>
        <v>£000</v>
      </c>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4"/>
      <c r="AE1535" s="285"/>
      <c r="AG1535" s="285"/>
      <c r="AI1535" s="285"/>
      <c r="AK1535" s="301"/>
    </row>
    <row r="1536" spans="2:37" ht="12.75" customHeight="1" outlineLevel="1" x14ac:dyDescent="0.25">
      <c r="D1536" s="139" t="str">
        <f>'Line Items'!D2156</f>
        <v>[Network Disruption - Line 9]</v>
      </c>
      <c r="E1536" s="102"/>
      <c r="F1536" s="140" t="str">
        <f t="shared" si="84"/>
        <v>£000</v>
      </c>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4"/>
      <c r="AE1536" s="285"/>
      <c r="AG1536" s="285"/>
      <c r="AI1536" s="285"/>
      <c r="AK1536" s="301"/>
    </row>
    <row r="1537" spans="3:37" ht="12.75" customHeight="1" outlineLevel="1" x14ac:dyDescent="0.25">
      <c r="D1537" s="111" t="str">
        <f>'Line Items'!D2157</f>
        <v>[Network Disruption - Line 10]</v>
      </c>
      <c r="E1537" s="287"/>
      <c r="F1537" s="150" t="str">
        <f t="shared" si="84"/>
        <v>£000</v>
      </c>
      <c r="G1537" s="288"/>
      <c r="H1537" s="288"/>
      <c r="I1537" s="288"/>
      <c r="J1537" s="288"/>
      <c r="K1537" s="288"/>
      <c r="L1537" s="288"/>
      <c r="M1537" s="288"/>
      <c r="N1537" s="288"/>
      <c r="O1537" s="288"/>
      <c r="P1537" s="288"/>
      <c r="Q1537" s="288"/>
      <c r="R1537" s="288"/>
      <c r="S1537" s="288"/>
      <c r="T1537" s="288"/>
      <c r="U1537" s="288"/>
      <c r="V1537" s="288"/>
      <c r="W1537" s="288"/>
      <c r="X1537" s="288"/>
      <c r="Y1537" s="288"/>
      <c r="Z1537" s="288"/>
      <c r="AA1537" s="288"/>
      <c r="AB1537" s="288"/>
      <c r="AC1537" s="289"/>
      <c r="AE1537" s="290"/>
      <c r="AG1537" s="290"/>
      <c r="AI1537" s="290"/>
      <c r="AK1537" s="302"/>
    </row>
    <row r="1538" spans="3:37" ht="12.75" customHeight="1" outlineLevel="1" x14ac:dyDescent="0.25">
      <c r="G1538" s="103"/>
      <c r="H1538" s="103"/>
      <c r="I1538" s="103"/>
      <c r="J1538" s="103"/>
      <c r="K1538" s="103"/>
      <c r="L1538" s="103"/>
      <c r="M1538" s="103"/>
      <c r="N1538" s="103"/>
      <c r="O1538" s="103"/>
      <c r="P1538" s="103"/>
      <c r="Q1538" s="103"/>
      <c r="R1538" s="103"/>
      <c r="S1538" s="103"/>
      <c r="T1538" s="103"/>
      <c r="U1538" s="103"/>
      <c r="V1538" s="103"/>
      <c r="W1538" s="103"/>
      <c r="X1538" s="103"/>
      <c r="Y1538" s="103"/>
      <c r="Z1538" s="103"/>
      <c r="AA1538" s="103"/>
      <c r="AB1538" s="103"/>
      <c r="AC1538" s="103"/>
      <c r="AE1538" s="103"/>
      <c r="AG1538" s="103"/>
      <c r="AI1538" s="103"/>
    </row>
    <row r="1539" spans="3:37" ht="12.75" customHeight="1" outlineLevel="1" x14ac:dyDescent="0.25">
      <c r="D1539" s="292" t="str">
        <f>"Total "&amp;C1527</f>
        <v>Total Network Disruption</v>
      </c>
      <c r="E1539" s="308"/>
      <c r="F1539" s="309" t="str">
        <f>F1537</f>
        <v>£000</v>
      </c>
      <c r="G1539" s="310">
        <f t="shared" ref="G1539:AC1539" si="85">SUM(G1528:G1537)</f>
        <v>0</v>
      </c>
      <c r="H1539" s="310">
        <f t="shared" si="85"/>
        <v>0</v>
      </c>
      <c r="I1539" s="310">
        <f t="shared" si="85"/>
        <v>0</v>
      </c>
      <c r="J1539" s="310">
        <f t="shared" si="85"/>
        <v>0</v>
      </c>
      <c r="K1539" s="310">
        <f t="shared" si="85"/>
        <v>0</v>
      </c>
      <c r="L1539" s="310">
        <f t="shared" si="85"/>
        <v>0</v>
      </c>
      <c r="M1539" s="310">
        <f t="shared" si="85"/>
        <v>0</v>
      </c>
      <c r="N1539" s="310">
        <f t="shared" si="85"/>
        <v>0</v>
      </c>
      <c r="O1539" s="310">
        <f t="shared" si="85"/>
        <v>0</v>
      </c>
      <c r="P1539" s="310">
        <f t="shared" si="85"/>
        <v>0</v>
      </c>
      <c r="Q1539" s="310">
        <f t="shared" si="85"/>
        <v>0</v>
      </c>
      <c r="R1539" s="310">
        <f t="shared" si="85"/>
        <v>0</v>
      </c>
      <c r="S1539" s="310">
        <f t="shared" si="85"/>
        <v>0</v>
      </c>
      <c r="T1539" s="310">
        <f t="shared" si="85"/>
        <v>0</v>
      </c>
      <c r="U1539" s="310">
        <f t="shared" si="85"/>
        <v>0</v>
      </c>
      <c r="V1539" s="310">
        <f t="shared" si="85"/>
        <v>0</v>
      </c>
      <c r="W1539" s="310">
        <f t="shared" si="85"/>
        <v>0</v>
      </c>
      <c r="X1539" s="310">
        <f t="shared" si="85"/>
        <v>0</v>
      </c>
      <c r="Y1539" s="310">
        <f t="shared" si="85"/>
        <v>0</v>
      </c>
      <c r="Z1539" s="310">
        <f t="shared" si="85"/>
        <v>0</v>
      </c>
      <c r="AA1539" s="310">
        <f t="shared" si="85"/>
        <v>0</v>
      </c>
      <c r="AB1539" s="310">
        <f t="shared" si="85"/>
        <v>0</v>
      </c>
      <c r="AC1539" s="298">
        <f t="shared" si="85"/>
        <v>0</v>
      </c>
      <c r="AE1539" s="299">
        <f>SUM(AE1528:AE1537)</f>
        <v>0</v>
      </c>
      <c r="AG1539" s="299">
        <f>SUM(AG1528:AG1537)</f>
        <v>0</v>
      </c>
      <c r="AI1539" s="299">
        <f>SUM(AI1528:AI1537)</f>
        <v>0</v>
      </c>
      <c r="AK1539" s="296"/>
    </row>
    <row r="1540" spans="3:37" ht="12.75" customHeight="1" outlineLevel="1" x14ac:dyDescent="0.25">
      <c r="G1540" s="103"/>
      <c r="H1540" s="103"/>
      <c r="I1540" s="103"/>
      <c r="J1540" s="103"/>
      <c r="K1540" s="103"/>
      <c r="L1540" s="103"/>
      <c r="M1540" s="103"/>
      <c r="N1540" s="103"/>
      <c r="O1540" s="103"/>
      <c r="P1540" s="103"/>
      <c r="Q1540" s="103"/>
      <c r="R1540" s="103"/>
      <c r="S1540" s="103"/>
      <c r="T1540" s="103"/>
      <c r="U1540" s="103"/>
      <c r="V1540" s="103"/>
      <c r="W1540" s="103"/>
      <c r="X1540" s="103"/>
      <c r="Y1540" s="103"/>
      <c r="Z1540" s="103"/>
      <c r="AA1540" s="103"/>
      <c r="AB1540" s="103"/>
      <c r="AC1540" s="103"/>
      <c r="AE1540" s="103"/>
      <c r="AG1540" s="103"/>
      <c r="AI1540" s="103"/>
    </row>
    <row r="1541" spans="3:37" ht="12.75" customHeight="1" outlineLevel="1" x14ac:dyDescent="0.25">
      <c r="C1541" s="186" t="str">
        <f>'Line Items'!C2159</f>
        <v>Misc Network Rail Charges</v>
      </c>
      <c r="G1541" s="103"/>
      <c r="H1541" s="103"/>
      <c r="I1541" s="103"/>
      <c r="J1541" s="103"/>
      <c r="K1541" s="103"/>
      <c r="L1541" s="103"/>
      <c r="M1541" s="103"/>
      <c r="N1541" s="103"/>
      <c r="O1541" s="103"/>
      <c r="P1541" s="103"/>
      <c r="Q1541" s="103"/>
      <c r="R1541" s="103"/>
      <c r="S1541" s="103"/>
      <c r="T1541" s="103"/>
      <c r="U1541" s="103"/>
      <c r="V1541" s="103"/>
      <c r="W1541" s="103"/>
      <c r="X1541" s="103"/>
      <c r="Y1541" s="103"/>
      <c r="Z1541" s="103"/>
      <c r="AA1541" s="103"/>
      <c r="AB1541" s="103"/>
      <c r="AC1541" s="103"/>
      <c r="AE1541" s="103"/>
      <c r="AG1541" s="103"/>
      <c r="AI1541" s="103"/>
    </row>
    <row r="1542" spans="3:37" ht="12.75" customHeight="1" outlineLevel="1" x14ac:dyDescent="0.25">
      <c r="D1542" s="427" t="str">
        <f>'Line Items'!D2160</f>
        <v>RSSB Safety Charge</v>
      </c>
      <c r="E1542" s="467"/>
      <c r="F1542" s="468" t="s">
        <v>556</v>
      </c>
      <c r="G1542" s="469"/>
      <c r="H1542" s="469"/>
      <c r="I1542" s="469"/>
      <c r="J1542" s="469"/>
      <c r="K1542" s="469"/>
      <c r="L1542" s="469"/>
      <c r="M1542" s="469"/>
      <c r="N1542" s="469"/>
      <c r="O1542" s="469"/>
      <c r="P1542" s="469"/>
      <c r="Q1542" s="469"/>
      <c r="R1542" s="469"/>
      <c r="S1542" s="469"/>
      <c r="T1542" s="469"/>
      <c r="U1542" s="469"/>
      <c r="V1542" s="469"/>
      <c r="W1542" s="469"/>
      <c r="X1542" s="469"/>
      <c r="Y1542" s="469"/>
      <c r="Z1542" s="469"/>
      <c r="AA1542" s="469"/>
      <c r="AB1542" s="469"/>
      <c r="AC1542" s="470"/>
      <c r="AE1542" s="359"/>
      <c r="AG1542" s="359"/>
      <c r="AI1542" s="359"/>
      <c r="AK1542" s="356"/>
    </row>
    <row r="1543" spans="3:37" ht="12.75" customHeight="1" outlineLevel="1" x14ac:dyDescent="0.25">
      <c r="D1543" s="139" t="str">
        <f>'Line Items'!D2161</f>
        <v>Minor Works</v>
      </c>
      <c r="E1543" s="102"/>
      <c r="F1543" s="140" t="str">
        <f>F1542</f>
        <v>£000</v>
      </c>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4"/>
      <c r="AE1543" s="285"/>
      <c r="AG1543" s="285"/>
      <c r="AI1543" s="285"/>
      <c r="AK1543" s="301"/>
    </row>
    <row r="1544" spans="3:37" ht="12.75" customHeight="1" outlineLevel="1" x14ac:dyDescent="0.25">
      <c r="D1544" s="139" t="str">
        <f>'Line Items'!D2162</f>
        <v>Other Network Rail Charges (&lt;£250k p.a.)</v>
      </c>
      <c r="E1544" s="102"/>
      <c r="F1544" s="140" t="str">
        <f>F1543</f>
        <v>£000</v>
      </c>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4"/>
      <c r="AE1544" s="285"/>
      <c r="AG1544" s="285"/>
      <c r="AI1544" s="285"/>
      <c r="AK1544" s="301" t="s">
        <v>673</v>
      </c>
    </row>
    <row r="1545" spans="3:37" ht="12.75" customHeight="1" outlineLevel="1" x14ac:dyDescent="0.25">
      <c r="D1545" s="139" t="str">
        <f>'Line Items'!D2163</f>
        <v>[Misc Network Rail Charges - Line 4]</v>
      </c>
      <c r="E1545" s="102"/>
      <c r="F1545" s="140" t="str">
        <f>F1544</f>
        <v>£000</v>
      </c>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4"/>
      <c r="AE1545" s="285"/>
      <c r="AG1545" s="285"/>
      <c r="AI1545" s="285"/>
      <c r="AK1545" s="301"/>
    </row>
    <row r="1546" spans="3:37" ht="12.75" customHeight="1" outlineLevel="1" x14ac:dyDescent="0.25">
      <c r="D1546" s="111" t="str">
        <f>'Line Items'!D2164</f>
        <v>[Misc Network Rail Charges - Line 5]</v>
      </c>
      <c r="E1546" s="287"/>
      <c r="F1546" s="150" t="str">
        <f>F1545</f>
        <v>£000</v>
      </c>
      <c r="G1546" s="288"/>
      <c r="H1546" s="288"/>
      <c r="I1546" s="288"/>
      <c r="J1546" s="288"/>
      <c r="K1546" s="288"/>
      <c r="L1546" s="288"/>
      <c r="M1546" s="288"/>
      <c r="N1546" s="288"/>
      <c r="O1546" s="288"/>
      <c r="P1546" s="288"/>
      <c r="Q1546" s="288"/>
      <c r="R1546" s="288"/>
      <c r="S1546" s="288"/>
      <c r="T1546" s="288"/>
      <c r="U1546" s="288"/>
      <c r="V1546" s="288"/>
      <c r="W1546" s="288"/>
      <c r="X1546" s="288"/>
      <c r="Y1546" s="288"/>
      <c r="Z1546" s="288"/>
      <c r="AA1546" s="288"/>
      <c r="AB1546" s="288"/>
      <c r="AC1546" s="289"/>
      <c r="AE1546" s="290"/>
      <c r="AG1546" s="290"/>
      <c r="AI1546" s="290"/>
      <c r="AK1546" s="411"/>
    </row>
    <row r="1547" spans="3:37" ht="12.75" customHeight="1" outlineLevel="1" x14ac:dyDescent="0.25">
      <c r="G1547" s="103"/>
      <c r="H1547" s="103"/>
      <c r="I1547" s="103"/>
      <c r="J1547" s="103"/>
      <c r="K1547" s="103"/>
      <c r="L1547" s="103"/>
      <c r="M1547" s="103"/>
      <c r="N1547" s="103"/>
      <c r="O1547" s="103"/>
      <c r="P1547" s="103"/>
      <c r="Q1547" s="103"/>
      <c r="R1547" s="103"/>
      <c r="S1547" s="103"/>
      <c r="T1547" s="103"/>
      <c r="U1547" s="103"/>
      <c r="V1547" s="103"/>
      <c r="W1547" s="103"/>
      <c r="X1547" s="103"/>
      <c r="Y1547" s="103"/>
      <c r="Z1547" s="103"/>
      <c r="AA1547" s="103"/>
      <c r="AB1547" s="103"/>
      <c r="AC1547" s="103"/>
      <c r="AE1547" s="103"/>
      <c r="AG1547" s="103"/>
      <c r="AI1547" s="103"/>
    </row>
    <row r="1548" spans="3:37" ht="12.75" customHeight="1" outlineLevel="1" x14ac:dyDescent="0.25">
      <c r="D1548" s="292" t="str">
        <f>C1541</f>
        <v>Misc Network Rail Charges</v>
      </c>
      <c r="E1548" s="308"/>
      <c r="F1548" s="309" t="str">
        <f>F1546</f>
        <v>£000</v>
      </c>
      <c r="G1548" s="310">
        <f>SUM(G1542:G1546)</f>
        <v>0</v>
      </c>
      <c r="H1548" s="310">
        <f t="shared" ref="H1548:AC1548" si="86">SUM(H1542:H1546)</f>
        <v>0</v>
      </c>
      <c r="I1548" s="310">
        <f t="shared" si="86"/>
        <v>0</v>
      </c>
      <c r="J1548" s="310">
        <f t="shared" si="86"/>
        <v>0</v>
      </c>
      <c r="K1548" s="310">
        <f t="shared" si="86"/>
        <v>0</v>
      </c>
      <c r="L1548" s="310">
        <f t="shared" si="86"/>
        <v>0</v>
      </c>
      <c r="M1548" s="310">
        <f t="shared" si="86"/>
        <v>0</v>
      </c>
      <c r="N1548" s="310">
        <f t="shared" si="86"/>
        <v>0</v>
      </c>
      <c r="O1548" s="310">
        <f t="shared" si="86"/>
        <v>0</v>
      </c>
      <c r="P1548" s="310">
        <f t="shared" si="86"/>
        <v>0</v>
      </c>
      <c r="Q1548" s="310">
        <f t="shared" si="86"/>
        <v>0</v>
      </c>
      <c r="R1548" s="310">
        <f t="shared" si="86"/>
        <v>0</v>
      </c>
      <c r="S1548" s="310">
        <f t="shared" si="86"/>
        <v>0</v>
      </c>
      <c r="T1548" s="310">
        <f t="shared" si="86"/>
        <v>0</v>
      </c>
      <c r="U1548" s="310">
        <f t="shared" si="86"/>
        <v>0</v>
      </c>
      <c r="V1548" s="310">
        <f t="shared" si="86"/>
        <v>0</v>
      </c>
      <c r="W1548" s="310">
        <f t="shared" si="86"/>
        <v>0</v>
      </c>
      <c r="X1548" s="310">
        <f t="shared" si="86"/>
        <v>0</v>
      </c>
      <c r="Y1548" s="310">
        <f t="shared" si="86"/>
        <v>0</v>
      </c>
      <c r="Z1548" s="310">
        <f t="shared" si="86"/>
        <v>0</v>
      </c>
      <c r="AA1548" s="310">
        <f t="shared" si="86"/>
        <v>0</v>
      </c>
      <c r="AB1548" s="310">
        <f t="shared" si="86"/>
        <v>0</v>
      </c>
      <c r="AC1548" s="298">
        <f t="shared" si="86"/>
        <v>0</v>
      </c>
      <c r="AE1548" s="299">
        <f>SUM(AE1542:AE1546)</f>
        <v>0</v>
      </c>
      <c r="AG1548" s="299">
        <f>SUM(AG1542:AG1546)</f>
        <v>0</v>
      </c>
      <c r="AI1548" s="299">
        <f>SUM(AI1542:AI1546)</f>
        <v>0</v>
      </c>
      <c r="AK1548" s="296"/>
    </row>
    <row r="1549" spans="3:37" ht="12.75" customHeight="1" outlineLevel="1" x14ac:dyDescent="0.25">
      <c r="G1549" s="103"/>
      <c r="H1549" s="103"/>
      <c r="I1549" s="103"/>
      <c r="J1549" s="103"/>
      <c r="K1549" s="103"/>
      <c r="L1549" s="103"/>
      <c r="M1549" s="103"/>
      <c r="N1549" s="103"/>
      <c r="O1549" s="103"/>
      <c r="P1549" s="103"/>
      <c r="Q1549" s="103"/>
      <c r="R1549" s="103"/>
      <c r="S1549" s="103"/>
      <c r="T1549" s="103"/>
      <c r="U1549" s="103"/>
      <c r="V1549" s="103"/>
      <c r="W1549" s="103"/>
      <c r="X1549" s="103"/>
      <c r="Y1549" s="103"/>
      <c r="Z1549" s="103"/>
      <c r="AA1549" s="103"/>
      <c r="AB1549" s="103"/>
      <c r="AC1549" s="103"/>
      <c r="AE1549" s="103"/>
      <c r="AG1549" s="103"/>
      <c r="AI1549" s="103"/>
    </row>
    <row r="1550" spans="3:37" ht="12.75" customHeight="1" outlineLevel="1" x14ac:dyDescent="0.25">
      <c r="C1550" s="205" t="str">
        <f>'Line Items'!C2166</f>
        <v>Other Annualised Capex Charges</v>
      </c>
      <c r="G1550" s="103"/>
      <c r="H1550" s="103"/>
      <c r="I1550" s="103"/>
      <c r="J1550" s="103"/>
      <c r="K1550" s="103"/>
      <c r="L1550" s="103"/>
      <c r="M1550" s="103"/>
      <c r="N1550" s="103"/>
      <c r="O1550" s="103"/>
      <c r="P1550" s="103"/>
      <c r="Q1550" s="103"/>
      <c r="R1550" s="103"/>
      <c r="S1550" s="103"/>
      <c r="T1550" s="103"/>
      <c r="U1550" s="103"/>
      <c r="V1550" s="103"/>
      <c r="W1550" s="103"/>
      <c r="X1550" s="103"/>
      <c r="Y1550" s="103"/>
      <c r="Z1550" s="103"/>
      <c r="AA1550" s="103"/>
      <c r="AB1550" s="103"/>
      <c r="AC1550" s="103"/>
      <c r="AE1550" s="103"/>
      <c r="AG1550" s="103"/>
      <c r="AI1550" s="103"/>
    </row>
    <row r="1551" spans="3:37" ht="12.75" customHeight="1" outlineLevel="1" x14ac:dyDescent="0.25">
      <c r="D1551" s="427" t="str">
        <f>'Line Items'!D2167</f>
        <v>[Other Annualised Capex Charges Line 1]</v>
      </c>
      <c r="E1551" s="467"/>
      <c r="F1551" s="468" t="s">
        <v>556</v>
      </c>
      <c r="G1551" s="469"/>
      <c r="H1551" s="469"/>
      <c r="I1551" s="469"/>
      <c r="J1551" s="469"/>
      <c r="K1551" s="469"/>
      <c r="L1551" s="469"/>
      <c r="M1551" s="469"/>
      <c r="N1551" s="469"/>
      <c r="O1551" s="469"/>
      <c r="P1551" s="469"/>
      <c r="Q1551" s="469"/>
      <c r="R1551" s="469"/>
      <c r="S1551" s="469"/>
      <c r="T1551" s="469"/>
      <c r="U1551" s="469"/>
      <c r="V1551" s="469"/>
      <c r="W1551" s="469"/>
      <c r="X1551" s="469"/>
      <c r="Y1551" s="469"/>
      <c r="Z1551" s="469"/>
      <c r="AA1551" s="469"/>
      <c r="AB1551" s="469"/>
      <c r="AC1551" s="470"/>
      <c r="AE1551" s="359"/>
      <c r="AG1551" s="359"/>
      <c r="AI1551" s="359"/>
      <c r="AK1551" s="356"/>
    </row>
    <row r="1552" spans="3:37" ht="12.75" customHeight="1" outlineLevel="1" x14ac:dyDescent="0.25">
      <c r="D1552" s="139" t="str">
        <f>'Line Items'!D2168</f>
        <v>[Other Annualised Capex Charges Line 2]</v>
      </c>
      <c r="E1552" s="102"/>
      <c r="F1552" s="140" t="str">
        <f>F1551</f>
        <v>£000</v>
      </c>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4"/>
      <c r="AE1552" s="285"/>
      <c r="AG1552" s="285"/>
      <c r="AI1552" s="285"/>
      <c r="AK1552" s="301"/>
    </row>
    <row r="1553" spans="3:37" ht="12.75" customHeight="1" outlineLevel="1" x14ac:dyDescent="0.25">
      <c r="D1553" s="139" t="str">
        <f>'Line Items'!D2169</f>
        <v>[Other Annualised Capex Charges Line 3]</v>
      </c>
      <c r="E1553" s="102"/>
      <c r="F1553" s="140" t="str">
        <f>F1552</f>
        <v>£000</v>
      </c>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4"/>
      <c r="AE1553" s="285"/>
      <c r="AG1553" s="285"/>
      <c r="AI1553" s="285"/>
      <c r="AK1553" s="301"/>
    </row>
    <row r="1554" spans="3:37" ht="12.75" customHeight="1" outlineLevel="1" x14ac:dyDescent="0.25">
      <c r="D1554" s="139" t="str">
        <f>'Line Items'!D2170</f>
        <v>[Other Annualised Capex Charges Line 4]</v>
      </c>
      <c r="E1554" s="102"/>
      <c r="F1554" s="140" t="str">
        <f>F1553</f>
        <v>£000</v>
      </c>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4"/>
      <c r="AE1554" s="285"/>
      <c r="AG1554" s="285"/>
      <c r="AI1554" s="285"/>
      <c r="AK1554" s="301"/>
    </row>
    <row r="1555" spans="3:37" ht="12.75" customHeight="1" outlineLevel="1" x14ac:dyDescent="0.25">
      <c r="D1555" s="111" t="str">
        <f>'Line Items'!D2171</f>
        <v>[Other Annualised Capex Charges Line 5]</v>
      </c>
      <c r="E1555" s="287"/>
      <c r="F1555" s="150" t="str">
        <f>F1554</f>
        <v>£000</v>
      </c>
      <c r="G1555" s="288"/>
      <c r="H1555" s="288"/>
      <c r="I1555" s="288"/>
      <c r="J1555" s="288"/>
      <c r="K1555" s="288"/>
      <c r="L1555" s="288"/>
      <c r="M1555" s="288"/>
      <c r="N1555" s="288"/>
      <c r="O1555" s="288"/>
      <c r="P1555" s="288"/>
      <c r="Q1555" s="288"/>
      <c r="R1555" s="288"/>
      <c r="S1555" s="288"/>
      <c r="T1555" s="288"/>
      <c r="U1555" s="288"/>
      <c r="V1555" s="288"/>
      <c r="W1555" s="288"/>
      <c r="X1555" s="288"/>
      <c r="Y1555" s="288"/>
      <c r="Z1555" s="288"/>
      <c r="AA1555" s="288"/>
      <c r="AB1555" s="288"/>
      <c r="AC1555" s="289"/>
      <c r="AE1555" s="290"/>
      <c r="AG1555" s="290"/>
      <c r="AI1555" s="290"/>
      <c r="AK1555" s="302"/>
    </row>
    <row r="1556" spans="3:37" ht="12.75" customHeight="1" outlineLevel="1" x14ac:dyDescent="0.25">
      <c r="G1556" s="103"/>
      <c r="H1556" s="103"/>
      <c r="I1556" s="103"/>
      <c r="J1556" s="103"/>
      <c r="K1556" s="103"/>
      <c r="L1556" s="103"/>
      <c r="M1556" s="103"/>
      <c r="N1556" s="103"/>
      <c r="O1556" s="103"/>
      <c r="P1556" s="103"/>
      <c r="Q1556" s="103"/>
      <c r="R1556" s="103"/>
      <c r="S1556" s="103"/>
      <c r="T1556" s="103"/>
      <c r="U1556" s="103"/>
      <c r="V1556" s="103"/>
      <c r="W1556" s="103"/>
      <c r="X1556" s="103"/>
      <c r="Y1556" s="103"/>
      <c r="Z1556" s="103"/>
      <c r="AA1556" s="103"/>
      <c r="AB1556" s="103"/>
      <c r="AC1556" s="103"/>
      <c r="AE1556" s="103"/>
      <c r="AG1556" s="103"/>
      <c r="AI1556" s="103"/>
    </row>
    <row r="1557" spans="3:37" ht="12.75" customHeight="1" outlineLevel="1" x14ac:dyDescent="0.25">
      <c r="D1557" s="292" t="str">
        <f>C1550</f>
        <v>Other Annualised Capex Charges</v>
      </c>
      <c r="E1557" s="308"/>
      <c r="F1557" s="309" t="str">
        <f>F1555</f>
        <v>£000</v>
      </c>
      <c r="G1557" s="310">
        <f>SUM(G1551:G1555)</f>
        <v>0</v>
      </c>
      <c r="H1557" s="310">
        <f t="shared" ref="H1557:S1557" si="87">SUM(H1551:H1555)</f>
        <v>0</v>
      </c>
      <c r="I1557" s="310">
        <f t="shared" si="87"/>
        <v>0</v>
      </c>
      <c r="J1557" s="310">
        <f t="shared" si="87"/>
        <v>0</v>
      </c>
      <c r="K1557" s="310">
        <f t="shared" si="87"/>
        <v>0</v>
      </c>
      <c r="L1557" s="310">
        <f t="shared" si="87"/>
        <v>0</v>
      </c>
      <c r="M1557" s="310">
        <f t="shared" si="87"/>
        <v>0</v>
      </c>
      <c r="N1557" s="310">
        <f t="shared" si="87"/>
        <v>0</v>
      </c>
      <c r="O1557" s="310">
        <f t="shared" si="87"/>
        <v>0</v>
      </c>
      <c r="P1557" s="310">
        <f t="shared" si="87"/>
        <v>0</v>
      </c>
      <c r="Q1557" s="310">
        <f t="shared" si="87"/>
        <v>0</v>
      </c>
      <c r="R1557" s="310">
        <f t="shared" si="87"/>
        <v>0</v>
      </c>
      <c r="S1557" s="310">
        <f t="shared" si="87"/>
        <v>0</v>
      </c>
      <c r="T1557" s="310">
        <f>SUM(T1551:T1555)</f>
        <v>0</v>
      </c>
      <c r="U1557" s="310">
        <f>SUM(U1551:U1555)</f>
        <v>0</v>
      </c>
      <c r="V1557" s="310">
        <f t="shared" ref="V1557:AC1557" si="88">SUM(V1551:V1555)</f>
        <v>0</v>
      </c>
      <c r="W1557" s="310">
        <f t="shared" si="88"/>
        <v>0</v>
      </c>
      <c r="X1557" s="310">
        <f t="shared" si="88"/>
        <v>0</v>
      </c>
      <c r="Y1557" s="310">
        <f t="shared" si="88"/>
        <v>0</v>
      </c>
      <c r="Z1557" s="310">
        <f t="shared" si="88"/>
        <v>0</v>
      </c>
      <c r="AA1557" s="310">
        <f t="shared" si="88"/>
        <v>0</v>
      </c>
      <c r="AB1557" s="310">
        <f t="shared" si="88"/>
        <v>0</v>
      </c>
      <c r="AC1557" s="298">
        <f t="shared" si="88"/>
        <v>0</v>
      </c>
      <c r="AE1557" s="299">
        <f>SUM(AE1551:AE1555)</f>
        <v>0</v>
      </c>
      <c r="AG1557" s="299">
        <f>SUM(AG1551:AG1555)</f>
        <v>0</v>
      </c>
      <c r="AI1557" s="299">
        <f>SUM(AI1551:AI1555)</f>
        <v>0</v>
      </c>
      <c r="AK1557" s="296"/>
    </row>
    <row r="1558" spans="3:37" ht="12.75" customHeight="1" outlineLevel="1" x14ac:dyDescent="0.25">
      <c r="G1558" s="103"/>
      <c r="H1558" s="103"/>
      <c r="I1558" s="103"/>
      <c r="J1558" s="103"/>
      <c r="K1558" s="103"/>
      <c r="L1558" s="103"/>
      <c r="M1558" s="103"/>
      <c r="N1558" s="103"/>
      <c r="O1558" s="103"/>
      <c r="P1558" s="103"/>
      <c r="Q1558" s="103"/>
      <c r="R1558" s="103"/>
      <c r="S1558" s="103"/>
      <c r="T1558" s="103"/>
      <c r="U1558" s="103"/>
      <c r="V1558" s="103"/>
      <c r="W1558" s="103"/>
      <c r="X1558" s="103"/>
      <c r="Y1558" s="103"/>
      <c r="Z1558" s="103"/>
      <c r="AA1558" s="103"/>
      <c r="AB1558" s="103"/>
      <c r="AC1558" s="103"/>
      <c r="AE1558" s="103"/>
      <c r="AG1558" s="103"/>
      <c r="AI1558" s="103"/>
    </row>
    <row r="1559" spans="3:37" ht="12.75" customHeight="1" outlineLevel="1" x14ac:dyDescent="0.25">
      <c r="C1559" s="186" t="str">
        <f>'Line Items'!C2173</f>
        <v>Spare Network Rail Charges</v>
      </c>
      <c r="G1559" s="103"/>
      <c r="H1559" s="103"/>
      <c r="I1559" s="103"/>
      <c r="J1559" s="103"/>
      <c r="K1559" s="103"/>
      <c r="L1559" s="103"/>
      <c r="M1559" s="103"/>
      <c r="N1559" s="103"/>
      <c r="O1559" s="103"/>
      <c r="P1559" s="103"/>
      <c r="Q1559" s="103"/>
      <c r="R1559" s="103"/>
      <c r="S1559" s="103"/>
      <c r="T1559" s="103"/>
      <c r="U1559" s="103"/>
      <c r="V1559" s="103"/>
      <c r="W1559" s="103"/>
      <c r="X1559" s="103"/>
      <c r="Y1559" s="103"/>
      <c r="Z1559" s="103"/>
      <c r="AA1559" s="103"/>
      <c r="AB1559" s="103"/>
      <c r="AC1559" s="103"/>
      <c r="AE1559" s="103"/>
      <c r="AG1559" s="103"/>
      <c r="AI1559" s="103"/>
    </row>
    <row r="1560" spans="3:37" ht="12.75" customHeight="1" outlineLevel="1" x14ac:dyDescent="0.25">
      <c r="D1560" s="427" t="str">
        <f>'Line Items'!D2174</f>
        <v>[Spare Network Rail Charges Line 1]</v>
      </c>
      <c r="E1560" s="467"/>
      <c r="F1560" s="468" t="s">
        <v>556</v>
      </c>
      <c r="G1560" s="469"/>
      <c r="H1560" s="469"/>
      <c r="I1560" s="469"/>
      <c r="J1560" s="469"/>
      <c r="K1560" s="469"/>
      <c r="L1560" s="469"/>
      <c r="M1560" s="469"/>
      <c r="N1560" s="469"/>
      <c r="O1560" s="469"/>
      <c r="P1560" s="469"/>
      <c r="Q1560" s="469"/>
      <c r="R1560" s="469"/>
      <c r="S1560" s="469"/>
      <c r="T1560" s="469"/>
      <c r="U1560" s="469"/>
      <c r="V1560" s="469"/>
      <c r="W1560" s="469"/>
      <c r="X1560" s="469"/>
      <c r="Y1560" s="469"/>
      <c r="Z1560" s="469"/>
      <c r="AA1560" s="469"/>
      <c r="AB1560" s="469"/>
      <c r="AC1560" s="470"/>
      <c r="AE1560" s="359"/>
      <c r="AG1560" s="359"/>
      <c r="AI1560" s="359"/>
      <c r="AK1560" s="356"/>
    </row>
    <row r="1561" spans="3:37" ht="12.75" customHeight="1" outlineLevel="1" x14ac:dyDescent="0.25">
      <c r="D1561" s="139" t="str">
        <f>'Line Items'!D2175</f>
        <v>[Spare Network Rail Charges Line 2]</v>
      </c>
      <c r="E1561" s="102"/>
      <c r="F1561" s="140" t="str">
        <f>F1560</f>
        <v>£000</v>
      </c>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4"/>
      <c r="AE1561" s="285"/>
      <c r="AG1561" s="285"/>
      <c r="AI1561" s="285"/>
      <c r="AK1561" s="301"/>
    </row>
    <row r="1562" spans="3:37" ht="12.75" customHeight="1" outlineLevel="1" x14ac:dyDescent="0.25">
      <c r="D1562" s="139" t="str">
        <f>'Line Items'!D2176</f>
        <v>[Spare Network Rail Charges Line 3]</v>
      </c>
      <c r="E1562" s="102"/>
      <c r="F1562" s="140" t="str">
        <f>F1561</f>
        <v>£000</v>
      </c>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4"/>
      <c r="AE1562" s="285"/>
      <c r="AG1562" s="285"/>
      <c r="AI1562" s="285"/>
      <c r="AK1562" s="301"/>
    </row>
    <row r="1563" spans="3:37" ht="12.75" customHeight="1" outlineLevel="1" x14ac:dyDescent="0.25">
      <c r="D1563" s="139" t="str">
        <f>'Line Items'!D2177</f>
        <v>[Spare Network Rail Charges Line 4]</v>
      </c>
      <c r="E1563" s="102"/>
      <c r="F1563" s="140" t="str">
        <f>F1562</f>
        <v>£000</v>
      </c>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4"/>
      <c r="AE1563" s="285"/>
      <c r="AG1563" s="285"/>
      <c r="AI1563" s="285"/>
      <c r="AK1563" s="301"/>
    </row>
    <row r="1564" spans="3:37" ht="12.75" customHeight="1" outlineLevel="1" x14ac:dyDescent="0.25">
      <c r="D1564" s="139" t="str">
        <f>'Line Items'!D2178</f>
        <v>[Spare Network Rail Charges Line 5]</v>
      </c>
      <c r="E1564" s="102"/>
      <c r="F1564" s="140" t="str">
        <f t="shared" ref="F1564:F1569" si="89">F1563</f>
        <v>£000</v>
      </c>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4"/>
      <c r="AE1564" s="285"/>
      <c r="AG1564" s="285"/>
      <c r="AI1564" s="285"/>
      <c r="AK1564" s="301"/>
    </row>
    <row r="1565" spans="3:37" ht="12.75" customHeight="1" outlineLevel="1" x14ac:dyDescent="0.25">
      <c r="D1565" s="139" t="str">
        <f>'Line Items'!D2179</f>
        <v>[Spare Network Rail Charges Line 6]</v>
      </c>
      <c r="E1565" s="102"/>
      <c r="F1565" s="140" t="str">
        <f t="shared" si="89"/>
        <v>£000</v>
      </c>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4"/>
      <c r="AE1565" s="285"/>
      <c r="AG1565" s="285"/>
      <c r="AI1565" s="285"/>
      <c r="AK1565" s="301"/>
    </row>
    <row r="1566" spans="3:37" ht="12.75" customHeight="1" outlineLevel="1" x14ac:dyDescent="0.25">
      <c r="D1566" s="139" t="str">
        <f>'Line Items'!D2180</f>
        <v>[Spare Network Rail Charges Line 7]</v>
      </c>
      <c r="E1566" s="102"/>
      <c r="F1566" s="140" t="str">
        <f t="shared" si="89"/>
        <v>£000</v>
      </c>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4"/>
      <c r="AE1566" s="285"/>
      <c r="AG1566" s="285"/>
      <c r="AI1566" s="285"/>
      <c r="AK1566" s="301"/>
    </row>
    <row r="1567" spans="3:37" ht="12.75" customHeight="1" outlineLevel="1" x14ac:dyDescent="0.25">
      <c r="D1567" s="139" t="str">
        <f>'Line Items'!D2181</f>
        <v>[Spare Network Rail Charges Line 8]</v>
      </c>
      <c r="E1567" s="102"/>
      <c r="F1567" s="140" t="str">
        <f t="shared" si="89"/>
        <v>£000</v>
      </c>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4"/>
      <c r="AE1567" s="285"/>
      <c r="AG1567" s="285"/>
      <c r="AI1567" s="285"/>
      <c r="AK1567" s="301"/>
    </row>
    <row r="1568" spans="3:37" ht="12.75" customHeight="1" outlineLevel="1" x14ac:dyDescent="0.25">
      <c r="D1568" s="139" t="str">
        <f>'Line Items'!D2182</f>
        <v>[Spare Network Rail Charges Line 9]</v>
      </c>
      <c r="E1568" s="102"/>
      <c r="F1568" s="140" t="str">
        <f t="shared" si="89"/>
        <v>£000</v>
      </c>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4"/>
      <c r="AE1568" s="285"/>
      <c r="AG1568" s="285"/>
      <c r="AI1568" s="285"/>
      <c r="AK1568" s="301"/>
    </row>
    <row r="1569" spans="2:37" ht="12.75" customHeight="1" outlineLevel="1" x14ac:dyDescent="0.25">
      <c r="D1569" s="111" t="str">
        <f>'Line Items'!D2183</f>
        <v>[Spare Network Rail Charges Line 10]</v>
      </c>
      <c r="E1569" s="287"/>
      <c r="F1569" s="150" t="str">
        <f t="shared" si="89"/>
        <v>£000</v>
      </c>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9"/>
      <c r="AE1569" s="290"/>
      <c r="AG1569" s="290"/>
      <c r="AI1569" s="290"/>
      <c r="AK1569" s="302"/>
    </row>
    <row r="1570" spans="2:37" ht="12.75" customHeight="1" outlineLevel="1" x14ac:dyDescent="0.25">
      <c r="G1570" s="103"/>
      <c r="H1570" s="103"/>
      <c r="I1570" s="103"/>
      <c r="J1570" s="103"/>
      <c r="K1570" s="103"/>
      <c r="L1570" s="103"/>
      <c r="M1570" s="103"/>
      <c r="N1570" s="103"/>
      <c r="O1570" s="103"/>
      <c r="P1570" s="103"/>
      <c r="Q1570" s="103"/>
      <c r="R1570" s="103"/>
      <c r="S1570" s="103"/>
      <c r="T1570" s="103"/>
      <c r="U1570" s="103"/>
      <c r="V1570" s="103"/>
      <c r="W1570" s="103"/>
      <c r="X1570" s="103"/>
      <c r="Y1570" s="103"/>
      <c r="Z1570" s="103"/>
      <c r="AA1570" s="103"/>
      <c r="AB1570" s="103"/>
      <c r="AC1570" s="103"/>
      <c r="AE1570" s="103"/>
      <c r="AG1570" s="103"/>
      <c r="AI1570" s="103"/>
    </row>
    <row r="1571" spans="2:37" ht="12.75" customHeight="1" outlineLevel="1" x14ac:dyDescent="0.25">
      <c r="D1571" s="292" t="str">
        <f>C1559</f>
        <v>Spare Network Rail Charges</v>
      </c>
      <c r="E1571" s="308"/>
      <c r="F1571" s="309" t="str">
        <f>F1569</f>
        <v>£000</v>
      </c>
      <c r="G1571" s="310">
        <f>SUM(G1560:G1569)</f>
        <v>0</v>
      </c>
      <c r="H1571" s="310">
        <f t="shared" ref="H1571:S1571" si="90">SUM(H1560:H1569)</f>
        <v>0</v>
      </c>
      <c r="I1571" s="310">
        <f>SUM(I1560:I1569)</f>
        <v>0</v>
      </c>
      <c r="J1571" s="310">
        <f t="shared" si="90"/>
        <v>0</v>
      </c>
      <c r="K1571" s="310">
        <f t="shared" si="90"/>
        <v>0</v>
      </c>
      <c r="L1571" s="310">
        <f t="shared" si="90"/>
        <v>0</v>
      </c>
      <c r="M1571" s="310">
        <f t="shared" si="90"/>
        <v>0</v>
      </c>
      <c r="N1571" s="310">
        <f t="shared" si="90"/>
        <v>0</v>
      </c>
      <c r="O1571" s="310">
        <f t="shared" si="90"/>
        <v>0</v>
      </c>
      <c r="P1571" s="310">
        <f t="shared" si="90"/>
        <v>0</v>
      </c>
      <c r="Q1571" s="310">
        <f t="shared" si="90"/>
        <v>0</v>
      </c>
      <c r="R1571" s="310">
        <f t="shared" si="90"/>
        <v>0</v>
      </c>
      <c r="S1571" s="310">
        <f t="shared" si="90"/>
        <v>0</v>
      </c>
      <c r="T1571" s="310">
        <f>SUM(T1560:T1569)</f>
        <v>0</v>
      </c>
      <c r="U1571" s="310">
        <f>SUM(U1560:U1569)</f>
        <v>0</v>
      </c>
      <c r="V1571" s="310">
        <f t="shared" ref="V1571:AC1571" si="91">SUM(V1560:V1569)</f>
        <v>0</v>
      </c>
      <c r="W1571" s="310">
        <f t="shared" si="91"/>
        <v>0</v>
      </c>
      <c r="X1571" s="310">
        <f t="shared" si="91"/>
        <v>0</v>
      </c>
      <c r="Y1571" s="310">
        <f t="shared" si="91"/>
        <v>0</v>
      </c>
      <c r="Z1571" s="310">
        <f t="shared" si="91"/>
        <v>0</v>
      </c>
      <c r="AA1571" s="310">
        <f t="shared" si="91"/>
        <v>0</v>
      </c>
      <c r="AB1571" s="310">
        <f t="shared" si="91"/>
        <v>0</v>
      </c>
      <c r="AC1571" s="298">
        <f t="shared" si="91"/>
        <v>0</v>
      </c>
      <c r="AE1571" s="299">
        <f>SUM(AE1560:AE1569)</f>
        <v>0</v>
      </c>
      <c r="AG1571" s="299">
        <f>SUM(AG1560:AG1569)</f>
        <v>0</v>
      </c>
      <c r="AI1571" s="299">
        <f>SUM(AI1560:AI1569)</f>
        <v>0</v>
      </c>
      <c r="AK1571" s="296"/>
    </row>
    <row r="1572" spans="2:37" x14ac:dyDescent="0.25">
      <c r="G1572" s="103"/>
      <c r="H1572" s="103"/>
      <c r="I1572" s="103"/>
      <c r="J1572" s="103"/>
      <c r="K1572" s="103"/>
      <c r="L1572" s="103"/>
      <c r="M1572" s="103"/>
      <c r="N1572" s="103"/>
      <c r="O1572" s="103"/>
      <c r="P1572" s="103"/>
      <c r="Q1572" s="103"/>
      <c r="R1572" s="103"/>
      <c r="S1572" s="103"/>
      <c r="T1572" s="103"/>
      <c r="U1572" s="103"/>
      <c r="V1572" s="103"/>
      <c r="W1572" s="103"/>
      <c r="X1572" s="103"/>
      <c r="Y1572" s="103"/>
      <c r="Z1572" s="103"/>
      <c r="AA1572" s="103"/>
      <c r="AB1572" s="103"/>
      <c r="AC1572" s="103"/>
      <c r="AE1572" s="103"/>
      <c r="AG1572" s="103"/>
      <c r="AI1572" s="103"/>
    </row>
    <row r="1573" spans="2:37" x14ac:dyDescent="0.25">
      <c r="G1573" s="103"/>
      <c r="H1573" s="103"/>
      <c r="I1573" s="103"/>
      <c r="J1573" s="103"/>
      <c r="K1573" s="103"/>
      <c r="L1573" s="103"/>
      <c r="M1573" s="103"/>
      <c r="N1573" s="103"/>
      <c r="O1573" s="103"/>
      <c r="P1573" s="103"/>
      <c r="Q1573" s="103"/>
      <c r="R1573" s="103"/>
      <c r="S1573" s="103"/>
      <c r="T1573" s="103"/>
      <c r="U1573" s="103"/>
      <c r="V1573" s="103"/>
      <c r="W1573" s="103"/>
      <c r="X1573" s="103"/>
      <c r="Y1573" s="103"/>
      <c r="Z1573" s="103"/>
      <c r="AA1573" s="103"/>
      <c r="AB1573" s="103"/>
      <c r="AC1573" s="103"/>
      <c r="AE1573" s="103"/>
      <c r="AG1573" s="103"/>
      <c r="AI1573" s="103"/>
    </row>
    <row r="1574" spans="2:37" ht="16.8" x14ac:dyDescent="0.3">
      <c r="B1574" s="7" t="str">
        <f>'Line Items'!B2185</f>
        <v>ROSCO Funded Infrastructure (Spare)</v>
      </c>
      <c r="C1574" s="7"/>
      <c r="D1574" s="7"/>
      <c r="E1574" s="7"/>
      <c r="F1574" s="7"/>
      <c r="G1574" s="323"/>
      <c r="H1574" s="323"/>
      <c r="I1574" s="323"/>
      <c r="J1574" s="323"/>
      <c r="K1574" s="323"/>
      <c r="L1574" s="323"/>
      <c r="M1574" s="323"/>
      <c r="N1574" s="323"/>
      <c r="O1574" s="323"/>
      <c r="P1574" s="323"/>
      <c r="Q1574" s="323"/>
      <c r="R1574" s="323"/>
      <c r="S1574" s="323"/>
      <c r="T1574" s="323"/>
      <c r="U1574" s="323"/>
      <c r="V1574" s="323"/>
      <c r="W1574" s="323"/>
      <c r="X1574" s="323"/>
      <c r="Y1574" s="323"/>
      <c r="Z1574" s="323"/>
      <c r="AA1574" s="323"/>
      <c r="AB1574" s="323"/>
      <c r="AC1574" s="323"/>
      <c r="AD1574" s="7"/>
      <c r="AE1574" s="323"/>
      <c r="AF1574" s="7"/>
      <c r="AG1574" s="323"/>
      <c r="AH1574" s="7"/>
      <c r="AI1574" s="323"/>
      <c r="AJ1574" s="7"/>
      <c r="AK1574" s="7"/>
    </row>
    <row r="1575" spans="2:37" ht="12.75" customHeight="1" outlineLevel="1" x14ac:dyDescent="0.25">
      <c r="G1575" s="103"/>
      <c r="H1575" s="103"/>
      <c r="I1575" s="103"/>
      <c r="J1575" s="103"/>
      <c r="K1575" s="103"/>
      <c r="L1575" s="103"/>
      <c r="M1575" s="103"/>
      <c r="N1575" s="103"/>
      <c r="O1575" s="103"/>
      <c r="P1575" s="103"/>
      <c r="Q1575" s="103"/>
      <c r="R1575" s="103"/>
      <c r="S1575" s="103"/>
      <c r="T1575" s="103"/>
      <c r="U1575" s="103"/>
      <c r="V1575" s="103"/>
      <c r="W1575" s="103"/>
      <c r="X1575" s="103"/>
      <c r="Y1575" s="103"/>
      <c r="Z1575" s="103"/>
      <c r="AA1575" s="103"/>
      <c r="AB1575" s="103"/>
      <c r="AC1575" s="103"/>
      <c r="AE1575" s="103"/>
      <c r="AG1575" s="103"/>
      <c r="AI1575" s="103"/>
    </row>
    <row r="1576" spans="2:37" ht="12.75" customHeight="1" outlineLevel="1" x14ac:dyDescent="0.25">
      <c r="D1576" s="427" t="str">
        <f>'Line Items'!D2187</f>
        <v>Additional ROSCO Funded Infrastructure</v>
      </c>
      <c r="E1576" s="467"/>
      <c r="F1576" s="468" t="s">
        <v>556</v>
      </c>
      <c r="G1576" s="469"/>
      <c r="H1576" s="469"/>
      <c r="I1576" s="469"/>
      <c r="J1576" s="469"/>
      <c r="K1576" s="469"/>
      <c r="L1576" s="469"/>
      <c r="M1576" s="469"/>
      <c r="N1576" s="469"/>
      <c r="O1576" s="469"/>
      <c r="P1576" s="469"/>
      <c r="Q1576" s="469"/>
      <c r="R1576" s="469"/>
      <c r="S1576" s="469"/>
      <c r="T1576" s="469"/>
      <c r="U1576" s="469"/>
      <c r="V1576" s="469"/>
      <c r="W1576" s="469"/>
      <c r="X1576" s="469"/>
      <c r="Y1576" s="469"/>
      <c r="Z1576" s="469"/>
      <c r="AA1576" s="469"/>
      <c r="AB1576" s="469"/>
      <c r="AC1576" s="470"/>
      <c r="AE1576" s="359"/>
      <c r="AG1576" s="359"/>
      <c r="AI1576" s="359"/>
      <c r="AK1576" s="356"/>
    </row>
    <row r="1577" spans="2:37" ht="12.75" customHeight="1" outlineLevel="1" x14ac:dyDescent="0.25">
      <c r="D1577" s="139" t="str">
        <f>'Line Items'!D2188</f>
        <v>[ROSCO Funded Infrastructure (Spare) Line 2]</v>
      </c>
      <c r="E1577" s="102"/>
      <c r="F1577" s="140" t="str">
        <f>F1576</f>
        <v>£000</v>
      </c>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4"/>
      <c r="AE1577" s="285"/>
      <c r="AG1577" s="285"/>
      <c r="AI1577" s="285"/>
      <c r="AK1577" s="301"/>
    </row>
    <row r="1578" spans="2:37" ht="12.75" customHeight="1" outlineLevel="1" x14ac:dyDescent="0.25">
      <c r="D1578" s="139" t="str">
        <f>'Line Items'!D2189</f>
        <v>[ROSCO Funded Infrastructure (Spare) Line 3]</v>
      </c>
      <c r="E1578" s="102"/>
      <c r="F1578" s="140" t="str">
        <f>F1577</f>
        <v>£000</v>
      </c>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4"/>
      <c r="AE1578" s="285"/>
      <c r="AG1578" s="285"/>
      <c r="AI1578" s="285"/>
      <c r="AK1578" s="301"/>
    </row>
    <row r="1579" spans="2:37" ht="12.75" customHeight="1" outlineLevel="1" x14ac:dyDescent="0.25">
      <c r="D1579" s="139" t="str">
        <f>'Line Items'!D2190</f>
        <v>[ROSCO Funded Infrastructure (Spare) Line 4]</v>
      </c>
      <c r="E1579" s="102"/>
      <c r="F1579" s="140" t="str">
        <f>F1578</f>
        <v>£000</v>
      </c>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4"/>
      <c r="AE1579" s="285"/>
      <c r="AG1579" s="285"/>
      <c r="AI1579" s="285"/>
      <c r="AK1579" s="301"/>
    </row>
    <row r="1580" spans="2:37" ht="12.75" customHeight="1" outlineLevel="1" x14ac:dyDescent="0.25">
      <c r="D1580" s="111" t="str">
        <f>'Line Items'!D2191</f>
        <v>[ROSCO Funded Infrastructure (Spare) Line 5]</v>
      </c>
      <c r="E1580" s="287"/>
      <c r="F1580" s="150" t="str">
        <f>F1579</f>
        <v>£000</v>
      </c>
      <c r="G1580" s="288"/>
      <c r="H1580" s="288"/>
      <c r="I1580" s="288"/>
      <c r="J1580" s="288"/>
      <c r="K1580" s="288"/>
      <c r="L1580" s="288"/>
      <c r="M1580" s="288"/>
      <c r="N1580" s="288"/>
      <c r="O1580" s="288"/>
      <c r="P1580" s="288"/>
      <c r="Q1580" s="288"/>
      <c r="R1580" s="288"/>
      <c r="S1580" s="288"/>
      <c r="T1580" s="288"/>
      <c r="U1580" s="288"/>
      <c r="V1580" s="288"/>
      <c r="W1580" s="288"/>
      <c r="X1580" s="288"/>
      <c r="Y1580" s="288"/>
      <c r="Z1580" s="288"/>
      <c r="AA1580" s="288"/>
      <c r="AB1580" s="288"/>
      <c r="AC1580" s="289"/>
      <c r="AE1580" s="290"/>
      <c r="AG1580" s="290"/>
      <c r="AI1580" s="290"/>
      <c r="AK1580" s="302"/>
    </row>
    <row r="1581" spans="2:37" ht="12.75" customHeight="1" outlineLevel="1" x14ac:dyDescent="0.25">
      <c r="G1581" s="103"/>
      <c r="H1581" s="103"/>
      <c r="I1581" s="103"/>
      <c r="J1581" s="103"/>
      <c r="K1581" s="103"/>
      <c r="L1581" s="103"/>
      <c r="M1581" s="103"/>
      <c r="N1581" s="103"/>
      <c r="O1581" s="103"/>
      <c r="P1581" s="103"/>
      <c r="Q1581" s="103"/>
      <c r="R1581" s="103"/>
      <c r="S1581" s="103"/>
      <c r="T1581" s="103"/>
      <c r="U1581" s="103"/>
      <c r="V1581" s="103"/>
      <c r="W1581" s="103"/>
      <c r="X1581" s="103"/>
      <c r="Y1581" s="103"/>
      <c r="Z1581" s="103"/>
      <c r="AA1581" s="103"/>
      <c r="AB1581" s="103"/>
      <c r="AC1581" s="103"/>
      <c r="AE1581" s="103"/>
      <c r="AG1581" s="103"/>
      <c r="AI1581" s="103"/>
    </row>
    <row r="1582" spans="2:37" ht="12.75" customHeight="1" outlineLevel="1" x14ac:dyDescent="0.25">
      <c r="D1582" s="292" t="str">
        <f>B1574</f>
        <v>ROSCO Funded Infrastructure (Spare)</v>
      </c>
      <c r="E1582" s="308"/>
      <c r="F1582" s="309" t="str">
        <f>F1580</f>
        <v>£000</v>
      </c>
      <c r="G1582" s="310">
        <f>SUM(G1576:G1580)</f>
        <v>0</v>
      </c>
      <c r="H1582" s="310">
        <f t="shared" ref="H1582:S1582" si="92">SUM(H1576:H1580)</f>
        <v>0</v>
      </c>
      <c r="I1582" s="310">
        <f>SUM(I1576:I1580)</f>
        <v>0</v>
      </c>
      <c r="J1582" s="310">
        <f t="shared" si="92"/>
        <v>0</v>
      </c>
      <c r="K1582" s="310">
        <f t="shared" si="92"/>
        <v>0</v>
      </c>
      <c r="L1582" s="310">
        <f t="shared" si="92"/>
        <v>0</v>
      </c>
      <c r="M1582" s="310">
        <f t="shared" si="92"/>
        <v>0</v>
      </c>
      <c r="N1582" s="310">
        <f t="shared" si="92"/>
        <v>0</v>
      </c>
      <c r="O1582" s="310">
        <f t="shared" si="92"/>
        <v>0</v>
      </c>
      <c r="P1582" s="310">
        <f t="shared" si="92"/>
        <v>0</v>
      </c>
      <c r="Q1582" s="310">
        <f t="shared" si="92"/>
        <v>0</v>
      </c>
      <c r="R1582" s="310">
        <f t="shared" si="92"/>
        <v>0</v>
      </c>
      <c r="S1582" s="310">
        <f t="shared" si="92"/>
        <v>0</v>
      </c>
      <c r="T1582" s="310">
        <f>SUM(T1576:T1580)</f>
        <v>0</v>
      </c>
      <c r="U1582" s="310">
        <f>SUM(U1576:U1580)</f>
        <v>0</v>
      </c>
      <c r="V1582" s="310">
        <f t="shared" ref="V1582:AC1582" si="93">SUM(V1576:V1580)</f>
        <v>0</v>
      </c>
      <c r="W1582" s="310">
        <f t="shared" si="93"/>
        <v>0</v>
      </c>
      <c r="X1582" s="310">
        <f t="shared" si="93"/>
        <v>0</v>
      </c>
      <c r="Y1582" s="310">
        <f t="shared" si="93"/>
        <v>0</v>
      </c>
      <c r="Z1582" s="310">
        <f t="shared" si="93"/>
        <v>0</v>
      </c>
      <c r="AA1582" s="310">
        <f t="shared" si="93"/>
        <v>0</v>
      </c>
      <c r="AB1582" s="310">
        <f t="shared" si="93"/>
        <v>0</v>
      </c>
      <c r="AC1582" s="298">
        <f t="shared" si="93"/>
        <v>0</v>
      </c>
      <c r="AE1582" s="299">
        <f>SUM(AE1576:AE1580)</f>
        <v>0</v>
      </c>
      <c r="AG1582" s="299">
        <f>SUM(AG1576:AG1580)</f>
        <v>0</v>
      </c>
      <c r="AI1582" s="299">
        <f>SUM(AI1576:AI1580)</f>
        <v>0</v>
      </c>
      <c r="AK1582" s="296"/>
    </row>
    <row r="1583" spans="2:37" x14ac:dyDescent="0.25">
      <c r="G1583" s="103"/>
      <c r="H1583" s="103"/>
      <c r="I1583" s="103"/>
      <c r="J1583" s="103"/>
      <c r="K1583" s="103"/>
      <c r="L1583" s="103"/>
      <c r="M1583" s="103"/>
      <c r="N1583" s="103"/>
      <c r="O1583" s="103"/>
      <c r="P1583" s="103"/>
      <c r="Q1583" s="103"/>
      <c r="R1583" s="103"/>
      <c r="S1583" s="103"/>
      <c r="T1583" s="103"/>
      <c r="U1583" s="103"/>
      <c r="V1583" s="103"/>
      <c r="W1583" s="103"/>
      <c r="X1583" s="103"/>
      <c r="Y1583" s="103"/>
      <c r="Z1583" s="103"/>
      <c r="AA1583" s="103"/>
      <c r="AB1583" s="103"/>
      <c r="AC1583" s="103"/>
      <c r="AE1583" s="103"/>
      <c r="AG1583" s="103"/>
      <c r="AI1583" s="103"/>
    </row>
    <row r="1584" spans="2:37" x14ac:dyDescent="0.25">
      <c r="G1584" s="103"/>
      <c r="H1584" s="103"/>
      <c r="I1584" s="103"/>
      <c r="J1584" s="103"/>
      <c r="K1584" s="103"/>
      <c r="L1584" s="103"/>
      <c r="M1584" s="103"/>
      <c r="N1584" s="103"/>
      <c r="O1584" s="103"/>
      <c r="P1584" s="103"/>
      <c r="Q1584" s="103"/>
      <c r="R1584" s="103"/>
      <c r="S1584" s="103"/>
      <c r="T1584" s="103"/>
      <c r="U1584" s="103"/>
      <c r="V1584" s="103"/>
      <c r="W1584" s="103"/>
      <c r="X1584" s="103"/>
      <c r="Y1584" s="103"/>
      <c r="Z1584" s="103"/>
      <c r="AA1584" s="103"/>
      <c r="AB1584" s="103"/>
      <c r="AC1584" s="103"/>
      <c r="AE1584" s="103"/>
      <c r="AG1584" s="103"/>
      <c r="AI1584" s="103"/>
    </row>
    <row r="1585" spans="2:37" ht="16.8" x14ac:dyDescent="0.3">
      <c r="B1585" s="7" t="str">
        <f>'Line Items'!B2193</f>
        <v>Privately Funded Infrastructure (Spare)</v>
      </c>
      <c r="C1585" s="7"/>
      <c r="D1585" s="7"/>
      <c r="E1585" s="7"/>
      <c r="F1585" s="7"/>
      <c r="G1585" s="323"/>
      <c r="H1585" s="323"/>
      <c r="I1585" s="323"/>
      <c r="J1585" s="323"/>
      <c r="K1585" s="323"/>
      <c r="L1585" s="323"/>
      <c r="M1585" s="323"/>
      <c r="N1585" s="323"/>
      <c r="O1585" s="323"/>
      <c r="P1585" s="323"/>
      <c r="Q1585" s="323"/>
      <c r="R1585" s="323"/>
      <c r="S1585" s="323"/>
      <c r="T1585" s="323"/>
      <c r="U1585" s="323"/>
      <c r="V1585" s="323"/>
      <c r="W1585" s="323"/>
      <c r="X1585" s="323"/>
      <c r="Y1585" s="323"/>
      <c r="Z1585" s="323"/>
      <c r="AA1585" s="323"/>
      <c r="AB1585" s="323"/>
      <c r="AC1585" s="323"/>
      <c r="AD1585" s="7"/>
      <c r="AE1585" s="323"/>
      <c r="AF1585" s="7"/>
      <c r="AG1585" s="323"/>
      <c r="AH1585" s="7"/>
      <c r="AI1585" s="323"/>
      <c r="AJ1585" s="7"/>
      <c r="AK1585" s="7"/>
    </row>
    <row r="1586" spans="2:37" ht="12.75" customHeight="1" outlineLevel="1" x14ac:dyDescent="0.25">
      <c r="G1586" s="103"/>
      <c r="H1586" s="103"/>
      <c r="I1586" s="103"/>
      <c r="J1586" s="103"/>
      <c r="K1586" s="103"/>
      <c r="L1586" s="103"/>
      <c r="M1586" s="103"/>
      <c r="N1586" s="103"/>
      <c r="O1586" s="103"/>
      <c r="P1586" s="103"/>
      <c r="Q1586" s="103"/>
      <c r="R1586" s="103"/>
      <c r="S1586" s="103"/>
      <c r="T1586" s="103"/>
      <c r="U1586" s="103"/>
      <c r="V1586" s="103"/>
      <c r="W1586" s="103"/>
      <c r="X1586" s="103"/>
      <c r="Y1586" s="103"/>
      <c r="Z1586" s="103"/>
      <c r="AA1586" s="103"/>
      <c r="AB1586" s="103"/>
      <c r="AC1586" s="103"/>
      <c r="AE1586" s="103"/>
      <c r="AG1586" s="103"/>
      <c r="AI1586" s="103"/>
    </row>
    <row r="1587" spans="2:37" ht="12.75" customHeight="1" outlineLevel="1" x14ac:dyDescent="0.25">
      <c r="D1587" s="427" t="str">
        <f>'Line Items'!D2195</f>
        <v>Additional Privately Funded Infrastructure</v>
      </c>
      <c r="E1587" s="467"/>
      <c r="F1587" s="468" t="s">
        <v>556</v>
      </c>
      <c r="G1587" s="469"/>
      <c r="H1587" s="469"/>
      <c r="I1587" s="469"/>
      <c r="J1587" s="469"/>
      <c r="K1587" s="469"/>
      <c r="L1587" s="469"/>
      <c r="M1587" s="469"/>
      <c r="N1587" s="469"/>
      <c r="O1587" s="469"/>
      <c r="P1587" s="469"/>
      <c r="Q1587" s="469"/>
      <c r="R1587" s="469"/>
      <c r="S1587" s="469"/>
      <c r="T1587" s="469"/>
      <c r="U1587" s="469"/>
      <c r="V1587" s="469"/>
      <c r="W1587" s="469"/>
      <c r="X1587" s="469"/>
      <c r="Y1587" s="469"/>
      <c r="Z1587" s="469"/>
      <c r="AA1587" s="469"/>
      <c r="AB1587" s="469"/>
      <c r="AC1587" s="470"/>
      <c r="AE1587" s="359"/>
      <c r="AG1587" s="359"/>
      <c r="AI1587" s="359"/>
      <c r="AK1587" s="356"/>
    </row>
    <row r="1588" spans="2:37" ht="12.75" customHeight="1" outlineLevel="1" x14ac:dyDescent="0.25">
      <c r="D1588" s="139" t="str">
        <f>'Line Items'!D2196</f>
        <v>[Privately Funded Infrastructure (Spare) Line 2]</v>
      </c>
      <c r="E1588" s="102"/>
      <c r="F1588" s="140" t="str">
        <f>F1587</f>
        <v>£000</v>
      </c>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4"/>
      <c r="AE1588" s="285"/>
      <c r="AG1588" s="285"/>
      <c r="AI1588" s="285"/>
      <c r="AK1588" s="301"/>
    </row>
    <row r="1589" spans="2:37" ht="12.75" customHeight="1" outlineLevel="1" x14ac:dyDescent="0.25">
      <c r="D1589" s="139" t="str">
        <f>'Line Items'!D2197</f>
        <v>[Privately Funded Infrastructure (Spare) Line 3]</v>
      </c>
      <c r="E1589" s="102"/>
      <c r="F1589" s="140" t="str">
        <f>F1588</f>
        <v>£000</v>
      </c>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4"/>
      <c r="AE1589" s="285"/>
      <c r="AG1589" s="285"/>
      <c r="AI1589" s="285"/>
      <c r="AK1589" s="301"/>
    </row>
    <row r="1590" spans="2:37" ht="12.75" customHeight="1" outlineLevel="1" x14ac:dyDescent="0.25">
      <c r="D1590" s="139" t="str">
        <f>'Line Items'!D2198</f>
        <v>[Privately Funded Infrastructure (Spare) Line 4]</v>
      </c>
      <c r="E1590" s="102"/>
      <c r="F1590" s="140" t="str">
        <f>F1589</f>
        <v>£000</v>
      </c>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4"/>
      <c r="AE1590" s="285"/>
      <c r="AG1590" s="285"/>
      <c r="AI1590" s="285"/>
      <c r="AK1590" s="301"/>
    </row>
    <row r="1591" spans="2:37" ht="12.75" customHeight="1" outlineLevel="1" x14ac:dyDescent="0.25">
      <c r="D1591" s="111" t="str">
        <f>'Line Items'!D2199</f>
        <v>[Privately Funded Infrastructure (Spare) Line 5]</v>
      </c>
      <c r="E1591" s="287"/>
      <c r="F1591" s="150" t="str">
        <f>F1590</f>
        <v>£000</v>
      </c>
      <c r="G1591" s="288"/>
      <c r="H1591" s="288"/>
      <c r="I1591" s="288"/>
      <c r="J1591" s="288"/>
      <c r="K1591" s="288"/>
      <c r="L1591" s="288"/>
      <c r="M1591" s="288"/>
      <c r="N1591" s="288"/>
      <c r="O1591" s="288"/>
      <c r="P1591" s="288"/>
      <c r="Q1591" s="288"/>
      <c r="R1591" s="288"/>
      <c r="S1591" s="288"/>
      <c r="T1591" s="288"/>
      <c r="U1591" s="288"/>
      <c r="V1591" s="288"/>
      <c r="W1591" s="288"/>
      <c r="X1591" s="288"/>
      <c r="Y1591" s="288"/>
      <c r="Z1591" s="288"/>
      <c r="AA1591" s="288"/>
      <c r="AB1591" s="288"/>
      <c r="AC1591" s="289"/>
      <c r="AE1591" s="290"/>
      <c r="AG1591" s="290"/>
      <c r="AI1591" s="290"/>
      <c r="AK1591" s="302"/>
    </row>
    <row r="1592" spans="2:37" ht="12.75" customHeight="1" outlineLevel="1" x14ac:dyDescent="0.25">
      <c r="G1592" s="103"/>
      <c r="H1592" s="103"/>
      <c r="I1592" s="103"/>
      <c r="J1592" s="103"/>
      <c r="K1592" s="103"/>
      <c r="L1592" s="103"/>
      <c r="M1592" s="103"/>
      <c r="N1592" s="103"/>
      <c r="O1592" s="103"/>
      <c r="P1592" s="103"/>
      <c r="Q1592" s="103"/>
      <c r="R1592" s="103"/>
      <c r="S1592" s="103"/>
      <c r="T1592" s="103"/>
      <c r="U1592" s="103"/>
      <c r="V1592" s="103"/>
      <c r="W1592" s="103"/>
      <c r="X1592" s="103"/>
      <c r="Y1592" s="103"/>
      <c r="Z1592" s="103"/>
      <c r="AA1592" s="103"/>
      <c r="AB1592" s="103"/>
      <c r="AC1592" s="103"/>
      <c r="AE1592" s="103"/>
      <c r="AG1592" s="103"/>
      <c r="AI1592" s="103"/>
    </row>
    <row r="1593" spans="2:37" ht="12.75" customHeight="1" outlineLevel="1" x14ac:dyDescent="0.25">
      <c r="D1593" s="292" t="str">
        <f>B1585</f>
        <v>Privately Funded Infrastructure (Spare)</v>
      </c>
      <c r="E1593" s="308"/>
      <c r="F1593" s="309" t="str">
        <f>F1591</f>
        <v>£000</v>
      </c>
      <c r="G1593" s="310">
        <f>SUM(G1587:G1591)</f>
        <v>0</v>
      </c>
      <c r="H1593" s="310">
        <f t="shared" ref="H1593:S1593" si="94">SUM(H1587:H1591)</f>
        <v>0</v>
      </c>
      <c r="I1593" s="310">
        <f t="shared" si="94"/>
        <v>0</v>
      </c>
      <c r="J1593" s="310">
        <f t="shared" si="94"/>
        <v>0</v>
      </c>
      <c r="K1593" s="310">
        <f t="shared" si="94"/>
        <v>0</v>
      </c>
      <c r="L1593" s="310">
        <f t="shared" si="94"/>
        <v>0</v>
      </c>
      <c r="M1593" s="310">
        <f t="shared" si="94"/>
        <v>0</v>
      </c>
      <c r="N1593" s="310">
        <f t="shared" si="94"/>
        <v>0</v>
      </c>
      <c r="O1593" s="310">
        <f t="shared" si="94"/>
        <v>0</v>
      </c>
      <c r="P1593" s="310">
        <f t="shared" si="94"/>
        <v>0</v>
      </c>
      <c r="Q1593" s="310">
        <f t="shared" si="94"/>
        <v>0</v>
      </c>
      <c r="R1593" s="310">
        <f t="shared" si="94"/>
        <v>0</v>
      </c>
      <c r="S1593" s="310">
        <f t="shared" si="94"/>
        <v>0</v>
      </c>
      <c r="T1593" s="310">
        <f>SUM(T1587:T1591)</f>
        <v>0</v>
      </c>
      <c r="U1593" s="310">
        <f>SUM(U1587:U1591)</f>
        <v>0</v>
      </c>
      <c r="V1593" s="310">
        <f t="shared" ref="V1593:AC1593" si="95">SUM(V1587:V1591)</f>
        <v>0</v>
      </c>
      <c r="W1593" s="310">
        <f t="shared" si="95"/>
        <v>0</v>
      </c>
      <c r="X1593" s="310">
        <f t="shared" si="95"/>
        <v>0</v>
      </c>
      <c r="Y1593" s="310">
        <f t="shared" si="95"/>
        <v>0</v>
      </c>
      <c r="Z1593" s="310">
        <f t="shared" si="95"/>
        <v>0</v>
      </c>
      <c r="AA1593" s="310">
        <f t="shared" si="95"/>
        <v>0</v>
      </c>
      <c r="AB1593" s="310">
        <f t="shared" si="95"/>
        <v>0</v>
      </c>
      <c r="AC1593" s="298">
        <f t="shared" si="95"/>
        <v>0</v>
      </c>
      <c r="AE1593" s="299">
        <f>SUM(AE1587:AE1591)</f>
        <v>0</v>
      </c>
      <c r="AG1593" s="299">
        <f>SUM(AG1587:AG1591)</f>
        <v>0</v>
      </c>
      <c r="AI1593" s="299">
        <f>SUM(AI1587:AI1591)</f>
        <v>0</v>
      </c>
      <c r="AK1593" s="296"/>
    </row>
    <row r="1594" spans="2:37" x14ac:dyDescent="0.25">
      <c r="G1594" s="103"/>
      <c r="H1594" s="103"/>
      <c r="I1594" s="103"/>
      <c r="J1594" s="103"/>
      <c r="K1594" s="103"/>
      <c r="L1594" s="103"/>
      <c r="M1594" s="103"/>
      <c r="N1594" s="103"/>
      <c r="O1594" s="103"/>
      <c r="P1594" s="103"/>
      <c r="Q1594" s="103"/>
      <c r="R1594" s="103"/>
      <c r="S1594" s="103"/>
      <c r="T1594" s="103"/>
      <c r="U1594" s="103"/>
      <c r="V1594" s="103"/>
      <c r="W1594" s="103"/>
      <c r="X1594" s="103"/>
      <c r="Y1594" s="103"/>
      <c r="Z1594" s="103"/>
      <c r="AA1594" s="103"/>
      <c r="AB1594" s="103"/>
      <c r="AC1594" s="103"/>
      <c r="AE1594" s="103"/>
      <c r="AG1594" s="103"/>
      <c r="AI1594" s="103"/>
    </row>
    <row r="1595" spans="2:37" x14ac:dyDescent="0.25">
      <c r="G1595" s="103"/>
      <c r="H1595" s="103"/>
      <c r="I1595" s="103"/>
      <c r="J1595" s="103"/>
      <c r="K1595" s="103"/>
      <c r="L1595" s="103"/>
      <c r="M1595" s="103"/>
      <c r="N1595" s="103"/>
      <c r="O1595" s="103"/>
      <c r="P1595" s="103"/>
      <c r="Q1595" s="103"/>
      <c r="R1595" s="103"/>
      <c r="S1595" s="103"/>
      <c r="T1595" s="103"/>
      <c r="U1595" s="103"/>
      <c r="V1595" s="103"/>
      <c r="W1595" s="103"/>
      <c r="X1595" s="103"/>
      <c r="Y1595" s="103"/>
      <c r="Z1595" s="103"/>
      <c r="AA1595" s="103"/>
      <c r="AB1595" s="103"/>
      <c r="AC1595" s="103"/>
      <c r="AE1595" s="103"/>
      <c r="AG1595" s="103"/>
      <c r="AI1595" s="103"/>
    </row>
    <row r="1596" spans="2:37" ht="16.8" x14ac:dyDescent="0.3">
      <c r="B1596" s="7" t="str">
        <f>'Line Items'!B2201</f>
        <v>Other Funded Infrastructure (Spare)</v>
      </c>
      <c r="C1596" s="7"/>
      <c r="D1596" s="7"/>
      <c r="E1596" s="7"/>
      <c r="F1596" s="7"/>
      <c r="G1596" s="323"/>
      <c r="H1596" s="323"/>
      <c r="I1596" s="323"/>
      <c r="J1596" s="323"/>
      <c r="K1596" s="323"/>
      <c r="L1596" s="323"/>
      <c r="M1596" s="323"/>
      <c r="N1596" s="323"/>
      <c r="O1596" s="323"/>
      <c r="P1596" s="323"/>
      <c r="Q1596" s="323"/>
      <c r="R1596" s="323"/>
      <c r="S1596" s="323"/>
      <c r="T1596" s="323"/>
      <c r="U1596" s="323"/>
      <c r="V1596" s="323"/>
      <c r="W1596" s="323"/>
      <c r="X1596" s="323"/>
      <c r="Y1596" s="323"/>
      <c r="Z1596" s="323"/>
      <c r="AA1596" s="323"/>
      <c r="AB1596" s="323"/>
      <c r="AC1596" s="323"/>
      <c r="AD1596" s="7"/>
      <c r="AE1596" s="323"/>
      <c r="AF1596" s="7"/>
      <c r="AG1596" s="323"/>
      <c r="AH1596" s="7"/>
      <c r="AI1596" s="323"/>
      <c r="AJ1596" s="7"/>
      <c r="AK1596" s="7"/>
    </row>
    <row r="1597" spans="2:37" ht="12.75" customHeight="1" outlineLevel="1" x14ac:dyDescent="0.25">
      <c r="G1597" s="103"/>
      <c r="H1597" s="103"/>
      <c r="I1597" s="103"/>
      <c r="J1597" s="103"/>
      <c r="K1597" s="103"/>
      <c r="L1597" s="103"/>
      <c r="M1597" s="103"/>
      <c r="N1597" s="103"/>
      <c r="O1597" s="103"/>
      <c r="P1597" s="103"/>
      <c r="Q1597" s="103"/>
      <c r="R1597" s="103"/>
      <c r="S1597" s="103"/>
      <c r="T1597" s="103"/>
      <c r="U1597" s="103"/>
      <c r="V1597" s="103"/>
      <c r="W1597" s="103"/>
      <c r="X1597" s="103"/>
      <c r="Y1597" s="103"/>
      <c r="Z1597" s="103"/>
      <c r="AA1597" s="103"/>
      <c r="AB1597" s="103"/>
      <c r="AC1597" s="103"/>
      <c r="AE1597" s="103"/>
      <c r="AG1597" s="103"/>
      <c r="AI1597" s="103"/>
    </row>
    <row r="1598" spans="2:37" ht="12.75" customHeight="1" outlineLevel="1" x14ac:dyDescent="0.25">
      <c r="D1598" s="427" t="str">
        <f>'Line Items'!D2203</f>
        <v>Additional RAB-financed Investment Framework Infrastructure</v>
      </c>
      <c r="E1598" s="467"/>
      <c r="F1598" s="468" t="s">
        <v>556</v>
      </c>
      <c r="G1598" s="469"/>
      <c r="H1598" s="469"/>
      <c r="I1598" s="469"/>
      <c r="J1598" s="469"/>
      <c r="K1598" s="469"/>
      <c r="L1598" s="469"/>
      <c r="M1598" s="469"/>
      <c r="N1598" s="469"/>
      <c r="O1598" s="469"/>
      <c r="P1598" s="469"/>
      <c r="Q1598" s="469"/>
      <c r="R1598" s="469"/>
      <c r="S1598" s="469"/>
      <c r="T1598" s="469"/>
      <c r="U1598" s="469"/>
      <c r="V1598" s="469"/>
      <c r="W1598" s="469"/>
      <c r="X1598" s="469"/>
      <c r="Y1598" s="469"/>
      <c r="Z1598" s="469"/>
      <c r="AA1598" s="469"/>
      <c r="AB1598" s="469"/>
      <c r="AC1598" s="470"/>
      <c r="AE1598" s="359"/>
      <c r="AG1598" s="359"/>
      <c r="AI1598" s="359"/>
      <c r="AK1598" s="356"/>
    </row>
    <row r="1599" spans="2:37" ht="12.75" customHeight="1" outlineLevel="1" x14ac:dyDescent="0.25">
      <c r="D1599" s="139" t="str">
        <f>'Line Items'!D2204</f>
        <v>[Other Funded Infrastructure (Spare) Line 2]</v>
      </c>
      <c r="E1599" s="102"/>
      <c r="F1599" s="140" t="str">
        <f>F1598</f>
        <v>£000</v>
      </c>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4"/>
      <c r="AE1599" s="285"/>
      <c r="AG1599" s="285"/>
      <c r="AI1599" s="285"/>
      <c r="AK1599" s="301"/>
    </row>
    <row r="1600" spans="2:37" ht="12.75" customHeight="1" outlineLevel="1" x14ac:dyDescent="0.25">
      <c r="D1600" s="139" t="str">
        <f>'Line Items'!D2205</f>
        <v>[Other Funded Infrastructure (Spare) Line 3]</v>
      </c>
      <c r="E1600" s="102"/>
      <c r="F1600" s="140" t="str">
        <f>F1599</f>
        <v>£000</v>
      </c>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4"/>
      <c r="AE1600" s="285"/>
      <c r="AG1600" s="285"/>
      <c r="AI1600" s="285"/>
      <c r="AK1600" s="301"/>
    </row>
    <row r="1601" spans="2:37" ht="12.75" customHeight="1" outlineLevel="1" x14ac:dyDescent="0.25">
      <c r="D1601" s="139" t="str">
        <f>'Line Items'!D2206</f>
        <v>[Other Funded Infrastructure (Spare) Line 4]</v>
      </c>
      <c r="E1601" s="102"/>
      <c r="F1601" s="140" t="str">
        <f>F1600</f>
        <v>£000</v>
      </c>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4"/>
      <c r="AE1601" s="285"/>
      <c r="AG1601" s="285"/>
      <c r="AI1601" s="285"/>
      <c r="AK1601" s="301"/>
    </row>
    <row r="1602" spans="2:37" ht="12.75" customHeight="1" outlineLevel="1" x14ac:dyDescent="0.25">
      <c r="D1602" s="111" t="str">
        <f>'Line Items'!D2207</f>
        <v>[Other Funded Infrastructure (Spare) Line 5]</v>
      </c>
      <c r="E1602" s="287"/>
      <c r="F1602" s="150" t="str">
        <f>F1601</f>
        <v>£000</v>
      </c>
      <c r="G1602" s="288"/>
      <c r="H1602" s="288"/>
      <c r="I1602" s="288"/>
      <c r="J1602" s="288"/>
      <c r="K1602" s="288"/>
      <c r="L1602" s="288"/>
      <c r="M1602" s="288"/>
      <c r="N1602" s="288"/>
      <c r="O1602" s="288"/>
      <c r="P1602" s="288"/>
      <c r="Q1602" s="288"/>
      <c r="R1602" s="288"/>
      <c r="S1602" s="288"/>
      <c r="T1602" s="288"/>
      <c r="U1602" s="288"/>
      <c r="V1602" s="288"/>
      <c r="W1602" s="288"/>
      <c r="X1602" s="288"/>
      <c r="Y1602" s="288"/>
      <c r="Z1602" s="288"/>
      <c r="AA1602" s="288"/>
      <c r="AB1602" s="288"/>
      <c r="AC1602" s="289"/>
      <c r="AE1602" s="290"/>
      <c r="AG1602" s="290"/>
      <c r="AI1602" s="290"/>
      <c r="AK1602" s="302"/>
    </row>
    <row r="1603" spans="2:37" ht="12.75" customHeight="1" outlineLevel="1" x14ac:dyDescent="0.25">
      <c r="G1603" s="103"/>
      <c r="H1603" s="103"/>
      <c r="I1603" s="103"/>
      <c r="J1603" s="103"/>
      <c r="K1603" s="103"/>
      <c r="L1603" s="103"/>
      <c r="M1603" s="103"/>
      <c r="N1603" s="103"/>
      <c r="O1603" s="103"/>
      <c r="P1603" s="103"/>
      <c r="Q1603" s="103"/>
      <c r="R1603" s="103"/>
      <c r="S1603" s="103"/>
      <c r="T1603" s="103"/>
      <c r="U1603" s="103"/>
      <c r="V1603" s="103"/>
      <c r="W1603" s="103"/>
      <c r="X1603" s="103"/>
      <c r="Y1603" s="103"/>
      <c r="Z1603" s="103"/>
      <c r="AA1603" s="103"/>
      <c r="AB1603" s="103"/>
      <c r="AC1603" s="103"/>
      <c r="AE1603" s="103"/>
      <c r="AG1603" s="103"/>
      <c r="AI1603" s="103"/>
    </row>
    <row r="1604" spans="2:37" ht="12.75" customHeight="1" outlineLevel="1" x14ac:dyDescent="0.25">
      <c r="D1604" s="292" t="str">
        <f>B1596</f>
        <v>Other Funded Infrastructure (Spare)</v>
      </c>
      <c r="E1604" s="308"/>
      <c r="F1604" s="309" t="str">
        <f>F1602</f>
        <v>£000</v>
      </c>
      <c r="G1604" s="310">
        <f>SUM(G1598:G1602)</f>
        <v>0</v>
      </c>
      <c r="H1604" s="310">
        <f t="shared" ref="H1604:S1604" si="96">SUM(H1598:H1602)</f>
        <v>0</v>
      </c>
      <c r="I1604" s="310">
        <f t="shared" si="96"/>
        <v>0</v>
      </c>
      <c r="J1604" s="310">
        <f t="shared" si="96"/>
        <v>0</v>
      </c>
      <c r="K1604" s="310">
        <f t="shared" si="96"/>
        <v>0</v>
      </c>
      <c r="L1604" s="310">
        <f t="shared" si="96"/>
        <v>0</v>
      </c>
      <c r="M1604" s="310">
        <f t="shared" si="96"/>
        <v>0</v>
      </c>
      <c r="N1604" s="310">
        <f t="shared" si="96"/>
        <v>0</v>
      </c>
      <c r="O1604" s="310">
        <f t="shared" si="96"/>
        <v>0</v>
      </c>
      <c r="P1604" s="310">
        <f t="shared" si="96"/>
        <v>0</v>
      </c>
      <c r="Q1604" s="310">
        <f t="shared" si="96"/>
        <v>0</v>
      </c>
      <c r="R1604" s="310">
        <f t="shared" si="96"/>
        <v>0</v>
      </c>
      <c r="S1604" s="310">
        <f t="shared" si="96"/>
        <v>0</v>
      </c>
      <c r="T1604" s="310">
        <f>SUM(T1598:T1602)</f>
        <v>0</v>
      </c>
      <c r="U1604" s="310">
        <f>SUM(U1598:U1602)</f>
        <v>0</v>
      </c>
      <c r="V1604" s="310">
        <f t="shared" ref="V1604:AC1604" si="97">SUM(V1598:V1602)</f>
        <v>0</v>
      </c>
      <c r="W1604" s="310">
        <f t="shared" si="97"/>
        <v>0</v>
      </c>
      <c r="X1604" s="310">
        <f t="shared" si="97"/>
        <v>0</v>
      </c>
      <c r="Y1604" s="310">
        <f t="shared" si="97"/>
        <v>0</v>
      </c>
      <c r="Z1604" s="310">
        <f t="shared" si="97"/>
        <v>0</v>
      </c>
      <c r="AA1604" s="310">
        <f t="shared" si="97"/>
        <v>0</v>
      </c>
      <c r="AB1604" s="310">
        <f t="shared" si="97"/>
        <v>0</v>
      </c>
      <c r="AC1604" s="298">
        <f t="shared" si="97"/>
        <v>0</v>
      </c>
      <c r="AE1604" s="299">
        <f>SUM(AE1598:AE1602)</f>
        <v>0</v>
      </c>
      <c r="AG1604" s="299">
        <f>SUM(AG1598:AG1602)</f>
        <v>0</v>
      </c>
      <c r="AI1604" s="299">
        <f>SUM(AI1598:AI1602)</f>
        <v>0</v>
      </c>
      <c r="AK1604" s="296"/>
    </row>
    <row r="1605" spans="2:37" x14ac:dyDescent="0.25">
      <c r="G1605" s="103"/>
      <c r="H1605" s="103"/>
      <c r="I1605" s="103"/>
      <c r="J1605" s="103"/>
      <c r="K1605" s="103"/>
      <c r="L1605" s="103"/>
      <c r="M1605" s="103"/>
      <c r="N1605" s="103"/>
      <c r="O1605" s="103"/>
      <c r="P1605" s="103"/>
      <c r="Q1605" s="103"/>
      <c r="R1605" s="103"/>
      <c r="S1605" s="103"/>
      <c r="T1605" s="103"/>
      <c r="U1605" s="103"/>
      <c r="V1605" s="103"/>
      <c r="W1605" s="103"/>
      <c r="X1605" s="103"/>
      <c r="Y1605" s="103"/>
      <c r="Z1605" s="103"/>
      <c r="AA1605" s="103"/>
      <c r="AB1605" s="103"/>
      <c r="AC1605" s="103"/>
      <c r="AE1605" s="103"/>
      <c r="AG1605" s="103"/>
      <c r="AI1605" s="103"/>
    </row>
    <row r="1606" spans="2:37" x14ac:dyDescent="0.25">
      <c r="G1606" s="103"/>
      <c r="H1606" s="103"/>
      <c r="I1606" s="103"/>
      <c r="J1606" s="103"/>
      <c r="K1606" s="103"/>
      <c r="L1606" s="103"/>
      <c r="M1606" s="103"/>
      <c r="N1606" s="103"/>
      <c r="O1606" s="103"/>
      <c r="P1606" s="103"/>
      <c r="Q1606" s="103"/>
      <c r="R1606" s="103"/>
      <c r="S1606" s="103"/>
      <c r="T1606" s="103"/>
      <c r="U1606" s="103"/>
      <c r="V1606" s="103"/>
      <c r="W1606" s="103"/>
      <c r="X1606" s="103"/>
      <c r="Y1606" s="103"/>
      <c r="Z1606" s="103"/>
      <c r="AA1606" s="103"/>
      <c r="AB1606" s="103"/>
      <c r="AC1606" s="103"/>
      <c r="AE1606" s="103"/>
      <c r="AG1606" s="103"/>
      <c r="AI1606" s="103"/>
    </row>
    <row r="1607" spans="2:37" ht="16.8" x14ac:dyDescent="0.3">
      <c r="B1607" s="7" t="s">
        <v>674</v>
      </c>
      <c r="C1607" s="7"/>
      <c r="D1607" s="7"/>
      <c r="E1607" s="7"/>
      <c r="F1607" s="7"/>
      <c r="G1607" s="323"/>
      <c r="H1607" s="323"/>
      <c r="I1607" s="323"/>
      <c r="J1607" s="323"/>
      <c r="K1607" s="323"/>
      <c r="L1607" s="323"/>
      <c r="M1607" s="323"/>
      <c r="N1607" s="323"/>
      <c r="O1607" s="323"/>
      <c r="P1607" s="323"/>
      <c r="Q1607" s="323"/>
      <c r="R1607" s="323"/>
      <c r="S1607" s="323"/>
      <c r="T1607" s="323"/>
      <c r="U1607" s="323"/>
      <c r="V1607" s="323"/>
      <c r="W1607" s="323"/>
      <c r="X1607" s="323"/>
      <c r="Y1607" s="323"/>
      <c r="Z1607" s="323"/>
      <c r="AA1607" s="323"/>
      <c r="AB1607" s="323"/>
      <c r="AC1607" s="323"/>
      <c r="AD1607" s="7"/>
      <c r="AE1607" s="323"/>
      <c r="AF1607" s="7"/>
      <c r="AG1607" s="323"/>
      <c r="AH1607" s="7"/>
      <c r="AI1607" s="323"/>
      <c r="AJ1607" s="7"/>
      <c r="AK1607" s="7"/>
    </row>
    <row r="1608" spans="2:37" ht="12.75" customHeight="1" outlineLevel="1" x14ac:dyDescent="0.25">
      <c r="G1608" s="103"/>
      <c r="H1608" s="103"/>
      <c r="I1608" s="103"/>
      <c r="J1608" s="103"/>
      <c r="K1608" s="103"/>
      <c r="L1608" s="103"/>
      <c r="M1608" s="103"/>
      <c r="N1608" s="103"/>
      <c r="O1608" s="103"/>
      <c r="P1608" s="103"/>
      <c r="Q1608" s="103"/>
      <c r="R1608" s="103"/>
      <c r="S1608" s="103"/>
      <c r="T1608" s="103"/>
      <c r="U1608" s="103"/>
      <c r="V1608" s="103"/>
      <c r="W1608" s="103"/>
      <c r="X1608" s="103"/>
      <c r="Y1608" s="103"/>
      <c r="Z1608" s="103"/>
      <c r="AA1608" s="103"/>
      <c r="AB1608" s="103"/>
      <c r="AC1608" s="103"/>
      <c r="AE1608" s="103"/>
      <c r="AG1608" s="103"/>
      <c r="AI1608" s="103"/>
    </row>
    <row r="1609" spans="2:37" ht="12.75" customHeight="1" outlineLevel="1" x14ac:dyDescent="0.25">
      <c r="D1609" s="427" t="str">
        <f>B15</f>
        <v>Secondary Station Access Charges</v>
      </c>
      <c r="E1609" s="467"/>
      <c r="F1609" s="475" t="str">
        <f>F169</f>
        <v>£000</v>
      </c>
      <c r="G1609" s="476">
        <f t="shared" ref="G1609:AC1609" si="98">SUM(G169,G323)</f>
        <v>0</v>
      </c>
      <c r="H1609" s="476">
        <f t="shared" si="98"/>
        <v>0</v>
      </c>
      <c r="I1609" s="476">
        <f t="shared" si="98"/>
        <v>0</v>
      </c>
      <c r="J1609" s="476">
        <f t="shared" si="98"/>
        <v>0</v>
      </c>
      <c r="K1609" s="476">
        <f t="shared" si="98"/>
        <v>0</v>
      </c>
      <c r="L1609" s="476">
        <f t="shared" si="98"/>
        <v>0</v>
      </c>
      <c r="M1609" s="476">
        <f t="shared" si="98"/>
        <v>0</v>
      </c>
      <c r="N1609" s="476">
        <f t="shared" si="98"/>
        <v>0</v>
      </c>
      <c r="O1609" s="476">
        <f t="shared" si="98"/>
        <v>0</v>
      </c>
      <c r="P1609" s="476">
        <f t="shared" si="98"/>
        <v>0</v>
      </c>
      <c r="Q1609" s="476">
        <f t="shared" si="98"/>
        <v>0</v>
      </c>
      <c r="R1609" s="476">
        <f t="shared" si="98"/>
        <v>0</v>
      </c>
      <c r="S1609" s="476">
        <f t="shared" si="98"/>
        <v>0</v>
      </c>
      <c r="T1609" s="476">
        <f t="shared" si="98"/>
        <v>0</v>
      </c>
      <c r="U1609" s="476">
        <f t="shared" si="98"/>
        <v>0</v>
      </c>
      <c r="V1609" s="476">
        <f t="shared" si="98"/>
        <v>0</v>
      </c>
      <c r="W1609" s="476">
        <f t="shared" si="98"/>
        <v>0</v>
      </c>
      <c r="X1609" s="476">
        <f t="shared" si="98"/>
        <v>0</v>
      </c>
      <c r="Y1609" s="476">
        <f t="shared" si="98"/>
        <v>0</v>
      </c>
      <c r="Z1609" s="476">
        <f t="shared" si="98"/>
        <v>0</v>
      </c>
      <c r="AA1609" s="476">
        <f t="shared" si="98"/>
        <v>0</v>
      </c>
      <c r="AB1609" s="476">
        <f t="shared" si="98"/>
        <v>0</v>
      </c>
      <c r="AC1609" s="477">
        <f t="shared" si="98"/>
        <v>0</v>
      </c>
      <c r="AE1609" s="357">
        <f>SUM(AE169,AE323)</f>
        <v>0</v>
      </c>
      <c r="AG1609" s="357">
        <f>SUM(AG169,AG323)</f>
        <v>0</v>
      </c>
      <c r="AI1609" s="357">
        <f>SUM(AI169,AI323)</f>
        <v>0</v>
      </c>
      <c r="AK1609" s="356"/>
    </row>
    <row r="1610" spans="2:37" ht="12.75" customHeight="1" outlineLevel="1" x14ac:dyDescent="0.25">
      <c r="D1610" s="139" t="str">
        <f>B329</f>
        <v>Fixed Track Access Charge</v>
      </c>
      <c r="E1610" s="102"/>
      <c r="F1610" s="140" t="str">
        <f t="shared" ref="F1610:AC1610" si="99">F335</f>
        <v>£000</v>
      </c>
      <c r="G1610" s="103">
        <f t="shared" si="99"/>
        <v>0</v>
      </c>
      <c r="H1610" s="103">
        <f t="shared" si="99"/>
        <v>0</v>
      </c>
      <c r="I1610" s="103">
        <f t="shared" si="99"/>
        <v>0</v>
      </c>
      <c r="J1610" s="103">
        <f t="shared" si="99"/>
        <v>0</v>
      </c>
      <c r="K1610" s="103">
        <f t="shared" si="99"/>
        <v>0</v>
      </c>
      <c r="L1610" s="103">
        <f t="shared" si="99"/>
        <v>0</v>
      </c>
      <c r="M1610" s="103">
        <f t="shared" si="99"/>
        <v>0</v>
      </c>
      <c r="N1610" s="103">
        <f t="shared" si="99"/>
        <v>0</v>
      </c>
      <c r="O1610" s="103">
        <f t="shared" si="99"/>
        <v>0</v>
      </c>
      <c r="P1610" s="103">
        <f t="shared" si="99"/>
        <v>0</v>
      </c>
      <c r="Q1610" s="103">
        <f t="shared" si="99"/>
        <v>0</v>
      </c>
      <c r="R1610" s="103">
        <f t="shared" si="99"/>
        <v>0</v>
      </c>
      <c r="S1610" s="103">
        <f t="shared" si="99"/>
        <v>0</v>
      </c>
      <c r="T1610" s="103">
        <f t="shared" si="99"/>
        <v>0</v>
      </c>
      <c r="U1610" s="103">
        <f t="shared" si="99"/>
        <v>0</v>
      </c>
      <c r="V1610" s="103">
        <f t="shared" si="99"/>
        <v>0</v>
      </c>
      <c r="W1610" s="103">
        <f t="shared" si="99"/>
        <v>0</v>
      </c>
      <c r="X1610" s="103">
        <f t="shared" si="99"/>
        <v>0</v>
      </c>
      <c r="Y1610" s="103">
        <f t="shared" si="99"/>
        <v>0</v>
      </c>
      <c r="Z1610" s="103">
        <f t="shared" si="99"/>
        <v>0</v>
      </c>
      <c r="AA1610" s="103">
        <f t="shared" si="99"/>
        <v>0</v>
      </c>
      <c r="AB1610" s="103">
        <f t="shared" si="99"/>
        <v>0</v>
      </c>
      <c r="AC1610" s="104">
        <f t="shared" si="99"/>
        <v>0</v>
      </c>
      <c r="AE1610" s="105">
        <f>AE335</f>
        <v>0</v>
      </c>
      <c r="AG1610" s="105">
        <f>AG335</f>
        <v>0</v>
      </c>
      <c r="AI1610" s="105">
        <f>AI335</f>
        <v>0</v>
      </c>
      <c r="AK1610" s="301"/>
    </row>
    <row r="1611" spans="2:37" ht="12.75" customHeight="1" outlineLevel="1" x14ac:dyDescent="0.25">
      <c r="D1611" s="139" t="str">
        <f>B337</f>
        <v>Variable Usage Charges</v>
      </c>
      <c r="E1611" s="102"/>
      <c r="F1611" s="140" t="str">
        <f t="shared" ref="F1611:AC1611" si="100">F463</f>
        <v>£000</v>
      </c>
      <c r="G1611" s="103">
        <f t="shared" si="100"/>
        <v>0</v>
      </c>
      <c r="H1611" s="103">
        <f t="shared" si="100"/>
        <v>0</v>
      </c>
      <c r="I1611" s="103">
        <f t="shared" si="100"/>
        <v>0</v>
      </c>
      <c r="J1611" s="103">
        <f t="shared" si="100"/>
        <v>0</v>
      </c>
      <c r="K1611" s="103">
        <f t="shared" si="100"/>
        <v>0</v>
      </c>
      <c r="L1611" s="103">
        <f t="shared" si="100"/>
        <v>0</v>
      </c>
      <c r="M1611" s="103">
        <f t="shared" si="100"/>
        <v>0</v>
      </c>
      <c r="N1611" s="103">
        <f t="shared" si="100"/>
        <v>0</v>
      </c>
      <c r="O1611" s="103">
        <f t="shared" si="100"/>
        <v>0</v>
      </c>
      <c r="P1611" s="103">
        <f t="shared" si="100"/>
        <v>0</v>
      </c>
      <c r="Q1611" s="103">
        <f t="shared" si="100"/>
        <v>0</v>
      </c>
      <c r="R1611" s="103">
        <f t="shared" si="100"/>
        <v>0</v>
      </c>
      <c r="S1611" s="103">
        <f t="shared" si="100"/>
        <v>0</v>
      </c>
      <c r="T1611" s="103">
        <f t="shared" si="100"/>
        <v>0</v>
      </c>
      <c r="U1611" s="103">
        <f t="shared" si="100"/>
        <v>0</v>
      </c>
      <c r="V1611" s="103">
        <f t="shared" si="100"/>
        <v>0</v>
      </c>
      <c r="W1611" s="103">
        <f t="shared" si="100"/>
        <v>0</v>
      </c>
      <c r="X1611" s="103">
        <f t="shared" si="100"/>
        <v>0</v>
      </c>
      <c r="Y1611" s="103">
        <f t="shared" si="100"/>
        <v>0</v>
      </c>
      <c r="Z1611" s="103">
        <f t="shared" si="100"/>
        <v>0</v>
      </c>
      <c r="AA1611" s="103">
        <f t="shared" si="100"/>
        <v>0</v>
      </c>
      <c r="AB1611" s="103">
        <f t="shared" si="100"/>
        <v>0</v>
      </c>
      <c r="AC1611" s="104">
        <f t="shared" si="100"/>
        <v>0</v>
      </c>
      <c r="AE1611" s="105">
        <f>AE463</f>
        <v>0</v>
      </c>
      <c r="AG1611" s="105">
        <f>AG463</f>
        <v>0</v>
      </c>
      <c r="AI1611" s="105">
        <f>AI463</f>
        <v>0</v>
      </c>
      <c r="AK1611" s="301"/>
    </row>
    <row r="1612" spans="2:37" ht="12.75" customHeight="1" outlineLevel="1" x14ac:dyDescent="0.25">
      <c r="D1612" s="139" t="str">
        <f>B465</f>
        <v>Electric Current for Traction</v>
      </c>
      <c r="E1612" s="102"/>
      <c r="F1612" s="140" t="str">
        <f t="shared" ref="F1612:AC1612" si="101">F594</f>
        <v>£000</v>
      </c>
      <c r="G1612" s="103">
        <f t="shared" si="101"/>
        <v>0</v>
      </c>
      <c r="H1612" s="103">
        <f t="shared" si="101"/>
        <v>0</v>
      </c>
      <c r="I1612" s="103">
        <f t="shared" si="101"/>
        <v>0</v>
      </c>
      <c r="J1612" s="103">
        <f t="shared" si="101"/>
        <v>0</v>
      </c>
      <c r="K1612" s="103">
        <f t="shared" si="101"/>
        <v>0</v>
      </c>
      <c r="L1612" s="103">
        <f t="shared" si="101"/>
        <v>0</v>
      </c>
      <c r="M1612" s="103">
        <f t="shared" si="101"/>
        <v>0</v>
      </c>
      <c r="N1612" s="103">
        <f t="shared" si="101"/>
        <v>0</v>
      </c>
      <c r="O1612" s="103">
        <f t="shared" si="101"/>
        <v>0</v>
      </c>
      <c r="P1612" s="103">
        <f t="shared" si="101"/>
        <v>0</v>
      </c>
      <c r="Q1612" s="103">
        <f t="shared" si="101"/>
        <v>0</v>
      </c>
      <c r="R1612" s="103">
        <f t="shared" si="101"/>
        <v>0</v>
      </c>
      <c r="S1612" s="103">
        <f t="shared" si="101"/>
        <v>0</v>
      </c>
      <c r="T1612" s="103">
        <f t="shared" si="101"/>
        <v>0</v>
      </c>
      <c r="U1612" s="103">
        <f t="shared" si="101"/>
        <v>0</v>
      </c>
      <c r="V1612" s="103">
        <f t="shared" si="101"/>
        <v>0</v>
      </c>
      <c r="W1612" s="103">
        <f t="shared" si="101"/>
        <v>0</v>
      </c>
      <c r="X1612" s="103">
        <f t="shared" si="101"/>
        <v>0</v>
      </c>
      <c r="Y1612" s="103">
        <f t="shared" si="101"/>
        <v>0</v>
      </c>
      <c r="Z1612" s="103">
        <f t="shared" si="101"/>
        <v>0</v>
      </c>
      <c r="AA1612" s="103">
        <f t="shared" si="101"/>
        <v>0</v>
      </c>
      <c r="AB1612" s="103">
        <f t="shared" si="101"/>
        <v>0</v>
      </c>
      <c r="AC1612" s="104">
        <f t="shared" si="101"/>
        <v>0</v>
      </c>
      <c r="AE1612" s="105">
        <f>AE594</f>
        <v>0</v>
      </c>
      <c r="AG1612" s="105">
        <f>AG594</f>
        <v>0</v>
      </c>
      <c r="AI1612" s="105">
        <f>AI594</f>
        <v>0</v>
      </c>
      <c r="AK1612" s="301"/>
    </row>
    <row r="1613" spans="2:37" ht="12.75" customHeight="1" outlineLevel="1" x14ac:dyDescent="0.25">
      <c r="D1613" s="139" t="str">
        <f>B596</f>
        <v>Electrification Asset Usage Charge</v>
      </c>
      <c r="E1613" s="102"/>
      <c r="F1613" s="140" t="str">
        <f t="shared" ref="F1613:AC1613" si="102">F606</f>
        <v>£000</v>
      </c>
      <c r="G1613" s="103">
        <f t="shared" si="102"/>
        <v>0</v>
      </c>
      <c r="H1613" s="103">
        <f t="shared" si="102"/>
        <v>0</v>
      </c>
      <c r="I1613" s="103">
        <f t="shared" si="102"/>
        <v>0</v>
      </c>
      <c r="J1613" s="103">
        <f t="shared" si="102"/>
        <v>0</v>
      </c>
      <c r="K1613" s="103">
        <f t="shared" si="102"/>
        <v>0</v>
      </c>
      <c r="L1613" s="103">
        <f t="shared" si="102"/>
        <v>0</v>
      </c>
      <c r="M1613" s="103">
        <f t="shared" si="102"/>
        <v>0</v>
      </c>
      <c r="N1613" s="103">
        <f t="shared" si="102"/>
        <v>0</v>
      </c>
      <c r="O1613" s="103">
        <f t="shared" si="102"/>
        <v>0</v>
      </c>
      <c r="P1613" s="103">
        <f t="shared" si="102"/>
        <v>0</v>
      </c>
      <c r="Q1613" s="103">
        <f t="shared" si="102"/>
        <v>0</v>
      </c>
      <c r="R1613" s="103">
        <f t="shared" si="102"/>
        <v>0</v>
      </c>
      <c r="S1613" s="103">
        <f t="shared" si="102"/>
        <v>0</v>
      </c>
      <c r="T1613" s="103">
        <f t="shared" si="102"/>
        <v>0</v>
      </c>
      <c r="U1613" s="103">
        <f t="shared" si="102"/>
        <v>0</v>
      </c>
      <c r="V1613" s="103">
        <f t="shared" si="102"/>
        <v>0</v>
      </c>
      <c r="W1613" s="103">
        <f t="shared" si="102"/>
        <v>0</v>
      </c>
      <c r="X1613" s="103">
        <f t="shared" si="102"/>
        <v>0</v>
      </c>
      <c r="Y1613" s="103">
        <f t="shared" si="102"/>
        <v>0</v>
      </c>
      <c r="Z1613" s="103">
        <f t="shared" si="102"/>
        <v>0</v>
      </c>
      <c r="AA1613" s="103">
        <f t="shared" si="102"/>
        <v>0</v>
      </c>
      <c r="AB1613" s="103">
        <f t="shared" si="102"/>
        <v>0</v>
      </c>
      <c r="AC1613" s="104">
        <f t="shared" si="102"/>
        <v>0</v>
      </c>
      <c r="AE1613" s="105">
        <f>AE606</f>
        <v>0</v>
      </c>
      <c r="AG1613" s="105">
        <f>AG606</f>
        <v>0</v>
      </c>
      <c r="AI1613" s="105">
        <f>AI606</f>
        <v>0</v>
      </c>
      <c r="AK1613" s="301"/>
    </row>
    <row r="1614" spans="2:37" ht="12.75" customHeight="1" outlineLevel="1" x14ac:dyDescent="0.25">
      <c r="D1614" s="139" t="str">
        <f>B609</f>
        <v>Capacity Charges</v>
      </c>
      <c r="E1614" s="102"/>
      <c r="F1614" s="140" t="str">
        <f t="shared" ref="F1614:AC1614" si="103">F929</f>
        <v>£000</v>
      </c>
      <c r="G1614" s="103">
        <f t="shared" si="103"/>
        <v>0</v>
      </c>
      <c r="H1614" s="103">
        <f t="shared" si="103"/>
        <v>0</v>
      </c>
      <c r="I1614" s="103">
        <f t="shared" si="103"/>
        <v>0</v>
      </c>
      <c r="J1614" s="103">
        <f t="shared" si="103"/>
        <v>0</v>
      </c>
      <c r="K1614" s="103">
        <f t="shared" si="103"/>
        <v>0</v>
      </c>
      <c r="L1614" s="103">
        <f t="shared" si="103"/>
        <v>0</v>
      </c>
      <c r="M1614" s="103">
        <f t="shared" si="103"/>
        <v>0</v>
      </c>
      <c r="N1614" s="103">
        <f t="shared" si="103"/>
        <v>0</v>
      </c>
      <c r="O1614" s="103">
        <f t="shared" si="103"/>
        <v>0</v>
      </c>
      <c r="P1614" s="103">
        <f t="shared" si="103"/>
        <v>0</v>
      </c>
      <c r="Q1614" s="103">
        <f t="shared" si="103"/>
        <v>0</v>
      </c>
      <c r="R1614" s="103">
        <f t="shared" si="103"/>
        <v>0</v>
      </c>
      <c r="S1614" s="103">
        <f t="shared" si="103"/>
        <v>0</v>
      </c>
      <c r="T1614" s="103">
        <f t="shared" si="103"/>
        <v>0</v>
      </c>
      <c r="U1614" s="103">
        <f t="shared" si="103"/>
        <v>0</v>
      </c>
      <c r="V1614" s="103">
        <f t="shared" si="103"/>
        <v>0</v>
      </c>
      <c r="W1614" s="103">
        <f t="shared" si="103"/>
        <v>0</v>
      </c>
      <c r="X1614" s="103">
        <f t="shared" si="103"/>
        <v>0</v>
      </c>
      <c r="Y1614" s="103">
        <f t="shared" si="103"/>
        <v>0</v>
      </c>
      <c r="Z1614" s="103">
        <f t="shared" si="103"/>
        <v>0</v>
      </c>
      <c r="AA1614" s="103">
        <f t="shared" si="103"/>
        <v>0</v>
      </c>
      <c r="AB1614" s="103">
        <f t="shared" si="103"/>
        <v>0</v>
      </c>
      <c r="AC1614" s="104">
        <f t="shared" si="103"/>
        <v>0</v>
      </c>
      <c r="AE1614" s="105">
        <f>AE929</f>
        <v>0</v>
      </c>
      <c r="AG1614" s="105">
        <f>AG929</f>
        <v>0</v>
      </c>
      <c r="AI1614" s="105">
        <f>AI929</f>
        <v>0</v>
      </c>
      <c r="AK1614" s="301"/>
    </row>
    <row r="1615" spans="2:37" ht="12.75" customHeight="1" outlineLevel="1" x14ac:dyDescent="0.25">
      <c r="D1615" s="139" t="str">
        <f>B932</f>
        <v>Station &amp; Depot Access Charges</v>
      </c>
      <c r="E1615" s="102"/>
      <c r="F1615" s="140" t="str">
        <f>F1523</f>
        <v>£000</v>
      </c>
      <c r="G1615" s="103">
        <f>SUM(G1193,G1447,G1471,G1485,G1499,G1523)</f>
        <v>0</v>
      </c>
      <c r="H1615" s="103">
        <f t="shared" ref="H1615:AI1615" si="104">SUM(H1193,H1447,H1471,H1485,H1499,H1523)</f>
        <v>0</v>
      </c>
      <c r="I1615" s="103">
        <f t="shared" si="104"/>
        <v>0</v>
      </c>
      <c r="J1615" s="103">
        <f t="shared" si="104"/>
        <v>0</v>
      </c>
      <c r="K1615" s="103">
        <f t="shared" si="104"/>
        <v>0</v>
      </c>
      <c r="L1615" s="103">
        <f t="shared" si="104"/>
        <v>0</v>
      </c>
      <c r="M1615" s="103">
        <f t="shared" si="104"/>
        <v>0</v>
      </c>
      <c r="N1615" s="103">
        <f t="shared" si="104"/>
        <v>0</v>
      </c>
      <c r="O1615" s="103">
        <f t="shared" si="104"/>
        <v>0</v>
      </c>
      <c r="P1615" s="103">
        <f t="shared" si="104"/>
        <v>0</v>
      </c>
      <c r="Q1615" s="103">
        <f t="shared" si="104"/>
        <v>0</v>
      </c>
      <c r="R1615" s="103">
        <f t="shared" si="104"/>
        <v>0</v>
      </c>
      <c r="S1615" s="103">
        <f t="shared" si="104"/>
        <v>0</v>
      </c>
      <c r="T1615" s="103">
        <f t="shared" si="104"/>
        <v>0</v>
      </c>
      <c r="U1615" s="103">
        <f t="shared" si="104"/>
        <v>0</v>
      </c>
      <c r="V1615" s="103">
        <f t="shared" si="104"/>
        <v>0</v>
      </c>
      <c r="W1615" s="103">
        <f t="shared" si="104"/>
        <v>0</v>
      </c>
      <c r="X1615" s="103">
        <f t="shared" si="104"/>
        <v>0</v>
      </c>
      <c r="Y1615" s="103">
        <f t="shared" si="104"/>
        <v>0</v>
      </c>
      <c r="Z1615" s="103">
        <f t="shared" si="104"/>
        <v>0</v>
      </c>
      <c r="AA1615" s="103">
        <f t="shared" si="104"/>
        <v>0</v>
      </c>
      <c r="AB1615" s="103">
        <f t="shared" si="104"/>
        <v>0</v>
      </c>
      <c r="AC1615" s="104">
        <f t="shared" si="104"/>
        <v>0</v>
      </c>
      <c r="AE1615" s="105">
        <f t="shared" si="104"/>
        <v>0</v>
      </c>
      <c r="AG1615" s="105">
        <f t="shared" si="104"/>
        <v>0</v>
      </c>
      <c r="AI1615" s="105">
        <f t="shared" si="104"/>
        <v>0</v>
      </c>
      <c r="AK1615" s="301"/>
    </row>
    <row r="1616" spans="2:37" ht="12.75" customHeight="1" outlineLevel="1" x14ac:dyDescent="0.25">
      <c r="D1616" s="139" t="str">
        <f>B1525</f>
        <v>Other Network Rail Charges</v>
      </c>
      <c r="E1616" s="102"/>
      <c r="F1616" s="140" t="str">
        <f>F1557</f>
        <v>£000</v>
      </c>
      <c r="G1616" s="103">
        <f>SUM(G1539,G1548,G1557,G1571)</f>
        <v>0</v>
      </c>
      <c r="H1616" s="103">
        <f t="shared" ref="H1616:AC1616" si="105">SUM(H1539,H1548,H1557,H1571)</f>
        <v>0</v>
      </c>
      <c r="I1616" s="103">
        <f>SUM(I1539,I1548,I1557,I1571)</f>
        <v>0</v>
      </c>
      <c r="J1616" s="103">
        <f t="shared" si="105"/>
        <v>0</v>
      </c>
      <c r="K1616" s="103">
        <f t="shared" si="105"/>
        <v>0</v>
      </c>
      <c r="L1616" s="103">
        <f t="shared" si="105"/>
        <v>0</v>
      </c>
      <c r="M1616" s="103">
        <f t="shared" si="105"/>
        <v>0</v>
      </c>
      <c r="N1616" s="103">
        <f t="shared" si="105"/>
        <v>0</v>
      </c>
      <c r="O1616" s="103">
        <f t="shared" si="105"/>
        <v>0</v>
      </c>
      <c r="P1616" s="103">
        <f t="shared" si="105"/>
        <v>0</v>
      </c>
      <c r="Q1616" s="103">
        <f t="shared" si="105"/>
        <v>0</v>
      </c>
      <c r="R1616" s="103">
        <f t="shared" si="105"/>
        <v>0</v>
      </c>
      <c r="S1616" s="103">
        <f t="shared" si="105"/>
        <v>0</v>
      </c>
      <c r="T1616" s="103">
        <f t="shared" si="105"/>
        <v>0</v>
      </c>
      <c r="U1616" s="103">
        <f t="shared" si="105"/>
        <v>0</v>
      </c>
      <c r="V1616" s="103">
        <f t="shared" si="105"/>
        <v>0</v>
      </c>
      <c r="W1616" s="103">
        <f t="shared" si="105"/>
        <v>0</v>
      </c>
      <c r="X1616" s="103">
        <f t="shared" si="105"/>
        <v>0</v>
      </c>
      <c r="Y1616" s="103">
        <f t="shared" si="105"/>
        <v>0</v>
      </c>
      <c r="Z1616" s="103">
        <f t="shared" si="105"/>
        <v>0</v>
      </c>
      <c r="AA1616" s="103">
        <f t="shared" si="105"/>
        <v>0</v>
      </c>
      <c r="AB1616" s="103">
        <f t="shared" si="105"/>
        <v>0</v>
      </c>
      <c r="AC1616" s="104">
        <f t="shared" si="105"/>
        <v>0</v>
      </c>
      <c r="AE1616" s="105">
        <f>SUM(AE1539,AE1548,AE1557,AE1571)</f>
        <v>0</v>
      </c>
      <c r="AG1616" s="105">
        <f>SUM(AG1539,AG1548,AG1557,AG1571)</f>
        <v>0</v>
      </c>
      <c r="AI1616" s="105">
        <f>SUM(AI1539,AI1548,AI1557,AI1571)</f>
        <v>0</v>
      </c>
      <c r="AK1616" s="301"/>
    </row>
    <row r="1617" spans="2:37" ht="12.75" customHeight="1" outlineLevel="1" x14ac:dyDescent="0.25">
      <c r="D1617" s="139" t="str">
        <f>B1574</f>
        <v>ROSCO Funded Infrastructure (Spare)</v>
      </c>
      <c r="E1617" s="102"/>
      <c r="F1617" s="140" t="str">
        <f>F1582</f>
        <v>£000</v>
      </c>
      <c r="G1617" s="103">
        <f>G1582</f>
        <v>0</v>
      </c>
      <c r="H1617" s="103">
        <f t="shared" ref="H1617:S1617" si="106">H1582</f>
        <v>0</v>
      </c>
      <c r="I1617" s="103">
        <f t="shared" si="106"/>
        <v>0</v>
      </c>
      <c r="J1617" s="103">
        <f t="shared" si="106"/>
        <v>0</v>
      </c>
      <c r="K1617" s="103">
        <f t="shared" si="106"/>
        <v>0</v>
      </c>
      <c r="L1617" s="103">
        <f t="shared" si="106"/>
        <v>0</v>
      </c>
      <c r="M1617" s="103">
        <f t="shared" si="106"/>
        <v>0</v>
      </c>
      <c r="N1617" s="103">
        <f t="shared" si="106"/>
        <v>0</v>
      </c>
      <c r="O1617" s="103">
        <f t="shared" si="106"/>
        <v>0</v>
      </c>
      <c r="P1617" s="103">
        <f t="shared" si="106"/>
        <v>0</v>
      </c>
      <c r="Q1617" s="103">
        <f t="shared" si="106"/>
        <v>0</v>
      </c>
      <c r="R1617" s="103">
        <f t="shared" si="106"/>
        <v>0</v>
      </c>
      <c r="S1617" s="103">
        <f t="shared" si="106"/>
        <v>0</v>
      </c>
      <c r="T1617" s="103">
        <f>T1582</f>
        <v>0</v>
      </c>
      <c r="U1617" s="103">
        <f>U1582</f>
        <v>0</v>
      </c>
      <c r="V1617" s="103">
        <f t="shared" ref="V1617:AC1617" si="107">V1582</f>
        <v>0</v>
      </c>
      <c r="W1617" s="103">
        <f t="shared" si="107"/>
        <v>0</v>
      </c>
      <c r="X1617" s="103">
        <f t="shared" si="107"/>
        <v>0</v>
      </c>
      <c r="Y1617" s="103">
        <f t="shared" si="107"/>
        <v>0</v>
      </c>
      <c r="Z1617" s="103">
        <f t="shared" si="107"/>
        <v>0</v>
      </c>
      <c r="AA1617" s="103">
        <f t="shared" si="107"/>
        <v>0</v>
      </c>
      <c r="AB1617" s="103">
        <f t="shared" si="107"/>
        <v>0</v>
      </c>
      <c r="AC1617" s="104">
        <f t="shared" si="107"/>
        <v>0</v>
      </c>
      <c r="AE1617" s="105">
        <f>AE1582</f>
        <v>0</v>
      </c>
      <c r="AG1617" s="105">
        <f>AG1582</f>
        <v>0</v>
      </c>
      <c r="AI1617" s="105">
        <f>AI1582</f>
        <v>0</v>
      </c>
      <c r="AK1617" s="301"/>
    </row>
    <row r="1618" spans="2:37" ht="12.75" customHeight="1" outlineLevel="1" x14ac:dyDescent="0.25">
      <c r="D1618" s="139" t="str">
        <f>B1585</f>
        <v>Privately Funded Infrastructure (Spare)</v>
      </c>
      <c r="E1618" s="102"/>
      <c r="F1618" s="140" t="str">
        <f>F1593</f>
        <v>£000</v>
      </c>
      <c r="G1618" s="103">
        <f>G1593</f>
        <v>0</v>
      </c>
      <c r="H1618" s="103">
        <f t="shared" ref="H1618:AC1618" si="108">H1593</f>
        <v>0</v>
      </c>
      <c r="I1618" s="103">
        <f t="shared" si="108"/>
        <v>0</v>
      </c>
      <c r="J1618" s="103">
        <f t="shared" si="108"/>
        <v>0</v>
      </c>
      <c r="K1618" s="103">
        <f t="shared" si="108"/>
        <v>0</v>
      </c>
      <c r="L1618" s="103">
        <f t="shared" si="108"/>
        <v>0</v>
      </c>
      <c r="M1618" s="103">
        <f t="shared" si="108"/>
        <v>0</v>
      </c>
      <c r="N1618" s="103">
        <f t="shared" si="108"/>
        <v>0</v>
      </c>
      <c r="O1618" s="103">
        <f t="shared" si="108"/>
        <v>0</v>
      </c>
      <c r="P1618" s="103">
        <f t="shared" si="108"/>
        <v>0</v>
      </c>
      <c r="Q1618" s="103">
        <f t="shared" si="108"/>
        <v>0</v>
      </c>
      <c r="R1618" s="103">
        <f t="shared" si="108"/>
        <v>0</v>
      </c>
      <c r="S1618" s="103">
        <f t="shared" si="108"/>
        <v>0</v>
      </c>
      <c r="T1618" s="103">
        <f t="shared" si="108"/>
        <v>0</v>
      </c>
      <c r="U1618" s="103">
        <f t="shared" si="108"/>
        <v>0</v>
      </c>
      <c r="V1618" s="103">
        <f t="shared" si="108"/>
        <v>0</v>
      </c>
      <c r="W1618" s="103">
        <f t="shared" si="108"/>
        <v>0</v>
      </c>
      <c r="X1618" s="103">
        <f t="shared" si="108"/>
        <v>0</v>
      </c>
      <c r="Y1618" s="103">
        <f t="shared" si="108"/>
        <v>0</v>
      </c>
      <c r="Z1618" s="103">
        <f t="shared" si="108"/>
        <v>0</v>
      </c>
      <c r="AA1618" s="103">
        <f t="shared" si="108"/>
        <v>0</v>
      </c>
      <c r="AB1618" s="103">
        <f t="shared" si="108"/>
        <v>0</v>
      </c>
      <c r="AC1618" s="104">
        <f t="shared" si="108"/>
        <v>0</v>
      </c>
      <c r="AE1618" s="105">
        <f>AE1593</f>
        <v>0</v>
      </c>
      <c r="AG1618" s="105">
        <f>AG1593</f>
        <v>0</v>
      </c>
      <c r="AI1618" s="105">
        <f>AI1593</f>
        <v>0</v>
      </c>
      <c r="AK1618" s="301"/>
    </row>
    <row r="1619" spans="2:37" ht="12.75" customHeight="1" outlineLevel="1" x14ac:dyDescent="0.25">
      <c r="D1619" s="111" t="str">
        <f>B1596</f>
        <v>Other Funded Infrastructure (Spare)</v>
      </c>
      <c r="E1619" s="287"/>
      <c r="F1619" s="150" t="str">
        <f>F1604</f>
        <v>£000</v>
      </c>
      <c r="G1619" s="113">
        <f>G1604</f>
        <v>0</v>
      </c>
      <c r="H1619" s="113">
        <f t="shared" ref="H1619:AC1619" si="109">H1604</f>
        <v>0</v>
      </c>
      <c r="I1619" s="113">
        <f t="shared" si="109"/>
        <v>0</v>
      </c>
      <c r="J1619" s="113">
        <f t="shared" si="109"/>
        <v>0</v>
      </c>
      <c r="K1619" s="113">
        <f t="shared" si="109"/>
        <v>0</v>
      </c>
      <c r="L1619" s="113">
        <f t="shared" si="109"/>
        <v>0</v>
      </c>
      <c r="M1619" s="113">
        <f t="shared" si="109"/>
        <v>0</v>
      </c>
      <c r="N1619" s="113">
        <f t="shared" si="109"/>
        <v>0</v>
      </c>
      <c r="O1619" s="113">
        <f t="shared" si="109"/>
        <v>0</v>
      </c>
      <c r="P1619" s="113">
        <f t="shared" si="109"/>
        <v>0</v>
      </c>
      <c r="Q1619" s="113">
        <f t="shared" si="109"/>
        <v>0</v>
      </c>
      <c r="R1619" s="113">
        <f t="shared" si="109"/>
        <v>0</v>
      </c>
      <c r="S1619" s="113">
        <f t="shared" si="109"/>
        <v>0</v>
      </c>
      <c r="T1619" s="113">
        <f t="shared" si="109"/>
        <v>0</v>
      </c>
      <c r="U1619" s="113">
        <f t="shared" si="109"/>
        <v>0</v>
      </c>
      <c r="V1619" s="113">
        <f t="shared" si="109"/>
        <v>0</v>
      </c>
      <c r="W1619" s="113">
        <f t="shared" si="109"/>
        <v>0</v>
      </c>
      <c r="X1619" s="113">
        <f t="shared" si="109"/>
        <v>0</v>
      </c>
      <c r="Y1619" s="113">
        <f t="shared" si="109"/>
        <v>0</v>
      </c>
      <c r="Z1619" s="113">
        <f t="shared" si="109"/>
        <v>0</v>
      </c>
      <c r="AA1619" s="113">
        <f t="shared" si="109"/>
        <v>0</v>
      </c>
      <c r="AB1619" s="113">
        <f t="shared" si="109"/>
        <v>0</v>
      </c>
      <c r="AC1619" s="114">
        <f t="shared" si="109"/>
        <v>0</v>
      </c>
      <c r="AE1619" s="115">
        <f>AE1604</f>
        <v>0</v>
      </c>
      <c r="AG1619" s="115">
        <f>AG1604</f>
        <v>0</v>
      </c>
      <c r="AI1619" s="115">
        <f>AI1604</f>
        <v>0</v>
      </c>
      <c r="AK1619" s="302"/>
    </row>
    <row r="1620" spans="2:37" ht="12.75" customHeight="1" outlineLevel="1" x14ac:dyDescent="0.25">
      <c r="G1620" s="103"/>
      <c r="H1620" s="103"/>
      <c r="I1620" s="103"/>
      <c r="J1620" s="103"/>
      <c r="K1620" s="103"/>
      <c r="L1620" s="103"/>
      <c r="M1620" s="103"/>
      <c r="N1620" s="103"/>
      <c r="O1620" s="103"/>
      <c r="P1620" s="103"/>
      <c r="Q1620" s="103"/>
      <c r="R1620" s="103"/>
      <c r="S1620" s="103"/>
      <c r="T1620" s="103"/>
      <c r="U1620" s="103"/>
      <c r="V1620" s="103"/>
      <c r="W1620" s="103"/>
      <c r="X1620" s="103"/>
      <c r="Y1620" s="103"/>
      <c r="Z1620" s="103"/>
      <c r="AA1620" s="103"/>
      <c r="AB1620" s="103"/>
      <c r="AC1620" s="103"/>
      <c r="AE1620" s="103"/>
      <c r="AG1620" s="103"/>
      <c r="AI1620" s="103"/>
    </row>
    <row r="1621" spans="2:37" ht="12.75" customHeight="1" outlineLevel="1" x14ac:dyDescent="0.25">
      <c r="D1621" s="292" t="str">
        <f>B1607</f>
        <v>Total Infrastructure Charges</v>
      </c>
      <c r="E1621" s="308"/>
      <c r="F1621" s="309" t="str">
        <f>F1619</f>
        <v>£000</v>
      </c>
      <c r="G1621" s="310">
        <f>SUM(G1609:G1619)</f>
        <v>0</v>
      </c>
      <c r="H1621" s="310">
        <f t="shared" ref="H1621:S1621" si="110">SUM(H1609:H1619)</f>
        <v>0</v>
      </c>
      <c r="I1621" s="310">
        <f t="shared" si="110"/>
        <v>0</v>
      </c>
      <c r="J1621" s="310">
        <f t="shared" si="110"/>
        <v>0</v>
      </c>
      <c r="K1621" s="310">
        <f t="shared" si="110"/>
        <v>0</v>
      </c>
      <c r="L1621" s="310">
        <f t="shared" si="110"/>
        <v>0</v>
      </c>
      <c r="M1621" s="310">
        <f t="shared" si="110"/>
        <v>0</v>
      </c>
      <c r="N1621" s="310">
        <f t="shared" si="110"/>
        <v>0</v>
      </c>
      <c r="O1621" s="310">
        <f t="shared" si="110"/>
        <v>0</v>
      </c>
      <c r="P1621" s="310">
        <f t="shared" si="110"/>
        <v>0</v>
      </c>
      <c r="Q1621" s="310">
        <f t="shared" si="110"/>
        <v>0</v>
      </c>
      <c r="R1621" s="310">
        <f t="shared" si="110"/>
        <v>0</v>
      </c>
      <c r="S1621" s="310">
        <f t="shared" si="110"/>
        <v>0</v>
      </c>
      <c r="T1621" s="310">
        <f>SUM(T1609:T1619)</f>
        <v>0</v>
      </c>
      <c r="U1621" s="310">
        <f>SUM(U1609:U1619)</f>
        <v>0</v>
      </c>
      <c r="V1621" s="310">
        <f t="shared" ref="V1621:AC1621" si="111">SUM(V1609:V1619)</f>
        <v>0</v>
      </c>
      <c r="W1621" s="310">
        <f t="shared" si="111"/>
        <v>0</v>
      </c>
      <c r="X1621" s="310">
        <f t="shared" si="111"/>
        <v>0</v>
      </c>
      <c r="Y1621" s="310">
        <f t="shared" si="111"/>
        <v>0</v>
      </c>
      <c r="Z1621" s="310">
        <f t="shared" si="111"/>
        <v>0</v>
      </c>
      <c r="AA1621" s="310">
        <f t="shared" si="111"/>
        <v>0</v>
      </c>
      <c r="AB1621" s="310">
        <f t="shared" si="111"/>
        <v>0</v>
      </c>
      <c r="AC1621" s="298">
        <f t="shared" si="111"/>
        <v>0</v>
      </c>
      <c r="AE1621" s="299">
        <f>SUM(AE1609:AE1619)</f>
        <v>0</v>
      </c>
      <c r="AG1621" s="299">
        <f>SUM(AG1609:AG1619)</f>
        <v>0</v>
      </c>
      <c r="AI1621" s="299">
        <f>SUM(AI1609:AI1619)</f>
        <v>0</v>
      </c>
      <c r="AK1621" s="296"/>
    </row>
    <row r="1622" spans="2:37" x14ac:dyDescent="0.25">
      <c r="G1622" s="103"/>
      <c r="H1622" s="103"/>
      <c r="I1622" s="103"/>
      <c r="J1622" s="103"/>
      <c r="K1622" s="103"/>
      <c r="L1622" s="103"/>
      <c r="M1622" s="103"/>
      <c r="N1622" s="103"/>
      <c r="O1622" s="103"/>
      <c r="P1622" s="103"/>
      <c r="Q1622" s="103"/>
      <c r="R1622" s="103"/>
      <c r="S1622" s="103"/>
      <c r="T1622" s="103"/>
      <c r="U1622" s="103"/>
      <c r="V1622" s="103"/>
      <c r="W1622" s="103"/>
      <c r="X1622" s="103"/>
      <c r="Y1622" s="103"/>
      <c r="Z1622" s="103"/>
      <c r="AA1622" s="103"/>
      <c r="AB1622" s="103"/>
      <c r="AC1622" s="103"/>
      <c r="AE1622" s="103"/>
      <c r="AG1622" s="103"/>
      <c r="AI1622" s="103"/>
    </row>
    <row r="1623" spans="2:37" x14ac:dyDescent="0.25">
      <c r="G1623" s="103"/>
      <c r="H1623" s="103"/>
      <c r="I1623" s="103"/>
      <c r="J1623" s="103"/>
      <c r="K1623" s="103"/>
      <c r="L1623" s="103"/>
      <c r="M1623" s="103"/>
      <c r="N1623" s="103"/>
      <c r="O1623" s="103"/>
      <c r="P1623" s="103"/>
      <c r="Q1623" s="103"/>
      <c r="R1623" s="103"/>
      <c r="S1623" s="103"/>
      <c r="T1623" s="103"/>
      <c r="U1623" s="103"/>
      <c r="V1623" s="103"/>
      <c r="W1623" s="103"/>
      <c r="X1623" s="103"/>
      <c r="Y1623" s="103"/>
      <c r="Z1623" s="103"/>
      <c r="AA1623" s="103"/>
      <c r="AB1623" s="103"/>
      <c r="AC1623" s="103"/>
      <c r="AE1623" s="103"/>
      <c r="AG1623" s="103"/>
      <c r="AI1623" s="103"/>
    </row>
    <row r="1624" spans="2:37" ht="16.8" x14ac:dyDescent="0.3">
      <c r="B1624" s="7" t="s">
        <v>675</v>
      </c>
      <c r="C1624" s="7"/>
      <c r="D1624" s="7"/>
      <c r="E1624" s="7"/>
      <c r="F1624" s="7"/>
      <c r="G1624" s="323"/>
      <c r="H1624" s="323"/>
      <c r="I1624" s="323"/>
      <c r="J1624" s="323"/>
      <c r="K1624" s="323"/>
      <c r="L1624" s="323"/>
      <c r="M1624" s="323"/>
      <c r="N1624" s="323"/>
      <c r="O1624" s="323"/>
      <c r="P1624" s="323"/>
      <c r="Q1624" s="323"/>
      <c r="R1624" s="323"/>
      <c r="S1624" s="323"/>
      <c r="T1624" s="323"/>
      <c r="U1624" s="323"/>
      <c r="V1624" s="323"/>
      <c r="W1624" s="323"/>
      <c r="X1624" s="323"/>
      <c r="Y1624" s="323"/>
      <c r="Z1624" s="323"/>
      <c r="AA1624" s="323"/>
      <c r="AB1624" s="323"/>
      <c r="AC1624" s="323"/>
      <c r="AD1624" s="7"/>
      <c r="AE1624" s="323"/>
      <c r="AF1624" s="7"/>
      <c r="AG1624" s="323"/>
      <c r="AH1624" s="7"/>
      <c r="AI1624" s="323"/>
      <c r="AJ1624" s="7"/>
      <c r="AK1624" s="7"/>
    </row>
    <row r="1625" spans="2:37" ht="12.75" customHeight="1" outlineLevel="1" x14ac:dyDescent="0.25">
      <c r="G1625" s="103"/>
      <c r="H1625" s="103"/>
      <c r="I1625" s="103"/>
      <c r="J1625" s="103"/>
      <c r="K1625" s="103"/>
      <c r="L1625" s="103"/>
      <c r="M1625" s="103"/>
      <c r="N1625" s="103"/>
      <c r="O1625" s="103"/>
      <c r="P1625" s="103"/>
      <c r="Q1625" s="103"/>
      <c r="R1625" s="103"/>
      <c r="S1625" s="103"/>
      <c r="T1625" s="103"/>
      <c r="U1625" s="103"/>
      <c r="V1625" s="103"/>
      <c r="W1625" s="103"/>
      <c r="X1625" s="103"/>
      <c r="Y1625" s="103"/>
      <c r="Z1625" s="103"/>
      <c r="AA1625" s="103"/>
      <c r="AB1625" s="103"/>
      <c r="AC1625" s="103"/>
      <c r="AE1625" s="103"/>
      <c r="AG1625" s="103"/>
      <c r="AI1625" s="103"/>
    </row>
    <row r="1626" spans="2:37" ht="12.75" customHeight="1" outlineLevel="1" x14ac:dyDescent="0.25">
      <c r="D1626" s="427" t="str">
        <f>'Line Items'!D2211</f>
        <v>Additional Exceptional Items</v>
      </c>
      <c r="E1626" s="467"/>
      <c r="F1626" s="468" t="s">
        <v>556</v>
      </c>
      <c r="G1626" s="469"/>
      <c r="H1626" s="469"/>
      <c r="I1626" s="469"/>
      <c r="J1626" s="469"/>
      <c r="K1626" s="469"/>
      <c r="L1626" s="469"/>
      <c r="M1626" s="469"/>
      <c r="N1626" s="469"/>
      <c r="O1626" s="469"/>
      <c r="P1626" s="469"/>
      <c r="Q1626" s="469"/>
      <c r="R1626" s="469"/>
      <c r="S1626" s="469"/>
      <c r="T1626" s="469"/>
      <c r="U1626" s="469"/>
      <c r="V1626" s="469"/>
      <c r="W1626" s="469"/>
      <c r="X1626" s="469"/>
      <c r="Y1626" s="469"/>
      <c r="Z1626" s="469"/>
      <c r="AA1626" s="469"/>
      <c r="AB1626" s="469"/>
      <c r="AC1626" s="469"/>
      <c r="AE1626" s="359"/>
      <c r="AG1626" s="359"/>
      <c r="AI1626" s="359"/>
      <c r="AK1626" s="356"/>
    </row>
    <row r="1627" spans="2:37" ht="12.75" customHeight="1" outlineLevel="1" x14ac:dyDescent="0.25">
      <c r="D1627" s="139" t="str">
        <f>'Line Items'!D2212</f>
        <v>[Exceptionals (Spare) Line 2]</v>
      </c>
      <c r="E1627" s="102"/>
      <c r="F1627" s="140" t="str">
        <f>F1626</f>
        <v>£000</v>
      </c>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4"/>
      <c r="AE1627" s="285"/>
      <c r="AG1627" s="285"/>
      <c r="AI1627" s="285"/>
      <c r="AK1627" s="301"/>
    </row>
    <row r="1628" spans="2:37" ht="12.75" customHeight="1" outlineLevel="1" x14ac:dyDescent="0.25">
      <c r="D1628" s="139" t="str">
        <f>'Line Items'!D2213</f>
        <v>[Exceptionals (Spare) Line 3]</v>
      </c>
      <c r="E1628" s="102"/>
      <c r="F1628" s="140" t="str">
        <f>F1627</f>
        <v>£000</v>
      </c>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4"/>
      <c r="AE1628" s="285"/>
      <c r="AG1628" s="285"/>
      <c r="AI1628" s="285"/>
      <c r="AK1628" s="301"/>
    </row>
    <row r="1629" spans="2:37" ht="12.75" customHeight="1" outlineLevel="1" x14ac:dyDescent="0.25">
      <c r="D1629" s="139" t="str">
        <f>'Line Items'!D2214</f>
        <v>[Exceptionals (Spare) Line 4]</v>
      </c>
      <c r="E1629" s="102"/>
      <c r="F1629" s="140" t="str">
        <f>F1628</f>
        <v>£000</v>
      </c>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4"/>
      <c r="AE1629" s="285"/>
      <c r="AG1629" s="285"/>
      <c r="AI1629" s="285"/>
      <c r="AK1629" s="301"/>
    </row>
    <row r="1630" spans="2:37" ht="12.75" customHeight="1" outlineLevel="1" x14ac:dyDescent="0.25">
      <c r="D1630" s="111" t="str">
        <f>'Line Items'!D2215</f>
        <v>[Exceptionals (Spare) Line 5]</v>
      </c>
      <c r="E1630" s="287"/>
      <c r="F1630" s="150" t="str">
        <f>F1626</f>
        <v>£000</v>
      </c>
      <c r="G1630" s="379"/>
      <c r="H1630" s="288"/>
      <c r="I1630" s="288"/>
      <c r="J1630" s="288"/>
      <c r="K1630" s="288"/>
      <c r="L1630" s="288"/>
      <c r="M1630" s="288"/>
      <c r="N1630" s="288"/>
      <c r="O1630" s="288"/>
      <c r="P1630" s="288"/>
      <c r="Q1630" s="288"/>
      <c r="R1630" s="288"/>
      <c r="S1630" s="288"/>
      <c r="T1630" s="288"/>
      <c r="U1630" s="288"/>
      <c r="V1630" s="288"/>
      <c r="W1630" s="288"/>
      <c r="X1630" s="288"/>
      <c r="Y1630" s="288"/>
      <c r="Z1630" s="288"/>
      <c r="AA1630" s="288"/>
      <c r="AB1630" s="288"/>
      <c r="AC1630" s="289"/>
      <c r="AE1630" s="290"/>
      <c r="AG1630" s="290"/>
      <c r="AI1630" s="290"/>
      <c r="AK1630" s="302"/>
    </row>
    <row r="1631" spans="2:37" ht="12.75" customHeight="1" outlineLevel="1" x14ac:dyDescent="0.25">
      <c r="G1631" s="103"/>
      <c r="H1631" s="103"/>
      <c r="I1631" s="103"/>
      <c r="J1631" s="103"/>
      <c r="K1631" s="103"/>
      <c r="L1631" s="103"/>
      <c r="M1631" s="103"/>
      <c r="N1631" s="103"/>
      <c r="O1631" s="103"/>
      <c r="P1631" s="103"/>
      <c r="Q1631" s="103"/>
      <c r="R1631" s="103"/>
      <c r="S1631" s="103"/>
      <c r="T1631" s="103"/>
      <c r="U1631" s="103"/>
      <c r="V1631" s="103"/>
      <c r="W1631" s="103"/>
      <c r="X1631" s="103"/>
      <c r="Y1631" s="103"/>
      <c r="Z1631" s="103"/>
      <c r="AA1631" s="103"/>
      <c r="AB1631" s="103"/>
      <c r="AC1631" s="103"/>
      <c r="AE1631" s="103"/>
      <c r="AG1631" s="103"/>
      <c r="AI1631" s="103"/>
    </row>
    <row r="1632" spans="2:37" ht="12.75" customHeight="1" outlineLevel="1" x14ac:dyDescent="0.25">
      <c r="D1632" s="292" t="str">
        <f>"Total "&amp;B1624</f>
        <v>Total Exceptional Items</v>
      </c>
      <c r="E1632" s="308"/>
      <c r="F1632" s="309" t="str">
        <f>F1630</f>
        <v>£000</v>
      </c>
      <c r="G1632" s="310">
        <f t="shared" ref="G1632:U1632" si="112">SUM(G1626:G1630)</f>
        <v>0</v>
      </c>
      <c r="H1632" s="310">
        <f t="shared" si="112"/>
        <v>0</v>
      </c>
      <c r="I1632" s="310">
        <f t="shared" si="112"/>
        <v>0</v>
      </c>
      <c r="J1632" s="310">
        <f t="shared" si="112"/>
        <v>0</v>
      </c>
      <c r="K1632" s="310">
        <f t="shared" si="112"/>
        <v>0</v>
      </c>
      <c r="L1632" s="310">
        <f t="shared" si="112"/>
        <v>0</v>
      </c>
      <c r="M1632" s="310">
        <f t="shared" si="112"/>
        <v>0</v>
      </c>
      <c r="N1632" s="310">
        <f t="shared" si="112"/>
        <v>0</v>
      </c>
      <c r="O1632" s="310">
        <f t="shared" si="112"/>
        <v>0</v>
      </c>
      <c r="P1632" s="310">
        <f t="shared" si="112"/>
        <v>0</v>
      </c>
      <c r="Q1632" s="310">
        <f t="shared" si="112"/>
        <v>0</v>
      </c>
      <c r="R1632" s="310">
        <f t="shared" si="112"/>
        <v>0</v>
      </c>
      <c r="S1632" s="310">
        <f t="shared" si="112"/>
        <v>0</v>
      </c>
      <c r="T1632" s="310">
        <f t="shared" si="112"/>
        <v>0</v>
      </c>
      <c r="U1632" s="310">
        <f t="shared" si="112"/>
        <v>0</v>
      </c>
      <c r="V1632" s="310">
        <f t="shared" ref="V1632:AC1632" si="113">SUM(V1626:V1630)</f>
        <v>0</v>
      </c>
      <c r="W1632" s="310">
        <f t="shared" si="113"/>
        <v>0</v>
      </c>
      <c r="X1632" s="310">
        <f t="shared" si="113"/>
        <v>0</v>
      </c>
      <c r="Y1632" s="310">
        <f t="shared" si="113"/>
        <v>0</v>
      </c>
      <c r="Z1632" s="310">
        <f t="shared" si="113"/>
        <v>0</v>
      </c>
      <c r="AA1632" s="310">
        <f t="shared" si="113"/>
        <v>0</v>
      </c>
      <c r="AB1632" s="310">
        <f t="shared" si="113"/>
        <v>0</v>
      </c>
      <c r="AC1632" s="298">
        <f t="shared" si="113"/>
        <v>0</v>
      </c>
      <c r="AE1632" s="299">
        <f>SUM(AE1626:AE1630)</f>
        <v>0</v>
      </c>
      <c r="AG1632" s="299">
        <f>SUM(AG1626:AG1630)</f>
        <v>0</v>
      </c>
      <c r="AI1632" s="299">
        <f>SUM(AI1626:AI1630)</f>
        <v>0</v>
      </c>
      <c r="AK1632" s="296"/>
    </row>
    <row r="1633" spans="2:37" x14ac:dyDescent="0.25">
      <c r="G1633" s="103"/>
      <c r="H1633" s="103"/>
      <c r="I1633" s="103"/>
      <c r="J1633" s="103"/>
      <c r="K1633" s="103"/>
      <c r="L1633" s="103"/>
      <c r="M1633" s="103"/>
      <c r="N1633" s="103"/>
      <c r="O1633" s="103"/>
      <c r="P1633" s="103"/>
      <c r="Q1633" s="103"/>
      <c r="R1633" s="103"/>
      <c r="S1633" s="103"/>
      <c r="T1633" s="103"/>
      <c r="U1633" s="103"/>
      <c r="V1633" s="103"/>
      <c r="W1633" s="103"/>
      <c r="X1633" s="103"/>
      <c r="Y1633" s="103"/>
      <c r="Z1633" s="103"/>
      <c r="AA1633" s="103"/>
      <c r="AB1633" s="103"/>
      <c r="AC1633" s="103"/>
      <c r="AE1633" s="103"/>
      <c r="AG1633" s="103"/>
      <c r="AI1633" s="103"/>
    </row>
    <row r="1634" spans="2:37" x14ac:dyDescent="0.25">
      <c r="G1634" s="103"/>
      <c r="H1634" s="103"/>
      <c r="I1634" s="103"/>
      <c r="J1634" s="103"/>
      <c r="K1634" s="103"/>
      <c r="L1634" s="103"/>
      <c r="M1634" s="103"/>
      <c r="N1634" s="103"/>
      <c r="O1634" s="103"/>
      <c r="P1634" s="103"/>
      <c r="Q1634" s="103"/>
      <c r="R1634" s="103"/>
      <c r="S1634" s="103"/>
      <c r="T1634" s="103"/>
      <c r="U1634" s="103"/>
      <c r="V1634" s="103"/>
      <c r="W1634" s="103"/>
      <c r="X1634" s="103"/>
      <c r="Y1634" s="103"/>
      <c r="Z1634" s="103"/>
      <c r="AA1634" s="103"/>
      <c r="AB1634" s="103"/>
      <c r="AC1634" s="103"/>
      <c r="AE1634" s="103"/>
      <c r="AG1634" s="103"/>
      <c r="AI1634" s="103"/>
    </row>
    <row r="1635" spans="2:37" ht="16.8" x14ac:dyDescent="0.3">
      <c r="B1635" s="7" t="s">
        <v>676</v>
      </c>
      <c r="C1635" s="7"/>
      <c r="D1635" s="7"/>
      <c r="E1635" s="7"/>
      <c r="F1635" s="7"/>
      <c r="G1635" s="323"/>
      <c r="H1635" s="323"/>
      <c r="I1635" s="323"/>
      <c r="J1635" s="323"/>
      <c r="K1635" s="323"/>
      <c r="L1635" s="323"/>
      <c r="M1635" s="323"/>
      <c r="N1635" s="323"/>
      <c r="O1635" s="323"/>
      <c r="P1635" s="323"/>
      <c r="Q1635" s="323"/>
      <c r="R1635" s="323"/>
      <c r="S1635" s="323"/>
      <c r="T1635" s="323"/>
      <c r="U1635" s="323"/>
      <c r="V1635" s="323"/>
      <c r="W1635" s="323"/>
      <c r="X1635" s="323"/>
      <c r="Y1635" s="323"/>
      <c r="Z1635" s="323"/>
      <c r="AA1635" s="323"/>
      <c r="AB1635" s="323"/>
      <c r="AC1635" s="323"/>
      <c r="AD1635" s="7"/>
      <c r="AE1635" s="323"/>
      <c r="AF1635" s="7"/>
      <c r="AG1635" s="323"/>
      <c r="AH1635" s="7"/>
      <c r="AI1635" s="323"/>
      <c r="AJ1635" s="7"/>
      <c r="AK1635" s="7"/>
    </row>
    <row r="1636" spans="2:37" ht="12.75" customHeight="1" outlineLevel="1" x14ac:dyDescent="0.25">
      <c r="G1636" s="103"/>
      <c r="H1636" s="103"/>
      <c r="I1636" s="103"/>
      <c r="J1636" s="103"/>
      <c r="K1636" s="103"/>
      <c r="L1636" s="103"/>
      <c r="M1636" s="103"/>
      <c r="N1636" s="103"/>
      <c r="O1636" s="103"/>
      <c r="P1636" s="103"/>
      <c r="Q1636" s="103"/>
      <c r="R1636" s="103"/>
      <c r="S1636" s="103"/>
      <c r="T1636" s="103"/>
      <c r="U1636" s="103"/>
      <c r="V1636" s="103"/>
      <c r="W1636" s="103"/>
      <c r="X1636" s="103"/>
      <c r="Y1636" s="103"/>
      <c r="Z1636" s="103"/>
      <c r="AA1636" s="103"/>
      <c r="AB1636" s="103"/>
      <c r="AC1636" s="103"/>
      <c r="AE1636" s="103"/>
      <c r="AG1636" s="103"/>
      <c r="AI1636" s="103"/>
    </row>
    <row r="1637" spans="2:37" ht="12.75" customHeight="1" outlineLevel="1" x14ac:dyDescent="0.25">
      <c r="D1637" s="427" t="str">
        <f>'Line Items'!D2219</f>
        <v>Additional Contingency Costs</v>
      </c>
      <c r="E1637" s="467"/>
      <c r="F1637" s="468" t="s">
        <v>556</v>
      </c>
      <c r="G1637" s="478"/>
      <c r="H1637" s="469"/>
      <c r="I1637" s="469"/>
      <c r="J1637" s="469"/>
      <c r="K1637" s="469"/>
      <c r="L1637" s="469"/>
      <c r="M1637" s="469"/>
      <c r="N1637" s="469"/>
      <c r="O1637" s="469"/>
      <c r="P1637" s="469"/>
      <c r="Q1637" s="469"/>
      <c r="R1637" s="469"/>
      <c r="S1637" s="469"/>
      <c r="T1637" s="469"/>
      <c r="U1637" s="469"/>
      <c r="V1637" s="469"/>
      <c r="W1637" s="469"/>
      <c r="X1637" s="469"/>
      <c r="Y1637" s="469"/>
      <c r="Z1637" s="469"/>
      <c r="AA1637" s="469"/>
      <c r="AB1637" s="469"/>
      <c r="AC1637" s="470"/>
      <c r="AE1637" s="359"/>
      <c r="AG1637" s="359"/>
      <c r="AI1637" s="359"/>
      <c r="AK1637" s="356"/>
    </row>
    <row r="1638" spans="2:37" ht="12.75" customHeight="1" outlineLevel="1" x14ac:dyDescent="0.25">
      <c r="D1638" s="139" t="str">
        <f>'Line Items'!D2220</f>
        <v>[Contingencies (Spare) Line 2]</v>
      </c>
      <c r="E1638" s="102"/>
      <c r="F1638" s="140" t="str">
        <f>F1637</f>
        <v>£000</v>
      </c>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4"/>
      <c r="AE1638" s="285"/>
      <c r="AG1638" s="285"/>
      <c r="AI1638" s="285"/>
      <c r="AK1638" s="301"/>
    </row>
    <row r="1639" spans="2:37" ht="12.75" customHeight="1" outlineLevel="1" x14ac:dyDescent="0.25">
      <c r="D1639" s="139" t="str">
        <f>'Line Items'!D2221</f>
        <v>[Contingencies (Spare) Line 3]</v>
      </c>
      <c r="E1639" s="102"/>
      <c r="F1639" s="140" t="str">
        <f>F1638</f>
        <v>£000</v>
      </c>
      <c r="G1639" s="283"/>
      <c r="H1639" s="283"/>
      <c r="I1639" s="283"/>
      <c r="J1639" s="283"/>
      <c r="K1639" s="283"/>
      <c r="L1639" s="283"/>
      <c r="M1639" s="283"/>
      <c r="N1639" s="283"/>
      <c r="O1639" s="283"/>
      <c r="P1639" s="283"/>
      <c r="Q1639" s="283"/>
      <c r="R1639" s="283"/>
      <c r="S1639" s="283"/>
      <c r="T1639" s="283"/>
      <c r="U1639" s="283"/>
      <c r="V1639" s="283"/>
      <c r="W1639" s="283"/>
      <c r="X1639" s="283"/>
      <c r="Y1639" s="283"/>
      <c r="Z1639" s="283"/>
      <c r="AA1639" s="283"/>
      <c r="AB1639" s="283"/>
      <c r="AC1639" s="284"/>
      <c r="AE1639" s="285"/>
      <c r="AG1639" s="285"/>
      <c r="AI1639" s="285"/>
      <c r="AK1639" s="301"/>
    </row>
    <row r="1640" spans="2:37" ht="12.75" customHeight="1" outlineLevel="1" x14ac:dyDescent="0.25">
      <c r="D1640" s="139" t="str">
        <f>'Line Items'!D2222</f>
        <v>[Contingencies (Spare) Line 4]</v>
      </c>
      <c r="E1640" s="102"/>
      <c r="F1640" s="140" t="str">
        <f>F1639</f>
        <v>£000</v>
      </c>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4"/>
      <c r="AE1640" s="285"/>
      <c r="AG1640" s="285"/>
      <c r="AI1640" s="285"/>
      <c r="AK1640" s="301"/>
    </row>
    <row r="1641" spans="2:37" ht="12.75" customHeight="1" outlineLevel="1" x14ac:dyDescent="0.25">
      <c r="D1641" s="111" t="str">
        <f>'Line Items'!D2223</f>
        <v>[Contingencies (Spare) Line 5]</v>
      </c>
      <c r="E1641" s="287"/>
      <c r="F1641" s="150" t="str">
        <f>F1637</f>
        <v>£000</v>
      </c>
      <c r="G1641" s="288"/>
      <c r="H1641" s="288"/>
      <c r="I1641" s="288"/>
      <c r="J1641" s="288"/>
      <c r="K1641" s="288"/>
      <c r="L1641" s="288"/>
      <c r="M1641" s="288"/>
      <c r="N1641" s="288"/>
      <c r="O1641" s="288"/>
      <c r="P1641" s="288"/>
      <c r="Q1641" s="288"/>
      <c r="R1641" s="288"/>
      <c r="S1641" s="288"/>
      <c r="T1641" s="288"/>
      <c r="U1641" s="288"/>
      <c r="V1641" s="288"/>
      <c r="W1641" s="288"/>
      <c r="X1641" s="288"/>
      <c r="Y1641" s="288"/>
      <c r="Z1641" s="288"/>
      <c r="AA1641" s="288"/>
      <c r="AB1641" s="288"/>
      <c r="AC1641" s="289"/>
      <c r="AE1641" s="290"/>
      <c r="AG1641" s="290"/>
      <c r="AI1641" s="290"/>
      <c r="AK1641" s="302"/>
    </row>
    <row r="1642" spans="2:37" ht="12.75" customHeight="1" outlineLevel="1" x14ac:dyDescent="0.25">
      <c r="G1642" s="103"/>
      <c r="H1642" s="103"/>
      <c r="I1642" s="103"/>
      <c r="J1642" s="103"/>
      <c r="K1642" s="103"/>
      <c r="L1642" s="103"/>
      <c r="M1642" s="103"/>
      <c r="N1642" s="103"/>
      <c r="O1642" s="103"/>
      <c r="P1642" s="103"/>
      <c r="Q1642" s="103"/>
      <c r="R1642" s="103"/>
      <c r="S1642" s="103"/>
      <c r="T1642" s="103"/>
      <c r="U1642" s="103"/>
      <c r="V1642" s="103"/>
      <c r="W1642" s="103"/>
      <c r="X1642" s="103"/>
      <c r="Y1642" s="103"/>
      <c r="Z1642" s="103"/>
      <c r="AA1642" s="103"/>
      <c r="AB1642" s="103"/>
      <c r="AC1642" s="103"/>
      <c r="AE1642" s="103"/>
      <c r="AG1642" s="103"/>
      <c r="AI1642" s="103"/>
    </row>
    <row r="1643" spans="2:37" ht="12.75" customHeight="1" outlineLevel="1" x14ac:dyDescent="0.25">
      <c r="D1643" s="292" t="str">
        <f>"Total "&amp;B1635</f>
        <v>Total Contingency Costs</v>
      </c>
      <c r="E1643" s="308"/>
      <c r="F1643" s="309" t="str">
        <f>F1641</f>
        <v>£000</v>
      </c>
      <c r="G1643" s="310">
        <f t="shared" ref="G1643:AB1643" si="114">SUM(G1637:G1641)</f>
        <v>0</v>
      </c>
      <c r="H1643" s="310">
        <f t="shared" si="114"/>
        <v>0</v>
      </c>
      <c r="I1643" s="310">
        <f t="shared" si="114"/>
        <v>0</v>
      </c>
      <c r="J1643" s="310">
        <f t="shared" si="114"/>
        <v>0</v>
      </c>
      <c r="K1643" s="310">
        <f t="shared" si="114"/>
        <v>0</v>
      </c>
      <c r="L1643" s="310">
        <f t="shared" si="114"/>
        <v>0</v>
      </c>
      <c r="M1643" s="310">
        <f t="shared" si="114"/>
        <v>0</v>
      </c>
      <c r="N1643" s="310">
        <f t="shared" si="114"/>
        <v>0</v>
      </c>
      <c r="O1643" s="310">
        <f t="shared" si="114"/>
        <v>0</v>
      </c>
      <c r="P1643" s="310">
        <f t="shared" si="114"/>
        <v>0</v>
      </c>
      <c r="Q1643" s="310">
        <f t="shared" si="114"/>
        <v>0</v>
      </c>
      <c r="R1643" s="310">
        <f t="shared" si="114"/>
        <v>0</v>
      </c>
      <c r="S1643" s="310">
        <f t="shared" si="114"/>
        <v>0</v>
      </c>
      <c r="T1643" s="310">
        <f t="shared" si="114"/>
        <v>0</v>
      </c>
      <c r="U1643" s="310">
        <f t="shared" si="114"/>
        <v>0</v>
      </c>
      <c r="V1643" s="310">
        <f t="shared" si="114"/>
        <v>0</v>
      </c>
      <c r="W1643" s="310">
        <f t="shared" si="114"/>
        <v>0</v>
      </c>
      <c r="X1643" s="310">
        <f t="shared" si="114"/>
        <v>0</v>
      </c>
      <c r="Y1643" s="310">
        <f t="shared" si="114"/>
        <v>0</v>
      </c>
      <c r="Z1643" s="310">
        <f t="shared" si="114"/>
        <v>0</v>
      </c>
      <c r="AA1643" s="310">
        <f t="shared" si="114"/>
        <v>0</v>
      </c>
      <c r="AB1643" s="310">
        <f t="shared" si="114"/>
        <v>0</v>
      </c>
      <c r="AC1643" s="298">
        <f>SUM(AC1637:AC1641)</f>
        <v>0</v>
      </c>
      <c r="AE1643" s="299">
        <f>SUM(AE1637:AE1641)</f>
        <v>0</v>
      </c>
      <c r="AG1643" s="299">
        <f>SUM(AG1637:AG1641)</f>
        <v>0</v>
      </c>
      <c r="AI1643" s="299">
        <f>SUM(AI1637:AI1641)</f>
        <v>0</v>
      </c>
      <c r="AK1643" s="296"/>
    </row>
    <row r="1646" spans="2:37" ht="16.8" x14ac:dyDescent="0.3">
      <c r="B1646" s="7" t="s">
        <v>21</v>
      </c>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0" fitToHeight="99" orientation="landscape" r:id="rId1"/>
  <rowBreaks count="11" manualBreakCount="11">
    <brk id="400" max="16383" man="1"/>
    <brk id="531" max="16383" man="1"/>
    <brk id="661" max="16383" man="1"/>
    <brk id="766" max="16383" man="1"/>
    <brk id="874" max="16383" man="1"/>
    <brk id="939" max="16383" man="1"/>
    <brk id="1065" max="16383" man="1"/>
    <brk id="1194" max="16383" man="1"/>
    <brk id="1310" max="16383" man="1"/>
    <brk id="1419" max="16383" man="1"/>
    <brk id="157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2:AM315"/>
  <sheetViews>
    <sheetView showGridLines="0" zoomScale="75" zoomScaleNormal="75" zoomScaleSheetLayoutView="70" workbookViewId="0">
      <pane xSplit="6" ySplit="12" topLeftCell="G13" activePane="bottomRight" state="frozen"/>
      <selection pane="topRight"/>
      <selection pane="bottomLeft"/>
      <selection pane="bottomRight"/>
    </sheetView>
  </sheetViews>
  <sheetFormatPr defaultColWidth="9.125" defaultRowHeight="13.2" outlineLevelRow="1" outlineLevelCol="1" x14ac:dyDescent="0.25"/>
  <cols>
    <col min="1" max="1" width="2.875" style="2" customWidth="1"/>
    <col min="2" max="3" width="3.125" style="2" customWidth="1"/>
    <col min="4" max="4" width="33.75" style="2" customWidth="1"/>
    <col min="5" max="5" width="22" style="2" customWidth="1"/>
    <col min="6" max="6" width="10.75" style="2" customWidth="1"/>
    <col min="7" max="22" width="11.375" style="2" customWidth="1"/>
    <col min="23" max="29" width="11.375" style="2" customWidth="1" outlineLevel="1"/>
    <col min="30" max="30" width="3.875" style="2" customWidth="1"/>
    <col min="31" max="31" width="11.375" style="2" customWidth="1"/>
    <col min="32" max="32" width="3.875" style="2" customWidth="1" outlineLevel="1"/>
    <col min="33" max="33" width="11.375" style="2" customWidth="1" outlineLevel="1"/>
    <col min="34" max="34" width="3.875" style="2" customWidth="1" outlineLevel="1"/>
    <col min="35" max="35" width="11.375" style="2" customWidth="1" outlineLevel="1"/>
    <col min="36" max="36" width="3.875" style="2" customWidth="1"/>
    <col min="37" max="37" width="92.875" style="2" customWidth="1"/>
    <col min="40" max="16384" width="9.125" style="2"/>
  </cols>
  <sheetData>
    <row r="2" spans="2:37"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7"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2:37" x14ac:dyDescent="0.25">
      <c r="B4" s="5" t="str">
        <f>'Template Cover'!B4</f>
        <v>Sheet:</v>
      </c>
      <c r="C4" s="3"/>
      <c r="D4" s="3"/>
      <c r="E4" s="3"/>
      <c r="F4" s="3"/>
      <c r="G4" s="3" t="str">
        <f ca="1">MID(CELL("filename",$A$1),FIND("]",CELL("filename",$A$1))+1,99)</f>
        <v>Performance</v>
      </c>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2:37"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2:37"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2:37"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9" spans="2:37" ht="15.6" customHeight="1" x14ac:dyDescent="0.25">
      <c r="D9" s="1298" t="str">
        <f>RN_Switch</f>
        <v>Nominal</v>
      </c>
      <c r="E9" s="1299"/>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c r="AK9" s="1306" t="s">
        <v>553</v>
      </c>
    </row>
    <row r="10" spans="2:37" ht="12" customHeight="1" x14ac:dyDescent="0.25">
      <c r="D10" s="1307" t="str">
        <f>Option_Switch</f>
        <v>Base Model</v>
      </c>
      <c r="E10" s="1308"/>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c r="AK10" s="1300"/>
    </row>
    <row r="11" spans="2:37" ht="12.6" customHeight="1" x14ac:dyDescent="0.25">
      <c r="D11" s="1309"/>
      <c r="E11" s="1305"/>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c r="AK11" s="1301"/>
    </row>
    <row r="13" spans="2:37" ht="16.8" x14ac:dyDescent="0.3">
      <c r="B13" s="7" t="s">
        <v>677</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row>
    <row r="15" spans="2:37" ht="14.4" x14ac:dyDescent="0.25">
      <c r="B15" s="17" t="s">
        <v>678</v>
      </c>
      <c r="C15" s="17"/>
      <c r="D15" s="277"/>
      <c r="E15" s="27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row>
    <row r="16" spans="2:37" ht="12.75" customHeight="1" outlineLevel="1" x14ac:dyDescent="0.25"/>
    <row r="17" spans="3:37" ht="12.75" customHeight="1" outlineLevel="1" x14ac:dyDescent="0.25">
      <c r="C17" s="186" t="str">
        <f>B$15&amp;": TOC Peak"</f>
        <v>Average Minutes Lateness: TOC Peak</v>
      </c>
    </row>
    <row r="18" spans="3:37" ht="12.75" customHeight="1" outlineLevel="1" x14ac:dyDescent="0.25">
      <c r="D18" s="345" t="str">
        <f>'Line Items'!D2230</f>
        <v>Schedule 8: East Midlands Local</v>
      </c>
      <c r="E18" s="346"/>
      <c r="F18" s="347" t="s">
        <v>679</v>
      </c>
      <c r="G18" s="348"/>
      <c r="H18" s="348"/>
      <c r="I18" s="413"/>
      <c r="J18" s="413"/>
      <c r="K18" s="413"/>
      <c r="L18" s="413"/>
      <c r="M18" s="413"/>
      <c r="N18" s="413"/>
      <c r="O18" s="413"/>
      <c r="P18" s="413"/>
      <c r="Q18" s="413"/>
      <c r="R18" s="413"/>
      <c r="S18" s="413"/>
      <c r="T18" s="413"/>
      <c r="U18" s="413"/>
      <c r="V18" s="413"/>
      <c r="W18" s="413"/>
      <c r="X18" s="413"/>
      <c r="Y18" s="413"/>
      <c r="Z18" s="413"/>
      <c r="AA18" s="413"/>
      <c r="AB18" s="413"/>
      <c r="AC18" s="414"/>
      <c r="AE18" s="415"/>
      <c r="AF18" s="122"/>
      <c r="AG18" s="415"/>
      <c r="AH18" s="122"/>
      <c r="AI18" s="415"/>
      <c r="AK18" s="356"/>
    </row>
    <row r="19" spans="3:37" ht="12.75" customHeight="1" outlineLevel="1" x14ac:dyDescent="0.25">
      <c r="D19" s="139" t="str">
        <f>'Line Items'!D2231</f>
        <v>Schedule 8: East Midlands Regional</v>
      </c>
      <c r="E19" s="102"/>
      <c r="F19" s="140" t="str">
        <f>F18</f>
        <v>Mins</v>
      </c>
      <c r="G19" s="283"/>
      <c r="H19" s="283"/>
      <c r="I19" s="416"/>
      <c r="J19" s="416"/>
      <c r="K19" s="416"/>
      <c r="L19" s="416"/>
      <c r="M19" s="416"/>
      <c r="N19" s="416"/>
      <c r="O19" s="416"/>
      <c r="P19" s="416"/>
      <c r="Q19" s="416"/>
      <c r="R19" s="416"/>
      <c r="S19" s="416"/>
      <c r="T19" s="416"/>
      <c r="U19" s="416"/>
      <c r="V19" s="416"/>
      <c r="W19" s="416"/>
      <c r="X19" s="416"/>
      <c r="Y19" s="416"/>
      <c r="Z19" s="416"/>
      <c r="AA19" s="416"/>
      <c r="AB19" s="416"/>
      <c r="AC19" s="418"/>
      <c r="AE19" s="419"/>
      <c r="AF19" s="122"/>
      <c r="AG19" s="419"/>
      <c r="AH19" s="122"/>
      <c r="AI19" s="419"/>
      <c r="AK19" s="286"/>
    </row>
    <row r="20" spans="3:37" ht="12.75" customHeight="1" outlineLevel="1" x14ac:dyDescent="0.25">
      <c r="D20" s="139" t="str">
        <f>'Line Items'!D2232</f>
        <v>Schedule 8: Liverpool-Norwich</v>
      </c>
      <c r="E20" s="102"/>
      <c r="F20" s="140" t="str">
        <f t="shared" ref="F20:F37" si="0">F19</f>
        <v>Mins</v>
      </c>
      <c r="G20" s="283"/>
      <c r="H20" s="283"/>
      <c r="I20" s="416"/>
      <c r="J20" s="416"/>
      <c r="K20" s="416"/>
      <c r="L20" s="416"/>
      <c r="M20" s="416"/>
      <c r="N20" s="416"/>
      <c r="O20" s="416"/>
      <c r="P20" s="416"/>
      <c r="Q20" s="416"/>
      <c r="R20" s="416"/>
      <c r="S20" s="416"/>
      <c r="T20" s="416"/>
      <c r="U20" s="416"/>
      <c r="V20" s="416"/>
      <c r="W20" s="416"/>
      <c r="X20" s="416"/>
      <c r="Y20" s="416"/>
      <c r="Z20" s="416"/>
      <c r="AA20" s="416"/>
      <c r="AB20" s="416"/>
      <c r="AC20" s="418"/>
      <c r="AE20" s="419"/>
      <c r="AF20" s="122"/>
      <c r="AG20" s="419"/>
      <c r="AH20" s="122"/>
      <c r="AI20" s="419"/>
      <c r="AK20" s="301"/>
    </row>
    <row r="21" spans="3:37" ht="12.75" customHeight="1" outlineLevel="1" x14ac:dyDescent="0.25">
      <c r="D21" s="139" t="str">
        <f>'Line Items'!D2233</f>
        <v>Schedule 8: East Midlands InterCity</v>
      </c>
      <c r="E21" s="102"/>
      <c r="F21" s="140" t="str">
        <f t="shared" si="0"/>
        <v>Mins</v>
      </c>
      <c r="G21" s="283"/>
      <c r="H21" s="283"/>
      <c r="I21" s="416"/>
      <c r="J21" s="416"/>
      <c r="K21" s="416"/>
      <c r="L21" s="416"/>
      <c r="M21" s="416"/>
      <c r="N21" s="416"/>
      <c r="O21" s="416"/>
      <c r="P21" s="416"/>
      <c r="Q21" s="416"/>
      <c r="R21" s="416"/>
      <c r="S21" s="416"/>
      <c r="T21" s="416"/>
      <c r="U21" s="416"/>
      <c r="V21" s="416"/>
      <c r="W21" s="416"/>
      <c r="X21" s="416"/>
      <c r="Y21" s="416"/>
      <c r="Z21" s="416"/>
      <c r="AA21" s="416"/>
      <c r="AB21" s="416"/>
      <c r="AC21" s="418"/>
      <c r="AE21" s="419"/>
      <c r="AF21" s="122"/>
      <c r="AG21" s="419"/>
      <c r="AH21" s="122"/>
      <c r="AI21" s="419"/>
      <c r="AK21" s="301"/>
    </row>
    <row r="22" spans="3:37" ht="12.75" customHeight="1" outlineLevel="1" x14ac:dyDescent="0.25">
      <c r="D22" s="139" t="str">
        <f>'Line Items'!D2234</f>
        <v>Schedule 8: East Midlands Inter-Urban</v>
      </c>
      <c r="E22" s="102"/>
      <c r="F22" s="140" t="str">
        <f t="shared" si="0"/>
        <v>Mins</v>
      </c>
      <c r="G22" s="283"/>
      <c r="H22" s="283"/>
      <c r="I22" s="416"/>
      <c r="J22" s="416"/>
      <c r="K22" s="416"/>
      <c r="L22" s="416"/>
      <c r="M22" s="416"/>
      <c r="N22" s="416"/>
      <c r="O22" s="416"/>
      <c r="P22" s="416"/>
      <c r="Q22" s="416"/>
      <c r="R22" s="416"/>
      <c r="S22" s="416"/>
      <c r="T22" s="416"/>
      <c r="U22" s="416"/>
      <c r="V22" s="416"/>
      <c r="W22" s="416"/>
      <c r="X22" s="416"/>
      <c r="Y22" s="416"/>
      <c r="Z22" s="416"/>
      <c r="AA22" s="416"/>
      <c r="AB22" s="416"/>
      <c r="AC22" s="418"/>
      <c r="AE22" s="419"/>
      <c r="AF22" s="122"/>
      <c r="AG22" s="419"/>
      <c r="AH22" s="122"/>
      <c r="AI22" s="419"/>
      <c r="AK22" s="301"/>
    </row>
    <row r="23" spans="3:37" ht="12.75" customHeight="1" outlineLevel="1" x14ac:dyDescent="0.25">
      <c r="D23" s="139" t="str">
        <f>'Line Items'!D2235</f>
        <v>[Schedule 8 Performance Service Groups Line 6]</v>
      </c>
      <c r="E23" s="102"/>
      <c r="F23" s="140" t="str">
        <f t="shared" si="0"/>
        <v>Mins</v>
      </c>
      <c r="G23" s="283"/>
      <c r="H23" s="283"/>
      <c r="I23" s="416"/>
      <c r="J23" s="416"/>
      <c r="K23" s="416"/>
      <c r="L23" s="416"/>
      <c r="M23" s="416"/>
      <c r="N23" s="416"/>
      <c r="O23" s="416"/>
      <c r="P23" s="416"/>
      <c r="Q23" s="416"/>
      <c r="R23" s="416"/>
      <c r="S23" s="416"/>
      <c r="T23" s="416"/>
      <c r="U23" s="416"/>
      <c r="V23" s="416"/>
      <c r="W23" s="416"/>
      <c r="X23" s="416"/>
      <c r="Y23" s="416"/>
      <c r="Z23" s="416"/>
      <c r="AA23" s="416"/>
      <c r="AB23" s="416"/>
      <c r="AC23" s="418"/>
      <c r="AE23" s="419"/>
      <c r="AF23" s="122"/>
      <c r="AG23" s="419"/>
      <c r="AH23" s="122"/>
      <c r="AI23" s="419"/>
      <c r="AK23" s="301"/>
    </row>
    <row r="24" spans="3:37" ht="12.75" customHeight="1" outlineLevel="1" x14ac:dyDescent="0.25">
      <c r="D24" s="139" t="str">
        <f>'Line Items'!D2236</f>
        <v>[Schedule 8 Performance Service Groups Line 7]</v>
      </c>
      <c r="E24" s="102"/>
      <c r="F24" s="140" t="str">
        <f t="shared" si="0"/>
        <v>Mins</v>
      </c>
      <c r="G24" s="283"/>
      <c r="H24" s="283"/>
      <c r="I24" s="416"/>
      <c r="J24" s="416"/>
      <c r="K24" s="416"/>
      <c r="L24" s="416"/>
      <c r="M24" s="416"/>
      <c r="N24" s="416"/>
      <c r="O24" s="416"/>
      <c r="P24" s="416"/>
      <c r="Q24" s="416"/>
      <c r="R24" s="416"/>
      <c r="S24" s="416"/>
      <c r="T24" s="416"/>
      <c r="U24" s="416"/>
      <c r="V24" s="416"/>
      <c r="W24" s="416"/>
      <c r="X24" s="416"/>
      <c r="Y24" s="416"/>
      <c r="Z24" s="416"/>
      <c r="AA24" s="416"/>
      <c r="AB24" s="416"/>
      <c r="AC24" s="418"/>
      <c r="AE24" s="419"/>
      <c r="AF24" s="122"/>
      <c r="AG24" s="419"/>
      <c r="AH24" s="122"/>
      <c r="AI24" s="419"/>
      <c r="AK24" s="301"/>
    </row>
    <row r="25" spans="3:37" ht="12.75" customHeight="1" outlineLevel="1" x14ac:dyDescent="0.25">
      <c r="D25" s="139" t="str">
        <f>'Line Items'!D2237</f>
        <v>[Schedule 8 Performance Service Groups Line 8]</v>
      </c>
      <c r="E25" s="102"/>
      <c r="F25" s="140" t="str">
        <f t="shared" si="0"/>
        <v>Mins</v>
      </c>
      <c r="G25" s="283"/>
      <c r="H25" s="283"/>
      <c r="I25" s="416"/>
      <c r="J25" s="416"/>
      <c r="K25" s="416"/>
      <c r="L25" s="416"/>
      <c r="M25" s="416"/>
      <c r="N25" s="416"/>
      <c r="O25" s="416"/>
      <c r="P25" s="416"/>
      <c r="Q25" s="416"/>
      <c r="R25" s="416"/>
      <c r="S25" s="416"/>
      <c r="T25" s="416"/>
      <c r="U25" s="416"/>
      <c r="V25" s="416"/>
      <c r="W25" s="416"/>
      <c r="X25" s="416"/>
      <c r="Y25" s="416"/>
      <c r="Z25" s="416"/>
      <c r="AA25" s="416"/>
      <c r="AB25" s="416"/>
      <c r="AC25" s="418"/>
      <c r="AE25" s="419"/>
      <c r="AF25" s="122"/>
      <c r="AG25" s="419"/>
      <c r="AH25" s="122"/>
      <c r="AI25" s="419"/>
      <c r="AK25" s="301"/>
    </row>
    <row r="26" spans="3:37" ht="12.75" customHeight="1" outlineLevel="1" x14ac:dyDescent="0.25">
      <c r="D26" s="139" t="str">
        <f>'Line Items'!D2238</f>
        <v>[Schedule 8 Performance Service Groups Line 9]</v>
      </c>
      <c r="E26" s="102"/>
      <c r="F26" s="140" t="str">
        <f t="shared" si="0"/>
        <v>Mins</v>
      </c>
      <c r="G26" s="283"/>
      <c r="H26" s="283"/>
      <c r="I26" s="416"/>
      <c r="J26" s="416"/>
      <c r="K26" s="416"/>
      <c r="L26" s="416"/>
      <c r="M26" s="416"/>
      <c r="N26" s="416"/>
      <c r="O26" s="416"/>
      <c r="P26" s="416"/>
      <c r="Q26" s="416"/>
      <c r="R26" s="416"/>
      <c r="S26" s="416"/>
      <c r="T26" s="416"/>
      <c r="U26" s="416"/>
      <c r="V26" s="416"/>
      <c r="W26" s="416"/>
      <c r="X26" s="416"/>
      <c r="Y26" s="416"/>
      <c r="Z26" s="416"/>
      <c r="AA26" s="416"/>
      <c r="AB26" s="416"/>
      <c r="AC26" s="418"/>
      <c r="AE26" s="419"/>
      <c r="AF26" s="122"/>
      <c r="AG26" s="419"/>
      <c r="AH26" s="122"/>
      <c r="AI26" s="419"/>
      <c r="AK26" s="301"/>
    </row>
    <row r="27" spans="3:37" ht="12.75" customHeight="1" outlineLevel="1" x14ac:dyDescent="0.25">
      <c r="D27" s="139" t="str">
        <f>'Line Items'!D2239</f>
        <v>[Schedule 8 Performance Service Groups Line 10]</v>
      </c>
      <c r="E27" s="102"/>
      <c r="F27" s="140" t="str">
        <f t="shared" si="0"/>
        <v>Mins</v>
      </c>
      <c r="G27" s="283"/>
      <c r="H27" s="283"/>
      <c r="I27" s="416"/>
      <c r="J27" s="416"/>
      <c r="K27" s="416"/>
      <c r="L27" s="416"/>
      <c r="M27" s="416"/>
      <c r="N27" s="416"/>
      <c r="O27" s="416"/>
      <c r="P27" s="416"/>
      <c r="Q27" s="416"/>
      <c r="R27" s="416"/>
      <c r="S27" s="416"/>
      <c r="T27" s="416"/>
      <c r="U27" s="416"/>
      <c r="V27" s="416"/>
      <c r="W27" s="416"/>
      <c r="X27" s="416"/>
      <c r="Y27" s="416"/>
      <c r="Z27" s="416"/>
      <c r="AA27" s="416"/>
      <c r="AB27" s="416"/>
      <c r="AC27" s="418"/>
      <c r="AE27" s="419"/>
      <c r="AF27" s="122"/>
      <c r="AG27" s="419"/>
      <c r="AH27" s="122"/>
      <c r="AI27" s="419"/>
      <c r="AK27" s="301"/>
    </row>
    <row r="28" spans="3:37" ht="12.75" customHeight="1" outlineLevel="1" x14ac:dyDescent="0.25">
      <c r="D28" s="139" t="str">
        <f>'Line Items'!D2240</f>
        <v>[Schedule 8 Performance Service Groups Line 11]</v>
      </c>
      <c r="E28" s="102"/>
      <c r="F28" s="140" t="str">
        <f t="shared" si="0"/>
        <v>Mins</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285"/>
      <c r="AG28" s="285"/>
      <c r="AI28" s="285"/>
      <c r="AK28" s="301"/>
    </row>
    <row r="29" spans="3:37" ht="12.75" customHeight="1" outlineLevel="1" x14ac:dyDescent="0.25">
      <c r="D29" s="139" t="str">
        <f>'Line Items'!D2241</f>
        <v>[Schedule 8 Performance Service Groups Line 12]</v>
      </c>
      <c r="E29" s="102"/>
      <c r="F29" s="140" t="str">
        <f t="shared" si="0"/>
        <v>Mins</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285"/>
      <c r="AG29" s="285"/>
      <c r="AI29" s="285"/>
      <c r="AK29" s="301"/>
    </row>
    <row r="30" spans="3:37" ht="12.75" customHeight="1" outlineLevel="1" x14ac:dyDescent="0.25">
      <c r="D30" s="139" t="str">
        <f>'Line Items'!D2242</f>
        <v>[Schedule 8 Performance Service Groups Line 13]</v>
      </c>
      <c r="E30" s="102"/>
      <c r="F30" s="140" t="str">
        <f t="shared" si="0"/>
        <v>Mins</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285"/>
      <c r="AG30" s="285"/>
      <c r="AI30" s="285"/>
      <c r="AK30" s="301"/>
    </row>
    <row r="31" spans="3:37" ht="12.75" customHeight="1" outlineLevel="1" x14ac:dyDescent="0.25">
      <c r="D31" s="139" t="str">
        <f>'Line Items'!D2243</f>
        <v>[Schedule 8 Performance Service Groups Line 14]</v>
      </c>
      <c r="E31" s="102"/>
      <c r="F31" s="140" t="str">
        <f t="shared" si="0"/>
        <v>Mins</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285"/>
      <c r="AG31" s="285"/>
      <c r="AI31" s="285"/>
      <c r="AK31" s="301"/>
    </row>
    <row r="32" spans="3:37" ht="12.75" customHeight="1" outlineLevel="1" x14ac:dyDescent="0.25">
      <c r="D32" s="139" t="str">
        <f>'Line Items'!D2244</f>
        <v>[Schedule 8 Performance Service Groups Line 15]</v>
      </c>
      <c r="E32" s="102"/>
      <c r="F32" s="140" t="str">
        <f t="shared" si="0"/>
        <v>Mins</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285"/>
      <c r="AG32" s="285"/>
      <c r="AI32" s="285"/>
      <c r="AK32" s="301"/>
    </row>
    <row r="33" spans="3:37" ht="12.75" customHeight="1" outlineLevel="1" x14ac:dyDescent="0.25">
      <c r="D33" s="139" t="str">
        <f>'Line Items'!D2245</f>
        <v>[Schedule 8 Performance Service Groups Line 16]</v>
      </c>
      <c r="E33" s="102"/>
      <c r="F33" s="140" t="str">
        <f t="shared" si="0"/>
        <v>Mins</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285"/>
      <c r="AG33" s="285"/>
      <c r="AI33" s="285"/>
      <c r="AK33" s="301"/>
    </row>
    <row r="34" spans="3:37" ht="12.75" customHeight="1" outlineLevel="1" x14ac:dyDescent="0.25">
      <c r="D34" s="139" t="str">
        <f>'Line Items'!D2246</f>
        <v>[Schedule 8 Performance Service Groups Line 17]</v>
      </c>
      <c r="E34" s="102"/>
      <c r="F34" s="140" t="str">
        <f t="shared" si="0"/>
        <v>Mins</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285"/>
      <c r="AG34" s="285"/>
      <c r="AI34" s="285"/>
      <c r="AK34" s="301"/>
    </row>
    <row r="35" spans="3:37" ht="12.75" customHeight="1" outlineLevel="1" x14ac:dyDescent="0.25">
      <c r="D35" s="139" t="str">
        <f>'Line Items'!D2247</f>
        <v>[Schedule 8 Performance Service Groups Line 18]</v>
      </c>
      <c r="E35" s="102"/>
      <c r="F35" s="140" t="str">
        <f t="shared" si="0"/>
        <v>Mins</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285"/>
      <c r="AG35" s="285"/>
      <c r="AI35" s="285"/>
      <c r="AK35" s="301"/>
    </row>
    <row r="36" spans="3:37" ht="12.75" customHeight="1" outlineLevel="1" x14ac:dyDescent="0.25">
      <c r="D36" s="139" t="str">
        <f>'Line Items'!D2248</f>
        <v>[Schedule 8 Performance Service Groups Line 19]</v>
      </c>
      <c r="E36" s="102"/>
      <c r="F36" s="140" t="str">
        <f t="shared" si="0"/>
        <v>Mins</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285"/>
      <c r="AG36" s="285"/>
      <c r="AI36" s="285"/>
      <c r="AK36" s="301"/>
    </row>
    <row r="37" spans="3:37" ht="12.75" customHeight="1" outlineLevel="1" x14ac:dyDescent="0.25">
      <c r="D37" s="111" t="str">
        <f>'Line Items'!D2249</f>
        <v>[Schedule 8 Performance Service Groups Line 20]</v>
      </c>
      <c r="E37" s="287"/>
      <c r="F37" s="150" t="str">
        <f t="shared" si="0"/>
        <v>Mins</v>
      </c>
      <c r="G37" s="288"/>
      <c r="H37" s="288"/>
      <c r="I37" s="288"/>
      <c r="J37" s="288"/>
      <c r="K37" s="288"/>
      <c r="L37" s="288"/>
      <c r="M37" s="288"/>
      <c r="N37" s="288"/>
      <c r="O37" s="288"/>
      <c r="P37" s="288"/>
      <c r="Q37" s="288"/>
      <c r="R37" s="288"/>
      <c r="S37" s="288"/>
      <c r="T37" s="288"/>
      <c r="U37" s="288"/>
      <c r="V37" s="288"/>
      <c r="W37" s="288"/>
      <c r="X37" s="288"/>
      <c r="Y37" s="288"/>
      <c r="Z37" s="288"/>
      <c r="AA37" s="288"/>
      <c r="AB37" s="288"/>
      <c r="AC37" s="289"/>
      <c r="AE37" s="290"/>
      <c r="AG37" s="290"/>
      <c r="AI37" s="290"/>
      <c r="AK37" s="302"/>
    </row>
    <row r="38" spans="3:37" ht="12.75" customHeight="1" outlineLevel="1" x14ac:dyDescent="0.25">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E38" s="103"/>
      <c r="AG38" s="103"/>
      <c r="AI38" s="103"/>
    </row>
    <row r="39" spans="3:37" ht="12.75" customHeight="1" outlineLevel="1" x14ac:dyDescent="0.25">
      <c r="C39" s="186" t="str">
        <f>B$15&amp;": NR Peak"</f>
        <v>Average Minutes Lateness: NR Peak</v>
      </c>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E39" s="103"/>
      <c r="AG39" s="103"/>
      <c r="AI39" s="103"/>
    </row>
    <row r="40" spans="3:37" ht="12.75" customHeight="1" outlineLevel="1" x14ac:dyDescent="0.25">
      <c r="D40" s="345" t="str">
        <f t="shared" ref="D40:D59" si="1">D18</f>
        <v>Schedule 8: East Midlands Local</v>
      </c>
      <c r="E40" s="346"/>
      <c r="F40" s="353" t="str">
        <f>F18</f>
        <v>Mins</v>
      </c>
      <c r="G40" s="348"/>
      <c r="H40" s="348"/>
      <c r="I40" s="413"/>
      <c r="J40" s="413"/>
      <c r="K40" s="413"/>
      <c r="L40" s="413"/>
      <c r="M40" s="413"/>
      <c r="N40" s="413"/>
      <c r="O40" s="413"/>
      <c r="P40" s="413"/>
      <c r="Q40" s="413"/>
      <c r="R40" s="413"/>
      <c r="S40" s="413"/>
      <c r="T40" s="413"/>
      <c r="U40" s="413"/>
      <c r="V40" s="413"/>
      <c r="W40" s="413"/>
      <c r="X40" s="413"/>
      <c r="Y40" s="413"/>
      <c r="Z40" s="413"/>
      <c r="AA40" s="413"/>
      <c r="AB40" s="413"/>
      <c r="AC40" s="414"/>
      <c r="AE40" s="415"/>
      <c r="AF40" s="122"/>
      <c r="AG40" s="415"/>
      <c r="AH40" s="122"/>
      <c r="AI40" s="415"/>
      <c r="AK40" s="361"/>
    </row>
    <row r="41" spans="3:37" ht="12.75" customHeight="1" outlineLevel="1" x14ac:dyDescent="0.25">
      <c r="D41" s="139" t="str">
        <f t="shared" si="1"/>
        <v>Schedule 8: East Midlands Regional</v>
      </c>
      <c r="E41" s="102"/>
      <c r="F41" s="140" t="str">
        <f t="shared" ref="F41:F59" si="2">F19</f>
        <v>Mins</v>
      </c>
      <c r="G41" s="283"/>
      <c r="H41" s="283"/>
      <c r="I41" s="416"/>
      <c r="J41" s="416"/>
      <c r="K41" s="416"/>
      <c r="L41" s="416"/>
      <c r="M41" s="416"/>
      <c r="N41" s="416"/>
      <c r="O41" s="416"/>
      <c r="P41" s="416"/>
      <c r="Q41" s="416"/>
      <c r="R41" s="416"/>
      <c r="S41" s="416"/>
      <c r="T41" s="416"/>
      <c r="U41" s="416"/>
      <c r="V41" s="416"/>
      <c r="W41" s="416"/>
      <c r="X41" s="416"/>
      <c r="Y41" s="416"/>
      <c r="Z41" s="416"/>
      <c r="AA41" s="416"/>
      <c r="AB41" s="416"/>
      <c r="AC41" s="418"/>
      <c r="AE41" s="419"/>
      <c r="AF41" s="122"/>
      <c r="AG41" s="419"/>
      <c r="AH41" s="122"/>
      <c r="AI41" s="419"/>
      <c r="AK41" s="286"/>
    </row>
    <row r="42" spans="3:37" ht="12.75" customHeight="1" outlineLevel="1" x14ac:dyDescent="0.25">
      <c r="D42" s="139" t="str">
        <f t="shared" si="1"/>
        <v>Schedule 8: Liverpool-Norwich</v>
      </c>
      <c r="E42" s="102"/>
      <c r="F42" s="140" t="str">
        <f t="shared" si="2"/>
        <v>Mins</v>
      </c>
      <c r="G42" s="283"/>
      <c r="H42" s="283"/>
      <c r="I42" s="416"/>
      <c r="J42" s="416"/>
      <c r="K42" s="416"/>
      <c r="L42" s="416"/>
      <c r="M42" s="416"/>
      <c r="N42" s="416"/>
      <c r="O42" s="416"/>
      <c r="P42" s="416"/>
      <c r="Q42" s="416"/>
      <c r="R42" s="416"/>
      <c r="S42" s="416"/>
      <c r="T42" s="416"/>
      <c r="U42" s="416"/>
      <c r="V42" s="416"/>
      <c r="W42" s="416"/>
      <c r="X42" s="416"/>
      <c r="Y42" s="416"/>
      <c r="Z42" s="416"/>
      <c r="AA42" s="416"/>
      <c r="AB42" s="416"/>
      <c r="AC42" s="418"/>
      <c r="AE42" s="419"/>
      <c r="AF42" s="122"/>
      <c r="AG42" s="419"/>
      <c r="AH42" s="122"/>
      <c r="AI42" s="419"/>
      <c r="AK42" s="301"/>
    </row>
    <row r="43" spans="3:37" ht="12.75" customHeight="1" outlineLevel="1" x14ac:dyDescent="0.25">
      <c r="D43" s="139" t="str">
        <f t="shared" si="1"/>
        <v>Schedule 8: East Midlands InterCity</v>
      </c>
      <c r="E43" s="102"/>
      <c r="F43" s="140" t="str">
        <f t="shared" si="2"/>
        <v>Mins</v>
      </c>
      <c r="G43" s="283"/>
      <c r="H43" s="283"/>
      <c r="I43" s="416"/>
      <c r="J43" s="416"/>
      <c r="K43" s="416"/>
      <c r="L43" s="416"/>
      <c r="M43" s="416"/>
      <c r="N43" s="416"/>
      <c r="O43" s="416"/>
      <c r="P43" s="416"/>
      <c r="Q43" s="416"/>
      <c r="R43" s="416"/>
      <c r="S43" s="416"/>
      <c r="T43" s="416"/>
      <c r="U43" s="416"/>
      <c r="V43" s="416"/>
      <c r="W43" s="416"/>
      <c r="X43" s="416"/>
      <c r="Y43" s="416"/>
      <c r="Z43" s="416"/>
      <c r="AA43" s="416"/>
      <c r="AB43" s="416"/>
      <c r="AC43" s="418"/>
      <c r="AE43" s="419"/>
      <c r="AF43" s="122"/>
      <c r="AG43" s="419"/>
      <c r="AH43" s="122"/>
      <c r="AI43" s="419"/>
      <c r="AK43" s="301"/>
    </row>
    <row r="44" spans="3:37" ht="12.75" customHeight="1" outlineLevel="1" x14ac:dyDescent="0.25">
      <c r="D44" s="139" t="str">
        <f t="shared" si="1"/>
        <v>Schedule 8: East Midlands Inter-Urban</v>
      </c>
      <c r="E44" s="102"/>
      <c r="F44" s="140" t="str">
        <f t="shared" si="2"/>
        <v>Mins</v>
      </c>
      <c r="G44" s="283"/>
      <c r="H44" s="283"/>
      <c r="I44" s="416"/>
      <c r="J44" s="416"/>
      <c r="K44" s="416"/>
      <c r="L44" s="416"/>
      <c r="M44" s="416"/>
      <c r="N44" s="416"/>
      <c r="O44" s="416"/>
      <c r="P44" s="416"/>
      <c r="Q44" s="416"/>
      <c r="R44" s="416"/>
      <c r="S44" s="416"/>
      <c r="T44" s="416"/>
      <c r="U44" s="416"/>
      <c r="V44" s="416"/>
      <c r="W44" s="416"/>
      <c r="X44" s="416"/>
      <c r="Y44" s="416"/>
      <c r="Z44" s="416"/>
      <c r="AA44" s="416"/>
      <c r="AB44" s="416"/>
      <c r="AC44" s="418"/>
      <c r="AE44" s="419"/>
      <c r="AF44" s="122"/>
      <c r="AG44" s="419"/>
      <c r="AH44" s="122"/>
      <c r="AI44" s="419"/>
      <c r="AK44" s="301"/>
    </row>
    <row r="45" spans="3:37" ht="12.75" customHeight="1" outlineLevel="1" x14ac:dyDescent="0.25">
      <c r="D45" s="139" t="str">
        <f t="shared" si="1"/>
        <v>[Schedule 8 Performance Service Groups Line 6]</v>
      </c>
      <c r="E45" s="102"/>
      <c r="F45" s="140" t="str">
        <f t="shared" si="2"/>
        <v>Mins</v>
      </c>
      <c r="G45" s="283"/>
      <c r="H45" s="283"/>
      <c r="I45" s="416"/>
      <c r="J45" s="416"/>
      <c r="K45" s="416"/>
      <c r="L45" s="416"/>
      <c r="M45" s="416"/>
      <c r="N45" s="416"/>
      <c r="O45" s="416"/>
      <c r="P45" s="416"/>
      <c r="Q45" s="416"/>
      <c r="R45" s="416"/>
      <c r="S45" s="416"/>
      <c r="T45" s="416"/>
      <c r="U45" s="416"/>
      <c r="V45" s="416"/>
      <c r="W45" s="416"/>
      <c r="X45" s="416"/>
      <c r="Y45" s="416"/>
      <c r="Z45" s="416"/>
      <c r="AA45" s="416"/>
      <c r="AB45" s="416"/>
      <c r="AC45" s="418"/>
      <c r="AE45" s="419"/>
      <c r="AF45" s="122"/>
      <c r="AG45" s="419"/>
      <c r="AH45" s="122"/>
      <c r="AI45" s="419"/>
      <c r="AK45" s="301"/>
    </row>
    <row r="46" spans="3:37" ht="12.75" customHeight="1" outlineLevel="1" x14ac:dyDescent="0.25">
      <c r="D46" s="139" t="str">
        <f t="shared" si="1"/>
        <v>[Schedule 8 Performance Service Groups Line 7]</v>
      </c>
      <c r="E46" s="102"/>
      <c r="F46" s="140" t="str">
        <f t="shared" si="2"/>
        <v>Mins</v>
      </c>
      <c r="G46" s="283"/>
      <c r="H46" s="283"/>
      <c r="I46" s="416"/>
      <c r="J46" s="416"/>
      <c r="K46" s="416"/>
      <c r="L46" s="416"/>
      <c r="M46" s="416"/>
      <c r="N46" s="416"/>
      <c r="O46" s="416"/>
      <c r="P46" s="416"/>
      <c r="Q46" s="416"/>
      <c r="R46" s="416"/>
      <c r="S46" s="416"/>
      <c r="T46" s="416"/>
      <c r="U46" s="416"/>
      <c r="V46" s="416"/>
      <c r="W46" s="416"/>
      <c r="X46" s="416"/>
      <c r="Y46" s="416"/>
      <c r="Z46" s="416"/>
      <c r="AA46" s="416"/>
      <c r="AB46" s="416"/>
      <c r="AC46" s="418"/>
      <c r="AE46" s="419"/>
      <c r="AF46" s="122"/>
      <c r="AG46" s="419"/>
      <c r="AH46" s="122"/>
      <c r="AI46" s="419"/>
      <c r="AK46" s="301"/>
    </row>
    <row r="47" spans="3:37" ht="12.75" customHeight="1" outlineLevel="1" x14ac:dyDescent="0.25">
      <c r="D47" s="139" t="str">
        <f t="shared" si="1"/>
        <v>[Schedule 8 Performance Service Groups Line 8]</v>
      </c>
      <c r="E47" s="102"/>
      <c r="F47" s="140" t="str">
        <f t="shared" si="2"/>
        <v>Mins</v>
      </c>
      <c r="G47" s="283"/>
      <c r="H47" s="283"/>
      <c r="I47" s="416"/>
      <c r="J47" s="416"/>
      <c r="K47" s="416"/>
      <c r="L47" s="416"/>
      <c r="M47" s="416"/>
      <c r="N47" s="416"/>
      <c r="O47" s="416"/>
      <c r="P47" s="416"/>
      <c r="Q47" s="416"/>
      <c r="R47" s="416"/>
      <c r="S47" s="416"/>
      <c r="T47" s="416"/>
      <c r="U47" s="416"/>
      <c r="V47" s="416"/>
      <c r="W47" s="416"/>
      <c r="X47" s="416"/>
      <c r="Y47" s="416"/>
      <c r="Z47" s="416"/>
      <c r="AA47" s="416"/>
      <c r="AB47" s="416"/>
      <c r="AC47" s="418"/>
      <c r="AE47" s="419"/>
      <c r="AF47" s="122"/>
      <c r="AG47" s="419"/>
      <c r="AH47" s="122"/>
      <c r="AI47" s="419"/>
      <c r="AK47" s="301"/>
    </row>
    <row r="48" spans="3:37" ht="12.75" customHeight="1" outlineLevel="1" x14ac:dyDescent="0.25">
      <c r="D48" s="139" t="str">
        <f t="shared" si="1"/>
        <v>[Schedule 8 Performance Service Groups Line 9]</v>
      </c>
      <c r="E48" s="102"/>
      <c r="F48" s="140" t="str">
        <f t="shared" si="2"/>
        <v>Mins</v>
      </c>
      <c r="G48" s="283"/>
      <c r="H48" s="283"/>
      <c r="I48" s="416"/>
      <c r="J48" s="416"/>
      <c r="K48" s="416"/>
      <c r="L48" s="416"/>
      <c r="M48" s="416"/>
      <c r="N48" s="416"/>
      <c r="O48" s="416"/>
      <c r="P48" s="416"/>
      <c r="Q48" s="416"/>
      <c r="R48" s="416"/>
      <c r="S48" s="416"/>
      <c r="T48" s="416"/>
      <c r="U48" s="416"/>
      <c r="V48" s="416"/>
      <c r="W48" s="416"/>
      <c r="X48" s="416"/>
      <c r="Y48" s="416"/>
      <c r="Z48" s="416"/>
      <c r="AA48" s="416"/>
      <c r="AB48" s="416"/>
      <c r="AC48" s="418"/>
      <c r="AE48" s="419"/>
      <c r="AF48" s="122"/>
      <c r="AG48" s="419"/>
      <c r="AH48" s="122"/>
      <c r="AI48" s="419"/>
      <c r="AK48" s="301"/>
    </row>
    <row r="49" spans="3:37" ht="12.75" customHeight="1" outlineLevel="1" x14ac:dyDescent="0.25">
      <c r="D49" s="139" t="str">
        <f t="shared" si="1"/>
        <v>[Schedule 8 Performance Service Groups Line 10]</v>
      </c>
      <c r="E49" s="102"/>
      <c r="F49" s="140" t="str">
        <f t="shared" si="2"/>
        <v>Mins</v>
      </c>
      <c r="G49" s="283"/>
      <c r="H49" s="283"/>
      <c r="I49" s="416"/>
      <c r="J49" s="416"/>
      <c r="K49" s="416"/>
      <c r="L49" s="416"/>
      <c r="M49" s="416"/>
      <c r="N49" s="416"/>
      <c r="O49" s="416"/>
      <c r="P49" s="416"/>
      <c r="Q49" s="416"/>
      <c r="R49" s="416"/>
      <c r="S49" s="416"/>
      <c r="T49" s="416"/>
      <c r="U49" s="416"/>
      <c r="V49" s="416"/>
      <c r="W49" s="416"/>
      <c r="X49" s="416"/>
      <c r="Y49" s="416"/>
      <c r="Z49" s="416"/>
      <c r="AA49" s="416"/>
      <c r="AB49" s="416"/>
      <c r="AC49" s="418"/>
      <c r="AE49" s="419"/>
      <c r="AF49" s="122"/>
      <c r="AG49" s="419"/>
      <c r="AH49" s="122"/>
      <c r="AI49" s="419"/>
      <c r="AK49" s="301"/>
    </row>
    <row r="50" spans="3:37" ht="12.75" customHeight="1" outlineLevel="1" x14ac:dyDescent="0.25">
      <c r="D50" s="139" t="str">
        <f t="shared" si="1"/>
        <v>[Schedule 8 Performance Service Groups Line 11]</v>
      </c>
      <c r="E50" s="102"/>
      <c r="F50" s="140" t="str">
        <f t="shared" si="2"/>
        <v>Mins</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285"/>
      <c r="AG50" s="285"/>
      <c r="AI50" s="285"/>
      <c r="AK50" s="301"/>
    </row>
    <row r="51" spans="3:37" ht="12.75" customHeight="1" outlineLevel="1" x14ac:dyDescent="0.25">
      <c r="D51" s="139" t="str">
        <f t="shared" si="1"/>
        <v>[Schedule 8 Performance Service Groups Line 12]</v>
      </c>
      <c r="E51" s="102"/>
      <c r="F51" s="140" t="str">
        <f t="shared" si="2"/>
        <v>Mins</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285"/>
      <c r="AG51" s="285"/>
      <c r="AI51" s="285"/>
      <c r="AK51" s="286"/>
    </row>
    <row r="52" spans="3:37" ht="12.75" customHeight="1" outlineLevel="1" x14ac:dyDescent="0.25">
      <c r="D52" s="139" t="str">
        <f t="shared" si="1"/>
        <v>[Schedule 8 Performance Service Groups Line 13]</v>
      </c>
      <c r="E52" s="102"/>
      <c r="F52" s="140" t="str">
        <f t="shared" si="2"/>
        <v>Mins</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285"/>
      <c r="AG52" s="285"/>
      <c r="AI52" s="285"/>
      <c r="AK52" s="301"/>
    </row>
    <row r="53" spans="3:37" ht="12.75" customHeight="1" outlineLevel="1" x14ac:dyDescent="0.25">
      <c r="D53" s="139" t="str">
        <f t="shared" si="1"/>
        <v>[Schedule 8 Performance Service Groups Line 14]</v>
      </c>
      <c r="E53" s="102"/>
      <c r="F53" s="140" t="str">
        <f t="shared" si="2"/>
        <v>Mins</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285"/>
      <c r="AG53" s="285"/>
      <c r="AI53" s="285"/>
      <c r="AK53" s="301"/>
    </row>
    <row r="54" spans="3:37" ht="12.75" customHeight="1" outlineLevel="1" x14ac:dyDescent="0.25">
      <c r="D54" s="139" t="str">
        <f t="shared" si="1"/>
        <v>[Schedule 8 Performance Service Groups Line 15]</v>
      </c>
      <c r="E54" s="102"/>
      <c r="F54" s="140" t="str">
        <f t="shared" si="2"/>
        <v>Mins</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285"/>
      <c r="AG54" s="285"/>
      <c r="AI54" s="285"/>
      <c r="AK54" s="301"/>
    </row>
    <row r="55" spans="3:37" ht="12.75" customHeight="1" outlineLevel="1" x14ac:dyDescent="0.25">
      <c r="D55" s="139" t="str">
        <f t="shared" si="1"/>
        <v>[Schedule 8 Performance Service Groups Line 16]</v>
      </c>
      <c r="E55" s="102"/>
      <c r="F55" s="140" t="str">
        <f t="shared" si="2"/>
        <v>Mins</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285"/>
      <c r="AG55" s="285"/>
      <c r="AI55" s="285"/>
      <c r="AK55" s="301"/>
    </row>
    <row r="56" spans="3:37" ht="12.75" customHeight="1" outlineLevel="1" x14ac:dyDescent="0.25">
      <c r="D56" s="139" t="str">
        <f t="shared" si="1"/>
        <v>[Schedule 8 Performance Service Groups Line 17]</v>
      </c>
      <c r="E56" s="102"/>
      <c r="F56" s="140" t="str">
        <f t="shared" si="2"/>
        <v>Mins</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285"/>
      <c r="AG56" s="285"/>
      <c r="AI56" s="285"/>
      <c r="AK56" s="301"/>
    </row>
    <row r="57" spans="3:37" ht="12.75" customHeight="1" outlineLevel="1" x14ac:dyDescent="0.25">
      <c r="D57" s="139" t="str">
        <f t="shared" si="1"/>
        <v>[Schedule 8 Performance Service Groups Line 18]</v>
      </c>
      <c r="E57" s="102"/>
      <c r="F57" s="140" t="str">
        <f t="shared" si="2"/>
        <v>Mins</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285"/>
      <c r="AG57" s="285"/>
      <c r="AI57" s="285"/>
      <c r="AK57" s="301"/>
    </row>
    <row r="58" spans="3:37" ht="12.75" customHeight="1" outlineLevel="1" x14ac:dyDescent="0.25">
      <c r="D58" s="139" t="str">
        <f t="shared" si="1"/>
        <v>[Schedule 8 Performance Service Groups Line 19]</v>
      </c>
      <c r="E58" s="102"/>
      <c r="F58" s="140" t="str">
        <f t="shared" si="2"/>
        <v>Mins</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285"/>
      <c r="AG58" s="285"/>
      <c r="AI58" s="285"/>
      <c r="AK58" s="301"/>
    </row>
    <row r="59" spans="3:37" ht="12.75" customHeight="1" outlineLevel="1" x14ac:dyDescent="0.25">
      <c r="D59" s="111" t="str">
        <f t="shared" si="1"/>
        <v>[Schedule 8 Performance Service Groups Line 20]</v>
      </c>
      <c r="E59" s="287"/>
      <c r="F59" s="150" t="str">
        <f t="shared" si="2"/>
        <v>Mins</v>
      </c>
      <c r="G59" s="288"/>
      <c r="H59" s="288"/>
      <c r="I59" s="288"/>
      <c r="J59" s="288"/>
      <c r="K59" s="288"/>
      <c r="L59" s="288"/>
      <c r="M59" s="288"/>
      <c r="N59" s="288"/>
      <c r="O59" s="288"/>
      <c r="P59" s="288"/>
      <c r="Q59" s="288"/>
      <c r="R59" s="288"/>
      <c r="S59" s="288"/>
      <c r="T59" s="288"/>
      <c r="U59" s="288"/>
      <c r="V59" s="288"/>
      <c r="W59" s="288"/>
      <c r="X59" s="288"/>
      <c r="Y59" s="288"/>
      <c r="Z59" s="288"/>
      <c r="AA59" s="288"/>
      <c r="AB59" s="288"/>
      <c r="AC59" s="289"/>
      <c r="AE59" s="290"/>
      <c r="AG59" s="290"/>
      <c r="AI59" s="290"/>
      <c r="AK59" s="363"/>
    </row>
    <row r="60" spans="3:37" ht="12.75" customHeight="1" outlineLevel="1" x14ac:dyDescent="0.25">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E60" s="103"/>
      <c r="AG60" s="103"/>
      <c r="AI60" s="103"/>
    </row>
    <row r="61" spans="3:37" ht="12.75" customHeight="1" outlineLevel="1" x14ac:dyDescent="0.25">
      <c r="C61" s="186" t="str">
        <f>B$15&amp;": TOC Off Peak"</f>
        <v>Average Minutes Lateness: TOC Off Peak</v>
      </c>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E61" s="103"/>
      <c r="AG61" s="103"/>
      <c r="AI61" s="103"/>
    </row>
    <row r="62" spans="3:37" ht="12.75" customHeight="1" outlineLevel="1" x14ac:dyDescent="0.25">
      <c r="D62" s="345" t="str">
        <f t="shared" ref="D62:D81" si="3">D18</f>
        <v>Schedule 8: East Midlands Local</v>
      </c>
      <c r="E62" s="346"/>
      <c r="F62" s="353" t="str">
        <f>F18</f>
        <v>Mins</v>
      </c>
      <c r="G62" s="348"/>
      <c r="H62" s="348"/>
      <c r="I62" s="348"/>
      <c r="J62" s="348"/>
      <c r="K62" s="348"/>
      <c r="L62" s="348"/>
      <c r="M62" s="348"/>
      <c r="N62" s="348"/>
      <c r="O62" s="348"/>
      <c r="P62" s="348"/>
      <c r="Q62" s="348"/>
      <c r="R62" s="348"/>
      <c r="S62" s="348"/>
      <c r="T62" s="348"/>
      <c r="U62" s="348"/>
      <c r="V62" s="348"/>
      <c r="W62" s="348"/>
      <c r="X62" s="348"/>
      <c r="Y62" s="348"/>
      <c r="Z62" s="348"/>
      <c r="AA62" s="348"/>
      <c r="AB62" s="348"/>
      <c r="AC62" s="360"/>
      <c r="AE62" s="415"/>
      <c r="AF62" s="122"/>
      <c r="AG62" s="415"/>
      <c r="AH62" s="122"/>
      <c r="AI62" s="415"/>
      <c r="AK62" s="361"/>
    </row>
    <row r="63" spans="3:37" ht="12.75" customHeight="1" outlineLevel="1" x14ac:dyDescent="0.25">
      <c r="D63" s="139" t="str">
        <f t="shared" si="3"/>
        <v>Schedule 8: East Midlands Regional</v>
      </c>
      <c r="E63" s="102"/>
      <c r="F63" s="140" t="str">
        <f t="shared" ref="F63:F81" si="4">F19</f>
        <v>Mins</v>
      </c>
      <c r="G63" s="283"/>
      <c r="H63" s="283"/>
      <c r="I63" s="283"/>
      <c r="J63" s="283"/>
      <c r="K63" s="283"/>
      <c r="L63" s="283"/>
      <c r="M63" s="283"/>
      <c r="N63" s="283"/>
      <c r="O63" s="283"/>
      <c r="P63" s="283"/>
      <c r="Q63" s="283"/>
      <c r="R63" s="283"/>
      <c r="S63" s="283"/>
      <c r="T63" s="283"/>
      <c r="U63" s="283"/>
      <c r="V63" s="283"/>
      <c r="W63" s="283"/>
      <c r="X63" s="283"/>
      <c r="Y63" s="283"/>
      <c r="Z63" s="283"/>
      <c r="AA63" s="283"/>
      <c r="AB63" s="283"/>
      <c r="AC63" s="284"/>
      <c r="AE63" s="419"/>
      <c r="AF63" s="122"/>
      <c r="AG63" s="419"/>
      <c r="AH63" s="122"/>
      <c r="AI63" s="419"/>
      <c r="AK63" s="286"/>
    </row>
    <row r="64" spans="3:37" ht="12.75" customHeight="1" outlineLevel="1" x14ac:dyDescent="0.25">
      <c r="D64" s="139" t="str">
        <f t="shared" si="3"/>
        <v>Schedule 8: Liverpool-Norwich</v>
      </c>
      <c r="E64" s="102"/>
      <c r="F64" s="140" t="str">
        <f t="shared" si="4"/>
        <v>Mins</v>
      </c>
      <c r="G64" s="283"/>
      <c r="H64" s="283"/>
      <c r="I64" s="283"/>
      <c r="J64" s="283"/>
      <c r="K64" s="283"/>
      <c r="L64" s="283"/>
      <c r="M64" s="283"/>
      <c r="N64" s="283"/>
      <c r="O64" s="283"/>
      <c r="P64" s="283"/>
      <c r="Q64" s="283"/>
      <c r="R64" s="283"/>
      <c r="S64" s="283"/>
      <c r="T64" s="283"/>
      <c r="U64" s="283"/>
      <c r="V64" s="283"/>
      <c r="W64" s="283"/>
      <c r="X64" s="283"/>
      <c r="Y64" s="283"/>
      <c r="Z64" s="283"/>
      <c r="AA64" s="283"/>
      <c r="AB64" s="283"/>
      <c r="AC64" s="284"/>
      <c r="AE64" s="419"/>
      <c r="AF64" s="122"/>
      <c r="AG64" s="419"/>
      <c r="AH64" s="122"/>
      <c r="AI64" s="419"/>
      <c r="AK64" s="301"/>
    </row>
    <row r="65" spans="4:37" ht="12.75" customHeight="1" outlineLevel="1" x14ac:dyDescent="0.25">
      <c r="D65" s="139" t="str">
        <f t="shared" si="3"/>
        <v>Schedule 8: East Midlands InterCity</v>
      </c>
      <c r="E65" s="102"/>
      <c r="F65" s="140" t="str">
        <f t="shared" si="4"/>
        <v>Mins</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419"/>
      <c r="AF65" s="122"/>
      <c r="AG65" s="419"/>
      <c r="AH65" s="122"/>
      <c r="AI65" s="419"/>
      <c r="AK65" s="301"/>
    </row>
    <row r="66" spans="4:37" ht="12.75" customHeight="1" outlineLevel="1" x14ac:dyDescent="0.25">
      <c r="D66" s="139" t="str">
        <f t="shared" si="3"/>
        <v>Schedule 8: East Midlands Inter-Urban</v>
      </c>
      <c r="E66" s="102"/>
      <c r="F66" s="140" t="str">
        <f t="shared" si="4"/>
        <v>Mins</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419"/>
      <c r="AF66" s="122"/>
      <c r="AG66" s="419"/>
      <c r="AH66" s="122"/>
      <c r="AI66" s="419"/>
      <c r="AK66" s="301"/>
    </row>
    <row r="67" spans="4:37" ht="12.75" customHeight="1" outlineLevel="1" x14ac:dyDescent="0.25">
      <c r="D67" s="139" t="str">
        <f t="shared" si="3"/>
        <v>[Schedule 8 Performance Service Groups Line 6]</v>
      </c>
      <c r="E67" s="102"/>
      <c r="F67" s="140" t="str">
        <f t="shared" si="4"/>
        <v>Mins</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419"/>
      <c r="AF67" s="122"/>
      <c r="AG67" s="419"/>
      <c r="AH67" s="122"/>
      <c r="AI67" s="419"/>
      <c r="AK67" s="301"/>
    </row>
    <row r="68" spans="4:37" ht="12.75" customHeight="1" outlineLevel="1" x14ac:dyDescent="0.25">
      <c r="D68" s="139" t="str">
        <f t="shared" si="3"/>
        <v>[Schedule 8 Performance Service Groups Line 7]</v>
      </c>
      <c r="E68" s="102"/>
      <c r="F68" s="140" t="str">
        <f t="shared" si="4"/>
        <v>Mins</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419"/>
      <c r="AF68" s="122"/>
      <c r="AG68" s="419"/>
      <c r="AH68" s="122"/>
      <c r="AI68" s="419"/>
      <c r="AK68" s="301"/>
    </row>
    <row r="69" spans="4:37" ht="12.75" customHeight="1" outlineLevel="1" x14ac:dyDescent="0.25">
      <c r="D69" s="139" t="str">
        <f t="shared" si="3"/>
        <v>[Schedule 8 Performance Service Groups Line 8]</v>
      </c>
      <c r="E69" s="102"/>
      <c r="F69" s="140" t="str">
        <f t="shared" si="4"/>
        <v>Mins</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419"/>
      <c r="AF69" s="122"/>
      <c r="AG69" s="419"/>
      <c r="AH69" s="122"/>
      <c r="AI69" s="419"/>
      <c r="AK69" s="301"/>
    </row>
    <row r="70" spans="4:37" ht="12.75" customHeight="1" outlineLevel="1" x14ac:dyDescent="0.25">
      <c r="D70" s="139" t="str">
        <f t="shared" si="3"/>
        <v>[Schedule 8 Performance Service Groups Line 9]</v>
      </c>
      <c r="E70" s="102"/>
      <c r="F70" s="140" t="str">
        <f t="shared" si="4"/>
        <v>Mins</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419"/>
      <c r="AF70" s="122"/>
      <c r="AG70" s="419"/>
      <c r="AH70" s="122"/>
      <c r="AI70" s="419"/>
      <c r="AK70" s="301"/>
    </row>
    <row r="71" spans="4:37" ht="12.75" customHeight="1" outlineLevel="1" x14ac:dyDescent="0.25">
      <c r="D71" s="139" t="str">
        <f t="shared" si="3"/>
        <v>[Schedule 8 Performance Service Groups Line 10]</v>
      </c>
      <c r="E71" s="102"/>
      <c r="F71" s="140" t="str">
        <f t="shared" si="4"/>
        <v>Mins</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419"/>
      <c r="AF71" s="122"/>
      <c r="AG71" s="419"/>
      <c r="AH71" s="122"/>
      <c r="AI71" s="419"/>
      <c r="AK71" s="301"/>
    </row>
    <row r="72" spans="4:37" ht="12.75" customHeight="1" outlineLevel="1" x14ac:dyDescent="0.25">
      <c r="D72" s="139" t="str">
        <f t="shared" si="3"/>
        <v>[Schedule 8 Performance Service Groups Line 11]</v>
      </c>
      <c r="E72" s="102"/>
      <c r="F72" s="140" t="str">
        <f t="shared" si="4"/>
        <v>Mins</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285"/>
      <c r="AG72" s="285"/>
      <c r="AI72" s="285"/>
      <c r="AK72" s="301"/>
    </row>
    <row r="73" spans="4:37" ht="12.75" customHeight="1" outlineLevel="1" x14ac:dyDescent="0.25">
      <c r="D73" s="139" t="str">
        <f t="shared" si="3"/>
        <v>[Schedule 8 Performance Service Groups Line 12]</v>
      </c>
      <c r="E73" s="102"/>
      <c r="F73" s="140" t="str">
        <f t="shared" si="4"/>
        <v>Mins</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285"/>
      <c r="AG73" s="285"/>
      <c r="AI73" s="285"/>
      <c r="AK73" s="286"/>
    </row>
    <row r="74" spans="4:37" ht="12.75" customHeight="1" outlineLevel="1" x14ac:dyDescent="0.25">
      <c r="D74" s="139" t="str">
        <f t="shared" si="3"/>
        <v>[Schedule 8 Performance Service Groups Line 13]</v>
      </c>
      <c r="E74" s="102"/>
      <c r="F74" s="140" t="str">
        <f t="shared" si="4"/>
        <v>Mins</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285"/>
      <c r="AG74" s="285"/>
      <c r="AI74" s="285"/>
      <c r="AK74" s="301"/>
    </row>
    <row r="75" spans="4:37" ht="12.75" customHeight="1" outlineLevel="1" x14ac:dyDescent="0.25">
      <c r="D75" s="139" t="str">
        <f t="shared" si="3"/>
        <v>[Schedule 8 Performance Service Groups Line 14]</v>
      </c>
      <c r="E75" s="102"/>
      <c r="F75" s="140" t="str">
        <f t="shared" si="4"/>
        <v>Mins</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285"/>
      <c r="AG75" s="285"/>
      <c r="AI75" s="285"/>
      <c r="AK75" s="301"/>
    </row>
    <row r="76" spans="4:37" ht="12.75" customHeight="1" outlineLevel="1" x14ac:dyDescent="0.25">
      <c r="D76" s="139" t="str">
        <f t="shared" si="3"/>
        <v>[Schedule 8 Performance Service Groups Line 15]</v>
      </c>
      <c r="E76" s="102"/>
      <c r="F76" s="140" t="str">
        <f t="shared" si="4"/>
        <v>Mins</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285"/>
      <c r="AG76" s="285"/>
      <c r="AI76" s="285"/>
      <c r="AK76" s="301"/>
    </row>
    <row r="77" spans="4:37" ht="12.75" customHeight="1" outlineLevel="1" x14ac:dyDescent="0.25">
      <c r="D77" s="139" t="str">
        <f t="shared" si="3"/>
        <v>[Schedule 8 Performance Service Groups Line 16]</v>
      </c>
      <c r="E77" s="102"/>
      <c r="F77" s="140" t="str">
        <f t="shared" si="4"/>
        <v>Mins</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285"/>
      <c r="AG77" s="285"/>
      <c r="AI77" s="285"/>
      <c r="AK77" s="301"/>
    </row>
    <row r="78" spans="4:37" ht="12.75" customHeight="1" outlineLevel="1" x14ac:dyDescent="0.25">
      <c r="D78" s="139" t="str">
        <f t="shared" si="3"/>
        <v>[Schedule 8 Performance Service Groups Line 17]</v>
      </c>
      <c r="E78" s="102"/>
      <c r="F78" s="140" t="str">
        <f t="shared" si="4"/>
        <v>Mins</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285"/>
      <c r="AG78" s="285"/>
      <c r="AI78" s="285"/>
      <c r="AK78" s="301"/>
    </row>
    <row r="79" spans="4:37" ht="12.75" customHeight="1" outlineLevel="1" x14ac:dyDescent="0.25">
      <c r="D79" s="139" t="str">
        <f t="shared" si="3"/>
        <v>[Schedule 8 Performance Service Groups Line 18]</v>
      </c>
      <c r="E79" s="102"/>
      <c r="F79" s="140" t="str">
        <f t="shared" si="4"/>
        <v>Mins</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285"/>
      <c r="AG79" s="285"/>
      <c r="AI79" s="285"/>
      <c r="AK79" s="301"/>
    </row>
    <row r="80" spans="4:37" ht="12.75" customHeight="1" outlineLevel="1" x14ac:dyDescent="0.25">
      <c r="D80" s="139" t="str">
        <f t="shared" si="3"/>
        <v>[Schedule 8 Performance Service Groups Line 19]</v>
      </c>
      <c r="E80" s="102"/>
      <c r="F80" s="140" t="str">
        <f t="shared" si="4"/>
        <v>Mins</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285"/>
      <c r="AG80" s="285"/>
      <c r="AI80" s="285"/>
      <c r="AK80" s="301"/>
    </row>
    <row r="81" spans="3:37" ht="12.75" customHeight="1" outlineLevel="1" x14ac:dyDescent="0.25">
      <c r="D81" s="111" t="str">
        <f t="shared" si="3"/>
        <v>[Schedule 8 Performance Service Groups Line 20]</v>
      </c>
      <c r="E81" s="287"/>
      <c r="F81" s="150" t="str">
        <f t="shared" si="4"/>
        <v>Mins</v>
      </c>
      <c r="G81" s="288"/>
      <c r="H81" s="288"/>
      <c r="I81" s="288"/>
      <c r="J81" s="288"/>
      <c r="K81" s="288"/>
      <c r="L81" s="288"/>
      <c r="M81" s="288"/>
      <c r="N81" s="288"/>
      <c r="O81" s="288"/>
      <c r="P81" s="288"/>
      <c r="Q81" s="288"/>
      <c r="R81" s="288"/>
      <c r="S81" s="288"/>
      <c r="T81" s="288"/>
      <c r="U81" s="288"/>
      <c r="V81" s="288"/>
      <c r="W81" s="288"/>
      <c r="X81" s="288"/>
      <c r="Y81" s="288"/>
      <c r="Z81" s="288"/>
      <c r="AA81" s="288"/>
      <c r="AB81" s="288"/>
      <c r="AC81" s="289"/>
      <c r="AE81" s="290"/>
      <c r="AG81" s="290"/>
      <c r="AI81" s="290"/>
      <c r="AK81" s="363"/>
    </row>
    <row r="82" spans="3:37" ht="12.75" customHeight="1" outlineLevel="1" x14ac:dyDescent="0.25">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E82" s="103"/>
      <c r="AG82" s="103"/>
      <c r="AI82" s="103"/>
    </row>
    <row r="83" spans="3:37" ht="12.75" customHeight="1" outlineLevel="1" x14ac:dyDescent="0.25">
      <c r="C83" s="186" t="str">
        <f>B$15&amp;": NR Off Peak"</f>
        <v>Average Minutes Lateness: NR Off Peak</v>
      </c>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E83" s="103"/>
      <c r="AG83" s="103"/>
      <c r="AI83" s="103"/>
    </row>
    <row r="84" spans="3:37" ht="12.75" customHeight="1" outlineLevel="1" x14ac:dyDescent="0.25">
      <c r="D84" s="345" t="str">
        <f>D18</f>
        <v>Schedule 8: East Midlands Local</v>
      </c>
      <c r="E84" s="346"/>
      <c r="F84" s="353" t="str">
        <f>F18</f>
        <v>Mins</v>
      </c>
      <c r="G84" s="348"/>
      <c r="H84" s="348"/>
      <c r="I84" s="348"/>
      <c r="J84" s="348"/>
      <c r="K84" s="348"/>
      <c r="L84" s="348"/>
      <c r="M84" s="348"/>
      <c r="N84" s="348"/>
      <c r="O84" s="348"/>
      <c r="P84" s="348"/>
      <c r="Q84" s="348"/>
      <c r="R84" s="348"/>
      <c r="S84" s="348"/>
      <c r="T84" s="348"/>
      <c r="U84" s="348"/>
      <c r="V84" s="348"/>
      <c r="W84" s="348"/>
      <c r="X84" s="348"/>
      <c r="Y84" s="348"/>
      <c r="Z84" s="348"/>
      <c r="AA84" s="348"/>
      <c r="AB84" s="348"/>
      <c r="AC84" s="360"/>
      <c r="AE84" s="415"/>
      <c r="AF84" s="122"/>
      <c r="AG84" s="415"/>
      <c r="AH84" s="122"/>
      <c r="AI84" s="415"/>
      <c r="AK84" s="361"/>
    </row>
    <row r="85" spans="3:37" ht="12.75" customHeight="1" outlineLevel="1" x14ac:dyDescent="0.25">
      <c r="D85" s="139" t="str">
        <f t="shared" ref="D85:D103" si="5">D19</f>
        <v>Schedule 8: East Midlands Regional</v>
      </c>
      <c r="E85" s="102"/>
      <c r="F85" s="140" t="str">
        <f t="shared" ref="F85:F103" si="6">F19</f>
        <v>Mins</v>
      </c>
      <c r="G85" s="283"/>
      <c r="H85" s="283"/>
      <c r="I85" s="283"/>
      <c r="J85" s="283"/>
      <c r="K85" s="283"/>
      <c r="L85" s="283"/>
      <c r="M85" s="283"/>
      <c r="N85" s="283"/>
      <c r="O85" s="283"/>
      <c r="P85" s="283"/>
      <c r="Q85" s="283"/>
      <c r="R85" s="283"/>
      <c r="S85" s="283"/>
      <c r="T85" s="283"/>
      <c r="U85" s="283"/>
      <c r="V85" s="283"/>
      <c r="W85" s="283"/>
      <c r="X85" s="283"/>
      <c r="Y85" s="283"/>
      <c r="Z85" s="283"/>
      <c r="AA85" s="283"/>
      <c r="AB85" s="283"/>
      <c r="AC85" s="284"/>
      <c r="AE85" s="419"/>
      <c r="AF85" s="122"/>
      <c r="AG85" s="419"/>
      <c r="AH85" s="122"/>
      <c r="AI85" s="419"/>
      <c r="AK85" s="286"/>
    </row>
    <row r="86" spans="3:37" ht="12.75" customHeight="1" outlineLevel="1" x14ac:dyDescent="0.25">
      <c r="D86" s="139" t="str">
        <f t="shared" si="5"/>
        <v>Schedule 8: Liverpool-Norwich</v>
      </c>
      <c r="E86" s="102"/>
      <c r="F86" s="140" t="str">
        <f t="shared" si="6"/>
        <v>Mins</v>
      </c>
      <c r="G86" s="283"/>
      <c r="H86" s="283"/>
      <c r="I86" s="283"/>
      <c r="J86" s="283"/>
      <c r="K86" s="283"/>
      <c r="L86" s="283"/>
      <c r="M86" s="283"/>
      <c r="N86" s="283"/>
      <c r="O86" s="283"/>
      <c r="P86" s="283"/>
      <c r="Q86" s="283"/>
      <c r="R86" s="283"/>
      <c r="S86" s="283"/>
      <c r="T86" s="283"/>
      <c r="U86" s="283"/>
      <c r="V86" s="283"/>
      <c r="W86" s="283"/>
      <c r="X86" s="283"/>
      <c r="Y86" s="283"/>
      <c r="Z86" s="283"/>
      <c r="AA86" s="283"/>
      <c r="AB86" s="283"/>
      <c r="AC86" s="284"/>
      <c r="AE86" s="419"/>
      <c r="AF86" s="122"/>
      <c r="AG86" s="419"/>
      <c r="AH86" s="122"/>
      <c r="AI86" s="419"/>
      <c r="AK86" s="301"/>
    </row>
    <row r="87" spans="3:37" ht="12.75" customHeight="1" outlineLevel="1" x14ac:dyDescent="0.25">
      <c r="D87" s="139" t="str">
        <f t="shared" si="5"/>
        <v>Schedule 8: East Midlands InterCity</v>
      </c>
      <c r="E87" s="102"/>
      <c r="F87" s="140" t="str">
        <f t="shared" si="6"/>
        <v>Mins</v>
      </c>
      <c r="G87" s="283"/>
      <c r="H87" s="283"/>
      <c r="I87" s="283"/>
      <c r="J87" s="283"/>
      <c r="K87" s="283"/>
      <c r="L87" s="283"/>
      <c r="M87" s="283"/>
      <c r="N87" s="283"/>
      <c r="O87" s="283"/>
      <c r="P87" s="283"/>
      <c r="Q87" s="283"/>
      <c r="R87" s="283"/>
      <c r="S87" s="283"/>
      <c r="T87" s="283"/>
      <c r="U87" s="283"/>
      <c r="V87" s="283"/>
      <c r="W87" s="283"/>
      <c r="X87" s="283"/>
      <c r="Y87" s="283"/>
      <c r="Z87" s="283"/>
      <c r="AA87" s="283"/>
      <c r="AB87" s="283"/>
      <c r="AC87" s="284"/>
      <c r="AE87" s="419"/>
      <c r="AF87" s="122"/>
      <c r="AG87" s="419"/>
      <c r="AH87" s="122"/>
      <c r="AI87" s="419"/>
      <c r="AK87" s="301"/>
    </row>
    <row r="88" spans="3:37" ht="12.75" customHeight="1" outlineLevel="1" x14ac:dyDescent="0.25">
      <c r="D88" s="139" t="str">
        <f t="shared" si="5"/>
        <v>Schedule 8: East Midlands Inter-Urban</v>
      </c>
      <c r="E88" s="102"/>
      <c r="F88" s="140" t="str">
        <f t="shared" si="6"/>
        <v>Mins</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419"/>
      <c r="AF88" s="122"/>
      <c r="AG88" s="419"/>
      <c r="AH88" s="122"/>
      <c r="AI88" s="419"/>
      <c r="AK88" s="301"/>
    </row>
    <row r="89" spans="3:37" ht="12.75" customHeight="1" outlineLevel="1" x14ac:dyDescent="0.25">
      <c r="D89" s="139" t="str">
        <f t="shared" si="5"/>
        <v>[Schedule 8 Performance Service Groups Line 6]</v>
      </c>
      <c r="E89" s="102"/>
      <c r="F89" s="140" t="str">
        <f t="shared" si="6"/>
        <v>Mins</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419"/>
      <c r="AF89" s="122"/>
      <c r="AG89" s="419"/>
      <c r="AH89" s="122"/>
      <c r="AI89" s="419"/>
      <c r="AK89" s="301"/>
    </row>
    <row r="90" spans="3:37" ht="12.75" customHeight="1" outlineLevel="1" x14ac:dyDescent="0.25">
      <c r="D90" s="139" t="str">
        <f t="shared" si="5"/>
        <v>[Schedule 8 Performance Service Groups Line 7]</v>
      </c>
      <c r="E90" s="102"/>
      <c r="F90" s="140" t="str">
        <f t="shared" si="6"/>
        <v>Mins</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419"/>
      <c r="AF90" s="122"/>
      <c r="AG90" s="419"/>
      <c r="AH90" s="122"/>
      <c r="AI90" s="419"/>
      <c r="AK90" s="301"/>
    </row>
    <row r="91" spans="3:37" ht="12.75" customHeight="1" outlineLevel="1" x14ac:dyDescent="0.25">
      <c r="D91" s="139" t="str">
        <f t="shared" si="5"/>
        <v>[Schedule 8 Performance Service Groups Line 8]</v>
      </c>
      <c r="E91" s="102"/>
      <c r="F91" s="140" t="str">
        <f t="shared" si="6"/>
        <v>Mins</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419"/>
      <c r="AF91" s="122"/>
      <c r="AG91" s="419"/>
      <c r="AH91" s="122"/>
      <c r="AI91" s="419"/>
      <c r="AK91" s="301"/>
    </row>
    <row r="92" spans="3:37" ht="12.75" customHeight="1" outlineLevel="1" x14ac:dyDescent="0.25">
      <c r="D92" s="139" t="str">
        <f t="shared" si="5"/>
        <v>[Schedule 8 Performance Service Groups Line 9]</v>
      </c>
      <c r="E92" s="102"/>
      <c r="F92" s="140" t="str">
        <f t="shared" si="6"/>
        <v>Mins</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419"/>
      <c r="AF92" s="122"/>
      <c r="AG92" s="419"/>
      <c r="AH92" s="122"/>
      <c r="AI92" s="419"/>
      <c r="AK92" s="301"/>
    </row>
    <row r="93" spans="3:37" ht="12.75" customHeight="1" outlineLevel="1" x14ac:dyDescent="0.25">
      <c r="D93" s="139" t="str">
        <f t="shared" si="5"/>
        <v>[Schedule 8 Performance Service Groups Line 10]</v>
      </c>
      <c r="E93" s="102"/>
      <c r="F93" s="140" t="str">
        <f t="shared" si="6"/>
        <v>Mins</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419"/>
      <c r="AF93" s="122"/>
      <c r="AG93" s="419"/>
      <c r="AH93" s="122"/>
      <c r="AI93" s="419"/>
      <c r="AK93" s="301"/>
    </row>
    <row r="94" spans="3:37" ht="12.75" customHeight="1" outlineLevel="1" x14ac:dyDescent="0.25">
      <c r="D94" s="139" t="str">
        <f t="shared" si="5"/>
        <v>[Schedule 8 Performance Service Groups Line 11]</v>
      </c>
      <c r="E94" s="102"/>
      <c r="F94" s="140" t="str">
        <f t="shared" si="6"/>
        <v>Mins</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285"/>
      <c r="AG94" s="285"/>
      <c r="AI94" s="285"/>
      <c r="AK94" s="301"/>
    </row>
    <row r="95" spans="3:37" ht="12.75" customHeight="1" outlineLevel="1" x14ac:dyDescent="0.25">
      <c r="D95" s="139" t="str">
        <f t="shared" si="5"/>
        <v>[Schedule 8 Performance Service Groups Line 12]</v>
      </c>
      <c r="E95" s="102"/>
      <c r="F95" s="140" t="str">
        <f t="shared" si="6"/>
        <v>Mins</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285"/>
      <c r="AG95" s="285"/>
      <c r="AI95" s="285"/>
      <c r="AK95" s="286"/>
    </row>
    <row r="96" spans="3:37" ht="12.75" customHeight="1" outlineLevel="1" x14ac:dyDescent="0.25">
      <c r="D96" s="139" t="str">
        <f t="shared" si="5"/>
        <v>[Schedule 8 Performance Service Groups Line 13]</v>
      </c>
      <c r="E96" s="102"/>
      <c r="F96" s="140" t="str">
        <f t="shared" si="6"/>
        <v>Mins</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285"/>
      <c r="AG96" s="285"/>
      <c r="AI96" s="285"/>
      <c r="AK96" s="301"/>
    </row>
    <row r="97" spans="2:37" ht="12.75" customHeight="1" outlineLevel="1" x14ac:dyDescent="0.25">
      <c r="D97" s="139" t="str">
        <f t="shared" si="5"/>
        <v>[Schedule 8 Performance Service Groups Line 14]</v>
      </c>
      <c r="E97" s="102"/>
      <c r="F97" s="140" t="str">
        <f t="shared" si="6"/>
        <v>Mins</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285"/>
      <c r="AG97" s="285"/>
      <c r="AI97" s="285"/>
      <c r="AK97" s="301"/>
    </row>
    <row r="98" spans="2:37" ht="12.75" customHeight="1" outlineLevel="1" x14ac:dyDescent="0.25">
      <c r="D98" s="139" t="str">
        <f t="shared" si="5"/>
        <v>[Schedule 8 Performance Service Groups Line 15]</v>
      </c>
      <c r="E98" s="102"/>
      <c r="F98" s="140" t="str">
        <f t="shared" si="6"/>
        <v>Mins</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285"/>
      <c r="AG98" s="285"/>
      <c r="AI98" s="285"/>
      <c r="AK98" s="301"/>
    </row>
    <row r="99" spans="2:37" ht="12.75" customHeight="1" outlineLevel="1" x14ac:dyDescent="0.25">
      <c r="D99" s="139" t="str">
        <f t="shared" si="5"/>
        <v>[Schedule 8 Performance Service Groups Line 16]</v>
      </c>
      <c r="E99" s="102"/>
      <c r="F99" s="140" t="str">
        <f t="shared" si="6"/>
        <v>Mins</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285"/>
      <c r="AG99" s="285"/>
      <c r="AI99" s="285"/>
      <c r="AK99" s="301"/>
    </row>
    <row r="100" spans="2:37" ht="12.75" customHeight="1" outlineLevel="1" x14ac:dyDescent="0.25">
      <c r="D100" s="139" t="str">
        <f t="shared" si="5"/>
        <v>[Schedule 8 Performance Service Groups Line 17]</v>
      </c>
      <c r="E100" s="102"/>
      <c r="F100" s="140" t="str">
        <f t="shared" si="6"/>
        <v>Mins</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285"/>
      <c r="AG100" s="285"/>
      <c r="AI100" s="285"/>
      <c r="AK100" s="301"/>
    </row>
    <row r="101" spans="2:37" ht="12.75" customHeight="1" outlineLevel="1" x14ac:dyDescent="0.25">
      <c r="D101" s="139" t="str">
        <f t="shared" si="5"/>
        <v>[Schedule 8 Performance Service Groups Line 18]</v>
      </c>
      <c r="E101" s="102"/>
      <c r="F101" s="140" t="str">
        <f t="shared" si="6"/>
        <v>Mins</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285"/>
      <c r="AG101" s="285"/>
      <c r="AI101" s="285"/>
      <c r="AK101" s="301"/>
    </row>
    <row r="102" spans="2:37" ht="12.75" customHeight="1" outlineLevel="1" x14ac:dyDescent="0.25">
      <c r="D102" s="139" t="str">
        <f t="shared" si="5"/>
        <v>[Schedule 8 Performance Service Groups Line 19]</v>
      </c>
      <c r="E102" s="102"/>
      <c r="F102" s="140" t="str">
        <f t="shared" si="6"/>
        <v>Mins</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285"/>
      <c r="AG102" s="285"/>
      <c r="AI102" s="285"/>
      <c r="AK102" s="301"/>
    </row>
    <row r="103" spans="2:37" ht="12.75" customHeight="1" outlineLevel="1" x14ac:dyDescent="0.25">
      <c r="D103" s="111" t="str">
        <f t="shared" si="5"/>
        <v>[Schedule 8 Performance Service Groups Line 20]</v>
      </c>
      <c r="E103" s="287"/>
      <c r="F103" s="150" t="str">
        <f t="shared" si="6"/>
        <v>Mins</v>
      </c>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9"/>
      <c r="AE103" s="290"/>
      <c r="AG103" s="290"/>
      <c r="AI103" s="290"/>
      <c r="AK103" s="363"/>
    </row>
    <row r="104" spans="2:37" x14ac:dyDescent="0.25">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E104" s="103"/>
      <c r="AG104" s="103"/>
      <c r="AI104" s="103"/>
    </row>
    <row r="105" spans="2:37" ht="14.4" x14ac:dyDescent="0.25">
      <c r="B105" s="17" t="s">
        <v>680</v>
      </c>
      <c r="C105" s="17"/>
      <c r="D105" s="277"/>
      <c r="E105" s="277"/>
      <c r="F105" s="17"/>
      <c r="G105" s="388"/>
      <c r="H105" s="388"/>
      <c r="I105" s="388"/>
      <c r="J105" s="388"/>
      <c r="K105" s="388"/>
      <c r="L105" s="388"/>
      <c r="M105" s="388"/>
      <c r="N105" s="388"/>
      <c r="O105" s="388"/>
      <c r="P105" s="388"/>
      <c r="Q105" s="388"/>
      <c r="R105" s="388"/>
      <c r="S105" s="388"/>
      <c r="T105" s="388"/>
      <c r="U105" s="388"/>
      <c r="V105" s="388"/>
      <c r="W105" s="388"/>
      <c r="X105" s="388"/>
      <c r="Y105" s="388"/>
      <c r="Z105" s="388"/>
      <c r="AA105" s="388"/>
      <c r="AB105" s="388"/>
      <c r="AC105" s="388"/>
      <c r="AD105" s="17"/>
      <c r="AE105" s="388"/>
      <c r="AF105" s="17"/>
      <c r="AG105" s="388"/>
      <c r="AH105" s="17"/>
      <c r="AI105" s="388"/>
      <c r="AJ105" s="17"/>
      <c r="AK105" s="17"/>
    </row>
    <row r="106" spans="2:37" ht="12.75" customHeight="1" outlineLevel="1" x14ac:dyDescent="0.25">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E106" s="103"/>
      <c r="AG106" s="103"/>
      <c r="AI106" s="103"/>
    </row>
    <row r="107" spans="2:37" ht="12.75" customHeight="1" outlineLevel="1" x14ac:dyDescent="0.25">
      <c r="C107" s="186" t="str">
        <f>B$105&amp;": TOC Peak"</f>
        <v>Schedule 8 Payments: TOC Peak</v>
      </c>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E107" s="103"/>
      <c r="AG107" s="103"/>
      <c r="AI107" s="103"/>
    </row>
    <row r="108" spans="2:37" ht="12.75" customHeight="1" outlineLevel="1" x14ac:dyDescent="0.25">
      <c r="D108" s="345" t="str">
        <f t="shared" ref="D108:D127" si="7">D18</f>
        <v>Schedule 8: East Midlands Local</v>
      </c>
      <c r="E108" s="346"/>
      <c r="F108" s="479" t="s">
        <v>556</v>
      </c>
      <c r="G108" s="348"/>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60"/>
      <c r="AE108" s="415"/>
      <c r="AF108" s="122"/>
      <c r="AG108" s="415"/>
      <c r="AH108" s="122"/>
      <c r="AI108" s="415"/>
      <c r="AK108" s="361"/>
    </row>
    <row r="109" spans="2:37" ht="12.75" customHeight="1" outlineLevel="1" x14ac:dyDescent="0.25">
      <c r="D109" s="139" t="str">
        <f t="shared" si="7"/>
        <v>Schedule 8: East Midlands Regional</v>
      </c>
      <c r="E109" s="102"/>
      <c r="F109" s="140" t="str">
        <f t="shared" ref="F109:F127" si="8">F108</f>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419"/>
      <c r="AF109" s="122"/>
      <c r="AG109" s="419"/>
      <c r="AH109" s="122"/>
      <c r="AI109" s="419"/>
      <c r="AK109" s="286"/>
    </row>
    <row r="110" spans="2:37" ht="12.75" customHeight="1" outlineLevel="1" x14ac:dyDescent="0.25">
      <c r="D110" s="139" t="str">
        <f t="shared" si="7"/>
        <v>Schedule 8: Liverpool-Norwich</v>
      </c>
      <c r="E110" s="102"/>
      <c r="F110" s="140" t="str">
        <f t="shared" si="8"/>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419"/>
      <c r="AF110" s="122"/>
      <c r="AG110" s="419"/>
      <c r="AH110" s="122"/>
      <c r="AI110" s="419"/>
      <c r="AK110" s="301"/>
    </row>
    <row r="111" spans="2:37" ht="12.75" customHeight="1" outlineLevel="1" x14ac:dyDescent="0.25">
      <c r="D111" s="139" t="str">
        <f t="shared" si="7"/>
        <v>Schedule 8: East Midlands InterCity</v>
      </c>
      <c r="E111" s="102"/>
      <c r="F111" s="140" t="str">
        <f t="shared" si="8"/>
        <v>£000</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419"/>
      <c r="AF111" s="122"/>
      <c r="AG111" s="419"/>
      <c r="AH111" s="122"/>
      <c r="AI111" s="419"/>
      <c r="AK111" s="301"/>
    </row>
    <row r="112" spans="2:37" ht="12.75" customHeight="1" outlineLevel="1" x14ac:dyDescent="0.25">
      <c r="D112" s="139" t="str">
        <f t="shared" si="7"/>
        <v>Schedule 8: East Midlands Inter-Urban</v>
      </c>
      <c r="E112" s="102"/>
      <c r="F112" s="140" t="str">
        <f t="shared" si="8"/>
        <v>£000</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419"/>
      <c r="AF112" s="122"/>
      <c r="AG112" s="419"/>
      <c r="AH112" s="122"/>
      <c r="AI112" s="419"/>
      <c r="AK112" s="301"/>
    </row>
    <row r="113" spans="4:37" ht="12.75" customHeight="1" outlineLevel="1" x14ac:dyDescent="0.25">
      <c r="D113" s="139" t="str">
        <f t="shared" si="7"/>
        <v>[Schedule 8 Performance Service Groups Line 6]</v>
      </c>
      <c r="E113" s="102"/>
      <c r="F113" s="140" t="str">
        <f t="shared" si="8"/>
        <v>£000</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419"/>
      <c r="AF113" s="122"/>
      <c r="AG113" s="419"/>
      <c r="AH113" s="122"/>
      <c r="AI113" s="419"/>
      <c r="AK113" s="301"/>
    </row>
    <row r="114" spans="4:37" ht="12.75" customHeight="1" outlineLevel="1" x14ac:dyDescent="0.25">
      <c r="D114" s="139" t="str">
        <f t="shared" si="7"/>
        <v>[Schedule 8 Performance Service Groups Line 7]</v>
      </c>
      <c r="E114" s="102"/>
      <c r="F114" s="140" t="str">
        <f t="shared" si="8"/>
        <v>£000</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419"/>
      <c r="AF114" s="122"/>
      <c r="AG114" s="419"/>
      <c r="AH114" s="122"/>
      <c r="AI114" s="419"/>
      <c r="AK114" s="301"/>
    </row>
    <row r="115" spans="4:37" ht="12.75" customHeight="1" outlineLevel="1" x14ac:dyDescent="0.25">
      <c r="D115" s="139" t="str">
        <f t="shared" si="7"/>
        <v>[Schedule 8 Performance Service Groups Line 8]</v>
      </c>
      <c r="E115" s="102"/>
      <c r="F115" s="140" t="str">
        <f t="shared" si="8"/>
        <v>£000</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419"/>
      <c r="AF115" s="122"/>
      <c r="AG115" s="419"/>
      <c r="AH115" s="122"/>
      <c r="AI115" s="419"/>
      <c r="AK115" s="301"/>
    </row>
    <row r="116" spans="4:37" ht="12.75" customHeight="1" outlineLevel="1" x14ac:dyDescent="0.25">
      <c r="D116" s="139" t="str">
        <f t="shared" si="7"/>
        <v>[Schedule 8 Performance Service Groups Line 9]</v>
      </c>
      <c r="E116" s="102"/>
      <c r="F116" s="140" t="str">
        <f t="shared" si="8"/>
        <v>£000</v>
      </c>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4"/>
      <c r="AE116" s="419"/>
      <c r="AF116" s="122"/>
      <c r="AG116" s="419"/>
      <c r="AH116" s="122"/>
      <c r="AI116" s="419"/>
      <c r="AK116" s="301"/>
    </row>
    <row r="117" spans="4:37" ht="12.75" customHeight="1" outlineLevel="1" x14ac:dyDescent="0.25">
      <c r="D117" s="139" t="str">
        <f t="shared" si="7"/>
        <v>[Schedule 8 Performance Service Groups Line 10]</v>
      </c>
      <c r="E117" s="102"/>
      <c r="F117" s="140" t="str">
        <f t="shared" si="8"/>
        <v>£000</v>
      </c>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4"/>
      <c r="AE117" s="419"/>
      <c r="AF117" s="122"/>
      <c r="AG117" s="419"/>
      <c r="AH117" s="122"/>
      <c r="AI117" s="419"/>
      <c r="AK117" s="301"/>
    </row>
    <row r="118" spans="4:37" ht="12.75" customHeight="1" outlineLevel="1" x14ac:dyDescent="0.25">
      <c r="D118" s="139" t="str">
        <f t="shared" si="7"/>
        <v>[Schedule 8 Performance Service Groups Line 11]</v>
      </c>
      <c r="E118" s="102"/>
      <c r="F118" s="140" t="str">
        <f t="shared" si="8"/>
        <v>£000</v>
      </c>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4"/>
      <c r="AE118" s="285"/>
      <c r="AG118" s="285"/>
      <c r="AI118" s="285"/>
      <c r="AK118" s="301"/>
    </row>
    <row r="119" spans="4:37" ht="12.75" customHeight="1" outlineLevel="1" x14ac:dyDescent="0.25">
      <c r="D119" s="139" t="str">
        <f t="shared" si="7"/>
        <v>[Schedule 8 Performance Service Groups Line 12]</v>
      </c>
      <c r="E119" s="102"/>
      <c r="F119" s="140" t="str">
        <f t="shared" si="8"/>
        <v>£000</v>
      </c>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4"/>
      <c r="AE119" s="285"/>
      <c r="AG119" s="285"/>
      <c r="AI119" s="285"/>
      <c r="AK119" s="286"/>
    </row>
    <row r="120" spans="4:37" ht="12.75" customHeight="1" outlineLevel="1" x14ac:dyDescent="0.25">
      <c r="D120" s="139" t="str">
        <f t="shared" si="7"/>
        <v>[Schedule 8 Performance Service Groups Line 13]</v>
      </c>
      <c r="E120" s="102"/>
      <c r="F120" s="140" t="str">
        <f t="shared" si="8"/>
        <v>£000</v>
      </c>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4"/>
      <c r="AE120" s="285"/>
      <c r="AG120" s="285"/>
      <c r="AI120" s="285"/>
      <c r="AK120" s="301"/>
    </row>
    <row r="121" spans="4:37" ht="12.75" customHeight="1" outlineLevel="1" x14ac:dyDescent="0.25">
      <c r="D121" s="139" t="str">
        <f t="shared" si="7"/>
        <v>[Schedule 8 Performance Service Groups Line 14]</v>
      </c>
      <c r="E121" s="102"/>
      <c r="F121" s="140" t="str">
        <f t="shared" si="8"/>
        <v>£000</v>
      </c>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4"/>
      <c r="AE121" s="285"/>
      <c r="AG121" s="285"/>
      <c r="AI121" s="285"/>
      <c r="AK121" s="301"/>
    </row>
    <row r="122" spans="4:37" ht="12.75" customHeight="1" outlineLevel="1" x14ac:dyDescent="0.25">
      <c r="D122" s="139" t="str">
        <f t="shared" si="7"/>
        <v>[Schedule 8 Performance Service Groups Line 15]</v>
      </c>
      <c r="E122" s="102"/>
      <c r="F122" s="140" t="str">
        <f t="shared" si="8"/>
        <v>£000</v>
      </c>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4"/>
      <c r="AE122" s="285"/>
      <c r="AG122" s="285"/>
      <c r="AI122" s="285"/>
      <c r="AK122" s="301"/>
    </row>
    <row r="123" spans="4:37" ht="12.75" customHeight="1" outlineLevel="1" x14ac:dyDescent="0.25">
      <c r="D123" s="139" t="str">
        <f t="shared" si="7"/>
        <v>[Schedule 8 Performance Service Groups Line 16]</v>
      </c>
      <c r="E123" s="102"/>
      <c r="F123" s="140" t="str">
        <f t="shared" si="8"/>
        <v>£000</v>
      </c>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4"/>
      <c r="AE123" s="285"/>
      <c r="AG123" s="285"/>
      <c r="AI123" s="285"/>
      <c r="AK123" s="301"/>
    </row>
    <row r="124" spans="4:37" ht="12.75" customHeight="1" outlineLevel="1" x14ac:dyDescent="0.25">
      <c r="D124" s="139" t="str">
        <f t="shared" si="7"/>
        <v>[Schedule 8 Performance Service Groups Line 17]</v>
      </c>
      <c r="E124" s="102"/>
      <c r="F124" s="140" t="str">
        <f t="shared" si="8"/>
        <v>£000</v>
      </c>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c r="AE124" s="285"/>
      <c r="AG124" s="285"/>
      <c r="AI124" s="285"/>
      <c r="AK124" s="301"/>
    </row>
    <row r="125" spans="4:37" ht="12.75" customHeight="1" outlineLevel="1" x14ac:dyDescent="0.25">
      <c r="D125" s="139" t="str">
        <f t="shared" si="7"/>
        <v>[Schedule 8 Performance Service Groups Line 18]</v>
      </c>
      <c r="E125" s="102"/>
      <c r="F125" s="140" t="str">
        <f t="shared" si="8"/>
        <v>£000</v>
      </c>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4"/>
      <c r="AE125" s="285"/>
      <c r="AG125" s="285"/>
      <c r="AI125" s="285"/>
      <c r="AK125" s="301"/>
    </row>
    <row r="126" spans="4:37" ht="12.75" customHeight="1" outlineLevel="1" x14ac:dyDescent="0.25">
      <c r="D126" s="139" t="str">
        <f t="shared" si="7"/>
        <v>[Schedule 8 Performance Service Groups Line 19]</v>
      </c>
      <c r="E126" s="102"/>
      <c r="F126" s="140" t="str">
        <f t="shared" si="8"/>
        <v>£000</v>
      </c>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4"/>
      <c r="AE126" s="285"/>
      <c r="AG126" s="285"/>
      <c r="AI126" s="285"/>
      <c r="AK126" s="301"/>
    </row>
    <row r="127" spans="4:37" ht="12.75" customHeight="1" outlineLevel="1" x14ac:dyDescent="0.25">
      <c r="D127" s="111" t="str">
        <f t="shared" si="7"/>
        <v>[Schedule 8 Performance Service Groups Line 20]</v>
      </c>
      <c r="E127" s="287"/>
      <c r="F127" s="150" t="str">
        <f t="shared" si="8"/>
        <v>£000</v>
      </c>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9"/>
      <c r="AE127" s="290"/>
      <c r="AG127" s="290"/>
      <c r="AI127" s="290"/>
      <c r="AK127" s="363"/>
    </row>
    <row r="128" spans="4:37" ht="12.75" customHeight="1" outlineLevel="1" x14ac:dyDescent="0.25">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E128" s="103"/>
      <c r="AG128" s="103"/>
      <c r="AI128" s="103"/>
    </row>
    <row r="129" spans="3:37" ht="12.75" customHeight="1" outlineLevel="1" x14ac:dyDescent="0.25">
      <c r="D129" s="292" t="str">
        <f>C107</f>
        <v>Schedule 8 Payments: TOC Peak</v>
      </c>
      <c r="E129" s="308"/>
      <c r="F129" s="309" t="str">
        <f>F127</f>
        <v>£000</v>
      </c>
      <c r="G129" s="310">
        <f t="shared" ref="G129:AB129" si="9">SUM(G108:G127)</f>
        <v>0</v>
      </c>
      <c r="H129" s="310">
        <f t="shared" si="9"/>
        <v>0</v>
      </c>
      <c r="I129" s="310">
        <f t="shared" si="9"/>
        <v>0</v>
      </c>
      <c r="J129" s="310">
        <f t="shared" si="9"/>
        <v>0</v>
      </c>
      <c r="K129" s="310">
        <f t="shared" si="9"/>
        <v>0</v>
      </c>
      <c r="L129" s="310">
        <f t="shared" si="9"/>
        <v>0</v>
      </c>
      <c r="M129" s="310">
        <f t="shared" si="9"/>
        <v>0</v>
      </c>
      <c r="N129" s="310">
        <f t="shared" si="9"/>
        <v>0</v>
      </c>
      <c r="O129" s="310">
        <f t="shared" si="9"/>
        <v>0</v>
      </c>
      <c r="P129" s="310">
        <f t="shared" si="9"/>
        <v>0</v>
      </c>
      <c r="Q129" s="310">
        <f t="shared" si="9"/>
        <v>0</v>
      </c>
      <c r="R129" s="310">
        <f t="shared" si="9"/>
        <v>0</v>
      </c>
      <c r="S129" s="310">
        <f t="shared" si="9"/>
        <v>0</v>
      </c>
      <c r="T129" s="310">
        <f t="shared" si="9"/>
        <v>0</v>
      </c>
      <c r="U129" s="310">
        <f t="shared" si="9"/>
        <v>0</v>
      </c>
      <c r="V129" s="310">
        <f t="shared" si="9"/>
        <v>0</v>
      </c>
      <c r="W129" s="310">
        <f t="shared" si="9"/>
        <v>0</v>
      </c>
      <c r="X129" s="310">
        <f t="shared" si="9"/>
        <v>0</v>
      </c>
      <c r="Y129" s="310">
        <f t="shared" si="9"/>
        <v>0</v>
      </c>
      <c r="Z129" s="310">
        <f t="shared" si="9"/>
        <v>0</v>
      </c>
      <c r="AA129" s="310">
        <f t="shared" si="9"/>
        <v>0</v>
      </c>
      <c r="AB129" s="310">
        <f t="shared" si="9"/>
        <v>0</v>
      </c>
      <c r="AC129" s="298">
        <f>SUM(AC108:AC127)</f>
        <v>0</v>
      </c>
      <c r="AE129" s="299">
        <f>SUM(AE108:AE127)</f>
        <v>0</v>
      </c>
      <c r="AG129" s="299">
        <f>SUM(AG108:AG127)</f>
        <v>0</v>
      </c>
      <c r="AI129" s="299">
        <f>SUM(AI108:AI127)</f>
        <v>0</v>
      </c>
      <c r="AK129" s="296"/>
    </row>
    <row r="130" spans="3:37" ht="12.75" customHeight="1" outlineLevel="1" x14ac:dyDescent="0.25">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E130" s="103"/>
      <c r="AG130" s="103"/>
      <c r="AI130" s="103"/>
    </row>
    <row r="131" spans="3:37" ht="12.75" customHeight="1" outlineLevel="1" x14ac:dyDescent="0.25">
      <c r="C131" s="186" t="str">
        <f>B$105&amp;": NR Peak"</f>
        <v>Schedule 8 Payments: NR Peak</v>
      </c>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E131" s="103"/>
      <c r="AG131" s="103"/>
      <c r="AI131" s="103"/>
    </row>
    <row r="132" spans="3:37" ht="12.75" customHeight="1" outlineLevel="1" x14ac:dyDescent="0.25">
      <c r="D132" s="345" t="str">
        <f>D108</f>
        <v>Schedule 8: East Midlands Local</v>
      </c>
      <c r="E132" s="346"/>
      <c r="F132" s="353" t="str">
        <f>F108</f>
        <v>£000</v>
      </c>
      <c r="G132" s="348"/>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60"/>
      <c r="AE132" s="359"/>
      <c r="AG132" s="359"/>
      <c r="AI132" s="359"/>
      <c r="AK132" s="361"/>
    </row>
    <row r="133" spans="3:37" ht="12.75" customHeight="1" outlineLevel="1" x14ac:dyDescent="0.25">
      <c r="D133" s="139" t="str">
        <f t="shared" ref="D133:D151" si="10">D109</f>
        <v>Schedule 8: East Midlands Regional</v>
      </c>
      <c r="E133" s="102"/>
      <c r="F133" s="140" t="str">
        <f t="shared" ref="F133:F151" si="11">F109</f>
        <v>£000</v>
      </c>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4"/>
      <c r="AE133" s="285"/>
      <c r="AG133" s="285"/>
      <c r="AI133" s="285"/>
      <c r="AK133" s="286"/>
    </row>
    <row r="134" spans="3:37" ht="12.75" customHeight="1" outlineLevel="1" x14ac:dyDescent="0.25">
      <c r="D134" s="139" t="str">
        <f t="shared" si="10"/>
        <v>Schedule 8: Liverpool-Norwich</v>
      </c>
      <c r="E134" s="102"/>
      <c r="F134" s="140" t="str">
        <f t="shared" si="11"/>
        <v>£000</v>
      </c>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4"/>
      <c r="AE134" s="285"/>
      <c r="AG134" s="285"/>
      <c r="AI134" s="285"/>
      <c r="AK134" s="301"/>
    </row>
    <row r="135" spans="3:37" ht="12.75" customHeight="1" outlineLevel="1" x14ac:dyDescent="0.25">
      <c r="D135" s="139" t="str">
        <f t="shared" si="10"/>
        <v>Schedule 8: East Midlands InterCity</v>
      </c>
      <c r="E135" s="102"/>
      <c r="F135" s="140" t="str">
        <f t="shared" si="11"/>
        <v>£000</v>
      </c>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4"/>
      <c r="AE135" s="285"/>
      <c r="AG135" s="285"/>
      <c r="AI135" s="285"/>
      <c r="AK135" s="301"/>
    </row>
    <row r="136" spans="3:37" ht="12.75" customHeight="1" outlineLevel="1" x14ac:dyDescent="0.25">
      <c r="D136" s="139" t="str">
        <f t="shared" si="10"/>
        <v>Schedule 8: East Midlands Inter-Urban</v>
      </c>
      <c r="E136" s="102"/>
      <c r="F136" s="140" t="str">
        <f t="shared" si="11"/>
        <v>£000</v>
      </c>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4"/>
      <c r="AE136" s="285"/>
      <c r="AG136" s="285"/>
      <c r="AI136" s="285"/>
      <c r="AK136" s="301"/>
    </row>
    <row r="137" spans="3:37" ht="12.75" customHeight="1" outlineLevel="1" x14ac:dyDescent="0.25">
      <c r="D137" s="139" t="str">
        <f t="shared" si="10"/>
        <v>[Schedule 8 Performance Service Groups Line 6]</v>
      </c>
      <c r="E137" s="102"/>
      <c r="F137" s="140" t="str">
        <f t="shared" si="11"/>
        <v>£000</v>
      </c>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4"/>
      <c r="AE137" s="285"/>
      <c r="AG137" s="285"/>
      <c r="AI137" s="285"/>
      <c r="AK137" s="301"/>
    </row>
    <row r="138" spans="3:37" ht="12.75" customHeight="1" outlineLevel="1" x14ac:dyDescent="0.25">
      <c r="D138" s="139" t="str">
        <f t="shared" si="10"/>
        <v>[Schedule 8 Performance Service Groups Line 7]</v>
      </c>
      <c r="E138" s="102"/>
      <c r="F138" s="140" t="str">
        <f t="shared" si="11"/>
        <v>£000</v>
      </c>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4"/>
      <c r="AE138" s="285"/>
      <c r="AG138" s="285"/>
      <c r="AI138" s="285"/>
      <c r="AK138" s="301"/>
    </row>
    <row r="139" spans="3:37" ht="12.75" customHeight="1" outlineLevel="1" x14ac:dyDescent="0.25">
      <c r="D139" s="139" t="str">
        <f t="shared" si="10"/>
        <v>[Schedule 8 Performance Service Groups Line 8]</v>
      </c>
      <c r="E139" s="102"/>
      <c r="F139" s="140" t="str">
        <f t="shared" si="11"/>
        <v>£000</v>
      </c>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4"/>
      <c r="AE139" s="285"/>
      <c r="AG139" s="285"/>
      <c r="AI139" s="285"/>
      <c r="AK139" s="301"/>
    </row>
    <row r="140" spans="3:37" ht="12.75" customHeight="1" outlineLevel="1" x14ac:dyDescent="0.25">
      <c r="D140" s="139" t="str">
        <f t="shared" si="10"/>
        <v>[Schedule 8 Performance Service Groups Line 9]</v>
      </c>
      <c r="E140" s="102"/>
      <c r="F140" s="140" t="str">
        <f t="shared" si="11"/>
        <v>£000</v>
      </c>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4"/>
      <c r="AE140" s="285"/>
      <c r="AG140" s="285"/>
      <c r="AI140" s="285"/>
      <c r="AK140" s="301"/>
    </row>
    <row r="141" spans="3:37" ht="12.75" customHeight="1" outlineLevel="1" x14ac:dyDescent="0.25">
      <c r="D141" s="139" t="str">
        <f t="shared" si="10"/>
        <v>[Schedule 8 Performance Service Groups Line 10]</v>
      </c>
      <c r="E141" s="102"/>
      <c r="F141" s="140" t="str">
        <f t="shared" si="11"/>
        <v>£000</v>
      </c>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4"/>
      <c r="AE141" s="285"/>
      <c r="AG141" s="285"/>
      <c r="AI141" s="285"/>
      <c r="AK141" s="301"/>
    </row>
    <row r="142" spans="3:37" ht="12.75" customHeight="1" outlineLevel="1" x14ac:dyDescent="0.25">
      <c r="D142" s="139" t="str">
        <f t="shared" si="10"/>
        <v>[Schedule 8 Performance Service Groups Line 11]</v>
      </c>
      <c r="E142" s="102"/>
      <c r="F142" s="140" t="str">
        <f t="shared" si="11"/>
        <v>£000</v>
      </c>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4"/>
      <c r="AE142" s="285"/>
      <c r="AG142" s="285"/>
      <c r="AI142" s="285"/>
      <c r="AK142" s="301"/>
    </row>
    <row r="143" spans="3:37" ht="12.75" customHeight="1" outlineLevel="1" x14ac:dyDescent="0.25">
      <c r="D143" s="139" t="str">
        <f t="shared" si="10"/>
        <v>[Schedule 8 Performance Service Groups Line 12]</v>
      </c>
      <c r="E143" s="102"/>
      <c r="F143" s="140" t="str">
        <f t="shared" si="11"/>
        <v>£000</v>
      </c>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4"/>
      <c r="AE143" s="285"/>
      <c r="AG143" s="285"/>
      <c r="AI143" s="285"/>
      <c r="AK143" s="286"/>
    </row>
    <row r="144" spans="3:37" ht="12.75" customHeight="1" outlineLevel="1" x14ac:dyDescent="0.25">
      <c r="D144" s="139" t="str">
        <f t="shared" si="10"/>
        <v>[Schedule 8 Performance Service Groups Line 13]</v>
      </c>
      <c r="E144" s="102"/>
      <c r="F144" s="140" t="str">
        <f t="shared" si="11"/>
        <v>£000</v>
      </c>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4"/>
      <c r="AE144" s="285"/>
      <c r="AG144" s="285"/>
      <c r="AI144" s="285"/>
      <c r="AK144" s="301"/>
    </row>
    <row r="145" spans="3:37" ht="12.75" customHeight="1" outlineLevel="1" x14ac:dyDescent="0.25">
      <c r="D145" s="139" t="str">
        <f t="shared" si="10"/>
        <v>[Schedule 8 Performance Service Groups Line 14]</v>
      </c>
      <c r="E145" s="102"/>
      <c r="F145" s="140" t="str">
        <f t="shared" si="11"/>
        <v>£000</v>
      </c>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4"/>
      <c r="AE145" s="285"/>
      <c r="AG145" s="285"/>
      <c r="AI145" s="285"/>
      <c r="AK145" s="301"/>
    </row>
    <row r="146" spans="3:37" ht="12.75" customHeight="1" outlineLevel="1" x14ac:dyDescent="0.25">
      <c r="D146" s="139" t="str">
        <f t="shared" si="10"/>
        <v>[Schedule 8 Performance Service Groups Line 15]</v>
      </c>
      <c r="E146" s="102"/>
      <c r="F146" s="140" t="str">
        <f t="shared" si="11"/>
        <v>£000</v>
      </c>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4"/>
      <c r="AE146" s="285"/>
      <c r="AG146" s="285"/>
      <c r="AI146" s="285"/>
      <c r="AK146" s="301"/>
    </row>
    <row r="147" spans="3:37" ht="12.75" customHeight="1" outlineLevel="1" x14ac:dyDescent="0.25">
      <c r="D147" s="139" t="str">
        <f t="shared" si="10"/>
        <v>[Schedule 8 Performance Service Groups Line 16]</v>
      </c>
      <c r="E147" s="102"/>
      <c r="F147" s="140" t="str">
        <f t="shared" si="11"/>
        <v>£000</v>
      </c>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4"/>
      <c r="AE147" s="285"/>
      <c r="AG147" s="285"/>
      <c r="AI147" s="285"/>
      <c r="AK147" s="301"/>
    </row>
    <row r="148" spans="3:37" ht="12.75" customHeight="1" outlineLevel="1" x14ac:dyDescent="0.25">
      <c r="D148" s="139" t="str">
        <f t="shared" si="10"/>
        <v>[Schedule 8 Performance Service Groups Line 17]</v>
      </c>
      <c r="E148" s="102"/>
      <c r="F148" s="140" t="str">
        <f t="shared" si="11"/>
        <v>£000</v>
      </c>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4"/>
      <c r="AE148" s="285"/>
      <c r="AG148" s="285"/>
      <c r="AI148" s="285"/>
      <c r="AK148" s="301"/>
    </row>
    <row r="149" spans="3:37" ht="12.75" customHeight="1" outlineLevel="1" x14ac:dyDescent="0.25">
      <c r="D149" s="139" t="str">
        <f t="shared" si="10"/>
        <v>[Schedule 8 Performance Service Groups Line 18]</v>
      </c>
      <c r="E149" s="102"/>
      <c r="F149" s="140" t="str">
        <f t="shared" si="11"/>
        <v>£000</v>
      </c>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4"/>
      <c r="AE149" s="285"/>
      <c r="AG149" s="285"/>
      <c r="AI149" s="285"/>
      <c r="AK149" s="301"/>
    </row>
    <row r="150" spans="3:37" ht="12.75" customHeight="1" outlineLevel="1" x14ac:dyDescent="0.25">
      <c r="D150" s="139" t="str">
        <f t="shared" si="10"/>
        <v>[Schedule 8 Performance Service Groups Line 19]</v>
      </c>
      <c r="E150" s="102"/>
      <c r="F150" s="140" t="str">
        <f t="shared" si="11"/>
        <v>£000</v>
      </c>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4"/>
      <c r="AE150" s="285"/>
      <c r="AG150" s="285"/>
      <c r="AI150" s="285"/>
      <c r="AK150" s="301"/>
    </row>
    <row r="151" spans="3:37" ht="12.75" customHeight="1" outlineLevel="1" x14ac:dyDescent="0.25">
      <c r="D151" s="111" t="str">
        <f t="shared" si="10"/>
        <v>[Schedule 8 Performance Service Groups Line 20]</v>
      </c>
      <c r="E151" s="287"/>
      <c r="F151" s="150" t="str">
        <f t="shared" si="11"/>
        <v>£000</v>
      </c>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9"/>
      <c r="AE151" s="290"/>
      <c r="AG151" s="290"/>
      <c r="AI151" s="290"/>
      <c r="AK151" s="363"/>
    </row>
    <row r="152" spans="3:37" ht="12.75" customHeight="1" outlineLevel="1" x14ac:dyDescent="0.25">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E152" s="103"/>
      <c r="AG152" s="103"/>
      <c r="AI152" s="103"/>
    </row>
    <row r="153" spans="3:37" ht="12.75" customHeight="1" outlineLevel="1" x14ac:dyDescent="0.25">
      <c r="D153" s="292" t="str">
        <f>C131</f>
        <v>Schedule 8 Payments: NR Peak</v>
      </c>
      <c r="E153" s="308"/>
      <c r="F153" s="309" t="str">
        <f>F151</f>
        <v>£000</v>
      </c>
      <c r="G153" s="310">
        <f t="shared" ref="G153:AB153" si="12">SUM(G132:G151)</f>
        <v>0</v>
      </c>
      <c r="H153" s="310">
        <f t="shared" si="12"/>
        <v>0</v>
      </c>
      <c r="I153" s="310">
        <f t="shared" si="12"/>
        <v>0</v>
      </c>
      <c r="J153" s="310">
        <f t="shared" si="12"/>
        <v>0</v>
      </c>
      <c r="K153" s="310">
        <f t="shared" si="12"/>
        <v>0</v>
      </c>
      <c r="L153" s="310">
        <f t="shared" si="12"/>
        <v>0</v>
      </c>
      <c r="M153" s="310">
        <f t="shared" si="12"/>
        <v>0</v>
      </c>
      <c r="N153" s="310">
        <f t="shared" si="12"/>
        <v>0</v>
      </c>
      <c r="O153" s="310">
        <f t="shared" si="12"/>
        <v>0</v>
      </c>
      <c r="P153" s="310">
        <f t="shared" si="12"/>
        <v>0</v>
      </c>
      <c r="Q153" s="310">
        <f t="shared" si="12"/>
        <v>0</v>
      </c>
      <c r="R153" s="310">
        <f t="shared" si="12"/>
        <v>0</v>
      </c>
      <c r="S153" s="310">
        <f t="shared" si="12"/>
        <v>0</v>
      </c>
      <c r="T153" s="310">
        <f t="shared" si="12"/>
        <v>0</v>
      </c>
      <c r="U153" s="310">
        <f t="shared" si="12"/>
        <v>0</v>
      </c>
      <c r="V153" s="310">
        <f t="shared" si="12"/>
        <v>0</v>
      </c>
      <c r="W153" s="310">
        <f t="shared" si="12"/>
        <v>0</v>
      </c>
      <c r="X153" s="310">
        <f t="shared" si="12"/>
        <v>0</v>
      </c>
      <c r="Y153" s="310">
        <f t="shared" si="12"/>
        <v>0</v>
      </c>
      <c r="Z153" s="310">
        <f t="shared" si="12"/>
        <v>0</v>
      </c>
      <c r="AA153" s="310">
        <f t="shared" si="12"/>
        <v>0</v>
      </c>
      <c r="AB153" s="310">
        <f t="shared" si="12"/>
        <v>0</v>
      </c>
      <c r="AC153" s="298">
        <f>SUM(AC132:AC151)</f>
        <v>0</v>
      </c>
      <c r="AE153" s="299">
        <f>SUM(AE132:AE151)</f>
        <v>0</v>
      </c>
      <c r="AG153" s="298">
        <f>SUM(AG132:AG151)</f>
        <v>0</v>
      </c>
      <c r="AI153" s="299">
        <f>SUM(AI132:AI151)</f>
        <v>0</v>
      </c>
      <c r="AK153" s="296"/>
    </row>
    <row r="154" spans="3:37" ht="12.75" customHeight="1" outlineLevel="1" x14ac:dyDescent="0.25">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E154" s="103"/>
      <c r="AG154" s="103"/>
      <c r="AI154" s="103"/>
    </row>
    <row r="155" spans="3:37" ht="12.75" customHeight="1" outlineLevel="1" x14ac:dyDescent="0.25">
      <c r="C155" s="186" t="str">
        <f>B$105&amp;": TOC Off Peak"</f>
        <v>Schedule 8 Payments: TOC Off Peak</v>
      </c>
      <c r="G155" s="103"/>
      <c r="H155" s="103"/>
      <c r="I155" s="103"/>
      <c r="J155" s="103"/>
      <c r="K155" s="103"/>
      <c r="L155" s="103"/>
      <c r="M155" s="103"/>
      <c r="N155" s="103"/>
      <c r="O155" s="103"/>
      <c r="P155" s="103"/>
      <c r="Q155" s="103"/>
      <c r="R155" s="103"/>
      <c r="S155" s="103"/>
      <c r="T155" s="103"/>
      <c r="U155" s="103"/>
      <c r="V155" s="103"/>
      <c r="W155" s="103"/>
      <c r="X155" s="103"/>
      <c r="Y155" s="103"/>
      <c r="Z155" s="103"/>
      <c r="AA155" s="103"/>
      <c r="AB155" s="103"/>
      <c r="AC155" s="103"/>
      <c r="AE155" s="103"/>
      <c r="AG155" s="103"/>
      <c r="AI155" s="103"/>
    </row>
    <row r="156" spans="3:37" ht="12.75" customHeight="1" outlineLevel="1" x14ac:dyDescent="0.25">
      <c r="D156" s="345" t="str">
        <f>D108</f>
        <v>Schedule 8: East Midlands Local</v>
      </c>
      <c r="E156" s="346"/>
      <c r="F156" s="353" t="str">
        <f>F108</f>
        <v>£000</v>
      </c>
      <c r="G156" s="348"/>
      <c r="H156" s="348"/>
      <c r="I156" s="348"/>
      <c r="J156" s="348"/>
      <c r="K156" s="348"/>
      <c r="L156" s="348"/>
      <c r="M156" s="348"/>
      <c r="N156" s="348"/>
      <c r="O156" s="348"/>
      <c r="P156" s="348"/>
      <c r="Q156" s="348"/>
      <c r="R156" s="348"/>
      <c r="S156" s="348"/>
      <c r="T156" s="348"/>
      <c r="U156" s="348"/>
      <c r="V156" s="348"/>
      <c r="W156" s="348"/>
      <c r="X156" s="348"/>
      <c r="Y156" s="348"/>
      <c r="Z156" s="348"/>
      <c r="AA156" s="348"/>
      <c r="AB156" s="348"/>
      <c r="AC156" s="360"/>
      <c r="AE156" s="415"/>
      <c r="AF156" s="122"/>
      <c r="AG156" s="415"/>
      <c r="AH156" s="122"/>
      <c r="AI156" s="415"/>
      <c r="AK156" s="361"/>
    </row>
    <row r="157" spans="3:37" ht="12.75" customHeight="1" outlineLevel="1" x14ac:dyDescent="0.25">
      <c r="D157" s="139" t="str">
        <f t="shared" ref="D157:D175" si="13">D109</f>
        <v>Schedule 8: East Midlands Regional</v>
      </c>
      <c r="E157" s="102"/>
      <c r="F157" s="140" t="str">
        <f t="shared" ref="F157:F175" si="14">F109</f>
        <v>£000</v>
      </c>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4"/>
      <c r="AE157" s="419"/>
      <c r="AF157" s="122"/>
      <c r="AG157" s="419"/>
      <c r="AH157" s="122"/>
      <c r="AI157" s="419"/>
      <c r="AK157" s="286"/>
    </row>
    <row r="158" spans="3:37" ht="12.75" customHeight="1" outlineLevel="1" x14ac:dyDescent="0.25">
      <c r="D158" s="139" t="str">
        <f t="shared" si="13"/>
        <v>Schedule 8: Liverpool-Norwich</v>
      </c>
      <c r="E158" s="102"/>
      <c r="F158" s="140" t="str">
        <f t="shared" si="14"/>
        <v>£000</v>
      </c>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4"/>
      <c r="AE158" s="419"/>
      <c r="AF158" s="122"/>
      <c r="AG158" s="419"/>
      <c r="AH158" s="122"/>
      <c r="AI158" s="419"/>
      <c r="AK158" s="301"/>
    </row>
    <row r="159" spans="3:37" ht="12.75" customHeight="1" outlineLevel="1" x14ac:dyDescent="0.25">
      <c r="D159" s="139" t="str">
        <f t="shared" si="13"/>
        <v>Schedule 8: East Midlands InterCity</v>
      </c>
      <c r="E159" s="102"/>
      <c r="F159" s="140" t="str">
        <f t="shared" si="14"/>
        <v>£000</v>
      </c>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4"/>
      <c r="AE159" s="419"/>
      <c r="AF159" s="122"/>
      <c r="AG159" s="419"/>
      <c r="AH159" s="122"/>
      <c r="AI159" s="419"/>
      <c r="AK159" s="301"/>
    </row>
    <row r="160" spans="3:37" ht="12.75" customHeight="1" outlineLevel="1" x14ac:dyDescent="0.25">
      <c r="D160" s="139" t="str">
        <f t="shared" si="13"/>
        <v>Schedule 8: East Midlands Inter-Urban</v>
      </c>
      <c r="E160" s="102"/>
      <c r="F160" s="140" t="str">
        <f t="shared" si="14"/>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4"/>
      <c r="AE160" s="419"/>
      <c r="AF160" s="122"/>
      <c r="AG160" s="419"/>
      <c r="AH160" s="122"/>
      <c r="AI160" s="419"/>
      <c r="AK160" s="301"/>
    </row>
    <row r="161" spans="4:37" ht="12.75" customHeight="1" outlineLevel="1" x14ac:dyDescent="0.25">
      <c r="D161" s="139" t="str">
        <f t="shared" si="13"/>
        <v>[Schedule 8 Performance Service Groups Line 6]</v>
      </c>
      <c r="E161" s="102"/>
      <c r="F161" s="140" t="str">
        <f t="shared" si="14"/>
        <v>£000</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4"/>
      <c r="AE161" s="419"/>
      <c r="AF161" s="122"/>
      <c r="AG161" s="419"/>
      <c r="AH161" s="122"/>
      <c r="AI161" s="419"/>
      <c r="AK161" s="301"/>
    </row>
    <row r="162" spans="4:37" ht="12.75" customHeight="1" outlineLevel="1" x14ac:dyDescent="0.25">
      <c r="D162" s="139" t="str">
        <f t="shared" si="13"/>
        <v>[Schedule 8 Performance Service Groups Line 7]</v>
      </c>
      <c r="E162" s="102"/>
      <c r="F162" s="140" t="str">
        <f t="shared" si="14"/>
        <v>£000</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4"/>
      <c r="AE162" s="419"/>
      <c r="AF162" s="122"/>
      <c r="AG162" s="419"/>
      <c r="AH162" s="122"/>
      <c r="AI162" s="419"/>
      <c r="AK162" s="301"/>
    </row>
    <row r="163" spans="4:37" ht="12.75" customHeight="1" outlineLevel="1" x14ac:dyDescent="0.25">
      <c r="D163" s="139" t="str">
        <f t="shared" si="13"/>
        <v>[Schedule 8 Performance Service Groups Line 8]</v>
      </c>
      <c r="E163" s="102"/>
      <c r="F163" s="140" t="str">
        <f t="shared" si="14"/>
        <v>£000</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4"/>
      <c r="AE163" s="419"/>
      <c r="AF163" s="122"/>
      <c r="AG163" s="419"/>
      <c r="AH163" s="122"/>
      <c r="AI163" s="419"/>
      <c r="AK163" s="301"/>
    </row>
    <row r="164" spans="4:37" ht="12.75" customHeight="1" outlineLevel="1" x14ac:dyDescent="0.25">
      <c r="D164" s="139" t="str">
        <f t="shared" si="13"/>
        <v>[Schedule 8 Performance Service Groups Line 9]</v>
      </c>
      <c r="E164" s="102"/>
      <c r="F164" s="140" t="str">
        <f t="shared" si="14"/>
        <v>£000</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4"/>
      <c r="AE164" s="419"/>
      <c r="AF164" s="122"/>
      <c r="AG164" s="419"/>
      <c r="AH164" s="122"/>
      <c r="AI164" s="419"/>
      <c r="AK164" s="301"/>
    </row>
    <row r="165" spans="4:37" ht="12.75" customHeight="1" outlineLevel="1" x14ac:dyDescent="0.25">
      <c r="D165" s="139" t="str">
        <f t="shared" si="13"/>
        <v>[Schedule 8 Performance Service Groups Line 10]</v>
      </c>
      <c r="E165" s="102"/>
      <c r="F165" s="140" t="str">
        <f t="shared" si="14"/>
        <v>£000</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4"/>
      <c r="AE165" s="419"/>
      <c r="AF165" s="122"/>
      <c r="AG165" s="419"/>
      <c r="AH165" s="122"/>
      <c r="AI165" s="419"/>
      <c r="AK165" s="301"/>
    </row>
    <row r="166" spans="4:37" ht="12.75" customHeight="1" outlineLevel="1" x14ac:dyDescent="0.25">
      <c r="D166" s="139" t="str">
        <f t="shared" si="13"/>
        <v>[Schedule 8 Performance Service Groups Line 11]</v>
      </c>
      <c r="E166" s="102"/>
      <c r="F166" s="140" t="str">
        <f t="shared" si="14"/>
        <v>£000</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4"/>
      <c r="AE166" s="285"/>
      <c r="AG166" s="285"/>
      <c r="AI166" s="285"/>
      <c r="AK166" s="301"/>
    </row>
    <row r="167" spans="4:37" ht="12.75" customHeight="1" outlineLevel="1" x14ac:dyDescent="0.25">
      <c r="D167" s="139" t="str">
        <f t="shared" si="13"/>
        <v>[Schedule 8 Performance Service Groups Line 12]</v>
      </c>
      <c r="E167" s="102"/>
      <c r="F167" s="140" t="str">
        <f t="shared" si="14"/>
        <v>£000</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4"/>
      <c r="AE167" s="285"/>
      <c r="AG167" s="285"/>
      <c r="AI167" s="285"/>
      <c r="AK167" s="286"/>
    </row>
    <row r="168" spans="4:37" ht="12.75" customHeight="1" outlineLevel="1" x14ac:dyDescent="0.25">
      <c r="D168" s="139" t="str">
        <f t="shared" si="13"/>
        <v>[Schedule 8 Performance Service Groups Line 13]</v>
      </c>
      <c r="E168" s="102"/>
      <c r="F168" s="140" t="str">
        <f t="shared" si="14"/>
        <v>£000</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4"/>
      <c r="AE168" s="285"/>
      <c r="AG168" s="285"/>
      <c r="AI168" s="285"/>
      <c r="AK168" s="301"/>
    </row>
    <row r="169" spans="4:37" ht="12.75" customHeight="1" outlineLevel="1" x14ac:dyDescent="0.25">
      <c r="D169" s="139" t="str">
        <f t="shared" si="13"/>
        <v>[Schedule 8 Performance Service Groups Line 14]</v>
      </c>
      <c r="E169" s="102"/>
      <c r="F169" s="140" t="str">
        <f t="shared" si="14"/>
        <v>£000</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4"/>
      <c r="AE169" s="285"/>
      <c r="AG169" s="285"/>
      <c r="AI169" s="285"/>
      <c r="AK169" s="301"/>
    </row>
    <row r="170" spans="4:37" ht="12.75" customHeight="1" outlineLevel="1" x14ac:dyDescent="0.25">
      <c r="D170" s="139" t="str">
        <f t="shared" si="13"/>
        <v>[Schedule 8 Performance Service Groups Line 15]</v>
      </c>
      <c r="E170" s="102"/>
      <c r="F170" s="140" t="str">
        <f t="shared" si="14"/>
        <v>£000</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4"/>
      <c r="AE170" s="285"/>
      <c r="AG170" s="285"/>
      <c r="AI170" s="285"/>
      <c r="AK170" s="301"/>
    </row>
    <row r="171" spans="4:37" ht="12.75" customHeight="1" outlineLevel="1" x14ac:dyDescent="0.25">
      <c r="D171" s="139" t="str">
        <f t="shared" si="13"/>
        <v>[Schedule 8 Performance Service Groups Line 16]</v>
      </c>
      <c r="E171" s="102"/>
      <c r="F171" s="140" t="str">
        <f t="shared" si="14"/>
        <v>£000</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4"/>
      <c r="AE171" s="285"/>
      <c r="AG171" s="285"/>
      <c r="AI171" s="285"/>
      <c r="AK171" s="301"/>
    </row>
    <row r="172" spans="4:37" ht="12.75" customHeight="1" outlineLevel="1" x14ac:dyDescent="0.25">
      <c r="D172" s="139" t="str">
        <f t="shared" si="13"/>
        <v>[Schedule 8 Performance Service Groups Line 17]</v>
      </c>
      <c r="E172" s="102"/>
      <c r="F172" s="140" t="str">
        <f t="shared" si="14"/>
        <v>£000</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4"/>
      <c r="AE172" s="285"/>
      <c r="AG172" s="285"/>
      <c r="AI172" s="285"/>
      <c r="AK172" s="301"/>
    </row>
    <row r="173" spans="4:37" ht="12.75" customHeight="1" outlineLevel="1" x14ac:dyDescent="0.25">
      <c r="D173" s="139" t="str">
        <f t="shared" si="13"/>
        <v>[Schedule 8 Performance Service Groups Line 18]</v>
      </c>
      <c r="E173" s="102"/>
      <c r="F173" s="140" t="str">
        <f t="shared" si="14"/>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4"/>
      <c r="AE173" s="285"/>
      <c r="AG173" s="285"/>
      <c r="AI173" s="285"/>
      <c r="AK173" s="301"/>
    </row>
    <row r="174" spans="4:37" ht="12.75" customHeight="1" outlineLevel="1" x14ac:dyDescent="0.25">
      <c r="D174" s="139" t="str">
        <f t="shared" si="13"/>
        <v>[Schedule 8 Performance Service Groups Line 19]</v>
      </c>
      <c r="E174" s="102"/>
      <c r="F174" s="140" t="str">
        <f t="shared" si="14"/>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4"/>
      <c r="AE174" s="285"/>
      <c r="AG174" s="285"/>
      <c r="AI174" s="285"/>
      <c r="AK174" s="301"/>
    </row>
    <row r="175" spans="4:37" ht="12.75" customHeight="1" outlineLevel="1" x14ac:dyDescent="0.25">
      <c r="D175" s="111" t="str">
        <f t="shared" si="13"/>
        <v>[Schedule 8 Performance Service Groups Line 20]</v>
      </c>
      <c r="E175" s="287"/>
      <c r="F175" s="150" t="str">
        <f t="shared" si="14"/>
        <v>£000</v>
      </c>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9"/>
      <c r="AE175" s="290"/>
      <c r="AG175" s="290"/>
      <c r="AI175" s="290"/>
      <c r="AK175" s="363"/>
    </row>
    <row r="176" spans="4:37" ht="12.75" customHeight="1" outlineLevel="1" x14ac:dyDescent="0.25">
      <c r="G176" s="103"/>
      <c r="H176" s="103"/>
      <c r="I176" s="103"/>
      <c r="J176" s="103"/>
      <c r="K176" s="103"/>
      <c r="L176" s="103"/>
      <c r="M176" s="103"/>
      <c r="N176" s="103"/>
      <c r="O176" s="103"/>
      <c r="P176" s="103"/>
      <c r="Q176" s="103"/>
      <c r="R176" s="103"/>
      <c r="S176" s="103"/>
      <c r="T176" s="103"/>
      <c r="U176" s="103"/>
      <c r="V176" s="103"/>
      <c r="W176" s="103"/>
      <c r="X176" s="103"/>
      <c r="Y176" s="103"/>
      <c r="Z176" s="103"/>
      <c r="AA176" s="103"/>
      <c r="AB176" s="103"/>
      <c r="AC176" s="103"/>
      <c r="AE176" s="103"/>
      <c r="AG176" s="103"/>
      <c r="AI176" s="103"/>
    </row>
    <row r="177" spans="3:37" ht="12.75" customHeight="1" outlineLevel="1" x14ac:dyDescent="0.25">
      <c r="D177" s="292" t="str">
        <f>C155</f>
        <v>Schedule 8 Payments: TOC Off Peak</v>
      </c>
      <c r="E177" s="308"/>
      <c r="F177" s="309" t="str">
        <f>F175</f>
        <v>£000</v>
      </c>
      <c r="G177" s="310">
        <f t="shared" ref="G177:AB177" si="15">SUM(G156:G175)</f>
        <v>0</v>
      </c>
      <c r="H177" s="310">
        <f t="shared" si="15"/>
        <v>0</v>
      </c>
      <c r="I177" s="310">
        <f t="shared" si="15"/>
        <v>0</v>
      </c>
      <c r="J177" s="310">
        <f t="shared" si="15"/>
        <v>0</v>
      </c>
      <c r="K177" s="310">
        <f t="shared" si="15"/>
        <v>0</v>
      </c>
      <c r="L177" s="310">
        <f t="shared" si="15"/>
        <v>0</v>
      </c>
      <c r="M177" s="310">
        <f t="shared" si="15"/>
        <v>0</v>
      </c>
      <c r="N177" s="310">
        <f t="shared" si="15"/>
        <v>0</v>
      </c>
      <c r="O177" s="310">
        <f t="shared" si="15"/>
        <v>0</v>
      </c>
      <c r="P177" s="310">
        <f t="shared" si="15"/>
        <v>0</v>
      </c>
      <c r="Q177" s="310">
        <f t="shared" si="15"/>
        <v>0</v>
      </c>
      <c r="R177" s="310">
        <f t="shared" si="15"/>
        <v>0</v>
      </c>
      <c r="S177" s="310">
        <f t="shared" si="15"/>
        <v>0</v>
      </c>
      <c r="T177" s="310">
        <f t="shared" si="15"/>
        <v>0</v>
      </c>
      <c r="U177" s="310">
        <f t="shared" si="15"/>
        <v>0</v>
      </c>
      <c r="V177" s="310">
        <f t="shared" si="15"/>
        <v>0</v>
      </c>
      <c r="W177" s="310">
        <f t="shared" si="15"/>
        <v>0</v>
      </c>
      <c r="X177" s="310">
        <f t="shared" si="15"/>
        <v>0</v>
      </c>
      <c r="Y177" s="310">
        <f t="shared" si="15"/>
        <v>0</v>
      </c>
      <c r="Z177" s="310">
        <f t="shared" si="15"/>
        <v>0</v>
      </c>
      <c r="AA177" s="310">
        <f t="shared" si="15"/>
        <v>0</v>
      </c>
      <c r="AB177" s="310">
        <f t="shared" si="15"/>
        <v>0</v>
      </c>
      <c r="AC177" s="298">
        <f>SUM(AC156:AC175)</f>
        <v>0</v>
      </c>
      <c r="AE177" s="299">
        <f>SUM(AE156:AE175)</f>
        <v>0</v>
      </c>
      <c r="AG177" s="299">
        <f>SUM(AG156:AG175)</f>
        <v>0</v>
      </c>
      <c r="AI177" s="299">
        <f>SUM(AI156:AI175)</f>
        <v>0</v>
      </c>
      <c r="AK177" s="296"/>
    </row>
    <row r="178" spans="3:37" ht="12.75" customHeight="1" outlineLevel="1" x14ac:dyDescent="0.25">
      <c r="G178" s="103"/>
      <c r="H178" s="103"/>
      <c r="I178" s="103"/>
      <c r="J178" s="103"/>
      <c r="K178" s="103"/>
      <c r="L178" s="103"/>
      <c r="M178" s="103"/>
      <c r="N178" s="103"/>
      <c r="O178" s="103"/>
      <c r="P178" s="103"/>
      <c r="Q178" s="103"/>
      <c r="R178" s="103"/>
      <c r="S178" s="103"/>
      <c r="T178" s="103"/>
      <c r="U178" s="103"/>
      <c r="V178" s="103"/>
      <c r="W178" s="103"/>
      <c r="X178" s="103"/>
      <c r="Y178" s="103"/>
      <c r="Z178" s="103"/>
      <c r="AA178" s="103"/>
      <c r="AB178" s="103"/>
      <c r="AC178" s="103"/>
      <c r="AE178" s="103"/>
      <c r="AG178" s="103"/>
      <c r="AI178" s="103"/>
    </row>
    <row r="179" spans="3:37" ht="12.75" customHeight="1" outlineLevel="1" x14ac:dyDescent="0.25">
      <c r="C179" s="186" t="str">
        <f>B$105&amp;": NR Off Peak"</f>
        <v>Schedule 8 Payments: NR Off Peak</v>
      </c>
      <c r="G179" s="103"/>
      <c r="H179" s="103"/>
      <c r="I179" s="103"/>
      <c r="J179" s="103"/>
      <c r="K179" s="103"/>
      <c r="L179" s="103"/>
      <c r="M179" s="103"/>
      <c r="N179" s="103"/>
      <c r="O179" s="103"/>
      <c r="P179" s="103"/>
      <c r="Q179" s="103"/>
      <c r="R179" s="103"/>
      <c r="S179" s="103"/>
      <c r="T179" s="103"/>
      <c r="U179" s="103"/>
      <c r="V179" s="103"/>
      <c r="W179" s="103"/>
      <c r="X179" s="103"/>
      <c r="Y179" s="103"/>
      <c r="Z179" s="103"/>
      <c r="AA179" s="103"/>
      <c r="AB179" s="103"/>
      <c r="AC179" s="103"/>
      <c r="AE179" s="103"/>
      <c r="AG179" s="103"/>
      <c r="AI179" s="103"/>
    </row>
    <row r="180" spans="3:37" ht="12.75" customHeight="1" outlineLevel="1" x14ac:dyDescent="0.25">
      <c r="D180" s="345" t="str">
        <f>D108</f>
        <v>Schedule 8: East Midlands Local</v>
      </c>
      <c r="E180" s="346"/>
      <c r="F180" s="353" t="str">
        <f>F108</f>
        <v>£000</v>
      </c>
      <c r="G180" s="348"/>
      <c r="H180" s="348"/>
      <c r="I180" s="348"/>
      <c r="J180" s="348"/>
      <c r="K180" s="348"/>
      <c r="L180" s="348"/>
      <c r="M180" s="348"/>
      <c r="N180" s="348"/>
      <c r="O180" s="348"/>
      <c r="P180" s="348"/>
      <c r="Q180" s="348"/>
      <c r="R180" s="348"/>
      <c r="S180" s="348"/>
      <c r="T180" s="348"/>
      <c r="U180" s="348"/>
      <c r="V180" s="348"/>
      <c r="W180" s="348"/>
      <c r="X180" s="348"/>
      <c r="Y180" s="348"/>
      <c r="Z180" s="348"/>
      <c r="AA180" s="348"/>
      <c r="AB180" s="348"/>
      <c r="AC180" s="360"/>
      <c r="AE180" s="415"/>
      <c r="AF180" s="122"/>
      <c r="AG180" s="415"/>
      <c r="AH180" s="122"/>
      <c r="AI180" s="415"/>
      <c r="AK180" s="361"/>
    </row>
    <row r="181" spans="3:37" ht="12.75" customHeight="1" outlineLevel="1" x14ac:dyDescent="0.25">
      <c r="D181" s="139" t="str">
        <f t="shared" ref="D181:D199" si="16">D109</f>
        <v>Schedule 8: East Midlands Regional</v>
      </c>
      <c r="E181" s="102"/>
      <c r="F181" s="140" t="str">
        <f t="shared" ref="F181:F199" si="17">F109</f>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4"/>
      <c r="AE181" s="419"/>
      <c r="AF181" s="122"/>
      <c r="AG181" s="419"/>
      <c r="AH181" s="122"/>
      <c r="AI181" s="419"/>
      <c r="AK181" s="286"/>
    </row>
    <row r="182" spans="3:37" ht="12.75" customHeight="1" outlineLevel="1" x14ac:dyDescent="0.25">
      <c r="D182" s="139" t="str">
        <f t="shared" si="16"/>
        <v>Schedule 8: Liverpool-Norwich</v>
      </c>
      <c r="E182" s="102"/>
      <c r="F182" s="140" t="str">
        <f t="shared" si="17"/>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4"/>
      <c r="AE182" s="419"/>
      <c r="AF182" s="122"/>
      <c r="AG182" s="419"/>
      <c r="AH182" s="122"/>
      <c r="AI182" s="419"/>
      <c r="AK182" s="301"/>
    </row>
    <row r="183" spans="3:37" ht="12.75" customHeight="1" outlineLevel="1" x14ac:dyDescent="0.25">
      <c r="D183" s="139" t="str">
        <f t="shared" si="16"/>
        <v>Schedule 8: East Midlands InterCity</v>
      </c>
      <c r="E183" s="102"/>
      <c r="F183" s="140" t="str">
        <f t="shared" si="17"/>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4"/>
      <c r="AE183" s="419"/>
      <c r="AF183" s="122"/>
      <c r="AG183" s="419"/>
      <c r="AH183" s="122"/>
      <c r="AI183" s="419"/>
      <c r="AK183" s="301"/>
    </row>
    <row r="184" spans="3:37" ht="12.75" customHeight="1" outlineLevel="1" x14ac:dyDescent="0.25">
      <c r="D184" s="139" t="str">
        <f t="shared" si="16"/>
        <v>Schedule 8: East Midlands Inter-Urban</v>
      </c>
      <c r="E184" s="102"/>
      <c r="F184" s="140" t="str">
        <f t="shared" si="17"/>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4"/>
      <c r="AE184" s="419"/>
      <c r="AF184" s="122"/>
      <c r="AG184" s="419"/>
      <c r="AH184" s="122"/>
      <c r="AI184" s="419"/>
      <c r="AK184" s="301"/>
    </row>
    <row r="185" spans="3:37" ht="12.75" customHeight="1" outlineLevel="1" x14ac:dyDescent="0.25">
      <c r="D185" s="139" t="str">
        <f t="shared" si="16"/>
        <v>[Schedule 8 Performance Service Groups Line 6]</v>
      </c>
      <c r="E185" s="102"/>
      <c r="F185" s="140" t="str">
        <f t="shared" si="17"/>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4"/>
      <c r="AE185" s="419"/>
      <c r="AF185" s="122"/>
      <c r="AG185" s="419"/>
      <c r="AH185" s="122"/>
      <c r="AI185" s="419"/>
      <c r="AK185" s="301"/>
    </row>
    <row r="186" spans="3:37" ht="12.75" customHeight="1" outlineLevel="1" x14ac:dyDescent="0.25">
      <c r="D186" s="139" t="str">
        <f t="shared" si="16"/>
        <v>[Schedule 8 Performance Service Groups Line 7]</v>
      </c>
      <c r="E186" s="102"/>
      <c r="F186" s="140" t="str">
        <f t="shared" si="17"/>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4"/>
      <c r="AE186" s="419"/>
      <c r="AF186" s="122"/>
      <c r="AG186" s="419"/>
      <c r="AH186" s="122"/>
      <c r="AI186" s="419"/>
      <c r="AK186" s="301"/>
    </row>
    <row r="187" spans="3:37" ht="12.75" customHeight="1" outlineLevel="1" x14ac:dyDescent="0.25">
      <c r="D187" s="139" t="str">
        <f t="shared" si="16"/>
        <v>[Schedule 8 Performance Service Groups Line 8]</v>
      </c>
      <c r="E187" s="102"/>
      <c r="F187" s="140" t="str">
        <f t="shared" si="17"/>
        <v>£000</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4"/>
      <c r="AE187" s="419"/>
      <c r="AF187" s="122"/>
      <c r="AG187" s="419"/>
      <c r="AH187" s="122"/>
      <c r="AI187" s="419"/>
      <c r="AK187" s="301"/>
    </row>
    <row r="188" spans="3:37" ht="12.75" customHeight="1" outlineLevel="1" x14ac:dyDescent="0.25">
      <c r="D188" s="139" t="str">
        <f t="shared" si="16"/>
        <v>[Schedule 8 Performance Service Groups Line 9]</v>
      </c>
      <c r="E188" s="102"/>
      <c r="F188" s="140" t="str">
        <f t="shared" si="17"/>
        <v>£000</v>
      </c>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4"/>
      <c r="AE188" s="419"/>
      <c r="AF188" s="122"/>
      <c r="AG188" s="419"/>
      <c r="AH188" s="122"/>
      <c r="AI188" s="419"/>
      <c r="AK188" s="301"/>
    </row>
    <row r="189" spans="3:37" ht="12.75" customHeight="1" outlineLevel="1" x14ac:dyDescent="0.25">
      <c r="D189" s="139" t="str">
        <f t="shared" si="16"/>
        <v>[Schedule 8 Performance Service Groups Line 10]</v>
      </c>
      <c r="E189" s="102"/>
      <c r="F189" s="140" t="str">
        <f t="shared" si="17"/>
        <v>£000</v>
      </c>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4"/>
      <c r="AE189" s="419"/>
      <c r="AF189" s="122"/>
      <c r="AG189" s="419"/>
      <c r="AH189" s="122"/>
      <c r="AI189" s="419"/>
      <c r="AK189" s="301"/>
    </row>
    <row r="190" spans="3:37" ht="12.75" customHeight="1" outlineLevel="1" x14ac:dyDescent="0.25">
      <c r="D190" s="139" t="str">
        <f t="shared" si="16"/>
        <v>[Schedule 8 Performance Service Groups Line 11]</v>
      </c>
      <c r="E190" s="102"/>
      <c r="F190" s="140" t="str">
        <f t="shared" si="17"/>
        <v>£000</v>
      </c>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4"/>
      <c r="AE190" s="285"/>
      <c r="AG190" s="285"/>
      <c r="AI190" s="285"/>
      <c r="AK190" s="301"/>
    </row>
    <row r="191" spans="3:37" ht="12.75" customHeight="1" outlineLevel="1" x14ac:dyDescent="0.25">
      <c r="D191" s="139" t="str">
        <f t="shared" si="16"/>
        <v>[Schedule 8 Performance Service Groups Line 12]</v>
      </c>
      <c r="E191" s="102"/>
      <c r="F191" s="140" t="str">
        <f t="shared" si="17"/>
        <v>£000</v>
      </c>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4"/>
      <c r="AE191" s="285"/>
      <c r="AG191" s="285"/>
      <c r="AI191" s="285"/>
      <c r="AK191" s="286"/>
    </row>
    <row r="192" spans="3:37" ht="12.75" customHeight="1" outlineLevel="1" x14ac:dyDescent="0.25">
      <c r="D192" s="139" t="str">
        <f t="shared" si="16"/>
        <v>[Schedule 8 Performance Service Groups Line 13]</v>
      </c>
      <c r="E192" s="102"/>
      <c r="F192" s="140" t="str">
        <f t="shared" si="17"/>
        <v>£000</v>
      </c>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4"/>
      <c r="AE192" s="285"/>
      <c r="AG192" s="285"/>
      <c r="AI192" s="285"/>
      <c r="AK192" s="301"/>
    </row>
    <row r="193" spans="3:37" ht="12.75" customHeight="1" outlineLevel="1" x14ac:dyDescent="0.25">
      <c r="D193" s="139" t="str">
        <f t="shared" si="16"/>
        <v>[Schedule 8 Performance Service Groups Line 14]</v>
      </c>
      <c r="E193" s="102"/>
      <c r="F193" s="140" t="str">
        <f t="shared" si="17"/>
        <v>£000</v>
      </c>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4"/>
      <c r="AE193" s="285"/>
      <c r="AG193" s="285"/>
      <c r="AI193" s="285"/>
      <c r="AK193" s="301"/>
    </row>
    <row r="194" spans="3:37" ht="12.75" customHeight="1" outlineLevel="1" x14ac:dyDescent="0.25">
      <c r="D194" s="139" t="str">
        <f t="shared" si="16"/>
        <v>[Schedule 8 Performance Service Groups Line 15]</v>
      </c>
      <c r="E194" s="102"/>
      <c r="F194" s="140" t="str">
        <f t="shared" si="17"/>
        <v>£000</v>
      </c>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4"/>
      <c r="AE194" s="285"/>
      <c r="AG194" s="285"/>
      <c r="AI194" s="285"/>
      <c r="AK194" s="301"/>
    </row>
    <row r="195" spans="3:37" ht="12.75" customHeight="1" outlineLevel="1" x14ac:dyDescent="0.25">
      <c r="D195" s="139" t="str">
        <f t="shared" si="16"/>
        <v>[Schedule 8 Performance Service Groups Line 16]</v>
      </c>
      <c r="E195" s="102"/>
      <c r="F195" s="140" t="str">
        <f t="shared" si="17"/>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285"/>
      <c r="AG195" s="285"/>
      <c r="AI195" s="285"/>
      <c r="AK195" s="301"/>
    </row>
    <row r="196" spans="3:37" ht="12.75" customHeight="1" outlineLevel="1" x14ac:dyDescent="0.25">
      <c r="D196" s="139" t="str">
        <f t="shared" si="16"/>
        <v>[Schedule 8 Performance Service Groups Line 17]</v>
      </c>
      <c r="E196" s="102"/>
      <c r="F196" s="140" t="str">
        <f t="shared" si="17"/>
        <v>£000</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285"/>
      <c r="AG196" s="285"/>
      <c r="AI196" s="285"/>
      <c r="AK196" s="301"/>
    </row>
    <row r="197" spans="3:37" ht="12.75" customHeight="1" outlineLevel="1" x14ac:dyDescent="0.25">
      <c r="D197" s="139" t="str">
        <f t="shared" si="16"/>
        <v>[Schedule 8 Performance Service Groups Line 18]</v>
      </c>
      <c r="E197" s="102"/>
      <c r="F197" s="140" t="str">
        <f t="shared" si="17"/>
        <v>£000</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285"/>
      <c r="AG197" s="285"/>
      <c r="AI197" s="285"/>
      <c r="AK197" s="301"/>
    </row>
    <row r="198" spans="3:37" ht="12.75" customHeight="1" outlineLevel="1" x14ac:dyDescent="0.25">
      <c r="D198" s="139" t="str">
        <f t="shared" si="16"/>
        <v>[Schedule 8 Performance Service Groups Line 19]</v>
      </c>
      <c r="E198" s="102"/>
      <c r="F198" s="140" t="str">
        <f t="shared" si="17"/>
        <v>£000</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285"/>
      <c r="AG198" s="285"/>
      <c r="AI198" s="285"/>
      <c r="AK198" s="301"/>
    </row>
    <row r="199" spans="3:37" ht="12.75" customHeight="1" outlineLevel="1" x14ac:dyDescent="0.25">
      <c r="D199" s="111" t="str">
        <f t="shared" si="16"/>
        <v>[Schedule 8 Performance Service Groups Line 20]</v>
      </c>
      <c r="E199" s="287"/>
      <c r="F199" s="150" t="str">
        <f t="shared" si="17"/>
        <v>£000</v>
      </c>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9"/>
      <c r="AE199" s="290"/>
      <c r="AG199" s="290"/>
      <c r="AI199" s="290"/>
      <c r="AK199" s="363"/>
    </row>
    <row r="200" spans="3:37" ht="12.75" customHeight="1" outlineLevel="1" x14ac:dyDescent="0.25">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E200" s="103"/>
      <c r="AG200" s="103"/>
      <c r="AI200" s="103"/>
    </row>
    <row r="201" spans="3:37" ht="12.75" customHeight="1" outlineLevel="1" x14ac:dyDescent="0.25">
      <c r="D201" s="292" t="str">
        <f>C179</f>
        <v>Schedule 8 Payments: NR Off Peak</v>
      </c>
      <c r="E201" s="308"/>
      <c r="F201" s="309" t="str">
        <f>F199</f>
        <v>£000</v>
      </c>
      <c r="G201" s="310">
        <f t="shared" ref="G201:AB201" si="18">SUM(G180:G199)</f>
        <v>0</v>
      </c>
      <c r="H201" s="310">
        <f t="shared" si="18"/>
        <v>0</v>
      </c>
      <c r="I201" s="310">
        <f t="shared" si="18"/>
        <v>0</v>
      </c>
      <c r="J201" s="310">
        <f t="shared" si="18"/>
        <v>0</v>
      </c>
      <c r="K201" s="310">
        <f t="shared" si="18"/>
        <v>0</v>
      </c>
      <c r="L201" s="310">
        <f t="shared" si="18"/>
        <v>0</v>
      </c>
      <c r="M201" s="310">
        <f t="shared" si="18"/>
        <v>0</v>
      </c>
      <c r="N201" s="310">
        <f t="shared" si="18"/>
        <v>0</v>
      </c>
      <c r="O201" s="310">
        <f t="shared" si="18"/>
        <v>0</v>
      </c>
      <c r="P201" s="310">
        <f t="shared" si="18"/>
        <v>0</v>
      </c>
      <c r="Q201" s="310">
        <f t="shared" si="18"/>
        <v>0</v>
      </c>
      <c r="R201" s="310">
        <f t="shared" si="18"/>
        <v>0</v>
      </c>
      <c r="S201" s="310">
        <f t="shared" si="18"/>
        <v>0</v>
      </c>
      <c r="T201" s="310">
        <f t="shared" si="18"/>
        <v>0</v>
      </c>
      <c r="U201" s="310">
        <f t="shared" si="18"/>
        <v>0</v>
      </c>
      <c r="V201" s="310">
        <f t="shared" si="18"/>
        <v>0</v>
      </c>
      <c r="W201" s="310">
        <f t="shared" si="18"/>
        <v>0</v>
      </c>
      <c r="X201" s="310">
        <f t="shared" si="18"/>
        <v>0</v>
      </c>
      <c r="Y201" s="310">
        <f t="shared" si="18"/>
        <v>0</v>
      </c>
      <c r="Z201" s="310">
        <f t="shared" si="18"/>
        <v>0</v>
      </c>
      <c r="AA201" s="310">
        <f t="shared" si="18"/>
        <v>0</v>
      </c>
      <c r="AB201" s="310">
        <f t="shared" si="18"/>
        <v>0</v>
      </c>
      <c r="AC201" s="298">
        <f>SUM(AC180:AC199)</f>
        <v>0</v>
      </c>
      <c r="AE201" s="299">
        <f>SUM(AE180:AE199)</f>
        <v>0</v>
      </c>
      <c r="AG201" s="299">
        <f>SUM(AG180:AG199)</f>
        <v>0</v>
      </c>
      <c r="AI201" s="298">
        <f>SUM(AI180:AI199)</f>
        <v>0</v>
      </c>
      <c r="AK201" s="296"/>
    </row>
    <row r="202" spans="3:37" ht="12.75" customHeight="1" outlineLevel="1" x14ac:dyDescent="0.25">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103"/>
      <c r="AE202" s="103"/>
      <c r="AG202" s="103"/>
      <c r="AI202" s="103"/>
    </row>
    <row r="203" spans="3:37" ht="12.75" customHeight="1" outlineLevel="1" x14ac:dyDescent="0.25">
      <c r="C203" s="186" t="s">
        <v>681</v>
      </c>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E203" s="103"/>
      <c r="AG203" s="103"/>
      <c r="AI203" s="103"/>
    </row>
    <row r="204" spans="3:37" ht="12.75" customHeight="1" outlineLevel="1" x14ac:dyDescent="0.25">
      <c r="D204" s="345" t="str">
        <f>D129</f>
        <v>Schedule 8 Payments: TOC Peak</v>
      </c>
      <c r="E204" s="346"/>
      <c r="F204" s="353" t="str">
        <f>F129</f>
        <v>£000</v>
      </c>
      <c r="G204" s="354">
        <f>G129</f>
        <v>0</v>
      </c>
      <c r="H204" s="354">
        <f t="shared" ref="H204:AC204" si="19">H129</f>
        <v>0</v>
      </c>
      <c r="I204" s="354">
        <f t="shared" si="19"/>
        <v>0</v>
      </c>
      <c r="J204" s="354">
        <f t="shared" si="19"/>
        <v>0</v>
      </c>
      <c r="K204" s="354">
        <f t="shared" si="19"/>
        <v>0</v>
      </c>
      <c r="L204" s="354">
        <f t="shared" si="19"/>
        <v>0</v>
      </c>
      <c r="M204" s="354">
        <f t="shared" si="19"/>
        <v>0</v>
      </c>
      <c r="N204" s="354">
        <f t="shared" si="19"/>
        <v>0</v>
      </c>
      <c r="O204" s="354">
        <f t="shared" si="19"/>
        <v>0</v>
      </c>
      <c r="P204" s="354">
        <f t="shared" si="19"/>
        <v>0</v>
      </c>
      <c r="Q204" s="354">
        <f t="shared" si="19"/>
        <v>0</v>
      </c>
      <c r="R204" s="354">
        <f t="shared" si="19"/>
        <v>0</v>
      </c>
      <c r="S204" s="354">
        <f t="shared" si="19"/>
        <v>0</v>
      </c>
      <c r="T204" s="354">
        <f t="shared" si="19"/>
        <v>0</v>
      </c>
      <c r="U204" s="354">
        <f t="shared" si="19"/>
        <v>0</v>
      </c>
      <c r="V204" s="354">
        <f t="shared" si="19"/>
        <v>0</v>
      </c>
      <c r="W204" s="354">
        <f t="shared" si="19"/>
        <v>0</v>
      </c>
      <c r="X204" s="354">
        <f t="shared" si="19"/>
        <v>0</v>
      </c>
      <c r="Y204" s="354">
        <f t="shared" si="19"/>
        <v>0</v>
      </c>
      <c r="Z204" s="354">
        <f t="shared" si="19"/>
        <v>0</v>
      </c>
      <c r="AA204" s="354">
        <f t="shared" si="19"/>
        <v>0</v>
      </c>
      <c r="AB204" s="354">
        <f t="shared" si="19"/>
        <v>0</v>
      </c>
      <c r="AC204" s="355">
        <f t="shared" si="19"/>
        <v>0</v>
      </c>
      <c r="AE204" s="357">
        <f>AE129</f>
        <v>0</v>
      </c>
      <c r="AG204" s="357">
        <f>AG129</f>
        <v>0</v>
      </c>
      <c r="AI204" s="357">
        <f>AI129</f>
        <v>0</v>
      </c>
      <c r="AK204" s="356"/>
    </row>
    <row r="205" spans="3:37" ht="12.75" customHeight="1" outlineLevel="1" x14ac:dyDescent="0.25">
      <c r="D205" s="139" t="str">
        <f>D153</f>
        <v>Schedule 8 Payments: NR Peak</v>
      </c>
      <c r="E205" s="102"/>
      <c r="F205" s="140" t="str">
        <f t="shared" ref="F205:AC205" si="20">F153</f>
        <v>£000</v>
      </c>
      <c r="G205" s="103">
        <f t="shared" si="20"/>
        <v>0</v>
      </c>
      <c r="H205" s="103">
        <f t="shared" si="20"/>
        <v>0</v>
      </c>
      <c r="I205" s="103">
        <f t="shared" si="20"/>
        <v>0</v>
      </c>
      <c r="J205" s="103">
        <f t="shared" si="20"/>
        <v>0</v>
      </c>
      <c r="K205" s="103">
        <f t="shared" si="20"/>
        <v>0</v>
      </c>
      <c r="L205" s="103">
        <f t="shared" si="20"/>
        <v>0</v>
      </c>
      <c r="M205" s="103">
        <f t="shared" si="20"/>
        <v>0</v>
      </c>
      <c r="N205" s="103">
        <f t="shared" si="20"/>
        <v>0</v>
      </c>
      <c r="O205" s="103">
        <f t="shared" si="20"/>
        <v>0</v>
      </c>
      <c r="P205" s="103">
        <f t="shared" si="20"/>
        <v>0</v>
      </c>
      <c r="Q205" s="103">
        <f t="shared" si="20"/>
        <v>0</v>
      </c>
      <c r="R205" s="103">
        <f t="shared" si="20"/>
        <v>0</v>
      </c>
      <c r="S205" s="103">
        <f t="shared" si="20"/>
        <v>0</v>
      </c>
      <c r="T205" s="103">
        <f t="shared" si="20"/>
        <v>0</v>
      </c>
      <c r="U205" s="103">
        <f t="shared" si="20"/>
        <v>0</v>
      </c>
      <c r="V205" s="103">
        <f t="shared" si="20"/>
        <v>0</v>
      </c>
      <c r="W205" s="103">
        <f t="shared" si="20"/>
        <v>0</v>
      </c>
      <c r="X205" s="103">
        <f t="shared" si="20"/>
        <v>0</v>
      </c>
      <c r="Y205" s="103">
        <f t="shared" si="20"/>
        <v>0</v>
      </c>
      <c r="Z205" s="103">
        <f t="shared" si="20"/>
        <v>0</v>
      </c>
      <c r="AA205" s="103">
        <f t="shared" si="20"/>
        <v>0</v>
      </c>
      <c r="AB205" s="103">
        <f t="shared" si="20"/>
        <v>0</v>
      </c>
      <c r="AC205" s="104">
        <f t="shared" si="20"/>
        <v>0</v>
      </c>
      <c r="AE205" s="105">
        <f>AE153</f>
        <v>0</v>
      </c>
      <c r="AG205" s="105">
        <f>AG153</f>
        <v>0</v>
      </c>
      <c r="AI205" s="105">
        <f>AI153</f>
        <v>0</v>
      </c>
      <c r="AK205" s="301"/>
    </row>
    <row r="206" spans="3:37" ht="12.75" customHeight="1" outlineLevel="1" x14ac:dyDescent="0.25">
      <c r="D206" s="139" t="str">
        <f>D177</f>
        <v>Schedule 8 Payments: TOC Off Peak</v>
      </c>
      <c r="E206" s="102"/>
      <c r="F206" s="140" t="str">
        <f t="shared" ref="F206:AC206" si="21">F177</f>
        <v>£000</v>
      </c>
      <c r="G206" s="103">
        <f t="shared" si="21"/>
        <v>0</v>
      </c>
      <c r="H206" s="103">
        <f t="shared" si="21"/>
        <v>0</v>
      </c>
      <c r="I206" s="103">
        <f t="shared" si="21"/>
        <v>0</v>
      </c>
      <c r="J206" s="103">
        <f t="shared" si="21"/>
        <v>0</v>
      </c>
      <c r="K206" s="103">
        <f t="shared" si="21"/>
        <v>0</v>
      </c>
      <c r="L206" s="103">
        <f t="shared" si="21"/>
        <v>0</v>
      </c>
      <c r="M206" s="103">
        <f t="shared" si="21"/>
        <v>0</v>
      </c>
      <c r="N206" s="103">
        <f t="shared" si="21"/>
        <v>0</v>
      </c>
      <c r="O206" s="103">
        <f t="shared" si="21"/>
        <v>0</v>
      </c>
      <c r="P206" s="103">
        <f t="shared" si="21"/>
        <v>0</v>
      </c>
      <c r="Q206" s="103">
        <f t="shared" si="21"/>
        <v>0</v>
      </c>
      <c r="R206" s="103">
        <f t="shared" si="21"/>
        <v>0</v>
      </c>
      <c r="S206" s="103">
        <f t="shared" si="21"/>
        <v>0</v>
      </c>
      <c r="T206" s="103">
        <f t="shared" si="21"/>
        <v>0</v>
      </c>
      <c r="U206" s="103">
        <f t="shared" si="21"/>
        <v>0</v>
      </c>
      <c r="V206" s="103">
        <f t="shared" si="21"/>
        <v>0</v>
      </c>
      <c r="W206" s="103">
        <f t="shared" si="21"/>
        <v>0</v>
      </c>
      <c r="X206" s="103">
        <f t="shared" si="21"/>
        <v>0</v>
      </c>
      <c r="Y206" s="103">
        <f t="shared" si="21"/>
        <v>0</v>
      </c>
      <c r="Z206" s="103">
        <f t="shared" si="21"/>
        <v>0</v>
      </c>
      <c r="AA206" s="103">
        <f t="shared" si="21"/>
        <v>0</v>
      </c>
      <c r="AB206" s="103">
        <f t="shared" si="21"/>
        <v>0</v>
      </c>
      <c r="AC206" s="104">
        <f t="shared" si="21"/>
        <v>0</v>
      </c>
      <c r="AE206" s="105">
        <f>AE177</f>
        <v>0</v>
      </c>
      <c r="AG206" s="105">
        <f>AG177</f>
        <v>0</v>
      </c>
      <c r="AI206" s="105">
        <f>AI177</f>
        <v>0</v>
      </c>
      <c r="AK206" s="301"/>
    </row>
    <row r="207" spans="3:37" ht="12.75" customHeight="1" outlineLevel="1" x14ac:dyDescent="0.25">
      <c r="D207" s="111" t="str">
        <f>D201</f>
        <v>Schedule 8 Payments: NR Off Peak</v>
      </c>
      <c r="E207" s="287"/>
      <c r="F207" s="150" t="str">
        <f t="shared" ref="F207:AC207" si="22">F201</f>
        <v>£000</v>
      </c>
      <c r="G207" s="113">
        <f t="shared" si="22"/>
        <v>0</v>
      </c>
      <c r="H207" s="113">
        <f t="shared" si="22"/>
        <v>0</v>
      </c>
      <c r="I207" s="113">
        <f t="shared" si="22"/>
        <v>0</v>
      </c>
      <c r="J207" s="113">
        <f t="shared" si="22"/>
        <v>0</v>
      </c>
      <c r="K207" s="113">
        <f t="shared" si="22"/>
        <v>0</v>
      </c>
      <c r="L207" s="113">
        <f t="shared" si="22"/>
        <v>0</v>
      </c>
      <c r="M207" s="113">
        <f t="shared" si="22"/>
        <v>0</v>
      </c>
      <c r="N207" s="113">
        <f t="shared" si="22"/>
        <v>0</v>
      </c>
      <c r="O207" s="113">
        <f t="shared" si="22"/>
        <v>0</v>
      </c>
      <c r="P207" s="113">
        <f t="shared" si="22"/>
        <v>0</v>
      </c>
      <c r="Q207" s="113">
        <f t="shared" si="22"/>
        <v>0</v>
      </c>
      <c r="R207" s="113">
        <f t="shared" si="22"/>
        <v>0</v>
      </c>
      <c r="S207" s="113">
        <f t="shared" si="22"/>
        <v>0</v>
      </c>
      <c r="T207" s="113">
        <f t="shared" si="22"/>
        <v>0</v>
      </c>
      <c r="U207" s="113">
        <f t="shared" si="22"/>
        <v>0</v>
      </c>
      <c r="V207" s="113">
        <f t="shared" si="22"/>
        <v>0</v>
      </c>
      <c r="W207" s="113">
        <f t="shared" si="22"/>
        <v>0</v>
      </c>
      <c r="X207" s="113">
        <f t="shared" si="22"/>
        <v>0</v>
      </c>
      <c r="Y207" s="113">
        <f t="shared" si="22"/>
        <v>0</v>
      </c>
      <c r="Z207" s="113">
        <f t="shared" si="22"/>
        <v>0</v>
      </c>
      <c r="AA207" s="113">
        <f t="shared" si="22"/>
        <v>0</v>
      </c>
      <c r="AB207" s="113">
        <f t="shared" si="22"/>
        <v>0</v>
      </c>
      <c r="AC207" s="114">
        <f t="shared" si="22"/>
        <v>0</v>
      </c>
      <c r="AE207" s="115">
        <f>AE201</f>
        <v>0</v>
      </c>
      <c r="AG207" s="115">
        <f>AG201</f>
        <v>0</v>
      </c>
      <c r="AI207" s="115">
        <f>AI201</f>
        <v>0</v>
      </c>
      <c r="AK207" s="302"/>
    </row>
    <row r="208" spans="3:37" ht="12.75" customHeight="1" outlineLevel="1" x14ac:dyDescent="0.25">
      <c r="G208" s="103"/>
      <c r="H208" s="103"/>
      <c r="I208" s="103"/>
      <c r="J208" s="103"/>
      <c r="K208" s="103"/>
      <c r="L208" s="103"/>
      <c r="M208" s="103"/>
      <c r="N208" s="103"/>
      <c r="O208" s="103"/>
      <c r="P208" s="103"/>
      <c r="Q208" s="103"/>
      <c r="R208" s="103"/>
      <c r="S208" s="103"/>
      <c r="T208" s="103"/>
      <c r="U208" s="103"/>
      <c r="V208" s="103"/>
      <c r="W208" s="103"/>
      <c r="X208" s="103"/>
      <c r="Y208" s="103"/>
      <c r="Z208" s="103"/>
      <c r="AA208" s="103"/>
      <c r="AB208" s="103"/>
      <c r="AC208" s="103"/>
      <c r="AE208" s="103"/>
      <c r="AG208" s="103"/>
      <c r="AI208" s="103"/>
    </row>
    <row r="209" spans="1:39" ht="12.75" customHeight="1" outlineLevel="1" x14ac:dyDescent="0.25">
      <c r="D209" s="292" t="str">
        <f>C203</f>
        <v>Total Schedule 8 Payments</v>
      </c>
      <c r="E209" s="308"/>
      <c r="F209" s="309" t="str">
        <f>F207</f>
        <v>£000</v>
      </c>
      <c r="G209" s="310">
        <f t="shared" ref="G209:AC209" si="23">SUM(G204:G207)</f>
        <v>0</v>
      </c>
      <c r="H209" s="310">
        <f t="shared" si="23"/>
        <v>0</v>
      </c>
      <c r="I209" s="310">
        <f t="shared" si="23"/>
        <v>0</v>
      </c>
      <c r="J209" s="310">
        <f t="shared" si="23"/>
        <v>0</v>
      </c>
      <c r="K209" s="310">
        <f t="shared" si="23"/>
        <v>0</v>
      </c>
      <c r="L209" s="310">
        <f t="shared" si="23"/>
        <v>0</v>
      </c>
      <c r="M209" s="310">
        <f t="shared" si="23"/>
        <v>0</v>
      </c>
      <c r="N209" s="310">
        <f t="shared" si="23"/>
        <v>0</v>
      </c>
      <c r="O209" s="310">
        <f t="shared" si="23"/>
        <v>0</v>
      </c>
      <c r="P209" s="310">
        <f t="shared" si="23"/>
        <v>0</v>
      </c>
      <c r="Q209" s="310">
        <f t="shared" si="23"/>
        <v>0</v>
      </c>
      <c r="R209" s="310">
        <f t="shared" si="23"/>
        <v>0</v>
      </c>
      <c r="S209" s="310">
        <f t="shared" si="23"/>
        <v>0</v>
      </c>
      <c r="T209" s="310">
        <f t="shared" si="23"/>
        <v>0</v>
      </c>
      <c r="U209" s="310">
        <f t="shared" si="23"/>
        <v>0</v>
      </c>
      <c r="V209" s="310">
        <f t="shared" si="23"/>
        <v>0</v>
      </c>
      <c r="W209" s="310">
        <f t="shared" si="23"/>
        <v>0</v>
      </c>
      <c r="X209" s="310">
        <f t="shared" si="23"/>
        <v>0</v>
      </c>
      <c r="Y209" s="310">
        <f t="shared" si="23"/>
        <v>0</v>
      </c>
      <c r="Z209" s="310">
        <f t="shared" si="23"/>
        <v>0</v>
      </c>
      <c r="AA209" s="310">
        <f t="shared" si="23"/>
        <v>0</v>
      </c>
      <c r="AB209" s="310">
        <f t="shared" si="23"/>
        <v>0</v>
      </c>
      <c r="AC209" s="298">
        <f t="shared" si="23"/>
        <v>0</v>
      </c>
      <c r="AE209" s="299">
        <f>SUM(AE204:AE207)</f>
        <v>0</v>
      </c>
      <c r="AG209" s="299">
        <f>SUM(AG204:AG207)</f>
        <v>0</v>
      </c>
      <c r="AI209" s="299">
        <f>SUM(AI204:AI207)</f>
        <v>0</v>
      </c>
      <c r="AK209" s="296"/>
    </row>
    <row r="210" spans="1:39" x14ac:dyDescent="0.25">
      <c r="G210" s="103"/>
      <c r="H210" s="103"/>
      <c r="I210" s="103"/>
      <c r="J210" s="103"/>
      <c r="K210" s="103"/>
      <c r="L210" s="103"/>
      <c r="M210" s="103"/>
      <c r="N210" s="103"/>
      <c r="O210" s="103"/>
      <c r="P210" s="103"/>
      <c r="Q210" s="103"/>
      <c r="R210" s="103"/>
      <c r="S210" s="103"/>
      <c r="T210" s="103"/>
      <c r="U210" s="103"/>
      <c r="V210" s="103"/>
      <c r="W210" s="103"/>
      <c r="X210" s="103"/>
      <c r="Y210" s="103"/>
      <c r="Z210" s="103"/>
      <c r="AA210" s="103"/>
      <c r="AB210" s="103"/>
      <c r="AC210" s="103"/>
      <c r="AE210" s="103"/>
      <c r="AG210" s="103"/>
      <c r="AI210" s="103"/>
    </row>
    <row r="211" spans="1:39" x14ac:dyDescent="0.25">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E211" s="103"/>
      <c r="AG211" s="103"/>
      <c r="AI211" s="103"/>
    </row>
    <row r="212" spans="1:39" ht="16.8" x14ac:dyDescent="0.3">
      <c r="B212" s="7" t="str">
        <f>'Line Items'!B2251</f>
        <v>Other Performance Measures</v>
      </c>
      <c r="C212" s="7"/>
      <c r="D212" s="7"/>
      <c r="E212" s="7"/>
      <c r="F212" s="7"/>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7"/>
      <c r="AE212" s="323"/>
      <c r="AF212" s="7"/>
      <c r="AG212" s="323"/>
      <c r="AH212" s="7"/>
      <c r="AI212" s="323"/>
      <c r="AJ212" s="7"/>
      <c r="AK212" s="7"/>
    </row>
    <row r="213" spans="1:39" s="182" customFormat="1" ht="11.4" x14ac:dyDescent="0.2">
      <c r="G213" s="480"/>
      <c r="H213" s="480"/>
      <c r="I213" s="480"/>
      <c r="J213" s="480"/>
      <c r="K213" s="480"/>
      <c r="L213" s="480"/>
      <c r="M213" s="480"/>
      <c r="N213" s="480"/>
      <c r="O213" s="480"/>
      <c r="P213" s="480"/>
      <c r="Q213" s="480"/>
      <c r="R213" s="480"/>
      <c r="S213" s="480"/>
      <c r="T213" s="480"/>
      <c r="U213" s="480"/>
      <c r="V213" s="480"/>
      <c r="W213" s="480"/>
      <c r="X213" s="480"/>
      <c r="Y213" s="480"/>
      <c r="Z213" s="480"/>
      <c r="AA213" s="480"/>
      <c r="AB213" s="480"/>
      <c r="AC213" s="480"/>
      <c r="AE213" s="480"/>
      <c r="AG213" s="480"/>
      <c r="AI213" s="480"/>
      <c r="AL213"/>
      <c r="AM213"/>
    </row>
    <row r="214" spans="1:39" s="199" customFormat="1" ht="15" outlineLevel="1" x14ac:dyDescent="0.3">
      <c r="B214" s="481" t="s">
        <v>682</v>
      </c>
      <c r="C214" s="481"/>
      <c r="D214" s="312"/>
      <c r="E214" s="312"/>
      <c r="F214" s="481"/>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1"/>
      <c r="AE214" s="482"/>
      <c r="AF214" s="481"/>
      <c r="AG214" s="482"/>
      <c r="AH214" s="481"/>
      <c r="AI214" s="482"/>
      <c r="AJ214" s="481"/>
      <c r="AK214" s="481"/>
      <c r="AL214" s="311"/>
      <c r="AM214" s="311"/>
    </row>
    <row r="215" spans="1:39" ht="12.75" customHeight="1" outlineLevel="1" x14ac:dyDescent="0.25">
      <c r="G215" s="103"/>
      <c r="H215" s="103"/>
      <c r="I215" s="103"/>
      <c r="J215" s="103"/>
      <c r="K215" s="103"/>
      <c r="L215" s="103"/>
      <c r="M215" s="103"/>
      <c r="N215" s="103"/>
      <c r="O215" s="103"/>
      <c r="P215" s="103"/>
      <c r="Q215" s="103"/>
      <c r="R215" s="103"/>
      <c r="S215" s="103"/>
      <c r="T215" s="103"/>
      <c r="U215" s="103"/>
      <c r="V215" s="103"/>
      <c r="W215" s="103"/>
      <c r="X215" s="103"/>
      <c r="Y215" s="103"/>
      <c r="Z215" s="103"/>
      <c r="AA215" s="103"/>
      <c r="AB215" s="103"/>
      <c r="AC215" s="103"/>
      <c r="AE215" s="103"/>
      <c r="AG215" s="103"/>
      <c r="AI215" s="103"/>
    </row>
    <row r="216" spans="1:39" ht="12.75" customHeight="1" outlineLevel="1" x14ac:dyDescent="0.25">
      <c r="C216" s="483" t="s">
        <v>683</v>
      </c>
      <c r="G216" s="103"/>
      <c r="H216" s="103"/>
      <c r="I216" s="103"/>
      <c r="J216" s="103"/>
      <c r="K216" s="103"/>
      <c r="L216" s="103"/>
      <c r="M216" s="103"/>
      <c r="N216" s="103"/>
      <c r="O216" s="103"/>
      <c r="P216" s="103"/>
      <c r="Q216" s="103"/>
      <c r="R216" s="103"/>
      <c r="S216" s="103"/>
      <c r="T216" s="103"/>
      <c r="U216" s="103"/>
      <c r="V216" s="103"/>
      <c r="W216" s="103"/>
      <c r="X216" s="103"/>
      <c r="Y216" s="103"/>
      <c r="Z216" s="103"/>
      <c r="AA216" s="103"/>
      <c r="AB216" s="103"/>
      <c r="AC216" s="103"/>
      <c r="AE216" s="103"/>
      <c r="AG216" s="103"/>
      <c r="AI216" s="103"/>
    </row>
    <row r="217" spans="1:39" ht="12.75" customHeight="1" outlineLevel="1" x14ac:dyDescent="0.25">
      <c r="D217" s="345" t="str">
        <f>'Line Items'!D2254</f>
        <v>Schedule 7.1 - Delay Minutes</v>
      </c>
      <c r="E217" s="346"/>
      <c r="F217" s="347" t="s">
        <v>556</v>
      </c>
      <c r="G217" s="348"/>
      <c r="H217" s="348"/>
      <c r="I217" s="348"/>
      <c r="J217" s="348"/>
      <c r="K217" s="348"/>
      <c r="L217" s="348"/>
      <c r="M217" s="348"/>
      <c r="N217" s="348"/>
      <c r="O217" s="348"/>
      <c r="P217" s="348"/>
      <c r="Q217" s="348"/>
      <c r="R217" s="348"/>
      <c r="S217" s="348"/>
      <c r="T217" s="348"/>
      <c r="U217" s="348"/>
      <c r="V217" s="348"/>
      <c r="W217" s="348"/>
      <c r="X217" s="348"/>
      <c r="Y217" s="348"/>
      <c r="Z217" s="348"/>
      <c r="AA217" s="348"/>
      <c r="AB217" s="348"/>
      <c r="AC217" s="360"/>
      <c r="AE217" s="359"/>
      <c r="AG217" s="359"/>
      <c r="AI217" s="359"/>
      <c r="AK217" s="356"/>
    </row>
    <row r="218" spans="1:39" ht="12.75" customHeight="1" outlineLevel="1" x14ac:dyDescent="0.25">
      <c r="D218" s="139" t="str">
        <f>'Line Items'!D2255</f>
        <v>Schedule 7.1 - Cancellations</v>
      </c>
      <c r="E218" s="102"/>
      <c r="F218" s="140" t="str">
        <f t="shared" ref="F218:F259" si="24">F217</f>
        <v>£000</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285"/>
      <c r="AG218" s="285"/>
      <c r="AI218" s="285"/>
      <c r="AK218" s="301"/>
    </row>
    <row r="219" spans="1:39" ht="12.75" customHeight="1" outlineLevel="1" x14ac:dyDescent="0.25">
      <c r="D219" s="139" t="str">
        <f>'Line Items'!D2256</f>
        <v>Schedule 7.1 - T3 All Stations</v>
      </c>
      <c r="E219" s="102"/>
      <c r="F219" s="140" t="str">
        <f t="shared" si="24"/>
        <v>£000</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285"/>
      <c r="AG219" s="285"/>
      <c r="AI219" s="285"/>
      <c r="AK219" s="301"/>
    </row>
    <row r="220" spans="1:39" ht="12.75" customHeight="1" outlineLevel="1" x14ac:dyDescent="0.25">
      <c r="D220" s="139" t="str">
        <f>'Line Items'!D2257</f>
        <v>Schedule 7.1 - T15 All Stations</v>
      </c>
      <c r="E220" s="102"/>
      <c r="F220" s="140" t="str">
        <f t="shared" si="24"/>
        <v>£000</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285"/>
      <c r="AG220" s="285"/>
      <c r="AI220" s="285"/>
      <c r="AK220" s="301"/>
    </row>
    <row r="221" spans="1:39" ht="12.75" customHeight="1" outlineLevel="1" x14ac:dyDescent="0.25">
      <c r="D221" s="139" t="str">
        <f>'Line Items'!D2258</f>
        <v>Schedule 7.1 - All Cancellations</v>
      </c>
      <c r="E221" s="102"/>
      <c r="F221" s="140" t="str">
        <f t="shared" si="24"/>
        <v>£000</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285"/>
      <c r="AG221" s="285"/>
      <c r="AI221" s="285"/>
      <c r="AK221" s="301"/>
    </row>
    <row r="222" spans="1:39" ht="12.75" customHeight="1" outlineLevel="1" x14ac:dyDescent="0.25">
      <c r="D222" s="139" t="str">
        <f>'Line Items'!D2259</f>
        <v>Schedule 7.1 - Short Formations</v>
      </c>
      <c r="E222" s="102"/>
      <c r="F222" s="140" t="str">
        <f t="shared" si="24"/>
        <v>£000</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285"/>
      <c r="AG222" s="285"/>
      <c r="AI222" s="285"/>
      <c r="AK222" s="301"/>
    </row>
    <row r="223" spans="1:39" ht="12.75" customHeight="1" outlineLevel="1" x14ac:dyDescent="0.25">
      <c r="D223" s="139" t="str">
        <f>'Line Items'!D2260</f>
        <v>[Performance Regime Line 7]</v>
      </c>
      <c r="E223" s="102"/>
      <c r="F223" s="140" t="str">
        <f t="shared" si="24"/>
        <v>£000</v>
      </c>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4"/>
      <c r="AE223" s="285"/>
      <c r="AG223" s="285"/>
      <c r="AI223" s="285"/>
      <c r="AK223" s="301"/>
    </row>
    <row r="224" spans="1:39" s="199" customFormat="1" ht="12.75" customHeight="1" outlineLevel="1" x14ac:dyDescent="0.3">
      <c r="A224" s="2"/>
      <c r="D224" s="337" t="str">
        <f>'Line Items'!D2261</f>
        <v>[Performance Regime Line 8]</v>
      </c>
      <c r="E224" s="338"/>
      <c r="F224" s="339" t="str">
        <f>F220</f>
        <v>£000</v>
      </c>
      <c r="G224" s="484"/>
      <c r="H224" s="484"/>
      <c r="I224" s="484"/>
      <c r="J224" s="484"/>
      <c r="K224" s="484"/>
      <c r="L224" s="484"/>
      <c r="M224" s="484"/>
      <c r="N224" s="484"/>
      <c r="O224" s="484"/>
      <c r="P224" s="484"/>
      <c r="Q224" s="484"/>
      <c r="R224" s="484"/>
      <c r="S224" s="484"/>
      <c r="T224" s="484"/>
      <c r="U224" s="484"/>
      <c r="V224" s="484"/>
      <c r="W224" s="484"/>
      <c r="X224" s="484"/>
      <c r="Y224" s="484"/>
      <c r="Z224" s="484"/>
      <c r="AA224" s="484"/>
      <c r="AB224" s="484"/>
      <c r="AC224" s="485"/>
      <c r="AE224" s="486"/>
      <c r="AG224" s="486"/>
      <c r="AI224" s="486"/>
      <c r="AK224" s="487"/>
      <c r="AL224" s="311"/>
      <c r="AM224" s="311"/>
    </row>
    <row r="225" spans="1:39" s="182" customFormat="1" ht="12.75" customHeight="1" outlineLevel="1" x14ac:dyDescent="0.25">
      <c r="A225" s="2"/>
      <c r="D225" s="183"/>
      <c r="E225" s="183"/>
      <c r="F225" s="183"/>
      <c r="G225" s="480"/>
      <c r="H225" s="480"/>
      <c r="I225" s="480"/>
      <c r="J225" s="480"/>
      <c r="K225" s="480"/>
      <c r="L225" s="480"/>
      <c r="M225" s="480"/>
      <c r="N225" s="480"/>
      <c r="O225" s="480"/>
      <c r="P225" s="480"/>
      <c r="Q225" s="480"/>
      <c r="R225" s="480"/>
      <c r="S225" s="480"/>
      <c r="T225" s="480"/>
      <c r="U225" s="480"/>
      <c r="V225" s="480"/>
      <c r="W225" s="480"/>
      <c r="X225" s="480"/>
      <c r="Y225" s="480"/>
      <c r="Z225" s="480"/>
      <c r="AA225" s="480"/>
      <c r="AB225" s="480"/>
      <c r="AC225" s="480"/>
      <c r="AE225" s="480"/>
      <c r="AG225" s="480"/>
      <c r="AI225" s="480"/>
      <c r="AK225" s="480"/>
      <c r="AL225"/>
      <c r="AM225"/>
    </row>
    <row r="226" spans="1:39" s="199" customFormat="1" ht="12.75" customHeight="1" outlineLevel="1" x14ac:dyDescent="0.3">
      <c r="A226" s="2"/>
      <c r="D226" s="488" t="str">
        <f>C216</f>
        <v>Schedule 7.1 Payments</v>
      </c>
      <c r="E226" s="489"/>
      <c r="F226" s="490" t="str">
        <f>F224</f>
        <v>£000</v>
      </c>
      <c r="G226" s="491">
        <f t="shared" ref="G226:AC226" si="25">SUM(G217:G224)</f>
        <v>0</v>
      </c>
      <c r="H226" s="491">
        <f t="shared" si="25"/>
        <v>0</v>
      </c>
      <c r="I226" s="491">
        <f t="shared" si="25"/>
        <v>0</v>
      </c>
      <c r="J226" s="491">
        <f t="shared" si="25"/>
        <v>0</v>
      </c>
      <c r="K226" s="491">
        <f t="shared" si="25"/>
        <v>0</v>
      </c>
      <c r="L226" s="491">
        <f t="shared" si="25"/>
        <v>0</v>
      </c>
      <c r="M226" s="491">
        <f t="shared" si="25"/>
        <v>0</v>
      </c>
      <c r="N226" s="491">
        <f t="shared" si="25"/>
        <v>0</v>
      </c>
      <c r="O226" s="491">
        <f t="shared" si="25"/>
        <v>0</v>
      </c>
      <c r="P226" s="491">
        <f t="shared" si="25"/>
        <v>0</v>
      </c>
      <c r="Q226" s="491">
        <f t="shared" si="25"/>
        <v>0</v>
      </c>
      <c r="R226" s="491">
        <f t="shared" si="25"/>
        <v>0</v>
      </c>
      <c r="S226" s="491">
        <f t="shared" si="25"/>
        <v>0</v>
      </c>
      <c r="T226" s="491">
        <f t="shared" si="25"/>
        <v>0</v>
      </c>
      <c r="U226" s="491">
        <f t="shared" si="25"/>
        <v>0</v>
      </c>
      <c r="V226" s="491">
        <f t="shared" si="25"/>
        <v>0</v>
      </c>
      <c r="W226" s="491">
        <f t="shared" si="25"/>
        <v>0</v>
      </c>
      <c r="X226" s="491">
        <f t="shared" si="25"/>
        <v>0</v>
      </c>
      <c r="Y226" s="491">
        <f t="shared" si="25"/>
        <v>0</v>
      </c>
      <c r="Z226" s="491">
        <f t="shared" si="25"/>
        <v>0</v>
      </c>
      <c r="AA226" s="491">
        <f t="shared" si="25"/>
        <v>0</v>
      </c>
      <c r="AB226" s="491">
        <f t="shared" si="25"/>
        <v>0</v>
      </c>
      <c r="AC226" s="492">
        <f t="shared" si="25"/>
        <v>0</v>
      </c>
      <c r="AE226" s="493">
        <f>SUM(AE217:AE224)</f>
        <v>0</v>
      </c>
      <c r="AG226" s="493">
        <f>SUM(AG217:AG224)</f>
        <v>0</v>
      </c>
      <c r="AI226" s="492">
        <f>SUM(AI217:AI224)</f>
        <v>0</v>
      </c>
      <c r="AK226" s="494"/>
      <c r="AL226" s="311"/>
      <c r="AM226" s="311"/>
    </row>
    <row r="227" spans="1:39" s="182" customFormat="1" ht="12.75" customHeight="1" outlineLevel="1" x14ac:dyDescent="0.25">
      <c r="A227" s="2"/>
      <c r="D227" s="183"/>
      <c r="E227" s="183"/>
      <c r="F227" s="183"/>
      <c r="G227" s="480"/>
      <c r="H227" s="480"/>
      <c r="I227" s="480"/>
      <c r="J227" s="480"/>
      <c r="K227" s="480"/>
      <c r="L227" s="480"/>
      <c r="M227" s="480"/>
      <c r="N227" s="480"/>
      <c r="O227" s="480"/>
      <c r="P227" s="480"/>
      <c r="Q227" s="480"/>
      <c r="R227" s="480"/>
      <c r="S227" s="480"/>
      <c r="T227" s="480"/>
      <c r="U227" s="480"/>
      <c r="V227" s="480"/>
      <c r="W227" s="480"/>
      <c r="X227" s="480"/>
      <c r="Y227" s="480"/>
      <c r="Z227" s="480"/>
      <c r="AA227" s="480"/>
      <c r="AB227" s="480"/>
      <c r="AC227" s="480"/>
      <c r="AE227" s="480"/>
      <c r="AG227" s="480"/>
      <c r="AI227" s="480"/>
      <c r="AK227" s="480"/>
      <c r="AL227"/>
      <c r="AM227"/>
    </row>
    <row r="228" spans="1:39" s="182" customFormat="1" ht="12.75" customHeight="1" outlineLevel="1" x14ac:dyDescent="0.25">
      <c r="A228" s="2"/>
      <c r="C228" s="483" t="s">
        <v>684</v>
      </c>
      <c r="D228" s="183"/>
      <c r="E228" s="183"/>
      <c r="F228" s="183"/>
      <c r="G228" s="480"/>
      <c r="H228" s="480"/>
      <c r="I228" s="480"/>
      <c r="J228" s="480"/>
      <c r="K228" s="480"/>
      <c r="L228" s="480"/>
      <c r="M228" s="480"/>
      <c r="N228" s="480"/>
      <c r="O228" s="480"/>
      <c r="P228" s="480"/>
      <c r="Q228" s="480"/>
      <c r="R228" s="480"/>
      <c r="S228" s="480"/>
      <c r="T228" s="480"/>
      <c r="U228" s="480"/>
      <c r="V228" s="480"/>
      <c r="W228" s="480"/>
      <c r="X228" s="480"/>
      <c r="Y228" s="480"/>
      <c r="Z228" s="480"/>
      <c r="AA228" s="480"/>
      <c r="AB228" s="480"/>
      <c r="AC228" s="480"/>
      <c r="AE228" s="480"/>
      <c r="AG228" s="480"/>
      <c r="AI228" s="480"/>
      <c r="AK228" s="480"/>
      <c r="AL228"/>
      <c r="AM228"/>
    </row>
    <row r="229" spans="1:39" s="199" customFormat="1" ht="12.75" customHeight="1" outlineLevel="1" x14ac:dyDescent="0.3">
      <c r="A229" s="2"/>
      <c r="D229" s="495" t="str">
        <f>'Line Items'!D2264</f>
        <v>Schedule 7.2 - NRPS Station</v>
      </c>
      <c r="E229" s="496"/>
      <c r="F229" s="497" t="s">
        <v>556</v>
      </c>
      <c r="G229" s="498"/>
      <c r="H229" s="498"/>
      <c r="I229" s="498"/>
      <c r="J229" s="498"/>
      <c r="K229" s="498"/>
      <c r="L229" s="498"/>
      <c r="M229" s="498"/>
      <c r="N229" s="498"/>
      <c r="O229" s="498"/>
      <c r="P229" s="498"/>
      <c r="Q229" s="498"/>
      <c r="R229" s="498"/>
      <c r="S229" s="498"/>
      <c r="T229" s="498"/>
      <c r="U229" s="498"/>
      <c r="V229" s="498"/>
      <c r="W229" s="498"/>
      <c r="X229" s="498"/>
      <c r="Y229" s="498"/>
      <c r="Z229" s="498"/>
      <c r="AA229" s="498"/>
      <c r="AB229" s="498"/>
      <c r="AC229" s="499"/>
      <c r="AE229" s="500"/>
      <c r="AG229" s="500"/>
      <c r="AI229" s="500"/>
      <c r="AK229" s="501"/>
      <c r="AL229" s="311"/>
      <c r="AM229" s="311"/>
    </row>
    <row r="230" spans="1:39" s="199" customFormat="1" ht="12.75" customHeight="1" outlineLevel="1" x14ac:dyDescent="0.3">
      <c r="A230" s="2"/>
      <c r="D230" s="331" t="str">
        <f>'Line Items'!D2265</f>
        <v>Schedule 7.2 - NRPS Train</v>
      </c>
      <c r="E230" s="332"/>
      <c r="F230" s="333" t="str">
        <f t="shared" ref="F230:F234" si="26">F229</f>
        <v>£000</v>
      </c>
      <c r="G230" s="502"/>
      <c r="H230" s="502"/>
      <c r="I230" s="502"/>
      <c r="J230" s="502"/>
      <c r="K230" s="502"/>
      <c r="L230" s="502"/>
      <c r="M230" s="502"/>
      <c r="N230" s="502"/>
      <c r="O230" s="502"/>
      <c r="P230" s="502"/>
      <c r="Q230" s="502"/>
      <c r="R230" s="502"/>
      <c r="S230" s="502"/>
      <c r="T230" s="502"/>
      <c r="U230" s="502"/>
      <c r="V230" s="502"/>
      <c r="W230" s="502"/>
      <c r="X230" s="502"/>
      <c r="Y230" s="502"/>
      <c r="Z230" s="502"/>
      <c r="AA230" s="502"/>
      <c r="AB230" s="502"/>
      <c r="AC230" s="503"/>
      <c r="AE230" s="504"/>
      <c r="AG230" s="504"/>
      <c r="AI230" s="504"/>
      <c r="AK230" s="336"/>
      <c r="AL230" s="311"/>
      <c r="AM230" s="311"/>
    </row>
    <row r="231" spans="1:39" s="199" customFormat="1" ht="12.75" customHeight="1" outlineLevel="1" x14ac:dyDescent="0.3">
      <c r="A231" s="2"/>
      <c r="D231" s="331" t="str">
        <f>'Line Items'!D2266</f>
        <v>Schedule 7.2 - NRPS Customer Service</v>
      </c>
      <c r="E231" s="332"/>
      <c r="F231" s="333" t="str">
        <f t="shared" si="26"/>
        <v>£000</v>
      </c>
      <c r="G231" s="502"/>
      <c r="H231" s="502"/>
      <c r="I231" s="502"/>
      <c r="J231" s="502"/>
      <c r="K231" s="502"/>
      <c r="L231" s="502"/>
      <c r="M231" s="502"/>
      <c r="N231" s="502"/>
      <c r="O231" s="502"/>
      <c r="P231" s="502"/>
      <c r="Q231" s="502"/>
      <c r="R231" s="502"/>
      <c r="S231" s="502"/>
      <c r="T231" s="502"/>
      <c r="U231" s="502"/>
      <c r="V231" s="502"/>
      <c r="W231" s="502"/>
      <c r="X231" s="502"/>
      <c r="Y231" s="502"/>
      <c r="Z231" s="502"/>
      <c r="AA231" s="502"/>
      <c r="AB231" s="502"/>
      <c r="AC231" s="503"/>
      <c r="AE231" s="504"/>
      <c r="AG231" s="504"/>
      <c r="AI231" s="504"/>
      <c r="AK231" s="336"/>
      <c r="AL231" s="311"/>
      <c r="AM231" s="311"/>
    </row>
    <row r="232" spans="1:39" s="199" customFormat="1" ht="12.75" customHeight="1" outlineLevel="1" x14ac:dyDescent="0.3">
      <c r="A232" s="2"/>
      <c r="D232" s="331" t="str">
        <f>'Line Items'!D2267</f>
        <v>Schedule 7.2 - NRPS Dealing With Delays</v>
      </c>
      <c r="E232" s="332"/>
      <c r="F232" s="333" t="str">
        <f t="shared" si="26"/>
        <v>£000</v>
      </c>
      <c r="G232" s="502"/>
      <c r="H232" s="502"/>
      <c r="I232" s="502"/>
      <c r="J232" s="502"/>
      <c r="K232" s="502"/>
      <c r="L232" s="502"/>
      <c r="M232" s="502"/>
      <c r="N232" s="502"/>
      <c r="O232" s="502"/>
      <c r="P232" s="502"/>
      <c r="Q232" s="502"/>
      <c r="R232" s="502"/>
      <c r="S232" s="502"/>
      <c r="T232" s="502"/>
      <c r="U232" s="502"/>
      <c r="V232" s="502"/>
      <c r="W232" s="502"/>
      <c r="X232" s="502"/>
      <c r="Y232" s="502"/>
      <c r="Z232" s="502"/>
      <c r="AA232" s="502"/>
      <c r="AB232" s="502"/>
      <c r="AC232" s="503"/>
      <c r="AE232" s="504"/>
      <c r="AG232" s="504"/>
      <c r="AI232" s="504"/>
      <c r="AK232" s="336"/>
      <c r="AL232" s="311"/>
      <c r="AM232" s="311"/>
    </row>
    <row r="233" spans="1:39" s="199" customFormat="1" ht="12.75" customHeight="1" outlineLevel="1" x14ac:dyDescent="0.3">
      <c r="A233" s="2"/>
      <c r="D233" s="331" t="str">
        <f>'Line Items'!D2268</f>
        <v>[FA Schedule 7.2 Performance Regime Line 5]</v>
      </c>
      <c r="E233" s="332"/>
      <c r="F233" s="333" t="str">
        <f t="shared" si="26"/>
        <v>£000</v>
      </c>
      <c r="G233" s="502"/>
      <c r="H233" s="502"/>
      <c r="I233" s="502"/>
      <c r="J233" s="502"/>
      <c r="K233" s="502"/>
      <c r="L233" s="502"/>
      <c r="M233" s="502"/>
      <c r="N233" s="502"/>
      <c r="O233" s="502"/>
      <c r="P233" s="502"/>
      <c r="Q233" s="502"/>
      <c r="R233" s="502"/>
      <c r="S233" s="502"/>
      <c r="T233" s="502"/>
      <c r="U233" s="502"/>
      <c r="V233" s="502"/>
      <c r="W233" s="502"/>
      <c r="X233" s="502"/>
      <c r="Y233" s="502"/>
      <c r="Z233" s="502"/>
      <c r="AA233" s="502"/>
      <c r="AB233" s="502"/>
      <c r="AC233" s="503"/>
      <c r="AE233" s="504"/>
      <c r="AG233" s="504"/>
      <c r="AI233" s="504"/>
      <c r="AK233" s="336"/>
      <c r="AL233" s="311"/>
      <c r="AM233" s="311"/>
    </row>
    <row r="234" spans="1:39" s="199" customFormat="1" ht="12.75" customHeight="1" outlineLevel="1" x14ac:dyDescent="0.3">
      <c r="A234" s="2"/>
      <c r="D234" s="337" t="str">
        <f>'Line Items'!D2269</f>
        <v>[FA Schedule 7.2 Performance Regime Line 6]</v>
      </c>
      <c r="E234" s="338"/>
      <c r="F234" s="339" t="str">
        <f t="shared" si="26"/>
        <v>£000</v>
      </c>
      <c r="G234" s="484"/>
      <c r="H234" s="484"/>
      <c r="I234" s="484"/>
      <c r="J234" s="484"/>
      <c r="K234" s="484"/>
      <c r="L234" s="484"/>
      <c r="M234" s="484"/>
      <c r="N234" s="484"/>
      <c r="O234" s="484"/>
      <c r="P234" s="484"/>
      <c r="Q234" s="484"/>
      <c r="R234" s="484"/>
      <c r="S234" s="484"/>
      <c r="T234" s="484"/>
      <c r="U234" s="484"/>
      <c r="V234" s="484"/>
      <c r="W234" s="484"/>
      <c r="X234" s="484"/>
      <c r="Y234" s="484"/>
      <c r="Z234" s="484"/>
      <c r="AA234" s="484"/>
      <c r="AB234" s="484"/>
      <c r="AC234" s="485"/>
      <c r="AE234" s="486"/>
      <c r="AG234" s="486"/>
      <c r="AI234" s="486"/>
      <c r="AK234" s="487"/>
      <c r="AL234" s="311"/>
      <c r="AM234" s="311"/>
    </row>
    <row r="235" spans="1:39" s="199" customFormat="1" ht="12.75" customHeight="1" outlineLevel="1" x14ac:dyDescent="0.3">
      <c r="A235" s="2"/>
      <c r="G235" s="315"/>
      <c r="H235" s="315"/>
      <c r="I235" s="315"/>
      <c r="J235" s="315"/>
      <c r="K235" s="315"/>
      <c r="L235" s="315"/>
      <c r="M235" s="315"/>
      <c r="N235" s="315"/>
      <c r="O235" s="315"/>
      <c r="P235" s="315"/>
      <c r="Q235" s="315"/>
      <c r="R235" s="315"/>
      <c r="S235" s="315"/>
      <c r="T235" s="315"/>
      <c r="U235" s="315"/>
      <c r="V235" s="315"/>
      <c r="W235" s="315"/>
      <c r="X235" s="315"/>
      <c r="Y235" s="315"/>
      <c r="Z235" s="315"/>
      <c r="AA235" s="315"/>
      <c r="AB235" s="315"/>
      <c r="AC235" s="315"/>
      <c r="AE235" s="315"/>
      <c r="AG235" s="315"/>
      <c r="AI235" s="315"/>
      <c r="AL235" s="311"/>
      <c r="AM235" s="311"/>
    </row>
    <row r="236" spans="1:39" s="199" customFormat="1" ht="12.75" customHeight="1" outlineLevel="1" x14ac:dyDescent="0.3">
      <c r="A236" s="2"/>
      <c r="D236" s="488" t="str">
        <f>C228</f>
        <v>Schedule 7.2 Payments</v>
      </c>
      <c r="E236" s="489"/>
      <c r="F236" s="490" t="str">
        <f>F234</f>
        <v>£000</v>
      </c>
      <c r="G236" s="491">
        <f>SUM(G229:G234)</f>
        <v>0</v>
      </c>
      <c r="H236" s="491">
        <f t="shared" ref="H236:AC236" si="27">SUM(H229:H234)</f>
        <v>0</v>
      </c>
      <c r="I236" s="491">
        <f t="shared" si="27"/>
        <v>0</v>
      </c>
      <c r="J236" s="491">
        <f t="shared" si="27"/>
        <v>0</v>
      </c>
      <c r="K236" s="491">
        <f t="shared" si="27"/>
        <v>0</v>
      </c>
      <c r="L236" s="491">
        <f t="shared" si="27"/>
        <v>0</v>
      </c>
      <c r="M236" s="491">
        <f t="shared" si="27"/>
        <v>0</v>
      </c>
      <c r="N236" s="491">
        <f t="shared" si="27"/>
        <v>0</v>
      </c>
      <c r="O236" s="491">
        <f t="shared" si="27"/>
        <v>0</v>
      </c>
      <c r="P236" s="491">
        <f t="shared" si="27"/>
        <v>0</v>
      </c>
      <c r="Q236" s="491">
        <f t="shared" si="27"/>
        <v>0</v>
      </c>
      <c r="R236" s="491">
        <f t="shared" si="27"/>
        <v>0</v>
      </c>
      <c r="S236" s="491">
        <f t="shared" si="27"/>
        <v>0</v>
      </c>
      <c r="T236" s="491">
        <f t="shared" si="27"/>
        <v>0</v>
      </c>
      <c r="U236" s="491">
        <f t="shared" si="27"/>
        <v>0</v>
      </c>
      <c r="V236" s="491">
        <f t="shared" si="27"/>
        <v>0</v>
      </c>
      <c r="W236" s="491">
        <f t="shared" si="27"/>
        <v>0</v>
      </c>
      <c r="X236" s="491">
        <f t="shared" si="27"/>
        <v>0</v>
      </c>
      <c r="Y236" s="491">
        <f t="shared" si="27"/>
        <v>0</v>
      </c>
      <c r="Z236" s="491">
        <f t="shared" si="27"/>
        <v>0</v>
      </c>
      <c r="AA236" s="491">
        <f t="shared" si="27"/>
        <v>0</v>
      </c>
      <c r="AB236" s="491">
        <f t="shared" si="27"/>
        <v>0</v>
      </c>
      <c r="AC236" s="492">
        <f t="shared" si="27"/>
        <v>0</v>
      </c>
      <c r="AE236" s="493">
        <f>SUM(AE229:AE234)</f>
        <v>0</v>
      </c>
      <c r="AG236" s="493">
        <f>SUM(AG229:AG234)</f>
        <v>0</v>
      </c>
      <c r="AI236" s="492">
        <f>SUM(AI229:AI234)</f>
        <v>0</v>
      </c>
      <c r="AK236" s="494"/>
      <c r="AL236" s="311"/>
      <c r="AM236" s="311"/>
    </row>
    <row r="237" spans="1:39" s="182" customFormat="1" ht="12.75" customHeight="1" outlineLevel="1" x14ac:dyDescent="0.25">
      <c r="A237" s="2"/>
      <c r="D237" s="183"/>
      <c r="E237" s="183"/>
      <c r="F237" s="183"/>
      <c r="G237" s="480"/>
      <c r="H237" s="480"/>
      <c r="I237" s="480"/>
      <c r="J237" s="480"/>
      <c r="K237" s="480"/>
      <c r="L237" s="480"/>
      <c r="M237" s="480"/>
      <c r="N237" s="480"/>
      <c r="O237" s="480"/>
      <c r="P237" s="480"/>
      <c r="Q237" s="480"/>
      <c r="R237" s="480"/>
      <c r="S237" s="480"/>
      <c r="T237" s="480"/>
      <c r="U237" s="480"/>
      <c r="V237" s="480"/>
      <c r="W237" s="480"/>
      <c r="X237" s="480"/>
      <c r="Y237" s="480"/>
      <c r="Z237" s="480"/>
      <c r="AA237" s="480"/>
      <c r="AB237" s="480"/>
      <c r="AC237" s="480"/>
      <c r="AE237" s="480"/>
      <c r="AG237" s="480"/>
      <c r="AI237" s="480"/>
      <c r="AK237" s="480"/>
      <c r="AL237"/>
      <c r="AM237"/>
    </row>
    <row r="238" spans="1:39" s="199" customFormat="1" ht="12.75" customHeight="1" outlineLevel="1" x14ac:dyDescent="0.3">
      <c r="C238" s="483" t="s">
        <v>685</v>
      </c>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E238" s="315"/>
      <c r="AG238" s="315"/>
      <c r="AI238" s="315"/>
      <c r="AL238" s="311"/>
      <c r="AM238" s="311"/>
    </row>
    <row r="239" spans="1:39" s="199" customFormat="1" ht="12.75" customHeight="1" outlineLevel="1" x14ac:dyDescent="0.3">
      <c r="D239" s="495" t="str">
        <f>'Line Items'!D2272</f>
        <v>Schedule 7.3 - SQR Station Ambiance &amp; Assets</v>
      </c>
      <c r="E239" s="496"/>
      <c r="F239" s="497" t="s">
        <v>556</v>
      </c>
      <c r="G239" s="498"/>
      <c r="H239" s="498"/>
      <c r="I239" s="498"/>
      <c r="J239" s="498"/>
      <c r="K239" s="498"/>
      <c r="L239" s="498"/>
      <c r="M239" s="498"/>
      <c r="N239" s="498"/>
      <c r="O239" s="498"/>
      <c r="P239" s="498"/>
      <c r="Q239" s="498"/>
      <c r="R239" s="498"/>
      <c r="S239" s="498"/>
      <c r="T239" s="498"/>
      <c r="U239" s="498"/>
      <c r="V239" s="498"/>
      <c r="W239" s="498"/>
      <c r="X239" s="498"/>
      <c r="Y239" s="498"/>
      <c r="Z239" s="498"/>
      <c r="AA239" s="498"/>
      <c r="AB239" s="498"/>
      <c r="AC239" s="499"/>
      <c r="AE239" s="500"/>
      <c r="AG239" s="500"/>
      <c r="AI239" s="500"/>
      <c r="AK239" s="501"/>
      <c r="AL239" s="311"/>
      <c r="AM239" s="311"/>
    </row>
    <row r="240" spans="1:39" s="199" customFormat="1" ht="12.75" customHeight="1" outlineLevel="1" x14ac:dyDescent="0.3">
      <c r="D240" s="331" t="str">
        <f>'Line Items'!D2273</f>
        <v>Schedule 7.3 - SQR Station Cleanliness</v>
      </c>
      <c r="E240" s="332"/>
      <c r="F240" s="333" t="str">
        <f t="shared" ref="F240:F247" si="28">F239</f>
        <v>£000</v>
      </c>
      <c r="G240" s="502"/>
      <c r="H240" s="502"/>
      <c r="I240" s="502"/>
      <c r="J240" s="502"/>
      <c r="K240" s="502"/>
      <c r="L240" s="502"/>
      <c r="M240" s="502"/>
      <c r="N240" s="502"/>
      <c r="O240" s="502"/>
      <c r="P240" s="502"/>
      <c r="Q240" s="502"/>
      <c r="R240" s="502"/>
      <c r="S240" s="502"/>
      <c r="T240" s="502"/>
      <c r="U240" s="502"/>
      <c r="V240" s="502"/>
      <c r="W240" s="502"/>
      <c r="X240" s="502"/>
      <c r="Y240" s="502"/>
      <c r="Z240" s="502"/>
      <c r="AA240" s="502"/>
      <c r="AB240" s="502"/>
      <c r="AC240" s="503"/>
      <c r="AE240" s="504"/>
      <c r="AG240" s="504"/>
      <c r="AI240" s="504"/>
      <c r="AK240" s="336"/>
      <c r="AL240" s="311"/>
      <c r="AM240" s="311"/>
    </row>
    <row r="241" spans="3:39" s="199" customFormat="1" ht="12.75" customHeight="1" outlineLevel="1" x14ac:dyDescent="0.3">
      <c r="D241" s="331" t="str">
        <f>'Line Items'!D2274</f>
        <v>Schedule 7.3 - SQR Station Information</v>
      </c>
      <c r="E241" s="332"/>
      <c r="F241" s="333" t="str">
        <f t="shared" si="28"/>
        <v>£000</v>
      </c>
      <c r="G241" s="502"/>
      <c r="H241" s="502"/>
      <c r="I241" s="502"/>
      <c r="J241" s="502"/>
      <c r="K241" s="502"/>
      <c r="L241" s="502"/>
      <c r="M241" s="502"/>
      <c r="N241" s="502"/>
      <c r="O241" s="502"/>
      <c r="P241" s="502"/>
      <c r="Q241" s="502"/>
      <c r="R241" s="502"/>
      <c r="S241" s="502"/>
      <c r="T241" s="502"/>
      <c r="U241" s="502"/>
      <c r="V241" s="502"/>
      <c r="W241" s="502"/>
      <c r="X241" s="502"/>
      <c r="Y241" s="502"/>
      <c r="Z241" s="502"/>
      <c r="AA241" s="502"/>
      <c r="AB241" s="502"/>
      <c r="AC241" s="503"/>
      <c r="AE241" s="504"/>
      <c r="AG241" s="504"/>
      <c r="AI241" s="504"/>
      <c r="AK241" s="336"/>
      <c r="AL241" s="311"/>
      <c r="AM241" s="311"/>
    </row>
    <row r="242" spans="3:39" s="199" customFormat="1" ht="12.75" customHeight="1" outlineLevel="1" x14ac:dyDescent="0.3">
      <c r="D242" s="331" t="str">
        <f>'Line Items'!D2275</f>
        <v>Schedule 7.3 - SQR Station Ticketing &amp; Staffing</v>
      </c>
      <c r="E242" s="332"/>
      <c r="F242" s="333" t="str">
        <f t="shared" si="28"/>
        <v>£000</v>
      </c>
      <c r="G242" s="502"/>
      <c r="H242" s="502"/>
      <c r="I242" s="502"/>
      <c r="J242" s="502"/>
      <c r="K242" s="502"/>
      <c r="L242" s="502"/>
      <c r="M242" s="502"/>
      <c r="N242" s="502"/>
      <c r="O242" s="502"/>
      <c r="P242" s="502"/>
      <c r="Q242" s="502"/>
      <c r="R242" s="502"/>
      <c r="S242" s="502"/>
      <c r="T242" s="502"/>
      <c r="U242" s="502"/>
      <c r="V242" s="502"/>
      <c r="W242" s="502"/>
      <c r="X242" s="502"/>
      <c r="Y242" s="502"/>
      <c r="Z242" s="502"/>
      <c r="AA242" s="502"/>
      <c r="AB242" s="502"/>
      <c r="AC242" s="503"/>
      <c r="AE242" s="504"/>
      <c r="AG242" s="504"/>
      <c r="AI242" s="504"/>
      <c r="AK242" s="336"/>
      <c r="AL242" s="311"/>
      <c r="AM242" s="311"/>
    </row>
    <row r="243" spans="3:39" s="199" customFormat="1" ht="12.75" customHeight="1" outlineLevel="1" x14ac:dyDescent="0.3">
      <c r="D243" s="331" t="str">
        <f>'Line Items'!D2276</f>
        <v>Schedule 7.3 - SQR On Train Ambiance &amp; Assets</v>
      </c>
      <c r="E243" s="332"/>
      <c r="F243" s="333" t="str">
        <f t="shared" si="28"/>
        <v>£000</v>
      </c>
      <c r="G243" s="502"/>
      <c r="H243" s="502"/>
      <c r="I243" s="502"/>
      <c r="J243" s="502"/>
      <c r="K243" s="502"/>
      <c r="L243" s="502"/>
      <c r="M243" s="502"/>
      <c r="N243" s="502"/>
      <c r="O243" s="502"/>
      <c r="P243" s="502"/>
      <c r="Q243" s="502"/>
      <c r="R243" s="502"/>
      <c r="S243" s="502"/>
      <c r="T243" s="502"/>
      <c r="U243" s="502"/>
      <c r="V243" s="502"/>
      <c r="W243" s="502"/>
      <c r="X243" s="502"/>
      <c r="Y243" s="502"/>
      <c r="Z243" s="502"/>
      <c r="AA243" s="502"/>
      <c r="AB243" s="502"/>
      <c r="AC243" s="503"/>
      <c r="AE243" s="504"/>
      <c r="AG243" s="504"/>
      <c r="AI243" s="504"/>
      <c r="AK243" s="336"/>
      <c r="AL243" s="311"/>
      <c r="AM243" s="311"/>
    </row>
    <row r="244" spans="3:39" s="199" customFormat="1" ht="12.75" customHeight="1" outlineLevel="1" x14ac:dyDescent="0.3">
      <c r="D244" s="331" t="str">
        <f>'Line Items'!D2277</f>
        <v>Schedule 7.3 - SQR On Train Cleanliness</v>
      </c>
      <c r="E244" s="332"/>
      <c r="F244" s="333" t="str">
        <f t="shared" si="28"/>
        <v>£000</v>
      </c>
      <c r="G244" s="502"/>
      <c r="H244" s="502"/>
      <c r="I244" s="502"/>
      <c r="J244" s="502"/>
      <c r="K244" s="502"/>
      <c r="L244" s="502"/>
      <c r="M244" s="502"/>
      <c r="N244" s="502"/>
      <c r="O244" s="502"/>
      <c r="P244" s="502"/>
      <c r="Q244" s="502"/>
      <c r="R244" s="502"/>
      <c r="S244" s="502"/>
      <c r="T244" s="502"/>
      <c r="U244" s="502"/>
      <c r="V244" s="502"/>
      <c r="W244" s="502"/>
      <c r="X244" s="502"/>
      <c r="Y244" s="502"/>
      <c r="Z244" s="502"/>
      <c r="AA244" s="502"/>
      <c r="AB244" s="502"/>
      <c r="AC244" s="503"/>
      <c r="AE244" s="504"/>
      <c r="AG244" s="504"/>
      <c r="AI244" s="504"/>
      <c r="AK244" s="336"/>
      <c r="AL244" s="311"/>
      <c r="AM244" s="311"/>
    </row>
    <row r="245" spans="3:39" s="199" customFormat="1" ht="12.75" customHeight="1" outlineLevel="1" x14ac:dyDescent="0.3">
      <c r="D245" s="331" t="str">
        <f>'Line Items'!D2278</f>
        <v>Schedule 7.3 - SQR On Train Information</v>
      </c>
      <c r="E245" s="332"/>
      <c r="F245" s="333" t="str">
        <f t="shared" si="28"/>
        <v>£000</v>
      </c>
      <c r="G245" s="502"/>
      <c r="H245" s="502"/>
      <c r="I245" s="502"/>
      <c r="J245" s="502"/>
      <c r="K245" s="502"/>
      <c r="L245" s="502"/>
      <c r="M245" s="502"/>
      <c r="N245" s="502"/>
      <c r="O245" s="502"/>
      <c r="P245" s="502"/>
      <c r="Q245" s="502"/>
      <c r="R245" s="502"/>
      <c r="S245" s="502"/>
      <c r="T245" s="502"/>
      <c r="U245" s="502"/>
      <c r="V245" s="502"/>
      <c r="W245" s="502"/>
      <c r="X245" s="502"/>
      <c r="Y245" s="502"/>
      <c r="Z245" s="502"/>
      <c r="AA245" s="502"/>
      <c r="AB245" s="502"/>
      <c r="AC245" s="503"/>
      <c r="AE245" s="504"/>
      <c r="AG245" s="504"/>
      <c r="AI245" s="504"/>
      <c r="AK245" s="336"/>
      <c r="AL245" s="311"/>
      <c r="AM245" s="311"/>
    </row>
    <row r="246" spans="3:39" s="199" customFormat="1" ht="12.75" customHeight="1" outlineLevel="1" x14ac:dyDescent="0.3">
      <c r="D246" s="331" t="str">
        <f>'Line Items'!D2279</f>
        <v>Schedule 7.3 - SQR Customer Service Information &amp; Customer Contact</v>
      </c>
      <c r="E246" s="332"/>
      <c r="F246" s="333" t="str">
        <f t="shared" si="28"/>
        <v>£000</v>
      </c>
      <c r="G246" s="502"/>
      <c r="H246" s="502"/>
      <c r="I246" s="502"/>
      <c r="J246" s="502"/>
      <c r="K246" s="502"/>
      <c r="L246" s="502"/>
      <c r="M246" s="502"/>
      <c r="N246" s="502"/>
      <c r="O246" s="502"/>
      <c r="P246" s="502"/>
      <c r="Q246" s="502"/>
      <c r="R246" s="502"/>
      <c r="S246" s="502"/>
      <c r="T246" s="502"/>
      <c r="U246" s="502"/>
      <c r="V246" s="502"/>
      <c r="W246" s="502"/>
      <c r="X246" s="502"/>
      <c r="Y246" s="502"/>
      <c r="Z246" s="502"/>
      <c r="AA246" s="502"/>
      <c r="AB246" s="502"/>
      <c r="AC246" s="503"/>
      <c r="AE246" s="504"/>
      <c r="AG246" s="504"/>
      <c r="AI246" s="504"/>
      <c r="AK246" s="336"/>
      <c r="AL246" s="311"/>
      <c r="AM246" s="311"/>
    </row>
    <row r="247" spans="3:39" s="199" customFormat="1" ht="12.75" customHeight="1" outlineLevel="1" x14ac:dyDescent="0.3">
      <c r="D247" s="337" t="str">
        <f>'Line Items'!D2280</f>
        <v>[FA Schedule 7.3 Performance Regime Line 9]</v>
      </c>
      <c r="E247" s="338"/>
      <c r="F247" s="339" t="str">
        <f t="shared" si="28"/>
        <v>£000</v>
      </c>
      <c r="G247" s="484"/>
      <c r="H247" s="484"/>
      <c r="I247" s="484"/>
      <c r="J247" s="484"/>
      <c r="K247" s="484"/>
      <c r="L247" s="484"/>
      <c r="M247" s="484"/>
      <c r="N247" s="484"/>
      <c r="O247" s="484"/>
      <c r="P247" s="484"/>
      <c r="Q247" s="484"/>
      <c r="R247" s="484"/>
      <c r="S247" s="484"/>
      <c r="T247" s="484"/>
      <c r="U247" s="484"/>
      <c r="V247" s="484"/>
      <c r="W247" s="484"/>
      <c r="X247" s="484"/>
      <c r="Y247" s="484"/>
      <c r="Z247" s="484"/>
      <c r="AA247" s="484"/>
      <c r="AB247" s="484"/>
      <c r="AC247" s="485"/>
      <c r="AE247" s="486"/>
      <c r="AG247" s="486"/>
      <c r="AI247" s="486"/>
      <c r="AK247" s="487"/>
      <c r="AL247" s="311"/>
      <c r="AM247" s="311"/>
    </row>
    <row r="248" spans="3:39" s="199" customFormat="1" ht="12.75" customHeight="1" outlineLevel="1" x14ac:dyDescent="0.3">
      <c r="G248" s="315"/>
      <c r="H248" s="315"/>
      <c r="I248" s="315"/>
      <c r="J248" s="315"/>
      <c r="K248" s="315"/>
      <c r="L248" s="315"/>
      <c r="M248" s="315"/>
      <c r="N248" s="315"/>
      <c r="O248" s="315"/>
      <c r="P248" s="315"/>
      <c r="Q248" s="315"/>
      <c r="R248" s="315"/>
      <c r="S248" s="315"/>
      <c r="T248" s="315"/>
      <c r="U248" s="315"/>
      <c r="V248" s="315"/>
      <c r="W248" s="315"/>
      <c r="X248" s="315"/>
      <c r="Y248" s="315"/>
      <c r="Z248" s="315"/>
      <c r="AA248" s="315"/>
      <c r="AB248" s="315"/>
      <c r="AC248" s="315"/>
      <c r="AE248" s="315"/>
      <c r="AG248" s="315"/>
      <c r="AI248" s="315"/>
      <c r="AL248" s="311"/>
      <c r="AM248" s="311"/>
    </row>
    <row r="249" spans="3:39" s="199" customFormat="1" ht="12.75" customHeight="1" outlineLevel="1" x14ac:dyDescent="0.3">
      <c r="D249" s="488" t="str">
        <f>C238</f>
        <v>Schedule 7.3 Payments</v>
      </c>
      <c r="E249" s="489"/>
      <c r="F249" s="490" t="str">
        <f>F247</f>
        <v>£000</v>
      </c>
      <c r="G249" s="491">
        <f>SUM(G239:G247)</f>
        <v>0</v>
      </c>
      <c r="H249" s="491">
        <f t="shared" ref="H249:AC249" si="29">SUM(H239:H247)</f>
        <v>0</v>
      </c>
      <c r="I249" s="491">
        <f t="shared" si="29"/>
        <v>0</v>
      </c>
      <c r="J249" s="491">
        <f t="shared" si="29"/>
        <v>0</v>
      </c>
      <c r="K249" s="491">
        <f t="shared" si="29"/>
        <v>0</v>
      </c>
      <c r="L249" s="491">
        <f t="shared" si="29"/>
        <v>0</v>
      </c>
      <c r="M249" s="491">
        <f t="shared" si="29"/>
        <v>0</v>
      </c>
      <c r="N249" s="491">
        <f t="shared" si="29"/>
        <v>0</v>
      </c>
      <c r="O249" s="491">
        <f t="shared" si="29"/>
        <v>0</v>
      </c>
      <c r="P249" s="491">
        <f t="shared" si="29"/>
        <v>0</v>
      </c>
      <c r="Q249" s="491">
        <f t="shared" si="29"/>
        <v>0</v>
      </c>
      <c r="R249" s="491">
        <f t="shared" si="29"/>
        <v>0</v>
      </c>
      <c r="S249" s="491">
        <f t="shared" si="29"/>
        <v>0</v>
      </c>
      <c r="T249" s="491">
        <f t="shared" si="29"/>
        <v>0</v>
      </c>
      <c r="U249" s="491">
        <f t="shared" si="29"/>
        <v>0</v>
      </c>
      <c r="V249" s="491">
        <f t="shared" si="29"/>
        <v>0</v>
      </c>
      <c r="W249" s="491">
        <f t="shared" si="29"/>
        <v>0</v>
      </c>
      <c r="X249" s="491">
        <f t="shared" si="29"/>
        <v>0</v>
      </c>
      <c r="Y249" s="491">
        <f t="shared" si="29"/>
        <v>0</v>
      </c>
      <c r="Z249" s="491">
        <f t="shared" si="29"/>
        <v>0</v>
      </c>
      <c r="AA249" s="491">
        <f t="shared" si="29"/>
        <v>0</v>
      </c>
      <c r="AB249" s="491">
        <f t="shared" si="29"/>
        <v>0</v>
      </c>
      <c r="AC249" s="492">
        <f t="shared" si="29"/>
        <v>0</v>
      </c>
      <c r="AE249" s="493">
        <f>SUM(AE239:AE247)</f>
        <v>0</v>
      </c>
      <c r="AG249" s="493">
        <f>SUM(AG239:AG247)</f>
        <v>0</v>
      </c>
      <c r="AI249" s="492">
        <f>SUM(AI239:AI247)</f>
        <v>0</v>
      </c>
      <c r="AK249" s="494"/>
      <c r="AL249" s="311"/>
      <c r="AM249" s="311"/>
    </row>
    <row r="250" spans="3:39" s="182" customFormat="1" ht="12.75" customHeight="1" outlineLevel="1" x14ac:dyDescent="0.2">
      <c r="D250" s="183"/>
      <c r="E250" s="183"/>
      <c r="F250" s="183"/>
      <c r="G250" s="480"/>
      <c r="H250" s="480"/>
      <c r="I250" s="480"/>
      <c r="J250" s="480"/>
      <c r="K250" s="480"/>
      <c r="L250" s="480"/>
      <c r="M250" s="480"/>
      <c r="N250" s="480"/>
      <c r="O250" s="480"/>
      <c r="P250" s="480"/>
      <c r="Q250" s="480"/>
      <c r="R250" s="480"/>
      <c r="S250" s="480"/>
      <c r="T250" s="480"/>
      <c r="U250" s="480"/>
      <c r="V250" s="480"/>
      <c r="W250" s="480"/>
      <c r="X250" s="480"/>
      <c r="Y250" s="480"/>
      <c r="Z250" s="480"/>
      <c r="AA250" s="480"/>
      <c r="AB250" s="480"/>
      <c r="AC250" s="480"/>
      <c r="AE250" s="480"/>
      <c r="AG250" s="480"/>
      <c r="AI250" s="480"/>
      <c r="AK250" s="480"/>
      <c r="AL250"/>
      <c r="AM250"/>
    </row>
    <row r="251" spans="3:39" s="199" customFormat="1" ht="12.75" customHeight="1" outlineLevel="1" x14ac:dyDescent="0.3">
      <c r="C251" s="483" t="s">
        <v>283</v>
      </c>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E251" s="315"/>
      <c r="AG251" s="315"/>
      <c r="AI251" s="315"/>
      <c r="AL251" s="311"/>
      <c r="AM251" s="311"/>
    </row>
    <row r="252" spans="3:39" s="199" customFormat="1" ht="12.75" customHeight="1" outlineLevel="1" x14ac:dyDescent="0.3">
      <c r="D252" s="505" t="str">
        <f>'Line Items'!D2283</f>
        <v>Passenger Compensation (Delay Repay)</v>
      </c>
      <c r="E252" s="506"/>
      <c r="F252" s="507" t="s">
        <v>556</v>
      </c>
      <c r="G252" s="508"/>
      <c r="H252" s="508"/>
      <c r="I252" s="508"/>
      <c r="J252" s="508"/>
      <c r="K252" s="508"/>
      <c r="L252" s="508"/>
      <c r="M252" s="508"/>
      <c r="N252" s="508"/>
      <c r="O252" s="508"/>
      <c r="P252" s="508"/>
      <c r="Q252" s="508"/>
      <c r="R252" s="508"/>
      <c r="S252" s="508"/>
      <c r="T252" s="508"/>
      <c r="U252" s="508"/>
      <c r="V252" s="508"/>
      <c r="W252" s="508"/>
      <c r="X252" s="508"/>
      <c r="Y252" s="508"/>
      <c r="Z252" s="508"/>
      <c r="AA252" s="508"/>
      <c r="AB252" s="508"/>
      <c r="AC252" s="509"/>
      <c r="AE252" s="321"/>
      <c r="AG252" s="321"/>
      <c r="AI252" s="321"/>
      <c r="AK252" s="510"/>
      <c r="AL252" s="311"/>
      <c r="AM252" s="311"/>
    </row>
    <row r="253" spans="3:39" s="182" customFormat="1" ht="12.75" customHeight="1" outlineLevel="1" x14ac:dyDescent="0.2">
      <c r="D253" s="183"/>
      <c r="E253" s="183"/>
      <c r="F253" s="183"/>
      <c r="G253" s="480"/>
      <c r="H253" s="480"/>
      <c r="I253" s="480"/>
      <c r="J253" s="480"/>
      <c r="K253" s="480"/>
      <c r="L253" s="480"/>
      <c r="M253" s="480"/>
      <c r="N253" s="480"/>
      <c r="O253" s="480"/>
      <c r="P253" s="480"/>
      <c r="Q253" s="480"/>
      <c r="R253" s="480"/>
      <c r="S253" s="480"/>
      <c r="T253" s="480"/>
      <c r="U253" s="480"/>
      <c r="V253" s="480"/>
      <c r="W253" s="480"/>
      <c r="X253" s="480"/>
      <c r="Y253" s="480"/>
      <c r="Z253" s="480"/>
      <c r="AA253" s="480"/>
      <c r="AB253" s="480"/>
      <c r="AC253" s="480"/>
      <c r="AE253" s="480"/>
      <c r="AG253" s="480"/>
      <c r="AI253" s="480"/>
      <c r="AK253" s="480"/>
      <c r="AL253"/>
      <c r="AM253"/>
    </row>
    <row r="254" spans="3:39" s="182" customFormat="1" ht="12.75" customHeight="1" outlineLevel="1" x14ac:dyDescent="0.25">
      <c r="C254" s="483" t="s">
        <v>682</v>
      </c>
      <c r="D254" s="183"/>
      <c r="E254" s="183"/>
      <c r="F254" s="183"/>
      <c r="G254" s="480"/>
      <c r="H254" s="480"/>
      <c r="I254" s="480"/>
      <c r="J254" s="480"/>
      <c r="K254" s="480"/>
      <c r="L254" s="480"/>
      <c r="M254" s="480"/>
      <c r="N254" s="480"/>
      <c r="O254" s="480"/>
      <c r="P254" s="480"/>
      <c r="Q254" s="480"/>
      <c r="R254" s="480"/>
      <c r="S254" s="480"/>
      <c r="T254" s="480"/>
      <c r="U254" s="480"/>
      <c r="V254" s="480"/>
      <c r="W254" s="480"/>
      <c r="X254" s="480"/>
      <c r="Y254" s="480"/>
      <c r="Z254" s="480"/>
      <c r="AA254" s="480"/>
      <c r="AB254" s="480"/>
      <c r="AC254" s="480"/>
      <c r="AE254" s="480"/>
      <c r="AG254" s="480"/>
      <c r="AI254" s="480"/>
      <c r="AK254" s="480"/>
      <c r="AL254"/>
      <c r="AM254"/>
    </row>
    <row r="255" spans="3:39" s="199" customFormat="1" ht="12.75" customHeight="1" outlineLevel="1" x14ac:dyDescent="0.3">
      <c r="D255" s="495" t="str">
        <f>'Line Items'!D2286</f>
        <v>Ticketless Travel Regime (FRM only)</v>
      </c>
      <c r="E255" s="496"/>
      <c r="F255" s="497" t="str">
        <f>F224</f>
        <v>£000</v>
      </c>
      <c r="G255" s="498"/>
      <c r="H255" s="498"/>
      <c r="I255" s="498"/>
      <c r="J255" s="498"/>
      <c r="K255" s="498"/>
      <c r="L255" s="498"/>
      <c r="M255" s="498"/>
      <c r="N255" s="498"/>
      <c r="O255" s="498"/>
      <c r="P255" s="498"/>
      <c r="Q255" s="498"/>
      <c r="R255" s="498"/>
      <c r="S255" s="498"/>
      <c r="T255" s="498"/>
      <c r="U255" s="498"/>
      <c r="V255" s="498"/>
      <c r="W255" s="498"/>
      <c r="X255" s="498"/>
      <c r="Y255" s="498"/>
      <c r="Z255" s="498"/>
      <c r="AA255" s="498"/>
      <c r="AB255" s="498"/>
      <c r="AC255" s="499"/>
      <c r="AE255" s="500"/>
      <c r="AG255" s="500"/>
      <c r="AI255" s="500"/>
      <c r="AK255" s="501"/>
      <c r="AL255" s="311"/>
      <c r="AM255" s="311"/>
    </row>
    <row r="256" spans="3:39" ht="12.75" customHeight="1" outlineLevel="1" x14ac:dyDescent="0.25">
      <c r="D256" s="139" t="str">
        <f>'Line Items'!D2287</f>
        <v>[Other Performance-Related Payments Line 2]</v>
      </c>
      <c r="E256" s="102"/>
      <c r="F256" s="140" t="str">
        <f t="shared" si="24"/>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4"/>
      <c r="AE256" s="285"/>
      <c r="AG256" s="285"/>
      <c r="AI256" s="285"/>
      <c r="AK256" s="301"/>
    </row>
    <row r="257" spans="2:39" ht="12.75" customHeight="1" outlineLevel="1" x14ac:dyDescent="0.25">
      <c r="D257" s="139" t="str">
        <f>'Line Items'!D2288</f>
        <v>[Other Performance-Related Payments Line 3]</v>
      </c>
      <c r="E257" s="102"/>
      <c r="F257" s="140" t="str">
        <f t="shared" si="24"/>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4"/>
      <c r="AE257" s="285"/>
      <c r="AG257" s="285"/>
      <c r="AI257" s="285"/>
      <c r="AK257" s="301"/>
    </row>
    <row r="258" spans="2:39" ht="12.75" customHeight="1" outlineLevel="1" x14ac:dyDescent="0.25">
      <c r="D258" s="139" t="str">
        <f>'Line Items'!D2289</f>
        <v>[Other Performance-Related Payments Line 4]</v>
      </c>
      <c r="E258" s="102"/>
      <c r="F258" s="140" t="str">
        <f t="shared" si="24"/>
        <v>£000</v>
      </c>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4"/>
      <c r="AE258" s="285"/>
      <c r="AG258" s="285"/>
      <c r="AI258" s="285"/>
      <c r="AK258" s="301"/>
    </row>
    <row r="259" spans="2:39" ht="12.75" customHeight="1" outlineLevel="1" x14ac:dyDescent="0.25">
      <c r="D259" s="111" t="str">
        <f>'Line Items'!D2290</f>
        <v>[Other Performance-Related Payments Line 5]</v>
      </c>
      <c r="E259" s="287"/>
      <c r="F259" s="180" t="str">
        <f t="shared" si="24"/>
        <v>£000</v>
      </c>
      <c r="G259" s="484"/>
      <c r="H259" s="484"/>
      <c r="I259" s="484"/>
      <c r="J259" s="484"/>
      <c r="K259" s="484"/>
      <c r="L259" s="484"/>
      <c r="M259" s="484"/>
      <c r="N259" s="484"/>
      <c r="O259" s="484"/>
      <c r="P259" s="484"/>
      <c r="Q259" s="484"/>
      <c r="R259" s="484"/>
      <c r="S259" s="484"/>
      <c r="T259" s="484"/>
      <c r="U259" s="484"/>
      <c r="V259" s="484"/>
      <c r="W259" s="484"/>
      <c r="X259" s="484"/>
      <c r="Y259" s="484"/>
      <c r="Z259" s="484"/>
      <c r="AA259" s="484"/>
      <c r="AB259" s="1286"/>
      <c r="AC259" s="1287"/>
      <c r="AE259" s="486"/>
      <c r="AG259" s="486"/>
      <c r="AI259" s="486"/>
      <c r="AK259" s="302"/>
    </row>
    <row r="260" spans="2:39" ht="12.75" customHeight="1" outlineLevel="1" x14ac:dyDescent="0.25">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c r="AE260" s="103"/>
      <c r="AG260" s="103"/>
      <c r="AI260" s="103"/>
    </row>
    <row r="261" spans="2:39" ht="12.75" customHeight="1" outlineLevel="1" x14ac:dyDescent="0.25">
      <c r="D261" s="511" t="str">
        <f>B212</f>
        <v>Other Performance Measures</v>
      </c>
      <c r="E261" s="385"/>
      <c r="F261" s="386" t="str">
        <f>F217</f>
        <v>£000</v>
      </c>
      <c r="G261" s="387">
        <f t="shared" ref="G261:AI261" si="30" xml:space="preserve"> SUM( G255:G259 )</f>
        <v>0</v>
      </c>
      <c r="H261" s="387">
        <f t="shared" si="30"/>
        <v>0</v>
      </c>
      <c r="I261" s="387">
        <f t="shared" si="30"/>
        <v>0</v>
      </c>
      <c r="J261" s="387">
        <f t="shared" si="30"/>
        <v>0</v>
      </c>
      <c r="K261" s="387">
        <f t="shared" si="30"/>
        <v>0</v>
      </c>
      <c r="L261" s="387">
        <f t="shared" si="30"/>
        <v>0</v>
      </c>
      <c r="M261" s="387">
        <f t="shared" si="30"/>
        <v>0</v>
      </c>
      <c r="N261" s="387">
        <f t="shared" si="30"/>
        <v>0</v>
      </c>
      <c r="O261" s="387">
        <f t="shared" si="30"/>
        <v>0</v>
      </c>
      <c r="P261" s="387">
        <f t="shared" si="30"/>
        <v>0</v>
      </c>
      <c r="Q261" s="387">
        <f t="shared" si="30"/>
        <v>0</v>
      </c>
      <c r="R261" s="387">
        <f t="shared" si="30"/>
        <v>0</v>
      </c>
      <c r="S261" s="387">
        <f t="shared" si="30"/>
        <v>0</v>
      </c>
      <c r="T261" s="387">
        <f t="shared" si="30"/>
        <v>0</v>
      </c>
      <c r="U261" s="387">
        <f t="shared" si="30"/>
        <v>0</v>
      </c>
      <c r="V261" s="387">
        <f t="shared" si="30"/>
        <v>0</v>
      </c>
      <c r="W261" s="387">
        <f t="shared" si="30"/>
        <v>0</v>
      </c>
      <c r="X261" s="387">
        <f t="shared" si="30"/>
        <v>0</v>
      </c>
      <c r="Y261" s="387">
        <f t="shared" si="30"/>
        <v>0</v>
      </c>
      <c r="Z261" s="387">
        <f t="shared" si="30"/>
        <v>0</v>
      </c>
      <c r="AA261" s="387">
        <f t="shared" si="30"/>
        <v>0</v>
      </c>
      <c r="AB261" s="387">
        <f t="shared" si="30"/>
        <v>0</v>
      </c>
      <c r="AC261" s="512">
        <f xml:space="preserve"> SUM( AC255:AC259 )</f>
        <v>0</v>
      </c>
      <c r="AE261" s="299">
        <f t="shared" si="30"/>
        <v>0</v>
      </c>
      <c r="AG261" s="299">
        <f xml:space="preserve"> SUM( AG255:AG259 )</f>
        <v>0</v>
      </c>
      <c r="AI261" s="299">
        <f t="shared" si="30"/>
        <v>0</v>
      </c>
      <c r="AK261" s="296"/>
    </row>
    <row r="262" spans="2:39" ht="12.75" customHeight="1" outlineLevel="1" x14ac:dyDescent="0.25">
      <c r="D262" s="174"/>
      <c r="E262" s="174"/>
      <c r="F262" s="140"/>
      <c r="G262" s="513"/>
      <c r="H262" s="513"/>
      <c r="I262" s="513"/>
      <c r="J262" s="513"/>
      <c r="K262" s="513"/>
      <c r="L262" s="513"/>
      <c r="M262" s="513"/>
      <c r="N262" s="513"/>
      <c r="O262" s="513"/>
      <c r="P262" s="513"/>
      <c r="Q262" s="513"/>
      <c r="R262" s="513"/>
      <c r="S262" s="513"/>
      <c r="T262" s="513"/>
      <c r="U262" s="513"/>
      <c r="V262" s="513"/>
      <c r="W262" s="513"/>
      <c r="X262" s="513"/>
      <c r="Y262" s="513"/>
      <c r="Z262" s="513"/>
      <c r="AA262" s="513"/>
      <c r="AB262" s="513"/>
      <c r="AC262" s="513"/>
      <c r="AE262" s="513"/>
      <c r="AG262" s="513"/>
      <c r="AI262" s="513"/>
      <c r="AK262" s="513"/>
    </row>
    <row r="263" spans="2:39" x14ac:dyDescent="0.25">
      <c r="C263" s="483" t="s">
        <v>686</v>
      </c>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E263" s="103"/>
      <c r="AG263" s="103"/>
      <c r="AI263" s="103"/>
    </row>
    <row r="264" spans="2:39" s="199" customFormat="1" ht="12.75" customHeight="1" outlineLevel="1" x14ac:dyDescent="0.3">
      <c r="D264" s="495" t="str">
        <f>D226</f>
        <v>Schedule 7.1 Payments</v>
      </c>
      <c r="E264" s="496"/>
      <c r="F264" s="497" t="str">
        <f>F233</f>
        <v>£000</v>
      </c>
      <c r="G264" s="520">
        <f>G226</f>
        <v>0</v>
      </c>
      <c r="H264" s="520">
        <f t="shared" ref="H264:AC264" si="31">H226</f>
        <v>0</v>
      </c>
      <c r="I264" s="1234">
        <f t="shared" si="31"/>
        <v>0</v>
      </c>
      <c r="J264" s="1234">
        <f t="shared" si="31"/>
        <v>0</v>
      </c>
      <c r="K264" s="1234">
        <f t="shared" si="31"/>
        <v>0</v>
      </c>
      <c r="L264" s="1234">
        <f t="shared" si="31"/>
        <v>0</v>
      </c>
      <c r="M264" s="1234">
        <f t="shared" si="31"/>
        <v>0</v>
      </c>
      <c r="N264" s="1234">
        <f t="shared" si="31"/>
        <v>0</v>
      </c>
      <c r="O264" s="1234">
        <f t="shared" si="31"/>
        <v>0</v>
      </c>
      <c r="P264" s="1234">
        <f t="shared" si="31"/>
        <v>0</v>
      </c>
      <c r="Q264" s="1234">
        <f t="shared" si="31"/>
        <v>0</v>
      </c>
      <c r="R264" s="1234">
        <f t="shared" si="31"/>
        <v>0</v>
      </c>
      <c r="S264" s="1234">
        <f t="shared" si="31"/>
        <v>0</v>
      </c>
      <c r="T264" s="1234">
        <f t="shared" si="31"/>
        <v>0</v>
      </c>
      <c r="U264" s="1234">
        <f t="shared" si="31"/>
        <v>0</v>
      </c>
      <c r="V264" s="1234">
        <f t="shared" si="31"/>
        <v>0</v>
      </c>
      <c r="W264" s="1234">
        <f t="shared" si="31"/>
        <v>0</v>
      </c>
      <c r="X264" s="1234">
        <f t="shared" si="31"/>
        <v>0</v>
      </c>
      <c r="Y264" s="1234">
        <f t="shared" si="31"/>
        <v>0</v>
      </c>
      <c r="Z264" s="1234">
        <f t="shared" si="31"/>
        <v>0</v>
      </c>
      <c r="AA264" s="1234">
        <f t="shared" si="31"/>
        <v>0</v>
      </c>
      <c r="AB264" s="1234">
        <f t="shared" si="31"/>
        <v>0</v>
      </c>
      <c r="AC264" s="1235">
        <f t="shared" si="31"/>
        <v>0</v>
      </c>
      <c r="AE264" s="1236">
        <f t="shared" ref="AE264" si="32">AE226</f>
        <v>0</v>
      </c>
      <c r="AG264" s="1236">
        <f t="shared" ref="AG264" si="33">AG226</f>
        <v>0</v>
      </c>
      <c r="AI264" s="1236">
        <f t="shared" ref="AI264" si="34">AI226</f>
        <v>0</v>
      </c>
      <c r="AK264" s="501"/>
      <c r="AL264" s="311"/>
      <c r="AM264" s="311"/>
    </row>
    <row r="265" spans="2:39" ht="12.75" customHeight="1" outlineLevel="1" x14ac:dyDescent="0.25">
      <c r="D265" s="139" t="str">
        <f>D236</f>
        <v>Schedule 7.2 Payments</v>
      </c>
      <c r="E265" s="102"/>
      <c r="F265" s="140" t="str">
        <f t="shared" ref="F265:F268" si="35">F264</f>
        <v>£000</v>
      </c>
      <c r="G265" s="103">
        <f>G236</f>
        <v>0</v>
      </c>
      <c r="H265" s="103">
        <f t="shared" ref="H265:AC265" si="36">H236</f>
        <v>0</v>
      </c>
      <c r="I265" s="551">
        <f t="shared" si="36"/>
        <v>0</v>
      </c>
      <c r="J265" s="551">
        <f t="shared" si="36"/>
        <v>0</v>
      </c>
      <c r="K265" s="551">
        <f t="shared" si="36"/>
        <v>0</v>
      </c>
      <c r="L265" s="551">
        <f t="shared" si="36"/>
        <v>0</v>
      </c>
      <c r="M265" s="551">
        <f t="shared" si="36"/>
        <v>0</v>
      </c>
      <c r="N265" s="551">
        <f t="shared" si="36"/>
        <v>0</v>
      </c>
      <c r="O265" s="551">
        <f t="shared" si="36"/>
        <v>0</v>
      </c>
      <c r="P265" s="551">
        <f t="shared" si="36"/>
        <v>0</v>
      </c>
      <c r="Q265" s="551">
        <f t="shared" si="36"/>
        <v>0</v>
      </c>
      <c r="R265" s="551">
        <f t="shared" si="36"/>
        <v>0</v>
      </c>
      <c r="S265" s="551">
        <f t="shared" si="36"/>
        <v>0</v>
      </c>
      <c r="T265" s="551">
        <f t="shared" si="36"/>
        <v>0</v>
      </c>
      <c r="U265" s="551">
        <f t="shared" si="36"/>
        <v>0</v>
      </c>
      <c r="V265" s="551">
        <f t="shared" si="36"/>
        <v>0</v>
      </c>
      <c r="W265" s="551">
        <f t="shared" si="36"/>
        <v>0</v>
      </c>
      <c r="X265" s="551">
        <f t="shared" si="36"/>
        <v>0</v>
      </c>
      <c r="Y265" s="551">
        <f t="shared" si="36"/>
        <v>0</v>
      </c>
      <c r="Z265" s="551">
        <f t="shared" si="36"/>
        <v>0</v>
      </c>
      <c r="AA265" s="551">
        <f t="shared" si="36"/>
        <v>0</v>
      </c>
      <c r="AB265" s="551">
        <f t="shared" si="36"/>
        <v>0</v>
      </c>
      <c r="AC265" s="1237">
        <f t="shared" si="36"/>
        <v>0</v>
      </c>
      <c r="AE265" s="1238">
        <f t="shared" ref="AE265" si="37">AE236</f>
        <v>0</v>
      </c>
      <c r="AG265" s="1238">
        <f t="shared" ref="AG265" si="38">AG236</f>
        <v>0</v>
      </c>
      <c r="AI265" s="1238">
        <f t="shared" ref="AI265" si="39">AI236</f>
        <v>0</v>
      </c>
      <c r="AK265" s="301"/>
    </row>
    <row r="266" spans="2:39" ht="12.75" customHeight="1" outlineLevel="1" x14ac:dyDescent="0.25">
      <c r="D266" s="139" t="str">
        <f>D249</f>
        <v>Schedule 7.3 Payments</v>
      </c>
      <c r="E266" s="102"/>
      <c r="F266" s="140" t="str">
        <f t="shared" si="35"/>
        <v>£000</v>
      </c>
      <c r="G266" s="103">
        <f>G249</f>
        <v>0</v>
      </c>
      <c r="H266" s="103">
        <f t="shared" ref="H266:AC266" si="40">H249</f>
        <v>0</v>
      </c>
      <c r="I266" s="551">
        <f t="shared" si="40"/>
        <v>0</v>
      </c>
      <c r="J266" s="551">
        <f t="shared" si="40"/>
        <v>0</v>
      </c>
      <c r="K266" s="551">
        <f t="shared" si="40"/>
        <v>0</v>
      </c>
      <c r="L266" s="551">
        <f t="shared" si="40"/>
        <v>0</v>
      </c>
      <c r="M266" s="551">
        <f t="shared" si="40"/>
        <v>0</v>
      </c>
      <c r="N266" s="551">
        <f t="shared" si="40"/>
        <v>0</v>
      </c>
      <c r="O266" s="551">
        <f t="shared" si="40"/>
        <v>0</v>
      </c>
      <c r="P266" s="551">
        <f t="shared" si="40"/>
        <v>0</v>
      </c>
      <c r="Q266" s="551">
        <f t="shared" si="40"/>
        <v>0</v>
      </c>
      <c r="R266" s="551">
        <f t="shared" si="40"/>
        <v>0</v>
      </c>
      <c r="S266" s="551">
        <f t="shared" si="40"/>
        <v>0</v>
      </c>
      <c r="T266" s="551">
        <f t="shared" si="40"/>
        <v>0</v>
      </c>
      <c r="U266" s="551">
        <f t="shared" si="40"/>
        <v>0</v>
      </c>
      <c r="V266" s="551">
        <f t="shared" si="40"/>
        <v>0</v>
      </c>
      <c r="W266" s="551">
        <f t="shared" si="40"/>
        <v>0</v>
      </c>
      <c r="X266" s="551">
        <f t="shared" si="40"/>
        <v>0</v>
      </c>
      <c r="Y266" s="551">
        <f t="shared" si="40"/>
        <v>0</v>
      </c>
      <c r="Z266" s="551">
        <f t="shared" si="40"/>
        <v>0</v>
      </c>
      <c r="AA266" s="551">
        <f t="shared" si="40"/>
        <v>0</v>
      </c>
      <c r="AB266" s="551">
        <f t="shared" si="40"/>
        <v>0</v>
      </c>
      <c r="AC266" s="1237">
        <f t="shared" si="40"/>
        <v>0</v>
      </c>
      <c r="AE266" s="1238">
        <f t="shared" ref="AE266" si="41">AE249</f>
        <v>0</v>
      </c>
      <c r="AG266" s="1238">
        <f t="shared" ref="AG266" si="42">AG249</f>
        <v>0</v>
      </c>
      <c r="AI266" s="1238">
        <f t="shared" ref="AI266" si="43">AI249</f>
        <v>0</v>
      </c>
      <c r="AK266" s="301"/>
    </row>
    <row r="267" spans="2:39" ht="12.75" customHeight="1" outlineLevel="1" x14ac:dyDescent="0.25">
      <c r="D267" s="139" t="str">
        <f>D252</f>
        <v>Passenger Compensation (Delay Repay)</v>
      </c>
      <c r="E267" s="102"/>
      <c r="F267" s="140" t="str">
        <f t="shared" si="35"/>
        <v>£000</v>
      </c>
      <c r="G267" s="103">
        <f>G252</f>
        <v>0</v>
      </c>
      <c r="H267" s="103">
        <f t="shared" ref="H267:AC267" si="44">H252</f>
        <v>0</v>
      </c>
      <c r="I267" s="551">
        <f t="shared" si="44"/>
        <v>0</v>
      </c>
      <c r="J267" s="551">
        <f t="shared" si="44"/>
        <v>0</v>
      </c>
      <c r="K267" s="551">
        <f t="shared" si="44"/>
        <v>0</v>
      </c>
      <c r="L267" s="551">
        <f t="shared" si="44"/>
        <v>0</v>
      </c>
      <c r="M267" s="551">
        <f t="shared" si="44"/>
        <v>0</v>
      </c>
      <c r="N267" s="551">
        <f t="shared" si="44"/>
        <v>0</v>
      </c>
      <c r="O267" s="551">
        <f t="shared" si="44"/>
        <v>0</v>
      </c>
      <c r="P267" s="551">
        <f t="shared" si="44"/>
        <v>0</v>
      </c>
      <c r="Q267" s="551">
        <f t="shared" si="44"/>
        <v>0</v>
      </c>
      <c r="R267" s="551">
        <f t="shared" si="44"/>
        <v>0</v>
      </c>
      <c r="S267" s="551">
        <f t="shared" si="44"/>
        <v>0</v>
      </c>
      <c r="T267" s="551">
        <f t="shared" si="44"/>
        <v>0</v>
      </c>
      <c r="U267" s="551">
        <f t="shared" si="44"/>
        <v>0</v>
      </c>
      <c r="V267" s="551">
        <f t="shared" si="44"/>
        <v>0</v>
      </c>
      <c r="W267" s="551">
        <f t="shared" si="44"/>
        <v>0</v>
      </c>
      <c r="X267" s="551">
        <f t="shared" si="44"/>
        <v>0</v>
      </c>
      <c r="Y267" s="551">
        <f t="shared" si="44"/>
        <v>0</v>
      </c>
      <c r="Z267" s="551">
        <f t="shared" si="44"/>
        <v>0</v>
      </c>
      <c r="AA267" s="551">
        <f t="shared" si="44"/>
        <v>0</v>
      </c>
      <c r="AB267" s="551">
        <f t="shared" si="44"/>
        <v>0</v>
      </c>
      <c r="AC267" s="1237">
        <f t="shared" si="44"/>
        <v>0</v>
      </c>
      <c r="AE267" s="1238">
        <f t="shared" ref="AE267" si="45">AE252</f>
        <v>0</v>
      </c>
      <c r="AG267" s="1238">
        <f t="shared" ref="AG267" si="46">AG252</f>
        <v>0</v>
      </c>
      <c r="AI267" s="1238">
        <f t="shared" ref="AI267" si="47">AI252</f>
        <v>0</v>
      </c>
      <c r="AK267" s="301"/>
    </row>
    <row r="268" spans="2:39" ht="12.75" customHeight="1" outlineLevel="1" x14ac:dyDescent="0.25">
      <c r="D268" s="111" t="str">
        <f>D261</f>
        <v>Other Performance Measures</v>
      </c>
      <c r="E268" s="287"/>
      <c r="F268" s="150" t="str">
        <f t="shared" si="35"/>
        <v>£000</v>
      </c>
      <c r="G268" s="113">
        <f>G261</f>
        <v>0</v>
      </c>
      <c r="H268" s="1239">
        <f t="shared" ref="H268:AC268" si="48">H261</f>
        <v>0</v>
      </c>
      <c r="I268" s="1239">
        <f t="shared" si="48"/>
        <v>0</v>
      </c>
      <c r="J268" s="1239">
        <f t="shared" si="48"/>
        <v>0</v>
      </c>
      <c r="K268" s="1239">
        <f t="shared" si="48"/>
        <v>0</v>
      </c>
      <c r="L268" s="1239">
        <f t="shared" si="48"/>
        <v>0</v>
      </c>
      <c r="M268" s="1239">
        <f t="shared" si="48"/>
        <v>0</v>
      </c>
      <c r="N268" s="1239">
        <f t="shared" si="48"/>
        <v>0</v>
      </c>
      <c r="O268" s="1239">
        <f t="shared" si="48"/>
        <v>0</v>
      </c>
      <c r="P268" s="1239">
        <f t="shared" si="48"/>
        <v>0</v>
      </c>
      <c r="Q268" s="1239">
        <f t="shared" si="48"/>
        <v>0</v>
      </c>
      <c r="R268" s="1239">
        <f t="shared" si="48"/>
        <v>0</v>
      </c>
      <c r="S268" s="1239">
        <f t="shared" si="48"/>
        <v>0</v>
      </c>
      <c r="T268" s="1239">
        <f t="shared" si="48"/>
        <v>0</v>
      </c>
      <c r="U268" s="1239">
        <f t="shared" si="48"/>
        <v>0</v>
      </c>
      <c r="V268" s="1239">
        <f t="shared" si="48"/>
        <v>0</v>
      </c>
      <c r="W268" s="1239">
        <f t="shared" si="48"/>
        <v>0</v>
      </c>
      <c r="X268" s="1239">
        <f t="shared" si="48"/>
        <v>0</v>
      </c>
      <c r="Y268" s="1239">
        <f t="shared" si="48"/>
        <v>0</v>
      </c>
      <c r="Z268" s="1239">
        <f t="shared" si="48"/>
        <v>0</v>
      </c>
      <c r="AA268" s="1239">
        <f t="shared" si="48"/>
        <v>0</v>
      </c>
      <c r="AB268" s="1239">
        <f t="shared" si="48"/>
        <v>0</v>
      </c>
      <c r="AC268" s="1240">
        <f t="shared" si="48"/>
        <v>0</v>
      </c>
      <c r="AE268" s="1241">
        <f t="shared" ref="AE268" si="49">AE261</f>
        <v>0</v>
      </c>
      <c r="AG268" s="1241">
        <f t="shared" ref="AG268" si="50">AG261</f>
        <v>0</v>
      </c>
      <c r="AI268" s="1241">
        <f t="shared" ref="AI268" si="51">AI261</f>
        <v>0</v>
      </c>
      <c r="AK268" s="302"/>
    </row>
    <row r="269" spans="2:39" ht="12.75" customHeight="1" outlineLevel="1" x14ac:dyDescent="0.25">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E269" s="103"/>
      <c r="AG269" s="103"/>
      <c r="AI269" s="103"/>
    </row>
    <row r="270" spans="2:39" s="199" customFormat="1" ht="12.75" customHeight="1" outlineLevel="1" x14ac:dyDescent="0.3">
      <c r="D270" s="488" t="str">
        <f>C263</f>
        <v>Total Other Performance Payments</v>
      </c>
      <c r="E270" s="489"/>
      <c r="F270" s="490" t="str">
        <f>F268</f>
        <v>£000</v>
      </c>
      <c r="G270" s="491">
        <f>SUM(G264:G268)</f>
        <v>0</v>
      </c>
      <c r="H270" s="491">
        <f t="shared" ref="H270:AC270" si="52">SUM(H264:H268)</f>
        <v>0</v>
      </c>
      <c r="I270" s="491">
        <f t="shared" si="52"/>
        <v>0</v>
      </c>
      <c r="J270" s="491">
        <f>SUM(J264:J268)</f>
        <v>0</v>
      </c>
      <c r="K270" s="491">
        <f t="shared" si="52"/>
        <v>0</v>
      </c>
      <c r="L270" s="491">
        <f t="shared" si="52"/>
        <v>0</v>
      </c>
      <c r="M270" s="491">
        <f t="shared" si="52"/>
        <v>0</v>
      </c>
      <c r="N270" s="491">
        <f t="shared" si="52"/>
        <v>0</v>
      </c>
      <c r="O270" s="491">
        <f t="shared" si="52"/>
        <v>0</v>
      </c>
      <c r="P270" s="491">
        <f t="shared" si="52"/>
        <v>0</v>
      </c>
      <c r="Q270" s="491">
        <f t="shared" si="52"/>
        <v>0</v>
      </c>
      <c r="R270" s="491">
        <f t="shared" si="52"/>
        <v>0</v>
      </c>
      <c r="S270" s="491">
        <f t="shared" si="52"/>
        <v>0</v>
      </c>
      <c r="T270" s="491">
        <f t="shared" si="52"/>
        <v>0</v>
      </c>
      <c r="U270" s="491">
        <f t="shared" si="52"/>
        <v>0</v>
      </c>
      <c r="V270" s="491">
        <f t="shared" si="52"/>
        <v>0</v>
      </c>
      <c r="W270" s="491">
        <f t="shared" si="52"/>
        <v>0</v>
      </c>
      <c r="X270" s="491">
        <f t="shared" si="52"/>
        <v>0</v>
      </c>
      <c r="Y270" s="491">
        <f t="shared" si="52"/>
        <v>0</v>
      </c>
      <c r="Z270" s="491">
        <f t="shared" si="52"/>
        <v>0</v>
      </c>
      <c r="AA270" s="491">
        <f t="shared" si="52"/>
        <v>0</v>
      </c>
      <c r="AB270" s="491">
        <f t="shared" si="52"/>
        <v>0</v>
      </c>
      <c r="AC270" s="492">
        <f t="shared" si="52"/>
        <v>0</v>
      </c>
      <c r="AE270" s="493">
        <f>SUM(AE264:AE268)</f>
        <v>0</v>
      </c>
      <c r="AG270" s="493">
        <f>SUM(AG264:AG268)</f>
        <v>0</v>
      </c>
      <c r="AI270" s="493">
        <f>SUM(AI264:AI268)</f>
        <v>0</v>
      </c>
      <c r="AK270" s="494"/>
      <c r="AL270" s="311"/>
      <c r="AM270" s="311"/>
    </row>
    <row r="271" spans="2:39" s="182" customFormat="1" ht="11.4" outlineLevel="1" x14ac:dyDescent="0.2">
      <c r="G271" s="480"/>
      <c r="H271" s="480"/>
      <c r="I271" s="480"/>
      <c r="J271" s="480"/>
      <c r="K271" s="480"/>
      <c r="L271" s="480"/>
      <c r="M271" s="480"/>
      <c r="N271" s="480"/>
      <c r="O271" s="480"/>
      <c r="P271" s="480"/>
      <c r="Q271" s="480"/>
      <c r="R271" s="480"/>
      <c r="S271" s="480"/>
      <c r="T271" s="480"/>
      <c r="U271" s="480"/>
      <c r="V271" s="480"/>
      <c r="W271" s="480"/>
      <c r="X271" s="480"/>
      <c r="Y271" s="480"/>
      <c r="Z271" s="480"/>
      <c r="AA271" s="480"/>
      <c r="AB271" s="480"/>
      <c r="AC271" s="480"/>
      <c r="AE271" s="480"/>
      <c r="AG271" s="480"/>
      <c r="AI271" s="480"/>
      <c r="AL271"/>
      <c r="AM271"/>
    </row>
    <row r="272" spans="2:39" s="199" customFormat="1" ht="15" outlineLevel="1" x14ac:dyDescent="0.3">
      <c r="B272" s="481" t="s">
        <v>687</v>
      </c>
      <c r="C272" s="481"/>
      <c r="D272" s="312"/>
      <c r="E272" s="312"/>
      <c r="F272" s="481"/>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1"/>
      <c r="AE272" s="482"/>
      <c r="AF272" s="481"/>
      <c r="AG272" s="482"/>
      <c r="AH272" s="481"/>
      <c r="AI272" s="482"/>
      <c r="AJ272" s="481"/>
      <c r="AK272" s="481"/>
      <c r="AL272" s="311"/>
      <c r="AM272" s="311"/>
    </row>
    <row r="273" spans="3:39" s="199" customFormat="1" ht="12.75" customHeight="1" outlineLevel="1" x14ac:dyDescent="0.3">
      <c r="G273" s="315"/>
      <c r="H273" s="315"/>
      <c r="I273" s="315"/>
      <c r="J273" s="315"/>
      <c r="K273" s="315"/>
      <c r="L273" s="315"/>
      <c r="M273" s="315"/>
      <c r="N273" s="315"/>
      <c r="O273" s="315"/>
      <c r="P273" s="315"/>
      <c r="Q273" s="315"/>
      <c r="R273" s="315"/>
      <c r="S273" s="315"/>
      <c r="T273" s="315"/>
      <c r="U273" s="315"/>
      <c r="V273" s="315"/>
      <c r="W273" s="315"/>
      <c r="X273" s="315"/>
      <c r="Y273" s="315"/>
      <c r="Z273" s="315"/>
      <c r="AA273" s="315"/>
      <c r="AB273" s="315"/>
      <c r="AC273" s="315"/>
      <c r="AE273" s="315"/>
      <c r="AG273" s="315"/>
      <c r="AI273" s="315"/>
      <c r="AL273" s="311"/>
      <c r="AM273" s="311"/>
    </row>
    <row r="274" spans="3:39" s="199" customFormat="1" ht="12.75" customHeight="1" outlineLevel="1" x14ac:dyDescent="0.3">
      <c r="C274" s="483" t="s">
        <v>285</v>
      </c>
      <c r="G274" s="315"/>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5"/>
      <c r="AE274" s="315"/>
      <c r="AG274" s="315"/>
      <c r="AI274" s="315"/>
      <c r="AL274" s="311"/>
      <c r="AM274" s="311"/>
    </row>
    <row r="275" spans="3:39" s="199" customFormat="1" ht="12.75" customHeight="1" outlineLevel="1" x14ac:dyDescent="0.3">
      <c r="D275" s="514" t="str">
        <f>'Line Items'!D2293</f>
        <v>T3 All Stations</v>
      </c>
      <c r="E275" s="515"/>
      <c r="F275" s="516" t="s">
        <v>99</v>
      </c>
      <c r="G275" s="1242"/>
      <c r="H275" s="1242"/>
      <c r="I275" s="1242"/>
      <c r="J275" s="1242"/>
      <c r="K275" s="1242"/>
      <c r="L275" s="1242"/>
      <c r="M275" s="1242"/>
      <c r="N275" s="1242"/>
      <c r="O275" s="1242"/>
      <c r="P275" s="1242"/>
      <c r="Q275" s="1242"/>
      <c r="R275" s="1242"/>
      <c r="S275" s="1242"/>
      <c r="T275" s="1242"/>
      <c r="U275" s="1242"/>
      <c r="V275" s="1242"/>
      <c r="W275" s="1242"/>
      <c r="X275" s="1242"/>
      <c r="Y275" s="1242"/>
      <c r="Z275" s="1242"/>
      <c r="AA275" s="1242"/>
      <c r="AB275" s="1242"/>
      <c r="AC275" s="1243"/>
      <c r="AD275" s="1244"/>
      <c r="AE275" s="1245"/>
      <c r="AF275" s="1244"/>
      <c r="AG275" s="1245"/>
      <c r="AH275" s="1244"/>
      <c r="AI275" s="1245"/>
      <c r="AK275" s="330"/>
      <c r="AL275" s="311"/>
      <c r="AM275" s="311"/>
    </row>
    <row r="276" spans="3:39" s="199" customFormat="1" ht="12.75" customHeight="1" outlineLevel="1" x14ac:dyDescent="0.3">
      <c r="D276" s="331" t="str">
        <f>'Line Items'!D2294</f>
        <v>T15 All Stations</v>
      </c>
      <c r="E276" s="332"/>
      <c r="F276" s="333" t="str">
        <f>F275</f>
        <v>%</v>
      </c>
      <c r="G276" s="1246"/>
      <c r="H276" s="1246"/>
      <c r="I276" s="1246"/>
      <c r="J276" s="1246"/>
      <c r="K276" s="1246"/>
      <c r="L276" s="1246"/>
      <c r="M276" s="1246"/>
      <c r="N276" s="1246"/>
      <c r="O276" s="1246"/>
      <c r="P276" s="1246"/>
      <c r="Q276" s="1246"/>
      <c r="R276" s="1246"/>
      <c r="S276" s="1246"/>
      <c r="T276" s="1246"/>
      <c r="U276" s="1246"/>
      <c r="V276" s="1246"/>
      <c r="W276" s="1246"/>
      <c r="X276" s="1246"/>
      <c r="Y276" s="1246"/>
      <c r="Z276" s="1246"/>
      <c r="AA276" s="1246"/>
      <c r="AB276" s="1246"/>
      <c r="AC276" s="1247"/>
      <c r="AD276" s="1244"/>
      <c r="AE276" s="1248"/>
      <c r="AF276" s="1244"/>
      <c r="AG276" s="1248"/>
      <c r="AH276" s="1244"/>
      <c r="AI276" s="1248"/>
      <c r="AK276" s="336"/>
      <c r="AL276" s="311"/>
      <c r="AM276" s="311"/>
    </row>
    <row r="277" spans="3:39" s="199" customFormat="1" ht="12.75" customHeight="1" outlineLevel="1" x14ac:dyDescent="0.3">
      <c r="D277" s="331" t="str">
        <f>'Line Items'!D2295</f>
        <v>All Cancellations</v>
      </c>
      <c r="E277" s="332"/>
      <c r="F277" s="333" t="str">
        <f t="shared" ref="F277:F300" si="53">F276</f>
        <v>%</v>
      </c>
      <c r="G277" s="1246"/>
      <c r="H277" s="1246"/>
      <c r="I277" s="1246"/>
      <c r="J277" s="1246"/>
      <c r="K277" s="1246"/>
      <c r="L277" s="1246"/>
      <c r="M277" s="1246"/>
      <c r="N277" s="1246"/>
      <c r="O277" s="1246"/>
      <c r="P277" s="1246"/>
      <c r="Q277" s="1246"/>
      <c r="R277" s="1246"/>
      <c r="S277" s="1246"/>
      <c r="T277" s="1246"/>
      <c r="U277" s="1246"/>
      <c r="V277" s="1246"/>
      <c r="W277" s="1246"/>
      <c r="X277" s="1246"/>
      <c r="Y277" s="1246"/>
      <c r="Z277" s="1246"/>
      <c r="AA277" s="1246"/>
      <c r="AB277" s="1246"/>
      <c r="AC277" s="1247"/>
      <c r="AD277" s="1244"/>
      <c r="AE277" s="1248"/>
      <c r="AF277" s="1244"/>
      <c r="AG277" s="1248"/>
      <c r="AH277" s="1244"/>
      <c r="AI277" s="1248"/>
      <c r="AK277" s="336"/>
      <c r="AL277" s="311"/>
      <c r="AM277" s="311"/>
    </row>
    <row r="278" spans="3:39" s="199" customFormat="1" ht="12.75" customHeight="1" outlineLevel="1" x14ac:dyDescent="0.3">
      <c r="D278" s="331" t="str">
        <f>'Line Items'!D2296</f>
        <v>PPM</v>
      </c>
      <c r="E278" s="332"/>
      <c r="F278" s="333" t="str">
        <f t="shared" si="53"/>
        <v>%</v>
      </c>
      <c r="G278" s="1246"/>
      <c r="H278" s="1246"/>
      <c r="I278" s="1246"/>
      <c r="J278" s="1246"/>
      <c r="K278" s="1246"/>
      <c r="L278" s="1246"/>
      <c r="M278" s="1246"/>
      <c r="N278" s="1246"/>
      <c r="O278" s="1246"/>
      <c r="P278" s="1246"/>
      <c r="Q278" s="1246"/>
      <c r="R278" s="1246"/>
      <c r="S278" s="1246"/>
      <c r="T278" s="1246"/>
      <c r="U278" s="1246"/>
      <c r="V278" s="1246"/>
      <c r="W278" s="1246"/>
      <c r="X278" s="1246"/>
      <c r="Y278" s="1246"/>
      <c r="Z278" s="1246"/>
      <c r="AA278" s="1246"/>
      <c r="AB278" s="1246"/>
      <c r="AC278" s="1247"/>
      <c r="AD278" s="1244"/>
      <c r="AE278" s="1248"/>
      <c r="AF278" s="1244"/>
      <c r="AG278" s="1248"/>
      <c r="AH278" s="1244"/>
      <c r="AI278" s="1248"/>
      <c r="AK278" s="336"/>
      <c r="AL278" s="311"/>
      <c r="AM278" s="311"/>
    </row>
    <row r="279" spans="3:39" s="199" customFormat="1" ht="12.75" customHeight="1" outlineLevel="1" x14ac:dyDescent="0.3">
      <c r="D279" s="331" t="str">
        <f>'Line Items'!D2297</f>
        <v>CaSL</v>
      </c>
      <c r="E279" s="332"/>
      <c r="F279" s="333" t="str">
        <f t="shared" si="53"/>
        <v>%</v>
      </c>
      <c r="G279" s="1246"/>
      <c r="H279" s="1246"/>
      <c r="I279" s="1246"/>
      <c r="J279" s="1246"/>
      <c r="K279" s="1246"/>
      <c r="L279" s="1246"/>
      <c r="M279" s="1246"/>
      <c r="N279" s="1246"/>
      <c r="O279" s="1246"/>
      <c r="P279" s="1246"/>
      <c r="Q279" s="1246"/>
      <c r="R279" s="1246"/>
      <c r="S279" s="1246"/>
      <c r="T279" s="1246"/>
      <c r="U279" s="1246"/>
      <c r="V279" s="1246"/>
      <c r="W279" s="1246"/>
      <c r="X279" s="1246"/>
      <c r="Y279" s="1246"/>
      <c r="Z279" s="1246"/>
      <c r="AA279" s="1246"/>
      <c r="AB279" s="1246"/>
      <c r="AC279" s="1247"/>
      <c r="AD279" s="1244"/>
      <c r="AE279" s="1248"/>
      <c r="AF279" s="1244"/>
      <c r="AG279" s="1248"/>
      <c r="AH279" s="1244"/>
      <c r="AI279" s="1248"/>
      <c r="AK279" s="336"/>
      <c r="AL279" s="311"/>
      <c r="AM279" s="311"/>
    </row>
    <row r="280" spans="3:39" s="199" customFormat="1" ht="12.75" customHeight="1" outlineLevel="1" x14ac:dyDescent="0.3">
      <c r="D280" s="331" t="str">
        <f>'Line Items'!D2298</f>
        <v>[Other Performance Measures Line 6]</v>
      </c>
      <c r="E280" s="332"/>
      <c r="F280" s="333" t="str">
        <f t="shared" si="53"/>
        <v>%</v>
      </c>
      <c r="G280" s="1246"/>
      <c r="H280" s="1246"/>
      <c r="I280" s="1246"/>
      <c r="J280" s="1246"/>
      <c r="K280" s="1246"/>
      <c r="L280" s="1246"/>
      <c r="M280" s="1246"/>
      <c r="N280" s="1246"/>
      <c r="O280" s="1246"/>
      <c r="P280" s="1246"/>
      <c r="Q280" s="1246"/>
      <c r="R280" s="1246"/>
      <c r="S280" s="1246"/>
      <c r="T280" s="1246"/>
      <c r="U280" s="1246"/>
      <c r="V280" s="1246"/>
      <c r="W280" s="1246"/>
      <c r="X280" s="1246"/>
      <c r="Y280" s="1246"/>
      <c r="Z280" s="1246"/>
      <c r="AA280" s="1246"/>
      <c r="AB280" s="1246"/>
      <c r="AC280" s="1247"/>
      <c r="AD280" s="1244"/>
      <c r="AE280" s="1248"/>
      <c r="AF280" s="1244"/>
      <c r="AG280" s="1248"/>
      <c r="AH280" s="1244"/>
      <c r="AI280" s="1248"/>
      <c r="AK280" s="336"/>
      <c r="AL280" s="311"/>
      <c r="AM280" s="311"/>
    </row>
    <row r="281" spans="3:39" s="199" customFormat="1" ht="12.75" customHeight="1" outlineLevel="1" x14ac:dyDescent="0.3">
      <c r="D281" s="337" t="str">
        <f>'Line Items'!D2299</f>
        <v>[Other Performance Measures Line 7]</v>
      </c>
      <c r="E281" s="338"/>
      <c r="F281" s="339" t="str">
        <f t="shared" si="53"/>
        <v>%</v>
      </c>
      <c r="G281" s="1249"/>
      <c r="H281" s="1249"/>
      <c r="I281" s="1249"/>
      <c r="J281" s="1249"/>
      <c r="K281" s="1249"/>
      <c r="L281" s="1249"/>
      <c r="M281" s="1249"/>
      <c r="N281" s="1249"/>
      <c r="O281" s="1249"/>
      <c r="P281" s="1249"/>
      <c r="Q281" s="1249"/>
      <c r="R281" s="1249"/>
      <c r="S281" s="1249"/>
      <c r="T281" s="1249"/>
      <c r="U281" s="1249"/>
      <c r="V281" s="1249"/>
      <c r="W281" s="1249"/>
      <c r="X281" s="1249"/>
      <c r="Y281" s="1249"/>
      <c r="Z281" s="1249"/>
      <c r="AA281" s="1249"/>
      <c r="AB281" s="1249"/>
      <c r="AC281" s="1250"/>
      <c r="AD281" s="1244"/>
      <c r="AE281" s="1251"/>
      <c r="AF281" s="1244"/>
      <c r="AG281" s="1251"/>
      <c r="AH281" s="1244"/>
      <c r="AI281" s="1251"/>
      <c r="AK281" s="487"/>
      <c r="AL281" s="311"/>
      <c r="AM281" s="311"/>
    </row>
    <row r="282" spans="3:39" s="199" customFormat="1" ht="12.75" customHeight="1" outlineLevel="1" x14ac:dyDescent="0.3">
      <c r="G282" s="315"/>
      <c r="H282" s="315"/>
      <c r="I282" s="315"/>
      <c r="J282" s="315"/>
      <c r="K282" s="315"/>
      <c r="L282" s="315"/>
      <c r="M282" s="315"/>
      <c r="N282" s="315"/>
      <c r="O282" s="315"/>
      <c r="P282" s="315"/>
      <c r="Q282" s="315"/>
      <c r="R282" s="315"/>
      <c r="S282" s="315"/>
      <c r="T282" s="315"/>
      <c r="U282" s="315"/>
      <c r="V282" s="315"/>
      <c r="W282" s="315"/>
      <c r="X282" s="315"/>
      <c r="Y282" s="315"/>
      <c r="Z282" s="315"/>
      <c r="AA282" s="315"/>
      <c r="AB282" s="315"/>
      <c r="AC282" s="315"/>
      <c r="AE282" s="315"/>
      <c r="AG282" s="315"/>
      <c r="AI282" s="315"/>
      <c r="AL282" s="311"/>
      <c r="AM282" s="311"/>
    </row>
    <row r="283" spans="3:39" s="199" customFormat="1" ht="12.75" customHeight="1" outlineLevel="1" x14ac:dyDescent="0.3">
      <c r="C283" s="483" t="s">
        <v>688</v>
      </c>
      <c r="G283" s="315"/>
      <c r="H283" s="315"/>
      <c r="I283" s="315"/>
      <c r="J283" s="315"/>
      <c r="K283" s="315"/>
      <c r="L283" s="315"/>
      <c r="M283" s="315"/>
      <c r="N283" s="315"/>
      <c r="O283" s="315"/>
      <c r="P283" s="315"/>
      <c r="Q283" s="315"/>
      <c r="R283" s="315"/>
      <c r="S283" s="315"/>
      <c r="T283" s="315"/>
      <c r="U283" s="315"/>
      <c r="V283" s="315"/>
      <c r="W283" s="315"/>
      <c r="X283" s="315"/>
      <c r="Y283" s="315"/>
      <c r="Z283" s="315"/>
      <c r="AA283" s="315"/>
      <c r="AB283" s="315"/>
      <c r="AC283" s="315"/>
      <c r="AE283" s="315"/>
      <c r="AG283" s="315"/>
      <c r="AI283" s="315"/>
      <c r="AL283" s="311"/>
      <c r="AM283" s="311"/>
    </row>
    <row r="284" spans="3:39" s="199" customFormat="1" ht="12.75" customHeight="1" outlineLevel="1" x14ac:dyDescent="0.3">
      <c r="D284" s="495" t="str">
        <f>'Line Items'!D2264</f>
        <v>Schedule 7.2 - NRPS Station</v>
      </c>
      <c r="E284" s="496"/>
      <c r="F284" s="497" t="s">
        <v>99</v>
      </c>
      <c r="G284" s="498"/>
      <c r="H284" s="498"/>
      <c r="I284" s="1252"/>
      <c r="J284" s="1252"/>
      <c r="K284" s="1252"/>
      <c r="L284" s="1252"/>
      <c r="M284" s="1252"/>
      <c r="N284" s="1252"/>
      <c r="O284" s="1252"/>
      <c r="P284" s="1252"/>
      <c r="Q284" s="1252"/>
      <c r="R284" s="1252"/>
      <c r="S284" s="1252"/>
      <c r="T284" s="1252"/>
      <c r="U284" s="1252"/>
      <c r="V284" s="1252"/>
      <c r="W284" s="1252"/>
      <c r="X284" s="1252"/>
      <c r="Y284" s="1252"/>
      <c r="Z284" s="1252"/>
      <c r="AA284" s="1252"/>
      <c r="AB284" s="1252"/>
      <c r="AC284" s="1253"/>
      <c r="AD284" s="1244"/>
      <c r="AE284" s="1245"/>
      <c r="AF284" s="1244"/>
      <c r="AG284" s="1245"/>
      <c r="AH284" s="1244"/>
      <c r="AI284" s="1245"/>
      <c r="AK284" s="330"/>
      <c r="AL284" s="311"/>
      <c r="AM284" s="311"/>
    </row>
    <row r="285" spans="3:39" s="199" customFormat="1" ht="12.75" customHeight="1" outlineLevel="1" x14ac:dyDescent="0.3">
      <c r="D285" s="331" t="str">
        <f>'Line Items'!D2265</f>
        <v>Schedule 7.2 - NRPS Train</v>
      </c>
      <c r="E285" s="332"/>
      <c r="F285" s="333" t="str">
        <f t="shared" si="53"/>
        <v>%</v>
      </c>
      <c r="G285" s="502"/>
      <c r="H285" s="502"/>
      <c r="I285" s="1246"/>
      <c r="J285" s="1246"/>
      <c r="K285" s="1246"/>
      <c r="L285" s="1246"/>
      <c r="M285" s="1246"/>
      <c r="N285" s="1246"/>
      <c r="O285" s="1246"/>
      <c r="P285" s="1246"/>
      <c r="Q285" s="1246"/>
      <c r="R285" s="1246"/>
      <c r="S285" s="1246"/>
      <c r="T285" s="1246"/>
      <c r="U285" s="1246"/>
      <c r="V285" s="1246"/>
      <c r="W285" s="1246"/>
      <c r="X285" s="1246"/>
      <c r="Y285" s="1246"/>
      <c r="Z285" s="1246"/>
      <c r="AA285" s="1246"/>
      <c r="AB285" s="1246"/>
      <c r="AC285" s="1247"/>
      <c r="AD285" s="1244"/>
      <c r="AE285" s="1248"/>
      <c r="AF285" s="1244"/>
      <c r="AG285" s="1248"/>
      <c r="AH285" s="1244"/>
      <c r="AI285" s="1248"/>
      <c r="AK285" s="336"/>
      <c r="AL285" s="311"/>
      <c r="AM285" s="311"/>
    </row>
    <row r="286" spans="3:39" s="199" customFormat="1" ht="12.75" customHeight="1" outlineLevel="1" x14ac:dyDescent="0.3">
      <c r="D286" s="331" t="str">
        <f>'Line Items'!D2266</f>
        <v>Schedule 7.2 - NRPS Customer Service</v>
      </c>
      <c r="E286" s="332"/>
      <c r="F286" s="333" t="str">
        <f t="shared" si="53"/>
        <v>%</v>
      </c>
      <c r="G286" s="502"/>
      <c r="H286" s="502"/>
      <c r="I286" s="1246"/>
      <c r="J286" s="1246"/>
      <c r="K286" s="1246"/>
      <c r="L286" s="1246"/>
      <c r="M286" s="1246"/>
      <c r="N286" s="1246"/>
      <c r="O286" s="1246"/>
      <c r="P286" s="1246"/>
      <c r="Q286" s="1246"/>
      <c r="R286" s="1246"/>
      <c r="S286" s="1246"/>
      <c r="T286" s="1246"/>
      <c r="U286" s="1246"/>
      <c r="V286" s="1246"/>
      <c r="W286" s="1246"/>
      <c r="X286" s="1246"/>
      <c r="Y286" s="1246"/>
      <c r="Z286" s="1246"/>
      <c r="AA286" s="1246"/>
      <c r="AB286" s="1246"/>
      <c r="AC286" s="1247"/>
      <c r="AD286" s="1244"/>
      <c r="AE286" s="1248"/>
      <c r="AF286" s="1244"/>
      <c r="AG286" s="1248"/>
      <c r="AH286" s="1244"/>
      <c r="AI286" s="1248"/>
      <c r="AK286" s="336"/>
      <c r="AL286" s="311"/>
      <c r="AM286" s="311"/>
    </row>
    <row r="287" spans="3:39" s="199" customFormat="1" ht="12.75" customHeight="1" outlineLevel="1" x14ac:dyDescent="0.3">
      <c r="D287" s="331" t="str">
        <f>'Line Items'!D2267</f>
        <v>Schedule 7.2 - NRPS Dealing With Delays</v>
      </c>
      <c r="E287" s="332"/>
      <c r="F287" s="333" t="str">
        <f t="shared" si="53"/>
        <v>%</v>
      </c>
      <c r="G287" s="502"/>
      <c r="H287" s="502"/>
      <c r="I287" s="1246"/>
      <c r="J287" s="1246"/>
      <c r="K287" s="1246"/>
      <c r="L287" s="1246"/>
      <c r="M287" s="1246"/>
      <c r="N287" s="1246"/>
      <c r="O287" s="1246"/>
      <c r="P287" s="1246"/>
      <c r="Q287" s="1246"/>
      <c r="R287" s="1246"/>
      <c r="S287" s="1246"/>
      <c r="T287" s="1246"/>
      <c r="U287" s="1246"/>
      <c r="V287" s="1246"/>
      <c r="W287" s="1246"/>
      <c r="X287" s="1246"/>
      <c r="Y287" s="1246"/>
      <c r="Z287" s="1246"/>
      <c r="AA287" s="1246"/>
      <c r="AB287" s="1246"/>
      <c r="AC287" s="1247"/>
      <c r="AD287" s="1244"/>
      <c r="AE287" s="1248"/>
      <c r="AF287" s="1244"/>
      <c r="AG287" s="1248"/>
      <c r="AH287" s="1244"/>
      <c r="AI287" s="1248"/>
      <c r="AK287" s="336"/>
      <c r="AL287" s="311"/>
      <c r="AM287" s="311"/>
    </row>
    <row r="288" spans="3:39" s="199" customFormat="1" ht="12.75" customHeight="1" outlineLevel="1" x14ac:dyDescent="0.3">
      <c r="D288" s="331" t="str">
        <f>'Line Items'!D2268</f>
        <v>[FA Schedule 7.2 Performance Regime Line 5]</v>
      </c>
      <c r="E288" s="332"/>
      <c r="F288" s="333" t="str">
        <f t="shared" si="53"/>
        <v>%</v>
      </c>
      <c r="G288" s="502"/>
      <c r="H288" s="502"/>
      <c r="I288" s="1246"/>
      <c r="J288" s="1246"/>
      <c r="K288" s="1246"/>
      <c r="L288" s="1246"/>
      <c r="M288" s="1246"/>
      <c r="N288" s="1246"/>
      <c r="O288" s="1246"/>
      <c r="P288" s="1246"/>
      <c r="Q288" s="1246"/>
      <c r="R288" s="1246"/>
      <c r="S288" s="1246"/>
      <c r="T288" s="1246"/>
      <c r="U288" s="1246"/>
      <c r="V288" s="1246"/>
      <c r="W288" s="1246"/>
      <c r="X288" s="1246"/>
      <c r="Y288" s="1246"/>
      <c r="Z288" s="1246"/>
      <c r="AA288" s="1246"/>
      <c r="AB288" s="1246"/>
      <c r="AC288" s="1247"/>
      <c r="AD288" s="1244"/>
      <c r="AE288" s="1248"/>
      <c r="AF288" s="1244"/>
      <c r="AG288" s="1248"/>
      <c r="AH288" s="1244"/>
      <c r="AI288" s="1248"/>
      <c r="AK288" s="336"/>
      <c r="AL288" s="311"/>
      <c r="AM288" s="311"/>
    </row>
    <row r="289" spans="1:39" s="199" customFormat="1" ht="12.75" customHeight="1" outlineLevel="1" x14ac:dyDescent="0.3">
      <c r="D289" s="337" t="str">
        <f>'Line Items'!D2269</f>
        <v>[FA Schedule 7.2 Performance Regime Line 6]</v>
      </c>
      <c r="E289" s="338"/>
      <c r="F289" s="339" t="str">
        <f t="shared" si="53"/>
        <v>%</v>
      </c>
      <c r="G289" s="484"/>
      <c r="H289" s="484"/>
      <c r="I289" s="1249"/>
      <c r="J289" s="1249"/>
      <c r="K289" s="1249"/>
      <c r="L289" s="1249"/>
      <c r="M289" s="1249"/>
      <c r="N289" s="1249"/>
      <c r="O289" s="1249"/>
      <c r="P289" s="1249"/>
      <c r="Q289" s="1249"/>
      <c r="R289" s="1249"/>
      <c r="S289" s="1249"/>
      <c r="T289" s="1249"/>
      <c r="U289" s="1249"/>
      <c r="V289" s="1249"/>
      <c r="W289" s="1249"/>
      <c r="X289" s="1249"/>
      <c r="Y289" s="1249"/>
      <c r="Z289" s="1249"/>
      <c r="AA289" s="1249"/>
      <c r="AB289" s="1249"/>
      <c r="AC289" s="1250"/>
      <c r="AD289" s="1244"/>
      <c r="AE289" s="1251"/>
      <c r="AF289" s="1244"/>
      <c r="AG289" s="1251"/>
      <c r="AH289" s="1244"/>
      <c r="AI289" s="1251"/>
      <c r="AK289" s="487"/>
      <c r="AL289" s="311"/>
      <c r="AM289" s="311"/>
    </row>
    <row r="290" spans="1:39" s="199" customFormat="1" ht="12.75" customHeight="1" outlineLevel="1" x14ac:dyDescent="0.3">
      <c r="G290" s="315"/>
      <c r="H290" s="315"/>
      <c r="I290" s="315"/>
      <c r="J290" s="315"/>
      <c r="K290" s="315"/>
      <c r="L290" s="315"/>
      <c r="M290" s="315"/>
      <c r="N290" s="315"/>
      <c r="O290" s="315"/>
      <c r="P290" s="315"/>
      <c r="Q290" s="315"/>
      <c r="R290" s="315"/>
      <c r="S290" s="315"/>
      <c r="T290" s="315"/>
      <c r="U290" s="315"/>
      <c r="V290" s="315"/>
      <c r="W290" s="315"/>
      <c r="X290" s="315"/>
      <c r="Y290" s="315"/>
      <c r="Z290" s="315"/>
      <c r="AA290" s="315"/>
      <c r="AB290" s="315"/>
      <c r="AC290" s="315"/>
      <c r="AE290" s="315"/>
      <c r="AG290" s="315"/>
      <c r="AI290" s="315"/>
      <c r="AL290" s="311"/>
      <c r="AM290" s="311"/>
    </row>
    <row r="291" spans="1:39" s="199" customFormat="1" ht="12.75" customHeight="1" outlineLevel="1" x14ac:dyDescent="0.3">
      <c r="C291" s="483" t="s">
        <v>689</v>
      </c>
      <c r="G291" s="315"/>
      <c r="H291" s="315"/>
      <c r="I291" s="315"/>
      <c r="J291" s="315"/>
      <c r="K291" s="315"/>
      <c r="L291" s="315"/>
      <c r="M291" s="315"/>
      <c r="N291" s="315"/>
      <c r="O291" s="315"/>
      <c r="P291" s="315"/>
      <c r="Q291" s="315"/>
      <c r="R291" s="315"/>
      <c r="S291" s="315"/>
      <c r="T291" s="315"/>
      <c r="U291" s="315"/>
      <c r="V291" s="315"/>
      <c r="W291" s="315"/>
      <c r="X291" s="315"/>
      <c r="Y291" s="315"/>
      <c r="Z291" s="315"/>
      <c r="AA291" s="315"/>
      <c r="AB291" s="315"/>
      <c r="AC291" s="315"/>
      <c r="AE291" s="315"/>
      <c r="AG291" s="315"/>
      <c r="AI291" s="315"/>
      <c r="AL291" s="311"/>
      <c r="AM291" s="311"/>
    </row>
    <row r="292" spans="1:39" s="199" customFormat="1" ht="12.75" customHeight="1" outlineLevel="1" x14ac:dyDescent="0.3">
      <c r="D292" s="495" t="str">
        <f>'Line Items'!D2272</f>
        <v>Schedule 7.3 - SQR Station Ambiance &amp; Assets</v>
      </c>
      <c r="E292" s="496"/>
      <c r="F292" s="497" t="s">
        <v>99</v>
      </c>
      <c r="G292" s="1252"/>
      <c r="H292" s="1252"/>
      <c r="I292" s="1252"/>
      <c r="J292" s="1252"/>
      <c r="K292" s="1252"/>
      <c r="L292" s="1252"/>
      <c r="M292" s="1252"/>
      <c r="N292" s="1252"/>
      <c r="O292" s="1252"/>
      <c r="P292" s="1252"/>
      <c r="Q292" s="1252"/>
      <c r="R292" s="1252"/>
      <c r="S292" s="1252"/>
      <c r="T292" s="1252"/>
      <c r="U292" s="1252"/>
      <c r="V292" s="1252"/>
      <c r="W292" s="1252"/>
      <c r="X292" s="1252"/>
      <c r="Y292" s="1252"/>
      <c r="Z292" s="1252"/>
      <c r="AA292" s="1252"/>
      <c r="AB292" s="1252"/>
      <c r="AC292" s="1253"/>
      <c r="AD292" s="1244"/>
      <c r="AE292" s="1245"/>
      <c r="AF292" s="1244"/>
      <c r="AG292" s="1245"/>
      <c r="AH292" s="1244"/>
      <c r="AI292" s="1245"/>
      <c r="AK292" s="330"/>
      <c r="AL292" s="311"/>
      <c r="AM292" s="311"/>
    </row>
    <row r="293" spans="1:39" s="199" customFormat="1" ht="12.75" customHeight="1" outlineLevel="1" x14ac:dyDescent="0.3">
      <c r="D293" s="331" t="str">
        <f>'Line Items'!D2273</f>
        <v>Schedule 7.3 - SQR Station Cleanliness</v>
      </c>
      <c r="E293" s="332"/>
      <c r="F293" s="333" t="str">
        <f t="shared" si="53"/>
        <v>%</v>
      </c>
      <c r="G293" s="1246"/>
      <c r="H293" s="1246"/>
      <c r="I293" s="1246"/>
      <c r="J293" s="1246"/>
      <c r="K293" s="1246"/>
      <c r="L293" s="1246"/>
      <c r="M293" s="1246"/>
      <c r="N293" s="1246"/>
      <c r="O293" s="1246"/>
      <c r="P293" s="1246"/>
      <c r="Q293" s="1246"/>
      <c r="R293" s="1246"/>
      <c r="S293" s="1246"/>
      <c r="T293" s="1246"/>
      <c r="U293" s="1246"/>
      <c r="V293" s="1246"/>
      <c r="W293" s="1246"/>
      <c r="X293" s="1246"/>
      <c r="Y293" s="1246"/>
      <c r="Z293" s="1246"/>
      <c r="AA293" s="1246"/>
      <c r="AB293" s="1246"/>
      <c r="AC293" s="1247"/>
      <c r="AD293" s="1244"/>
      <c r="AE293" s="1248"/>
      <c r="AF293" s="1244"/>
      <c r="AG293" s="1248"/>
      <c r="AH293" s="1244"/>
      <c r="AI293" s="1248"/>
      <c r="AK293" s="336"/>
      <c r="AL293" s="311"/>
      <c r="AM293" s="311"/>
    </row>
    <row r="294" spans="1:39" s="199" customFormat="1" ht="12.75" customHeight="1" outlineLevel="1" x14ac:dyDescent="0.3">
      <c r="D294" s="331" t="str">
        <f>'Line Items'!D2274</f>
        <v>Schedule 7.3 - SQR Station Information</v>
      </c>
      <c r="E294" s="332"/>
      <c r="F294" s="333" t="str">
        <f t="shared" si="53"/>
        <v>%</v>
      </c>
      <c r="G294" s="1246"/>
      <c r="H294" s="1246"/>
      <c r="I294" s="1246"/>
      <c r="J294" s="1246"/>
      <c r="K294" s="1246"/>
      <c r="L294" s="1246"/>
      <c r="M294" s="1246"/>
      <c r="N294" s="1246"/>
      <c r="O294" s="1246"/>
      <c r="P294" s="1246"/>
      <c r="Q294" s="1246"/>
      <c r="R294" s="1246"/>
      <c r="S294" s="1246"/>
      <c r="T294" s="1246"/>
      <c r="U294" s="1246"/>
      <c r="V294" s="1246"/>
      <c r="W294" s="1246"/>
      <c r="X294" s="1246"/>
      <c r="Y294" s="1246"/>
      <c r="Z294" s="1246"/>
      <c r="AA294" s="1246"/>
      <c r="AB294" s="1246"/>
      <c r="AC294" s="1247"/>
      <c r="AD294" s="1244"/>
      <c r="AE294" s="1248"/>
      <c r="AF294" s="1244"/>
      <c r="AG294" s="1248"/>
      <c r="AH294" s="1244"/>
      <c r="AI294" s="1248"/>
      <c r="AK294" s="336"/>
      <c r="AL294" s="311"/>
      <c r="AM294" s="311"/>
    </row>
    <row r="295" spans="1:39" s="199" customFormat="1" ht="12.75" customHeight="1" outlineLevel="1" x14ac:dyDescent="0.3">
      <c r="D295" s="331" t="str">
        <f>'Line Items'!D2275</f>
        <v>Schedule 7.3 - SQR Station Ticketing &amp; Staffing</v>
      </c>
      <c r="E295" s="332"/>
      <c r="F295" s="333" t="str">
        <f t="shared" si="53"/>
        <v>%</v>
      </c>
      <c r="G295" s="1246"/>
      <c r="H295" s="1246"/>
      <c r="I295" s="1246"/>
      <c r="J295" s="1246"/>
      <c r="K295" s="1246"/>
      <c r="L295" s="1246"/>
      <c r="M295" s="1246"/>
      <c r="N295" s="1246"/>
      <c r="O295" s="1246"/>
      <c r="P295" s="1246"/>
      <c r="Q295" s="1246"/>
      <c r="R295" s="1246"/>
      <c r="S295" s="1246"/>
      <c r="T295" s="1246"/>
      <c r="U295" s="1246"/>
      <c r="V295" s="1246"/>
      <c r="W295" s="1246"/>
      <c r="X295" s="1246"/>
      <c r="Y295" s="1246"/>
      <c r="Z295" s="1246"/>
      <c r="AA295" s="1246"/>
      <c r="AB295" s="1246"/>
      <c r="AC295" s="1247"/>
      <c r="AD295" s="1244"/>
      <c r="AE295" s="1248"/>
      <c r="AF295" s="1244"/>
      <c r="AG295" s="1248"/>
      <c r="AH295" s="1244"/>
      <c r="AI295" s="1248"/>
      <c r="AK295" s="336"/>
      <c r="AL295" s="311"/>
      <c r="AM295" s="311"/>
    </row>
    <row r="296" spans="1:39" s="199" customFormat="1" ht="12.75" customHeight="1" outlineLevel="1" x14ac:dyDescent="0.3">
      <c r="D296" s="331" t="str">
        <f>'Line Items'!D2276</f>
        <v>Schedule 7.3 - SQR On Train Ambiance &amp; Assets</v>
      </c>
      <c r="E296" s="332"/>
      <c r="F296" s="333" t="str">
        <f t="shared" si="53"/>
        <v>%</v>
      </c>
      <c r="G296" s="1246"/>
      <c r="H296" s="1246"/>
      <c r="I296" s="1246"/>
      <c r="J296" s="1246"/>
      <c r="K296" s="1246"/>
      <c r="L296" s="1246"/>
      <c r="M296" s="1246"/>
      <c r="N296" s="1246"/>
      <c r="O296" s="1246"/>
      <c r="P296" s="1246"/>
      <c r="Q296" s="1246"/>
      <c r="R296" s="1246"/>
      <c r="S296" s="1246"/>
      <c r="T296" s="1246"/>
      <c r="U296" s="1246"/>
      <c r="V296" s="1246"/>
      <c r="W296" s="1246"/>
      <c r="X296" s="1246"/>
      <c r="Y296" s="1246"/>
      <c r="Z296" s="1246"/>
      <c r="AA296" s="1246"/>
      <c r="AB296" s="1246"/>
      <c r="AC296" s="1247"/>
      <c r="AD296" s="1244"/>
      <c r="AE296" s="1248"/>
      <c r="AF296" s="1244"/>
      <c r="AG296" s="1248"/>
      <c r="AH296" s="1244"/>
      <c r="AI296" s="1248"/>
      <c r="AK296" s="336"/>
      <c r="AL296" s="311"/>
      <c r="AM296" s="311"/>
    </row>
    <row r="297" spans="1:39" s="199" customFormat="1" ht="12.75" customHeight="1" outlineLevel="1" x14ac:dyDescent="0.3">
      <c r="D297" s="331" t="str">
        <f>'Line Items'!D2277</f>
        <v>Schedule 7.3 - SQR On Train Cleanliness</v>
      </c>
      <c r="E297" s="332"/>
      <c r="F297" s="333" t="str">
        <f t="shared" si="53"/>
        <v>%</v>
      </c>
      <c r="G297" s="1246"/>
      <c r="H297" s="1246"/>
      <c r="I297" s="1246"/>
      <c r="J297" s="1246"/>
      <c r="K297" s="1246"/>
      <c r="L297" s="1246"/>
      <c r="M297" s="1246"/>
      <c r="N297" s="1246"/>
      <c r="O297" s="1246"/>
      <c r="P297" s="1246"/>
      <c r="Q297" s="1246"/>
      <c r="R297" s="1246"/>
      <c r="S297" s="1246"/>
      <c r="T297" s="1246"/>
      <c r="U297" s="1246"/>
      <c r="V297" s="1246"/>
      <c r="W297" s="1246"/>
      <c r="X297" s="1246"/>
      <c r="Y297" s="1246"/>
      <c r="Z297" s="1246"/>
      <c r="AA297" s="1246"/>
      <c r="AB297" s="1246"/>
      <c r="AC297" s="1247"/>
      <c r="AD297" s="1244"/>
      <c r="AE297" s="1248"/>
      <c r="AF297" s="1244"/>
      <c r="AG297" s="1248"/>
      <c r="AH297" s="1244"/>
      <c r="AI297" s="1248"/>
      <c r="AK297" s="336"/>
      <c r="AL297" s="311"/>
      <c r="AM297" s="311"/>
    </row>
    <row r="298" spans="1:39" s="199" customFormat="1" ht="12.75" customHeight="1" outlineLevel="1" x14ac:dyDescent="0.3">
      <c r="D298" s="331" t="str">
        <f>'Line Items'!D2278</f>
        <v>Schedule 7.3 - SQR On Train Information</v>
      </c>
      <c r="E298" s="332"/>
      <c r="F298" s="333" t="str">
        <f t="shared" si="53"/>
        <v>%</v>
      </c>
      <c r="G298" s="1246"/>
      <c r="H298" s="1246"/>
      <c r="I298" s="1246"/>
      <c r="J298" s="1246"/>
      <c r="K298" s="1246"/>
      <c r="L298" s="1246"/>
      <c r="M298" s="1246"/>
      <c r="N298" s="1246"/>
      <c r="O298" s="1246"/>
      <c r="P298" s="1246"/>
      <c r="Q298" s="1246"/>
      <c r="R298" s="1246"/>
      <c r="S298" s="1246"/>
      <c r="T298" s="1246"/>
      <c r="U298" s="1246"/>
      <c r="V298" s="1246"/>
      <c r="W298" s="1246"/>
      <c r="X298" s="1246"/>
      <c r="Y298" s="1246"/>
      <c r="Z298" s="1246"/>
      <c r="AA298" s="1246"/>
      <c r="AB298" s="1246"/>
      <c r="AC298" s="1247"/>
      <c r="AD298" s="1244"/>
      <c r="AE298" s="1248"/>
      <c r="AF298" s="1244"/>
      <c r="AG298" s="1248"/>
      <c r="AH298" s="1244"/>
      <c r="AI298" s="1248"/>
      <c r="AK298" s="336"/>
      <c r="AL298" s="311"/>
      <c r="AM298" s="311"/>
    </row>
    <row r="299" spans="1:39" s="199" customFormat="1" ht="12.75" customHeight="1" outlineLevel="1" x14ac:dyDescent="0.3">
      <c r="D299" s="331" t="str">
        <f>'Line Items'!D2279</f>
        <v>Schedule 7.3 - SQR Customer Service Information &amp; Customer Contact</v>
      </c>
      <c r="E299" s="332"/>
      <c r="F299" s="333" t="str">
        <f t="shared" si="53"/>
        <v>%</v>
      </c>
      <c r="G299" s="1246"/>
      <c r="H299" s="1246"/>
      <c r="I299" s="1246"/>
      <c r="J299" s="1246"/>
      <c r="K299" s="1246"/>
      <c r="L299" s="1246"/>
      <c r="M299" s="1246"/>
      <c r="N299" s="1246"/>
      <c r="O299" s="1246"/>
      <c r="P299" s="1246"/>
      <c r="Q299" s="1246"/>
      <c r="R299" s="1246"/>
      <c r="S299" s="1246"/>
      <c r="T299" s="1246"/>
      <c r="U299" s="1246"/>
      <c r="V299" s="1246"/>
      <c r="W299" s="1246"/>
      <c r="X299" s="1246"/>
      <c r="Y299" s="1246"/>
      <c r="Z299" s="1246"/>
      <c r="AA299" s="1246"/>
      <c r="AB299" s="1246"/>
      <c r="AC299" s="1247"/>
      <c r="AD299" s="1244"/>
      <c r="AE299" s="1248"/>
      <c r="AF299" s="1244"/>
      <c r="AG299" s="1248"/>
      <c r="AH299" s="1244"/>
      <c r="AI299" s="1248"/>
      <c r="AK299" s="336"/>
      <c r="AL299" s="311"/>
      <c r="AM299" s="311"/>
    </row>
    <row r="300" spans="1:39" s="199" customFormat="1" ht="12.75" customHeight="1" outlineLevel="1" x14ac:dyDescent="0.3">
      <c r="D300" s="337" t="str">
        <f>'Line Items'!D2280</f>
        <v>[FA Schedule 7.3 Performance Regime Line 9]</v>
      </c>
      <c r="E300" s="338"/>
      <c r="F300" s="339" t="str">
        <f t="shared" si="53"/>
        <v>%</v>
      </c>
      <c r="G300" s="1249"/>
      <c r="H300" s="1249"/>
      <c r="I300" s="1249"/>
      <c r="J300" s="1249"/>
      <c r="K300" s="1249"/>
      <c r="L300" s="1249"/>
      <c r="M300" s="1249"/>
      <c r="N300" s="1249"/>
      <c r="O300" s="1249"/>
      <c r="P300" s="1249"/>
      <c r="Q300" s="1249"/>
      <c r="R300" s="1249"/>
      <c r="S300" s="1249"/>
      <c r="T300" s="1249"/>
      <c r="U300" s="1249"/>
      <c r="V300" s="1249"/>
      <c r="W300" s="1249"/>
      <c r="X300" s="1249"/>
      <c r="Y300" s="1249"/>
      <c r="Z300" s="1249"/>
      <c r="AA300" s="1249"/>
      <c r="AB300" s="1249"/>
      <c r="AC300" s="1250"/>
      <c r="AD300" s="1244"/>
      <c r="AE300" s="1251"/>
      <c r="AF300" s="1244"/>
      <c r="AG300" s="1251"/>
      <c r="AH300" s="1244"/>
      <c r="AI300" s="1251"/>
      <c r="AK300" s="487"/>
      <c r="AL300" s="311"/>
      <c r="AM300" s="311"/>
    </row>
    <row r="303" spans="1:39" s="199" customFormat="1" ht="16.8" x14ac:dyDescent="0.3">
      <c r="A303" s="2"/>
      <c r="B303" s="517" t="s">
        <v>690</v>
      </c>
      <c r="C303" s="517"/>
      <c r="D303" s="517"/>
      <c r="E303" s="517"/>
      <c r="F303" s="517"/>
      <c r="G303" s="518"/>
      <c r="H303" s="518"/>
      <c r="I303" s="518"/>
      <c r="J303" s="518"/>
      <c r="K303" s="518"/>
      <c r="L303" s="518"/>
      <c r="M303" s="518"/>
      <c r="N303" s="518"/>
      <c r="O303" s="518"/>
      <c r="P303" s="518"/>
      <c r="Q303" s="518"/>
      <c r="R303" s="518"/>
      <c r="S303" s="518"/>
      <c r="T303" s="518"/>
      <c r="U303" s="518"/>
      <c r="V303" s="518"/>
      <c r="W303" s="518"/>
      <c r="X303" s="518"/>
      <c r="Y303" s="518"/>
      <c r="Z303" s="518"/>
      <c r="AA303" s="518"/>
      <c r="AB303" s="518"/>
      <c r="AC303" s="518"/>
      <c r="AD303" s="517"/>
      <c r="AE303" s="518"/>
      <c r="AF303" s="517"/>
      <c r="AG303" s="518"/>
      <c r="AH303" s="517"/>
      <c r="AI303" s="518"/>
      <c r="AJ303" s="517"/>
      <c r="AK303" s="517"/>
      <c r="AL303" s="311"/>
      <c r="AM303" s="311"/>
    </row>
    <row r="304" spans="1:39" s="199" customFormat="1" ht="12.75" customHeight="1" outlineLevel="1" x14ac:dyDescent="0.3">
      <c r="A304" s="2"/>
      <c r="G304" s="315"/>
      <c r="H304" s="315"/>
      <c r="I304" s="315"/>
      <c r="J304" s="315"/>
      <c r="K304" s="315"/>
      <c r="L304" s="315"/>
      <c r="M304" s="315"/>
      <c r="N304" s="315"/>
      <c r="O304" s="315"/>
      <c r="P304" s="315"/>
      <c r="Q304" s="315"/>
      <c r="R304" s="315"/>
      <c r="S304" s="315"/>
      <c r="T304" s="315"/>
      <c r="U304" s="315"/>
      <c r="V304" s="315"/>
      <c r="W304" s="315"/>
      <c r="X304" s="315"/>
      <c r="Y304" s="315"/>
      <c r="Z304" s="315"/>
      <c r="AA304" s="315"/>
      <c r="AB304" s="315"/>
      <c r="AC304" s="315"/>
      <c r="AE304" s="315"/>
      <c r="AG304" s="315"/>
      <c r="AI304" s="315"/>
      <c r="AL304" s="311"/>
      <c r="AM304" s="311"/>
    </row>
    <row r="305" spans="1:39" s="199" customFormat="1" ht="12.75" customHeight="1" outlineLevel="1" x14ac:dyDescent="0.3">
      <c r="A305" s="2"/>
      <c r="D305" s="495" t="str">
        <f>D209</f>
        <v>Total Schedule 8 Payments</v>
      </c>
      <c r="E305" s="496"/>
      <c r="F305" s="519" t="str">
        <f t="shared" ref="F305:AC305" si="54">F209</f>
        <v>£000</v>
      </c>
      <c r="G305" s="520">
        <f t="shared" si="54"/>
        <v>0</v>
      </c>
      <c r="H305" s="520">
        <f t="shared" si="54"/>
        <v>0</v>
      </c>
      <c r="I305" s="520">
        <f t="shared" si="54"/>
        <v>0</v>
      </c>
      <c r="J305" s="520">
        <f t="shared" si="54"/>
        <v>0</v>
      </c>
      <c r="K305" s="520">
        <f t="shared" si="54"/>
        <v>0</v>
      </c>
      <c r="L305" s="520">
        <f t="shared" si="54"/>
        <v>0</v>
      </c>
      <c r="M305" s="520">
        <f t="shared" si="54"/>
        <v>0</v>
      </c>
      <c r="N305" s="520">
        <f t="shared" si="54"/>
        <v>0</v>
      </c>
      <c r="O305" s="520">
        <f t="shared" si="54"/>
        <v>0</v>
      </c>
      <c r="P305" s="520">
        <f t="shared" si="54"/>
        <v>0</v>
      </c>
      <c r="Q305" s="520">
        <f t="shared" si="54"/>
        <v>0</v>
      </c>
      <c r="R305" s="520">
        <f t="shared" si="54"/>
        <v>0</v>
      </c>
      <c r="S305" s="520">
        <f t="shared" si="54"/>
        <v>0</v>
      </c>
      <c r="T305" s="520">
        <f t="shared" si="54"/>
        <v>0</v>
      </c>
      <c r="U305" s="520">
        <f t="shared" si="54"/>
        <v>0</v>
      </c>
      <c r="V305" s="520">
        <f t="shared" si="54"/>
        <v>0</v>
      </c>
      <c r="W305" s="520">
        <f t="shared" si="54"/>
        <v>0</v>
      </c>
      <c r="X305" s="520">
        <f t="shared" si="54"/>
        <v>0</v>
      </c>
      <c r="Y305" s="520">
        <f t="shared" si="54"/>
        <v>0</v>
      </c>
      <c r="Z305" s="520">
        <f t="shared" si="54"/>
        <v>0</v>
      </c>
      <c r="AA305" s="520">
        <f t="shared" si="54"/>
        <v>0</v>
      </c>
      <c r="AB305" s="520">
        <f t="shared" si="54"/>
        <v>0</v>
      </c>
      <c r="AC305" s="521">
        <f t="shared" si="54"/>
        <v>0</v>
      </c>
      <c r="AE305" s="329">
        <f>AE209</f>
        <v>0</v>
      </c>
      <c r="AG305" s="329">
        <f>AG209</f>
        <v>0</v>
      </c>
      <c r="AI305" s="329">
        <f>AI209</f>
        <v>0</v>
      </c>
      <c r="AK305" s="330"/>
      <c r="AL305" s="311"/>
      <c r="AM305" s="311"/>
    </row>
    <row r="306" spans="1:39" s="199" customFormat="1" ht="12.75" customHeight="1" outlineLevel="1" x14ac:dyDescent="0.3">
      <c r="A306" s="2"/>
      <c r="D306" s="331" t="str">
        <f>D264</f>
        <v>Schedule 7.1 Payments</v>
      </c>
      <c r="E306" s="332"/>
      <c r="F306" s="333" t="str">
        <f>F264</f>
        <v>£000</v>
      </c>
      <c r="G306" s="315">
        <f>G264</f>
        <v>0</v>
      </c>
      <c r="H306" s="315">
        <f t="shared" ref="H306:AC306" si="55">H264</f>
        <v>0</v>
      </c>
      <c r="I306" s="315">
        <f t="shared" si="55"/>
        <v>0</v>
      </c>
      <c r="J306" s="315">
        <f t="shared" si="55"/>
        <v>0</v>
      </c>
      <c r="K306" s="315">
        <f t="shared" si="55"/>
        <v>0</v>
      </c>
      <c r="L306" s="315">
        <f t="shared" si="55"/>
        <v>0</v>
      </c>
      <c r="M306" s="315">
        <f t="shared" si="55"/>
        <v>0</v>
      </c>
      <c r="N306" s="315">
        <f t="shared" si="55"/>
        <v>0</v>
      </c>
      <c r="O306" s="315">
        <f t="shared" si="55"/>
        <v>0</v>
      </c>
      <c r="P306" s="315">
        <f t="shared" si="55"/>
        <v>0</v>
      </c>
      <c r="Q306" s="315">
        <f t="shared" si="55"/>
        <v>0</v>
      </c>
      <c r="R306" s="315">
        <f t="shared" si="55"/>
        <v>0</v>
      </c>
      <c r="S306" s="315">
        <f t="shared" si="55"/>
        <v>0</v>
      </c>
      <c r="T306" s="315">
        <f t="shared" si="55"/>
        <v>0</v>
      </c>
      <c r="U306" s="315">
        <f t="shared" si="55"/>
        <v>0</v>
      </c>
      <c r="V306" s="315">
        <f t="shared" si="55"/>
        <v>0</v>
      </c>
      <c r="W306" s="315">
        <f t="shared" si="55"/>
        <v>0</v>
      </c>
      <c r="X306" s="315">
        <f t="shared" si="55"/>
        <v>0</v>
      </c>
      <c r="Y306" s="315">
        <f t="shared" si="55"/>
        <v>0</v>
      </c>
      <c r="Z306" s="315">
        <f t="shared" si="55"/>
        <v>0</v>
      </c>
      <c r="AA306" s="315">
        <f t="shared" si="55"/>
        <v>0</v>
      </c>
      <c r="AB306" s="315">
        <f t="shared" si="55"/>
        <v>0</v>
      </c>
      <c r="AC306" s="334">
        <f t="shared" si="55"/>
        <v>0</v>
      </c>
      <c r="AE306" s="335">
        <f>AE264</f>
        <v>0</v>
      </c>
      <c r="AG306" s="335">
        <f>AG264</f>
        <v>0</v>
      </c>
      <c r="AI306" s="335">
        <f>AI264</f>
        <v>0</v>
      </c>
      <c r="AK306" s="336"/>
      <c r="AL306" s="311"/>
      <c r="AM306" s="311"/>
    </row>
    <row r="307" spans="1:39" s="199" customFormat="1" ht="12.75" customHeight="1" outlineLevel="1" x14ac:dyDescent="0.3">
      <c r="A307" s="2"/>
      <c r="D307" s="331" t="str">
        <f>D265</f>
        <v>Schedule 7.2 Payments</v>
      </c>
      <c r="E307" s="332"/>
      <c r="F307" s="333" t="str">
        <f>F265</f>
        <v>£000</v>
      </c>
      <c r="G307" s="315">
        <f t="shared" ref="G307:AC310" si="56">G265</f>
        <v>0</v>
      </c>
      <c r="H307" s="315">
        <f t="shared" si="56"/>
        <v>0</v>
      </c>
      <c r="I307" s="315">
        <f t="shared" si="56"/>
        <v>0</v>
      </c>
      <c r="J307" s="315">
        <f t="shared" si="56"/>
        <v>0</v>
      </c>
      <c r="K307" s="315">
        <f t="shared" si="56"/>
        <v>0</v>
      </c>
      <c r="L307" s="315">
        <f t="shared" si="56"/>
        <v>0</v>
      </c>
      <c r="M307" s="315">
        <f t="shared" si="56"/>
        <v>0</v>
      </c>
      <c r="N307" s="315">
        <f t="shared" si="56"/>
        <v>0</v>
      </c>
      <c r="O307" s="315">
        <f t="shared" si="56"/>
        <v>0</v>
      </c>
      <c r="P307" s="315">
        <f t="shared" si="56"/>
        <v>0</v>
      </c>
      <c r="Q307" s="315">
        <f t="shared" si="56"/>
        <v>0</v>
      </c>
      <c r="R307" s="315">
        <f t="shared" si="56"/>
        <v>0</v>
      </c>
      <c r="S307" s="315">
        <f t="shared" si="56"/>
        <v>0</v>
      </c>
      <c r="T307" s="315">
        <f t="shared" si="56"/>
        <v>0</v>
      </c>
      <c r="U307" s="315">
        <f t="shared" si="56"/>
        <v>0</v>
      </c>
      <c r="V307" s="315">
        <f t="shared" si="56"/>
        <v>0</v>
      </c>
      <c r="W307" s="315">
        <f t="shared" si="56"/>
        <v>0</v>
      </c>
      <c r="X307" s="315">
        <f t="shared" si="56"/>
        <v>0</v>
      </c>
      <c r="Y307" s="315">
        <f t="shared" si="56"/>
        <v>0</v>
      </c>
      <c r="Z307" s="315">
        <f t="shared" si="56"/>
        <v>0</v>
      </c>
      <c r="AA307" s="315">
        <f t="shared" si="56"/>
        <v>0</v>
      </c>
      <c r="AB307" s="315">
        <f t="shared" si="56"/>
        <v>0</v>
      </c>
      <c r="AC307" s="334">
        <f t="shared" si="56"/>
        <v>0</v>
      </c>
      <c r="AE307" s="335">
        <f>AE265</f>
        <v>0</v>
      </c>
      <c r="AG307" s="335">
        <f>AG265</f>
        <v>0</v>
      </c>
      <c r="AI307" s="335">
        <f>AI265</f>
        <v>0</v>
      </c>
      <c r="AK307" s="336"/>
      <c r="AL307" s="311"/>
      <c r="AM307" s="311"/>
    </row>
    <row r="308" spans="1:39" s="199" customFormat="1" ht="12.75" customHeight="1" outlineLevel="1" x14ac:dyDescent="0.3">
      <c r="A308" s="2"/>
      <c r="D308" s="331" t="str">
        <f>D266</f>
        <v>Schedule 7.3 Payments</v>
      </c>
      <c r="E308" s="332"/>
      <c r="F308" s="333" t="str">
        <f>F266</f>
        <v>£000</v>
      </c>
      <c r="G308" s="315">
        <f t="shared" si="56"/>
        <v>0</v>
      </c>
      <c r="H308" s="315">
        <f t="shared" si="56"/>
        <v>0</v>
      </c>
      <c r="I308" s="315">
        <f t="shared" si="56"/>
        <v>0</v>
      </c>
      <c r="J308" s="315">
        <f t="shared" si="56"/>
        <v>0</v>
      </c>
      <c r="K308" s="315">
        <f t="shared" si="56"/>
        <v>0</v>
      </c>
      <c r="L308" s="315">
        <f t="shared" si="56"/>
        <v>0</v>
      </c>
      <c r="M308" s="315">
        <f t="shared" si="56"/>
        <v>0</v>
      </c>
      <c r="N308" s="315">
        <f t="shared" si="56"/>
        <v>0</v>
      </c>
      <c r="O308" s="315">
        <f t="shared" si="56"/>
        <v>0</v>
      </c>
      <c r="P308" s="315">
        <f t="shared" si="56"/>
        <v>0</v>
      </c>
      <c r="Q308" s="315">
        <f t="shared" si="56"/>
        <v>0</v>
      </c>
      <c r="R308" s="315">
        <f t="shared" si="56"/>
        <v>0</v>
      </c>
      <c r="S308" s="315">
        <f t="shared" si="56"/>
        <v>0</v>
      </c>
      <c r="T308" s="315">
        <f t="shared" si="56"/>
        <v>0</v>
      </c>
      <c r="U308" s="315">
        <f t="shared" si="56"/>
        <v>0</v>
      </c>
      <c r="V308" s="315">
        <f t="shared" si="56"/>
        <v>0</v>
      </c>
      <c r="W308" s="315">
        <f t="shared" si="56"/>
        <v>0</v>
      </c>
      <c r="X308" s="315">
        <f t="shared" si="56"/>
        <v>0</v>
      </c>
      <c r="Y308" s="315">
        <f t="shared" si="56"/>
        <v>0</v>
      </c>
      <c r="Z308" s="315">
        <f t="shared" si="56"/>
        <v>0</v>
      </c>
      <c r="AA308" s="315">
        <f t="shared" si="56"/>
        <v>0</v>
      </c>
      <c r="AB308" s="315">
        <f t="shared" si="56"/>
        <v>0</v>
      </c>
      <c r="AC308" s="334">
        <f t="shared" si="56"/>
        <v>0</v>
      </c>
      <c r="AE308" s="335">
        <f>AE266</f>
        <v>0</v>
      </c>
      <c r="AG308" s="335">
        <f>AG266</f>
        <v>0</v>
      </c>
      <c r="AI308" s="335">
        <f>AI266</f>
        <v>0</v>
      </c>
      <c r="AK308" s="336"/>
      <c r="AL308" s="311"/>
      <c r="AM308" s="311"/>
    </row>
    <row r="309" spans="1:39" s="199" customFormat="1" ht="12.75" customHeight="1" outlineLevel="1" x14ac:dyDescent="0.3">
      <c r="A309" s="2"/>
      <c r="D309" s="331" t="str">
        <f>D267</f>
        <v>Passenger Compensation (Delay Repay)</v>
      </c>
      <c r="E309" s="332"/>
      <c r="F309" s="333" t="str">
        <f>F267</f>
        <v>£000</v>
      </c>
      <c r="G309" s="315">
        <f t="shared" si="56"/>
        <v>0</v>
      </c>
      <c r="H309" s="315">
        <f t="shared" si="56"/>
        <v>0</v>
      </c>
      <c r="I309" s="315">
        <f t="shared" si="56"/>
        <v>0</v>
      </c>
      <c r="J309" s="315">
        <f t="shared" si="56"/>
        <v>0</v>
      </c>
      <c r="K309" s="315">
        <f t="shared" si="56"/>
        <v>0</v>
      </c>
      <c r="L309" s="315">
        <f t="shared" si="56"/>
        <v>0</v>
      </c>
      <c r="M309" s="315">
        <f t="shared" si="56"/>
        <v>0</v>
      </c>
      <c r="N309" s="315">
        <f t="shared" si="56"/>
        <v>0</v>
      </c>
      <c r="O309" s="315">
        <f t="shared" si="56"/>
        <v>0</v>
      </c>
      <c r="P309" s="315">
        <f t="shared" si="56"/>
        <v>0</v>
      </c>
      <c r="Q309" s="315">
        <f t="shared" si="56"/>
        <v>0</v>
      </c>
      <c r="R309" s="315">
        <f t="shared" si="56"/>
        <v>0</v>
      </c>
      <c r="S309" s="315">
        <f t="shared" si="56"/>
        <v>0</v>
      </c>
      <c r="T309" s="315">
        <f t="shared" si="56"/>
        <v>0</v>
      </c>
      <c r="U309" s="315">
        <f t="shared" si="56"/>
        <v>0</v>
      </c>
      <c r="V309" s="315">
        <f t="shared" si="56"/>
        <v>0</v>
      </c>
      <c r="W309" s="315">
        <f t="shared" si="56"/>
        <v>0</v>
      </c>
      <c r="X309" s="315">
        <f t="shared" si="56"/>
        <v>0</v>
      </c>
      <c r="Y309" s="315">
        <f t="shared" si="56"/>
        <v>0</v>
      </c>
      <c r="Z309" s="315">
        <f t="shared" si="56"/>
        <v>0</v>
      </c>
      <c r="AA309" s="315">
        <f t="shared" si="56"/>
        <v>0</v>
      </c>
      <c r="AB309" s="315">
        <f t="shared" si="56"/>
        <v>0</v>
      </c>
      <c r="AC309" s="334">
        <f t="shared" si="56"/>
        <v>0</v>
      </c>
      <c r="AE309" s="335">
        <f>AE267</f>
        <v>0</v>
      </c>
      <c r="AG309" s="335">
        <f>AG267</f>
        <v>0</v>
      </c>
      <c r="AI309" s="335">
        <f>AI267</f>
        <v>0</v>
      </c>
      <c r="AK309" s="336"/>
      <c r="AL309" s="311"/>
      <c r="AM309" s="311"/>
    </row>
    <row r="310" spans="1:39" s="199" customFormat="1" ht="12.75" customHeight="1" outlineLevel="1" x14ac:dyDescent="0.3">
      <c r="A310" s="2"/>
      <c r="D310" s="337" t="str">
        <f>D268</f>
        <v>Other Performance Measures</v>
      </c>
      <c r="E310" s="338"/>
      <c r="F310" s="339" t="str">
        <f>F268</f>
        <v>£000</v>
      </c>
      <c r="G310" s="340">
        <f t="shared" si="56"/>
        <v>0</v>
      </c>
      <c r="H310" s="340">
        <f t="shared" si="56"/>
        <v>0</v>
      </c>
      <c r="I310" s="340">
        <f t="shared" si="56"/>
        <v>0</v>
      </c>
      <c r="J310" s="340">
        <f t="shared" si="56"/>
        <v>0</v>
      </c>
      <c r="K310" s="340">
        <f t="shared" si="56"/>
        <v>0</v>
      </c>
      <c r="L310" s="340">
        <f t="shared" si="56"/>
        <v>0</v>
      </c>
      <c r="M310" s="340">
        <f t="shared" si="56"/>
        <v>0</v>
      </c>
      <c r="N310" s="340">
        <f t="shared" si="56"/>
        <v>0</v>
      </c>
      <c r="O310" s="340">
        <f t="shared" si="56"/>
        <v>0</v>
      </c>
      <c r="P310" s="340">
        <f t="shared" si="56"/>
        <v>0</v>
      </c>
      <c r="Q310" s="340">
        <f t="shared" si="56"/>
        <v>0</v>
      </c>
      <c r="R310" s="340">
        <f t="shared" si="56"/>
        <v>0</v>
      </c>
      <c r="S310" s="340">
        <f t="shared" si="56"/>
        <v>0</v>
      </c>
      <c r="T310" s="340">
        <f t="shared" si="56"/>
        <v>0</v>
      </c>
      <c r="U310" s="340">
        <f t="shared" si="56"/>
        <v>0</v>
      </c>
      <c r="V310" s="340">
        <f t="shared" si="56"/>
        <v>0</v>
      </c>
      <c r="W310" s="340">
        <f t="shared" si="56"/>
        <v>0</v>
      </c>
      <c r="X310" s="340">
        <f t="shared" si="56"/>
        <v>0</v>
      </c>
      <c r="Y310" s="340">
        <f t="shared" si="56"/>
        <v>0</v>
      </c>
      <c r="Z310" s="340">
        <f t="shared" si="56"/>
        <v>0</v>
      </c>
      <c r="AA310" s="340">
        <f t="shared" si="56"/>
        <v>0</v>
      </c>
      <c r="AB310" s="340">
        <f t="shared" si="56"/>
        <v>0</v>
      </c>
      <c r="AC310" s="341">
        <f t="shared" si="56"/>
        <v>0</v>
      </c>
      <c r="AE310" s="342">
        <f>AE268</f>
        <v>0</v>
      </c>
      <c r="AG310" s="342">
        <f>AG268</f>
        <v>0</v>
      </c>
      <c r="AI310" s="342">
        <f>AI268</f>
        <v>0</v>
      </c>
      <c r="AK310" s="343"/>
      <c r="AL310" s="311"/>
      <c r="AM310" s="311"/>
    </row>
    <row r="311" spans="1:39" s="199" customFormat="1" ht="12.75" customHeight="1" outlineLevel="1" x14ac:dyDescent="0.3">
      <c r="A311" s="2"/>
      <c r="G311" s="315"/>
      <c r="H311" s="315"/>
      <c r="I311" s="315"/>
      <c r="J311" s="315"/>
      <c r="K311" s="315"/>
      <c r="L311" s="315"/>
      <c r="M311" s="315"/>
      <c r="N311" s="315"/>
      <c r="O311" s="315"/>
      <c r="P311" s="315"/>
      <c r="Q311" s="315"/>
      <c r="R311" s="315"/>
      <c r="S311" s="315"/>
      <c r="T311" s="315"/>
      <c r="U311" s="315"/>
      <c r="V311" s="315"/>
      <c r="W311" s="315"/>
      <c r="X311" s="315"/>
      <c r="Y311" s="315"/>
      <c r="Z311" s="315"/>
      <c r="AA311" s="315"/>
      <c r="AB311" s="315"/>
      <c r="AC311" s="315"/>
      <c r="AE311" s="315"/>
      <c r="AG311" s="315"/>
      <c r="AI311" s="315"/>
      <c r="AL311" s="311"/>
      <c r="AM311" s="311"/>
    </row>
    <row r="312" spans="1:39" s="199" customFormat="1" ht="12.75" customHeight="1" outlineLevel="1" x14ac:dyDescent="0.3">
      <c r="A312" s="2"/>
      <c r="D312" s="522" t="str">
        <f>B303</f>
        <v>Total Performance Regimes</v>
      </c>
      <c r="E312" s="523"/>
      <c r="F312" s="524" t="str">
        <f>F310</f>
        <v>£000</v>
      </c>
      <c r="G312" s="525">
        <f t="shared" ref="G312:AC312" si="57">SUM(G305:G310)</f>
        <v>0</v>
      </c>
      <c r="H312" s="525">
        <f t="shared" si="57"/>
        <v>0</v>
      </c>
      <c r="I312" s="525">
        <f t="shared" si="57"/>
        <v>0</v>
      </c>
      <c r="J312" s="525">
        <f t="shared" si="57"/>
        <v>0</v>
      </c>
      <c r="K312" s="525">
        <f t="shared" si="57"/>
        <v>0</v>
      </c>
      <c r="L312" s="525">
        <f t="shared" si="57"/>
        <v>0</v>
      </c>
      <c r="M312" s="525">
        <f t="shared" si="57"/>
        <v>0</v>
      </c>
      <c r="N312" s="525">
        <f t="shared" si="57"/>
        <v>0</v>
      </c>
      <c r="O312" s="525">
        <f t="shared" si="57"/>
        <v>0</v>
      </c>
      <c r="P312" s="525">
        <f t="shared" si="57"/>
        <v>0</v>
      </c>
      <c r="Q312" s="525">
        <f t="shared" si="57"/>
        <v>0</v>
      </c>
      <c r="R312" s="525">
        <f t="shared" si="57"/>
        <v>0</v>
      </c>
      <c r="S312" s="525">
        <f t="shared" si="57"/>
        <v>0</v>
      </c>
      <c r="T312" s="525">
        <f t="shared" si="57"/>
        <v>0</v>
      </c>
      <c r="U312" s="525">
        <f t="shared" si="57"/>
        <v>0</v>
      </c>
      <c r="V312" s="525">
        <f t="shared" si="57"/>
        <v>0</v>
      </c>
      <c r="W312" s="525">
        <f t="shared" si="57"/>
        <v>0</v>
      </c>
      <c r="X312" s="525">
        <f t="shared" si="57"/>
        <v>0</v>
      </c>
      <c r="Y312" s="525">
        <f t="shared" si="57"/>
        <v>0</v>
      </c>
      <c r="Z312" s="525">
        <f t="shared" si="57"/>
        <v>0</v>
      </c>
      <c r="AA312" s="525">
        <f t="shared" si="57"/>
        <v>0</v>
      </c>
      <c r="AB312" s="525">
        <f t="shared" si="57"/>
        <v>0</v>
      </c>
      <c r="AC312" s="526">
        <f t="shared" si="57"/>
        <v>0</v>
      </c>
      <c r="AE312" s="493">
        <f>SUM(AE305:AE310)</f>
        <v>0</v>
      </c>
      <c r="AG312" s="493">
        <f>SUM(AG305:AG310)</f>
        <v>0</v>
      </c>
      <c r="AI312" s="493">
        <f>SUM(AI305:AI310)</f>
        <v>0</v>
      </c>
      <c r="AK312" s="494"/>
      <c r="AL312" s="311"/>
      <c r="AM312" s="311"/>
    </row>
    <row r="313" spans="1:39" s="199" customFormat="1" ht="14.4" x14ac:dyDescent="0.3">
      <c r="AL313" s="311"/>
      <c r="AM313" s="311"/>
    </row>
    <row r="314" spans="1:39" s="199" customFormat="1" ht="14.4" x14ac:dyDescent="0.3">
      <c r="AL314" s="311"/>
      <c r="AM314" s="311"/>
    </row>
    <row r="315" spans="1:39" s="199" customFormat="1" ht="16.8" x14ac:dyDescent="0.3">
      <c r="B315" s="517" t="s">
        <v>21</v>
      </c>
      <c r="C315" s="517"/>
      <c r="D315" s="517"/>
      <c r="E315" s="517"/>
      <c r="F315" s="517"/>
      <c r="G315" s="517"/>
      <c r="H315" s="517"/>
      <c r="I315" s="517"/>
      <c r="J315" s="517"/>
      <c r="K315" s="517"/>
      <c r="L315" s="517"/>
      <c r="M315" s="517"/>
      <c r="N315" s="517"/>
      <c r="O315" s="517"/>
      <c r="P315" s="517"/>
      <c r="Q315" s="517"/>
      <c r="R315" s="517"/>
      <c r="S315" s="517"/>
      <c r="T315" s="517"/>
      <c r="U315" s="517"/>
      <c r="V315" s="517"/>
      <c r="W315" s="517"/>
      <c r="X315" s="517"/>
      <c r="Y315" s="517"/>
      <c r="Z315" s="517"/>
      <c r="AA315" s="517"/>
      <c r="AB315" s="517"/>
      <c r="AC315" s="517"/>
      <c r="AD315" s="517"/>
      <c r="AE315" s="517"/>
      <c r="AF315" s="517"/>
      <c r="AG315" s="517"/>
      <c r="AH315" s="517"/>
      <c r="AI315" s="517"/>
      <c r="AJ315" s="517"/>
      <c r="AK315" s="517"/>
      <c r="AL315" s="311"/>
      <c r="AM315" s="311"/>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1" fitToHeight="99" orientation="landscape" r:id="rId1"/>
  <rowBreaks count="2" manualBreakCount="2">
    <brk id="104" max="16383" man="1"/>
    <brk id="20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2:AM722"/>
  <sheetViews>
    <sheetView showGridLines="0" zoomScale="75" zoomScaleNormal="75" zoomScaleSheetLayoutView="70" workbookViewId="0">
      <pane xSplit="6" ySplit="12" topLeftCell="G13" activePane="bottomRight" state="frozen"/>
      <selection pane="topRight"/>
      <selection pane="bottomLeft"/>
      <selection pane="bottomRight"/>
    </sheetView>
  </sheetViews>
  <sheetFormatPr defaultColWidth="9" defaultRowHeight="13.2" outlineLevelRow="1" outlineLevelCol="1" x14ac:dyDescent="0.25"/>
  <cols>
    <col min="1" max="1" width="2.875" customWidth="1"/>
    <col min="2" max="3" width="3.25" style="2" customWidth="1"/>
    <col min="4" max="4" width="12.75" style="2" customWidth="1"/>
    <col min="5" max="5" width="18.875" style="2" customWidth="1"/>
    <col min="6" max="6" width="10.75" style="2" customWidth="1"/>
    <col min="7" max="22" width="11.375" style="2" customWidth="1"/>
    <col min="23" max="29" width="11.375" style="2" customWidth="1" outlineLevel="1"/>
    <col min="30" max="30" width="3.625" style="2" customWidth="1"/>
    <col min="31" max="31" width="11.375" style="2" customWidth="1"/>
    <col min="32" max="32" width="3.625" style="2" customWidth="1" outlineLevel="1"/>
    <col min="33" max="33" width="11.375" style="2" customWidth="1" outlineLevel="1"/>
    <col min="34" max="34" width="3.625" style="2" customWidth="1" outlineLevel="1"/>
    <col min="35" max="35" width="11.375" style="2" customWidth="1" outlineLevel="1"/>
    <col min="36" max="36" width="3.625" style="2" customWidth="1"/>
    <col min="37" max="37" width="93" style="2" customWidth="1"/>
    <col min="40" max="16384" width="9" style="2"/>
  </cols>
  <sheetData>
    <row r="2" spans="2:37"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7"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2:37" x14ac:dyDescent="0.25">
      <c r="B4" s="5" t="str">
        <f>'Template Cover'!B4</f>
        <v>Sheet:</v>
      </c>
      <c r="C4" s="3"/>
      <c r="D4" s="3"/>
      <c r="E4" s="3"/>
      <c r="F4" s="3"/>
      <c r="G4" s="3" t="str">
        <f ca="1">MID(CELL("filename",$A$1),FIND("]",CELL("filename",$A$1))+1,99)</f>
        <v>TOC Capex</v>
      </c>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2:37"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2:37"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2:37"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9" spans="2:37" ht="10.95" customHeight="1" x14ac:dyDescent="0.25">
      <c r="D9" s="1298" t="str">
        <f>RN_Switch</f>
        <v>Nominal</v>
      </c>
      <c r="E9" s="1312"/>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c r="AK9" s="1306" t="s">
        <v>553</v>
      </c>
    </row>
    <row r="10" spans="2:37" ht="10.95" customHeight="1" x14ac:dyDescent="0.25">
      <c r="D10" s="1307" t="str">
        <f>Option_Switch</f>
        <v>Base Model</v>
      </c>
      <c r="E10" s="1313"/>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c r="AK10" s="1300"/>
    </row>
    <row r="11" spans="2:37" ht="10.95" customHeight="1" x14ac:dyDescent="0.25">
      <c r="D11" s="1309"/>
      <c r="E11" s="1314"/>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c r="AK11" s="1301"/>
    </row>
    <row r="13" spans="2:37" ht="16.8" x14ac:dyDescent="0.3">
      <c r="B13" s="7" t="s">
        <v>691</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row>
    <row r="15" spans="2:37" ht="14.4" x14ac:dyDescent="0.25">
      <c r="B15" s="17" t="s">
        <v>692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row>
    <row r="16" spans="2:37" ht="12.75" customHeight="1" outlineLevel="1" x14ac:dyDescent="0.25"/>
    <row r="17" spans="4:37" ht="12.75" customHeight="1" outlineLevel="1" x14ac:dyDescent="0.25">
      <c r="D17" s="345" t="str">
        <f>'Line Items'!D2304</f>
        <v>TOC Capex - Stations [Line 1]</v>
      </c>
      <c r="E17" s="346"/>
      <c r="F17" s="347" t="s">
        <v>556</v>
      </c>
      <c r="G17" s="348"/>
      <c r="H17" s="348"/>
      <c r="I17" s="348"/>
      <c r="J17" s="348"/>
      <c r="K17" s="348"/>
      <c r="L17" s="348"/>
      <c r="M17" s="348"/>
      <c r="N17" s="348"/>
      <c r="O17" s="348"/>
      <c r="P17" s="348"/>
      <c r="Q17" s="348"/>
      <c r="R17" s="348"/>
      <c r="S17" s="348"/>
      <c r="T17" s="348"/>
      <c r="U17" s="348"/>
      <c r="V17" s="348"/>
      <c r="W17" s="348"/>
      <c r="X17" s="348"/>
      <c r="Y17" s="348"/>
      <c r="Z17" s="348"/>
      <c r="AA17" s="348"/>
      <c r="AB17" s="348"/>
      <c r="AC17" s="360"/>
      <c r="AE17" s="359"/>
      <c r="AG17" s="359"/>
      <c r="AI17" s="359"/>
      <c r="AK17" s="356"/>
    </row>
    <row r="18" spans="4:37" ht="12.75" customHeight="1" outlineLevel="1" x14ac:dyDescent="0.25">
      <c r="D18" s="139" t="str">
        <f>'Line Items'!D2305</f>
        <v>TOC Capex - Stations [Line 2]</v>
      </c>
      <c r="E18" s="102"/>
      <c r="F18" s="140" t="str">
        <f t="shared" ref="F18:F46" si="0">F17</f>
        <v>£000</v>
      </c>
      <c r="G18" s="283"/>
      <c r="H18" s="283"/>
      <c r="I18" s="283"/>
      <c r="J18" s="283"/>
      <c r="K18" s="283"/>
      <c r="L18" s="283"/>
      <c r="M18" s="283"/>
      <c r="N18" s="283"/>
      <c r="O18" s="283"/>
      <c r="P18" s="283"/>
      <c r="Q18" s="283"/>
      <c r="R18" s="283"/>
      <c r="S18" s="283"/>
      <c r="T18" s="283"/>
      <c r="U18" s="283"/>
      <c r="V18" s="283"/>
      <c r="W18" s="283"/>
      <c r="X18" s="283"/>
      <c r="Y18" s="283"/>
      <c r="Z18" s="283"/>
      <c r="AA18" s="283"/>
      <c r="AB18" s="283"/>
      <c r="AC18" s="284"/>
      <c r="AE18" s="285"/>
      <c r="AG18" s="285"/>
      <c r="AI18" s="285"/>
      <c r="AK18" s="301"/>
    </row>
    <row r="19" spans="4:37" ht="12.75" customHeight="1" outlineLevel="1" x14ac:dyDescent="0.25">
      <c r="D19" s="139" t="str">
        <f>'Line Items'!D2306</f>
        <v>TOC Capex - Stations [Line 3]</v>
      </c>
      <c r="E19" s="102"/>
      <c r="F19" s="140" t="str">
        <f t="shared" si="0"/>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285"/>
      <c r="AG19" s="285"/>
      <c r="AI19" s="285"/>
      <c r="AK19" s="301"/>
    </row>
    <row r="20" spans="4:37" ht="12.75" customHeight="1" outlineLevel="1" x14ac:dyDescent="0.25">
      <c r="D20" s="139" t="str">
        <f>'Line Items'!D2307</f>
        <v>TOC Capex - Ticketing [Line 1]</v>
      </c>
      <c r="E20" s="102"/>
      <c r="F20" s="140" t="str">
        <f t="shared" si="0"/>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285"/>
      <c r="AG20" s="285"/>
      <c r="AI20" s="285"/>
      <c r="AK20" s="301"/>
    </row>
    <row r="21" spans="4:37" ht="12.75" customHeight="1" outlineLevel="1" x14ac:dyDescent="0.25">
      <c r="D21" s="139" t="str">
        <f>'Line Items'!D2308</f>
        <v>TOC Capex - Ticketing [Line 2]</v>
      </c>
      <c r="E21" s="102"/>
      <c r="F21" s="140"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285"/>
      <c r="AG21" s="285"/>
      <c r="AI21" s="285"/>
      <c r="AK21" s="301"/>
    </row>
    <row r="22" spans="4:37" ht="12.75" customHeight="1" outlineLevel="1" x14ac:dyDescent="0.25">
      <c r="D22" s="139" t="str">
        <f>'Line Items'!D2309</f>
        <v>TOC Capex - Ticketing [Line 3]</v>
      </c>
      <c r="E22" s="102"/>
      <c r="F22" s="140"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4"/>
      <c r="AE22" s="285"/>
      <c r="AG22" s="285"/>
      <c r="AI22" s="285"/>
      <c r="AK22" s="301"/>
    </row>
    <row r="23" spans="4:37" ht="12.75" customHeight="1" outlineLevel="1" x14ac:dyDescent="0.25">
      <c r="D23" s="139" t="str">
        <f>'Line Items'!D2310</f>
        <v>TOC Capex - IT Systems [Line 1]</v>
      </c>
      <c r="E23" s="102"/>
      <c r="F23" s="140"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4"/>
      <c r="AE23" s="285"/>
      <c r="AG23" s="285"/>
      <c r="AI23" s="285"/>
      <c r="AK23" s="301"/>
    </row>
    <row r="24" spans="4:37" ht="12.75" customHeight="1" outlineLevel="1" x14ac:dyDescent="0.25">
      <c r="D24" s="139" t="str">
        <f>'Line Items'!D2311</f>
        <v>TOC Capex - IT Systems [Line 2]</v>
      </c>
      <c r="E24" s="102"/>
      <c r="F24" s="140" t="str">
        <f t="shared" si="0"/>
        <v>£000</v>
      </c>
      <c r="G24" s="283"/>
      <c r="H24" s="283"/>
      <c r="I24" s="283"/>
      <c r="J24" s="283"/>
      <c r="K24" s="283"/>
      <c r="L24" s="283"/>
      <c r="M24" s="283"/>
      <c r="N24" s="283"/>
      <c r="O24" s="283"/>
      <c r="P24" s="283"/>
      <c r="Q24" s="283"/>
      <c r="R24" s="283"/>
      <c r="S24" s="283"/>
      <c r="T24" s="283"/>
      <c r="U24" s="283"/>
      <c r="V24" s="283"/>
      <c r="W24" s="283"/>
      <c r="X24" s="283"/>
      <c r="Y24" s="283"/>
      <c r="Z24" s="283"/>
      <c r="AA24" s="283"/>
      <c r="AB24" s="283"/>
      <c r="AC24" s="284"/>
      <c r="AE24" s="285"/>
      <c r="AG24" s="285"/>
      <c r="AI24" s="285"/>
      <c r="AK24" s="301"/>
    </row>
    <row r="25" spans="4:37" ht="12.75" customHeight="1" outlineLevel="1" x14ac:dyDescent="0.25">
      <c r="D25" s="139" t="str">
        <f>'Line Items'!D2312</f>
        <v>TOC Capex - IT Systems [Line 3]</v>
      </c>
      <c r="E25" s="102"/>
      <c r="F25" s="140" t="str">
        <f t="shared" si="0"/>
        <v>£000</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285"/>
      <c r="AG25" s="285"/>
      <c r="AI25" s="285"/>
      <c r="AK25" s="301"/>
    </row>
    <row r="26" spans="4:37" ht="12.75" customHeight="1" outlineLevel="1" x14ac:dyDescent="0.25">
      <c r="D26" s="139" t="str">
        <f>'Line Items'!D2313</f>
        <v>TOC Capex - Rolling Stock [Line 1]</v>
      </c>
      <c r="E26" s="102"/>
      <c r="F26" s="140" t="str">
        <f t="shared" si="0"/>
        <v>£000</v>
      </c>
      <c r="G26" s="283"/>
      <c r="H26" s="283"/>
      <c r="I26" s="283"/>
      <c r="J26" s="283"/>
      <c r="K26" s="283"/>
      <c r="L26" s="283"/>
      <c r="M26" s="283"/>
      <c r="N26" s="283"/>
      <c r="O26" s="283"/>
      <c r="P26" s="283"/>
      <c r="Q26" s="283"/>
      <c r="R26" s="283"/>
      <c r="S26" s="283"/>
      <c r="T26" s="283"/>
      <c r="U26" s="283"/>
      <c r="V26" s="283"/>
      <c r="W26" s="283"/>
      <c r="X26" s="283"/>
      <c r="Y26" s="283"/>
      <c r="Z26" s="283"/>
      <c r="AA26" s="283"/>
      <c r="AB26" s="283"/>
      <c r="AC26" s="284"/>
      <c r="AE26" s="285"/>
      <c r="AG26" s="285"/>
      <c r="AI26" s="285"/>
      <c r="AK26" s="301"/>
    </row>
    <row r="27" spans="4:37" ht="12.75" customHeight="1" outlineLevel="1" x14ac:dyDescent="0.25">
      <c r="D27" s="139" t="str">
        <f>'Line Items'!D2314</f>
        <v>TOC Capex - Rolling Stock [Line 2]</v>
      </c>
      <c r="E27" s="102"/>
      <c r="F27" s="140" t="str">
        <f t="shared" si="0"/>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285"/>
      <c r="AG27" s="285"/>
      <c r="AI27" s="285"/>
      <c r="AK27" s="301"/>
    </row>
    <row r="28" spans="4:37" ht="12.75" customHeight="1" outlineLevel="1" x14ac:dyDescent="0.25">
      <c r="D28" s="139" t="str">
        <f>'Line Items'!D2315</f>
        <v>TOC Capex - Rolling Stock [Line 3]</v>
      </c>
      <c r="E28" s="102"/>
      <c r="F28" s="140" t="str">
        <f t="shared" si="0"/>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285"/>
      <c r="AG28" s="285"/>
      <c r="AI28" s="285"/>
      <c r="AK28" s="301"/>
    </row>
    <row r="29" spans="4:37" ht="12.75" customHeight="1" outlineLevel="1" x14ac:dyDescent="0.25">
      <c r="D29" s="139" t="str">
        <f>'Line Items'!D2316</f>
        <v>TOC Capex - Depots [Line 1]</v>
      </c>
      <c r="E29" s="102"/>
      <c r="F29" s="140" t="str">
        <f t="shared" si="0"/>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285"/>
      <c r="AG29" s="285"/>
      <c r="AI29" s="285"/>
      <c r="AK29" s="301"/>
    </row>
    <row r="30" spans="4:37" ht="12.75" customHeight="1" outlineLevel="1" x14ac:dyDescent="0.25">
      <c r="D30" s="139" t="str">
        <f>'Line Items'!D2317</f>
        <v>TOC Capex - Depots [Line 2]</v>
      </c>
      <c r="E30" s="102"/>
      <c r="F30" s="140" t="str">
        <f t="shared" si="0"/>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285"/>
      <c r="AG30" s="285"/>
      <c r="AI30" s="285"/>
      <c r="AK30" s="301"/>
    </row>
    <row r="31" spans="4:37" ht="12.75" customHeight="1" outlineLevel="1" x14ac:dyDescent="0.25">
      <c r="D31" s="139" t="str">
        <f>'Line Items'!D2318</f>
        <v>TOC Capex - Depots [Line 3]</v>
      </c>
      <c r="E31" s="102"/>
      <c r="F31" s="140" t="str">
        <f t="shared" si="0"/>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285"/>
      <c r="AG31" s="285"/>
      <c r="AI31" s="285"/>
      <c r="AK31" s="301"/>
    </row>
    <row r="32" spans="4:37" ht="12.75" customHeight="1" outlineLevel="1" x14ac:dyDescent="0.25">
      <c r="D32" s="139" t="str">
        <f>'Line Items'!D2319</f>
        <v>TOC Capex - Other Infrastructure [Line 1]</v>
      </c>
      <c r="E32" s="102"/>
      <c r="F32" s="140" t="str">
        <f t="shared" si="0"/>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285"/>
      <c r="AG32" s="285"/>
      <c r="AI32" s="285"/>
      <c r="AK32" s="301"/>
    </row>
    <row r="33" spans="4:37" ht="12.75" customHeight="1" outlineLevel="1" x14ac:dyDescent="0.25">
      <c r="D33" s="139" t="str">
        <f>'Line Items'!D2320</f>
        <v>TOC Capex - Other Infrastructure [Line 2]</v>
      </c>
      <c r="E33" s="102"/>
      <c r="F33" s="140" t="str">
        <f t="shared" si="0"/>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285"/>
      <c r="AG33" s="285"/>
      <c r="AI33" s="285"/>
      <c r="AK33" s="301"/>
    </row>
    <row r="34" spans="4:37" ht="12.75" customHeight="1" outlineLevel="1" x14ac:dyDescent="0.25">
      <c r="D34" s="139" t="str">
        <f>'Line Items'!D2321</f>
        <v>TOC Capex - Other Infrastructure [Line 3]</v>
      </c>
      <c r="E34" s="102"/>
      <c r="F34" s="140" t="str">
        <f t="shared" si="0"/>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285"/>
      <c r="AG34" s="285"/>
      <c r="AI34" s="285"/>
      <c r="AK34" s="301"/>
    </row>
    <row r="35" spans="4:37" ht="12.75" customHeight="1" outlineLevel="1" x14ac:dyDescent="0.25">
      <c r="D35" s="139" t="str">
        <f>'Line Items'!D2322</f>
        <v>TOC Capex - Other (&lt;£250k)</v>
      </c>
      <c r="E35" s="102"/>
      <c r="F35" s="140" t="str">
        <f t="shared" si="0"/>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285"/>
      <c r="AG35" s="285"/>
      <c r="AI35" s="285"/>
      <c r="AK35" s="301"/>
    </row>
    <row r="36" spans="4:37" ht="12.75" customHeight="1" outlineLevel="1" x14ac:dyDescent="0.25">
      <c r="D36" s="139" t="str">
        <f>'Line Items'!D2323</f>
        <v>[TOC Capex Line 20]</v>
      </c>
      <c r="E36" s="102"/>
      <c r="F36" s="140" t="str">
        <f t="shared" si="0"/>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285"/>
      <c r="AG36" s="285"/>
      <c r="AI36" s="285"/>
      <c r="AK36" s="301"/>
    </row>
    <row r="37" spans="4:37" ht="12.75" customHeight="1" outlineLevel="1" x14ac:dyDescent="0.25">
      <c r="D37" s="139" t="str">
        <f>'Line Items'!D2324</f>
        <v>[TOC Capex Line 21]</v>
      </c>
      <c r="E37" s="102"/>
      <c r="F37" s="140" t="str">
        <f t="shared" si="0"/>
        <v>£000</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285"/>
      <c r="AG37" s="285"/>
      <c r="AI37" s="285"/>
      <c r="AK37" s="301"/>
    </row>
    <row r="38" spans="4:37" ht="12.75" customHeight="1" outlineLevel="1" x14ac:dyDescent="0.25">
      <c r="D38" s="139" t="str">
        <f>'Line Items'!D2325</f>
        <v>[TOC Capex Line 22]</v>
      </c>
      <c r="E38" s="102"/>
      <c r="F38" s="140" t="str">
        <f t="shared" si="0"/>
        <v>£000</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285"/>
      <c r="AG38" s="285"/>
      <c r="AI38" s="285"/>
      <c r="AK38" s="301"/>
    </row>
    <row r="39" spans="4:37" ht="12.75" customHeight="1" outlineLevel="1" x14ac:dyDescent="0.25">
      <c r="D39" s="139" t="str">
        <f>'Line Items'!D2326</f>
        <v>[TOC Capex Line 23]</v>
      </c>
      <c r="E39" s="102"/>
      <c r="F39" s="140" t="str">
        <f t="shared" si="0"/>
        <v>£000</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285"/>
      <c r="AG39" s="285"/>
      <c r="AI39" s="285"/>
      <c r="AK39" s="301"/>
    </row>
    <row r="40" spans="4:37" ht="12.75" customHeight="1" outlineLevel="1" x14ac:dyDescent="0.25">
      <c r="D40" s="139" t="str">
        <f>'Line Items'!D2327</f>
        <v>[TOC Capex Line 24]</v>
      </c>
      <c r="E40" s="102"/>
      <c r="F40" s="140" t="str">
        <f t="shared" si="0"/>
        <v>£000</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285"/>
      <c r="AG40" s="285"/>
      <c r="AI40" s="285"/>
      <c r="AK40" s="301"/>
    </row>
    <row r="41" spans="4:37" ht="12.75" customHeight="1" outlineLevel="1" x14ac:dyDescent="0.25">
      <c r="D41" s="139" t="str">
        <f>'Line Items'!D2328</f>
        <v>[TOC Capex Line 25]</v>
      </c>
      <c r="E41" s="102"/>
      <c r="F41" s="140" t="str">
        <f t="shared" si="0"/>
        <v>£000</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285"/>
      <c r="AG41" s="285"/>
      <c r="AI41" s="285"/>
      <c r="AK41" s="301"/>
    </row>
    <row r="42" spans="4:37" ht="12.75" customHeight="1" outlineLevel="1" x14ac:dyDescent="0.25">
      <c r="D42" s="139" t="str">
        <f>'Line Items'!D2329</f>
        <v>[TOC Capex Line 26]</v>
      </c>
      <c r="E42" s="102"/>
      <c r="F42" s="140" t="str">
        <f t="shared" si="0"/>
        <v>£000</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285"/>
      <c r="AG42" s="285"/>
      <c r="AI42" s="285"/>
      <c r="AK42" s="301"/>
    </row>
    <row r="43" spans="4:37" ht="12.75" customHeight="1" outlineLevel="1" x14ac:dyDescent="0.25">
      <c r="D43" s="139" t="str">
        <f>'Line Items'!D2330</f>
        <v>[TOC Capex Line 27]</v>
      </c>
      <c r="E43" s="102"/>
      <c r="F43" s="140" t="str">
        <f t="shared" si="0"/>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285"/>
      <c r="AG43" s="285"/>
      <c r="AI43" s="285"/>
      <c r="AK43" s="301"/>
    </row>
    <row r="44" spans="4:37" ht="12.75" customHeight="1" outlineLevel="1" x14ac:dyDescent="0.25">
      <c r="D44" s="139" t="str">
        <f>'Line Items'!D2331</f>
        <v>[TOC Capex Line 28]</v>
      </c>
      <c r="E44" s="102"/>
      <c r="F44" s="140" t="str">
        <f t="shared" si="0"/>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285"/>
      <c r="AG44" s="285"/>
      <c r="AI44" s="285"/>
      <c r="AK44" s="301"/>
    </row>
    <row r="45" spans="4:37" ht="12.75" customHeight="1" outlineLevel="1" x14ac:dyDescent="0.25">
      <c r="D45" s="139" t="str">
        <f>'Line Items'!D2332</f>
        <v>[TOC Capex Line 29]</v>
      </c>
      <c r="E45" s="102"/>
      <c r="F45" s="140" t="str">
        <f t="shared" si="0"/>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285"/>
      <c r="AG45" s="285"/>
      <c r="AI45" s="285"/>
      <c r="AK45" s="301"/>
    </row>
    <row r="46" spans="4:37" ht="12.75" customHeight="1" outlineLevel="1" x14ac:dyDescent="0.25">
      <c r="D46" s="111" t="str">
        <f>'Line Items'!D2333</f>
        <v>[TOC Capex Line 30]</v>
      </c>
      <c r="E46" s="287"/>
      <c r="F46" s="150" t="str">
        <f t="shared" si="0"/>
        <v>£000</v>
      </c>
      <c r="G46" s="288"/>
      <c r="H46" s="288"/>
      <c r="I46" s="288"/>
      <c r="J46" s="288"/>
      <c r="K46" s="288"/>
      <c r="L46" s="379"/>
      <c r="M46" s="288"/>
      <c r="N46" s="288"/>
      <c r="O46" s="288"/>
      <c r="P46" s="288"/>
      <c r="Q46" s="288"/>
      <c r="R46" s="288"/>
      <c r="S46" s="288"/>
      <c r="T46" s="288"/>
      <c r="U46" s="288"/>
      <c r="V46" s="288"/>
      <c r="W46" s="288"/>
      <c r="X46" s="288"/>
      <c r="Y46" s="288"/>
      <c r="Z46" s="288"/>
      <c r="AA46" s="288"/>
      <c r="AB46" s="288"/>
      <c r="AC46" s="289"/>
      <c r="AE46" s="290"/>
      <c r="AG46" s="290"/>
      <c r="AI46" s="290"/>
      <c r="AK46" s="302"/>
    </row>
    <row r="47" spans="4:37" ht="12.75" customHeight="1" outlineLevel="1" x14ac:dyDescent="0.25">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E47" s="103"/>
      <c r="AG47" s="103"/>
      <c r="AI47" s="103"/>
    </row>
    <row r="48" spans="4:37" ht="12.75" customHeight="1" outlineLevel="1" x14ac:dyDescent="0.25">
      <c r="D48" s="292" t="str">
        <f>"Total "&amp;B15</f>
        <v>Total Opening Balances</v>
      </c>
      <c r="E48" s="308"/>
      <c r="F48" s="309" t="str">
        <f>F46</f>
        <v>£000</v>
      </c>
      <c r="G48" s="310">
        <f t="shared" ref="G48:AB48" si="1">SUM(G17:G46)</f>
        <v>0</v>
      </c>
      <c r="H48" s="310">
        <f t="shared" si="1"/>
        <v>0</v>
      </c>
      <c r="I48" s="310">
        <f t="shared" si="1"/>
        <v>0</v>
      </c>
      <c r="J48" s="310">
        <f t="shared" si="1"/>
        <v>0</v>
      </c>
      <c r="K48" s="310">
        <f>SUM(K17:K46)</f>
        <v>0</v>
      </c>
      <c r="L48" s="310">
        <f t="shared" si="1"/>
        <v>0</v>
      </c>
      <c r="M48" s="310">
        <f t="shared" si="1"/>
        <v>0</v>
      </c>
      <c r="N48" s="310">
        <f t="shared" si="1"/>
        <v>0</v>
      </c>
      <c r="O48" s="310">
        <f t="shared" si="1"/>
        <v>0</v>
      </c>
      <c r="P48" s="310">
        <f t="shared" si="1"/>
        <v>0</v>
      </c>
      <c r="Q48" s="310">
        <f t="shared" si="1"/>
        <v>0</v>
      </c>
      <c r="R48" s="310">
        <f t="shared" si="1"/>
        <v>0</v>
      </c>
      <c r="S48" s="310">
        <f t="shared" si="1"/>
        <v>0</v>
      </c>
      <c r="T48" s="310">
        <f t="shared" si="1"/>
        <v>0</v>
      </c>
      <c r="U48" s="310">
        <f t="shared" si="1"/>
        <v>0</v>
      </c>
      <c r="V48" s="310">
        <f t="shared" si="1"/>
        <v>0</v>
      </c>
      <c r="W48" s="310">
        <f t="shared" si="1"/>
        <v>0</v>
      </c>
      <c r="X48" s="310">
        <f t="shared" si="1"/>
        <v>0</v>
      </c>
      <c r="Y48" s="310">
        <f t="shared" si="1"/>
        <v>0</v>
      </c>
      <c r="Z48" s="310">
        <f t="shared" si="1"/>
        <v>0</v>
      </c>
      <c r="AA48" s="310">
        <f t="shared" si="1"/>
        <v>0</v>
      </c>
      <c r="AB48" s="310">
        <f t="shared" si="1"/>
        <v>0</v>
      </c>
      <c r="AC48" s="298">
        <f>SUM(AC17:AC46)</f>
        <v>0</v>
      </c>
      <c r="AE48" s="299">
        <f>SUM(AE17:AE46)</f>
        <v>0</v>
      </c>
      <c r="AG48" s="299">
        <f>SUM(AG17:AG46)</f>
        <v>0</v>
      </c>
      <c r="AI48" s="299">
        <f>SUM(AI17:AI46)</f>
        <v>0</v>
      </c>
      <c r="AK48" s="296"/>
    </row>
    <row r="49" spans="2:37" x14ac:dyDescent="0.25">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E49" s="103"/>
      <c r="AG49" s="103"/>
      <c r="AI49" s="103"/>
    </row>
    <row r="50" spans="2:37" ht="14.4" x14ac:dyDescent="0.25">
      <c r="B50" s="17" t="s">
        <v>693</v>
      </c>
      <c r="C50" s="17"/>
      <c r="D50" s="277"/>
      <c r="E50" s="277"/>
      <c r="F50" s="17"/>
      <c r="G50" s="388"/>
      <c r="H50" s="388"/>
      <c r="I50" s="388"/>
      <c r="J50" s="388"/>
      <c r="K50" s="388"/>
      <c r="L50" s="388"/>
      <c r="M50" s="388"/>
      <c r="N50" s="388"/>
      <c r="O50" s="388"/>
      <c r="P50" s="388"/>
      <c r="Q50" s="388"/>
      <c r="R50" s="388"/>
      <c r="S50" s="388"/>
      <c r="T50" s="388"/>
      <c r="U50" s="388"/>
      <c r="V50" s="388"/>
      <c r="W50" s="388"/>
      <c r="X50" s="388"/>
      <c r="Y50" s="388"/>
      <c r="Z50" s="388"/>
      <c r="AA50" s="388"/>
      <c r="AB50" s="388"/>
      <c r="AC50" s="388"/>
      <c r="AD50" s="17"/>
      <c r="AE50" s="388"/>
      <c r="AF50" s="17"/>
      <c r="AG50" s="388"/>
      <c r="AH50" s="17"/>
      <c r="AI50" s="388"/>
      <c r="AJ50" s="17"/>
      <c r="AK50" s="17"/>
    </row>
    <row r="51" spans="2:37" ht="12.75" customHeight="1" outlineLevel="1" x14ac:dyDescent="0.25">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E51" s="103"/>
      <c r="AG51" s="103"/>
      <c r="AI51" s="103"/>
    </row>
    <row r="52" spans="2:37" ht="12.75" customHeight="1" outlineLevel="1" x14ac:dyDescent="0.25">
      <c r="D52" s="345" t="str">
        <f t="shared" ref="D52:D81" si="2">D17</f>
        <v>TOC Capex - Stations [Line 1]</v>
      </c>
      <c r="E52" s="346"/>
      <c r="F52" s="353" t="str">
        <f>F17</f>
        <v>£000</v>
      </c>
      <c r="G52" s="348"/>
      <c r="H52" s="348"/>
      <c r="I52" s="348"/>
      <c r="J52" s="348"/>
      <c r="K52" s="348"/>
      <c r="L52" s="348"/>
      <c r="M52" s="348"/>
      <c r="N52" s="348"/>
      <c r="O52" s="348"/>
      <c r="P52" s="348"/>
      <c r="Q52" s="348"/>
      <c r="R52" s="348"/>
      <c r="S52" s="348"/>
      <c r="T52" s="348"/>
      <c r="U52" s="348"/>
      <c r="V52" s="348"/>
      <c r="W52" s="348"/>
      <c r="X52" s="348"/>
      <c r="Y52" s="348"/>
      <c r="Z52" s="348"/>
      <c r="AA52" s="348"/>
      <c r="AB52" s="348"/>
      <c r="AC52" s="360"/>
      <c r="AE52" s="348"/>
      <c r="AG52" s="348"/>
      <c r="AI52" s="348"/>
      <c r="AK52" s="356"/>
    </row>
    <row r="53" spans="2:37" ht="12.75" customHeight="1" outlineLevel="1" x14ac:dyDescent="0.25">
      <c r="D53" s="139" t="str">
        <f t="shared" si="2"/>
        <v>TOC Capex - Stations [Line 2]</v>
      </c>
      <c r="E53" s="102"/>
      <c r="F53" s="140" t="str">
        <f t="shared" ref="F53:F81" si="3">F18</f>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283"/>
      <c r="AG53" s="283"/>
      <c r="AI53" s="283"/>
      <c r="AK53" s="301"/>
    </row>
    <row r="54" spans="2:37" ht="12.75" customHeight="1" outlineLevel="1" x14ac:dyDescent="0.25">
      <c r="D54" s="139" t="str">
        <f t="shared" si="2"/>
        <v>TOC Capex - Stations [Line 3]</v>
      </c>
      <c r="E54" s="102"/>
      <c r="F54" s="140" t="str">
        <f t="shared" si="3"/>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283"/>
      <c r="AG54" s="283"/>
      <c r="AI54" s="283"/>
      <c r="AK54" s="301"/>
    </row>
    <row r="55" spans="2:37" ht="12.75" customHeight="1" outlineLevel="1" x14ac:dyDescent="0.25">
      <c r="D55" s="139" t="str">
        <f t="shared" si="2"/>
        <v>TOC Capex - Ticketing [Line 1]</v>
      </c>
      <c r="E55" s="102"/>
      <c r="F55" s="140" t="str">
        <f t="shared" si="3"/>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283"/>
      <c r="AG55" s="283"/>
      <c r="AI55" s="283"/>
      <c r="AK55" s="301"/>
    </row>
    <row r="56" spans="2:37" ht="12.75" customHeight="1" outlineLevel="1" x14ac:dyDescent="0.25">
      <c r="D56" s="139" t="str">
        <f t="shared" si="2"/>
        <v>TOC Capex - Ticketing [Line 2]</v>
      </c>
      <c r="E56" s="102"/>
      <c r="F56" s="140" t="str">
        <f t="shared" si="3"/>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283"/>
      <c r="AG56" s="283"/>
      <c r="AI56" s="283"/>
      <c r="AK56" s="301"/>
    </row>
    <row r="57" spans="2:37" ht="12.75" customHeight="1" outlineLevel="1" x14ac:dyDescent="0.25">
      <c r="D57" s="139" t="str">
        <f t="shared" si="2"/>
        <v>TOC Capex - Ticketing [Line 3]</v>
      </c>
      <c r="E57" s="102"/>
      <c r="F57" s="140" t="str">
        <f t="shared" si="3"/>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283"/>
      <c r="AG57" s="283"/>
      <c r="AI57" s="283"/>
      <c r="AK57" s="301"/>
    </row>
    <row r="58" spans="2:37" ht="12.75" customHeight="1" outlineLevel="1" x14ac:dyDescent="0.25">
      <c r="D58" s="139" t="str">
        <f t="shared" si="2"/>
        <v>TOC Capex - IT Systems [Line 1]</v>
      </c>
      <c r="E58" s="102"/>
      <c r="F58" s="140" t="str">
        <f t="shared" si="3"/>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283"/>
      <c r="AG58" s="283"/>
      <c r="AI58" s="283"/>
      <c r="AK58" s="301"/>
    </row>
    <row r="59" spans="2:37" ht="12.75" customHeight="1" outlineLevel="1" x14ac:dyDescent="0.25">
      <c r="D59" s="139" t="str">
        <f t="shared" si="2"/>
        <v>TOC Capex - IT Systems [Line 2]</v>
      </c>
      <c r="E59" s="102"/>
      <c r="F59" s="140" t="str">
        <f t="shared" si="3"/>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283"/>
      <c r="AG59" s="283"/>
      <c r="AI59" s="283"/>
      <c r="AK59" s="301"/>
    </row>
    <row r="60" spans="2:37" ht="12.75" customHeight="1" outlineLevel="1" x14ac:dyDescent="0.25">
      <c r="D60" s="139" t="str">
        <f t="shared" si="2"/>
        <v>TOC Capex - IT Systems [Line 3]</v>
      </c>
      <c r="E60" s="102"/>
      <c r="F60" s="140" t="str">
        <f t="shared" si="3"/>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283"/>
      <c r="AG60" s="283"/>
      <c r="AI60" s="283"/>
      <c r="AK60" s="301"/>
    </row>
    <row r="61" spans="2:37" ht="12.75" customHeight="1" outlineLevel="1" x14ac:dyDescent="0.25">
      <c r="D61" s="139" t="str">
        <f t="shared" si="2"/>
        <v>TOC Capex - Rolling Stock [Line 1]</v>
      </c>
      <c r="E61" s="102"/>
      <c r="F61" s="140" t="str">
        <f t="shared" si="3"/>
        <v>£000</v>
      </c>
      <c r="G61" s="283"/>
      <c r="H61" s="283"/>
      <c r="I61" s="283"/>
      <c r="J61" s="283"/>
      <c r="K61" s="283"/>
      <c r="L61" s="283"/>
      <c r="M61" s="283"/>
      <c r="N61" s="283"/>
      <c r="O61" s="283"/>
      <c r="P61" s="283"/>
      <c r="Q61" s="283"/>
      <c r="R61" s="283"/>
      <c r="S61" s="283"/>
      <c r="T61" s="283"/>
      <c r="U61" s="283"/>
      <c r="V61" s="283"/>
      <c r="W61" s="283"/>
      <c r="X61" s="283"/>
      <c r="Y61" s="283"/>
      <c r="Z61" s="283"/>
      <c r="AA61" s="283"/>
      <c r="AB61" s="283"/>
      <c r="AC61" s="284"/>
      <c r="AE61" s="283"/>
      <c r="AG61" s="283"/>
      <c r="AI61" s="283"/>
      <c r="AK61" s="301"/>
    </row>
    <row r="62" spans="2:37" ht="12.75" customHeight="1" outlineLevel="1" x14ac:dyDescent="0.25">
      <c r="D62" s="139" t="str">
        <f t="shared" si="2"/>
        <v>TOC Capex - Rolling Stock [Line 2]</v>
      </c>
      <c r="E62" s="102"/>
      <c r="F62" s="140" t="str">
        <f t="shared" si="3"/>
        <v>£000</v>
      </c>
      <c r="G62" s="283"/>
      <c r="H62" s="283"/>
      <c r="I62" s="283"/>
      <c r="J62" s="283"/>
      <c r="K62" s="283"/>
      <c r="L62" s="283"/>
      <c r="M62" s="283"/>
      <c r="N62" s="283"/>
      <c r="O62" s="283"/>
      <c r="P62" s="283"/>
      <c r="Q62" s="283"/>
      <c r="R62" s="283"/>
      <c r="S62" s="283"/>
      <c r="T62" s="283"/>
      <c r="U62" s="283"/>
      <c r="V62" s="283"/>
      <c r="W62" s="283"/>
      <c r="X62" s="283"/>
      <c r="Y62" s="283"/>
      <c r="Z62" s="283"/>
      <c r="AA62" s="283"/>
      <c r="AB62" s="283"/>
      <c r="AC62" s="284"/>
      <c r="AE62" s="283"/>
      <c r="AG62" s="283"/>
      <c r="AI62" s="283"/>
      <c r="AK62" s="301"/>
    </row>
    <row r="63" spans="2:37" ht="12.75" customHeight="1" outlineLevel="1" x14ac:dyDescent="0.25">
      <c r="D63" s="139" t="str">
        <f t="shared" si="2"/>
        <v>TOC Capex - Rolling Stock [Line 3]</v>
      </c>
      <c r="E63" s="102"/>
      <c r="F63" s="140" t="str">
        <f t="shared" si="3"/>
        <v>£000</v>
      </c>
      <c r="G63" s="283"/>
      <c r="H63" s="283"/>
      <c r="I63" s="283"/>
      <c r="J63" s="283"/>
      <c r="K63" s="283"/>
      <c r="L63" s="283"/>
      <c r="M63" s="283"/>
      <c r="N63" s="283"/>
      <c r="O63" s="283"/>
      <c r="P63" s="283"/>
      <c r="Q63" s="283"/>
      <c r="R63" s="283"/>
      <c r="S63" s="283"/>
      <c r="T63" s="283"/>
      <c r="U63" s="283"/>
      <c r="V63" s="283"/>
      <c r="W63" s="283"/>
      <c r="X63" s="283"/>
      <c r="Y63" s="283"/>
      <c r="Z63" s="283"/>
      <c r="AA63" s="283"/>
      <c r="AB63" s="283"/>
      <c r="AC63" s="284"/>
      <c r="AE63" s="283"/>
      <c r="AG63" s="283"/>
      <c r="AI63" s="283"/>
      <c r="AK63" s="301"/>
    </row>
    <row r="64" spans="2:37" ht="12.75" customHeight="1" outlineLevel="1" x14ac:dyDescent="0.25">
      <c r="D64" s="139" t="str">
        <f t="shared" si="2"/>
        <v>TOC Capex - Depots [Line 1]</v>
      </c>
      <c r="E64" s="102"/>
      <c r="F64" s="140" t="str">
        <f t="shared" si="3"/>
        <v>£000</v>
      </c>
      <c r="G64" s="283"/>
      <c r="H64" s="283"/>
      <c r="I64" s="283"/>
      <c r="J64" s="283"/>
      <c r="K64" s="283"/>
      <c r="L64" s="283"/>
      <c r="M64" s="283"/>
      <c r="N64" s="283"/>
      <c r="O64" s="283"/>
      <c r="P64" s="283"/>
      <c r="Q64" s="283"/>
      <c r="R64" s="283"/>
      <c r="S64" s="283"/>
      <c r="T64" s="283"/>
      <c r="U64" s="283"/>
      <c r="V64" s="283"/>
      <c r="W64" s="283"/>
      <c r="X64" s="283"/>
      <c r="Y64" s="283"/>
      <c r="Z64" s="283"/>
      <c r="AA64" s="283"/>
      <c r="AB64" s="283"/>
      <c r="AC64" s="284"/>
      <c r="AE64" s="283"/>
      <c r="AG64" s="283"/>
      <c r="AI64" s="283"/>
      <c r="AK64" s="301"/>
    </row>
    <row r="65" spans="4:37" ht="12.75" customHeight="1" outlineLevel="1" x14ac:dyDescent="0.25">
      <c r="D65" s="139" t="str">
        <f t="shared" si="2"/>
        <v>TOC Capex - Depots [Line 2]</v>
      </c>
      <c r="E65" s="102"/>
      <c r="F65" s="140" t="str">
        <f t="shared" si="3"/>
        <v>£000</v>
      </c>
      <c r="G65" s="283"/>
      <c r="H65" s="283"/>
      <c r="I65" s="283"/>
      <c r="J65" s="283"/>
      <c r="K65" s="283"/>
      <c r="L65" s="283"/>
      <c r="M65" s="283"/>
      <c r="N65" s="283"/>
      <c r="O65" s="283"/>
      <c r="P65" s="283"/>
      <c r="Q65" s="283"/>
      <c r="R65" s="283"/>
      <c r="S65" s="283"/>
      <c r="T65" s="283"/>
      <c r="U65" s="283"/>
      <c r="V65" s="283"/>
      <c r="W65" s="283"/>
      <c r="X65" s="283"/>
      <c r="Y65" s="283"/>
      <c r="Z65" s="283"/>
      <c r="AA65" s="283"/>
      <c r="AB65" s="283"/>
      <c r="AC65" s="284"/>
      <c r="AE65" s="283"/>
      <c r="AG65" s="283"/>
      <c r="AI65" s="283"/>
      <c r="AK65" s="301"/>
    </row>
    <row r="66" spans="4:37" ht="12.75" customHeight="1" outlineLevel="1" x14ac:dyDescent="0.25">
      <c r="D66" s="139" t="str">
        <f t="shared" si="2"/>
        <v>TOC Capex - Depots [Line 3]</v>
      </c>
      <c r="E66" s="102"/>
      <c r="F66" s="140" t="str">
        <f t="shared" si="3"/>
        <v>£000</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283"/>
      <c r="AG66" s="283"/>
      <c r="AI66" s="283"/>
      <c r="AK66" s="301"/>
    </row>
    <row r="67" spans="4:37" ht="12.75" customHeight="1" outlineLevel="1" x14ac:dyDescent="0.25">
      <c r="D67" s="139" t="str">
        <f t="shared" si="2"/>
        <v>TOC Capex - Other Infrastructure [Line 1]</v>
      </c>
      <c r="E67" s="102"/>
      <c r="F67" s="140" t="str">
        <f t="shared" si="3"/>
        <v>£000</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283"/>
      <c r="AG67" s="283"/>
      <c r="AI67" s="283"/>
      <c r="AK67" s="301"/>
    </row>
    <row r="68" spans="4:37" ht="12.75" customHeight="1" outlineLevel="1" x14ac:dyDescent="0.25">
      <c r="D68" s="139" t="str">
        <f t="shared" si="2"/>
        <v>TOC Capex - Other Infrastructure [Line 2]</v>
      </c>
      <c r="E68" s="102"/>
      <c r="F68" s="140" t="str">
        <f t="shared" si="3"/>
        <v>£000</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283"/>
      <c r="AG68" s="283"/>
      <c r="AI68" s="283"/>
      <c r="AK68" s="301"/>
    </row>
    <row r="69" spans="4:37" ht="12.75" customHeight="1" outlineLevel="1" x14ac:dyDescent="0.25">
      <c r="D69" s="139" t="str">
        <f t="shared" si="2"/>
        <v>TOC Capex - Other Infrastructure [Line 3]</v>
      </c>
      <c r="E69" s="102"/>
      <c r="F69" s="140" t="str">
        <f t="shared" si="3"/>
        <v>£000</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283"/>
      <c r="AG69" s="283"/>
      <c r="AI69" s="283"/>
      <c r="AK69" s="301"/>
    </row>
    <row r="70" spans="4:37" ht="12.75" customHeight="1" outlineLevel="1" x14ac:dyDescent="0.25">
      <c r="D70" s="139" t="str">
        <f t="shared" si="2"/>
        <v>TOC Capex - Other (&lt;£250k)</v>
      </c>
      <c r="E70" s="102"/>
      <c r="F70" s="140" t="str">
        <f t="shared" si="3"/>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283"/>
      <c r="AG70" s="283"/>
      <c r="AI70" s="283"/>
      <c r="AK70" s="301"/>
    </row>
    <row r="71" spans="4:37" ht="12.75" customHeight="1" outlineLevel="1" x14ac:dyDescent="0.25">
      <c r="D71" s="139" t="str">
        <f t="shared" si="2"/>
        <v>[TOC Capex Line 20]</v>
      </c>
      <c r="E71" s="102"/>
      <c r="F71" s="140" t="str">
        <f t="shared" si="3"/>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283"/>
      <c r="AG71" s="283"/>
      <c r="AI71" s="283"/>
      <c r="AK71" s="301"/>
    </row>
    <row r="72" spans="4:37" ht="12.75" customHeight="1" outlineLevel="1" x14ac:dyDescent="0.25">
      <c r="D72" s="139" t="str">
        <f t="shared" si="2"/>
        <v>[TOC Capex Line 21]</v>
      </c>
      <c r="E72" s="102"/>
      <c r="F72" s="140" t="str">
        <f t="shared" si="3"/>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283"/>
      <c r="AG72" s="283"/>
      <c r="AI72" s="283"/>
      <c r="AK72" s="301"/>
    </row>
    <row r="73" spans="4:37" ht="12.75" customHeight="1" outlineLevel="1" x14ac:dyDescent="0.25">
      <c r="D73" s="139" t="str">
        <f t="shared" si="2"/>
        <v>[TOC Capex Line 22]</v>
      </c>
      <c r="E73" s="102"/>
      <c r="F73" s="140" t="str">
        <f t="shared" si="3"/>
        <v>£000</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283"/>
      <c r="AG73" s="283"/>
      <c r="AI73" s="283"/>
      <c r="AK73" s="301"/>
    </row>
    <row r="74" spans="4:37" ht="12.75" customHeight="1" outlineLevel="1" x14ac:dyDescent="0.25">
      <c r="D74" s="139" t="str">
        <f t="shared" si="2"/>
        <v>[TOC Capex Line 23]</v>
      </c>
      <c r="E74" s="102"/>
      <c r="F74" s="140" t="str">
        <f t="shared" si="3"/>
        <v>£000</v>
      </c>
      <c r="G74" s="283"/>
      <c r="H74" s="283"/>
      <c r="I74" s="283"/>
      <c r="J74" s="283"/>
      <c r="K74" s="283"/>
      <c r="L74" s="283"/>
      <c r="M74" s="283"/>
      <c r="N74" s="283"/>
      <c r="O74" s="283"/>
      <c r="P74" s="283"/>
      <c r="Q74" s="283"/>
      <c r="R74" s="283"/>
      <c r="S74" s="283"/>
      <c r="T74" s="283"/>
      <c r="U74" s="283"/>
      <c r="V74" s="283"/>
      <c r="W74" s="283"/>
      <c r="X74" s="283"/>
      <c r="Y74" s="283"/>
      <c r="Z74" s="283"/>
      <c r="AA74" s="283"/>
      <c r="AB74" s="283"/>
      <c r="AC74" s="284"/>
      <c r="AE74" s="283"/>
      <c r="AG74" s="283"/>
      <c r="AI74" s="283"/>
      <c r="AK74" s="301"/>
    </row>
    <row r="75" spans="4:37" ht="12.75" customHeight="1" outlineLevel="1" x14ac:dyDescent="0.25">
      <c r="D75" s="139" t="str">
        <f t="shared" si="2"/>
        <v>[TOC Capex Line 24]</v>
      </c>
      <c r="E75" s="102"/>
      <c r="F75" s="140" t="str">
        <f t="shared" si="3"/>
        <v>£000</v>
      </c>
      <c r="G75" s="283"/>
      <c r="H75" s="283"/>
      <c r="I75" s="283"/>
      <c r="J75" s="283"/>
      <c r="K75" s="283"/>
      <c r="L75" s="283"/>
      <c r="M75" s="283"/>
      <c r="N75" s="283"/>
      <c r="O75" s="283"/>
      <c r="P75" s="283"/>
      <c r="Q75" s="283"/>
      <c r="R75" s="283"/>
      <c r="S75" s="283"/>
      <c r="T75" s="283"/>
      <c r="U75" s="283"/>
      <c r="V75" s="283"/>
      <c r="W75" s="283"/>
      <c r="X75" s="283"/>
      <c r="Y75" s="283"/>
      <c r="Z75" s="283"/>
      <c r="AA75" s="283"/>
      <c r="AB75" s="283"/>
      <c r="AC75" s="284"/>
      <c r="AE75" s="283"/>
      <c r="AG75" s="283"/>
      <c r="AI75" s="283"/>
      <c r="AK75" s="301"/>
    </row>
    <row r="76" spans="4:37" ht="12.75" customHeight="1" outlineLevel="1" x14ac:dyDescent="0.25">
      <c r="D76" s="139" t="str">
        <f t="shared" si="2"/>
        <v>[TOC Capex Line 25]</v>
      </c>
      <c r="E76" s="102"/>
      <c r="F76" s="140" t="str">
        <f t="shared" si="3"/>
        <v>£000</v>
      </c>
      <c r="G76" s="283"/>
      <c r="H76" s="283"/>
      <c r="I76" s="283"/>
      <c r="J76" s="283"/>
      <c r="K76" s="283"/>
      <c r="L76" s="283"/>
      <c r="M76" s="283"/>
      <c r="N76" s="283"/>
      <c r="O76" s="283"/>
      <c r="P76" s="283"/>
      <c r="Q76" s="283"/>
      <c r="R76" s="283"/>
      <c r="S76" s="283"/>
      <c r="T76" s="283"/>
      <c r="U76" s="283"/>
      <c r="V76" s="283"/>
      <c r="W76" s="283"/>
      <c r="X76" s="283"/>
      <c r="Y76" s="283"/>
      <c r="Z76" s="283"/>
      <c r="AA76" s="283"/>
      <c r="AB76" s="283"/>
      <c r="AC76" s="284"/>
      <c r="AE76" s="283"/>
      <c r="AG76" s="283"/>
      <c r="AI76" s="283"/>
      <c r="AK76" s="301"/>
    </row>
    <row r="77" spans="4:37" ht="12.75" customHeight="1" outlineLevel="1" x14ac:dyDescent="0.25">
      <c r="D77" s="139" t="str">
        <f t="shared" si="2"/>
        <v>[TOC Capex Line 26]</v>
      </c>
      <c r="E77" s="102"/>
      <c r="F77" s="140" t="str">
        <f t="shared" si="3"/>
        <v>£000</v>
      </c>
      <c r="G77" s="283"/>
      <c r="H77" s="283"/>
      <c r="I77" s="283"/>
      <c r="J77" s="283"/>
      <c r="K77" s="283"/>
      <c r="L77" s="283"/>
      <c r="M77" s="283"/>
      <c r="N77" s="283"/>
      <c r="O77" s="283"/>
      <c r="P77" s="283"/>
      <c r="Q77" s="283"/>
      <c r="R77" s="283"/>
      <c r="S77" s="283"/>
      <c r="T77" s="283"/>
      <c r="U77" s="283"/>
      <c r="V77" s="283"/>
      <c r="W77" s="283"/>
      <c r="X77" s="283"/>
      <c r="Y77" s="283"/>
      <c r="Z77" s="283"/>
      <c r="AA77" s="283"/>
      <c r="AB77" s="283"/>
      <c r="AC77" s="284"/>
      <c r="AE77" s="283"/>
      <c r="AG77" s="283"/>
      <c r="AI77" s="283"/>
      <c r="AK77" s="301"/>
    </row>
    <row r="78" spans="4:37" ht="12.75" customHeight="1" outlineLevel="1" x14ac:dyDescent="0.25">
      <c r="D78" s="139" t="str">
        <f t="shared" si="2"/>
        <v>[TOC Capex Line 27]</v>
      </c>
      <c r="E78" s="102"/>
      <c r="F78" s="140" t="str">
        <f t="shared" si="3"/>
        <v>£000</v>
      </c>
      <c r="G78" s="283"/>
      <c r="H78" s="283"/>
      <c r="I78" s="283"/>
      <c r="J78" s="283"/>
      <c r="K78" s="283"/>
      <c r="L78" s="283"/>
      <c r="M78" s="283"/>
      <c r="N78" s="283"/>
      <c r="O78" s="283"/>
      <c r="P78" s="283"/>
      <c r="Q78" s="283"/>
      <c r="R78" s="283"/>
      <c r="S78" s="283"/>
      <c r="T78" s="283"/>
      <c r="U78" s="283"/>
      <c r="V78" s="283"/>
      <c r="W78" s="283"/>
      <c r="X78" s="283"/>
      <c r="Y78" s="283"/>
      <c r="Z78" s="283"/>
      <c r="AA78" s="283"/>
      <c r="AB78" s="283"/>
      <c r="AC78" s="284"/>
      <c r="AE78" s="283"/>
      <c r="AG78" s="283"/>
      <c r="AI78" s="283"/>
      <c r="AK78" s="301"/>
    </row>
    <row r="79" spans="4:37" ht="12.75" customHeight="1" outlineLevel="1" x14ac:dyDescent="0.25">
      <c r="D79" s="139" t="str">
        <f t="shared" si="2"/>
        <v>[TOC Capex Line 28]</v>
      </c>
      <c r="E79" s="102"/>
      <c r="F79" s="140" t="str">
        <f t="shared" si="3"/>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283"/>
      <c r="AG79" s="283"/>
      <c r="AI79" s="283"/>
      <c r="AK79" s="301"/>
    </row>
    <row r="80" spans="4:37" ht="12.75" customHeight="1" outlineLevel="1" x14ac:dyDescent="0.25">
      <c r="D80" s="139" t="str">
        <f t="shared" si="2"/>
        <v>[TOC Capex Line 29]</v>
      </c>
      <c r="E80" s="102"/>
      <c r="F80" s="140" t="str">
        <f t="shared" si="3"/>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4"/>
      <c r="AE80" s="283"/>
      <c r="AG80" s="283"/>
      <c r="AI80" s="283"/>
      <c r="AK80" s="301"/>
    </row>
    <row r="81" spans="2:37" ht="12.75" customHeight="1" outlineLevel="1" x14ac:dyDescent="0.25">
      <c r="D81" s="111" t="str">
        <f t="shared" si="2"/>
        <v>[TOC Capex Line 30]</v>
      </c>
      <c r="E81" s="287"/>
      <c r="F81" s="150" t="str">
        <f t="shared" si="3"/>
        <v>£000</v>
      </c>
      <c r="G81" s="288"/>
      <c r="H81" s="288"/>
      <c r="I81" s="288"/>
      <c r="J81" s="288"/>
      <c r="K81" s="288"/>
      <c r="L81" s="288"/>
      <c r="M81" s="288"/>
      <c r="N81" s="288"/>
      <c r="O81" s="288"/>
      <c r="P81" s="288"/>
      <c r="Q81" s="288"/>
      <c r="R81" s="288"/>
      <c r="S81" s="288"/>
      <c r="T81" s="288"/>
      <c r="U81" s="288"/>
      <c r="V81" s="288"/>
      <c r="W81" s="288"/>
      <c r="X81" s="288"/>
      <c r="Y81" s="288"/>
      <c r="Z81" s="288"/>
      <c r="AA81" s="288"/>
      <c r="AB81" s="288"/>
      <c r="AC81" s="289"/>
      <c r="AE81" s="288"/>
      <c r="AG81" s="288"/>
      <c r="AI81" s="288"/>
      <c r="AK81" s="302"/>
    </row>
    <row r="82" spans="2:37" ht="12.75" customHeight="1" outlineLevel="1" x14ac:dyDescent="0.25">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E82" s="103"/>
      <c r="AG82" s="103"/>
      <c r="AI82" s="103"/>
    </row>
    <row r="83" spans="2:37" ht="12.75" customHeight="1" outlineLevel="1" x14ac:dyDescent="0.25">
      <c r="D83" s="292" t="str">
        <f>"Total "&amp;B50</f>
        <v>Total Additions</v>
      </c>
      <c r="E83" s="308"/>
      <c r="F83" s="309" t="str">
        <f>F81</f>
        <v>£000</v>
      </c>
      <c r="G83" s="310">
        <f>SUM(G52:G81)</f>
        <v>0</v>
      </c>
      <c r="H83" s="310">
        <f>SUM(H52:H81)</f>
        <v>0</v>
      </c>
      <c r="I83" s="310">
        <f t="shared" ref="I83:AC83" si="4">SUM(I52:I81)</f>
        <v>0</v>
      </c>
      <c r="J83" s="310">
        <f>SUM(J52:J81)</f>
        <v>0</v>
      </c>
      <c r="K83" s="310">
        <f t="shared" si="4"/>
        <v>0</v>
      </c>
      <c r="L83" s="310">
        <f t="shared" si="4"/>
        <v>0</v>
      </c>
      <c r="M83" s="310">
        <f t="shared" si="4"/>
        <v>0</v>
      </c>
      <c r="N83" s="310">
        <f t="shared" si="4"/>
        <v>0</v>
      </c>
      <c r="O83" s="310">
        <f t="shared" si="4"/>
        <v>0</v>
      </c>
      <c r="P83" s="310">
        <f t="shared" si="4"/>
        <v>0</v>
      </c>
      <c r="Q83" s="310">
        <f t="shared" si="4"/>
        <v>0</v>
      </c>
      <c r="R83" s="310">
        <f t="shared" si="4"/>
        <v>0</v>
      </c>
      <c r="S83" s="310">
        <f t="shared" si="4"/>
        <v>0</v>
      </c>
      <c r="T83" s="310">
        <f t="shared" si="4"/>
        <v>0</v>
      </c>
      <c r="U83" s="310">
        <f t="shared" si="4"/>
        <v>0</v>
      </c>
      <c r="V83" s="310">
        <f t="shared" si="4"/>
        <v>0</v>
      </c>
      <c r="W83" s="310">
        <f t="shared" si="4"/>
        <v>0</v>
      </c>
      <c r="X83" s="310">
        <f t="shared" si="4"/>
        <v>0</v>
      </c>
      <c r="Y83" s="310">
        <f t="shared" si="4"/>
        <v>0</v>
      </c>
      <c r="Z83" s="310">
        <f t="shared" si="4"/>
        <v>0</v>
      </c>
      <c r="AA83" s="310">
        <f t="shared" si="4"/>
        <v>0</v>
      </c>
      <c r="AB83" s="310">
        <f t="shared" si="4"/>
        <v>0</v>
      </c>
      <c r="AC83" s="298">
        <f t="shared" si="4"/>
        <v>0</v>
      </c>
      <c r="AE83" s="299">
        <f>SUM(AE52:AE81)</f>
        <v>0</v>
      </c>
      <c r="AG83" s="299">
        <f>SUM(AG52:AG81)</f>
        <v>0</v>
      </c>
      <c r="AI83" s="299">
        <f>SUM(AI52:AI81)</f>
        <v>0</v>
      </c>
      <c r="AK83" s="296"/>
    </row>
    <row r="84" spans="2:37" x14ac:dyDescent="0.25">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E84" s="103"/>
      <c r="AG84" s="103"/>
      <c r="AI84" s="103"/>
    </row>
    <row r="85" spans="2:37" ht="14.4" x14ac:dyDescent="0.25">
      <c r="B85" s="17" t="s">
        <v>694</v>
      </c>
      <c r="C85" s="17"/>
      <c r="D85" s="277"/>
      <c r="E85" s="277"/>
      <c r="F85" s="17"/>
      <c r="G85" s="388"/>
      <c r="H85" s="388"/>
      <c r="I85" s="388"/>
      <c r="J85" s="388"/>
      <c r="K85" s="388"/>
      <c r="L85" s="388"/>
      <c r="M85" s="388"/>
      <c r="N85" s="388"/>
      <c r="O85" s="388"/>
      <c r="P85" s="388"/>
      <c r="Q85" s="388"/>
      <c r="R85" s="388"/>
      <c r="S85" s="388"/>
      <c r="T85" s="388"/>
      <c r="U85" s="388"/>
      <c r="V85" s="388"/>
      <c r="W85" s="388"/>
      <c r="X85" s="388"/>
      <c r="Y85" s="388"/>
      <c r="Z85" s="388"/>
      <c r="AA85" s="388"/>
      <c r="AB85" s="388"/>
      <c r="AC85" s="388"/>
      <c r="AD85" s="17"/>
      <c r="AE85" s="388"/>
      <c r="AF85" s="17"/>
      <c r="AG85" s="388"/>
      <c r="AH85" s="17"/>
      <c r="AI85" s="388"/>
      <c r="AJ85" s="17"/>
      <c r="AK85" s="17"/>
    </row>
    <row r="86" spans="2:37" ht="12.75" customHeight="1" outlineLevel="1" x14ac:dyDescent="0.25">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E86" s="103"/>
      <c r="AG86" s="103"/>
      <c r="AI86" s="103"/>
    </row>
    <row r="87" spans="2:37" ht="12.75" customHeight="1" outlineLevel="1" x14ac:dyDescent="0.25">
      <c r="D87" s="345" t="str">
        <f t="shared" ref="D87:D116" si="5">D52</f>
        <v>TOC Capex - Stations [Line 1]</v>
      </c>
      <c r="E87" s="346"/>
      <c r="F87" s="353" t="str">
        <f>F52</f>
        <v>£000</v>
      </c>
      <c r="G87" s="348"/>
      <c r="H87" s="348"/>
      <c r="I87" s="348"/>
      <c r="J87" s="348"/>
      <c r="K87" s="348"/>
      <c r="L87" s="348"/>
      <c r="M87" s="348"/>
      <c r="N87" s="348"/>
      <c r="O87" s="348"/>
      <c r="P87" s="348"/>
      <c r="Q87" s="348"/>
      <c r="R87" s="348"/>
      <c r="S87" s="348"/>
      <c r="T87" s="348"/>
      <c r="U87" s="348"/>
      <c r="V87" s="348"/>
      <c r="W87" s="348"/>
      <c r="X87" s="348"/>
      <c r="Y87" s="348"/>
      <c r="Z87" s="348"/>
      <c r="AA87" s="348"/>
      <c r="AB87" s="348"/>
      <c r="AC87" s="360"/>
      <c r="AE87" s="360"/>
      <c r="AG87" s="360"/>
      <c r="AI87" s="360"/>
      <c r="AK87" s="356"/>
    </row>
    <row r="88" spans="2:37" ht="12.75" customHeight="1" outlineLevel="1" x14ac:dyDescent="0.25">
      <c r="D88" s="139" t="str">
        <f t="shared" si="5"/>
        <v>TOC Capex - Stations [Line 2]</v>
      </c>
      <c r="E88" s="102"/>
      <c r="F88" s="140" t="str">
        <f t="shared" ref="F88:F116" si="6">F53</f>
        <v>£000</v>
      </c>
      <c r="G88" s="283"/>
      <c r="H88" s="283"/>
      <c r="I88" s="283"/>
      <c r="J88" s="283"/>
      <c r="K88" s="283"/>
      <c r="L88" s="283"/>
      <c r="M88" s="283"/>
      <c r="N88" s="283"/>
      <c r="O88" s="283"/>
      <c r="P88" s="283"/>
      <c r="Q88" s="283"/>
      <c r="R88" s="283"/>
      <c r="S88" s="283"/>
      <c r="T88" s="283"/>
      <c r="U88" s="283"/>
      <c r="V88" s="283"/>
      <c r="W88" s="283"/>
      <c r="X88" s="283"/>
      <c r="Y88" s="283"/>
      <c r="Z88" s="283"/>
      <c r="AA88" s="283"/>
      <c r="AB88" s="283"/>
      <c r="AC88" s="284"/>
      <c r="AE88" s="284"/>
      <c r="AG88" s="284"/>
      <c r="AI88" s="284"/>
      <c r="AK88" s="301"/>
    </row>
    <row r="89" spans="2:37" ht="12.75" customHeight="1" outlineLevel="1" x14ac:dyDescent="0.25">
      <c r="D89" s="139" t="str">
        <f t="shared" si="5"/>
        <v>TOC Capex - Stations [Line 3]</v>
      </c>
      <c r="E89" s="102"/>
      <c r="F89" s="140" t="str">
        <f t="shared" si="6"/>
        <v>£000</v>
      </c>
      <c r="G89" s="283"/>
      <c r="H89" s="283"/>
      <c r="I89" s="283"/>
      <c r="J89" s="283"/>
      <c r="K89" s="283"/>
      <c r="L89" s="283"/>
      <c r="M89" s="283"/>
      <c r="N89" s="283"/>
      <c r="O89" s="283"/>
      <c r="P89" s="283"/>
      <c r="Q89" s="283"/>
      <c r="R89" s="283"/>
      <c r="S89" s="283"/>
      <c r="T89" s="283"/>
      <c r="U89" s="283"/>
      <c r="V89" s="283"/>
      <c r="W89" s="283"/>
      <c r="X89" s="283"/>
      <c r="Y89" s="283"/>
      <c r="Z89" s="283"/>
      <c r="AA89" s="283"/>
      <c r="AB89" s="283"/>
      <c r="AC89" s="284"/>
      <c r="AE89" s="284"/>
      <c r="AG89" s="284"/>
      <c r="AI89" s="284"/>
      <c r="AK89" s="301"/>
    </row>
    <row r="90" spans="2:37" ht="12.75" customHeight="1" outlineLevel="1" x14ac:dyDescent="0.25">
      <c r="D90" s="139" t="str">
        <f t="shared" si="5"/>
        <v>TOC Capex - Ticketing [Line 1]</v>
      </c>
      <c r="E90" s="102"/>
      <c r="F90" s="140" t="str">
        <f t="shared" si="6"/>
        <v>£000</v>
      </c>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284"/>
      <c r="AG90" s="284"/>
      <c r="AI90" s="284"/>
      <c r="AK90" s="301"/>
    </row>
    <row r="91" spans="2:37" ht="12.75" customHeight="1" outlineLevel="1" x14ac:dyDescent="0.25">
      <c r="D91" s="139" t="str">
        <f t="shared" si="5"/>
        <v>TOC Capex - Ticketing [Line 2]</v>
      </c>
      <c r="E91" s="102"/>
      <c r="F91" s="140" t="str">
        <f t="shared" si="6"/>
        <v>£000</v>
      </c>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284"/>
      <c r="AG91" s="284"/>
      <c r="AI91" s="284"/>
      <c r="AK91" s="301"/>
    </row>
    <row r="92" spans="2:37" ht="12.75" customHeight="1" outlineLevel="1" x14ac:dyDescent="0.25">
      <c r="D92" s="139" t="str">
        <f t="shared" si="5"/>
        <v>TOC Capex - Ticketing [Line 3]</v>
      </c>
      <c r="E92" s="102"/>
      <c r="F92" s="140" t="str">
        <f t="shared" si="6"/>
        <v>£000</v>
      </c>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284"/>
      <c r="AG92" s="284"/>
      <c r="AI92" s="284"/>
      <c r="AK92" s="301"/>
    </row>
    <row r="93" spans="2:37" ht="12.75" customHeight="1" outlineLevel="1" x14ac:dyDescent="0.25">
      <c r="D93" s="139" t="str">
        <f t="shared" si="5"/>
        <v>TOC Capex - IT Systems [Line 1]</v>
      </c>
      <c r="E93" s="102"/>
      <c r="F93" s="140" t="str">
        <f t="shared" si="6"/>
        <v>£000</v>
      </c>
      <c r="G93" s="283"/>
      <c r="H93" s="283"/>
      <c r="I93" s="283"/>
      <c r="J93" s="283"/>
      <c r="K93" s="283"/>
      <c r="L93" s="283"/>
      <c r="M93" s="283"/>
      <c r="N93" s="283"/>
      <c r="O93" s="283"/>
      <c r="P93" s="283"/>
      <c r="Q93" s="283"/>
      <c r="R93" s="283"/>
      <c r="S93" s="283"/>
      <c r="T93" s="283"/>
      <c r="U93" s="283"/>
      <c r="V93" s="283"/>
      <c r="W93" s="283"/>
      <c r="X93" s="283"/>
      <c r="Y93" s="283"/>
      <c r="Z93" s="283"/>
      <c r="AA93" s="283"/>
      <c r="AB93" s="283"/>
      <c r="AC93" s="284"/>
      <c r="AE93" s="284"/>
      <c r="AG93" s="284"/>
      <c r="AI93" s="284"/>
      <c r="AK93" s="301"/>
    </row>
    <row r="94" spans="2:37" ht="12.75" customHeight="1" outlineLevel="1" x14ac:dyDescent="0.25">
      <c r="D94" s="139" t="str">
        <f t="shared" si="5"/>
        <v>TOC Capex - IT Systems [Line 2]</v>
      </c>
      <c r="E94" s="102"/>
      <c r="F94" s="140" t="str">
        <f t="shared" si="6"/>
        <v>£000</v>
      </c>
      <c r="G94" s="283"/>
      <c r="H94" s="283"/>
      <c r="I94" s="283"/>
      <c r="J94" s="283"/>
      <c r="K94" s="283"/>
      <c r="L94" s="283"/>
      <c r="M94" s="283"/>
      <c r="N94" s="283"/>
      <c r="O94" s="283"/>
      <c r="P94" s="283"/>
      <c r="Q94" s="283"/>
      <c r="R94" s="283"/>
      <c r="S94" s="283"/>
      <c r="T94" s="283"/>
      <c r="U94" s="283"/>
      <c r="V94" s="283"/>
      <c r="W94" s="283"/>
      <c r="X94" s="283"/>
      <c r="Y94" s="283"/>
      <c r="Z94" s="283"/>
      <c r="AA94" s="283"/>
      <c r="AB94" s="283"/>
      <c r="AC94" s="284"/>
      <c r="AE94" s="284"/>
      <c r="AG94" s="284"/>
      <c r="AI94" s="284"/>
      <c r="AK94" s="301"/>
    </row>
    <row r="95" spans="2:37" ht="12.75" customHeight="1" outlineLevel="1" x14ac:dyDescent="0.25">
      <c r="D95" s="139" t="str">
        <f t="shared" si="5"/>
        <v>TOC Capex - IT Systems [Line 3]</v>
      </c>
      <c r="E95" s="102"/>
      <c r="F95" s="140" t="str">
        <f t="shared" si="6"/>
        <v>£000</v>
      </c>
      <c r="G95" s="283"/>
      <c r="H95" s="283"/>
      <c r="I95" s="283"/>
      <c r="J95" s="283"/>
      <c r="K95" s="283"/>
      <c r="L95" s="283"/>
      <c r="M95" s="283"/>
      <c r="N95" s="283"/>
      <c r="O95" s="283"/>
      <c r="P95" s="283"/>
      <c r="Q95" s="283"/>
      <c r="R95" s="283"/>
      <c r="S95" s="283"/>
      <c r="T95" s="283"/>
      <c r="U95" s="283"/>
      <c r="V95" s="283"/>
      <c r="W95" s="283"/>
      <c r="X95" s="283"/>
      <c r="Y95" s="283"/>
      <c r="Z95" s="283"/>
      <c r="AA95" s="283"/>
      <c r="AB95" s="283"/>
      <c r="AC95" s="284"/>
      <c r="AE95" s="284"/>
      <c r="AG95" s="284"/>
      <c r="AI95" s="284"/>
      <c r="AK95" s="301"/>
    </row>
    <row r="96" spans="2:37" ht="12.75" customHeight="1" outlineLevel="1" x14ac:dyDescent="0.25">
      <c r="D96" s="139" t="str">
        <f t="shared" si="5"/>
        <v>TOC Capex - Rolling Stock [Line 1]</v>
      </c>
      <c r="E96" s="102"/>
      <c r="F96" s="140" t="str">
        <f t="shared" si="6"/>
        <v>£000</v>
      </c>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284"/>
      <c r="AG96" s="284"/>
      <c r="AI96" s="284"/>
      <c r="AK96" s="301"/>
    </row>
    <row r="97" spans="4:37" ht="12.75" customHeight="1" outlineLevel="1" x14ac:dyDescent="0.25">
      <c r="D97" s="139" t="str">
        <f t="shared" si="5"/>
        <v>TOC Capex - Rolling Stock [Line 2]</v>
      </c>
      <c r="E97" s="102"/>
      <c r="F97" s="140" t="str">
        <f t="shared" si="6"/>
        <v>£000</v>
      </c>
      <c r="G97" s="283"/>
      <c r="H97" s="283"/>
      <c r="I97" s="283"/>
      <c r="J97" s="283"/>
      <c r="K97" s="283"/>
      <c r="L97" s="283"/>
      <c r="M97" s="283"/>
      <c r="N97" s="283"/>
      <c r="O97" s="283"/>
      <c r="P97" s="283"/>
      <c r="Q97" s="283"/>
      <c r="R97" s="283"/>
      <c r="S97" s="283"/>
      <c r="T97" s="283"/>
      <c r="U97" s="283"/>
      <c r="V97" s="283"/>
      <c r="W97" s="283"/>
      <c r="X97" s="283"/>
      <c r="Y97" s="283"/>
      <c r="Z97" s="283"/>
      <c r="AA97" s="283"/>
      <c r="AB97" s="283"/>
      <c r="AC97" s="284"/>
      <c r="AE97" s="284"/>
      <c r="AG97" s="284"/>
      <c r="AI97" s="284"/>
      <c r="AK97" s="301"/>
    </row>
    <row r="98" spans="4:37" ht="12.75" customHeight="1" outlineLevel="1" x14ac:dyDescent="0.25">
      <c r="D98" s="139" t="str">
        <f t="shared" si="5"/>
        <v>TOC Capex - Rolling Stock [Line 3]</v>
      </c>
      <c r="E98" s="102"/>
      <c r="F98" s="140" t="str">
        <f t="shared" si="6"/>
        <v>£000</v>
      </c>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284"/>
      <c r="AG98" s="284"/>
      <c r="AI98" s="284"/>
      <c r="AK98" s="301"/>
    </row>
    <row r="99" spans="4:37" ht="12.75" customHeight="1" outlineLevel="1" x14ac:dyDescent="0.25">
      <c r="D99" s="139" t="str">
        <f t="shared" si="5"/>
        <v>TOC Capex - Depots [Line 1]</v>
      </c>
      <c r="E99" s="102"/>
      <c r="F99" s="140" t="str">
        <f t="shared" si="6"/>
        <v>£000</v>
      </c>
      <c r="G99" s="283"/>
      <c r="H99" s="283"/>
      <c r="I99" s="283"/>
      <c r="J99" s="283"/>
      <c r="K99" s="283"/>
      <c r="L99" s="283"/>
      <c r="M99" s="283"/>
      <c r="N99" s="283"/>
      <c r="O99" s="283"/>
      <c r="P99" s="283"/>
      <c r="Q99" s="283"/>
      <c r="R99" s="283"/>
      <c r="S99" s="283"/>
      <c r="T99" s="283"/>
      <c r="U99" s="283"/>
      <c r="V99" s="283"/>
      <c r="W99" s="283"/>
      <c r="X99" s="283"/>
      <c r="Y99" s="283"/>
      <c r="Z99" s="283"/>
      <c r="AA99" s="283"/>
      <c r="AB99" s="283"/>
      <c r="AC99" s="284"/>
      <c r="AE99" s="284"/>
      <c r="AG99" s="284"/>
      <c r="AI99" s="284"/>
      <c r="AK99" s="301"/>
    </row>
    <row r="100" spans="4:37" ht="12.75" customHeight="1" outlineLevel="1" x14ac:dyDescent="0.25">
      <c r="D100" s="139" t="str">
        <f t="shared" si="5"/>
        <v>TOC Capex - Depots [Line 2]</v>
      </c>
      <c r="E100" s="102"/>
      <c r="F100" s="140" t="str">
        <f t="shared" si="6"/>
        <v>£000</v>
      </c>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4"/>
      <c r="AE100" s="284"/>
      <c r="AG100" s="284"/>
      <c r="AI100" s="284"/>
      <c r="AK100" s="301"/>
    </row>
    <row r="101" spans="4:37" ht="12.75" customHeight="1" outlineLevel="1" x14ac:dyDescent="0.25">
      <c r="D101" s="139" t="str">
        <f t="shared" si="5"/>
        <v>TOC Capex - Depots [Line 3]</v>
      </c>
      <c r="E101" s="102"/>
      <c r="F101" s="140" t="str">
        <f t="shared" si="6"/>
        <v>£000</v>
      </c>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4"/>
      <c r="AE101" s="284"/>
      <c r="AG101" s="284"/>
      <c r="AI101" s="284"/>
      <c r="AK101" s="301"/>
    </row>
    <row r="102" spans="4:37" ht="12.75" customHeight="1" outlineLevel="1" x14ac:dyDescent="0.25">
      <c r="D102" s="139" t="str">
        <f t="shared" si="5"/>
        <v>TOC Capex - Other Infrastructure [Line 1]</v>
      </c>
      <c r="E102" s="102"/>
      <c r="F102" s="140" t="str">
        <f t="shared" si="6"/>
        <v>£000</v>
      </c>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4"/>
      <c r="AE102" s="284"/>
      <c r="AG102" s="284"/>
      <c r="AI102" s="284"/>
      <c r="AK102" s="301"/>
    </row>
    <row r="103" spans="4:37" ht="12.75" customHeight="1" outlineLevel="1" x14ac:dyDescent="0.25">
      <c r="D103" s="139" t="str">
        <f t="shared" si="5"/>
        <v>TOC Capex - Other Infrastructure [Line 2]</v>
      </c>
      <c r="E103" s="102"/>
      <c r="F103" s="140" t="str">
        <f t="shared" si="6"/>
        <v>£000</v>
      </c>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4"/>
      <c r="AE103" s="284"/>
      <c r="AG103" s="284"/>
      <c r="AI103" s="284"/>
      <c r="AK103" s="301"/>
    </row>
    <row r="104" spans="4:37" ht="12.75" customHeight="1" outlineLevel="1" x14ac:dyDescent="0.25">
      <c r="D104" s="139" t="str">
        <f t="shared" si="5"/>
        <v>TOC Capex - Other Infrastructure [Line 3]</v>
      </c>
      <c r="E104" s="102"/>
      <c r="F104" s="140" t="str">
        <f t="shared" si="6"/>
        <v>£000</v>
      </c>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4"/>
      <c r="AE104" s="284"/>
      <c r="AG104" s="284"/>
      <c r="AI104" s="284"/>
      <c r="AK104" s="301"/>
    </row>
    <row r="105" spans="4:37" ht="12.75" customHeight="1" outlineLevel="1" x14ac:dyDescent="0.25">
      <c r="D105" s="139" t="str">
        <f t="shared" si="5"/>
        <v>TOC Capex - Other (&lt;£250k)</v>
      </c>
      <c r="E105" s="102"/>
      <c r="F105" s="140" t="str">
        <f t="shared" si="6"/>
        <v>£000</v>
      </c>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4"/>
      <c r="AE105" s="284"/>
      <c r="AG105" s="284"/>
      <c r="AI105" s="284"/>
      <c r="AK105" s="301"/>
    </row>
    <row r="106" spans="4:37" ht="12.75" customHeight="1" outlineLevel="1" x14ac:dyDescent="0.25">
      <c r="D106" s="139" t="str">
        <f t="shared" si="5"/>
        <v>[TOC Capex Line 20]</v>
      </c>
      <c r="E106" s="102"/>
      <c r="F106" s="140" t="str">
        <f t="shared" si="6"/>
        <v>£000</v>
      </c>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4"/>
      <c r="AE106" s="284"/>
      <c r="AG106" s="284"/>
      <c r="AI106" s="284"/>
      <c r="AK106" s="301"/>
    </row>
    <row r="107" spans="4:37" ht="12.75" customHeight="1" outlineLevel="1" x14ac:dyDescent="0.25">
      <c r="D107" s="139" t="str">
        <f t="shared" si="5"/>
        <v>[TOC Capex Line 21]</v>
      </c>
      <c r="E107" s="102"/>
      <c r="F107" s="140" t="str">
        <f t="shared" si="6"/>
        <v>£000</v>
      </c>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4"/>
      <c r="AE107" s="284"/>
      <c r="AG107" s="284"/>
      <c r="AI107" s="284"/>
      <c r="AK107" s="301"/>
    </row>
    <row r="108" spans="4:37" ht="12.75" customHeight="1" outlineLevel="1" x14ac:dyDescent="0.25">
      <c r="D108" s="139" t="str">
        <f t="shared" si="5"/>
        <v>[TOC Capex Line 22]</v>
      </c>
      <c r="E108" s="102"/>
      <c r="F108" s="140" t="str">
        <f t="shared" si="6"/>
        <v>£000</v>
      </c>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4"/>
      <c r="AE108" s="284"/>
      <c r="AG108" s="284"/>
      <c r="AI108" s="284"/>
      <c r="AK108" s="301"/>
    </row>
    <row r="109" spans="4:37" ht="12.75" customHeight="1" outlineLevel="1" x14ac:dyDescent="0.25">
      <c r="D109" s="139" t="str">
        <f t="shared" si="5"/>
        <v>[TOC Capex Line 23]</v>
      </c>
      <c r="E109" s="102"/>
      <c r="F109" s="140" t="str">
        <f t="shared" si="6"/>
        <v>£000</v>
      </c>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4"/>
      <c r="AE109" s="284"/>
      <c r="AG109" s="284"/>
      <c r="AI109" s="284"/>
      <c r="AK109" s="301"/>
    </row>
    <row r="110" spans="4:37" ht="12.75" customHeight="1" outlineLevel="1" x14ac:dyDescent="0.25">
      <c r="D110" s="139" t="str">
        <f t="shared" si="5"/>
        <v>[TOC Capex Line 24]</v>
      </c>
      <c r="E110" s="102"/>
      <c r="F110" s="140" t="str">
        <f t="shared" si="6"/>
        <v>£000</v>
      </c>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4"/>
      <c r="AE110" s="284"/>
      <c r="AG110" s="284"/>
      <c r="AI110" s="284"/>
      <c r="AK110" s="301"/>
    </row>
    <row r="111" spans="4:37" ht="12.75" customHeight="1" outlineLevel="1" x14ac:dyDescent="0.25">
      <c r="D111" s="139" t="str">
        <f t="shared" si="5"/>
        <v>[TOC Capex Line 25]</v>
      </c>
      <c r="E111" s="102"/>
      <c r="F111" s="140" t="str">
        <f t="shared" si="6"/>
        <v>£000</v>
      </c>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4"/>
      <c r="AE111" s="284"/>
      <c r="AG111" s="284"/>
      <c r="AI111" s="284"/>
      <c r="AK111" s="301"/>
    </row>
    <row r="112" spans="4:37" ht="12.75" customHeight="1" outlineLevel="1" x14ac:dyDescent="0.25">
      <c r="D112" s="139" t="str">
        <f t="shared" si="5"/>
        <v>[TOC Capex Line 26]</v>
      </c>
      <c r="E112" s="102"/>
      <c r="F112" s="140" t="str">
        <f t="shared" si="6"/>
        <v>£000</v>
      </c>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c r="AE112" s="284"/>
      <c r="AG112" s="284"/>
      <c r="AI112" s="284"/>
      <c r="AK112" s="301"/>
    </row>
    <row r="113" spans="2:37" ht="12.75" customHeight="1" outlineLevel="1" x14ac:dyDescent="0.25">
      <c r="D113" s="139" t="str">
        <f t="shared" si="5"/>
        <v>[TOC Capex Line 27]</v>
      </c>
      <c r="E113" s="102"/>
      <c r="F113" s="140" t="str">
        <f t="shared" si="6"/>
        <v>£000</v>
      </c>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4"/>
      <c r="AE113" s="284"/>
      <c r="AG113" s="284"/>
      <c r="AI113" s="284"/>
      <c r="AK113" s="301"/>
    </row>
    <row r="114" spans="2:37" ht="12.75" customHeight="1" outlineLevel="1" x14ac:dyDescent="0.25">
      <c r="D114" s="139" t="str">
        <f t="shared" si="5"/>
        <v>[TOC Capex Line 28]</v>
      </c>
      <c r="E114" s="102"/>
      <c r="F114" s="140" t="str">
        <f t="shared" si="6"/>
        <v>£000</v>
      </c>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4"/>
      <c r="AE114" s="284"/>
      <c r="AG114" s="284"/>
      <c r="AI114" s="284"/>
      <c r="AK114" s="301"/>
    </row>
    <row r="115" spans="2:37" ht="12.75" customHeight="1" outlineLevel="1" x14ac:dyDescent="0.25">
      <c r="D115" s="139" t="str">
        <f t="shared" si="5"/>
        <v>[TOC Capex Line 29]</v>
      </c>
      <c r="E115" s="102"/>
      <c r="F115" s="140" t="str">
        <f t="shared" si="6"/>
        <v>£000</v>
      </c>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4"/>
      <c r="AE115" s="284"/>
      <c r="AG115" s="284"/>
      <c r="AI115" s="284"/>
      <c r="AK115" s="301"/>
    </row>
    <row r="116" spans="2:37" ht="12.75" customHeight="1" outlineLevel="1" x14ac:dyDescent="0.25">
      <c r="D116" s="111" t="str">
        <f t="shared" si="5"/>
        <v>[TOC Capex Line 30]</v>
      </c>
      <c r="E116" s="287"/>
      <c r="F116" s="150" t="str">
        <f t="shared" si="6"/>
        <v>£000</v>
      </c>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9"/>
      <c r="AE116" s="289"/>
      <c r="AG116" s="289"/>
      <c r="AI116" s="289"/>
      <c r="AK116" s="302"/>
    </row>
    <row r="117" spans="2:37" ht="12.75" customHeight="1" outlineLevel="1" x14ac:dyDescent="0.25">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E117" s="103"/>
      <c r="AG117" s="103"/>
      <c r="AI117" s="103"/>
    </row>
    <row r="118" spans="2:37" ht="12.75" customHeight="1" outlineLevel="1" x14ac:dyDescent="0.25">
      <c r="D118" s="292" t="str">
        <f>"Total "&amp;B85</f>
        <v>Total Depreciation (negative)</v>
      </c>
      <c r="E118" s="308"/>
      <c r="F118" s="309" t="str">
        <f>F116</f>
        <v>£000</v>
      </c>
      <c r="G118" s="310">
        <f t="shared" ref="G118:AB118" si="7">SUM(G87:G116)</f>
        <v>0</v>
      </c>
      <c r="H118" s="310">
        <f t="shared" si="7"/>
        <v>0</v>
      </c>
      <c r="I118" s="310">
        <f t="shared" si="7"/>
        <v>0</v>
      </c>
      <c r="J118" s="310">
        <f t="shared" si="7"/>
        <v>0</v>
      </c>
      <c r="K118" s="310">
        <f t="shared" si="7"/>
        <v>0</v>
      </c>
      <c r="L118" s="310">
        <f t="shared" si="7"/>
        <v>0</v>
      </c>
      <c r="M118" s="310">
        <f t="shared" si="7"/>
        <v>0</v>
      </c>
      <c r="N118" s="310">
        <f t="shared" si="7"/>
        <v>0</v>
      </c>
      <c r="O118" s="310">
        <f t="shared" si="7"/>
        <v>0</v>
      </c>
      <c r="P118" s="310">
        <f t="shared" si="7"/>
        <v>0</v>
      </c>
      <c r="Q118" s="310">
        <f t="shared" si="7"/>
        <v>0</v>
      </c>
      <c r="R118" s="310">
        <f t="shared" si="7"/>
        <v>0</v>
      </c>
      <c r="S118" s="310">
        <f t="shared" si="7"/>
        <v>0</v>
      </c>
      <c r="T118" s="310">
        <f t="shared" si="7"/>
        <v>0</v>
      </c>
      <c r="U118" s="310">
        <f t="shared" si="7"/>
        <v>0</v>
      </c>
      <c r="V118" s="310">
        <f t="shared" si="7"/>
        <v>0</v>
      </c>
      <c r="W118" s="310">
        <f t="shared" si="7"/>
        <v>0</v>
      </c>
      <c r="X118" s="310">
        <f t="shared" si="7"/>
        <v>0</v>
      </c>
      <c r="Y118" s="310">
        <f t="shared" si="7"/>
        <v>0</v>
      </c>
      <c r="Z118" s="310">
        <f t="shared" si="7"/>
        <v>0</v>
      </c>
      <c r="AA118" s="310">
        <f t="shared" si="7"/>
        <v>0</v>
      </c>
      <c r="AB118" s="310">
        <f t="shared" si="7"/>
        <v>0</v>
      </c>
      <c r="AC118" s="298">
        <f>SUM(AC87:AC116)</f>
        <v>0</v>
      </c>
      <c r="AE118" s="299">
        <f>SUM(AE87:AE116)</f>
        <v>0</v>
      </c>
      <c r="AG118" s="299">
        <f>SUM(AG87:AG116)</f>
        <v>0</v>
      </c>
      <c r="AI118" s="299">
        <f>SUM(AI87:AI116)</f>
        <v>0</v>
      </c>
      <c r="AK118" s="296"/>
    </row>
    <row r="119" spans="2:37" x14ac:dyDescent="0.25">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E119" s="103"/>
      <c r="AG119" s="103"/>
      <c r="AI119" s="103"/>
    </row>
    <row r="120" spans="2:37" ht="14.4" x14ac:dyDescent="0.25">
      <c r="B120" s="17" t="s">
        <v>695</v>
      </c>
      <c r="C120" s="17"/>
      <c r="D120" s="277"/>
      <c r="E120" s="277"/>
      <c r="F120" s="17"/>
      <c r="G120" s="388"/>
      <c r="H120" s="388"/>
      <c r="I120" s="388"/>
      <c r="J120" s="388"/>
      <c r="K120" s="388"/>
      <c r="L120" s="388"/>
      <c r="M120" s="388"/>
      <c r="N120" s="388"/>
      <c r="O120" s="388"/>
      <c r="P120" s="388"/>
      <c r="Q120" s="388"/>
      <c r="R120" s="388"/>
      <c r="S120" s="388"/>
      <c r="T120" s="388"/>
      <c r="U120" s="388"/>
      <c r="V120" s="388"/>
      <c r="W120" s="388"/>
      <c r="X120" s="388"/>
      <c r="Y120" s="388"/>
      <c r="Z120" s="388"/>
      <c r="AA120" s="388"/>
      <c r="AB120" s="388"/>
      <c r="AC120" s="388"/>
      <c r="AD120" s="17"/>
      <c r="AE120" s="388"/>
      <c r="AF120" s="17"/>
      <c r="AG120" s="388"/>
      <c r="AH120" s="17"/>
      <c r="AI120" s="388"/>
      <c r="AJ120" s="17"/>
      <c r="AK120" s="17"/>
    </row>
    <row r="121" spans="2:37" ht="12.75" customHeight="1" outlineLevel="1" x14ac:dyDescent="0.25">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E121" s="103"/>
      <c r="AG121" s="103"/>
      <c r="AI121" s="103"/>
    </row>
    <row r="122" spans="2:37" ht="12.75" customHeight="1" outlineLevel="1" x14ac:dyDescent="0.25">
      <c r="D122" s="345" t="str">
        <f t="shared" ref="D122:D151" si="8">D87</f>
        <v>TOC Capex - Stations [Line 1]</v>
      </c>
      <c r="E122" s="346"/>
      <c r="F122" s="353" t="str">
        <f>F87</f>
        <v>£000</v>
      </c>
      <c r="G122" s="354">
        <f t="shared" ref="G122:AC133" si="9">SUM(G17,G52,G87)</f>
        <v>0</v>
      </c>
      <c r="H122" s="354">
        <f t="shared" si="9"/>
        <v>0</v>
      </c>
      <c r="I122" s="354">
        <f t="shared" si="9"/>
        <v>0</v>
      </c>
      <c r="J122" s="354">
        <f t="shared" si="9"/>
        <v>0</v>
      </c>
      <c r="K122" s="354">
        <f t="shared" si="9"/>
        <v>0</v>
      </c>
      <c r="L122" s="354">
        <f t="shared" si="9"/>
        <v>0</v>
      </c>
      <c r="M122" s="354">
        <f t="shared" si="9"/>
        <v>0</v>
      </c>
      <c r="N122" s="354">
        <f t="shared" si="9"/>
        <v>0</v>
      </c>
      <c r="O122" s="354">
        <f t="shared" si="9"/>
        <v>0</v>
      </c>
      <c r="P122" s="354">
        <f t="shared" si="9"/>
        <v>0</v>
      </c>
      <c r="Q122" s="354">
        <f t="shared" si="9"/>
        <v>0</v>
      </c>
      <c r="R122" s="354">
        <f t="shared" si="9"/>
        <v>0</v>
      </c>
      <c r="S122" s="354">
        <f t="shared" si="9"/>
        <v>0</v>
      </c>
      <c r="T122" s="354">
        <f t="shared" si="9"/>
        <v>0</v>
      </c>
      <c r="U122" s="354">
        <f t="shared" si="9"/>
        <v>0</v>
      </c>
      <c r="V122" s="354">
        <f t="shared" si="9"/>
        <v>0</v>
      </c>
      <c r="W122" s="354">
        <f t="shared" si="9"/>
        <v>0</v>
      </c>
      <c r="X122" s="354">
        <f t="shared" si="9"/>
        <v>0</v>
      </c>
      <c r="Y122" s="354">
        <f t="shared" si="9"/>
        <v>0</v>
      </c>
      <c r="Z122" s="354">
        <f t="shared" si="9"/>
        <v>0</v>
      </c>
      <c r="AA122" s="354">
        <f t="shared" si="9"/>
        <v>0</v>
      </c>
      <c r="AB122" s="354">
        <f t="shared" si="9"/>
        <v>0</v>
      </c>
      <c r="AC122" s="355">
        <f t="shared" si="9"/>
        <v>0</v>
      </c>
      <c r="AE122" s="357">
        <f t="shared" ref="AE122:AE151" si="10">SUM(AE17,AE52,AE87)</f>
        <v>0</v>
      </c>
      <c r="AG122" s="357">
        <f t="shared" ref="AG122:AG151" si="11">SUM(AG17,AG52,AG87)</f>
        <v>0</v>
      </c>
      <c r="AI122" s="357">
        <f t="shared" ref="AI122:AI151" si="12">SUM(AI17,AI52,AI87)</f>
        <v>0</v>
      </c>
      <c r="AK122" s="356"/>
    </row>
    <row r="123" spans="2:37" ht="12.75" customHeight="1" outlineLevel="1" x14ac:dyDescent="0.25">
      <c r="D123" s="139" t="str">
        <f t="shared" si="8"/>
        <v>TOC Capex - Stations [Line 2]</v>
      </c>
      <c r="E123" s="102"/>
      <c r="F123" s="140" t="str">
        <f t="shared" ref="F123:F151" si="13">F88</f>
        <v>£000</v>
      </c>
      <c r="G123" s="103">
        <f t="shared" si="9"/>
        <v>0</v>
      </c>
      <c r="H123" s="103">
        <f t="shared" si="9"/>
        <v>0</v>
      </c>
      <c r="I123" s="103">
        <f t="shared" si="9"/>
        <v>0</v>
      </c>
      <c r="J123" s="103">
        <f t="shared" si="9"/>
        <v>0</v>
      </c>
      <c r="K123" s="103">
        <f t="shared" si="9"/>
        <v>0</v>
      </c>
      <c r="L123" s="103">
        <f t="shared" si="9"/>
        <v>0</v>
      </c>
      <c r="M123" s="103">
        <f t="shared" si="9"/>
        <v>0</v>
      </c>
      <c r="N123" s="103">
        <f t="shared" si="9"/>
        <v>0</v>
      </c>
      <c r="O123" s="103">
        <f t="shared" si="9"/>
        <v>0</v>
      </c>
      <c r="P123" s="103">
        <f t="shared" si="9"/>
        <v>0</v>
      </c>
      <c r="Q123" s="103">
        <f t="shared" si="9"/>
        <v>0</v>
      </c>
      <c r="R123" s="103">
        <f t="shared" si="9"/>
        <v>0</v>
      </c>
      <c r="S123" s="103">
        <f t="shared" si="9"/>
        <v>0</v>
      </c>
      <c r="T123" s="103">
        <f t="shared" si="9"/>
        <v>0</v>
      </c>
      <c r="U123" s="103">
        <f t="shared" si="9"/>
        <v>0</v>
      </c>
      <c r="V123" s="103">
        <f t="shared" si="9"/>
        <v>0</v>
      </c>
      <c r="W123" s="103">
        <f t="shared" si="9"/>
        <v>0</v>
      </c>
      <c r="X123" s="103">
        <f t="shared" si="9"/>
        <v>0</v>
      </c>
      <c r="Y123" s="103">
        <f t="shared" si="9"/>
        <v>0</v>
      </c>
      <c r="Z123" s="103">
        <f t="shared" si="9"/>
        <v>0</v>
      </c>
      <c r="AA123" s="103">
        <f t="shared" si="9"/>
        <v>0</v>
      </c>
      <c r="AB123" s="103">
        <f t="shared" si="9"/>
        <v>0</v>
      </c>
      <c r="AC123" s="104">
        <f t="shared" si="9"/>
        <v>0</v>
      </c>
      <c r="AE123" s="105">
        <f t="shared" si="10"/>
        <v>0</v>
      </c>
      <c r="AG123" s="105">
        <f t="shared" si="11"/>
        <v>0</v>
      </c>
      <c r="AI123" s="105">
        <f t="shared" si="12"/>
        <v>0</v>
      </c>
      <c r="AK123" s="301"/>
    </row>
    <row r="124" spans="2:37" ht="12.75" customHeight="1" outlineLevel="1" x14ac:dyDescent="0.25">
      <c r="D124" s="139" t="str">
        <f t="shared" si="8"/>
        <v>TOC Capex - Stations [Line 3]</v>
      </c>
      <c r="E124" s="102"/>
      <c r="F124" s="140" t="str">
        <f t="shared" si="13"/>
        <v>£000</v>
      </c>
      <c r="G124" s="103">
        <f t="shared" si="9"/>
        <v>0</v>
      </c>
      <c r="H124" s="103">
        <f t="shared" si="9"/>
        <v>0</v>
      </c>
      <c r="I124" s="103">
        <f t="shared" si="9"/>
        <v>0</v>
      </c>
      <c r="J124" s="103">
        <f t="shared" si="9"/>
        <v>0</v>
      </c>
      <c r="K124" s="103">
        <f t="shared" si="9"/>
        <v>0</v>
      </c>
      <c r="L124" s="103">
        <f t="shared" si="9"/>
        <v>0</v>
      </c>
      <c r="M124" s="103">
        <f t="shared" si="9"/>
        <v>0</v>
      </c>
      <c r="N124" s="103">
        <f t="shared" si="9"/>
        <v>0</v>
      </c>
      <c r="O124" s="103">
        <f t="shared" si="9"/>
        <v>0</v>
      </c>
      <c r="P124" s="103">
        <f t="shared" si="9"/>
        <v>0</v>
      </c>
      <c r="Q124" s="103">
        <f t="shared" si="9"/>
        <v>0</v>
      </c>
      <c r="R124" s="103">
        <f t="shared" si="9"/>
        <v>0</v>
      </c>
      <c r="S124" s="103">
        <f t="shared" si="9"/>
        <v>0</v>
      </c>
      <c r="T124" s="103">
        <f t="shared" si="9"/>
        <v>0</v>
      </c>
      <c r="U124" s="103">
        <f t="shared" si="9"/>
        <v>0</v>
      </c>
      <c r="V124" s="103">
        <f t="shared" si="9"/>
        <v>0</v>
      </c>
      <c r="W124" s="103">
        <f t="shared" si="9"/>
        <v>0</v>
      </c>
      <c r="X124" s="103">
        <f t="shared" si="9"/>
        <v>0</v>
      </c>
      <c r="Y124" s="103">
        <f t="shared" si="9"/>
        <v>0</v>
      </c>
      <c r="Z124" s="103">
        <f t="shared" si="9"/>
        <v>0</v>
      </c>
      <c r="AA124" s="103">
        <f t="shared" si="9"/>
        <v>0</v>
      </c>
      <c r="AB124" s="103">
        <f t="shared" si="9"/>
        <v>0</v>
      </c>
      <c r="AC124" s="104">
        <f t="shared" si="9"/>
        <v>0</v>
      </c>
      <c r="AE124" s="105">
        <f t="shared" si="10"/>
        <v>0</v>
      </c>
      <c r="AG124" s="105">
        <f t="shared" si="11"/>
        <v>0</v>
      </c>
      <c r="AI124" s="105">
        <f t="shared" si="12"/>
        <v>0</v>
      </c>
      <c r="AK124" s="301"/>
    </row>
    <row r="125" spans="2:37" ht="12.75" customHeight="1" outlineLevel="1" x14ac:dyDescent="0.25">
      <c r="D125" s="139" t="str">
        <f t="shared" si="8"/>
        <v>TOC Capex - Ticketing [Line 1]</v>
      </c>
      <c r="E125" s="102"/>
      <c r="F125" s="140" t="str">
        <f t="shared" si="13"/>
        <v>£000</v>
      </c>
      <c r="G125" s="103">
        <f t="shared" si="9"/>
        <v>0</v>
      </c>
      <c r="H125" s="103">
        <f t="shared" si="9"/>
        <v>0</v>
      </c>
      <c r="I125" s="103">
        <f t="shared" si="9"/>
        <v>0</v>
      </c>
      <c r="J125" s="103">
        <f t="shared" si="9"/>
        <v>0</v>
      </c>
      <c r="K125" s="103">
        <f t="shared" si="9"/>
        <v>0</v>
      </c>
      <c r="L125" s="103">
        <f t="shared" si="9"/>
        <v>0</v>
      </c>
      <c r="M125" s="103">
        <f t="shared" si="9"/>
        <v>0</v>
      </c>
      <c r="N125" s="103">
        <f t="shared" si="9"/>
        <v>0</v>
      </c>
      <c r="O125" s="103">
        <f t="shared" si="9"/>
        <v>0</v>
      </c>
      <c r="P125" s="103">
        <f t="shared" si="9"/>
        <v>0</v>
      </c>
      <c r="Q125" s="103">
        <f t="shared" si="9"/>
        <v>0</v>
      </c>
      <c r="R125" s="103">
        <f t="shared" si="9"/>
        <v>0</v>
      </c>
      <c r="S125" s="103">
        <f t="shared" si="9"/>
        <v>0</v>
      </c>
      <c r="T125" s="103">
        <f t="shared" si="9"/>
        <v>0</v>
      </c>
      <c r="U125" s="103">
        <f t="shared" si="9"/>
        <v>0</v>
      </c>
      <c r="V125" s="103">
        <f t="shared" si="9"/>
        <v>0</v>
      </c>
      <c r="W125" s="103">
        <f t="shared" si="9"/>
        <v>0</v>
      </c>
      <c r="X125" s="103">
        <f t="shared" si="9"/>
        <v>0</v>
      </c>
      <c r="Y125" s="103">
        <f t="shared" si="9"/>
        <v>0</v>
      </c>
      <c r="Z125" s="103">
        <f t="shared" si="9"/>
        <v>0</v>
      </c>
      <c r="AA125" s="103">
        <f t="shared" si="9"/>
        <v>0</v>
      </c>
      <c r="AB125" s="103">
        <f t="shared" si="9"/>
        <v>0</v>
      </c>
      <c r="AC125" s="104">
        <f t="shared" si="9"/>
        <v>0</v>
      </c>
      <c r="AE125" s="105">
        <f t="shared" si="10"/>
        <v>0</v>
      </c>
      <c r="AG125" s="105">
        <f t="shared" si="11"/>
        <v>0</v>
      </c>
      <c r="AI125" s="105">
        <f t="shared" si="12"/>
        <v>0</v>
      </c>
      <c r="AK125" s="301"/>
    </row>
    <row r="126" spans="2:37" ht="12.75" customHeight="1" outlineLevel="1" x14ac:dyDescent="0.25">
      <c r="D126" s="139" t="str">
        <f t="shared" si="8"/>
        <v>TOC Capex - Ticketing [Line 2]</v>
      </c>
      <c r="E126" s="102"/>
      <c r="F126" s="140" t="str">
        <f t="shared" si="13"/>
        <v>£000</v>
      </c>
      <c r="G126" s="103">
        <f t="shared" si="9"/>
        <v>0</v>
      </c>
      <c r="H126" s="103">
        <f t="shared" si="9"/>
        <v>0</v>
      </c>
      <c r="I126" s="103">
        <f t="shared" si="9"/>
        <v>0</v>
      </c>
      <c r="J126" s="103">
        <f t="shared" si="9"/>
        <v>0</v>
      </c>
      <c r="K126" s="103">
        <f t="shared" si="9"/>
        <v>0</v>
      </c>
      <c r="L126" s="103">
        <f t="shared" si="9"/>
        <v>0</v>
      </c>
      <c r="M126" s="103">
        <f t="shared" si="9"/>
        <v>0</v>
      </c>
      <c r="N126" s="103">
        <f t="shared" si="9"/>
        <v>0</v>
      </c>
      <c r="O126" s="103">
        <f t="shared" si="9"/>
        <v>0</v>
      </c>
      <c r="P126" s="103">
        <f t="shared" si="9"/>
        <v>0</v>
      </c>
      <c r="Q126" s="103">
        <f t="shared" si="9"/>
        <v>0</v>
      </c>
      <c r="R126" s="103">
        <f t="shared" si="9"/>
        <v>0</v>
      </c>
      <c r="S126" s="103">
        <f t="shared" si="9"/>
        <v>0</v>
      </c>
      <c r="T126" s="103">
        <f t="shared" si="9"/>
        <v>0</v>
      </c>
      <c r="U126" s="103">
        <f t="shared" si="9"/>
        <v>0</v>
      </c>
      <c r="V126" s="103">
        <f t="shared" si="9"/>
        <v>0</v>
      </c>
      <c r="W126" s="103">
        <f t="shared" si="9"/>
        <v>0</v>
      </c>
      <c r="X126" s="103">
        <f t="shared" si="9"/>
        <v>0</v>
      </c>
      <c r="Y126" s="103">
        <f t="shared" si="9"/>
        <v>0</v>
      </c>
      <c r="Z126" s="103">
        <f t="shared" si="9"/>
        <v>0</v>
      </c>
      <c r="AA126" s="103">
        <f t="shared" si="9"/>
        <v>0</v>
      </c>
      <c r="AB126" s="103">
        <f t="shared" si="9"/>
        <v>0</v>
      </c>
      <c r="AC126" s="104">
        <f t="shared" si="9"/>
        <v>0</v>
      </c>
      <c r="AE126" s="105">
        <f t="shared" si="10"/>
        <v>0</v>
      </c>
      <c r="AG126" s="105">
        <f t="shared" si="11"/>
        <v>0</v>
      </c>
      <c r="AI126" s="105">
        <f t="shared" si="12"/>
        <v>0</v>
      </c>
      <c r="AK126" s="301"/>
    </row>
    <row r="127" spans="2:37" ht="12.75" customHeight="1" outlineLevel="1" x14ac:dyDescent="0.25">
      <c r="D127" s="139" t="str">
        <f t="shared" si="8"/>
        <v>TOC Capex - Ticketing [Line 3]</v>
      </c>
      <c r="E127" s="102"/>
      <c r="F127" s="140" t="str">
        <f t="shared" si="13"/>
        <v>£000</v>
      </c>
      <c r="G127" s="103">
        <f t="shared" si="9"/>
        <v>0</v>
      </c>
      <c r="H127" s="103">
        <f t="shared" si="9"/>
        <v>0</v>
      </c>
      <c r="I127" s="103">
        <f t="shared" si="9"/>
        <v>0</v>
      </c>
      <c r="J127" s="103">
        <f t="shared" si="9"/>
        <v>0</v>
      </c>
      <c r="K127" s="103">
        <f t="shared" si="9"/>
        <v>0</v>
      </c>
      <c r="L127" s="103">
        <f t="shared" si="9"/>
        <v>0</v>
      </c>
      <c r="M127" s="103">
        <f t="shared" si="9"/>
        <v>0</v>
      </c>
      <c r="N127" s="103">
        <f t="shared" si="9"/>
        <v>0</v>
      </c>
      <c r="O127" s="103">
        <f t="shared" si="9"/>
        <v>0</v>
      </c>
      <c r="P127" s="103">
        <f t="shared" si="9"/>
        <v>0</v>
      </c>
      <c r="Q127" s="103">
        <f t="shared" si="9"/>
        <v>0</v>
      </c>
      <c r="R127" s="103">
        <f t="shared" si="9"/>
        <v>0</v>
      </c>
      <c r="S127" s="103">
        <f t="shared" si="9"/>
        <v>0</v>
      </c>
      <c r="T127" s="103">
        <f t="shared" si="9"/>
        <v>0</v>
      </c>
      <c r="U127" s="103">
        <f t="shared" si="9"/>
        <v>0</v>
      </c>
      <c r="V127" s="103">
        <f t="shared" si="9"/>
        <v>0</v>
      </c>
      <c r="W127" s="103">
        <f t="shared" si="9"/>
        <v>0</v>
      </c>
      <c r="X127" s="103">
        <f t="shared" si="9"/>
        <v>0</v>
      </c>
      <c r="Y127" s="103">
        <f t="shared" si="9"/>
        <v>0</v>
      </c>
      <c r="Z127" s="103">
        <f t="shared" si="9"/>
        <v>0</v>
      </c>
      <c r="AA127" s="103">
        <f t="shared" si="9"/>
        <v>0</v>
      </c>
      <c r="AB127" s="103">
        <f t="shared" si="9"/>
        <v>0</v>
      </c>
      <c r="AC127" s="104">
        <f t="shared" si="9"/>
        <v>0</v>
      </c>
      <c r="AE127" s="105">
        <f t="shared" si="10"/>
        <v>0</v>
      </c>
      <c r="AG127" s="105">
        <f t="shared" si="11"/>
        <v>0</v>
      </c>
      <c r="AI127" s="105">
        <f t="shared" si="12"/>
        <v>0</v>
      </c>
      <c r="AK127" s="301"/>
    </row>
    <row r="128" spans="2:37" ht="12.75" customHeight="1" outlineLevel="1" x14ac:dyDescent="0.25">
      <c r="D128" s="139" t="str">
        <f t="shared" si="8"/>
        <v>TOC Capex - IT Systems [Line 1]</v>
      </c>
      <c r="E128" s="102"/>
      <c r="F128" s="140" t="str">
        <f t="shared" si="13"/>
        <v>£000</v>
      </c>
      <c r="G128" s="103">
        <f t="shared" si="9"/>
        <v>0</v>
      </c>
      <c r="H128" s="103">
        <f t="shared" si="9"/>
        <v>0</v>
      </c>
      <c r="I128" s="103">
        <f t="shared" si="9"/>
        <v>0</v>
      </c>
      <c r="J128" s="103">
        <f t="shared" si="9"/>
        <v>0</v>
      </c>
      <c r="K128" s="103">
        <f t="shared" si="9"/>
        <v>0</v>
      </c>
      <c r="L128" s="103">
        <f t="shared" si="9"/>
        <v>0</v>
      </c>
      <c r="M128" s="103">
        <f t="shared" si="9"/>
        <v>0</v>
      </c>
      <c r="N128" s="103">
        <f t="shared" si="9"/>
        <v>0</v>
      </c>
      <c r="O128" s="103">
        <f t="shared" si="9"/>
        <v>0</v>
      </c>
      <c r="P128" s="103">
        <f t="shared" si="9"/>
        <v>0</v>
      </c>
      <c r="Q128" s="103">
        <f t="shared" si="9"/>
        <v>0</v>
      </c>
      <c r="R128" s="103">
        <f t="shared" si="9"/>
        <v>0</v>
      </c>
      <c r="S128" s="103">
        <f t="shared" si="9"/>
        <v>0</v>
      </c>
      <c r="T128" s="103">
        <f t="shared" si="9"/>
        <v>0</v>
      </c>
      <c r="U128" s="103">
        <f t="shared" si="9"/>
        <v>0</v>
      </c>
      <c r="V128" s="103">
        <f t="shared" si="9"/>
        <v>0</v>
      </c>
      <c r="W128" s="103">
        <f t="shared" si="9"/>
        <v>0</v>
      </c>
      <c r="X128" s="103">
        <f t="shared" si="9"/>
        <v>0</v>
      </c>
      <c r="Y128" s="103">
        <f t="shared" si="9"/>
        <v>0</v>
      </c>
      <c r="Z128" s="103">
        <f t="shared" si="9"/>
        <v>0</v>
      </c>
      <c r="AA128" s="103">
        <f t="shared" si="9"/>
        <v>0</v>
      </c>
      <c r="AB128" s="103">
        <f t="shared" si="9"/>
        <v>0</v>
      </c>
      <c r="AC128" s="104">
        <f t="shared" si="9"/>
        <v>0</v>
      </c>
      <c r="AE128" s="105">
        <f t="shared" si="10"/>
        <v>0</v>
      </c>
      <c r="AG128" s="105">
        <f t="shared" si="11"/>
        <v>0</v>
      </c>
      <c r="AI128" s="105">
        <f t="shared" si="12"/>
        <v>0</v>
      </c>
      <c r="AK128" s="301"/>
    </row>
    <row r="129" spans="4:37" ht="12.75" customHeight="1" outlineLevel="1" x14ac:dyDescent="0.25">
      <c r="D129" s="139" t="str">
        <f t="shared" si="8"/>
        <v>TOC Capex - IT Systems [Line 2]</v>
      </c>
      <c r="E129" s="102"/>
      <c r="F129" s="140" t="str">
        <f t="shared" si="13"/>
        <v>£000</v>
      </c>
      <c r="G129" s="103">
        <f t="shared" si="9"/>
        <v>0</v>
      </c>
      <c r="H129" s="103">
        <f t="shared" si="9"/>
        <v>0</v>
      </c>
      <c r="I129" s="103">
        <f t="shared" si="9"/>
        <v>0</v>
      </c>
      <c r="J129" s="103">
        <f t="shared" si="9"/>
        <v>0</v>
      </c>
      <c r="K129" s="103">
        <f t="shared" si="9"/>
        <v>0</v>
      </c>
      <c r="L129" s="103">
        <f t="shared" si="9"/>
        <v>0</v>
      </c>
      <c r="M129" s="103">
        <f t="shared" si="9"/>
        <v>0</v>
      </c>
      <c r="N129" s="103">
        <f t="shared" si="9"/>
        <v>0</v>
      </c>
      <c r="O129" s="103">
        <f t="shared" si="9"/>
        <v>0</v>
      </c>
      <c r="P129" s="103">
        <f t="shared" si="9"/>
        <v>0</v>
      </c>
      <c r="Q129" s="103">
        <f t="shared" si="9"/>
        <v>0</v>
      </c>
      <c r="R129" s="103">
        <f t="shared" si="9"/>
        <v>0</v>
      </c>
      <c r="S129" s="103">
        <f t="shared" si="9"/>
        <v>0</v>
      </c>
      <c r="T129" s="103">
        <f t="shared" si="9"/>
        <v>0</v>
      </c>
      <c r="U129" s="103">
        <f t="shared" si="9"/>
        <v>0</v>
      </c>
      <c r="V129" s="103">
        <f t="shared" si="9"/>
        <v>0</v>
      </c>
      <c r="W129" s="103">
        <f t="shared" si="9"/>
        <v>0</v>
      </c>
      <c r="X129" s="103">
        <f t="shared" si="9"/>
        <v>0</v>
      </c>
      <c r="Y129" s="103">
        <f t="shared" si="9"/>
        <v>0</v>
      </c>
      <c r="Z129" s="103">
        <f t="shared" si="9"/>
        <v>0</v>
      </c>
      <c r="AA129" s="103">
        <f t="shared" si="9"/>
        <v>0</v>
      </c>
      <c r="AB129" s="103">
        <f t="shared" si="9"/>
        <v>0</v>
      </c>
      <c r="AC129" s="104">
        <f t="shared" si="9"/>
        <v>0</v>
      </c>
      <c r="AE129" s="105">
        <f t="shared" si="10"/>
        <v>0</v>
      </c>
      <c r="AG129" s="105">
        <f t="shared" si="11"/>
        <v>0</v>
      </c>
      <c r="AI129" s="105">
        <f t="shared" si="12"/>
        <v>0</v>
      </c>
      <c r="AK129" s="301"/>
    </row>
    <row r="130" spans="4:37" ht="12.75" customHeight="1" outlineLevel="1" x14ac:dyDescent="0.25">
      <c r="D130" s="139" t="str">
        <f t="shared" si="8"/>
        <v>TOC Capex - IT Systems [Line 3]</v>
      </c>
      <c r="E130" s="102"/>
      <c r="F130" s="140" t="str">
        <f t="shared" si="13"/>
        <v>£000</v>
      </c>
      <c r="G130" s="103">
        <f t="shared" si="9"/>
        <v>0</v>
      </c>
      <c r="H130" s="103">
        <f t="shared" si="9"/>
        <v>0</v>
      </c>
      <c r="I130" s="103">
        <f t="shared" si="9"/>
        <v>0</v>
      </c>
      <c r="J130" s="103">
        <f t="shared" si="9"/>
        <v>0</v>
      </c>
      <c r="K130" s="103">
        <f t="shared" si="9"/>
        <v>0</v>
      </c>
      <c r="L130" s="103">
        <f t="shared" si="9"/>
        <v>0</v>
      </c>
      <c r="M130" s="103">
        <f t="shared" si="9"/>
        <v>0</v>
      </c>
      <c r="N130" s="103">
        <f t="shared" si="9"/>
        <v>0</v>
      </c>
      <c r="O130" s="103">
        <f t="shared" si="9"/>
        <v>0</v>
      </c>
      <c r="P130" s="103">
        <f t="shared" si="9"/>
        <v>0</v>
      </c>
      <c r="Q130" s="103">
        <f t="shared" si="9"/>
        <v>0</v>
      </c>
      <c r="R130" s="103">
        <f t="shared" si="9"/>
        <v>0</v>
      </c>
      <c r="S130" s="103">
        <f t="shared" si="9"/>
        <v>0</v>
      </c>
      <c r="T130" s="103">
        <f t="shared" si="9"/>
        <v>0</v>
      </c>
      <c r="U130" s="103">
        <f t="shared" si="9"/>
        <v>0</v>
      </c>
      <c r="V130" s="103">
        <f t="shared" si="9"/>
        <v>0</v>
      </c>
      <c r="W130" s="103">
        <f t="shared" si="9"/>
        <v>0</v>
      </c>
      <c r="X130" s="103">
        <f t="shared" si="9"/>
        <v>0</v>
      </c>
      <c r="Y130" s="103">
        <f t="shared" si="9"/>
        <v>0</v>
      </c>
      <c r="Z130" s="103">
        <f t="shared" si="9"/>
        <v>0</v>
      </c>
      <c r="AA130" s="103">
        <f t="shared" si="9"/>
        <v>0</v>
      </c>
      <c r="AB130" s="103">
        <f t="shared" si="9"/>
        <v>0</v>
      </c>
      <c r="AC130" s="104">
        <f t="shared" si="9"/>
        <v>0</v>
      </c>
      <c r="AE130" s="105">
        <f t="shared" si="10"/>
        <v>0</v>
      </c>
      <c r="AG130" s="105">
        <f t="shared" si="11"/>
        <v>0</v>
      </c>
      <c r="AI130" s="105">
        <f t="shared" si="12"/>
        <v>0</v>
      </c>
      <c r="AK130" s="301"/>
    </row>
    <row r="131" spans="4:37" ht="12.75" customHeight="1" outlineLevel="1" x14ac:dyDescent="0.25">
      <c r="D131" s="139" t="str">
        <f t="shared" si="8"/>
        <v>TOC Capex - Rolling Stock [Line 1]</v>
      </c>
      <c r="E131" s="102"/>
      <c r="F131" s="140" t="str">
        <f t="shared" si="13"/>
        <v>£000</v>
      </c>
      <c r="G131" s="103">
        <f t="shared" si="9"/>
        <v>0</v>
      </c>
      <c r="H131" s="103">
        <f t="shared" si="9"/>
        <v>0</v>
      </c>
      <c r="I131" s="103">
        <f t="shared" si="9"/>
        <v>0</v>
      </c>
      <c r="J131" s="103">
        <f t="shared" si="9"/>
        <v>0</v>
      </c>
      <c r="K131" s="103">
        <f t="shared" si="9"/>
        <v>0</v>
      </c>
      <c r="L131" s="103">
        <f t="shared" si="9"/>
        <v>0</v>
      </c>
      <c r="M131" s="103">
        <f t="shared" si="9"/>
        <v>0</v>
      </c>
      <c r="N131" s="103">
        <f t="shared" si="9"/>
        <v>0</v>
      </c>
      <c r="O131" s="103">
        <f t="shared" si="9"/>
        <v>0</v>
      </c>
      <c r="P131" s="103">
        <f t="shared" si="9"/>
        <v>0</v>
      </c>
      <c r="Q131" s="103">
        <f t="shared" si="9"/>
        <v>0</v>
      </c>
      <c r="R131" s="103">
        <f t="shared" si="9"/>
        <v>0</v>
      </c>
      <c r="S131" s="103">
        <f t="shared" si="9"/>
        <v>0</v>
      </c>
      <c r="T131" s="103">
        <f t="shared" si="9"/>
        <v>0</v>
      </c>
      <c r="U131" s="103">
        <f t="shared" si="9"/>
        <v>0</v>
      </c>
      <c r="V131" s="103">
        <f t="shared" si="9"/>
        <v>0</v>
      </c>
      <c r="W131" s="103">
        <f t="shared" si="9"/>
        <v>0</v>
      </c>
      <c r="X131" s="103">
        <f t="shared" si="9"/>
        <v>0</v>
      </c>
      <c r="Y131" s="103">
        <f t="shared" si="9"/>
        <v>0</v>
      </c>
      <c r="Z131" s="103">
        <f t="shared" si="9"/>
        <v>0</v>
      </c>
      <c r="AA131" s="103">
        <f t="shared" si="9"/>
        <v>0</v>
      </c>
      <c r="AB131" s="103">
        <f t="shared" si="9"/>
        <v>0</v>
      </c>
      <c r="AC131" s="104">
        <f t="shared" si="9"/>
        <v>0</v>
      </c>
      <c r="AE131" s="105">
        <f t="shared" si="10"/>
        <v>0</v>
      </c>
      <c r="AG131" s="105">
        <f t="shared" si="11"/>
        <v>0</v>
      </c>
      <c r="AI131" s="105">
        <f t="shared" si="12"/>
        <v>0</v>
      </c>
      <c r="AK131" s="301"/>
    </row>
    <row r="132" spans="4:37" ht="12.75" customHeight="1" outlineLevel="1" x14ac:dyDescent="0.25">
      <c r="D132" s="139" t="str">
        <f t="shared" si="8"/>
        <v>TOC Capex - Rolling Stock [Line 2]</v>
      </c>
      <c r="E132" s="102"/>
      <c r="F132" s="140" t="str">
        <f t="shared" si="13"/>
        <v>£000</v>
      </c>
      <c r="G132" s="103">
        <f t="shared" si="9"/>
        <v>0</v>
      </c>
      <c r="H132" s="103">
        <f t="shared" si="9"/>
        <v>0</v>
      </c>
      <c r="I132" s="103">
        <f t="shared" si="9"/>
        <v>0</v>
      </c>
      <c r="J132" s="103">
        <f t="shared" si="9"/>
        <v>0</v>
      </c>
      <c r="K132" s="103">
        <f t="shared" si="9"/>
        <v>0</v>
      </c>
      <c r="L132" s="103">
        <f t="shared" si="9"/>
        <v>0</v>
      </c>
      <c r="M132" s="103">
        <f t="shared" si="9"/>
        <v>0</v>
      </c>
      <c r="N132" s="103">
        <f t="shared" si="9"/>
        <v>0</v>
      </c>
      <c r="O132" s="103">
        <f t="shared" si="9"/>
        <v>0</v>
      </c>
      <c r="P132" s="103">
        <f t="shared" si="9"/>
        <v>0</v>
      </c>
      <c r="Q132" s="103">
        <f t="shared" si="9"/>
        <v>0</v>
      </c>
      <c r="R132" s="103">
        <f t="shared" si="9"/>
        <v>0</v>
      </c>
      <c r="S132" s="103">
        <f t="shared" si="9"/>
        <v>0</v>
      </c>
      <c r="T132" s="103">
        <f t="shared" si="9"/>
        <v>0</v>
      </c>
      <c r="U132" s="103">
        <f t="shared" si="9"/>
        <v>0</v>
      </c>
      <c r="V132" s="103">
        <f t="shared" si="9"/>
        <v>0</v>
      </c>
      <c r="W132" s="103">
        <f t="shared" si="9"/>
        <v>0</v>
      </c>
      <c r="X132" s="103">
        <f t="shared" si="9"/>
        <v>0</v>
      </c>
      <c r="Y132" s="103">
        <f t="shared" si="9"/>
        <v>0</v>
      </c>
      <c r="Z132" s="103">
        <f t="shared" si="9"/>
        <v>0</v>
      </c>
      <c r="AA132" s="103">
        <f t="shared" si="9"/>
        <v>0</v>
      </c>
      <c r="AB132" s="103">
        <f t="shared" si="9"/>
        <v>0</v>
      </c>
      <c r="AC132" s="104">
        <f t="shared" si="9"/>
        <v>0</v>
      </c>
      <c r="AE132" s="105">
        <f t="shared" si="10"/>
        <v>0</v>
      </c>
      <c r="AG132" s="105">
        <f t="shared" si="11"/>
        <v>0</v>
      </c>
      <c r="AI132" s="105">
        <f t="shared" si="12"/>
        <v>0</v>
      </c>
      <c r="AK132" s="301"/>
    </row>
    <row r="133" spans="4:37" ht="12.75" customHeight="1" outlineLevel="1" x14ac:dyDescent="0.25">
      <c r="D133" s="139" t="str">
        <f t="shared" si="8"/>
        <v>TOC Capex - Rolling Stock [Line 3]</v>
      </c>
      <c r="E133" s="102"/>
      <c r="F133" s="140" t="str">
        <f t="shared" si="13"/>
        <v>£000</v>
      </c>
      <c r="G133" s="103">
        <f t="shared" si="9"/>
        <v>0</v>
      </c>
      <c r="H133" s="103">
        <f t="shared" si="9"/>
        <v>0</v>
      </c>
      <c r="I133" s="103">
        <f t="shared" ref="I133:AC148" si="14">SUM(I28,I63,I98)</f>
        <v>0</v>
      </c>
      <c r="J133" s="103">
        <f t="shared" si="14"/>
        <v>0</v>
      </c>
      <c r="K133" s="103">
        <f t="shared" si="14"/>
        <v>0</v>
      </c>
      <c r="L133" s="103">
        <f t="shared" si="14"/>
        <v>0</v>
      </c>
      <c r="M133" s="103">
        <f t="shared" si="14"/>
        <v>0</v>
      </c>
      <c r="N133" s="103">
        <f t="shared" si="14"/>
        <v>0</v>
      </c>
      <c r="O133" s="103">
        <f t="shared" si="14"/>
        <v>0</v>
      </c>
      <c r="P133" s="103">
        <f t="shared" si="14"/>
        <v>0</v>
      </c>
      <c r="Q133" s="103">
        <f t="shared" si="14"/>
        <v>0</v>
      </c>
      <c r="R133" s="103">
        <f t="shared" si="14"/>
        <v>0</v>
      </c>
      <c r="S133" s="103">
        <f t="shared" si="14"/>
        <v>0</v>
      </c>
      <c r="T133" s="103">
        <f t="shared" si="14"/>
        <v>0</v>
      </c>
      <c r="U133" s="103">
        <f t="shared" si="14"/>
        <v>0</v>
      </c>
      <c r="V133" s="103">
        <f t="shared" si="14"/>
        <v>0</v>
      </c>
      <c r="W133" s="103">
        <f t="shared" si="14"/>
        <v>0</v>
      </c>
      <c r="X133" s="103">
        <f t="shared" si="14"/>
        <v>0</v>
      </c>
      <c r="Y133" s="103">
        <f t="shared" si="14"/>
        <v>0</v>
      </c>
      <c r="Z133" s="103">
        <f t="shared" si="14"/>
        <v>0</v>
      </c>
      <c r="AA133" s="103">
        <f t="shared" si="14"/>
        <v>0</v>
      </c>
      <c r="AB133" s="103">
        <f t="shared" si="14"/>
        <v>0</v>
      </c>
      <c r="AC133" s="104">
        <f t="shared" si="14"/>
        <v>0</v>
      </c>
      <c r="AE133" s="105">
        <f t="shared" si="10"/>
        <v>0</v>
      </c>
      <c r="AG133" s="105">
        <f t="shared" si="11"/>
        <v>0</v>
      </c>
      <c r="AI133" s="105">
        <f t="shared" si="12"/>
        <v>0</v>
      </c>
      <c r="AK133" s="301"/>
    </row>
    <row r="134" spans="4:37" ht="12.75" customHeight="1" outlineLevel="1" x14ac:dyDescent="0.25">
      <c r="D134" s="139" t="str">
        <f t="shared" si="8"/>
        <v>TOC Capex - Depots [Line 1]</v>
      </c>
      <c r="E134" s="102"/>
      <c r="F134" s="140" t="str">
        <f t="shared" si="13"/>
        <v>£000</v>
      </c>
      <c r="G134" s="103">
        <f t="shared" ref="G134:AB145" si="15">SUM(G29,G64,G99)</f>
        <v>0</v>
      </c>
      <c r="H134" s="103">
        <f t="shared" si="15"/>
        <v>0</v>
      </c>
      <c r="I134" s="103">
        <f t="shared" si="15"/>
        <v>0</v>
      </c>
      <c r="J134" s="103">
        <f t="shared" si="15"/>
        <v>0</v>
      </c>
      <c r="K134" s="103">
        <f t="shared" si="15"/>
        <v>0</v>
      </c>
      <c r="L134" s="103">
        <f t="shared" si="15"/>
        <v>0</v>
      </c>
      <c r="M134" s="103">
        <f t="shared" si="15"/>
        <v>0</v>
      </c>
      <c r="N134" s="103">
        <f t="shared" si="15"/>
        <v>0</v>
      </c>
      <c r="O134" s="103">
        <f t="shared" si="15"/>
        <v>0</v>
      </c>
      <c r="P134" s="103">
        <f t="shared" si="15"/>
        <v>0</v>
      </c>
      <c r="Q134" s="103">
        <f t="shared" si="15"/>
        <v>0</v>
      </c>
      <c r="R134" s="103">
        <f t="shared" si="15"/>
        <v>0</v>
      </c>
      <c r="S134" s="103">
        <f t="shared" si="15"/>
        <v>0</v>
      </c>
      <c r="T134" s="103">
        <f t="shared" si="15"/>
        <v>0</v>
      </c>
      <c r="U134" s="103">
        <f t="shared" si="15"/>
        <v>0</v>
      </c>
      <c r="V134" s="103">
        <f t="shared" si="15"/>
        <v>0</v>
      </c>
      <c r="W134" s="103">
        <f t="shared" si="15"/>
        <v>0</v>
      </c>
      <c r="X134" s="103">
        <f t="shared" si="15"/>
        <v>0</v>
      </c>
      <c r="Y134" s="103">
        <f t="shared" si="15"/>
        <v>0</v>
      </c>
      <c r="Z134" s="103">
        <f t="shared" si="15"/>
        <v>0</v>
      </c>
      <c r="AA134" s="103">
        <f t="shared" si="15"/>
        <v>0</v>
      </c>
      <c r="AB134" s="103">
        <f t="shared" si="15"/>
        <v>0</v>
      </c>
      <c r="AC134" s="104">
        <f t="shared" si="14"/>
        <v>0</v>
      </c>
      <c r="AE134" s="105">
        <f t="shared" si="10"/>
        <v>0</v>
      </c>
      <c r="AG134" s="105">
        <f t="shared" si="11"/>
        <v>0</v>
      </c>
      <c r="AI134" s="105">
        <f t="shared" si="12"/>
        <v>0</v>
      </c>
      <c r="AK134" s="301"/>
    </row>
    <row r="135" spans="4:37" ht="12.75" customHeight="1" outlineLevel="1" x14ac:dyDescent="0.25">
      <c r="D135" s="139" t="str">
        <f t="shared" si="8"/>
        <v>TOC Capex - Depots [Line 2]</v>
      </c>
      <c r="E135" s="102"/>
      <c r="F135" s="140" t="str">
        <f t="shared" si="13"/>
        <v>£000</v>
      </c>
      <c r="G135" s="103">
        <f t="shared" si="15"/>
        <v>0</v>
      </c>
      <c r="H135" s="103">
        <f t="shared" si="15"/>
        <v>0</v>
      </c>
      <c r="I135" s="103">
        <f t="shared" si="15"/>
        <v>0</v>
      </c>
      <c r="J135" s="103">
        <f t="shared" si="15"/>
        <v>0</v>
      </c>
      <c r="K135" s="103">
        <f t="shared" si="15"/>
        <v>0</v>
      </c>
      <c r="L135" s="103">
        <f t="shared" si="15"/>
        <v>0</v>
      </c>
      <c r="M135" s="103">
        <f t="shared" si="15"/>
        <v>0</v>
      </c>
      <c r="N135" s="103">
        <f t="shared" si="15"/>
        <v>0</v>
      </c>
      <c r="O135" s="103">
        <f t="shared" si="15"/>
        <v>0</v>
      </c>
      <c r="P135" s="103">
        <f t="shared" si="15"/>
        <v>0</v>
      </c>
      <c r="Q135" s="103">
        <f t="shared" si="15"/>
        <v>0</v>
      </c>
      <c r="R135" s="103">
        <f t="shared" si="15"/>
        <v>0</v>
      </c>
      <c r="S135" s="103">
        <f t="shared" si="15"/>
        <v>0</v>
      </c>
      <c r="T135" s="103">
        <f t="shared" si="15"/>
        <v>0</v>
      </c>
      <c r="U135" s="103">
        <f t="shared" si="15"/>
        <v>0</v>
      </c>
      <c r="V135" s="103">
        <f t="shared" si="15"/>
        <v>0</v>
      </c>
      <c r="W135" s="103">
        <f t="shared" si="15"/>
        <v>0</v>
      </c>
      <c r="X135" s="103">
        <f t="shared" si="15"/>
        <v>0</v>
      </c>
      <c r="Y135" s="103">
        <f t="shared" si="15"/>
        <v>0</v>
      </c>
      <c r="Z135" s="103">
        <f t="shared" si="15"/>
        <v>0</v>
      </c>
      <c r="AA135" s="103">
        <f t="shared" si="15"/>
        <v>0</v>
      </c>
      <c r="AB135" s="103">
        <f t="shared" si="15"/>
        <v>0</v>
      </c>
      <c r="AC135" s="104">
        <f t="shared" si="14"/>
        <v>0</v>
      </c>
      <c r="AE135" s="105">
        <f t="shared" si="10"/>
        <v>0</v>
      </c>
      <c r="AG135" s="105">
        <f t="shared" si="11"/>
        <v>0</v>
      </c>
      <c r="AI135" s="105">
        <f t="shared" si="12"/>
        <v>0</v>
      </c>
      <c r="AK135" s="301"/>
    </row>
    <row r="136" spans="4:37" ht="12.75" customHeight="1" outlineLevel="1" x14ac:dyDescent="0.25">
      <c r="D136" s="139" t="str">
        <f t="shared" si="8"/>
        <v>TOC Capex - Depots [Line 3]</v>
      </c>
      <c r="E136" s="102"/>
      <c r="F136" s="140" t="str">
        <f t="shared" si="13"/>
        <v>£000</v>
      </c>
      <c r="G136" s="103">
        <f t="shared" si="15"/>
        <v>0</v>
      </c>
      <c r="H136" s="103">
        <f t="shared" si="15"/>
        <v>0</v>
      </c>
      <c r="I136" s="103">
        <f t="shared" si="15"/>
        <v>0</v>
      </c>
      <c r="J136" s="103">
        <f t="shared" si="15"/>
        <v>0</v>
      </c>
      <c r="K136" s="103">
        <f t="shared" si="15"/>
        <v>0</v>
      </c>
      <c r="L136" s="103">
        <f t="shared" si="15"/>
        <v>0</v>
      </c>
      <c r="M136" s="103">
        <f t="shared" si="15"/>
        <v>0</v>
      </c>
      <c r="N136" s="103">
        <f t="shared" si="15"/>
        <v>0</v>
      </c>
      <c r="O136" s="103">
        <f t="shared" si="15"/>
        <v>0</v>
      </c>
      <c r="P136" s="103">
        <f t="shared" si="15"/>
        <v>0</v>
      </c>
      <c r="Q136" s="103">
        <f t="shared" si="15"/>
        <v>0</v>
      </c>
      <c r="R136" s="103">
        <f t="shared" si="15"/>
        <v>0</v>
      </c>
      <c r="S136" s="103">
        <f t="shared" si="15"/>
        <v>0</v>
      </c>
      <c r="T136" s="103">
        <f t="shared" si="15"/>
        <v>0</v>
      </c>
      <c r="U136" s="103">
        <f t="shared" si="15"/>
        <v>0</v>
      </c>
      <c r="V136" s="103">
        <f t="shared" si="15"/>
        <v>0</v>
      </c>
      <c r="W136" s="103">
        <f t="shared" si="15"/>
        <v>0</v>
      </c>
      <c r="X136" s="103">
        <f t="shared" si="15"/>
        <v>0</v>
      </c>
      <c r="Y136" s="103">
        <f t="shared" si="15"/>
        <v>0</v>
      </c>
      <c r="Z136" s="103">
        <f t="shared" si="15"/>
        <v>0</v>
      </c>
      <c r="AA136" s="103">
        <f t="shared" si="15"/>
        <v>0</v>
      </c>
      <c r="AB136" s="103">
        <f t="shared" si="15"/>
        <v>0</v>
      </c>
      <c r="AC136" s="104">
        <f t="shared" si="14"/>
        <v>0</v>
      </c>
      <c r="AE136" s="105">
        <f t="shared" si="10"/>
        <v>0</v>
      </c>
      <c r="AG136" s="105">
        <f t="shared" si="11"/>
        <v>0</v>
      </c>
      <c r="AI136" s="105">
        <f t="shared" si="12"/>
        <v>0</v>
      </c>
      <c r="AK136" s="301"/>
    </row>
    <row r="137" spans="4:37" ht="12.75" customHeight="1" outlineLevel="1" x14ac:dyDescent="0.25">
      <c r="D137" s="139" t="str">
        <f t="shared" si="8"/>
        <v>TOC Capex - Other Infrastructure [Line 1]</v>
      </c>
      <c r="E137" s="102"/>
      <c r="F137" s="140" t="str">
        <f t="shared" si="13"/>
        <v>£000</v>
      </c>
      <c r="G137" s="103">
        <f t="shared" si="15"/>
        <v>0</v>
      </c>
      <c r="H137" s="103">
        <f t="shared" si="15"/>
        <v>0</v>
      </c>
      <c r="I137" s="103">
        <f t="shared" si="15"/>
        <v>0</v>
      </c>
      <c r="J137" s="103">
        <f t="shared" si="15"/>
        <v>0</v>
      </c>
      <c r="K137" s="103">
        <f t="shared" si="15"/>
        <v>0</v>
      </c>
      <c r="L137" s="103">
        <f t="shared" si="15"/>
        <v>0</v>
      </c>
      <c r="M137" s="103">
        <f t="shared" si="15"/>
        <v>0</v>
      </c>
      <c r="N137" s="103">
        <f t="shared" si="15"/>
        <v>0</v>
      </c>
      <c r="O137" s="103">
        <f t="shared" si="15"/>
        <v>0</v>
      </c>
      <c r="P137" s="103">
        <f t="shared" si="15"/>
        <v>0</v>
      </c>
      <c r="Q137" s="103">
        <f t="shared" si="15"/>
        <v>0</v>
      </c>
      <c r="R137" s="103">
        <f t="shared" si="15"/>
        <v>0</v>
      </c>
      <c r="S137" s="103">
        <f t="shared" si="15"/>
        <v>0</v>
      </c>
      <c r="T137" s="103">
        <f t="shared" si="15"/>
        <v>0</v>
      </c>
      <c r="U137" s="103">
        <f t="shared" si="15"/>
        <v>0</v>
      </c>
      <c r="V137" s="103">
        <f t="shared" si="15"/>
        <v>0</v>
      </c>
      <c r="W137" s="103">
        <f t="shared" si="15"/>
        <v>0</v>
      </c>
      <c r="X137" s="103">
        <f t="shared" si="15"/>
        <v>0</v>
      </c>
      <c r="Y137" s="103">
        <f t="shared" si="15"/>
        <v>0</v>
      </c>
      <c r="Z137" s="103">
        <f t="shared" si="15"/>
        <v>0</v>
      </c>
      <c r="AA137" s="103">
        <f t="shared" si="15"/>
        <v>0</v>
      </c>
      <c r="AB137" s="103">
        <f t="shared" si="15"/>
        <v>0</v>
      </c>
      <c r="AC137" s="104">
        <f t="shared" si="14"/>
        <v>0</v>
      </c>
      <c r="AE137" s="105">
        <f t="shared" si="10"/>
        <v>0</v>
      </c>
      <c r="AG137" s="105">
        <f t="shared" si="11"/>
        <v>0</v>
      </c>
      <c r="AI137" s="105">
        <f t="shared" si="12"/>
        <v>0</v>
      </c>
      <c r="AK137" s="301"/>
    </row>
    <row r="138" spans="4:37" ht="12.75" customHeight="1" outlineLevel="1" x14ac:dyDescent="0.25">
      <c r="D138" s="139" t="str">
        <f t="shared" si="8"/>
        <v>TOC Capex - Other Infrastructure [Line 2]</v>
      </c>
      <c r="E138" s="102"/>
      <c r="F138" s="140" t="str">
        <f t="shared" si="13"/>
        <v>£000</v>
      </c>
      <c r="G138" s="103">
        <f t="shared" si="15"/>
        <v>0</v>
      </c>
      <c r="H138" s="103">
        <f t="shared" si="15"/>
        <v>0</v>
      </c>
      <c r="I138" s="103">
        <f t="shared" si="15"/>
        <v>0</v>
      </c>
      <c r="J138" s="103">
        <f t="shared" si="15"/>
        <v>0</v>
      </c>
      <c r="K138" s="103">
        <f t="shared" si="15"/>
        <v>0</v>
      </c>
      <c r="L138" s="103">
        <f t="shared" si="15"/>
        <v>0</v>
      </c>
      <c r="M138" s="103">
        <f t="shared" si="15"/>
        <v>0</v>
      </c>
      <c r="N138" s="103">
        <f t="shared" si="15"/>
        <v>0</v>
      </c>
      <c r="O138" s="103">
        <f t="shared" si="15"/>
        <v>0</v>
      </c>
      <c r="P138" s="103">
        <f t="shared" si="15"/>
        <v>0</v>
      </c>
      <c r="Q138" s="103">
        <f t="shared" si="15"/>
        <v>0</v>
      </c>
      <c r="R138" s="103">
        <f t="shared" si="15"/>
        <v>0</v>
      </c>
      <c r="S138" s="103">
        <f t="shared" si="15"/>
        <v>0</v>
      </c>
      <c r="T138" s="103">
        <f t="shared" si="15"/>
        <v>0</v>
      </c>
      <c r="U138" s="103">
        <f t="shared" si="15"/>
        <v>0</v>
      </c>
      <c r="V138" s="103">
        <f t="shared" si="15"/>
        <v>0</v>
      </c>
      <c r="W138" s="103">
        <f t="shared" si="15"/>
        <v>0</v>
      </c>
      <c r="X138" s="103">
        <f t="shared" si="15"/>
        <v>0</v>
      </c>
      <c r="Y138" s="103">
        <f t="shared" si="15"/>
        <v>0</v>
      </c>
      <c r="Z138" s="103">
        <f t="shared" si="15"/>
        <v>0</v>
      </c>
      <c r="AA138" s="103">
        <f t="shared" si="15"/>
        <v>0</v>
      </c>
      <c r="AB138" s="103">
        <f t="shared" si="15"/>
        <v>0</v>
      </c>
      <c r="AC138" s="104">
        <f t="shared" si="14"/>
        <v>0</v>
      </c>
      <c r="AE138" s="105">
        <f t="shared" si="10"/>
        <v>0</v>
      </c>
      <c r="AG138" s="105">
        <f t="shared" si="11"/>
        <v>0</v>
      </c>
      <c r="AI138" s="105">
        <f t="shared" si="12"/>
        <v>0</v>
      </c>
      <c r="AK138" s="301"/>
    </row>
    <row r="139" spans="4:37" ht="12.75" customHeight="1" outlineLevel="1" x14ac:dyDescent="0.25">
      <c r="D139" s="139" t="str">
        <f t="shared" si="8"/>
        <v>TOC Capex - Other Infrastructure [Line 3]</v>
      </c>
      <c r="E139" s="102"/>
      <c r="F139" s="140" t="str">
        <f t="shared" si="13"/>
        <v>£000</v>
      </c>
      <c r="G139" s="103">
        <f t="shared" si="15"/>
        <v>0</v>
      </c>
      <c r="H139" s="103">
        <f t="shared" si="15"/>
        <v>0</v>
      </c>
      <c r="I139" s="103">
        <f t="shared" si="15"/>
        <v>0</v>
      </c>
      <c r="J139" s="103">
        <f t="shared" si="15"/>
        <v>0</v>
      </c>
      <c r="K139" s="103">
        <f t="shared" si="15"/>
        <v>0</v>
      </c>
      <c r="L139" s="103">
        <f t="shared" si="15"/>
        <v>0</v>
      </c>
      <c r="M139" s="103">
        <f t="shared" si="15"/>
        <v>0</v>
      </c>
      <c r="N139" s="103">
        <f t="shared" si="15"/>
        <v>0</v>
      </c>
      <c r="O139" s="103">
        <f t="shared" si="15"/>
        <v>0</v>
      </c>
      <c r="P139" s="103">
        <f t="shared" si="15"/>
        <v>0</v>
      </c>
      <c r="Q139" s="103">
        <f t="shared" si="15"/>
        <v>0</v>
      </c>
      <c r="R139" s="103">
        <f t="shared" si="15"/>
        <v>0</v>
      </c>
      <c r="S139" s="103">
        <f t="shared" si="15"/>
        <v>0</v>
      </c>
      <c r="T139" s="103">
        <f t="shared" si="15"/>
        <v>0</v>
      </c>
      <c r="U139" s="103">
        <f t="shared" si="15"/>
        <v>0</v>
      </c>
      <c r="V139" s="103">
        <f t="shared" si="15"/>
        <v>0</v>
      </c>
      <c r="W139" s="103">
        <f t="shared" si="15"/>
        <v>0</v>
      </c>
      <c r="X139" s="103">
        <f t="shared" si="15"/>
        <v>0</v>
      </c>
      <c r="Y139" s="103">
        <f t="shared" si="15"/>
        <v>0</v>
      </c>
      <c r="Z139" s="103">
        <f t="shared" si="15"/>
        <v>0</v>
      </c>
      <c r="AA139" s="103">
        <f t="shared" si="15"/>
        <v>0</v>
      </c>
      <c r="AB139" s="103">
        <f t="shared" si="15"/>
        <v>0</v>
      </c>
      <c r="AC139" s="104">
        <f t="shared" si="14"/>
        <v>0</v>
      </c>
      <c r="AE139" s="105">
        <f t="shared" si="10"/>
        <v>0</v>
      </c>
      <c r="AG139" s="105">
        <f t="shared" si="11"/>
        <v>0</v>
      </c>
      <c r="AI139" s="105">
        <f t="shared" si="12"/>
        <v>0</v>
      </c>
      <c r="AK139" s="301"/>
    </row>
    <row r="140" spans="4:37" ht="12.75" customHeight="1" outlineLevel="1" x14ac:dyDescent="0.25">
      <c r="D140" s="139" t="str">
        <f t="shared" si="8"/>
        <v>TOC Capex - Other (&lt;£250k)</v>
      </c>
      <c r="E140" s="102"/>
      <c r="F140" s="140" t="str">
        <f t="shared" si="13"/>
        <v>£000</v>
      </c>
      <c r="G140" s="103">
        <f t="shared" si="15"/>
        <v>0</v>
      </c>
      <c r="H140" s="103">
        <f t="shared" si="15"/>
        <v>0</v>
      </c>
      <c r="I140" s="103">
        <f t="shared" si="15"/>
        <v>0</v>
      </c>
      <c r="J140" s="103">
        <f t="shared" si="15"/>
        <v>0</v>
      </c>
      <c r="K140" s="103">
        <f t="shared" si="15"/>
        <v>0</v>
      </c>
      <c r="L140" s="103">
        <f t="shared" si="15"/>
        <v>0</v>
      </c>
      <c r="M140" s="103">
        <f t="shared" si="15"/>
        <v>0</v>
      </c>
      <c r="N140" s="103">
        <f t="shared" si="15"/>
        <v>0</v>
      </c>
      <c r="O140" s="103">
        <f t="shared" si="15"/>
        <v>0</v>
      </c>
      <c r="P140" s="103">
        <f t="shared" si="15"/>
        <v>0</v>
      </c>
      <c r="Q140" s="103">
        <f t="shared" si="15"/>
        <v>0</v>
      </c>
      <c r="R140" s="103">
        <f t="shared" si="15"/>
        <v>0</v>
      </c>
      <c r="S140" s="103">
        <f t="shared" si="15"/>
        <v>0</v>
      </c>
      <c r="T140" s="103">
        <f t="shared" si="15"/>
        <v>0</v>
      </c>
      <c r="U140" s="103">
        <f t="shared" si="15"/>
        <v>0</v>
      </c>
      <c r="V140" s="103">
        <f t="shared" si="15"/>
        <v>0</v>
      </c>
      <c r="W140" s="103">
        <f t="shared" si="15"/>
        <v>0</v>
      </c>
      <c r="X140" s="103">
        <f t="shared" si="15"/>
        <v>0</v>
      </c>
      <c r="Y140" s="103">
        <f t="shared" si="15"/>
        <v>0</v>
      </c>
      <c r="Z140" s="103">
        <f t="shared" si="15"/>
        <v>0</v>
      </c>
      <c r="AA140" s="103">
        <f t="shared" si="15"/>
        <v>0</v>
      </c>
      <c r="AB140" s="103">
        <f t="shared" si="15"/>
        <v>0</v>
      </c>
      <c r="AC140" s="104">
        <f t="shared" si="14"/>
        <v>0</v>
      </c>
      <c r="AE140" s="105">
        <f t="shared" si="10"/>
        <v>0</v>
      </c>
      <c r="AG140" s="105">
        <f t="shared" si="11"/>
        <v>0</v>
      </c>
      <c r="AI140" s="105">
        <f t="shared" si="12"/>
        <v>0</v>
      </c>
      <c r="AK140" s="301"/>
    </row>
    <row r="141" spans="4:37" ht="12.75" customHeight="1" outlineLevel="1" x14ac:dyDescent="0.25">
      <c r="D141" s="139" t="str">
        <f t="shared" si="8"/>
        <v>[TOC Capex Line 20]</v>
      </c>
      <c r="E141" s="102"/>
      <c r="F141" s="140" t="str">
        <f t="shared" si="13"/>
        <v>£000</v>
      </c>
      <c r="G141" s="103">
        <f t="shared" si="15"/>
        <v>0</v>
      </c>
      <c r="H141" s="103">
        <f t="shared" si="15"/>
        <v>0</v>
      </c>
      <c r="I141" s="103">
        <f t="shared" si="15"/>
        <v>0</v>
      </c>
      <c r="J141" s="103">
        <f t="shared" si="15"/>
        <v>0</v>
      </c>
      <c r="K141" s="103">
        <f t="shared" si="15"/>
        <v>0</v>
      </c>
      <c r="L141" s="103">
        <f t="shared" si="15"/>
        <v>0</v>
      </c>
      <c r="M141" s="103">
        <f t="shared" si="15"/>
        <v>0</v>
      </c>
      <c r="N141" s="103">
        <f t="shared" si="15"/>
        <v>0</v>
      </c>
      <c r="O141" s="103">
        <f t="shared" si="15"/>
        <v>0</v>
      </c>
      <c r="P141" s="103">
        <f t="shared" si="15"/>
        <v>0</v>
      </c>
      <c r="Q141" s="103">
        <f t="shared" si="15"/>
        <v>0</v>
      </c>
      <c r="R141" s="103">
        <f t="shared" si="15"/>
        <v>0</v>
      </c>
      <c r="S141" s="103">
        <f t="shared" si="15"/>
        <v>0</v>
      </c>
      <c r="T141" s="103">
        <f t="shared" si="15"/>
        <v>0</v>
      </c>
      <c r="U141" s="103">
        <f t="shared" si="15"/>
        <v>0</v>
      </c>
      <c r="V141" s="103">
        <f t="shared" si="15"/>
        <v>0</v>
      </c>
      <c r="W141" s="103">
        <f t="shared" si="15"/>
        <v>0</v>
      </c>
      <c r="X141" s="103">
        <f t="shared" si="15"/>
        <v>0</v>
      </c>
      <c r="Y141" s="103">
        <f t="shared" si="15"/>
        <v>0</v>
      </c>
      <c r="Z141" s="103">
        <f t="shared" si="15"/>
        <v>0</v>
      </c>
      <c r="AA141" s="103">
        <f t="shared" si="15"/>
        <v>0</v>
      </c>
      <c r="AB141" s="103">
        <f t="shared" si="15"/>
        <v>0</v>
      </c>
      <c r="AC141" s="104">
        <f t="shared" si="14"/>
        <v>0</v>
      </c>
      <c r="AE141" s="105">
        <f t="shared" si="10"/>
        <v>0</v>
      </c>
      <c r="AG141" s="105">
        <f t="shared" si="11"/>
        <v>0</v>
      </c>
      <c r="AI141" s="105">
        <f t="shared" si="12"/>
        <v>0</v>
      </c>
      <c r="AK141" s="301"/>
    </row>
    <row r="142" spans="4:37" ht="12.75" customHeight="1" outlineLevel="1" x14ac:dyDescent="0.25">
      <c r="D142" s="139" t="str">
        <f t="shared" si="8"/>
        <v>[TOC Capex Line 21]</v>
      </c>
      <c r="E142" s="102"/>
      <c r="F142" s="140" t="str">
        <f t="shared" si="13"/>
        <v>£000</v>
      </c>
      <c r="G142" s="103">
        <f t="shared" si="15"/>
        <v>0</v>
      </c>
      <c r="H142" s="103">
        <f t="shared" si="15"/>
        <v>0</v>
      </c>
      <c r="I142" s="103">
        <f t="shared" si="15"/>
        <v>0</v>
      </c>
      <c r="J142" s="103">
        <f t="shared" si="15"/>
        <v>0</v>
      </c>
      <c r="K142" s="103">
        <f t="shared" si="15"/>
        <v>0</v>
      </c>
      <c r="L142" s="103">
        <f t="shared" si="15"/>
        <v>0</v>
      </c>
      <c r="M142" s="103">
        <f t="shared" si="15"/>
        <v>0</v>
      </c>
      <c r="N142" s="103">
        <f t="shared" si="15"/>
        <v>0</v>
      </c>
      <c r="O142" s="103">
        <f t="shared" si="15"/>
        <v>0</v>
      </c>
      <c r="P142" s="103">
        <f t="shared" si="15"/>
        <v>0</v>
      </c>
      <c r="Q142" s="103">
        <f t="shared" si="15"/>
        <v>0</v>
      </c>
      <c r="R142" s="103">
        <f t="shared" si="15"/>
        <v>0</v>
      </c>
      <c r="S142" s="103">
        <f t="shared" si="15"/>
        <v>0</v>
      </c>
      <c r="T142" s="103">
        <f t="shared" si="15"/>
        <v>0</v>
      </c>
      <c r="U142" s="103">
        <f t="shared" si="15"/>
        <v>0</v>
      </c>
      <c r="V142" s="103">
        <f t="shared" si="15"/>
        <v>0</v>
      </c>
      <c r="W142" s="103">
        <f t="shared" si="15"/>
        <v>0</v>
      </c>
      <c r="X142" s="103">
        <f t="shared" si="15"/>
        <v>0</v>
      </c>
      <c r="Y142" s="103">
        <f t="shared" si="15"/>
        <v>0</v>
      </c>
      <c r="Z142" s="103">
        <f t="shared" si="15"/>
        <v>0</v>
      </c>
      <c r="AA142" s="103">
        <f t="shared" si="15"/>
        <v>0</v>
      </c>
      <c r="AB142" s="103">
        <f t="shared" si="15"/>
        <v>0</v>
      </c>
      <c r="AC142" s="104">
        <f t="shared" si="14"/>
        <v>0</v>
      </c>
      <c r="AE142" s="105">
        <f t="shared" si="10"/>
        <v>0</v>
      </c>
      <c r="AG142" s="105">
        <f t="shared" si="11"/>
        <v>0</v>
      </c>
      <c r="AI142" s="105">
        <f t="shared" si="12"/>
        <v>0</v>
      </c>
      <c r="AK142" s="301"/>
    </row>
    <row r="143" spans="4:37" ht="12.75" customHeight="1" outlineLevel="1" x14ac:dyDescent="0.25">
      <c r="D143" s="139" t="str">
        <f t="shared" si="8"/>
        <v>[TOC Capex Line 22]</v>
      </c>
      <c r="E143" s="102"/>
      <c r="F143" s="140" t="str">
        <f t="shared" si="13"/>
        <v>£000</v>
      </c>
      <c r="G143" s="103">
        <f t="shared" si="15"/>
        <v>0</v>
      </c>
      <c r="H143" s="103">
        <f t="shared" si="15"/>
        <v>0</v>
      </c>
      <c r="I143" s="103">
        <f t="shared" si="15"/>
        <v>0</v>
      </c>
      <c r="J143" s="103">
        <f t="shared" si="15"/>
        <v>0</v>
      </c>
      <c r="K143" s="103">
        <f t="shared" si="15"/>
        <v>0</v>
      </c>
      <c r="L143" s="103">
        <f t="shared" si="15"/>
        <v>0</v>
      </c>
      <c r="M143" s="103">
        <f t="shared" si="15"/>
        <v>0</v>
      </c>
      <c r="N143" s="103">
        <f t="shared" si="15"/>
        <v>0</v>
      </c>
      <c r="O143" s="103">
        <f t="shared" si="15"/>
        <v>0</v>
      </c>
      <c r="P143" s="103">
        <f t="shared" si="15"/>
        <v>0</v>
      </c>
      <c r="Q143" s="103">
        <f t="shared" si="15"/>
        <v>0</v>
      </c>
      <c r="R143" s="103">
        <f t="shared" si="15"/>
        <v>0</v>
      </c>
      <c r="S143" s="103">
        <f t="shared" si="15"/>
        <v>0</v>
      </c>
      <c r="T143" s="103">
        <f t="shared" si="15"/>
        <v>0</v>
      </c>
      <c r="U143" s="103">
        <f t="shared" si="15"/>
        <v>0</v>
      </c>
      <c r="V143" s="103">
        <f t="shared" si="15"/>
        <v>0</v>
      </c>
      <c r="W143" s="103">
        <f t="shared" si="15"/>
        <v>0</v>
      </c>
      <c r="X143" s="103">
        <f t="shared" si="15"/>
        <v>0</v>
      </c>
      <c r="Y143" s="103">
        <f t="shared" si="15"/>
        <v>0</v>
      </c>
      <c r="Z143" s="103">
        <f t="shared" si="15"/>
        <v>0</v>
      </c>
      <c r="AA143" s="103">
        <f t="shared" si="15"/>
        <v>0</v>
      </c>
      <c r="AB143" s="103">
        <f t="shared" si="15"/>
        <v>0</v>
      </c>
      <c r="AC143" s="104">
        <f t="shared" si="14"/>
        <v>0</v>
      </c>
      <c r="AE143" s="105">
        <f t="shared" si="10"/>
        <v>0</v>
      </c>
      <c r="AG143" s="105">
        <f t="shared" si="11"/>
        <v>0</v>
      </c>
      <c r="AI143" s="105">
        <f t="shared" si="12"/>
        <v>0</v>
      </c>
      <c r="AK143" s="301"/>
    </row>
    <row r="144" spans="4:37" ht="12.75" customHeight="1" outlineLevel="1" x14ac:dyDescent="0.25">
      <c r="D144" s="139" t="str">
        <f t="shared" si="8"/>
        <v>[TOC Capex Line 23]</v>
      </c>
      <c r="E144" s="102"/>
      <c r="F144" s="140" t="str">
        <f t="shared" si="13"/>
        <v>£000</v>
      </c>
      <c r="G144" s="103">
        <f t="shared" si="15"/>
        <v>0</v>
      </c>
      <c r="H144" s="103">
        <f t="shared" si="15"/>
        <v>0</v>
      </c>
      <c r="I144" s="103">
        <f t="shared" si="15"/>
        <v>0</v>
      </c>
      <c r="J144" s="103">
        <f t="shared" si="15"/>
        <v>0</v>
      </c>
      <c r="K144" s="103">
        <f t="shared" si="15"/>
        <v>0</v>
      </c>
      <c r="L144" s="103">
        <f t="shared" si="15"/>
        <v>0</v>
      </c>
      <c r="M144" s="103">
        <f t="shared" si="15"/>
        <v>0</v>
      </c>
      <c r="N144" s="103">
        <f t="shared" si="15"/>
        <v>0</v>
      </c>
      <c r="O144" s="103">
        <f t="shared" si="15"/>
        <v>0</v>
      </c>
      <c r="P144" s="103">
        <f t="shared" si="15"/>
        <v>0</v>
      </c>
      <c r="Q144" s="103">
        <f t="shared" si="15"/>
        <v>0</v>
      </c>
      <c r="R144" s="103">
        <f t="shared" si="15"/>
        <v>0</v>
      </c>
      <c r="S144" s="103">
        <f t="shared" si="15"/>
        <v>0</v>
      </c>
      <c r="T144" s="103">
        <f t="shared" si="15"/>
        <v>0</v>
      </c>
      <c r="U144" s="103">
        <f t="shared" si="15"/>
        <v>0</v>
      </c>
      <c r="V144" s="103">
        <f t="shared" si="15"/>
        <v>0</v>
      </c>
      <c r="W144" s="103">
        <f t="shared" si="15"/>
        <v>0</v>
      </c>
      <c r="X144" s="103">
        <f t="shared" si="15"/>
        <v>0</v>
      </c>
      <c r="Y144" s="103">
        <f t="shared" si="15"/>
        <v>0</v>
      </c>
      <c r="Z144" s="103">
        <f t="shared" si="15"/>
        <v>0</v>
      </c>
      <c r="AA144" s="103">
        <f t="shared" si="15"/>
        <v>0</v>
      </c>
      <c r="AB144" s="103">
        <f t="shared" si="15"/>
        <v>0</v>
      </c>
      <c r="AC144" s="104">
        <f t="shared" si="14"/>
        <v>0</v>
      </c>
      <c r="AE144" s="105">
        <f t="shared" si="10"/>
        <v>0</v>
      </c>
      <c r="AG144" s="105">
        <f t="shared" si="11"/>
        <v>0</v>
      </c>
      <c r="AI144" s="105">
        <f t="shared" si="12"/>
        <v>0</v>
      </c>
      <c r="AK144" s="301"/>
    </row>
    <row r="145" spans="2:37" ht="12.75" customHeight="1" outlineLevel="1" x14ac:dyDescent="0.25">
      <c r="D145" s="139" t="str">
        <f t="shared" si="8"/>
        <v>[TOC Capex Line 24]</v>
      </c>
      <c r="E145" s="102"/>
      <c r="F145" s="140" t="str">
        <f t="shared" si="13"/>
        <v>£000</v>
      </c>
      <c r="G145" s="103">
        <f t="shared" si="15"/>
        <v>0</v>
      </c>
      <c r="H145" s="103">
        <f t="shared" si="15"/>
        <v>0</v>
      </c>
      <c r="I145" s="103">
        <f t="shared" si="15"/>
        <v>0</v>
      </c>
      <c r="J145" s="103">
        <f t="shared" si="15"/>
        <v>0</v>
      </c>
      <c r="K145" s="103">
        <f t="shared" si="15"/>
        <v>0</v>
      </c>
      <c r="L145" s="103">
        <f t="shared" si="15"/>
        <v>0</v>
      </c>
      <c r="M145" s="103">
        <f t="shared" si="15"/>
        <v>0</v>
      </c>
      <c r="N145" s="103">
        <f t="shared" si="15"/>
        <v>0</v>
      </c>
      <c r="O145" s="103">
        <f t="shared" si="15"/>
        <v>0</v>
      </c>
      <c r="P145" s="103">
        <f t="shared" si="15"/>
        <v>0</v>
      </c>
      <c r="Q145" s="103">
        <f t="shared" si="15"/>
        <v>0</v>
      </c>
      <c r="R145" s="103">
        <f t="shared" si="15"/>
        <v>0</v>
      </c>
      <c r="S145" s="103">
        <f t="shared" si="15"/>
        <v>0</v>
      </c>
      <c r="T145" s="103">
        <f t="shared" ref="T145:AB145" si="16">SUM(T40,T75,T110)</f>
        <v>0</v>
      </c>
      <c r="U145" s="103">
        <f t="shared" si="16"/>
        <v>0</v>
      </c>
      <c r="V145" s="103">
        <f t="shared" si="16"/>
        <v>0</v>
      </c>
      <c r="W145" s="103">
        <f t="shared" si="16"/>
        <v>0</v>
      </c>
      <c r="X145" s="103">
        <f t="shared" si="16"/>
        <v>0</v>
      </c>
      <c r="Y145" s="103">
        <f t="shared" si="16"/>
        <v>0</v>
      </c>
      <c r="Z145" s="103">
        <f t="shared" si="16"/>
        <v>0</v>
      </c>
      <c r="AA145" s="103">
        <f t="shared" si="16"/>
        <v>0</v>
      </c>
      <c r="AB145" s="103">
        <f t="shared" si="16"/>
        <v>0</v>
      </c>
      <c r="AC145" s="104">
        <f t="shared" si="14"/>
        <v>0</v>
      </c>
      <c r="AE145" s="105">
        <f t="shared" si="10"/>
        <v>0</v>
      </c>
      <c r="AG145" s="105">
        <f t="shared" si="11"/>
        <v>0</v>
      </c>
      <c r="AI145" s="105">
        <f t="shared" si="12"/>
        <v>0</v>
      </c>
      <c r="AK145" s="301"/>
    </row>
    <row r="146" spans="2:37" ht="12.75" customHeight="1" outlineLevel="1" x14ac:dyDescent="0.25">
      <c r="D146" s="139" t="str">
        <f t="shared" si="8"/>
        <v>[TOC Capex Line 25]</v>
      </c>
      <c r="E146" s="102"/>
      <c r="F146" s="140" t="str">
        <f t="shared" si="13"/>
        <v>£000</v>
      </c>
      <c r="G146" s="103">
        <f t="shared" ref="G146:AB151" si="17">SUM(G41,G76,G111)</f>
        <v>0</v>
      </c>
      <c r="H146" s="103">
        <f t="shared" si="17"/>
        <v>0</v>
      </c>
      <c r="I146" s="103">
        <f t="shared" si="17"/>
        <v>0</v>
      </c>
      <c r="J146" s="103">
        <f t="shared" si="17"/>
        <v>0</v>
      </c>
      <c r="K146" s="103">
        <f t="shared" si="17"/>
        <v>0</v>
      </c>
      <c r="L146" s="103">
        <f t="shared" si="17"/>
        <v>0</v>
      </c>
      <c r="M146" s="103">
        <f t="shared" si="17"/>
        <v>0</v>
      </c>
      <c r="N146" s="103">
        <f t="shared" si="17"/>
        <v>0</v>
      </c>
      <c r="O146" s="103">
        <f t="shared" si="17"/>
        <v>0</v>
      </c>
      <c r="P146" s="103">
        <f t="shared" si="17"/>
        <v>0</v>
      </c>
      <c r="Q146" s="103">
        <f t="shared" si="17"/>
        <v>0</v>
      </c>
      <c r="R146" s="103">
        <f t="shared" si="17"/>
        <v>0</v>
      </c>
      <c r="S146" s="103">
        <f t="shared" si="17"/>
        <v>0</v>
      </c>
      <c r="T146" s="103">
        <f t="shared" si="17"/>
        <v>0</v>
      </c>
      <c r="U146" s="103">
        <f t="shared" si="17"/>
        <v>0</v>
      </c>
      <c r="V146" s="103">
        <f t="shared" si="17"/>
        <v>0</v>
      </c>
      <c r="W146" s="103">
        <f t="shared" si="17"/>
        <v>0</v>
      </c>
      <c r="X146" s="103">
        <f t="shared" si="17"/>
        <v>0</v>
      </c>
      <c r="Y146" s="103">
        <f t="shared" si="17"/>
        <v>0</v>
      </c>
      <c r="Z146" s="103">
        <f t="shared" si="17"/>
        <v>0</v>
      </c>
      <c r="AA146" s="103">
        <f t="shared" si="17"/>
        <v>0</v>
      </c>
      <c r="AB146" s="103">
        <f t="shared" si="17"/>
        <v>0</v>
      </c>
      <c r="AC146" s="104">
        <f t="shared" si="14"/>
        <v>0</v>
      </c>
      <c r="AE146" s="105">
        <f t="shared" si="10"/>
        <v>0</v>
      </c>
      <c r="AG146" s="105">
        <f t="shared" si="11"/>
        <v>0</v>
      </c>
      <c r="AI146" s="105">
        <f t="shared" si="12"/>
        <v>0</v>
      </c>
      <c r="AK146" s="301"/>
    </row>
    <row r="147" spans="2:37" ht="12.75" customHeight="1" outlineLevel="1" x14ac:dyDescent="0.25">
      <c r="D147" s="139" t="str">
        <f t="shared" si="8"/>
        <v>[TOC Capex Line 26]</v>
      </c>
      <c r="E147" s="102"/>
      <c r="F147" s="140" t="str">
        <f t="shared" si="13"/>
        <v>£000</v>
      </c>
      <c r="G147" s="103">
        <f t="shared" si="17"/>
        <v>0</v>
      </c>
      <c r="H147" s="103">
        <f t="shared" si="17"/>
        <v>0</v>
      </c>
      <c r="I147" s="103">
        <f t="shared" si="17"/>
        <v>0</v>
      </c>
      <c r="J147" s="103">
        <f t="shared" si="17"/>
        <v>0</v>
      </c>
      <c r="K147" s="103">
        <f t="shared" si="17"/>
        <v>0</v>
      </c>
      <c r="L147" s="103">
        <f t="shared" si="17"/>
        <v>0</v>
      </c>
      <c r="M147" s="103">
        <f t="shared" si="17"/>
        <v>0</v>
      </c>
      <c r="N147" s="103">
        <f t="shared" si="17"/>
        <v>0</v>
      </c>
      <c r="O147" s="103">
        <f t="shared" si="17"/>
        <v>0</v>
      </c>
      <c r="P147" s="103">
        <f t="shared" si="17"/>
        <v>0</v>
      </c>
      <c r="Q147" s="103">
        <f t="shared" si="17"/>
        <v>0</v>
      </c>
      <c r="R147" s="103">
        <f t="shared" si="17"/>
        <v>0</v>
      </c>
      <c r="S147" s="103">
        <f t="shared" si="17"/>
        <v>0</v>
      </c>
      <c r="T147" s="103">
        <f t="shared" si="17"/>
        <v>0</v>
      </c>
      <c r="U147" s="103">
        <f t="shared" si="17"/>
        <v>0</v>
      </c>
      <c r="V147" s="103">
        <f t="shared" si="17"/>
        <v>0</v>
      </c>
      <c r="W147" s="103">
        <f t="shared" si="17"/>
        <v>0</v>
      </c>
      <c r="X147" s="103">
        <f t="shared" si="17"/>
        <v>0</v>
      </c>
      <c r="Y147" s="103">
        <f t="shared" si="17"/>
        <v>0</v>
      </c>
      <c r="Z147" s="103">
        <f t="shared" si="17"/>
        <v>0</v>
      </c>
      <c r="AA147" s="103">
        <f t="shared" si="17"/>
        <v>0</v>
      </c>
      <c r="AB147" s="103">
        <f t="shared" si="17"/>
        <v>0</v>
      </c>
      <c r="AC147" s="104">
        <f t="shared" si="14"/>
        <v>0</v>
      </c>
      <c r="AE147" s="105">
        <f t="shared" si="10"/>
        <v>0</v>
      </c>
      <c r="AG147" s="105">
        <f t="shared" si="11"/>
        <v>0</v>
      </c>
      <c r="AI147" s="105">
        <f t="shared" si="12"/>
        <v>0</v>
      </c>
      <c r="AK147" s="301"/>
    </row>
    <row r="148" spans="2:37" ht="12.75" customHeight="1" outlineLevel="1" x14ac:dyDescent="0.25">
      <c r="D148" s="139" t="str">
        <f t="shared" si="8"/>
        <v>[TOC Capex Line 27]</v>
      </c>
      <c r="E148" s="102"/>
      <c r="F148" s="140" t="str">
        <f t="shared" si="13"/>
        <v>£000</v>
      </c>
      <c r="G148" s="103">
        <f t="shared" si="17"/>
        <v>0</v>
      </c>
      <c r="H148" s="103">
        <f t="shared" si="17"/>
        <v>0</v>
      </c>
      <c r="I148" s="103">
        <f t="shared" si="17"/>
        <v>0</v>
      </c>
      <c r="J148" s="103">
        <f t="shared" si="17"/>
        <v>0</v>
      </c>
      <c r="K148" s="103">
        <f t="shared" si="17"/>
        <v>0</v>
      </c>
      <c r="L148" s="103">
        <f t="shared" si="17"/>
        <v>0</v>
      </c>
      <c r="M148" s="103">
        <f t="shared" si="17"/>
        <v>0</v>
      </c>
      <c r="N148" s="103">
        <f t="shared" si="17"/>
        <v>0</v>
      </c>
      <c r="O148" s="103">
        <f t="shared" si="17"/>
        <v>0</v>
      </c>
      <c r="P148" s="103">
        <f t="shared" si="17"/>
        <v>0</v>
      </c>
      <c r="Q148" s="103">
        <f t="shared" si="17"/>
        <v>0</v>
      </c>
      <c r="R148" s="103">
        <f t="shared" si="17"/>
        <v>0</v>
      </c>
      <c r="S148" s="103">
        <f t="shared" si="17"/>
        <v>0</v>
      </c>
      <c r="T148" s="103">
        <f t="shared" si="17"/>
        <v>0</v>
      </c>
      <c r="U148" s="103">
        <f t="shared" si="17"/>
        <v>0</v>
      </c>
      <c r="V148" s="103">
        <f t="shared" si="17"/>
        <v>0</v>
      </c>
      <c r="W148" s="103">
        <f t="shared" si="17"/>
        <v>0</v>
      </c>
      <c r="X148" s="103">
        <f t="shared" si="17"/>
        <v>0</v>
      </c>
      <c r="Y148" s="103">
        <f t="shared" si="17"/>
        <v>0</v>
      </c>
      <c r="Z148" s="103">
        <f t="shared" si="17"/>
        <v>0</v>
      </c>
      <c r="AA148" s="103">
        <f t="shared" si="17"/>
        <v>0</v>
      </c>
      <c r="AB148" s="103">
        <f t="shared" si="17"/>
        <v>0</v>
      </c>
      <c r="AC148" s="104">
        <f t="shared" si="14"/>
        <v>0</v>
      </c>
      <c r="AE148" s="105">
        <f t="shared" si="10"/>
        <v>0</v>
      </c>
      <c r="AG148" s="105">
        <f t="shared" si="11"/>
        <v>0</v>
      </c>
      <c r="AI148" s="105">
        <f t="shared" si="12"/>
        <v>0</v>
      </c>
      <c r="AK148" s="301"/>
    </row>
    <row r="149" spans="2:37" ht="12.75" customHeight="1" outlineLevel="1" x14ac:dyDescent="0.25">
      <c r="D149" s="139" t="str">
        <f t="shared" si="8"/>
        <v>[TOC Capex Line 28]</v>
      </c>
      <c r="E149" s="102"/>
      <c r="F149" s="140" t="str">
        <f t="shared" si="13"/>
        <v>£000</v>
      </c>
      <c r="G149" s="103">
        <f t="shared" si="17"/>
        <v>0</v>
      </c>
      <c r="H149" s="103">
        <f t="shared" si="17"/>
        <v>0</v>
      </c>
      <c r="I149" s="103">
        <f t="shared" si="17"/>
        <v>0</v>
      </c>
      <c r="J149" s="103">
        <f t="shared" si="17"/>
        <v>0</v>
      </c>
      <c r="K149" s="103">
        <f t="shared" si="17"/>
        <v>0</v>
      </c>
      <c r="L149" s="103">
        <f t="shared" si="17"/>
        <v>0</v>
      </c>
      <c r="M149" s="103">
        <f t="shared" si="17"/>
        <v>0</v>
      </c>
      <c r="N149" s="103">
        <f t="shared" si="17"/>
        <v>0</v>
      </c>
      <c r="O149" s="103">
        <f t="shared" si="17"/>
        <v>0</v>
      </c>
      <c r="P149" s="103">
        <f t="shared" si="17"/>
        <v>0</v>
      </c>
      <c r="Q149" s="103">
        <f t="shared" si="17"/>
        <v>0</v>
      </c>
      <c r="R149" s="103">
        <f t="shared" si="17"/>
        <v>0</v>
      </c>
      <c r="S149" s="103">
        <f t="shared" si="17"/>
        <v>0</v>
      </c>
      <c r="T149" s="103">
        <f t="shared" si="17"/>
        <v>0</v>
      </c>
      <c r="U149" s="103">
        <f t="shared" si="17"/>
        <v>0</v>
      </c>
      <c r="V149" s="103">
        <f t="shared" si="17"/>
        <v>0</v>
      </c>
      <c r="W149" s="103">
        <f t="shared" si="17"/>
        <v>0</v>
      </c>
      <c r="X149" s="103">
        <f t="shared" si="17"/>
        <v>0</v>
      </c>
      <c r="Y149" s="103">
        <f t="shared" si="17"/>
        <v>0</v>
      </c>
      <c r="Z149" s="103">
        <f t="shared" si="17"/>
        <v>0</v>
      </c>
      <c r="AA149" s="103">
        <f t="shared" si="17"/>
        <v>0</v>
      </c>
      <c r="AB149" s="103">
        <f t="shared" si="17"/>
        <v>0</v>
      </c>
      <c r="AC149" s="104">
        <f t="shared" ref="AC149:AC151" si="18">SUM(AC44,AC79,AC114)</f>
        <v>0</v>
      </c>
      <c r="AE149" s="105">
        <f t="shared" si="10"/>
        <v>0</v>
      </c>
      <c r="AG149" s="105">
        <f t="shared" si="11"/>
        <v>0</v>
      </c>
      <c r="AI149" s="105">
        <f t="shared" si="12"/>
        <v>0</v>
      </c>
      <c r="AK149" s="301"/>
    </row>
    <row r="150" spans="2:37" ht="12.75" customHeight="1" outlineLevel="1" x14ac:dyDescent="0.25">
      <c r="D150" s="139" t="str">
        <f t="shared" si="8"/>
        <v>[TOC Capex Line 29]</v>
      </c>
      <c r="E150" s="102"/>
      <c r="F150" s="140" t="str">
        <f t="shared" si="13"/>
        <v>£000</v>
      </c>
      <c r="G150" s="103">
        <f t="shared" si="17"/>
        <v>0</v>
      </c>
      <c r="H150" s="103">
        <f t="shared" si="17"/>
        <v>0</v>
      </c>
      <c r="I150" s="103">
        <f t="shared" si="17"/>
        <v>0</v>
      </c>
      <c r="J150" s="103">
        <f t="shared" si="17"/>
        <v>0</v>
      </c>
      <c r="K150" s="103">
        <f t="shared" si="17"/>
        <v>0</v>
      </c>
      <c r="L150" s="103">
        <f t="shared" si="17"/>
        <v>0</v>
      </c>
      <c r="M150" s="103">
        <f t="shared" si="17"/>
        <v>0</v>
      </c>
      <c r="N150" s="103">
        <f t="shared" si="17"/>
        <v>0</v>
      </c>
      <c r="O150" s="103">
        <f t="shared" si="17"/>
        <v>0</v>
      </c>
      <c r="P150" s="103">
        <f t="shared" si="17"/>
        <v>0</v>
      </c>
      <c r="Q150" s="103">
        <f t="shared" si="17"/>
        <v>0</v>
      </c>
      <c r="R150" s="103">
        <f t="shared" si="17"/>
        <v>0</v>
      </c>
      <c r="S150" s="103">
        <f t="shared" si="17"/>
        <v>0</v>
      </c>
      <c r="T150" s="103">
        <f t="shared" si="17"/>
        <v>0</v>
      </c>
      <c r="U150" s="103">
        <f t="shared" si="17"/>
        <v>0</v>
      </c>
      <c r="V150" s="103">
        <f t="shared" si="17"/>
        <v>0</v>
      </c>
      <c r="W150" s="103">
        <f t="shared" si="17"/>
        <v>0</v>
      </c>
      <c r="X150" s="103">
        <f t="shared" si="17"/>
        <v>0</v>
      </c>
      <c r="Y150" s="103">
        <f t="shared" si="17"/>
        <v>0</v>
      </c>
      <c r="Z150" s="103">
        <f t="shared" si="17"/>
        <v>0</v>
      </c>
      <c r="AA150" s="103">
        <f t="shared" si="17"/>
        <v>0</v>
      </c>
      <c r="AB150" s="103">
        <f t="shared" si="17"/>
        <v>0</v>
      </c>
      <c r="AC150" s="104">
        <f t="shared" si="18"/>
        <v>0</v>
      </c>
      <c r="AE150" s="105">
        <f t="shared" si="10"/>
        <v>0</v>
      </c>
      <c r="AG150" s="105">
        <f t="shared" si="11"/>
        <v>0</v>
      </c>
      <c r="AI150" s="105">
        <f t="shared" si="12"/>
        <v>0</v>
      </c>
      <c r="AK150" s="301"/>
    </row>
    <row r="151" spans="2:37" ht="12.75" customHeight="1" outlineLevel="1" x14ac:dyDescent="0.25">
      <c r="D151" s="111" t="str">
        <f t="shared" si="8"/>
        <v>[TOC Capex Line 30]</v>
      </c>
      <c r="E151" s="287"/>
      <c r="F151" s="150" t="str">
        <f t="shared" si="13"/>
        <v>£000</v>
      </c>
      <c r="G151" s="113">
        <f t="shared" si="17"/>
        <v>0</v>
      </c>
      <c r="H151" s="113">
        <f t="shared" si="17"/>
        <v>0</v>
      </c>
      <c r="I151" s="113">
        <f t="shared" si="17"/>
        <v>0</v>
      </c>
      <c r="J151" s="113">
        <f t="shared" si="17"/>
        <v>0</v>
      </c>
      <c r="K151" s="113">
        <f t="shared" si="17"/>
        <v>0</v>
      </c>
      <c r="L151" s="113">
        <f t="shared" si="17"/>
        <v>0</v>
      </c>
      <c r="M151" s="113">
        <f t="shared" si="17"/>
        <v>0</v>
      </c>
      <c r="N151" s="113">
        <f t="shared" si="17"/>
        <v>0</v>
      </c>
      <c r="O151" s="113">
        <f t="shared" si="17"/>
        <v>0</v>
      </c>
      <c r="P151" s="113">
        <f t="shared" si="17"/>
        <v>0</v>
      </c>
      <c r="Q151" s="113">
        <f t="shared" si="17"/>
        <v>0</v>
      </c>
      <c r="R151" s="113">
        <f t="shared" si="17"/>
        <v>0</v>
      </c>
      <c r="S151" s="113">
        <f t="shared" si="17"/>
        <v>0</v>
      </c>
      <c r="T151" s="113">
        <f t="shared" si="17"/>
        <v>0</v>
      </c>
      <c r="U151" s="113">
        <f t="shared" si="17"/>
        <v>0</v>
      </c>
      <c r="V151" s="113">
        <f t="shared" si="17"/>
        <v>0</v>
      </c>
      <c r="W151" s="113">
        <f t="shared" si="17"/>
        <v>0</v>
      </c>
      <c r="X151" s="113">
        <f t="shared" si="17"/>
        <v>0</v>
      </c>
      <c r="Y151" s="113">
        <f t="shared" si="17"/>
        <v>0</v>
      </c>
      <c r="Z151" s="113">
        <f t="shared" si="17"/>
        <v>0</v>
      </c>
      <c r="AA151" s="113">
        <f t="shared" si="17"/>
        <v>0</v>
      </c>
      <c r="AB151" s="113">
        <f t="shared" si="17"/>
        <v>0</v>
      </c>
      <c r="AC151" s="114">
        <f t="shared" si="18"/>
        <v>0</v>
      </c>
      <c r="AE151" s="115">
        <f t="shared" si="10"/>
        <v>0</v>
      </c>
      <c r="AG151" s="115">
        <f t="shared" si="11"/>
        <v>0</v>
      </c>
      <c r="AI151" s="115">
        <f t="shared" si="12"/>
        <v>0</v>
      </c>
      <c r="AK151" s="302"/>
    </row>
    <row r="152" spans="2:37" ht="12.75" customHeight="1" outlineLevel="1" x14ac:dyDescent="0.25">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E152" s="103"/>
      <c r="AG152" s="103"/>
      <c r="AI152" s="103"/>
    </row>
    <row r="153" spans="2:37" ht="12.75" customHeight="1" outlineLevel="1" x14ac:dyDescent="0.25">
      <c r="D153" s="292" t="str">
        <f>"Total "&amp;B120</f>
        <v>Total Closing Balances</v>
      </c>
      <c r="E153" s="292"/>
      <c r="F153" s="309" t="str">
        <f>F151</f>
        <v>£000</v>
      </c>
      <c r="G153" s="310">
        <f t="shared" ref="G153:AB153" si="19">SUM(G122:G151)</f>
        <v>0</v>
      </c>
      <c r="H153" s="310">
        <f t="shared" si="19"/>
        <v>0</v>
      </c>
      <c r="I153" s="310">
        <f t="shared" si="19"/>
        <v>0</v>
      </c>
      <c r="J153" s="310">
        <f t="shared" si="19"/>
        <v>0</v>
      </c>
      <c r="K153" s="310">
        <f t="shared" si="19"/>
        <v>0</v>
      </c>
      <c r="L153" s="310">
        <f t="shared" si="19"/>
        <v>0</v>
      </c>
      <c r="M153" s="310">
        <f t="shared" si="19"/>
        <v>0</v>
      </c>
      <c r="N153" s="310">
        <f t="shared" si="19"/>
        <v>0</v>
      </c>
      <c r="O153" s="310">
        <f t="shared" si="19"/>
        <v>0</v>
      </c>
      <c r="P153" s="310">
        <f t="shared" si="19"/>
        <v>0</v>
      </c>
      <c r="Q153" s="310">
        <f t="shared" si="19"/>
        <v>0</v>
      </c>
      <c r="R153" s="310">
        <f t="shared" si="19"/>
        <v>0</v>
      </c>
      <c r="S153" s="310">
        <f t="shared" si="19"/>
        <v>0</v>
      </c>
      <c r="T153" s="310">
        <f t="shared" si="19"/>
        <v>0</v>
      </c>
      <c r="U153" s="310">
        <f t="shared" si="19"/>
        <v>0</v>
      </c>
      <c r="V153" s="310">
        <f t="shared" si="19"/>
        <v>0</v>
      </c>
      <c r="W153" s="310">
        <f t="shared" si="19"/>
        <v>0</v>
      </c>
      <c r="X153" s="310">
        <f t="shared" si="19"/>
        <v>0</v>
      </c>
      <c r="Y153" s="310">
        <f t="shared" si="19"/>
        <v>0</v>
      </c>
      <c r="Z153" s="310">
        <f t="shared" si="19"/>
        <v>0</v>
      </c>
      <c r="AA153" s="310">
        <f t="shared" si="19"/>
        <v>0</v>
      </c>
      <c r="AB153" s="310">
        <f t="shared" si="19"/>
        <v>0</v>
      </c>
      <c r="AC153" s="298">
        <f>SUM(AC122:AC151)</f>
        <v>0</v>
      </c>
      <c r="AE153" s="299">
        <f>SUM(AE122:AE151)</f>
        <v>0</v>
      </c>
      <c r="AG153" s="299">
        <f>SUM(AG122:AG151)</f>
        <v>0</v>
      </c>
      <c r="AI153" s="299">
        <f>SUM(AI122:AI151)</f>
        <v>0</v>
      </c>
      <c r="AK153" s="296"/>
    </row>
    <row r="155" spans="2:37" ht="16.8" x14ac:dyDescent="0.3">
      <c r="B155" s="7" t="s">
        <v>696</v>
      </c>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7" spans="2:37" ht="14.4" x14ac:dyDescent="0.25">
      <c r="B157" s="17" t="s">
        <v>692</v>
      </c>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row>
    <row r="158" spans="2:37" ht="12.75" customHeight="1" outlineLevel="1" x14ac:dyDescent="0.25"/>
    <row r="159" spans="2:37" ht="12.75" customHeight="1" outlineLevel="1" x14ac:dyDescent="0.25">
      <c r="D159" s="345" t="str">
        <f>'Line Items'!D2337</f>
        <v>[Day 1 Assets Line 1]</v>
      </c>
      <c r="E159" s="346"/>
      <c r="F159" s="347" t="s">
        <v>556</v>
      </c>
      <c r="G159" s="348"/>
      <c r="H159" s="348"/>
      <c r="I159" s="348"/>
      <c r="J159" s="348"/>
      <c r="K159" s="348"/>
      <c r="L159" s="348"/>
      <c r="M159" s="348"/>
      <c r="N159" s="348"/>
      <c r="O159" s="348"/>
      <c r="P159" s="348"/>
      <c r="Q159" s="348"/>
      <c r="R159" s="348"/>
      <c r="S159" s="348"/>
      <c r="T159" s="348"/>
      <c r="U159" s="348"/>
      <c r="V159" s="348"/>
      <c r="W159" s="348"/>
      <c r="X159" s="348"/>
      <c r="Y159" s="348"/>
      <c r="Z159" s="348"/>
      <c r="AA159" s="348"/>
      <c r="AB159" s="348"/>
      <c r="AC159" s="348"/>
      <c r="AE159" s="348"/>
      <c r="AG159" s="348"/>
      <c r="AI159" s="348"/>
      <c r="AK159" s="356"/>
    </row>
    <row r="160" spans="2:37" ht="12.75" customHeight="1" outlineLevel="1" x14ac:dyDescent="0.25">
      <c r="D160" s="139" t="str">
        <f>'Line Items'!D2338</f>
        <v>[Day 1 Assets Line 2]</v>
      </c>
      <c r="E160" s="102"/>
      <c r="F160" s="140" t="str">
        <f t="shared" ref="F160:F188" si="20">F159</f>
        <v>£000</v>
      </c>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E160" s="283"/>
      <c r="AG160" s="283"/>
      <c r="AI160" s="283"/>
      <c r="AK160" s="301"/>
    </row>
    <row r="161" spans="4:37" ht="12.75" customHeight="1" outlineLevel="1" x14ac:dyDescent="0.25">
      <c r="D161" s="139" t="str">
        <f>'Line Items'!D2339</f>
        <v>[Day 1 Assets Line 3]</v>
      </c>
      <c r="E161" s="102"/>
      <c r="F161" s="140" t="str">
        <f t="shared" si="20"/>
        <v>£000</v>
      </c>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E161" s="283"/>
      <c r="AG161" s="283"/>
      <c r="AI161" s="283"/>
      <c r="AK161" s="301"/>
    </row>
    <row r="162" spans="4:37" ht="12.75" customHeight="1" outlineLevel="1" x14ac:dyDescent="0.25">
      <c r="D162" s="139" t="str">
        <f>'Line Items'!D2340</f>
        <v>[Day 1 Assets Line 4]</v>
      </c>
      <c r="E162" s="102"/>
      <c r="F162" s="140" t="str">
        <f t="shared" si="20"/>
        <v>£000</v>
      </c>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E162" s="283"/>
      <c r="AG162" s="283"/>
      <c r="AI162" s="283"/>
      <c r="AK162" s="301"/>
    </row>
    <row r="163" spans="4:37" ht="12.75" customHeight="1" outlineLevel="1" x14ac:dyDescent="0.25">
      <c r="D163" s="139" t="str">
        <f>'Line Items'!D2341</f>
        <v>[Day 1 Assets Line 5]</v>
      </c>
      <c r="E163" s="102"/>
      <c r="F163" s="140" t="str">
        <f t="shared" si="20"/>
        <v>£000</v>
      </c>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E163" s="283"/>
      <c r="AG163" s="283"/>
      <c r="AI163" s="283"/>
      <c r="AK163" s="301"/>
    </row>
    <row r="164" spans="4:37" ht="12.75" customHeight="1" outlineLevel="1" x14ac:dyDescent="0.25">
      <c r="D164" s="139" t="str">
        <f>'Line Items'!D2342</f>
        <v>[Day 1 Assets Line 6]</v>
      </c>
      <c r="E164" s="102"/>
      <c r="F164" s="140" t="str">
        <f t="shared" si="20"/>
        <v>£000</v>
      </c>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E164" s="283"/>
      <c r="AG164" s="283"/>
      <c r="AI164" s="283"/>
      <c r="AK164" s="301"/>
    </row>
    <row r="165" spans="4:37" ht="12.75" customHeight="1" outlineLevel="1" x14ac:dyDescent="0.25">
      <c r="D165" s="139" t="str">
        <f>'Line Items'!D2343</f>
        <v>[Day 1 Assets Line 7]</v>
      </c>
      <c r="E165" s="102"/>
      <c r="F165" s="140" t="str">
        <f t="shared" si="20"/>
        <v>£000</v>
      </c>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E165" s="283"/>
      <c r="AG165" s="283"/>
      <c r="AI165" s="283"/>
      <c r="AK165" s="301"/>
    </row>
    <row r="166" spans="4:37" ht="12.75" customHeight="1" outlineLevel="1" x14ac:dyDescent="0.25">
      <c r="D166" s="139" t="str">
        <f>'Line Items'!D2344</f>
        <v>[Day 1 Assets Line 8]</v>
      </c>
      <c r="E166" s="102"/>
      <c r="F166" s="140" t="str">
        <f t="shared" si="20"/>
        <v>£000</v>
      </c>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E166" s="283"/>
      <c r="AG166" s="283"/>
      <c r="AI166" s="283"/>
      <c r="AK166" s="301"/>
    </row>
    <row r="167" spans="4:37" ht="12.75" customHeight="1" outlineLevel="1" x14ac:dyDescent="0.25">
      <c r="D167" s="139" t="str">
        <f>'Line Items'!D2345</f>
        <v>[Day 1 Assets Line 9]</v>
      </c>
      <c r="E167" s="102"/>
      <c r="F167" s="140" t="str">
        <f t="shared" si="20"/>
        <v>£000</v>
      </c>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E167" s="283"/>
      <c r="AG167" s="283"/>
      <c r="AI167" s="283"/>
      <c r="AK167" s="301"/>
    </row>
    <row r="168" spans="4:37" ht="12.75" customHeight="1" outlineLevel="1" x14ac:dyDescent="0.25">
      <c r="D168" s="139" t="str">
        <f>'Line Items'!D2346</f>
        <v>[Day 1 Assets Line 10]</v>
      </c>
      <c r="E168" s="102"/>
      <c r="F168" s="140" t="str">
        <f t="shared" si="20"/>
        <v>£000</v>
      </c>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E168" s="283"/>
      <c r="AG168" s="283"/>
      <c r="AI168" s="283"/>
      <c r="AK168" s="301"/>
    </row>
    <row r="169" spans="4:37" ht="12.75" customHeight="1" outlineLevel="1" x14ac:dyDescent="0.25">
      <c r="D169" s="139" t="str">
        <f>'Line Items'!D2347</f>
        <v>[Day 1 Assets Line 11]</v>
      </c>
      <c r="E169" s="102"/>
      <c r="F169" s="140" t="str">
        <f t="shared" si="20"/>
        <v>£000</v>
      </c>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E169" s="283"/>
      <c r="AG169" s="283"/>
      <c r="AI169" s="283"/>
      <c r="AK169" s="301"/>
    </row>
    <row r="170" spans="4:37" ht="12.75" customHeight="1" outlineLevel="1" x14ac:dyDescent="0.25">
      <c r="D170" s="139" t="str">
        <f>'Line Items'!D2348</f>
        <v>[Day 1 Assets Line 12]</v>
      </c>
      <c r="E170" s="102"/>
      <c r="F170" s="140" t="str">
        <f t="shared" si="20"/>
        <v>£000</v>
      </c>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E170" s="283"/>
      <c r="AG170" s="283"/>
      <c r="AI170" s="283"/>
      <c r="AK170" s="301"/>
    </row>
    <row r="171" spans="4:37" ht="12.75" customHeight="1" outlineLevel="1" x14ac:dyDescent="0.25">
      <c r="D171" s="139" t="str">
        <f>'Line Items'!D2349</f>
        <v>[Day 1 Assets Line 13]</v>
      </c>
      <c r="E171" s="102"/>
      <c r="F171" s="140" t="str">
        <f t="shared" si="20"/>
        <v>£000</v>
      </c>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E171" s="283"/>
      <c r="AG171" s="283"/>
      <c r="AI171" s="283"/>
      <c r="AK171" s="301"/>
    </row>
    <row r="172" spans="4:37" ht="12.75" customHeight="1" outlineLevel="1" x14ac:dyDescent="0.25">
      <c r="D172" s="139" t="str">
        <f>'Line Items'!D2350</f>
        <v>[Day 1 Assets Line 14]</v>
      </c>
      <c r="E172" s="102"/>
      <c r="F172" s="140" t="str">
        <f t="shared" si="20"/>
        <v>£000</v>
      </c>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E172" s="283"/>
      <c r="AG172" s="283"/>
      <c r="AI172" s="283"/>
      <c r="AK172" s="301"/>
    </row>
    <row r="173" spans="4:37" ht="12.75" customHeight="1" outlineLevel="1" x14ac:dyDescent="0.25">
      <c r="D173" s="139" t="str">
        <f>'Line Items'!D2351</f>
        <v>[Day 1 Assets Line 15]</v>
      </c>
      <c r="E173" s="102"/>
      <c r="F173" s="140" t="str">
        <f t="shared" si="20"/>
        <v>£000</v>
      </c>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E173" s="283"/>
      <c r="AG173" s="283"/>
      <c r="AI173" s="283"/>
      <c r="AK173" s="301"/>
    </row>
    <row r="174" spans="4:37" ht="12.75" customHeight="1" outlineLevel="1" x14ac:dyDescent="0.25">
      <c r="D174" s="139" t="str">
        <f>'Line Items'!D2352</f>
        <v>[Day 1 Assets Line 16]</v>
      </c>
      <c r="E174" s="102"/>
      <c r="F174" s="140" t="str">
        <f t="shared" si="20"/>
        <v>£000</v>
      </c>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E174" s="283"/>
      <c r="AG174" s="283"/>
      <c r="AI174" s="283"/>
      <c r="AK174" s="301"/>
    </row>
    <row r="175" spans="4:37" ht="12.75" customHeight="1" outlineLevel="1" x14ac:dyDescent="0.25">
      <c r="D175" s="139" t="str">
        <f>'Line Items'!D2353</f>
        <v>[Day 1 Assets Line 17]</v>
      </c>
      <c r="E175" s="102"/>
      <c r="F175" s="140" t="str">
        <f t="shared" si="20"/>
        <v>£000</v>
      </c>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E175" s="283"/>
      <c r="AG175" s="283"/>
      <c r="AI175" s="283"/>
      <c r="AK175" s="301"/>
    </row>
    <row r="176" spans="4:37" ht="12.75" customHeight="1" outlineLevel="1" x14ac:dyDescent="0.25">
      <c r="D176" s="139" t="str">
        <f>'Line Items'!D2354</f>
        <v>[Day 1 Assets Line 18]</v>
      </c>
      <c r="E176" s="102"/>
      <c r="F176" s="140" t="str">
        <f t="shared" si="20"/>
        <v>£000</v>
      </c>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E176" s="283"/>
      <c r="AG176" s="283"/>
      <c r="AI176" s="283"/>
      <c r="AK176" s="301"/>
    </row>
    <row r="177" spans="2:37" ht="12.75" customHeight="1" outlineLevel="1" x14ac:dyDescent="0.25">
      <c r="D177" s="139" t="str">
        <f>'Line Items'!D2355</f>
        <v>[Day 1 Assets Line 19]</v>
      </c>
      <c r="E177" s="102"/>
      <c r="F177" s="140" t="str">
        <f t="shared" si="20"/>
        <v>£000</v>
      </c>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E177" s="283"/>
      <c r="AG177" s="283"/>
      <c r="AI177" s="283"/>
      <c r="AK177" s="301"/>
    </row>
    <row r="178" spans="2:37" ht="12.75" customHeight="1" outlineLevel="1" x14ac:dyDescent="0.25">
      <c r="D178" s="139" t="str">
        <f>'Line Items'!D2356</f>
        <v>[Day 1 Assets Line 20]</v>
      </c>
      <c r="E178" s="102"/>
      <c r="F178" s="140" t="str">
        <f t="shared" si="20"/>
        <v>£000</v>
      </c>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E178" s="283"/>
      <c r="AG178" s="283"/>
      <c r="AI178" s="283"/>
      <c r="AK178" s="301"/>
    </row>
    <row r="179" spans="2:37" ht="12.75" customHeight="1" outlineLevel="1" x14ac:dyDescent="0.25">
      <c r="D179" s="139" t="str">
        <f>'Line Items'!D2357</f>
        <v>[Day 1 Assets Line 21]</v>
      </c>
      <c r="E179" s="102"/>
      <c r="F179" s="140" t="str">
        <f t="shared" si="20"/>
        <v>£000</v>
      </c>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E179" s="283"/>
      <c r="AG179" s="283"/>
      <c r="AI179" s="283"/>
      <c r="AK179" s="301"/>
    </row>
    <row r="180" spans="2:37" ht="12.75" customHeight="1" outlineLevel="1" x14ac:dyDescent="0.25">
      <c r="D180" s="139" t="str">
        <f>'Line Items'!D2358</f>
        <v>[Day 1 Assets Line 22]</v>
      </c>
      <c r="E180" s="102"/>
      <c r="F180" s="140" t="str">
        <f t="shared" si="20"/>
        <v>£000</v>
      </c>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E180" s="283"/>
      <c r="AG180" s="283"/>
      <c r="AI180" s="283"/>
      <c r="AK180" s="301"/>
    </row>
    <row r="181" spans="2:37" ht="12.75" customHeight="1" outlineLevel="1" x14ac:dyDescent="0.25">
      <c r="D181" s="139" t="str">
        <f>'Line Items'!D2359</f>
        <v>[Day 1 Assets Line 23]</v>
      </c>
      <c r="E181" s="102"/>
      <c r="F181" s="140" t="str">
        <f t="shared" si="20"/>
        <v>£000</v>
      </c>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E181" s="283"/>
      <c r="AG181" s="283"/>
      <c r="AI181" s="283"/>
      <c r="AK181" s="301"/>
    </row>
    <row r="182" spans="2:37" ht="12.75" customHeight="1" outlineLevel="1" x14ac:dyDescent="0.25">
      <c r="D182" s="139" t="str">
        <f>'Line Items'!D2360</f>
        <v>[Day 1 Assets Line 24]</v>
      </c>
      <c r="E182" s="102"/>
      <c r="F182" s="140" t="str">
        <f t="shared" si="20"/>
        <v>£000</v>
      </c>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E182" s="283"/>
      <c r="AG182" s="283"/>
      <c r="AI182" s="283"/>
      <c r="AK182" s="301"/>
    </row>
    <row r="183" spans="2:37" ht="12.75" customHeight="1" outlineLevel="1" x14ac:dyDescent="0.25">
      <c r="D183" s="139" t="str">
        <f>'Line Items'!D2361</f>
        <v>[Day 1 Assets Line 25]</v>
      </c>
      <c r="E183" s="102"/>
      <c r="F183" s="140" t="str">
        <f t="shared" si="20"/>
        <v>£000</v>
      </c>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E183" s="283"/>
      <c r="AG183" s="283"/>
      <c r="AI183" s="283"/>
      <c r="AK183" s="301"/>
    </row>
    <row r="184" spans="2:37" ht="12.75" customHeight="1" outlineLevel="1" x14ac:dyDescent="0.25">
      <c r="D184" s="139" t="str">
        <f>'Line Items'!D2362</f>
        <v>[Day 1 Assets Line 26]</v>
      </c>
      <c r="E184" s="102"/>
      <c r="F184" s="140" t="str">
        <f t="shared" si="20"/>
        <v>£000</v>
      </c>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E184" s="283"/>
      <c r="AG184" s="283"/>
      <c r="AI184" s="283"/>
      <c r="AK184" s="301"/>
    </row>
    <row r="185" spans="2:37" ht="12.75" customHeight="1" outlineLevel="1" x14ac:dyDescent="0.25">
      <c r="D185" s="139" t="str">
        <f>'Line Items'!D2363</f>
        <v>[Day 1 Assets Line 27]</v>
      </c>
      <c r="E185" s="102"/>
      <c r="F185" s="140" t="str">
        <f t="shared" si="20"/>
        <v>£000</v>
      </c>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E185" s="283"/>
      <c r="AG185" s="283"/>
      <c r="AI185" s="283"/>
      <c r="AK185" s="301"/>
    </row>
    <row r="186" spans="2:37" ht="12.75" customHeight="1" outlineLevel="1" x14ac:dyDescent="0.25">
      <c r="D186" s="139" t="str">
        <f>'Line Items'!D2364</f>
        <v>[Day 1 Assets Line 28]</v>
      </c>
      <c r="E186" s="102"/>
      <c r="F186" s="140" t="str">
        <f t="shared" si="20"/>
        <v>£000</v>
      </c>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E186" s="283"/>
      <c r="AG186" s="283"/>
      <c r="AI186" s="283"/>
      <c r="AK186" s="301"/>
    </row>
    <row r="187" spans="2:37" ht="12.75" customHeight="1" outlineLevel="1" x14ac:dyDescent="0.25">
      <c r="D187" s="139" t="str">
        <f>'Line Items'!D2365</f>
        <v>[Day 1 Assets Line 29]</v>
      </c>
      <c r="E187" s="102"/>
      <c r="F187" s="140" t="str">
        <f t="shared" si="20"/>
        <v>£000</v>
      </c>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E187" s="283"/>
      <c r="AG187" s="283"/>
      <c r="AI187" s="283"/>
      <c r="AK187" s="301"/>
    </row>
    <row r="188" spans="2:37" ht="12.75" customHeight="1" outlineLevel="1" x14ac:dyDescent="0.25">
      <c r="D188" s="111" t="str">
        <f>'Line Items'!D2366</f>
        <v>[Day 1 Assets Line 30]</v>
      </c>
      <c r="E188" s="287"/>
      <c r="F188" s="150" t="str">
        <f t="shared" si="20"/>
        <v>£000</v>
      </c>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E188" s="288"/>
      <c r="AG188" s="288"/>
      <c r="AI188" s="288"/>
      <c r="AK188" s="302"/>
    </row>
    <row r="189" spans="2:37" ht="12.75" customHeight="1" outlineLevel="1" x14ac:dyDescent="0.25">
      <c r="G189" s="103"/>
      <c r="H189" s="103"/>
      <c r="I189" s="103"/>
      <c r="J189" s="103"/>
      <c r="K189" s="103"/>
      <c r="L189" s="103"/>
      <c r="M189" s="103"/>
      <c r="N189" s="103"/>
      <c r="O189" s="103"/>
      <c r="P189" s="103"/>
      <c r="Q189" s="103"/>
      <c r="R189" s="103"/>
      <c r="S189" s="103"/>
      <c r="T189" s="103"/>
      <c r="U189" s="103"/>
      <c r="V189" s="103"/>
      <c r="W189" s="103"/>
      <c r="X189" s="103"/>
      <c r="Y189" s="103"/>
      <c r="Z189" s="103"/>
      <c r="AA189" s="103"/>
      <c r="AB189" s="103"/>
      <c r="AC189" s="103"/>
      <c r="AE189" s="103"/>
      <c r="AG189" s="103"/>
      <c r="AI189" s="103"/>
    </row>
    <row r="190" spans="2:37" ht="12.75" customHeight="1" outlineLevel="1" x14ac:dyDescent="0.25">
      <c r="D190" s="292" t="str">
        <f>"Total "&amp;B157</f>
        <v>Total Opening Balances</v>
      </c>
      <c r="E190" s="308"/>
      <c r="F190" s="309" t="str">
        <f>F188</f>
        <v>£000</v>
      </c>
      <c r="G190" s="310">
        <f>SUM(G159:G188)</f>
        <v>0</v>
      </c>
      <c r="H190" s="310">
        <f>SUM(H159:H188)</f>
        <v>0</v>
      </c>
      <c r="I190" s="310">
        <f>SUM(I159:I188)</f>
        <v>0</v>
      </c>
      <c r="J190" s="310">
        <f>SUM(J159:J188)</f>
        <v>0</v>
      </c>
      <c r="K190" s="310">
        <f>SUM(K159:K188)</f>
        <v>0</v>
      </c>
      <c r="L190" s="310">
        <f t="shared" ref="L190:AC190" si="21">SUM(L159:L188)</f>
        <v>0</v>
      </c>
      <c r="M190" s="310">
        <f t="shared" si="21"/>
        <v>0</v>
      </c>
      <c r="N190" s="310">
        <f t="shared" si="21"/>
        <v>0</v>
      </c>
      <c r="O190" s="310">
        <f t="shared" si="21"/>
        <v>0</v>
      </c>
      <c r="P190" s="310">
        <f t="shared" si="21"/>
        <v>0</v>
      </c>
      <c r="Q190" s="310">
        <f t="shared" si="21"/>
        <v>0</v>
      </c>
      <c r="R190" s="310">
        <f t="shared" si="21"/>
        <v>0</v>
      </c>
      <c r="S190" s="310">
        <f t="shared" si="21"/>
        <v>0</v>
      </c>
      <c r="T190" s="310">
        <f t="shared" si="21"/>
        <v>0</v>
      </c>
      <c r="U190" s="310">
        <f t="shared" si="21"/>
        <v>0</v>
      </c>
      <c r="V190" s="310">
        <f t="shared" si="21"/>
        <v>0</v>
      </c>
      <c r="W190" s="310">
        <f t="shared" si="21"/>
        <v>0</v>
      </c>
      <c r="X190" s="310">
        <f t="shared" si="21"/>
        <v>0</v>
      </c>
      <c r="Y190" s="310">
        <f t="shared" si="21"/>
        <v>0</v>
      </c>
      <c r="Z190" s="310">
        <f t="shared" si="21"/>
        <v>0</v>
      </c>
      <c r="AA190" s="310">
        <f t="shared" si="21"/>
        <v>0</v>
      </c>
      <c r="AB190" s="310">
        <f t="shared" si="21"/>
        <v>0</v>
      </c>
      <c r="AC190" s="298">
        <f t="shared" si="21"/>
        <v>0</v>
      </c>
      <c r="AE190" s="299">
        <f>SUM(AE159:AE188)</f>
        <v>0</v>
      </c>
      <c r="AG190" s="299">
        <f>SUM(AG159:AG188)</f>
        <v>0</v>
      </c>
      <c r="AI190" s="299">
        <f>SUM(AI159:AI188)</f>
        <v>0</v>
      </c>
      <c r="AK190" s="296"/>
    </row>
    <row r="191" spans="2:37" x14ac:dyDescent="0.25">
      <c r="G191" s="103"/>
      <c r="H191" s="103"/>
      <c r="I191" s="103"/>
      <c r="J191" s="103"/>
      <c r="K191" s="103"/>
      <c r="L191" s="103"/>
      <c r="M191" s="103"/>
      <c r="N191" s="103"/>
      <c r="O191" s="103"/>
      <c r="P191" s="103"/>
      <c r="Q191" s="103"/>
      <c r="R191" s="103"/>
      <c r="S191" s="103"/>
      <c r="T191" s="103"/>
      <c r="U191" s="103"/>
      <c r="V191" s="103"/>
      <c r="W191" s="103"/>
      <c r="X191" s="103"/>
      <c r="Y191" s="103"/>
      <c r="Z191" s="103"/>
      <c r="AA191" s="103"/>
      <c r="AB191" s="103"/>
      <c r="AC191" s="103"/>
      <c r="AE191" s="103"/>
      <c r="AG191" s="103"/>
      <c r="AI191" s="103"/>
    </row>
    <row r="192" spans="2:37" ht="14.4" x14ac:dyDescent="0.25">
      <c r="B192" s="17" t="s">
        <v>693</v>
      </c>
      <c r="C192" s="17"/>
      <c r="D192" s="277"/>
      <c r="E192" s="277"/>
      <c r="F192" s="17"/>
      <c r="G192" s="388"/>
      <c r="H192" s="388"/>
      <c r="I192" s="388"/>
      <c r="J192" s="388"/>
      <c r="K192" s="388"/>
      <c r="L192" s="388"/>
      <c r="M192" s="388"/>
      <c r="N192" s="388"/>
      <c r="O192" s="388"/>
      <c r="P192" s="388"/>
      <c r="Q192" s="388"/>
      <c r="R192" s="388"/>
      <c r="S192" s="388"/>
      <c r="T192" s="388"/>
      <c r="U192" s="388"/>
      <c r="V192" s="388"/>
      <c r="W192" s="388"/>
      <c r="X192" s="388"/>
      <c r="Y192" s="388"/>
      <c r="Z192" s="388"/>
      <c r="AA192" s="388"/>
      <c r="AB192" s="388"/>
      <c r="AC192" s="388"/>
      <c r="AD192" s="17"/>
      <c r="AE192" s="388"/>
      <c r="AF192" s="17"/>
      <c r="AG192" s="388"/>
      <c r="AH192" s="17"/>
      <c r="AI192" s="388"/>
      <c r="AJ192" s="17"/>
      <c r="AK192" s="17"/>
    </row>
    <row r="193" spans="4:37" ht="12.75" customHeight="1" outlineLevel="1" x14ac:dyDescent="0.25">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E193" s="103"/>
      <c r="AG193" s="103"/>
      <c r="AI193" s="103"/>
    </row>
    <row r="194" spans="4:37" ht="12.75" customHeight="1" outlineLevel="1" x14ac:dyDescent="0.25">
      <c r="D194" s="345" t="str">
        <f t="shared" ref="D194:D223" si="22">D159</f>
        <v>[Day 1 Assets Line 1]</v>
      </c>
      <c r="E194" s="346"/>
      <c r="F194" s="353" t="str">
        <f>F159</f>
        <v>£000</v>
      </c>
      <c r="G194" s="348"/>
      <c r="H194" s="348"/>
      <c r="I194" s="348"/>
      <c r="J194" s="348"/>
      <c r="K194" s="348"/>
      <c r="L194" s="348"/>
      <c r="M194" s="348"/>
      <c r="N194" s="348"/>
      <c r="O194" s="348"/>
      <c r="P194" s="348"/>
      <c r="Q194" s="348"/>
      <c r="R194" s="348"/>
      <c r="S194" s="348"/>
      <c r="T194" s="348"/>
      <c r="U194" s="348"/>
      <c r="V194" s="348"/>
      <c r="W194" s="348"/>
      <c r="X194" s="348"/>
      <c r="Y194" s="348"/>
      <c r="Z194" s="348"/>
      <c r="AA194" s="348"/>
      <c r="AB194" s="348"/>
      <c r="AC194" s="360"/>
      <c r="AE194" s="359"/>
      <c r="AG194" s="359"/>
      <c r="AI194" s="359"/>
      <c r="AK194" s="356"/>
    </row>
    <row r="195" spans="4:37" ht="12.75" customHeight="1" outlineLevel="1" x14ac:dyDescent="0.25">
      <c r="D195" s="139" t="str">
        <f t="shared" si="22"/>
        <v>[Day 1 Assets Line 2]</v>
      </c>
      <c r="E195" s="102"/>
      <c r="F195" s="140" t="str">
        <f t="shared" ref="F195:F223" si="23">F160</f>
        <v>£000</v>
      </c>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4"/>
      <c r="AE195" s="285"/>
      <c r="AG195" s="285"/>
      <c r="AI195" s="285"/>
      <c r="AK195" s="301"/>
    </row>
    <row r="196" spans="4:37" ht="12.75" customHeight="1" outlineLevel="1" x14ac:dyDescent="0.25">
      <c r="D196" s="139" t="str">
        <f t="shared" si="22"/>
        <v>[Day 1 Assets Line 3]</v>
      </c>
      <c r="E196" s="102"/>
      <c r="F196" s="140" t="str">
        <f t="shared" si="23"/>
        <v>£000</v>
      </c>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4"/>
      <c r="AE196" s="285"/>
      <c r="AG196" s="285"/>
      <c r="AI196" s="285"/>
      <c r="AK196" s="301"/>
    </row>
    <row r="197" spans="4:37" ht="12.75" customHeight="1" outlineLevel="1" x14ac:dyDescent="0.25">
      <c r="D197" s="139" t="str">
        <f t="shared" si="22"/>
        <v>[Day 1 Assets Line 4]</v>
      </c>
      <c r="E197" s="102"/>
      <c r="F197" s="140" t="str">
        <f t="shared" si="23"/>
        <v>£000</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4"/>
      <c r="AE197" s="285"/>
      <c r="AG197" s="285"/>
      <c r="AI197" s="285"/>
      <c r="AK197" s="301"/>
    </row>
    <row r="198" spans="4:37" ht="12.75" customHeight="1" outlineLevel="1" x14ac:dyDescent="0.25">
      <c r="D198" s="139" t="str">
        <f t="shared" si="22"/>
        <v>[Day 1 Assets Line 5]</v>
      </c>
      <c r="E198" s="102"/>
      <c r="F198" s="140" t="str">
        <f t="shared" si="23"/>
        <v>£000</v>
      </c>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4"/>
      <c r="AE198" s="285"/>
      <c r="AG198" s="285"/>
      <c r="AI198" s="285"/>
      <c r="AK198" s="301"/>
    </row>
    <row r="199" spans="4:37" ht="12.75" customHeight="1" outlineLevel="1" x14ac:dyDescent="0.25">
      <c r="D199" s="139" t="str">
        <f t="shared" si="22"/>
        <v>[Day 1 Assets Line 6]</v>
      </c>
      <c r="E199" s="102"/>
      <c r="F199" s="140" t="str">
        <f t="shared" si="23"/>
        <v>£000</v>
      </c>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4"/>
      <c r="AE199" s="285"/>
      <c r="AG199" s="285"/>
      <c r="AI199" s="285"/>
      <c r="AK199" s="301"/>
    </row>
    <row r="200" spans="4:37" ht="12.75" customHeight="1" outlineLevel="1" x14ac:dyDescent="0.25">
      <c r="D200" s="139" t="str">
        <f t="shared" si="22"/>
        <v>[Day 1 Assets Line 7]</v>
      </c>
      <c r="E200" s="102"/>
      <c r="F200" s="140" t="str">
        <f t="shared" si="23"/>
        <v>£000</v>
      </c>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4"/>
      <c r="AE200" s="285"/>
      <c r="AG200" s="285"/>
      <c r="AI200" s="285"/>
      <c r="AK200" s="301"/>
    </row>
    <row r="201" spans="4:37" ht="12.75" customHeight="1" outlineLevel="1" x14ac:dyDescent="0.25">
      <c r="D201" s="139" t="str">
        <f t="shared" si="22"/>
        <v>[Day 1 Assets Line 8]</v>
      </c>
      <c r="E201" s="102"/>
      <c r="F201" s="140" t="str">
        <f t="shared" si="23"/>
        <v>£000</v>
      </c>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4"/>
      <c r="AE201" s="285"/>
      <c r="AG201" s="285"/>
      <c r="AI201" s="285"/>
      <c r="AK201" s="301"/>
    </row>
    <row r="202" spans="4:37" ht="12.75" customHeight="1" outlineLevel="1" x14ac:dyDescent="0.25">
      <c r="D202" s="139" t="str">
        <f t="shared" si="22"/>
        <v>[Day 1 Assets Line 9]</v>
      </c>
      <c r="E202" s="102"/>
      <c r="F202" s="140" t="str">
        <f t="shared" si="23"/>
        <v>£000</v>
      </c>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4"/>
      <c r="AE202" s="285"/>
      <c r="AG202" s="285"/>
      <c r="AI202" s="285"/>
      <c r="AK202" s="301"/>
    </row>
    <row r="203" spans="4:37" ht="12.75" customHeight="1" outlineLevel="1" x14ac:dyDescent="0.25">
      <c r="D203" s="139" t="str">
        <f t="shared" si="22"/>
        <v>[Day 1 Assets Line 10]</v>
      </c>
      <c r="E203" s="102"/>
      <c r="F203" s="140" t="str">
        <f t="shared" si="23"/>
        <v>£000</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4"/>
      <c r="AE203" s="285"/>
      <c r="AG203" s="285"/>
      <c r="AI203" s="285"/>
      <c r="AK203" s="301"/>
    </row>
    <row r="204" spans="4:37" ht="12.75" customHeight="1" outlineLevel="1" x14ac:dyDescent="0.25">
      <c r="D204" s="139" t="str">
        <f t="shared" si="22"/>
        <v>[Day 1 Assets Line 11]</v>
      </c>
      <c r="E204" s="102"/>
      <c r="F204" s="140" t="str">
        <f t="shared" si="23"/>
        <v>£000</v>
      </c>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4"/>
      <c r="AE204" s="285"/>
      <c r="AG204" s="285"/>
      <c r="AI204" s="285"/>
      <c r="AK204" s="301"/>
    </row>
    <row r="205" spans="4:37" ht="12.75" customHeight="1" outlineLevel="1" x14ac:dyDescent="0.25">
      <c r="D205" s="139" t="str">
        <f t="shared" si="22"/>
        <v>[Day 1 Assets Line 12]</v>
      </c>
      <c r="E205" s="102"/>
      <c r="F205" s="140" t="str">
        <f t="shared" si="23"/>
        <v>£000</v>
      </c>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4"/>
      <c r="AE205" s="285"/>
      <c r="AG205" s="285"/>
      <c r="AI205" s="285"/>
      <c r="AK205" s="301"/>
    </row>
    <row r="206" spans="4:37" ht="12.75" customHeight="1" outlineLevel="1" x14ac:dyDescent="0.25">
      <c r="D206" s="139" t="str">
        <f t="shared" si="22"/>
        <v>[Day 1 Assets Line 13]</v>
      </c>
      <c r="E206" s="102"/>
      <c r="F206" s="140" t="str">
        <f t="shared" si="23"/>
        <v>£000</v>
      </c>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4"/>
      <c r="AE206" s="285"/>
      <c r="AG206" s="285"/>
      <c r="AI206" s="285"/>
      <c r="AK206" s="301"/>
    </row>
    <row r="207" spans="4:37" ht="12.75" customHeight="1" outlineLevel="1" x14ac:dyDescent="0.25">
      <c r="D207" s="139" t="str">
        <f t="shared" si="22"/>
        <v>[Day 1 Assets Line 14]</v>
      </c>
      <c r="E207" s="102"/>
      <c r="F207" s="140" t="str">
        <f t="shared" si="23"/>
        <v>£000</v>
      </c>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4"/>
      <c r="AE207" s="285"/>
      <c r="AG207" s="285"/>
      <c r="AI207" s="285"/>
      <c r="AK207" s="301"/>
    </row>
    <row r="208" spans="4:37" ht="12.75" customHeight="1" outlineLevel="1" x14ac:dyDescent="0.25">
      <c r="D208" s="139" t="str">
        <f t="shared" si="22"/>
        <v>[Day 1 Assets Line 15]</v>
      </c>
      <c r="E208" s="102"/>
      <c r="F208" s="140" t="str">
        <f t="shared" si="23"/>
        <v>£000</v>
      </c>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4"/>
      <c r="AE208" s="285"/>
      <c r="AG208" s="285"/>
      <c r="AI208" s="285"/>
      <c r="AK208" s="301"/>
    </row>
    <row r="209" spans="4:37" ht="12.75" customHeight="1" outlineLevel="1" x14ac:dyDescent="0.25">
      <c r="D209" s="139" t="str">
        <f t="shared" si="22"/>
        <v>[Day 1 Assets Line 16]</v>
      </c>
      <c r="E209" s="102"/>
      <c r="F209" s="140" t="str">
        <f t="shared" si="23"/>
        <v>£000</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4"/>
      <c r="AE209" s="285"/>
      <c r="AG209" s="285"/>
      <c r="AI209" s="285"/>
      <c r="AK209" s="301"/>
    </row>
    <row r="210" spans="4:37" ht="12.75" customHeight="1" outlineLevel="1" x14ac:dyDescent="0.25">
      <c r="D210" s="139" t="str">
        <f t="shared" si="22"/>
        <v>[Day 1 Assets Line 17]</v>
      </c>
      <c r="E210" s="102"/>
      <c r="F210" s="140" t="str">
        <f t="shared" si="23"/>
        <v>£000</v>
      </c>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4"/>
      <c r="AE210" s="285"/>
      <c r="AG210" s="285"/>
      <c r="AI210" s="285"/>
      <c r="AK210" s="301"/>
    </row>
    <row r="211" spans="4:37" ht="12.75" customHeight="1" outlineLevel="1" x14ac:dyDescent="0.25">
      <c r="D211" s="139" t="str">
        <f t="shared" si="22"/>
        <v>[Day 1 Assets Line 18]</v>
      </c>
      <c r="E211" s="102"/>
      <c r="F211" s="140" t="str">
        <f t="shared" si="23"/>
        <v>£000</v>
      </c>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4"/>
      <c r="AE211" s="285"/>
      <c r="AG211" s="285"/>
      <c r="AI211" s="285"/>
      <c r="AK211" s="301"/>
    </row>
    <row r="212" spans="4:37" ht="12.75" customHeight="1" outlineLevel="1" x14ac:dyDescent="0.25">
      <c r="D212" s="139" t="str">
        <f t="shared" si="22"/>
        <v>[Day 1 Assets Line 19]</v>
      </c>
      <c r="E212" s="102"/>
      <c r="F212" s="140" t="str">
        <f t="shared" si="23"/>
        <v>£000</v>
      </c>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4"/>
      <c r="AE212" s="285"/>
      <c r="AG212" s="285"/>
      <c r="AI212" s="285"/>
      <c r="AK212" s="301"/>
    </row>
    <row r="213" spans="4:37" ht="12.75" customHeight="1" outlineLevel="1" x14ac:dyDescent="0.25">
      <c r="D213" s="139" t="str">
        <f t="shared" si="22"/>
        <v>[Day 1 Assets Line 20]</v>
      </c>
      <c r="E213" s="102"/>
      <c r="F213" s="140" t="str">
        <f t="shared" si="23"/>
        <v>£000</v>
      </c>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4"/>
      <c r="AE213" s="285"/>
      <c r="AG213" s="285"/>
      <c r="AI213" s="285"/>
      <c r="AK213" s="301"/>
    </row>
    <row r="214" spans="4:37" ht="12.75" customHeight="1" outlineLevel="1" x14ac:dyDescent="0.25">
      <c r="D214" s="139" t="str">
        <f t="shared" si="22"/>
        <v>[Day 1 Assets Line 21]</v>
      </c>
      <c r="E214" s="102"/>
      <c r="F214" s="140" t="str">
        <f t="shared" si="23"/>
        <v>£000</v>
      </c>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4"/>
      <c r="AE214" s="285"/>
      <c r="AG214" s="285"/>
      <c r="AI214" s="285"/>
      <c r="AK214" s="301"/>
    </row>
    <row r="215" spans="4:37" ht="12.75" customHeight="1" outlineLevel="1" x14ac:dyDescent="0.25">
      <c r="D215" s="139" t="str">
        <f t="shared" si="22"/>
        <v>[Day 1 Assets Line 22]</v>
      </c>
      <c r="E215" s="102"/>
      <c r="F215" s="140" t="str">
        <f t="shared" si="23"/>
        <v>£000</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4"/>
      <c r="AE215" s="285"/>
      <c r="AG215" s="285"/>
      <c r="AI215" s="285"/>
      <c r="AK215" s="301"/>
    </row>
    <row r="216" spans="4:37" ht="12.75" customHeight="1" outlineLevel="1" x14ac:dyDescent="0.25">
      <c r="D216" s="139" t="str">
        <f t="shared" si="22"/>
        <v>[Day 1 Assets Line 23]</v>
      </c>
      <c r="E216" s="102"/>
      <c r="F216" s="140" t="str">
        <f t="shared" si="23"/>
        <v>£000</v>
      </c>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4"/>
      <c r="AE216" s="285"/>
      <c r="AG216" s="285"/>
      <c r="AI216" s="285"/>
      <c r="AK216" s="301"/>
    </row>
    <row r="217" spans="4:37" ht="12.75" customHeight="1" outlineLevel="1" x14ac:dyDescent="0.25">
      <c r="D217" s="139" t="str">
        <f t="shared" si="22"/>
        <v>[Day 1 Assets Line 24]</v>
      </c>
      <c r="E217" s="102"/>
      <c r="F217" s="140" t="str">
        <f t="shared" si="23"/>
        <v>£000</v>
      </c>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4"/>
      <c r="AE217" s="285"/>
      <c r="AG217" s="285"/>
      <c r="AI217" s="285"/>
      <c r="AK217" s="301"/>
    </row>
    <row r="218" spans="4:37" ht="12.75" customHeight="1" outlineLevel="1" x14ac:dyDescent="0.25">
      <c r="D218" s="139" t="str">
        <f t="shared" si="22"/>
        <v>[Day 1 Assets Line 25]</v>
      </c>
      <c r="E218" s="102"/>
      <c r="F218" s="140" t="str">
        <f t="shared" si="23"/>
        <v>£000</v>
      </c>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4"/>
      <c r="AE218" s="285"/>
      <c r="AG218" s="285"/>
      <c r="AI218" s="285"/>
      <c r="AK218" s="301"/>
    </row>
    <row r="219" spans="4:37" ht="12.75" customHeight="1" outlineLevel="1" x14ac:dyDescent="0.25">
      <c r="D219" s="139" t="str">
        <f t="shared" si="22"/>
        <v>[Day 1 Assets Line 26]</v>
      </c>
      <c r="E219" s="102"/>
      <c r="F219" s="140" t="str">
        <f t="shared" si="23"/>
        <v>£000</v>
      </c>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4"/>
      <c r="AE219" s="285"/>
      <c r="AG219" s="285"/>
      <c r="AI219" s="285"/>
      <c r="AK219" s="301"/>
    </row>
    <row r="220" spans="4:37" ht="12.75" customHeight="1" outlineLevel="1" x14ac:dyDescent="0.25">
      <c r="D220" s="139" t="str">
        <f t="shared" si="22"/>
        <v>[Day 1 Assets Line 27]</v>
      </c>
      <c r="E220" s="102"/>
      <c r="F220" s="140" t="str">
        <f t="shared" si="23"/>
        <v>£000</v>
      </c>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4"/>
      <c r="AE220" s="285"/>
      <c r="AG220" s="285"/>
      <c r="AI220" s="285"/>
      <c r="AK220" s="301"/>
    </row>
    <row r="221" spans="4:37" ht="12.75" customHeight="1" outlineLevel="1" x14ac:dyDescent="0.25">
      <c r="D221" s="139" t="str">
        <f t="shared" si="22"/>
        <v>[Day 1 Assets Line 28]</v>
      </c>
      <c r="E221" s="102"/>
      <c r="F221" s="140" t="str">
        <f t="shared" si="23"/>
        <v>£000</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4"/>
      <c r="AE221" s="285"/>
      <c r="AG221" s="285"/>
      <c r="AI221" s="285"/>
      <c r="AK221" s="301"/>
    </row>
    <row r="222" spans="4:37" ht="12.75" customHeight="1" outlineLevel="1" x14ac:dyDescent="0.25">
      <c r="D222" s="139" t="str">
        <f t="shared" si="22"/>
        <v>[Day 1 Assets Line 29]</v>
      </c>
      <c r="E222" s="102"/>
      <c r="F222" s="140" t="str">
        <f t="shared" si="23"/>
        <v>£000</v>
      </c>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4"/>
      <c r="AE222" s="285"/>
      <c r="AG222" s="285"/>
      <c r="AI222" s="285"/>
      <c r="AK222" s="301"/>
    </row>
    <row r="223" spans="4:37" ht="12.75" customHeight="1" outlineLevel="1" x14ac:dyDescent="0.25">
      <c r="D223" s="111" t="str">
        <f t="shared" si="22"/>
        <v>[Day 1 Assets Line 30]</v>
      </c>
      <c r="E223" s="287"/>
      <c r="F223" s="150" t="str">
        <f t="shared" si="23"/>
        <v>£000</v>
      </c>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9"/>
      <c r="AE223" s="290"/>
      <c r="AG223" s="290"/>
      <c r="AI223" s="290"/>
      <c r="AK223" s="302"/>
    </row>
    <row r="224" spans="4:37" ht="12.75" customHeight="1" outlineLevel="1" x14ac:dyDescent="0.25">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E224" s="103"/>
      <c r="AG224" s="103"/>
      <c r="AI224" s="103"/>
    </row>
    <row r="225" spans="2:37" ht="12.75" customHeight="1" outlineLevel="1" x14ac:dyDescent="0.25">
      <c r="D225" s="292" t="str">
        <f>"Total "&amp;B192</f>
        <v>Total Additions</v>
      </c>
      <c r="E225" s="308"/>
      <c r="F225" s="309" t="str">
        <f>F223</f>
        <v>£000</v>
      </c>
      <c r="G225" s="310">
        <f>SUM(G194:G223)</f>
        <v>0</v>
      </c>
      <c r="H225" s="310">
        <f>SUM(H194:H223)</f>
        <v>0</v>
      </c>
      <c r="I225" s="310">
        <f>SUM(I194:I223)</f>
        <v>0</v>
      </c>
      <c r="J225" s="310">
        <f>SUM(J194:J223)</f>
        <v>0</v>
      </c>
      <c r="K225" s="310">
        <f t="shared" ref="K225:AC225" si="24">SUM(K194:K223)</f>
        <v>0</v>
      </c>
      <c r="L225" s="310">
        <f t="shared" si="24"/>
        <v>0</v>
      </c>
      <c r="M225" s="310">
        <f t="shared" si="24"/>
        <v>0</v>
      </c>
      <c r="N225" s="310">
        <f t="shared" si="24"/>
        <v>0</v>
      </c>
      <c r="O225" s="310">
        <f t="shared" si="24"/>
        <v>0</v>
      </c>
      <c r="P225" s="310">
        <f t="shared" si="24"/>
        <v>0</v>
      </c>
      <c r="Q225" s="310">
        <f t="shared" si="24"/>
        <v>0</v>
      </c>
      <c r="R225" s="310">
        <f t="shared" si="24"/>
        <v>0</v>
      </c>
      <c r="S225" s="310">
        <f t="shared" si="24"/>
        <v>0</v>
      </c>
      <c r="T225" s="310">
        <f t="shared" si="24"/>
        <v>0</v>
      </c>
      <c r="U225" s="310">
        <f t="shared" si="24"/>
        <v>0</v>
      </c>
      <c r="V225" s="310">
        <f t="shared" si="24"/>
        <v>0</v>
      </c>
      <c r="W225" s="310">
        <f t="shared" si="24"/>
        <v>0</v>
      </c>
      <c r="X225" s="310">
        <f t="shared" si="24"/>
        <v>0</v>
      </c>
      <c r="Y225" s="310">
        <f t="shared" si="24"/>
        <v>0</v>
      </c>
      <c r="Z225" s="310">
        <f t="shared" si="24"/>
        <v>0</v>
      </c>
      <c r="AA225" s="310">
        <f t="shared" si="24"/>
        <v>0</v>
      </c>
      <c r="AB225" s="310">
        <f t="shared" si="24"/>
        <v>0</v>
      </c>
      <c r="AC225" s="298">
        <f t="shared" si="24"/>
        <v>0</v>
      </c>
      <c r="AE225" s="299">
        <f>SUM(AE194:AE223)</f>
        <v>0</v>
      </c>
      <c r="AG225" s="299">
        <f>SUM(AG194:AG223)</f>
        <v>0</v>
      </c>
      <c r="AI225" s="299">
        <f>SUM(AI194:AI223)</f>
        <v>0</v>
      </c>
      <c r="AK225" s="296"/>
    </row>
    <row r="226" spans="2:37" x14ac:dyDescent="0.25">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103"/>
      <c r="AE226" s="103"/>
      <c r="AG226" s="103"/>
      <c r="AH226" s="103"/>
      <c r="AI226" s="103"/>
    </row>
    <row r="227" spans="2:37" ht="14.4" x14ac:dyDescent="0.25">
      <c r="B227" s="17" t="s">
        <v>694</v>
      </c>
      <c r="C227" s="17"/>
      <c r="D227" s="277"/>
      <c r="E227" s="277"/>
      <c r="F227" s="17"/>
      <c r="G227" s="388"/>
      <c r="H227" s="388"/>
      <c r="I227" s="388"/>
      <c r="J227" s="388"/>
      <c r="K227" s="388"/>
      <c r="L227" s="388"/>
      <c r="M227" s="388"/>
      <c r="N227" s="388"/>
      <c r="O227" s="388"/>
      <c r="P227" s="388"/>
      <c r="Q227" s="388"/>
      <c r="R227" s="388"/>
      <c r="S227" s="388"/>
      <c r="T227" s="388"/>
      <c r="U227" s="388"/>
      <c r="V227" s="388"/>
      <c r="W227" s="388"/>
      <c r="X227" s="388"/>
      <c r="Y227" s="388"/>
      <c r="Z227" s="388"/>
      <c r="AA227" s="388"/>
      <c r="AB227" s="388"/>
      <c r="AC227" s="388"/>
      <c r="AD227" s="17"/>
      <c r="AE227" s="388"/>
      <c r="AF227" s="17"/>
      <c r="AG227" s="527"/>
      <c r="AH227" s="17"/>
      <c r="AI227" s="388"/>
      <c r="AJ227" s="17"/>
      <c r="AK227" s="17"/>
    </row>
    <row r="228" spans="2:37" ht="12.75" customHeight="1" outlineLevel="1" x14ac:dyDescent="0.25">
      <c r="G228" s="103"/>
      <c r="H228" s="103"/>
      <c r="I228" s="103"/>
      <c r="J228" s="103"/>
      <c r="K228" s="103"/>
      <c r="L228" s="103"/>
      <c r="M228" s="103"/>
      <c r="N228" s="103"/>
      <c r="O228" s="103"/>
      <c r="P228" s="103"/>
      <c r="Q228" s="103"/>
      <c r="R228" s="103"/>
      <c r="S228" s="103"/>
      <c r="T228" s="103"/>
      <c r="U228" s="103"/>
      <c r="V228" s="103"/>
      <c r="W228" s="103"/>
      <c r="X228" s="103"/>
      <c r="Y228" s="103"/>
      <c r="Z228" s="103"/>
      <c r="AA228" s="103"/>
      <c r="AB228" s="103"/>
      <c r="AC228" s="103"/>
      <c r="AE228" s="103"/>
      <c r="AG228" s="103"/>
      <c r="AI228" s="103"/>
    </row>
    <row r="229" spans="2:37" ht="12.75" customHeight="1" outlineLevel="1" x14ac:dyDescent="0.25">
      <c r="D229" s="345" t="str">
        <f t="shared" ref="D229:D258" si="25">D194</f>
        <v>[Day 1 Assets Line 1]</v>
      </c>
      <c r="E229" s="346"/>
      <c r="F229" s="353" t="str">
        <f>F194</f>
        <v>£000</v>
      </c>
      <c r="G229" s="348"/>
      <c r="H229" s="348"/>
      <c r="I229" s="348"/>
      <c r="J229" s="348"/>
      <c r="K229" s="348"/>
      <c r="L229" s="348"/>
      <c r="M229" s="348"/>
      <c r="N229" s="348"/>
      <c r="O229" s="348"/>
      <c r="P229" s="348"/>
      <c r="Q229" s="348"/>
      <c r="R229" s="348"/>
      <c r="S229" s="348"/>
      <c r="T229" s="348"/>
      <c r="U229" s="348"/>
      <c r="V229" s="348"/>
      <c r="W229" s="348"/>
      <c r="X229" s="348"/>
      <c r="Y229" s="348"/>
      <c r="Z229" s="348"/>
      <c r="AA229" s="348"/>
      <c r="AB229" s="348"/>
      <c r="AC229" s="348"/>
      <c r="AE229" s="348"/>
      <c r="AG229" s="348"/>
      <c r="AI229" s="348"/>
      <c r="AK229" s="356"/>
    </row>
    <row r="230" spans="2:37" ht="12.75" customHeight="1" outlineLevel="1" x14ac:dyDescent="0.25">
      <c r="D230" s="139" t="str">
        <f t="shared" si="25"/>
        <v>[Day 1 Assets Line 2]</v>
      </c>
      <c r="E230" s="102"/>
      <c r="F230" s="140" t="str">
        <f t="shared" ref="F230:F258" si="26">F195</f>
        <v>£000</v>
      </c>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E230" s="283"/>
      <c r="AG230" s="283"/>
      <c r="AI230" s="283"/>
      <c r="AK230" s="301"/>
    </row>
    <row r="231" spans="2:37" ht="12.75" customHeight="1" outlineLevel="1" x14ac:dyDescent="0.25">
      <c r="D231" s="139" t="str">
        <f t="shared" si="25"/>
        <v>[Day 1 Assets Line 3]</v>
      </c>
      <c r="E231" s="102"/>
      <c r="F231" s="140" t="str">
        <f t="shared" si="26"/>
        <v>£000</v>
      </c>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E231" s="283"/>
      <c r="AG231" s="283"/>
      <c r="AI231" s="283"/>
      <c r="AK231" s="301"/>
    </row>
    <row r="232" spans="2:37" ht="12.75" customHeight="1" outlineLevel="1" x14ac:dyDescent="0.25">
      <c r="D232" s="139" t="str">
        <f t="shared" si="25"/>
        <v>[Day 1 Assets Line 4]</v>
      </c>
      <c r="E232" s="102"/>
      <c r="F232" s="140" t="str">
        <f t="shared" si="26"/>
        <v>£000</v>
      </c>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E232" s="283"/>
      <c r="AG232" s="283"/>
      <c r="AI232" s="283"/>
      <c r="AK232" s="301"/>
    </row>
    <row r="233" spans="2:37" ht="12.75" customHeight="1" outlineLevel="1" x14ac:dyDescent="0.25">
      <c r="D233" s="139" t="str">
        <f t="shared" si="25"/>
        <v>[Day 1 Assets Line 5]</v>
      </c>
      <c r="E233" s="102"/>
      <c r="F233" s="140" t="str">
        <f t="shared" si="26"/>
        <v>£000</v>
      </c>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E233" s="283"/>
      <c r="AG233" s="283"/>
      <c r="AI233" s="283"/>
      <c r="AK233" s="301"/>
    </row>
    <row r="234" spans="2:37" ht="12.75" customHeight="1" outlineLevel="1" x14ac:dyDescent="0.25">
      <c r="D234" s="139" t="str">
        <f t="shared" si="25"/>
        <v>[Day 1 Assets Line 6]</v>
      </c>
      <c r="E234" s="102"/>
      <c r="F234" s="140" t="str">
        <f t="shared" si="26"/>
        <v>£000</v>
      </c>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E234" s="283"/>
      <c r="AG234" s="283"/>
      <c r="AI234" s="283"/>
      <c r="AK234" s="301"/>
    </row>
    <row r="235" spans="2:37" ht="12.75" customHeight="1" outlineLevel="1" x14ac:dyDescent="0.25">
      <c r="D235" s="139" t="str">
        <f t="shared" si="25"/>
        <v>[Day 1 Assets Line 7]</v>
      </c>
      <c r="E235" s="102"/>
      <c r="F235" s="140" t="str">
        <f t="shared" si="26"/>
        <v>£000</v>
      </c>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E235" s="283"/>
      <c r="AG235" s="283"/>
      <c r="AI235" s="283"/>
      <c r="AK235" s="301"/>
    </row>
    <row r="236" spans="2:37" ht="12.75" customHeight="1" outlineLevel="1" x14ac:dyDescent="0.25">
      <c r="D236" s="139" t="str">
        <f t="shared" si="25"/>
        <v>[Day 1 Assets Line 8]</v>
      </c>
      <c r="E236" s="102"/>
      <c r="F236" s="140" t="str">
        <f t="shared" si="26"/>
        <v>£000</v>
      </c>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E236" s="283"/>
      <c r="AG236" s="283"/>
      <c r="AI236" s="283"/>
      <c r="AK236" s="301"/>
    </row>
    <row r="237" spans="2:37" ht="12.75" customHeight="1" outlineLevel="1" x14ac:dyDescent="0.25">
      <c r="D237" s="139" t="str">
        <f t="shared" si="25"/>
        <v>[Day 1 Assets Line 9]</v>
      </c>
      <c r="E237" s="102"/>
      <c r="F237" s="140" t="str">
        <f t="shared" si="26"/>
        <v>£000</v>
      </c>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E237" s="283"/>
      <c r="AG237" s="283"/>
      <c r="AI237" s="283"/>
      <c r="AK237" s="301"/>
    </row>
    <row r="238" spans="2:37" ht="12.75" customHeight="1" outlineLevel="1" x14ac:dyDescent="0.25">
      <c r="D238" s="139" t="str">
        <f t="shared" si="25"/>
        <v>[Day 1 Assets Line 10]</v>
      </c>
      <c r="E238" s="102"/>
      <c r="F238" s="140" t="str">
        <f t="shared" si="26"/>
        <v>£000</v>
      </c>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E238" s="283"/>
      <c r="AG238" s="283"/>
      <c r="AI238" s="283"/>
      <c r="AK238" s="301"/>
    </row>
    <row r="239" spans="2:37" ht="12.75" customHeight="1" outlineLevel="1" x14ac:dyDescent="0.25">
      <c r="D239" s="139" t="str">
        <f t="shared" si="25"/>
        <v>[Day 1 Assets Line 11]</v>
      </c>
      <c r="E239" s="102"/>
      <c r="F239" s="140" t="str">
        <f t="shared" si="26"/>
        <v>£000</v>
      </c>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E239" s="283"/>
      <c r="AG239" s="283"/>
      <c r="AI239" s="283"/>
      <c r="AK239" s="301"/>
    </row>
    <row r="240" spans="2:37" ht="12.75" customHeight="1" outlineLevel="1" x14ac:dyDescent="0.25">
      <c r="D240" s="139" t="str">
        <f t="shared" si="25"/>
        <v>[Day 1 Assets Line 12]</v>
      </c>
      <c r="E240" s="102"/>
      <c r="F240" s="140" t="str">
        <f t="shared" si="26"/>
        <v>£000</v>
      </c>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E240" s="283"/>
      <c r="AG240" s="283"/>
      <c r="AI240" s="283"/>
      <c r="AK240" s="301"/>
    </row>
    <row r="241" spans="4:37" ht="12.75" customHeight="1" outlineLevel="1" x14ac:dyDescent="0.25">
      <c r="D241" s="139" t="str">
        <f t="shared" si="25"/>
        <v>[Day 1 Assets Line 13]</v>
      </c>
      <c r="E241" s="102"/>
      <c r="F241" s="140" t="str">
        <f t="shared" si="26"/>
        <v>£000</v>
      </c>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E241" s="283"/>
      <c r="AG241" s="283"/>
      <c r="AI241" s="283"/>
      <c r="AK241" s="301"/>
    </row>
    <row r="242" spans="4:37" ht="12.75" customHeight="1" outlineLevel="1" x14ac:dyDescent="0.25">
      <c r="D242" s="139" t="str">
        <f t="shared" si="25"/>
        <v>[Day 1 Assets Line 14]</v>
      </c>
      <c r="E242" s="102"/>
      <c r="F242" s="140" t="str">
        <f t="shared" si="26"/>
        <v>£000</v>
      </c>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E242" s="283"/>
      <c r="AG242" s="283"/>
      <c r="AI242" s="283"/>
      <c r="AK242" s="301"/>
    </row>
    <row r="243" spans="4:37" ht="12.75" customHeight="1" outlineLevel="1" x14ac:dyDescent="0.25">
      <c r="D243" s="139" t="str">
        <f t="shared" si="25"/>
        <v>[Day 1 Assets Line 15]</v>
      </c>
      <c r="E243" s="102"/>
      <c r="F243" s="140" t="str">
        <f t="shared" si="26"/>
        <v>£000</v>
      </c>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E243" s="283"/>
      <c r="AG243" s="283"/>
      <c r="AI243" s="283"/>
      <c r="AK243" s="301"/>
    </row>
    <row r="244" spans="4:37" ht="12.75" customHeight="1" outlineLevel="1" x14ac:dyDescent="0.25">
      <c r="D244" s="139" t="str">
        <f t="shared" si="25"/>
        <v>[Day 1 Assets Line 16]</v>
      </c>
      <c r="E244" s="102"/>
      <c r="F244" s="140" t="str">
        <f t="shared" si="26"/>
        <v>£000</v>
      </c>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E244" s="283"/>
      <c r="AG244" s="283"/>
      <c r="AI244" s="283"/>
      <c r="AK244" s="301"/>
    </row>
    <row r="245" spans="4:37" ht="12.75" customHeight="1" outlineLevel="1" x14ac:dyDescent="0.25">
      <c r="D245" s="139" t="str">
        <f t="shared" si="25"/>
        <v>[Day 1 Assets Line 17]</v>
      </c>
      <c r="E245" s="102"/>
      <c r="F245" s="140" t="str">
        <f t="shared" si="26"/>
        <v>£000</v>
      </c>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E245" s="283"/>
      <c r="AG245" s="283"/>
      <c r="AI245" s="283"/>
      <c r="AK245" s="301"/>
    </row>
    <row r="246" spans="4:37" ht="12.75" customHeight="1" outlineLevel="1" x14ac:dyDescent="0.25">
      <c r="D246" s="139" t="str">
        <f t="shared" si="25"/>
        <v>[Day 1 Assets Line 18]</v>
      </c>
      <c r="E246" s="102"/>
      <c r="F246" s="140" t="str">
        <f t="shared" si="26"/>
        <v>£000</v>
      </c>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E246" s="283"/>
      <c r="AG246" s="283"/>
      <c r="AI246" s="283"/>
      <c r="AK246" s="301"/>
    </row>
    <row r="247" spans="4:37" ht="12.75" customHeight="1" outlineLevel="1" x14ac:dyDescent="0.25">
      <c r="D247" s="139" t="str">
        <f t="shared" si="25"/>
        <v>[Day 1 Assets Line 19]</v>
      </c>
      <c r="E247" s="102"/>
      <c r="F247" s="140" t="str">
        <f t="shared" si="26"/>
        <v>£000</v>
      </c>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E247" s="283"/>
      <c r="AG247" s="283"/>
      <c r="AI247" s="283"/>
      <c r="AK247" s="301"/>
    </row>
    <row r="248" spans="4:37" ht="12.75" customHeight="1" outlineLevel="1" x14ac:dyDescent="0.25">
      <c r="D248" s="139" t="str">
        <f t="shared" si="25"/>
        <v>[Day 1 Assets Line 20]</v>
      </c>
      <c r="E248" s="102"/>
      <c r="F248" s="140" t="str">
        <f t="shared" si="26"/>
        <v>£000</v>
      </c>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E248" s="283"/>
      <c r="AG248" s="283"/>
      <c r="AI248" s="283"/>
      <c r="AK248" s="301"/>
    </row>
    <row r="249" spans="4:37" ht="12.75" customHeight="1" outlineLevel="1" x14ac:dyDescent="0.25">
      <c r="D249" s="139" t="str">
        <f t="shared" si="25"/>
        <v>[Day 1 Assets Line 21]</v>
      </c>
      <c r="E249" s="102"/>
      <c r="F249" s="140" t="str">
        <f t="shared" si="26"/>
        <v>£000</v>
      </c>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E249" s="283"/>
      <c r="AG249" s="283"/>
      <c r="AI249" s="283"/>
      <c r="AK249" s="301"/>
    </row>
    <row r="250" spans="4:37" ht="12.75" customHeight="1" outlineLevel="1" x14ac:dyDescent="0.25">
      <c r="D250" s="139" t="str">
        <f t="shared" si="25"/>
        <v>[Day 1 Assets Line 22]</v>
      </c>
      <c r="E250" s="102"/>
      <c r="F250" s="140" t="str">
        <f t="shared" si="26"/>
        <v>£000</v>
      </c>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E250" s="283"/>
      <c r="AG250" s="283"/>
      <c r="AI250" s="283"/>
      <c r="AK250" s="301"/>
    </row>
    <row r="251" spans="4:37" ht="12.75" customHeight="1" outlineLevel="1" x14ac:dyDescent="0.25">
      <c r="D251" s="139" t="str">
        <f t="shared" si="25"/>
        <v>[Day 1 Assets Line 23]</v>
      </c>
      <c r="E251" s="102"/>
      <c r="F251" s="140" t="str">
        <f t="shared" si="26"/>
        <v>£000</v>
      </c>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E251" s="283"/>
      <c r="AG251" s="283"/>
      <c r="AI251" s="283"/>
      <c r="AK251" s="301"/>
    </row>
    <row r="252" spans="4:37" ht="12.75" customHeight="1" outlineLevel="1" x14ac:dyDescent="0.25">
      <c r="D252" s="139" t="str">
        <f t="shared" si="25"/>
        <v>[Day 1 Assets Line 24]</v>
      </c>
      <c r="E252" s="102"/>
      <c r="F252" s="140" t="str">
        <f t="shared" si="26"/>
        <v>£000</v>
      </c>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E252" s="283"/>
      <c r="AG252" s="283"/>
      <c r="AI252" s="283"/>
      <c r="AK252" s="301"/>
    </row>
    <row r="253" spans="4:37" ht="12.75" customHeight="1" outlineLevel="1" x14ac:dyDescent="0.25">
      <c r="D253" s="139" t="str">
        <f t="shared" si="25"/>
        <v>[Day 1 Assets Line 25]</v>
      </c>
      <c r="E253" s="102"/>
      <c r="F253" s="140" t="str">
        <f t="shared" si="26"/>
        <v>£000</v>
      </c>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E253" s="283"/>
      <c r="AG253" s="283"/>
      <c r="AI253" s="283"/>
      <c r="AK253" s="301"/>
    </row>
    <row r="254" spans="4:37" ht="12.75" customHeight="1" outlineLevel="1" x14ac:dyDescent="0.25">
      <c r="D254" s="139" t="str">
        <f t="shared" si="25"/>
        <v>[Day 1 Assets Line 26]</v>
      </c>
      <c r="E254" s="102"/>
      <c r="F254" s="140" t="str">
        <f t="shared" si="26"/>
        <v>£000</v>
      </c>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E254" s="283"/>
      <c r="AG254" s="283"/>
      <c r="AI254" s="283"/>
      <c r="AK254" s="301"/>
    </row>
    <row r="255" spans="4:37" ht="12.75" customHeight="1" outlineLevel="1" x14ac:dyDescent="0.25">
      <c r="D255" s="139" t="str">
        <f t="shared" si="25"/>
        <v>[Day 1 Assets Line 27]</v>
      </c>
      <c r="E255" s="102"/>
      <c r="F255" s="140" t="str">
        <f t="shared" si="26"/>
        <v>£000</v>
      </c>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E255" s="283"/>
      <c r="AG255" s="283"/>
      <c r="AI255" s="283"/>
      <c r="AK255" s="301"/>
    </row>
    <row r="256" spans="4:37" ht="12.75" customHeight="1" outlineLevel="1" x14ac:dyDescent="0.25">
      <c r="D256" s="139" t="str">
        <f t="shared" si="25"/>
        <v>[Day 1 Assets Line 28]</v>
      </c>
      <c r="E256" s="102"/>
      <c r="F256" s="140" t="str">
        <f t="shared" si="26"/>
        <v>£000</v>
      </c>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E256" s="283"/>
      <c r="AG256" s="283"/>
      <c r="AI256" s="283"/>
      <c r="AK256" s="301"/>
    </row>
    <row r="257" spans="2:37" ht="12.75" customHeight="1" outlineLevel="1" x14ac:dyDescent="0.25">
      <c r="D257" s="139" t="str">
        <f t="shared" si="25"/>
        <v>[Day 1 Assets Line 29]</v>
      </c>
      <c r="E257" s="102"/>
      <c r="F257" s="140" t="str">
        <f t="shared" si="26"/>
        <v>£000</v>
      </c>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3"/>
      <c r="AE257" s="283"/>
      <c r="AG257" s="283"/>
      <c r="AI257" s="283"/>
      <c r="AK257" s="301"/>
    </row>
    <row r="258" spans="2:37" ht="12.75" customHeight="1" outlineLevel="1" x14ac:dyDescent="0.25">
      <c r="D258" s="111" t="str">
        <f t="shared" si="25"/>
        <v>[Day 1 Assets Line 30]</v>
      </c>
      <c r="E258" s="287"/>
      <c r="F258" s="150" t="str">
        <f t="shared" si="26"/>
        <v>£000</v>
      </c>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E258" s="288"/>
      <c r="AG258" s="288"/>
      <c r="AI258" s="288"/>
      <c r="AK258" s="302"/>
    </row>
    <row r="259" spans="2:37" ht="12.75" customHeight="1" outlineLevel="1" x14ac:dyDescent="0.25">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E259" s="103"/>
      <c r="AG259" s="103"/>
      <c r="AI259" s="103"/>
    </row>
    <row r="260" spans="2:37" ht="12.75" customHeight="1" outlineLevel="1" x14ac:dyDescent="0.25">
      <c r="D260" s="292" t="str">
        <f>"Total "&amp;B227</f>
        <v>Total Depreciation (negative)</v>
      </c>
      <c r="E260" s="308"/>
      <c r="F260" s="309" t="str">
        <f>F258</f>
        <v>£000</v>
      </c>
      <c r="G260" s="310">
        <f t="shared" ref="G260:AB260" si="27">SUM(G229:G258)</f>
        <v>0</v>
      </c>
      <c r="H260" s="310">
        <f t="shared" si="27"/>
        <v>0</v>
      </c>
      <c r="I260" s="310">
        <f t="shared" si="27"/>
        <v>0</v>
      </c>
      <c r="J260" s="310">
        <f t="shared" si="27"/>
        <v>0</v>
      </c>
      <c r="K260" s="310">
        <f t="shared" si="27"/>
        <v>0</v>
      </c>
      <c r="L260" s="310">
        <f t="shared" si="27"/>
        <v>0</v>
      </c>
      <c r="M260" s="310">
        <f t="shared" si="27"/>
        <v>0</v>
      </c>
      <c r="N260" s="310">
        <f t="shared" si="27"/>
        <v>0</v>
      </c>
      <c r="O260" s="310">
        <f t="shared" si="27"/>
        <v>0</v>
      </c>
      <c r="P260" s="310">
        <f t="shared" si="27"/>
        <v>0</v>
      </c>
      <c r="Q260" s="310">
        <f t="shared" si="27"/>
        <v>0</v>
      </c>
      <c r="R260" s="310">
        <f t="shared" si="27"/>
        <v>0</v>
      </c>
      <c r="S260" s="310">
        <f t="shared" si="27"/>
        <v>0</v>
      </c>
      <c r="T260" s="310">
        <f t="shared" si="27"/>
        <v>0</v>
      </c>
      <c r="U260" s="310">
        <f t="shared" si="27"/>
        <v>0</v>
      </c>
      <c r="V260" s="310">
        <f t="shared" si="27"/>
        <v>0</v>
      </c>
      <c r="W260" s="310">
        <f t="shared" si="27"/>
        <v>0</v>
      </c>
      <c r="X260" s="310">
        <f t="shared" si="27"/>
        <v>0</v>
      </c>
      <c r="Y260" s="310">
        <f t="shared" si="27"/>
        <v>0</v>
      </c>
      <c r="Z260" s="310">
        <f t="shared" si="27"/>
        <v>0</v>
      </c>
      <c r="AA260" s="310">
        <f t="shared" si="27"/>
        <v>0</v>
      </c>
      <c r="AB260" s="310">
        <f t="shared" si="27"/>
        <v>0</v>
      </c>
      <c r="AC260" s="298">
        <f>SUM(AC229:AC258)</f>
        <v>0</v>
      </c>
      <c r="AE260" s="299">
        <f>SUM(AE229:AE258)</f>
        <v>0</v>
      </c>
      <c r="AG260" s="299">
        <f>SUM(AG229:AG258)</f>
        <v>0</v>
      </c>
      <c r="AI260" s="299">
        <f>SUM(AI229:AI258)</f>
        <v>0</v>
      </c>
      <c r="AK260" s="296"/>
    </row>
    <row r="261" spans="2:37" x14ac:dyDescent="0.25">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E261" s="103"/>
      <c r="AG261" s="103"/>
      <c r="AI261" s="103"/>
    </row>
    <row r="262" spans="2:37" ht="14.4" x14ac:dyDescent="0.25">
      <c r="B262" s="17" t="s">
        <v>695</v>
      </c>
      <c r="C262" s="17"/>
      <c r="D262" s="277"/>
      <c r="E262" s="277"/>
      <c r="F262" s="17"/>
      <c r="G262" s="388"/>
      <c r="H262" s="388"/>
      <c r="I262" s="388"/>
      <c r="J262" s="388"/>
      <c r="K262" s="388"/>
      <c r="L262" s="388"/>
      <c r="M262" s="388"/>
      <c r="N262" s="388"/>
      <c r="O262" s="388"/>
      <c r="P262" s="388"/>
      <c r="Q262" s="388"/>
      <c r="R262" s="388"/>
      <c r="S262" s="388"/>
      <c r="T262" s="388"/>
      <c r="U262" s="388"/>
      <c r="V262" s="388"/>
      <c r="W262" s="388"/>
      <c r="X262" s="388"/>
      <c r="Y262" s="388"/>
      <c r="Z262" s="388"/>
      <c r="AA262" s="388"/>
      <c r="AB262" s="388"/>
      <c r="AC262" s="388"/>
      <c r="AD262" s="17"/>
      <c r="AE262" s="388"/>
      <c r="AF262" s="17"/>
      <c r="AG262" s="388"/>
      <c r="AH262" s="17"/>
      <c r="AI262" s="388"/>
      <c r="AJ262" s="17"/>
      <c r="AK262" s="17"/>
    </row>
    <row r="263" spans="2:37" ht="12.75" customHeight="1" outlineLevel="1" x14ac:dyDescent="0.25">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E263" s="103"/>
      <c r="AG263" s="103"/>
      <c r="AI263" s="103"/>
    </row>
    <row r="264" spans="2:37" ht="12.75" customHeight="1" outlineLevel="1" x14ac:dyDescent="0.25">
      <c r="D264" s="345" t="str">
        <f t="shared" ref="D264:D293" si="28">D229</f>
        <v>[Day 1 Assets Line 1]</v>
      </c>
      <c r="E264" s="346"/>
      <c r="F264" s="353" t="str">
        <f>F229</f>
        <v>£000</v>
      </c>
      <c r="G264" s="354">
        <f t="shared" ref="G264:AC275" si="29">SUM(G159,G194,G229)</f>
        <v>0</v>
      </c>
      <c r="H264" s="354">
        <f t="shared" si="29"/>
        <v>0</v>
      </c>
      <c r="I264" s="354">
        <f t="shared" si="29"/>
        <v>0</v>
      </c>
      <c r="J264" s="354">
        <f t="shared" si="29"/>
        <v>0</v>
      </c>
      <c r="K264" s="354">
        <f t="shared" si="29"/>
        <v>0</v>
      </c>
      <c r="L264" s="354">
        <f t="shared" si="29"/>
        <v>0</v>
      </c>
      <c r="M264" s="354">
        <f t="shared" si="29"/>
        <v>0</v>
      </c>
      <c r="N264" s="354">
        <f t="shared" si="29"/>
        <v>0</v>
      </c>
      <c r="O264" s="354">
        <f t="shared" si="29"/>
        <v>0</v>
      </c>
      <c r="P264" s="354">
        <f t="shared" si="29"/>
        <v>0</v>
      </c>
      <c r="Q264" s="354">
        <f t="shared" si="29"/>
        <v>0</v>
      </c>
      <c r="R264" s="354">
        <f t="shared" si="29"/>
        <v>0</v>
      </c>
      <c r="S264" s="354">
        <f t="shared" si="29"/>
        <v>0</v>
      </c>
      <c r="T264" s="354">
        <f t="shared" si="29"/>
        <v>0</v>
      </c>
      <c r="U264" s="354">
        <f t="shared" si="29"/>
        <v>0</v>
      </c>
      <c r="V264" s="354">
        <f t="shared" si="29"/>
        <v>0</v>
      </c>
      <c r="W264" s="354">
        <f t="shared" si="29"/>
        <v>0</v>
      </c>
      <c r="X264" s="354">
        <f t="shared" si="29"/>
        <v>0</v>
      </c>
      <c r="Y264" s="354">
        <f t="shared" si="29"/>
        <v>0</v>
      </c>
      <c r="Z264" s="354">
        <f t="shared" si="29"/>
        <v>0</v>
      </c>
      <c r="AA264" s="354">
        <f t="shared" si="29"/>
        <v>0</v>
      </c>
      <c r="AB264" s="354">
        <f t="shared" si="29"/>
        <v>0</v>
      </c>
      <c r="AC264" s="355">
        <f t="shared" si="29"/>
        <v>0</v>
      </c>
      <c r="AE264" s="357">
        <f t="shared" ref="AE264:AE293" si="30">SUM(AE159,AE194,AE229)</f>
        <v>0</v>
      </c>
      <c r="AG264" s="357">
        <f t="shared" ref="AG264:AG293" si="31">SUM(AG159,AG194,AG229)</f>
        <v>0</v>
      </c>
      <c r="AI264" s="357">
        <f t="shared" ref="AI264:AI293" si="32">SUM(AI159,AI194,AI229)</f>
        <v>0</v>
      </c>
      <c r="AK264" s="356"/>
    </row>
    <row r="265" spans="2:37" ht="12.75" customHeight="1" outlineLevel="1" x14ac:dyDescent="0.25">
      <c r="D265" s="139" t="str">
        <f t="shared" si="28"/>
        <v>[Day 1 Assets Line 2]</v>
      </c>
      <c r="E265" s="102"/>
      <c r="F265" s="140" t="str">
        <f t="shared" ref="F265:F293" si="33">F230</f>
        <v>£000</v>
      </c>
      <c r="G265" s="103">
        <f t="shared" si="29"/>
        <v>0</v>
      </c>
      <c r="H265" s="103">
        <f t="shared" si="29"/>
        <v>0</v>
      </c>
      <c r="I265" s="103">
        <f t="shared" si="29"/>
        <v>0</v>
      </c>
      <c r="J265" s="103">
        <f t="shared" si="29"/>
        <v>0</v>
      </c>
      <c r="K265" s="103">
        <f t="shared" si="29"/>
        <v>0</v>
      </c>
      <c r="L265" s="103">
        <f t="shared" si="29"/>
        <v>0</v>
      </c>
      <c r="M265" s="103">
        <f t="shared" si="29"/>
        <v>0</v>
      </c>
      <c r="N265" s="103">
        <f t="shared" si="29"/>
        <v>0</v>
      </c>
      <c r="O265" s="103">
        <f t="shared" si="29"/>
        <v>0</v>
      </c>
      <c r="P265" s="103">
        <f t="shared" si="29"/>
        <v>0</v>
      </c>
      <c r="Q265" s="103">
        <f t="shared" si="29"/>
        <v>0</v>
      </c>
      <c r="R265" s="103">
        <f t="shared" si="29"/>
        <v>0</v>
      </c>
      <c r="S265" s="103">
        <f t="shared" si="29"/>
        <v>0</v>
      </c>
      <c r="T265" s="103">
        <f t="shared" si="29"/>
        <v>0</v>
      </c>
      <c r="U265" s="103">
        <f t="shared" si="29"/>
        <v>0</v>
      </c>
      <c r="V265" s="103">
        <f t="shared" si="29"/>
        <v>0</v>
      </c>
      <c r="W265" s="103">
        <f t="shared" si="29"/>
        <v>0</v>
      </c>
      <c r="X265" s="103">
        <f t="shared" si="29"/>
        <v>0</v>
      </c>
      <c r="Y265" s="103">
        <f t="shared" si="29"/>
        <v>0</v>
      </c>
      <c r="Z265" s="103">
        <f t="shared" si="29"/>
        <v>0</v>
      </c>
      <c r="AA265" s="103">
        <f t="shared" si="29"/>
        <v>0</v>
      </c>
      <c r="AB265" s="103">
        <f t="shared" si="29"/>
        <v>0</v>
      </c>
      <c r="AC265" s="104">
        <f t="shared" si="29"/>
        <v>0</v>
      </c>
      <c r="AE265" s="105">
        <f t="shared" si="30"/>
        <v>0</v>
      </c>
      <c r="AG265" s="105">
        <f t="shared" si="31"/>
        <v>0</v>
      </c>
      <c r="AI265" s="105">
        <f t="shared" si="32"/>
        <v>0</v>
      </c>
      <c r="AK265" s="301"/>
    </row>
    <row r="266" spans="2:37" ht="12.75" customHeight="1" outlineLevel="1" x14ac:dyDescent="0.25">
      <c r="D266" s="139" t="str">
        <f t="shared" si="28"/>
        <v>[Day 1 Assets Line 3]</v>
      </c>
      <c r="E266" s="102"/>
      <c r="F266" s="140" t="str">
        <f t="shared" si="33"/>
        <v>£000</v>
      </c>
      <c r="G266" s="103">
        <f t="shared" si="29"/>
        <v>0</v>
      </c>
      <c r="H266" s="103">
        <f t="shared" si="29"/>
        <v>0</v>
      </c>
      <c r="I266" s="103">
        <f t="shared" si="29"/>
        <v>0</v>
      </c>
      <c r="J266" s="103">
        <f t="shared" si="29"/>
        <v>0</v>
      </c>
      <c r="K266" s="103">
        <f t="shared" si="29"/>
        <v>0</v>
      </c>
      <c r="L266" s="103">
        <f t="shared" si="29"/>
        <v>0</v>
      </c>
      <c r="M266" s="103">
        <f t="shared" si="29"/>
        <v>0</v>
      </c>
      <c r="N266" s="103">
        <f t="shared" si="29"/>
        <v>0</v>
      </c>
      <c r="O266" s="103">
        <f t="shared" si="29"/>
        <v>0</v>
      </c>
      <c r="P266" s="103">
        <f t="shared" si="29"/>
        <v>0</v>
      </c>
      <c r="Q266" s="103">
        <f t="shared" si="29"/>
        <v>0</v>
      </c>
      <c r="R266" s="103">
        <f t="shared" si="29"/>
        <v>0</v>
      </c>
      <c r="S266" s="103">
        <f t="shared" si="29"/>
        <v>0</v>
      </c>
      <c r="T266" s="103">
        <f t="shared" si="29"/>
        <v>0</v>
      </c>
      <c r="U266" s="103">
        <f t="shared" si="29"/>
        <v>0</v>
      </c>
      <c r="V266" s="103">
        <f t="shared" si="29"/>
        <v>0</v>
      </c>
      <c r="W266" s="103">
        <f t="shared" si="29"/>
        <v>0</v>
      </c>
      <c r="X266" s="103">
        <f t="shared" si="29"/>
        <v>0</v>
      </c>
      <c r="Y266" s="103">
        <f t="shared" si="29"/>
        <v>0</v>
      </c>
      <c r="Z266" s="103">
        <f t="shared" si="29"/>
        <v>0</v>
      </c>
      <c r="AA266" s="103">
        <f t="shared" si="29"/>
        <v>0</v>
      </c>
      <c r="AB266" s="103">
        <f t="shared" si="29"/>
        <v>0</v>
      </c>
      <c r="AC266" s="104">
        <f t="shared" si="29"/>
        <v>0</v>
      </c>
      <c r="AE266" s="105">
        <f t="shared" si="30"/>
        <v>0</v>
      </c>
      <c r="AG266" s="105">
        <f t="shared" si="31"/>
        <v>0</v>
      </c>
      <c r="AI266" s="105">
        <f t="shared" si="32"/>
        <v>0</v>
      </c>
      <c r="AK266" s="301"/>
    </row>
    <row r="267" spans="2:37" ht="12.75" customHeight="1" outlineLevel="1" x14ac:dyDescent="0.25">
      <c r="D267" s="139" t="str">
        <f t="shared" si="28"/>
        <v>[Day 1 Assets Line 4]</v>
      </c>
      <c r="E267" s="102"/>
      <c r="F267" s="140" t="str">
        <f t="shared" si="33"/>
        <v>£000</v>
      </c>
      <c r="G267" s="103">
        <f t="shared" si="29"/>
        <v>0</v>
      </c>
      <c r="H267" s="103">
        <f t="shared" si="29"/>
        <v>0</v>
      </c>
      <c r="I267" s="103">
        <f t="shared" si="29"/>
        <v>0</v>
      </c>
      <c r="J267" s="103">
        <f t="shared" si="29"/>
        <v>0</v>
      </c>
      <c r="K267" s="103">
        <f t="shared" si="29"/>
        <v>0</v>
      </c>
      <c r="L267" s="103">
        <f t="shared" si="29"/>
        <v>0</v>
      </c>
      <c r="M267" s="103">
        <f t="shared" si="29"/>
        <v>0</v>
      </c>
      <c r="N267" s="103">
        <f t="shared" si="29"/>
        <v>0</v>
      </c>
      <c r="O267" s="103">
        <f t="shared" si="29"/>
        <v>0</v>
      </c>
      <c r="P267" s="103">
        <f t="shared" si="29"/>
        <v>0</v>
      </c>
      <c r="Q267" s="103">
        <f t="shared" si="29"/>
        <v>0</v>
      </c>
      <c r="R267" s="103">
        <f t="shared" si="29"/>
        <v>0</v>
      </c>
      <c r="S267" s="103">
        <f t="shared" si="29"/>
        <v>0</v>
      </c>
      <c r="T267" s="103">
        <f t="shared" si="29"/>
        <v>0</v>
      </c>
      <c r="U267" s="103">
        <f t="shared" si="29"/>
        <v>0</v>
      </c>
      <c r="V267" s="103">
        <f t="shared" si="29"/>
        <v>0</v>
      </c>
      <c r="W267" s="103">
        <f t="shared" si="29"/>
        <v>0</v>
      </c>
      <c r="X267" s="103">
        <f t="shared" si="29"/>
        <v>0</v>
      </c>
      <c r="Y267" s="103">
        <f t="shared" si="29"/>
        <v>0</v>
      </c>
      <c r="Z267" s="103">
        <f t="shared" si="29"/>
        <v>0</v>
      </c>
      <c r="AA267" s="103">
        <f t="shared" si="29"/>
        <v>0</v>
      </c>
      <c r="AB267" s="103">
        <f t="shared" si="29"/>
        <v>0</v>
      </c>
      <c r="AC267" s="104">
        <f t="shared" si="29"/>
        <v>0</v>
      </c>
      <c r="AE267" s="105">
        <f t="shared" si="30"/>
        <v>0</v>
      </c>
      <c r="AG267" s="105">
        <f t="shared" si="31"/>
        <v>0</v>
      </c>
      <c r="AI267" s="105">
        <f t="shared" si="32"/>
        <v>0</v>
      </c>
      <c r="AK267" s="301"/>
    </row>
    <row r="268" spans="2:37" ht="12.75" customHeight="1" outlineLevel="1" x14ac:dyDescent="0.25">
      <c r="D268" s="139" t="str">
        <f t="shared" si="28"/>
        <v>[Day 1 Assets Line 5]</v>
      </c>
      <c r="E268" s="102"/>
      <c r="F268" s="140" t="str">
        <f t="shared" si="33"/>
        <v>£000</v>
      </c>
      <c r="G268" s="103">
        <f t="shared" si="29"/>
        <v>0</v>
      </c>
      <c r="H268" s="103">
        <f t="shared" si="29"/>
        <v>0</v>
      </c>
      <c r="I268" s="103">
        <f t="shared" si="29"/>
        <v>0</v>
      </c>
      <c r="J268" s="103">
        <f t="shared" si="29"/>
        <v>0</v>
      </c>
      <c r="K268" s="103">
        <f t="shared" si="29"/>
        <v>0</v>
      </c>
      <c r="L268" s="103">
        <f t="shared" si="29"/>
        <v>0</v>
      </c>
      <c r="M268" s="103">
        <f t="shared" si="29"/>
        <v>0</v>
      </c>
      <c r="N268" s="103">
        <f t="shared" si="29"/>
        <v>0</v>
      </c>
      <c r="O268" s="103">
        <f t="shared" si="29"/>
        <v>0</v>
      </c>
      <c r="P268" s="103">
        <f t="shared" si="29"/>
        <v>0</v>
      </c>
      <c r="Q268" s="103">
        <f t="shared" si="29"/>
        <v>0</v>
      </c>
      <c r="R268" s="103">
        <f t="shared" si="29"/>
        <v>0</v>
      </c>
      <c r="S268" s="103">
        <f t="shared" si="29"/>
        <v>0</v>
      </c>
      <c r="T268" s="103">
        <f t="shared" si="29"/>
        <v>0</v>
      </c>
      <c r="U268" s="103">
        <f t="shared" si="29"/>
        <v>0</v>
      </c>
      <c r="V268" s="103">
        <f t="shared" si="29"/>
        <v>0</v>
      </c>
      <c r="W268" s="103">
        <f t="shared" si="29"/>
        <v>0</v>
      </c>
      <c r="X268" s="103">
        <f t="shared" si="29"/>
        <v>0</v>
      </c>
      <c r="Y268" s="103">
        <f t="shared" si="29"/>
        <v>0</v>
      </c>
      <c r="Z268" s="103">
        <f t="shared" si="29"/>
        <v>0</v>
      </c>
      <c r="AA268" s="103">
        <f t="shared" si="29"/>
        <v>0</v>
      </c>
      <c r="AB268" s="103">
        <f t="shared" si="29"/>
        <v>0</v>
      </c>
      <c r="AC268" s="104">
        <f t="shared" si="29"/>
        <v>0</v>
      </c>
      <c r="AE268" s="105">
        <f t="shared" si="30"/>
        <v>0</v>
      </c>
      <c r="AG268" s="105">
        <f t="shared" si="31"/>
        <v>0</v>
      </c>
      <c r="AI268" s="105">
        <f t="shared" si="32"/>
        <v>0</v>
      </c>
      <c r="AK268" s="301"/>
    </row>
    <row r="269" spans="2:37" ht="12.75" customHeight="1" outlineLevel="1" x14ac:dyDescent="0.25">
      <c r="D269" s="139" t="str">
        <f t="shared" si="28"/>
        <v>[Day 1 Assets Line 6]</v>
      </c>
      <c r="E269" s="102"/>
      <c r="F269" s="140" t="str">
        <f t="shared" si="33"/>
        <v>£000</v>
      </c>
      <c r="G269" s="103">
        <f t="shared" si="29"/>
        <v>0</v>
      </c>
      <c r="H269" s="103">
        <f t="shared" si="29"/>
        <v>0</v>
      </c>
      <c r="I269" s="103">
        <f t="shared" si="29"/>
        <v>0</v>
      </c>
      <c r="J269" s="103">
        <f t="shared" si="29"/>
        <v>0</v>
      </c>
      <c r="K269" s="103">
        <f t="shared" si="29"/>
        <v>0</v>
      </c>
      <c r="L269" s="103">
        <f t="shared" si="29"/>
        <v>0</v>
      </c>
      <c r="M269" s="103">
        <f t="shared" si="29"/>
        <v>0</v>
      </c>
      <c r="N269" s="103">
        <f t="shared" si="29"/>
        <v>0</v>
      </c>
      <c r="O269" s="103">
        <f t="shared" si="29"/>
        <v>0</v>
      </c>
      <c r="P269" s="103">
        <f t="shared" si="29"/>
        <v>0</v>
      </c>
      <c r="Q269" s="103">
        <f t="shared" si="29"/>
        <v>0</v>
      </c>
      <c r="R269" s="103">
        <f t="shared" si="29"/>
        <v>0</v>
      </c>
      <c r="S269" s="103">
        <f t="shared" si="29"/>
        <v>0</v>
      </c>
      <c r="T269" s="103">
        <f t="shared" si="29"/>
        <v>0</v>
      </c>
      <c r="U269" s="103">
        <f t="shared" si="29"/>
        <v>0</v>
      </c>
      <c r="V269" s="103">
        <f t="shared" si="29"/>
        <v>0</v>
      </c>
      <c r="W269" s="103">
        <f t="shared" si="29"/>
        <v>0</v>
      </c>
      <c r="X269" s="103">
        <f t="shared" si="29"/>
        <v>0</v>
      </c>
      <c r="Y269" s="103">
        <f t="shared" si="29"/>
        <v>0</v>
      </c>
      <c r="Z269" s="103">
        <f t="shared" si="29"/>
        <v>0</v>
      </c>
      <c r="AA269" s="103">
        <f t="shared" si="29"/>
        <v>0</v>
      </c>
      <c r="AB269" s="103">
        <f t="shared" si="29"/>
        <v>0</v>
      </c>
      <c r="AC269" s="104">
        <f t="shared" si="29"/>
        <v>0</v>
      </c>
      <c r="AE269" s="105">
        <f t="shared" si="30"/>
        <v>0</v>
      </c>
      <c r="AG269" s="105">
        <f t="shared" si="31"/>
        <v>0</v>
      </c>
      <c r="AI269" s="105">
        <f t="shared" si="32"/>
        <v>0</v>
      </c>
      <c r="AK269" s="301"/>
    </row>
    <row r="270" spans="2:37" ht="12.75" customHeight="1" outlineLevel="1" x14ac:dyDescent="0.25">
      <c r="D270" s="139" t="str">
        <f t="shared" si="28"/>
        <v>[Day 1 Assets Line 7]</v>
      </c>
      <c r="E270" s="102"/>
      <c r="F270" s="140" t="str">
        <f t="shared" si="33"/>
        <v>£000</v>
      </c>
      <c r="G270" s="103">
        <f t="shared" si="29"/>
        <v>0</v>
      </c>
      <c r="H270" s="103">
        <f t="shared" si="29"/>
        <v>0</v>
      </c>
      <c r="I270" s="103">
        <f t="shared" si="29"/>
        <v>0</v>
      </c>
      <c r="J270" s="103">
        <f t="shared" si="29"/>
        <v>0</v>
      </c>
      <c r="K270" s="103">
        <f t="shared" si="29"/>
        <v>0</v>
      </c>
      <c r="L270" s="103">
        <f t="shared" si="29"/>
        <v>0</v>
      </c>
      <c r="M270" s="103">
        <f t="shared" si="29"/>
        <v>0</v>
      </c>
      <c r="N270" s="103">
        <f t="shared" si="29"/>
        <v>0</v>
      </c>
      <c r="O270" s="103">
        <f t="shared" si="29"/>
        <v>0</v>
      </c>
      <c r="P270" s="103">
        <f t="shared" si="29"/>
        <v>0</v>
      </c>
      <c r="Q270" s="103">
        <f t="shared" si="29"/>
        <v>0</v>
      </c>
      <c r="R270" s="103">
        <f t="shared" si="29"/>
        <v>0</v>
      </c>
      <c r="S270" s="103">
        <f t="shared" si="29"/>
        <v>0</v>
      </c>
      <c r="T270" s="103">
        <f t="shared" si="29"/>
        <v>0</v>
      </c>
      <c r="U270" s="103">
        <f t="shared" si="29"/>
        <v>0</v>
      </c>
      <c r="V270" s="103">
        <f t="shared" si="29"/>
        <v>0</v>
      </c>
      <c r="W270" s="103">
        <f t="shared" si="29"/>
        <v>0</v>
      </c>
      <c r="X270" s="103">
        <f t="shared" si="29"/>
        <v>0</v>
      </c>
      <c r="Y270" s="103">
        <f t="shared" si="29"/>
        <v>0</v>
      </c>
      <c r="Z270" s="103">
        <f t="shared" si="29"/>
        <v>0</v>
      </c>
      <c r="AA270" s="103">
        <f t="shared" si="29"/>
        <v>0</v>
      </c>
      <c r="AB270" s="103">
        <f t="shared" si="29"/>
        <v>0</v>
      </c>
      <c r="AC270" s="104">
        <f t="shared" si="29"/>
        <v>0</v>
      </c>
      <c r="AE270" s="105">
        <f t="shared" si="30"/>
        <v>0</v>
      </c>
      <c r="AG270" s="105">
        <f t="shared" si="31"/>
        <v>0</v>
      </c>
      <c r="AI270" s="105">
        <f t="shared" si="32"/>
        <v>0</v>
      </c>
      <c r="AK270" s="301"/>
    </row>
    <row r="271" spans="2:37" ht="12.75" customHeight="1" outlineLevel="1" x14ac:dyDescent="0.25">
      <c r="D271" s="139" t="str">
        <f t="shared" si="28"/>
        <v>[Day 1 Assets Line 8]</v>
      </c>
      <c r="E271" s="102"/>
      <c r="F271" s="140" t="str">
        <f t="shared" si="33"/>
        <v>£000</v>
      </c>
      <c r="G271" s="103">
        <f t="shared" si="29"/>
        <v>0</v>
      </c>
      <c r="H271" s="103">
        <f t="shared" si="29"/>
        <v>0</v>
      </c>
      <c r="I271" s="103">
        <f t="shared" si="29"/>
        <v>0</v>
      </c>
      <c r="J271" s="103">
        <f t="shared" si="29"/>
        <v>0</v>
      </c>
      <c r="K271" s="103">
        <f t="shared" si="29"/>
        <v>0</v>
      </c>
      <c r="L271" s="103">
        <f t="shared" si="29"/>
        <v>0</v>
      </c>
      <c r="M271" s="103">
        <f t="shared" si="29"/>
        <v>0</v>
      </c>
      <c r="N271" s="103">
        <f t="shared" si="29"/>
        <v>0</v>
      </c>
      <c r="O271" s="103">
        <f t="shared" si="29"/>
        <v>0</v>
      </c>
      <c r="P271" s="103">
        <f t="shared" si="29"/>
        <v>0</v>
      </c>
      <c r="Q271" s="103">
        <f t="shared" si="29"/>
        <v>0</v>
      </c>
      <c r="R271" s="103">
        <f t="shared" si="29"/>
        <v>0</v>
      </c>
      <c r="S271" s="103">
        <f t="shared" si="29"/>
        <v>0</v>
      </c>
      <c r="T271" s="103">
        <f t="shared" si="29"/>
        <v>0</v>
      </c>
      <c r="U271" s="103">
        <f t="shared" si="29"/>
        <v>0</v>
      </c>
      <c r="V271" s="103">
        <f t="shared" si="29"/>
        <v>0</v>
      </c>
      <c r="W271" s="103">
        <f t="shared" si="29"/>
        <v>0</v>
      </c>
      <c r="X271" s="103">
        <f t="shared" si="29"/>
        <v>0</v>
      </c>
      <c r="Y271" s="103">
        <f t="shared" si="29"/>
        <v>0</v>
      </c>
      <c r="Z271" s="103">
        <f t="shared" si="29"/>
        <v>0</v>
      </c>
      <c r="AA271" s="103">
        <f t="shared" si="29"/>
        <v>0</v>
      </c>
      <c r="AB271" s="103">
        <f t="shared" si="29"/>
        <v>0</v>
      </c>
      <c r="AC271" s="104">
        <f t="shared" si="29"/>
        <v>0</v>
      </c>
      <c r="AE271" s="105">
        <f t="shared" si="30"/>
        <v>0</v>
      </c>
      <c r="AG271" s="105">
        <f t="shared" si="31"/>
        <v>0</v>
      </c>
      <c r="AI271" s="105">
        <f t="shared" si="32"/>
        <v>0</v>
      </c>
      <c r="AK271" s="301"/>
    </row>
    <row r="272" spans="2:37" ht="12.75" customHeight="1" outlineLevel="1" x14ac:dyDescent="0.25">
      <c r="D272" s="139" t="str">
        <f t="shared" si="28"/>
        <v>[Day 1 Assets Line 9]</v>
      </c>
      <c r="E272" s="102"/>
      <c r="F272" s="140" t="str">
        <f t="shared" si="33"/>
        <v>£000</v>
      </c>
      <c r="G272" s="103">
        <f t="shared" si="29"/>
        <v>0</v>
      </c>
      <c r="H272" s="103">
        <f t="shared" si="29"/>
        <v>0</v>
      </c>
      <c r="I272" s="103">
        <f t="shared" si="29"/>
        <v>0</v>
      </c>
      <c r="J272" s="103">
        <f t="shared" si="29"/>
        <v>0</v>
      </c>
      <c r="K272" s="103">
        <f t="shared" si="29"/>
        <v>0</v>
      </c>
      <c r="L272" s="103">
        <f t="shared" si="29"/>
        <v>0</v>
      </c>
      <c r="M272" s="103">
        <f t="shared" si="29"/>
        <v>0</v>
      </c>
      <c r="N272" s="103">
        <f t="shared" si="29"/>
        <v>0</v>
      </c>
      <c r="O272" s="103">
        <f t="shared" si="29"/>
        <v>0</v>
      </c>
      <c r="P272" s="103">
        <f t="shared" si="29"/>
        <v>0</v>
      </c>
      <c r="Q272" s="103">
        <f t="shared" si="29"/>
        <v>0</v>
      </c>
      <c r="R272" s="103">
        <f t="shared" si="29"/>
        <v>0</v>
      </c>
      <c r="S272" s="103">
        <f t="shared" si="29"/>
        <v>0</v>
      </c>
      <c r="T272" s="103">
        <f t="shared" si="29"/>
        <v>0</v>
      </c>
      <c r="U272" s="103">
        <f t="shared" si="29"/>
        <v>0</v>
      </c>
      <c r="V272" s="103">
        <f t="shared" si="29"/>
        <v>0</v>
      </c>
      <c r="W272" s="103">
        <f t="shared" si="29"/>
        <v>0</v>
      </c>
      <c r="X272" s="103">
        <f t="shared" si="29"/>
        <v>0</v>
      </c>
      <c r="Y272" s="103">
        <f t="shared" si="29"/>
        <v>0</v>
      </c>
      <c r="Z272" s="103">
        <f t="shared" si="29"/>
        <v>0</v>
      </c>
      <c r="AA272" s="103">
        <f t="shared" si="29"/>
        <v>0</v>
      </c>
      <c r="AB272" s="103">
        <f t="shared" si="29"/>
        <v>0</v>
      </c>
      <c r="AC272" s="104">
        <f t="shared" si="29"/>
        <v>0</v>
      </c>
      <c r="AE272" s="105">
        <f t="shared" si="30"/>
        <v>0</v>
      </c>
      <c r="AG272" s="105">
        <f t="shared" si="31"/>
        <v>0</v>
      </c>
      <c r="AI272" s="105">
        <f t="shared" si="32"/>
        <v>0</v>
      </c>
      <c r="AK272" s="301"/>
    </row>
    <row r="273" spans="4:37" ht="12.75" customHeight="1" outlineLevel="1" x14ac:dyDescent="0.25">
      <c r="D273" s="139" t="str">
        <f t="shared" si="28"/>
        <v>[Day 1 Assets Line 10]</v>
      </c>
      <c r="E273" s="102"/>
      <c r="F273" s="140" t="str">
        <f t="shared" si="33"/>
        <v>£000</v>
      </c>
      <c r="G273" s="103">
        <f t="shared" si="29"/>
        <v>0</v>
      </c>
      <c r="H273" s="103">
        <f t="shared" si="29"/>
        <v>0</v>
      </c>
      <c r="I273" s="103">
        <f t="shared" si="29"/>
        <v>0</v>
      </c>
      <c r="J273" s="103">
        <f t="shared" si="29"/>
        <v>0</v>
      </c>
      <c r="K273" s="103">
        <f t="shared" si="29"/>
        <v>0</v>
      </c>
      <c r="L273" s="103">
        <f t="shared" si="29"/>
        <v>0</v>
      </c>
      <c r="M273" s="103">
        <f t="shared" si="29"/>
        <v>0</v>
      </c>
      <c r="N273" s="103">
        <f t="shared" si="29"/>
        <v>0</v>
      </c>
      <c r="O273" s="103">
        <f t="shared" si="29"/>
        <v>0</v>
      </c>
      <c r="P273" s="103">
        <f t="shared" si="29"/>
        <v>0</v>
      </c>
      <c r="Q273" s="103">
        <f t="shared" si="29"/>
        <v>0</v>
      </c>
      <c r="R273" s="103">
        <f t="shared" si="29"/>
        <v>0</v>
      </c>
      <c r="S273" s="103">
        <f t="shared" si="29"/>
        <v>0</v>
      </c>
      <c r="T273" s="103">
        <f t="shared" si="29"/>
        <v>0</v>
      </c>
      <c r="U273" s="103">
        <f t="shared" si="29"/>
        <v>0</v>
      </c>
      <c r="V273" s="103">
        <f t="shared" si="29"/>
        <v>0</v>
      </c>
      <c r="W273" s="103">
        <f t="shared" si="29"/>
        <v>0</v>
      </c>
      <c r="X273" s="103">
        <f t="shared" si="29"/>
        <v>0</v>
      </c>
      <c r="Y273" s="103">
        <f t="shared" si="29"/>
        <v>0</v>
      </c>
      <c r="Z273" s="103">
        <f t="shared" si="29"/>
        <v>0</v>
      </c>
      <c r="AA273" s="103">
        <f t="shared" si="29"/>
        <v>0</v>
      </c>
      <c r="AB273" s="103">
        <f t="shared" si="29"/>
        <v>0</v>
      </c>
      <c r="AC273" s="104">
        <f t="shared" si="29"/>
        <v>0</v>
      </c>
      <c r="AE273" s="105">
        <f t="shared" si="30"/>
        <v>0</v>
      </c>
      <c r="AG273" s="105">
        <f t="shared" si="31"/>
        <v>0</v>
      </c>
      <c r="AI273" s="105">
        <f t="shared" si="32"/>
        <v>0</v>
      </c>
      <c r="AK273" s="301"/>
    </row>
    <row r="274" spans="4:37" ht="12.75" customHeight="1" outlineLevel="1" x14ac:dyDescent="0.25">
      <c r="D274" s="139" t="str">
        <f t="shared" si="28"/>
        <v>[Day 1 Assets Line 11]</v>
      </c>
      <c r="E274" s="102"/>
      <c r="F274" s="140" t="str">
        <f t="shared" si="33"/>
        <v>£000</v>
      </c>
      <c r="G274" s="103">
        <f t="shared" si="29"/>
        <v>0</v>
      </c>
      <c r="H274" s="103">
        <f t="shared" si="29"/>
        <v>0</v>
      </c>
      <c r="I274" s="103">
        <f t="shared" si="29"/>
        <v>0</v>
      </c>
      <c r="J274" s="103">
        <f t="shared" si="29"/>
        <v>0</v>
      </c>
      <c r="K274" s="103">
        <f t="shared" si="29"/>
        <v>0</v>
      </c>
      <c r="L274" s="103">
        <f t="shared" si="29"/>
        <v>0</v>
      </c>
      <c r="M274" s="103">
        <f t="shared" si="29"/>
        <v>0</v>
      </c>
      <c r="N274" s="103">
        <f t="shared" si="29"/>
        <v>0</v>
      </c>
      <c r="O274" s="103">
        <f t="shared" si="29"/>
        <v>0</v>
      </c>
      <c r="P274" s="103">
        <f t="shared" si="29"/>
        <v>0</v>
      </c>
      <c r="Q274" s="103">
        <f t="shared" si="29"/>
        <v>0</v>
      </c>
      <c r="R274" s="103">
        <f t="shared" si="29"/>
        <v>0</v>
      </c>
      <c r="S274" s="103">
        <f t="shared" si="29"/>
        <v>0</v>
      </c>
      <c r="T274" s="103">
        <f t="shared" si="29"/>
        <v>0</v>
      </c>
      <c r="U274" s="103">
        <f t="shared" si="29"/>
        <v>0</v>
      </c>
      <c r="V274" s="103">
        <f t="shared" si="29"/>
        <v>0</v>
      </c>
      <c r="W274" s="103">
        <f t="shared" si="29"/>
        <v>0</v>
      </c>
      <c r="X274" s="103">
        <f t="shared" si="29"/>
        <v>0</v>
      </c>
      <c r="Y274" s="103">
        <f t="shared" si="29"/>
        <v>0</v>
      </c>
      <c r="Z274" s="103">
        <f t="shared" si="29"/>
        <v>0</v>
      </c>
      <c r="AA274" s="103">
        <f t="shared" si="29"/>
        <v>0</v>
      </c>
      <c r="AB274" s="103">
        <f t="shared" si="29"/>
        <v>0</v>
      </c>
      <c r="AC274" s="104">
        <f t="shared" si="29"/>
        <v>0</v>
      </c>
      <c r="AE274" s="105">
        <f t="shared" si="30"/>
        <v>0</v>
      </c>
      <c r="AG274" s="105">
        <f t="shared" si="31"/>
        <v>0</v>
      </c>
      <c r="AI274" s="105">
        <f t="shared" si="32"/>
        <v>0</v>
      </c>
      <c r="AK274" s="301"/>
    </row>
    <row r="275" spans="4:37" ht="12.75" customHeight="1" outlineLevel="1" x14ac:dyDescent="0.25">
      <c r="D275" s="139" t="str">
        <f t="shared" si="28"/>
        <v>[Day 1 Assets Line 12]</v>
      </c>
      <c r="E275" s="102"/>
      <c r="F275" s="140" t="str">
        <f t="shared" si="33"/>
        <v>£000</v>
      </c>
      <c r="G275" s="103">
        <f t="shared" si="29"/>
        <v>0</v>
      </c>
      <c r="H275" s="103">
        <f t="shared" si="29"/>
        <v>0</v>
      </c>
      <c r="I275" s="103">
        <f t="shared" ref="I275:AC290" si="34">SUM(I170,I205,I240)</f>
        <v>0</v>
      </c>
      <c r="J275" s="103">
        <f t="shared" si="34"/>
        <v>0</v>
      </c>
      <c r="K275" s="103">
        <f t="shared" si="34"/>
        <v>0</v>
      </c>
      <c r="L275" s="103">
        <f t="shared" si="34"/>
        <v>0</v>
      </c>
      <c r="M275" s="103">
        <f t="shared" si="34"/>
        <v>0</v>
      </c>
      <c r="N275" s="103">
        <f t="shared" si="34"/>
        <v>0</v>
      </c>
      <c r="O275" s="103">
        <f t="shared" si="34"/>
        <v>0</v>
      </c>
      <c r="P275" s="103">
        <f t="shared" si="34"/>
        <v>0</v>
      </c>
      <c r="Q275" s="103">
        <f t="shared" si="34"/>
        <v>0</v>
      </c>
      <c r="R275" s="103">
        <f t="shared" si="34"/>
        <v>0</v>
      </c>
      <c r="S275" s="103">
        <f t="shared" si="34"/>
        <v>0</v>
      </c>
      <c r="T275" s="103">
        <f t="shared" si="34"/>
        <v>0</v>
      </c>
      <c r="U275" s="103">
        <f t="shared" si="34"/>
        <v>0</v>
      </c>
      <c r="V275" s="103">
        <f t="shared" si="34"/>
        <v>0</v>
      </c>
      <c r="W275" s="103">
        <f t="shared" si="34"/>
        <v>0</v>
      </c>
      <c r="X275" s="103">
        <f t="shared" si="34"/>
        <v>0</v>
      </c>
      <c r="Y275" s="103">
        <f t="shared" si="34"/>
        <v>0</v>
      </c>
      <c r="Z275" s="103">
        <f t="shared" si="34"/>
        <v>0</v>
      </c>
      <c r="AA275" s="103">
        <f t="shared" si="34"/>
        <v>0</v>
      </c>
      <c r="AB275" s="103">
        <f t="shared" si="34"/>
        <v>0</v>
      </c>
      <c r="AC275" s="104">
        <f t="shared" si="34"/>
        <v>0</v>
      </c>
      <c r="AE275" s="105">
        <f t="shared" si="30"/>
        <v>0</v>
      </c>
      <c r="AG275" s="105">
        <f t="shared" si="31"/>
        <v>0</v>
      </c>
      <c r="AI275" s="105">
        <f t="shared" si="32"/>
        <v>0</v>
      </c>
      <c r="AK275" s="301"/>
    </row>
    <row r="276" spans="4:37" ht="12.75" customHeight="1" outlineLevel="1" x14ac:dyDescent="0.25">
      <c r="D276" s="139" t="str">
        <f t="shared" si="28"/>
        <v>[Day 1 Assets Line 13]</v>
      </c>
      <c r="E276" s="102"/>
      <c r="F276" s="140" t="str">
        <f t="shared" si="33"/>
        <v>£000</v>
      </c>
      <c r="G276" s="103">
        <f t="shared" ref="G276:AB287" si="35">SUM(G171,G206,G241)</f>
        <v>0</v>
      </c>
      <c r="H276" s="103">
        <f t="shared" si="35"/>
        <v>0</v>
      </c>
      <c r="I276" s="103">
        <f t="shared" si="35"/>
        <v>0</v>
      </c>
      <c r="J276" s="103">
        <f t="shared" si="35"/>
        <v>0</v>
      </c>
      <c r="K276" s="103">
        <f t="shared" si="35"/>
        <v>0</v>
      </c>
      <c r="L276" s="103">
        <f t="shared" si="35"/>
        <v>0</v>
      </c>
      <c r="M276" s="103">
        <f t="shared" si="35"/>
        <v>0</v>
      </c>
      <c r="N276" s="103">
        <f t="shared" si="35"/>
        <v>0</v>
      </c>
      <c r="O276" s="103">
        <f t="shared" si="35"/>
        <v>0</v>
      </c>
      <c r="P276" s="103">
        <f t="shared" si="35"/>
        <v>0</v>
      </c>
      <c r="Q276" s="103">
        <f t="shared" si="35"/>
        <v>0</v>
      </c>
      <c r="R276" s="103">
        <f t="shared" si="35"/>
        <v>0</v>
      </c>
      <c r="S276" s="103">
        <f t="shared" si="35"/>
        <v>0</v>
      </c>
      <c r="T276" s="103">
        <f t="shared" si="35"/>
        <v>0</v>
      </c>
      <c r="U276" s="103">
        <f t="shared" si="35"/>
        <v>0</v>
      </c>
      <c r="V276" s="103">
        <f t="shared" si="35"/>
        <v>0</v>
      </c>
      <c r="W276" s="103">
        <f t="shared" si="35"/>
        <v>0</v>
      </c>
      <c r="X276" s="103">
        <f t="shared" si="35"/>
        <v>0</v>
      </c>
      <c r="Y276" s="103">
        <f t="shared" si="35"/>
        <v>0</v>
      </c>
      <c r="Z276" s="103">
        <f t="shared" si="35"/>
        <v>0</v>
      </c>
      <c r="AA276" s="103">
        <f t="shared" si="35"/>
        <v>0</v>
      </c>
      <c r="AB276" s="103">
        <f t="shared" si="35"/>
        <v>0</v>
      </c>
      <c r="AC276" s="104">
        <f t="shared" si="34"/>
        <v>0</v>
      </c>
      <c r="AE276" s="105">
        <f t="shared" si="30"/>
        <v>0</v>
      </c>
      <c r="AG276" s="105">
        <f t="shared" si="31"/>
        <v>0</v>
      </c>
      <c r="AI276" s="105">
        <f t="shared" si="32"/>
        <v>0</v>
      </c>
      <c r="AK276" s="301"/>
    </row>
    <row r="277" spans="4:37" ht="12.75" customHeight="1" outlineLevel="1" x14ac:dyDescent="0.25">
      <c r="D277" s="139" t="str">
        <f t="shared" si="28"/>
        <v>[Day 1 Assets Line 14]</v>
      </c>
      <c r="E277" s="102"/>
      <c r="F277" s="140" t="str">
        <f t="shared" si="33"/>
        <v>£000</v>
      </c>
      <c r="G277" s="103">
        <f t="shared" si="35"/>
        <v>0</v>
      </c>
      <c r="H277" s="103">
        <f t="shared" si="35"/>
        <v>0</v>
      </c>
      <c r="I277" s="103">
        <f t="shared" si="35"/>
        <v>0</v>
      </c>
      <c r="J277" s="103">
        <f t="shared" si="35"/>
        <v>0</v>
      </c>
      <c r="K277" s="103">
        <f t="shared" si="35"/>
        <v>0</v>
      </c>
      <c r="L277" s="103">
        <f t="shared" si="35"/>
        <v>0</v>
      </c>
      <c r="M277" s="103">
        <f t="shared" si="35"/>
        <v>0</v>
      </c>
      <c r="N277" s="103">
        <f t="shared" si="35"/>
        <v>0</v>
      </c>
      <c r="O277" s="103">
        <f t="shared" si="35"/>
        <v>0</v>
      </c>
      <c r="P277" s="103">
        <f t="shared" si="35"/>
        <v>0</v>
      </c>
      <c r="Q277" s="103">
        <f t="shared" si="35"/>
        <v>0</v>
      </c>
      <c r="R277" s="103">
        <f t="shared" si="35"/>
        <v>0</v>
      </c>
      <c r="S277" s="103">
        <f t="shared" si="35"/>
        <v>0</v>
      </c>
      <c r="T277" s="103">
        <f t="shared" si="35"/>
        <v>0</v>
      </c>
      <c r="U277" s="103">
        <f t="shared" si="35"/>
        <v>0</v>
      </c>
      <c r="V277" s="103">
        <f t="shared" si="35"/>
        <v>0</v>
      </c>
      <c r="W277" s="103">
        <f t="shared" si="35"/>
        <v>0</v>
      </c>
      <c r="X277" s="103">
        <f t="shared" si="35"/>
        <v>0</v>
      </c>
      <c r="Y277" s="103">
        <f t="shared" si="35"/>
        <v>0</v>
      </c>
      <c r="Z277" s="103">
        <f t="shared" si="35"/>
        <v>0</v>
      </c>
      <c r="AA277" s="103">
        <f t="shared" si="35"/>
        <v>0</v>
      </c>
      <c r="AB277" s="103">
        <f t="shared" si="35"/>
        <v>0</v>
      </c>
      <c r="AC277" s="104">
        <f t="shared" si="34"/>
        <v>0</v>
      </c>
      <c r="AE277" s="105">
        <f t="shared" si="30"/>
        <v>0</v>
      </c>
      <c r="AG277" s="105">
        <f t="shared" si="31"/>
        <v>0</v>
      </c>
      <c r="AI277" s="105">
        <f t="shared" si="32"/>
        <v>0</v>
      </c>
      <c r="AK277" s="301"/>
    </row>
    <row r="278" spans="4:37" ht="12.75" customHeight="1" outlineLevel="1" x14ac:dyDescent="0.25">
      <c r="D278" s="139" t="str">
        <f t="shared" si="28"/>
        <v>[Day 1 Assets Line 15]</v>
      </c>
      <c r="E278" s="102"/>
      <c r="F278" s="140" t="str">
        <f t="shared" si="33"/>
        <v>£000</v>
      </c>
      <c r="G278" s="103">
        <f t="shared" si="35"/>
        <v>0</v>
      </c>
      <c r="H278" s="103">
        <f t="shared" si="35"/>
        <v>0</v>
      </c>
      <c r="I278" s="103">
        <f t="shared" si="35"/>
        <v>0</v>
      </c>
      <c r="J278" s="103">
        <f t="shared" si="35"/>
        <v>0</v>
      </c>
      <c r="K278" s="103">
        <f t="shared" si="35"/>
        <v>0</v>
      </c>
      <c r="L278" s="103">
        <f t="shared" si="35"/>
        <v>0</v>
      </c>
      <c r="M278" s="103">
        <f t="shared" si="35"/>
        <v>0</v>
      </c>
      <c r="N278" s="103">
        <f t="shared" si="35"/>
        <v>0</v>
      </c>
      <c r="O278" s="103">
        <f t="shared" si="35"/>
        <v>0</v>
      </c>
      <c r="P278" s="103">
        <f t="shared" si="35"/>
        <v>0</v>
      </c>
      <c r="Q278" s="103">
        <f t="shared" si="35"/>
        <v>0</v>
      </c>
      <c r="R278" s="103">
        <f t="shared" si="35"/>
        <v>0</v>
      </c>
      <c r="S278" s="103">
        <f t="shared" si="35"/>
        <v>0</v>
      </c>
      <c r="T278" s="103">
        <f t="shared" si="35"/>
        <v>0</v>
      </c>
      <c r="U278" s="103">
        <f t="shared" si="35"/>
        <v>0</v>
      </c>
      <c r="V278" s="103">
        <f t="shared" si="35"/>
        <v>0</v>
      </c>
      <c r="W278" s="103">
        <f t="shared" si="35"/>
        <v>0</v>
      </c>
      <c r="X278" s="103">
        <f t="shared" si="35"/>
        <v>0</v>
      </c>
      <c r="Y278" s="103">
        <f t="shared" si="35"/>
        <v>0</v>
      </c>
      <c r="Z278" s="103">
        <f t="shared" si="35"/>
        <v>0</v>
      </c>
      <c r="AA278" s="103">
        <f t="shared" si="35"/>
        <v>0</v>
      </c>
      <c r="AB278" s="103">
        <f t="shared" si="35"/>
        <v>0</v>
      </c>
      <c r="AC278" s="104">
        <f t="shared" si="34"/>
        <v>0</v>
      </c>
      <c r="AE278" s="105">
        <f t="shared" si="30"/>
        <v>0</v>
      </c>
      <c r="AG278" s="105">
        <f t="shared" si="31"/>
        <v>0</v>
      </c>
      <c r="AI278" s="105">
        <f t="shared" si="32"/>
        <v>0</v>
      </c>
      <c r="AK278" s="301"/>
    </row>
    <row r="279" spans="4:37" ht="12.75" customHeight="1" outlineLevel="1" x14ac:dyDescent="0.25">
      <c r="D279" s="139" t="str">
        <f t="shared" si="28"/>
        <v>[Day 1 Assets Line 16]</v>
      </c>
      <c r="E279" s="102"/>
      <c r="F279" s="140" t="str">
        <f t="shared" si="33"/>
        <v>£000</v>
      </c>
      <c r="G279" s="103">
        <f t="shared" si="35"/>
        <v>0</v>
      </c>
      <c r="H279" s="103">
        <f t="shared" si="35"/>
        <v>0</v>
      </c>
      <c r="I279" s="103">
        <f t="shared" si="35"/>
        <v>0</v>
      </c>
      <c r="J279" s="103">
        <f t="shared" si="35"/>
        <v>0</v>
      </c>
      <c r="K279" s="103">
        <f t="shared" si="35"/>
        <v>0</v>
      </c>
      <c r="L279" s="103">
        <f t="shared" si="35"/>
        <v>0</v>
      </c>
      <c r="M279" s="103">
        <f t="shared" si="35"/>
        <v>0</v>
      </c>
      <c r="N279" s="103">
        <f t="shared" si="35"/>
        <v>0</v>
      </c>
      <c r="O279" s="103">
        <f t="shared" si="35"/>
        <v>0</v>
      </c>
      <c r="P279" s="103">
        <f t="shared" si="35"/>
        <v>0</v>
      </c>
      <c r="Q279" s="103">
        <f t="shared" si="35"/>
        <v>0</v>
      </c>
      <c r="R279" s="103">
        <f t="shared" si="35"/>
        <v>0</v>
      </c>
      <c r="S279" s="103">
        <f t="shared" si="35"/>
        <v>0</v>
      </c>
      <c r="T279" s="103">
        <f t="shared" si="35"/>
        <v>0</v>
      </c>
      <c r="U279" s="103">
        <f t="shared" si="35"/>
        <v>0</v>
      </c>
      <c r="V279" s="103">
        <f t="shared" si="35"/>
        <v>0</v>
      </c>
      <c r="W279" s="103">
        <f t="shared" si="35"/>
        <v>0</v>
      </c>
      <c r="X279" s="103">
        <f t="shared" si="35"/>
        <v>0</v>
      </c>
      <c r="Y279" s="103">
        <f t="shared" si="35"/>
        <v>0</v>
      </c>
      <c r="Z279" s="103">
        <f t="shared" si="35"/>
        <v>0</v>
      </c>
      <c r="AA279" s="103">
        <f t="shared" si="35"/>
        <v>0</v>
      </c>
      <c r="AB279" s="103">
        <f t="shared" si="35"/>
        <v>0</v>
      </c>
      <c r="AC279" s="104">
        <f t="shared" si="34"/>
        <v>0</v>
      </c>
      <c r="AE279" s="105">
        <f t="shared" si="30"/>
        <v>0</v>
      </c>
      <c r="AG279" s="105">
        <f t="shared" si="31"/>
        <v>0</v>
      </c>
      <c r="AI279" s="105">
        <f t="shared" si="32"/>
        <v>0</v>
      </c>
      <c r="AK279" s="301"/>
    </row>
    <row r="280" spans="4:37" ht="12.75" customHeight="1" outlineLevel="1" x14ac:dyDescent="0.25">
      <c r="D280" s="139" t="str">
        <f t="shared" si="28"/>
        <v>[Day 1 Assets Line 17]</v>
      </c>
      <c r="E280" s="102"/>
      <c r="F280" s="140" t="str">
        <f t="shared" si="33"/>
        <v>£000</v>
      </c>
      <c r="G280" s="103">
        <f t="shared" si="35"/>
        <v>0</v>
      </c>
      <c r="H280" s="103">
        <f t="shared" si="35"/>
        <v>0</v>
      </c>
      <c r="I280" s="103">
        <f t="shared" si="35"/>
        <v>0</v>
      </c>
      <c r="J280" s="103">
        <f t="shared" si="35"/>
        <v>0</v>
      </c>
      <c r="K280" s="103">
        <f t="shared" si="35"/>
        <v>0</v>
      </c>
      <c r="L280" s="103">
        <f t="shared" si="35"/>
        <v>0</v>
      </c>
      <c r="M280" s="103">
        <f t="shared" si="35"/>
        <v>0</v>
      </c>
      <c r="N280" s="103">
        <f t="shared" si="35"/>
        <v>0</v>
      </c>
      <c r="O280" s="103">
        <f t="shared" si="35"/>
        <v>0</v>
      </c>
      <c r="P280" s="103">
        <f t="shared" si="35"/>
        <v>0</v>
      </c>
      <c r="Q280" s="103">
        <f t="shared" si="35"/>
        <v>0</v>
      </c>
      <c r="R280" s="103">
        <f t="shared" si="35"/>
        <v>0</v>
      </c>
      <c r="S280" s="103">
        <f t="shared" si="35"/>
        <v>0</v>
      </c>
      <c r="T280" s="103">
        <f t="shared" si="35"/>
        <v>0</v>
      </c>
      <c r="U280" s="103">
        <f t="shared" si="35"/>
        <v>0</v>
      </c>
      <c r="V280" s="103">
        <f t="shared" si="35"/>
        <v>0</v>
      </c>
      <c r="W280" s="103">
        <f t="shared" si="35"/>
        <v>0</v>
      </c>
      <c r="X280" s="103">
        <f t="shared" si="35"/>
        <v>0</v>
      </c>
      <c r="Y280" s="103">
        <f t="shared" si="35"/>
        <v>0</v>
      </c>
      <c r="Z280" s="103">
        <f t="shared" si="35"/>
        <v>0</v>
      </c>
      <c r="AA280" s="103">
        <f t="shared" si="35"/>
        <v>0</v>
      </c>
      <c r="AB280" s="103">
        <f t="shared" si="35"/>
        <v>0</v>
      </c>
      <c r="AC280" s="104">
        <f t="shared" si="34"/>
        <v>0</v>
      </c>
      <c r="AE280" s="105">
        <f t="shared" si="30"/>
        <v>0</v>
      </c>
      <c r="AG280" s="105">
        <f t="shared" si="31"/>
        <v>0</v>
      </c>
      <c r="AI280" s="105">
        <f t="shared" si="32"/>
        <v>0</v>
      </c>
      <c r="AK280" s="301"/>
    </row>
    <row r="281" spans="4:37" ht="12.75" customHeight="1" outlineLevel="1" x14ac:dyDescent="0.25">
      <c r="D281" s="139" t="str">
        <f t="shared" si="28"/>
        <v>[Day 1 Assets Line 18]</v>
      </c>
      <c r="E281" s="102"/>
      <c r="F281" s="140" t="str">
        <f t="shared" si="33"/>
        <v>£000</v>
      </c>
      <c r="G281" s="103">
        <f t="shared" si="35"/>
        <v>0</v>
      </c>
      <c r="H281" s="103">
        <f t="shared" si="35"/>
        <v>0</v>
      </c>
      <c r="I281" s="103">
        <f t="shared" si="35"/>
        <v>0</v>
      </c>
      <c r="J281" s="103">
        <f t="shared" si="35"/>
        <v>0</v>
      </c>
      <c r="K281" s="103">
        <f t="shared" si="35"/>
        <v>0</v>
      </c>
      <c r="L281" s="103">
        <f t="shared" si="35"/>
        <v>0</v>
      </c>
      <c r="M281" s="103">
        <f t="shared" si="35"/>
        <v>0</v>
      </c>
      <c r="N281" s="103">
        <f t="shared" si="35"/>
        <v>0</v>
      </c>
      <c r="O281" s="103">
        <f t="shared" si="35"/>
        <v>0</v>
      </c>
      <c r="P281" s="103">
        <f t="shared" si="35"/>
        <v>0</v>
      </c>
      <c r="Q281" s="103">
        <f t="shared" si="35"/>
        <v>0</v>
      </c>
      <c r="R281" s="103">
        <f t="shared" si="35"/>
        <v>0</v>
      </c>
      <c r="S281" s="103">
        <f t="shared" si="35"/>
        <v>0</v>
      </c>
      <c r="T281" s="103">
        <f t="shared" si="35"/>
        <v>0</v>
      </c>
      <c r="U281" s="103">
        <f t="shared" si="35"/>
        <v>0</v>
      </c>
      <c r="V281" s="103">
        <f t="shared" si="35"/>
        <v>0</v>
      </c>
      <c r="W281" s="103">
        <f t="shared" si="35"/>
        <v>0</v>
      </c>
      <c r="X281" s="103">
        <f t="shared" si="35"/>
        <v>0</v>
      </c>
      <c r="Y281" s="103">
        <f t="shared" si="35"/>
        <v>0</v>
      </c>
      <c r="Z281" s="103">
        <f t="shared" si="35"/>
        <v>0</v>
      </c>
      <c r="AA281" s="103">
        <f t="shared" si="35"/>
        <v>0</v>
      </c>
      <c r="AB281" s="103">
        <f t="shared" si="35"/>
        <v>0</v>
      </c>
      <c r="AC281" s="104">
        <f t="shared" si="34"/>
        <v>0</v>
      </c>
      <c r="AE281" s="105">
        <f t="shared" si="30"/>
        <v>0</v>
      </c>
      <c r="AG281" s="105">
        <f t="shared" si="31"/>
        <v>0</v>
      </c>
      <c r="AI281" s="105">
        <f t="shared" si="32"/>
        <v>0</v>
      </c>
      <c r="AK281" s="301"/>
    </row>
    <row r="282" spans="4:37" ht="12.75" customHeight="1" outlineLevel="1" x14ac:dyDescent="0.25">
      <c r="D282" s="139" t="str">
        <f t="shared" si="28"/>
        <v>[Day 1 Assets Line 19]</v>
      </c>
      <c r="E282" s="102"/>
      <c r="F282" s="140" t="str">
        <f t="shared" si="33"/>
        <v>£000</v>
      </c>
      <c r="G282" s="103">
        <f t="shared" si="35"/>
        <v>0</v>
      </c>
      <c r="H282" s="103">
        <f t="shared" si="35"/>
        <v>0</v>
      </c>
      <c r="I282" s="103">
        <f t="shared" si="35"/>
        <v>0</v>
      </c>
      <c r="J282" s="103">
        <f t="shared" si="35"/>
        <v>0</v>
      </c>
      <c r="K282" s="103">
        <f t="shared" si="35"/>
        <v>0</v>
      </c>
      <c r="L282" s="103">
        <f t="shared" si="35"/>
        <v>0</v>
      </c>
      <c r="M282" s="103">
        <f t="shared" si="35"/>
        <v>0</v>
      </c>
      <c r="N282" s="103">
        <f t="shared" si="35"/>
        <v>0</v>
      </c>
      <c r="O282" s="103">
        <f t="shared" si="35"/>
        <v>0</v>
      </c>
      <c r="P282" s="103">
        <f t="shared" si="35"/>
        <v>0</v>
      </c>
      <c r="Q282" s="103">
        <f t="shared" si="35"/>
        <v>0</v>
      </c>
      <c r="R282" s="103">
        <f t="shared" si="35"/>
        <v>0</v>
      </c>
      <c r="S282" s="103">
        <f t="shared" si="35"/>
        <v>0</v>
      </c>
      <c r="T282" s="103">
        <f t="shared" si="35"/>
        <v>0</v>
      </c>
      <c r="U282" s="103">
        <f t="shared" si="35"/>
        <v>0</v>
      </c>
      <c r="V282" s="103">
        <f t="shared" si="35"/>
        <v>0</v>
      </c>
      <c r="W282" s="103">
        <f t="shared" si="35"/>
        <v>0</v>
      </c>
      <c r="X282" s="103">
        <f t="shared" si="35"/>
        <v>0</v>
      </c>
      <c r="Y282" s="103">
        <f t="shared" si="35"/>
        <v>0</v>
      </c>
      <c r="Z282" s="103">
        <f t="shared" si="35"/>
        <v>0</v>
      </c>
      <c r="AA282" s="103">
        <f t="shared" si="35"/>
        <v>0</v>
      </c>
      <c r="AB282" s="103">
        <f t="shared" si="35"/>
        <v>0</v>
      </c>
      <c r="AC282" s="104">
        <f t="shared" si="34"/>
        <v>0</v>
      </c>
      <c r="AE282" s="105">
        <f t="shared" si="30"/>
        <v>0</v>
      </c>
      <c r="AG282" s="105">
        <f t="shared" si="31"/>
        <v>0</v>
      </c>
      <c r="AI282" s="105">
        <f t="shared" si="32"/>
        <v>0</v>
      </c>
      <c r="AK282" s="301"/>
    </row>
    <row r="283" spans="4:37" ht="12.75" customHeight="1" outlineLevel="1" x14ac:dyDescent="0.25">
      <c r="D283" s="139" t="str">
        <f t="shared" si="28"/>
        <v>[Day 1 Assets Line 20]</v>
      </c>
      <c r="E283" s="102"/>
      <c r="F283" s="140" t="str">
        <f t="shared" si="33"/>
        <v>£000</v>
      </c>
      <c r="G283" s="103">
        <f t="shared" si="35"/>
        <v>0</v>
      </c>
      <c r="H283" s="103">
        <f t="shared" si="35"/>
        <v>0</v>
      </c>
      <c r="I283" s="103">
        <f t="shared" si="35"/>
        <v>0</v>
      </c>
      <c r="J283" s="103">
        <f t="shared" si="35"/>
        <v>0</v>
      </c>
      <c r="K283" s="103">
        <f t="shared" si="35"/>
        <v>0</v>
      </c>
      <c r="L283" s="103">
        <f t="shared" si="35"/>
        <v>0</v>
      </c>
      <c r="M283" s="103">
        <f t="shared" si="35"/>
        <v>0</v>
      </c>
      <c r="N283" s="103">
        <f t="shared" si="35"/>
        <v>0</v>
      </c>
      <c r="O283" s="103">
        <f t="shared" si="35"/>
        <v>0</v>
      </c>
      <c r="P283" s="103">
        <f t="shared" si="35"/>
        <v>0</v>
      </c>
      <c r="Q283" s="103">
        <f t="shared" si="35"/>
        <v>0</v>
      </c>
      <c r="R283" s="103">
        <f t="shared" si="35"/>
        <v>0</v>
      </c>
      <c r="S283" s="103">
        <f t="shared" si="35"/>
        <v>0</v>
      </c>
      <c r="T283" s="103">
        <f t="shared" si="35"/>
        <v>0</v>
      </c>
      <c r="U283" s="103">
        <f t="shared" si="35"/>
        <v>0</v>
      </c>
      <c r="V283" s="103">
        <f t="shared" si="35"/>
        <v>0</v>
      </c>
      <c r="W283" s="103">
        <f t="shared" si="35"/>
        <v>0</v>
      </c>
      <c r="X283" s="103">
        <f t="shared" si="35"/>
        <v>0</v>
      </c>
      <c r="Y283" s="103">
        <f t="shared" si="35"/>
        <v>0</v>
      </c>
      <c r="Z283" s="103">
        <f t="shared" si="35"/>
        <v>0</v>
      </c>
      <c r="AA283" s="103">
        <f t="shared" si="35"/>
        <v>0</v>
      </c>
      <c r="AB283" s="103">
        <f t="shared" si="35"/>
        <v>0</v>
      </c>
      <c r="AC283" s="104">
        <f t="shared" si="34"/>
        <v>0</v>
      </c>
      <c r="AE283" s="105">
        <f t="shared" si="30"/>
        <v>0</v>
      </c>
      <c r="AG283" s="105">
        <f t="shared" si="31"/>
        <v>0</v>
      </c>
      <c r="AI283" s="105">
        <f t="shared" si="32"/>
        <v>0</v>
      </c>
      <c r="AK283" s="301"/>
    </row>
    <row r="284" spans="4:37" ht="12.75" customHeight="1" outlineLevel="1" x14ac:dyDescent="0.25">
      <c r="D284" s="139" t="str">
        <f t="shared" si="28"/>
        <v>[Day 1 Assets Line 21]</v>
      </c>
      <c r="E284" s="102"/>
      <c r="F284" s="140" t="str">
        <f t="shared" si="33"/>
        <v>£000</v>
      </c>
      <c r="G284" s="103">
        <f t="shared" si="35"/>
        <v>0</v>
      </c>
      <c r="H284" s="103">
        <f t="shared" si="35"/>
        <v>0</v>
      </c>
      <c r="I284" s="103">
        <f t="shared" si="35"/>
        <v>0</v>
      </c>
      <c r="J284" s="103">
        <f t="shared" si="35"/>
        <v>0</v>
      </c>
      <c r="K284" s="103">
        <f t="shared" si="35"/>
        <v>0</v>
      </c>
      <c r="L284" s="103">
        <f t="shared" si="35"/>
        <v>0</v>
      </c>
      <c r="M284" s="103">
        <f t="shared" si="35"/>
        <v>0</v>
      </c>
      <c r="N284" s="103">
        <f t="shared" si="35"/>
        <v>0</v>
      </c>
      <c r="O284" s="103">
        <f t="shared" si="35"/>
        <v>0</v>
      </c>
      <c r="P284" s="103">
        <f t="shared" si="35"/>
        <v>0</v>
      </c>
      <c r="Q284" s="103">
        <f t="shared" si="35"/>
        <v>0</v>
      </c>
      <c r="R284" s="103">
        <f t="shared" si="35"/>
        <v>0</v>
      </c>
      <c r="S284" s="103">
        <f t="shared" si="35"/>
        <v>0</v>
      </c>
      <c r="T284" s="103">
        <f t="shared" si="35"/>
        <v>0</v>
      </c>
      <c r="U284" s="103">
        <f t="shared" si="35"/>
        <v>0</v>
      </c>
      <c r="V284" s="103">
        <f t="shared" si="35"/>
        <v>0</v>
      </c>
      <c r="W284" s="103">
        <f t="shared" si="35"/>
        <v>0</v>
      </c>
      <c r="X284" s="103">
        <f t="shared" si="35"/>
        <v>0</v>
      </c>
      <c r="Y284" s="103">
        <f t="shared" si="35"/>
        <v>0</v>
      </c>
      <c r="Z284" s="103">
        <f t="shared" si="35"/>
        <v>0</v>
      </c>
      <c r="AA284" s="103">
        <f t="shared" si="35"/>
        <v>0</v>
      </c>
      <c r="AB284" s="103">
        <f t="shared" si="35"/>
        <v>0</v>
      </c>
      <c r="AC284" s="104">
        <f t="shared" si="34"/>
        <v>0</v>
      </c>
      <c r="AE284" s="105">
        <f t="shared" si="30"/>
        <v>0</v>
      </c>
      <c r="AG284" s="105">
        <f t="shared" si="31"/>
        <v>0</v>
      </c>
      <c r="AI284" s="105">
        <f t="shared" si="32"/>
        <v>0</v>
      </c>
      <c r="AK284" s="301"/>
    </row>
    <row r="285" spans="4:37" ht="12.75" customHeight="1" outlineLevel="1" x14ac:dyDescent="0.25">
      <c r="D285" s="139" t="str">
        <f t="shared" si="28"/>
        <v>[Day 1 Assets Line 22]</v>
      </c>
      <c r="E285" s="102"/>
      <c r="F285" s="140" t="str">
        <f t="shared" si="33"/>
        <v>£000</v>
      </c>
      <c r="G285" s="103">
        <f t="shared" si="35"/>
        <v>0</v>
      </c>
      <c r="H285" s="103">
        <f t="shared" si="35"/>
        <v>0</v>
      </c>
      <c r="I285" s="103">
        <f t="shared" si="35"/>
        <v>0</v>
      </c>
      <c r="J285" s="103">
        <f t="shared" si="35"/>
        <v>0</v>
      </c>
      <c r="K285" s="103">
        <f t="shared" si="35"/>
        <v>0</v>
      </c>
      <c r="L285" s="103">
        <f t="shared" si="35"/>
        <v>0</v>
      </c>
      <c r="M285" s="103">
        <f t="shared" si="35"/>
        <v>0</v>
      </c>
      <c r="N285" s="103">
        <f t="shared" si="35"/>
        <v>0</v>
      </c>
      <c r="O285" s="103">
        <f t="shared" si="35"/>
        <v>0</v>
      </c>
      <c r="P285" s="103">
        <f t="shared" si="35"/>
        <v>0</v>
      </c>
      <c r="Q285" s="103">
        <f t="shared" si="35"/>
        <v>0</v>
      </c>
      <c r="R285" s="103">
        <f t="shared" si="35"/>
        <v>0</v>
      </c>
      <c r="S285" s="103">
        <f t="shared" si="35"/>
        <v>0</v>
      </c>
      <c r="T285" s="103">
        <f t="shared" si="35"/>
        <v>0</v>
      </c>
      <c r="U285" s="103">
        <f t="shared" si="35"/>
        <v>0</v>
      </c>
      <c r="V285" s="103">
        <f t="shared" si="35"/>
        <v>0</v>
      </c>
      <c r="W285" s="103">
        <f t="shared" si="35"/>
        <v>0</v>
      </c>
      <c r="X285" s="103">
        <f t="shared" si="35"/>
        <v>0</v>
      </c>
      <c r="Y285" s="103">
        <f t="shared" si="35"/>
        <v>0</v>
      </c>
      <c r="Z285" s="103">
        <f t="shared" si="35"/>
        <v>0</v>
      </c>
      <c r="AA285" s="103">
        <f t="shared" si="35"/>
        <v>0</v>
      </c>
      <c r="AB285" s="103">
        <f t="shared" si="35"/>
        <v>0</v>
      </c>
      <c r="AC285" s="104">
        <f t="shared" si="34"/>
        <v>0</v>
      </c>
      <c r="AE285" s="105">
        <f t="shared" si="30"/>
        <v>0</v>
      </c>
      <c r="AG285" s="105">
        <f t="shared" si="31"/>
        <v>0</v>
      </c>
      <c r="AI285" s="105">
        <f t="shared" si="32"/>
        <v>0</v>
      </c>
      <c r="AK285" s="301"/>
    </row>
    <row r="286" spans="4:37" ht="12.75" customHeight="1" outlineLevel="1" x14ac:dyDescent="0.25">
      <c r="D286" s="139" t="str">
        <f t="shared" si="28"/>
        <v>[Day 1 Assets Line 23]</v>
      </c>
      <c r="E286" s="102"/>
      <c r="F286" s="140" t="str">
        <f t="shared" si="33"/>
        <v>£000</v>
      </c>
      <c r="G286" s="103">
        <f t="shared" si="35"/>
        <v>0</v>
      </c>
      <c r="H286" s="103">
        <f t="shared" si="35"/>
        <v>0</v>
      </c>
      <c r="I286" s="103">
        <f t="shared" si="35"/>
        <v>0</v>
      </c>
      <c r="J286" s="103">
        <f t="shared" si="35"/>
        <v>0</v>
      </c>
      <c r="K286" s="103">
        <f t="shared" si="35"/>
        <v>0</v>
      </c>
      <c r="L286" s="103">
        <f t="shared" si="35"/>
        <v>0</v>
      </c>
      <c r="M286" s="103">
        <f t="shared" si="35"/>
        <v>0</v>
      </c>
      <c r="N286" s="103">
        <f t="shared" si="35"/>
        <v>0</v>
      </c>
      <c r="O286" s="103">
        <f t="shared" si="35"/>
        <v>0</v>
      </c>
      <c r="P286" s="103">
        <f t="shared" si="35"/>
        <v>0</v>
      </c>
      <c r="Q286" s="103">
        <f t="shared" si="35"/>
        <v>0</v>
      </c>
      <c r="R286" s="103">
        <f t="shared" si="35"/>
        <v>0</v>
      </c>
      <c r="S286" s="103">
        <f t="shared" si="35"/>
        <v>0</v>
      </c>
      <c r="T286" s="103">
        <f t="shared" si="35"/>
        <v>0</v>
      </c>
      <c r="U286" s="103">
        <f t="shared" si="35"/>
        <v>0</v>
      </c>
      <c r="V286" s="103">
        <f t="shared" si="35"/>
        <v>0</v>
      </c>
      <c r="W286" s="103">
        <f t="shared" si="35"/>
        <v>0</v>
      </c>
      <c r="X286" s="103">
        <f t="shared" si="35"/>
        <v>0</v>
      </c>
      <c r="Y286" s="103">
        <f t="shared" si="35"/>
        <v>0</v>
      </c>
      <c r="Z286" s="103">
        <f t="shared" si="35"/>
        <v>0</v>
      </c>
      <c r="AA286" s="103">
        <f t="shared" si="35"/>
        <v>0</v>
      </c>
      <c r="AB286" s="103">
        <f t="shared" si="35"/>
        <v>0</v>
      </c>
      <c r="AC286" s="104">
        <f t="shared" si="34"/>
        <v>0</v>
      </c>
      <c r="AE286" s="105">
        <f t="shared" si="30"/>
        <v>0</v>
      </c>
      <c r="AG286" s="105">
        <f t="shared" si="31"/>
        <v>0</v>
      </c>
      <c r="AI286" s="105">
        <f t="shared" si="32"/>
        <v>0</v>
      </c>
      <c r="AK286" s="301"/>
    </row>
    <row r="287" spans="4:37" ht="12.75" customHeight="1" outlineLevel="1" x14ac:dyDescent="0.25">
      <c r="D287" s="139" t="str">
        <f t="shared" si="28"/>
        <v>[Day 1 Assets Line 24]</v>
      </c>
      <c r="E287" s="102"/>
      <c r="F287" s="140" t="str">
        <f t="shared" si="33"/>
        <v>£000</v>
      </c>
      <c r="G287" s="103">
        <f t="shared" si="35"/>
        <v>0</v>
      </c>
      <c r="H287" s="103">
        <f t="shared" si="35"/>
        <v>0</v>
      </c>
      <c r="I287" s="103">
        <f t="shared" si="35"/>
        <v>0</v>
      </c>
      <c r="J287" s="103">
        <f t="shared" si="35"/>
        <v>0</v>
      </c>
      <c r="K287" s="103">
        <f t="shared" si="35"/>
        <v>0</v>
      </c>
      <c r="L287" s="103">
        <f t="shared" si="35"/>
        <v>0</v>
      </c>
      <c r="M287" s="103">
        <f t="shared" si="35"/>
        <v>0</v>
      </c>
      <c r="N287" s="103">
        <f t="shared" si="35"/>
        <v>0</v>
      </c>
      <c r="O287" s="103">
        <f t="shared" si="35"/>
        <v>0</v>
      </c>
      <c r="P287" s="103">
        <f t="shared" si="35"/>
        <v>0</v>
      </c>
      <c r="Q287" s="103">
        <f t="shared" si="35"/>
        <v>0</v>
      </c>
      <c r="R287" s="103">
        <f t="shared" si="35"/>
        <v>0</v>
      </c>
      <c r="S287" s="103">
        <f t="shared" si="35"/>
        <v>0</v>
      </c>
      <c r="T287" s="103">
        <f t="shared" ref="T287:AB287" si="36">SUM(T182,T217,T252)</f>
        <v>0</v>
      </c>
      <c r="U287" s="103">
        <f t="shared" si="36"/>
        <v>0</v>
      </c>
      <c r="V287" s="103">
        <f t="shared" si="36"/>
        <v>0</v>
      </c>
      <c r="W287" s="103">
        <f t="shared" si="36"/>
        <v>0</v>
      </c>
      <c r="X287" s="103">
        <f t="shared" si="36"/>
        <v>0</v>
      </c>
      <c r="Y287" s="103">
        <f t="shared" si="36"/>
        <v>0</v>
      </c>
      <c r="Z287" s="103">
        <f t="shared" si="36"/>
        <v>0</v>
      </c>
      <c r="AA287" s="103">
        <f t="shared" si="36"/>
        <v>0</v>
      </c>
      <c r="AB287" s="103">
        <f t="shared" si="36"/>
        <v>0</v>
      </c>
      <c r="AC287" s="104">
        <f t="shared" si="34"/>
        <v>0</v>
      </c>
      <c r="AE287" s="105">
        <f t="shared" si="30"/>
        <v>0</v>
      </c>
      <c r="AG287" s="105">
        <f t="shared" si="31"/>
        <v>0</v>
      </c>
      <c r="AI287" s="105">
        <f t="shared" si="32"/>
        <v>0</v>
      </c>
      <c r="AK287" s="301"/>
    </row>
    <row r="288" spans="4:37" ht="12.75" customHeight="1" outlineLevel="1" x14ac:dyDescent="0.25">
      <c r="D288" s="139" t="str">
        <f t="shared" si="28"/>
        <v>[Day 1 Assets Line 25]</v>
      </c>
      <c r="E288" s="102"/>
      <c r="F288" s="140" t="str">
        <f t="shared" si="33"/>
        <v>£000</v>
      </c>
      <c r="G288" s="103">
        <f t="shared" ref="G288:AB293" si="37">SUM(G183,G218,G253)</f>
        <v>0</v>
      </c>
      <c r="H288" s="103">
        <f t="shared" si="37"/>
        <v>0</v>
      </c>
      <c r="I288" s="103">
        <f t="shared" si="37"/>
        <v>0</v>
      </c>
      <c r="J288" s="103">
        <f t="shared" si="37"/>
        <v>0</v>
      </c>
      <c r="K288" s="103">
        <f t="shared" si="37"/>
        <v>0</v>
      </c>
      <c r="L288" s="103">
        <f t="shared" si="37"/>
        <v>0</v>
      </c>
      <c r="M288" s="103">
        <f t="shared" si="37"/>
        <v>0</v>
      </c>
      <c r="N288" s="103">
        <f t="shared" si="37"/>
        <v>0</v>
      </c>
      <c r="O288" s="103">
        <f t="shared" si="37"/>
        <v>0</v>
      </c>
      <c r="P288" s="103">
        <f t="shared" si="37"/>
        <v>0</v>
      </c>
      <c r="Q288" s="103">
        <f t="shared" si="37"/>
        <v>0</v>
      </c>
      <c r="R288" s="103">
        <f t="shared" si="37"/>
        <v>0</v>
      </c>
      <c r="S288" s="103">
        <f t="shared" si="37"/>
        <v>0</v>
      </c>
      <c r="T288" s="103">
        <f t="shared" si="37"/>
        <v>0</v>
      </c>
      <c r="U288" s="103">
        <f t="shared" si="37"/>
        <v>0</v>
      </c>
      <c r="V288" s="103">
        <f t="shared" si="37"/>
        <v>0</v>
      </c>
      <c r="W288" s="103">
        <f t="shared" si="37"/>
        <v>0</v>
      </c>
      <c r="X288" s="103">
        <f t="shared" si="37"/>
        <v>0</v>
      </c>
      <c r="Y288" s="103">
        <f t="shared" si="37"/>
        <v>0</v>
      </c>
      <c r="Z288" s="103">
        <f t="shared" si="37"/>
        <v>0</v>
      </c>
      <c r="AA288" s="103">
        <f t="shared" si="37"/>
        <v>0</v>
      </c>
      <c r="AB288" s="103">
        <f t="shared" si="37"/>
        <v>0</v>
      </c>
      <c r="AC288" s="104">
        <f t="shared" si="34"/>
        <v>0</v>
      </c>
      <c r="AE288" s="105">
        <f t="shared" si="30"/>
        <v>0</v>
      </c>
      <c r="AG288" s="105">
        <f t="shared" si="31"/>
        <v>0</v>
      </c>
      <c r="AI288" s="105">
        <f t="shared" si="32"/>
        <v>0</v>
      </c>
      <c r="AK288" s="301"/>
    </row>
    <row r="289" spans="2:37" ht="12.75" customHeight="1" outlineLevel="1" x14ac:dyDescent="0.25">
      <c r="D289" s="139" t="str">
        <f t="shared" si="28"/>
        <v>[Day 1 Assets Line 26]</v>
      </c>
      <c r="E289" s="102"/>
      <c r="F289" s="140" t="str">
        <f t="shared" si="33"/>
        <v>£000</v>
      </c>
      <c r="G289" s="103">
        <f t="shared" si="37"/>
        <v>0</v>
      </c>
      <c r="H289" s="103">
        <f t="shared" si="37"/>
        <v>0</v>
      </c>
      <c r="I289" s="103">
        <f t="shared" si="37"/>
        <v>0</v>
      </c>
      <c r="J289" s="103">
        <f t="shared" si="37"/>
        <v>0</v>
      </c>
      <c r="K289" s="103">
        <f t="shared" si="37"/>
        <v>0</v>
      </c>
      <c r="L289" s="103">
        <f t="shared" si="37"/>
        <v>0</v>
      </c>
      <c r="M289" s="103">
        <f t="shared" si="37"/>
        <v>0</v>
      </c>
      <c r="N289" s="103">
        <f t="shared" si="37"/>
        <v>0</v>
      </c>
      <c r="O289" s="103">
        <f t="shared" si="37"/>
        <v>0</v>
      </c>
      <c r="P289" s="103">
        <f t="shared" si="37"/>
        <v>0</v>
      </c>
      <c r="Q289" s="103">
        <f t="shared" si="37"/>
        <v>0</v>
      </c>
      <c r="R289" s="103">
        <f t="shared" si="37"/>
        <v>0</v>
      </c>
      <c r="S289" s="103">
        <f t="shared" si="37"/>
        <v>0</v>
      </c>
      <c r="T289" s="103">
        <f t="shared" si="37"/>
        <v>0</v>
      </c>
      <c r="U289" s="103">
        <f t="shared" si="37"/>
        <v>0</v>
      </c>
      <c r="V289" s="103">
        <f t="shared" si="37"/>
        <v>0</v>
      </c>
      <c r="W289" s="103">
        <f t="shared" si="37"/>
        <v>0</v>
      </c>
      <c r="X289" s="103">
        <f t="shared" si="37"/>
        <v>0</v>
      </c>
      <c r="Y289" s="103">
        <f t="shared" si="37"/>
        <v>0</v>
      </c>
      <c r="Z289" s="103">
        <f t="shared" si="37"/>
        <v>0</v>
      </c>
      <c r="AA289" s="103">
        <f t="shared" si="37"/>
        <v>0</v>
      </c>
      <c r="AB289" s="103">
        <f t="shared" si="37"/>
        <v>0</v>
      </c>
      <c r="AC289" s="104">
        <f t="shared" si="34"/>
        <v>0</v>
      </c>
      <c r="AE289" s="105">
        <f t="shared" si="30"/>
        <v>0</v>
      </c>
      <c r="AG289" s="105">
        <f t="shared" si="31"/>
        <v>0</v>
      </c>
      <c r="AI289" s="105">
        <f t="shared" si="32"/>
        <v>0</v>
      </c>
      <c r="AK289" s="301"/>
    </row>
    <row r="290" spans="2:37" ht="12.75" customHeight="1" outlineLevel="1" x14ac:dyDescent="0.25">
      <c r="D290" s="139" t="str">
        <f t="shared" si="28"/>
        <v>[Day 1 Assets Line 27]</v>
      </c>
      <c r="E290" s="102"/>
      <c r="F290" s="140" t="str">
        <f t="shared" si="33"/>
        <v>£000</v>
      </c>
      <c r="G290" s="103">
        <f t="shared" si="37"/>
        <v>0</v>
      </c>
      <c r="H290" s="103">
        <f t="shared" si="37"/>
        <v>0</v>
      </c>
      <c r="I290" s="103">
        <f t="shared" si="37"/>
        <v>0</v>
      </c>
      <c r="J290" s="103">
        <f t="shared" si="37"/>
        <v>0</v>
      </c>
      <c r="K290" s="103">
        <f t="shared" si="37"/>
        <v>0</v>
      </c>
      <c r="L290" s="103">
        <f t="shared" si="37"/>
        <v>0</v>
      </c>
      <c r="M290" s="103">
        <f t="shared" si="37"/>
        <v>0</v>
      </c>
      <c r="N290" s="103">
        <f t="shared" si="37"/>
        <v>0</v>
      </c>
      <c r="O290" s="103">
        <f t="shared" si="37"/>
        <v>0</v>
      </c>
      <c r="P290" s="103">
        <f t="shared" si="37"/>
        <v>0</v>
      </c>
      <c r="Q290" s="103">
        <f t="shared" si="37"/>
        <v>0</v>
      </c>
      <c r="R290" s="103">
        <f t="shared" si="37"/>
        <v>0</v>
      </c>
      <c r="S290" s="103">
        <f t="shared" si="37"/>
        <v>0</v>
      </c>
      <c r="T290" s="103">
        <f t="shared" si="37"/>
        <v>0</v>
      </c>
      <c r="U290" s="103">
        <f t="shared" si="37"/>
        <v>0</v>
      </c>
      <c r="V290" s="103">
        <f t="shared" si="37"/>
        <v>0</v>
      </c>
      <c r="W290" s="103">
        <f t="shared" si="37"/>
        <v>0</v>
      </c>
      <c r="X290" s="103">
        <f t="shared" si="37"/>
        <v>0</v>
      </c>
      <c r="Y290" s="103">
        <f t="shared" si="37"/>
        <v>0</v>
      </c>
      <c r="Z290" s="103">
        <f t="shared" si="37"/>
        <v>0</v>
      </c>
      <c r="AA290" s="103">
        <f t="shared" si="37"/>
        <v>0</v>
      </c>
      <c r="AB290" s="103">
        <f t="shared" si="37"/>
        <v>0</v>
      </c>
      <c r="AC290" s="104">
        <f t="shared" si="34"/>
        <v>0</v>
      </c>
      <c r="AE290" s="105">
        <f t="shared" si="30"/>
        <v>0</v>
      </c>
      <c r="AG290" s="105">
        <f t="shared" si="31"/>
        <v>0</v>
      </c>
      <c r="AI290" s="105">
        <f t="shared" si="32"/>
        <v>0</v>
      </c>
      <c r="AK290" s="301"/>
    </row>
    <row r="291" spans="2:37" ht="12.75" customHeight="1" outlineLevel="1" x14ac:dyDescent="0.25">
      <c r="D291" s="139" t="str">
        <f t="shared" si="28"/>
        <v>[Day 1 Assets Line 28]</v>
      </c>
      <c r="E291" s="102"/>
      <c r="F291" s="140" t="str">
        <f t="shared" si="33"/>
        <v>£000</v>
      </c>
      <c r="G291" s="103">
        <f t="shared" si="37"/>
        <v>0</v>
      </c>
      <c r="H291" s="103">
        <f t="shared" si="37"/>
        <v>0</v>
      </c>
      <c r="I291" s="103">
        <f t="shared" si="37"/>
        <v>0</v>
      </c>
      <c r="J291" s="103">
        <f t="shared" si="37"/>
        <v>0</v>
      </c>
      <c r="K291" s="103">
        <f t="shared" si="37"/>
        <v>0</v>
      </c>
      <c r="L291" s="103">
        <f t="shared" si="37"/>
        <v>0</v>
      </c>
      <c r="M291" s="103">
        <f t="shared" si="37"/>
        <v>0</v>
      </c>
      <c r="N291" s="103">
        <f t="shared" si="37"/>
        <v>0</v>
      </c>
      <c r="O291" s="103">
        <f t="shared" si="37"/>
        <v>0</v>
      </c>
      <c r="P291" s="103">
        <f t="shared" si="37"/>
        <v>0</v>
      </c>
      <c r="Q291" s="103">
        <f t="shared" si="37"/>
        <v>0</v>
      </c>
      <c r="R291" s="103">
        <f t="shared" si="37"/>
        <v>0</v>
      </c>
      <c r="S291" s="103">
        <f t="shared" si="37"/>
        <v>0</v>
      </c>
      <c r="T291" s="103">
        <f t="shared" si="37"/>
        <v>0</v>
      </c>
      <c r="U291" s="103">
        <f t="shared" si="37"/>
        <v>0</v>
      </c>
      <c r="V291" s="103">
        <f t="shared" si="37"/>
        <v>0</v>
      </c>
      <c r="W291" s="103">
        <f t="shared" si="37"/>
        <v>0</v>
      </c>
      <c r="X291" s="103">
        <f t="shared" si="37"/>
        <v>0</v>
      </c>
      <c r="Y291" s="103">
        <f t="shared" si="37"/>
        <v>0</v>
      </c>
      <c r="Z291" s="103">
        <f t="shared" si="37"/>
        <v>0</v>
      </c>
      <c r="AA291" s="103">
        <f t="shared" si="37"/>
        <v>0</v>
      </c>
      <c r="AB291" s="103">
        <f t="shared" si="37"/>
        <v>0</v>
      </c>
      <c r="AC291" s="104">
        <f t="shared" ref="AC291:AC293" si="38">SUM(AC186,AC221,AC256)</f>
        <v>0</v>
      </c>
      <c r="AE291" s="105">
        <f t="shared" si="30"/>
        <v>0</v>
      </c>
      <c r="AG291" s="105">
        <f t="shared" si="31"/>
        <v>0</v>
      </c>
      <c r="AI291" s="105">
        <f t="shared" si="32"/>
        <v>0</v>
      </c>
      <c r="AK291" s="301"/>
    </row>
    <row r="292" spans="2:37" ht="12.75" customHeight="1" outlineLevel="1" x14ac:dyDescent="0.25">
      <c r="D292" s="139" t="str">
        <f t="shared" si="28"/>
        <v>[Day 1 Assets Line 29]</v>
      </c>
      <c r="E292" s="102"/>
      <c r="F292" s="140" t="str">
        <f t="shared" si="33"/>
        <v>£000</v>
      </c>
      <c r="G292" s="103">
        <f t="shared" si="37"/>
        <v>0</v>
      </c>
      <c r="H292" s="103">
        <f t="shared" si="37"/>
        <v>0</v>
      </c>
      <c r="I292" s="103">
        <f t="shared" si="37"/>
        <v>0</v>
      </c>
      <c r="J292" s="103">
        <f t="shared" si="37"/>
        <v>0</v>
      </c>
      <c r="K292" s="103">
        <f t="shared" si="37"/>
        <v>0</v>
      </c>
      <c r="L292" s="103">
        <f t="shared" si="37"/>
        <v>0</v>
      </c>
      <c r="M292" s="103">
        <f t="shared" si="37"/>
        <v>0</v>
      </c>
      <c r="N292" s="103">
        <f t="shared" si="37"/>
        <v>0</v>
      </c>
      <c r="O292" s="103">
        <f t="shared" si="37"/>
        <v>0</v>
      </c>
      <c r="P292" s="103">
        <f t="shared" si="37"/>
        <v>0</v>
      </c>
      <c r="Q292" s="103">
        <f t="shared" si="37"/>
        <v>0</v>
      </c>
      <c r="R292" s="103">
        <f t="shared" si="37"/>
        <v>0</v>
      </c>
      <c r="S292" s="103">
        <f t="shared" si="37"/>
        <v>0</v>
      </c>
      <c r="T292" s="103">
        <f t="shared" si="37"/>
        <v>0</v>
      </c>
      <c r="U292" s="103">
        <f t="shared" si="37"/>
        <v>0</v>
      </c>
      <c r="V292" s="103">
        <f t="shared" si="37"/>
        <v>0</v>
      </c>
      <c r="W292" s="103">
        <f t="shared" si="37"/>
        <v>0</v>
      </c>
      <c r="X292" s="103">
        <f t="shared" si="37"/>
        <v>0</v>
      </c>
      <c r="Y292" s="103">
        <f t="shared" si="37"/>
        <v>0</v>
      </c>
      <c r="Z292" s="103">
        <f t="shared" si="37"/>
        <v>0</v>
      </c>
      <c r="AA292" s="103">
        <f t="shared" si="37"/>
        <v>0</v>
      </c>
      <c r="AB292" s="103">
        <f t="shared" si="37"/>
        <v>0</v>
      </c>
      <c r="AC292" s="104">
        <f t="shared" si="38"/>
        <v>0</v>
      </c>
      <c r="AE292" s="105">
        <f t="shared" si="30"/>
        <v>0</v>
      </c>
      <c r="AG292" s="105">
        <f t="shared" si="31"/>
        <v>0</v>
      </c>
      <c r="AI292" s="105">
        <f t="shared" si="32"/>
        <v>0</v>
      </c>
      <c r="AK292" s="301"/>
    </row>
    <row r="293" spans="2:37" ht="12.75" customHeight="1" outlineLevel="1" x14ac:dyDescent="0.25">
      <c r="D293" s="111" t="str">
        <f t="shared" si="28"/>
        <v>[Day 1 Assets Line 30]</v>
      </c>
      <c r="E293" s="287"/>
      <c r="F293" s="150" t="str">
        <f t="shared" si="33"/>
        <v>£000</v>
      </c>
      <c r="G293" s="113">
        <f t="shared" si="37"/>
        <v>0</v>
      </c>
      <c r="H293" s="113">
        <f t="shared" si="37"/>
        <v>0</v>
      </c>
      <c r="I293" s="113">
        <f t="shared" si="37"/>
        <v>0</v>
      </c>
      <c r="J293" s="113">
        <f t="shared" si="37"/>
        <v>0</v>
      </c>
      <c r="K293" s="113">
        <f t="shared" si="37"/>
        <v>0</v>
      </c>
      <c r="L293" s="113">
        <f t="shared" si="37"/>
        <v>0</v>
      </c>
      <c r="M293" s="113">
        <f t="shared" si="37"/>
        <v>0</v>
      </c>
      <c r="N293" s="113">
        <f t="shared" si="37"/>
        <v>0</v>
      </c>
      <c r="O293" s="113">
        <f t="shared" si="37"/>
        <v>0</v>
      </c>
      <c r="P293" s="113">
        <f t="shared" si="37"/>
        <v>0</v>
      </c>
      <c r="Q293" s="113">
        <f t="shared" si="37"/>
        <v>0</v>
      </c>
      <c r="R293" s="113">
        <f t="shared" si="37"/>
        <v>0</v>
      </c>
      <c r="S293" s="113">
        <f t="shared" si="37"/>
        <v>0</v>
      </c>
      <c r="T293" s="113">
        <f t="shared" si="37"/>
        <v>0</v>
      </c>
      <c r="U293" s="113">
        <f t="shared" si="37"/>
        <v>0</v>
      </c>
      <c r="V293" s="113">
        <f t="shared" si="37"/>
        <v>0</v>
      </c>
      <c r="W293" s="113">
        <f t="shared" si="37"/>
        <v>0</v>
      </c>
      <c r="X293" s="113">
        <f t="shared" si="37"/>
        <v>0</v>
      </c>
      <c r="Y293" s="113">
        <f t="shared" si="37"/>
        <v>0</v>
      </c>
      <c r="Z293" s="113">
        <f t="shared" si="37"/>
        <v>0</v>
      </c>
      <c r="AA293" s="113">
        <f t="shared" si="37"/>
        <v>0</v>
      </c>
      <c r="AB293" s="113">
        <f t="shared" si="37"/>
        <v>0</v>
      </c>
      <c r="AC293" s="114">
        <f t="shared" si="38"/>
        <v>0</v>
      </c>
      <c r="AE293" s="115">
        <f t="shared" si="30"/>
        <v>0</v>
      </c>
      <c r="AG293" s="115">
        <f t="shared" si="31"/>
        <v>0</v>
      </c>
      <c r="AI293" s="115">
        <f t="shared" si="32"/>
        <v>0</v>
      </c>
      <c r="AK293" s="302"/>
    </row>
    <row r="294" spans="2:37" ht="12.75" customHeight="1" outlineLevel="1" x14ac:dyDescent="0.25">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E294" s="103"/>
      <c r="AG294" s="103"/>
      <c r="AI294" s="103"/>
    </row>
    <row r="295" spans="2:37" ht="12.75" customHeight="1" outlineLevel="1" x14ac:dyDescent="0.25">
      <c r="D295" s="292" t="str">
        <f>"Total "&amp;B262</f>
        <v>Total Closing Balances</v>
      </c>
      <c r="E295" s="292"/>
      <c r="F295" s="309" t="str">
        <f>F293</f>
        <v>£000</v>
      </c>
      <c r="G295" s="310">
        <f t="shared" ref="G295:AB295" si="39">SUM(G264:G293)</f>
        <v>0</v>
      </c>
      <c r="H295" s="310">
        <f t="shared" si="39"/>
        <v>0</v>
      </c>
      <c r="I295" s="310">
        <f t="shared" si="39"/>
        <v>0</v>
      </c>
      <c r="J295" s="310">
        <f t="shared" si="39"/>
        <v>0</v>
      </c>
      <c r="K295" s="310">
        <f t="shared" si="39"/>
        <v>0</v>
      </c>
      <c r="L295" s="310">
        <f t="shared" si="39"/>
        <v>0</v>
      </c>
      <c r="M295" s="310">
        <f t="shared" si="39"/>
        <v>0</v>
      </c>
      <c r="N295" s="310">
        <f t="shared" si="39"/>
        <v>0</v>
      </c>
      <c r="O295" s="310">
        <f t="shared" si="39"/>
        <v>0</v>
      </c>
      <c r="P295" s="310">
        <f t="shared" si="39"/>
        <v>0</v>
      </c>
      <c r="Q295" s="310">
        <f t="shared" si="39"/>
        <v>0</v>
      </c>
      <c r="R295" s="310">
        <f t="shared" si="39"/>
        <v>0</v>
      </c>
      <c r="S295" s="310">
        <f t="shared" si="39"/>
        <v>0</v>
      </c>
      <c r="T295" s="310">
        <f t="shared" si="39"/>
        <v>0</v>
      </c>
      <c r="U295" s="310">
        <f t="shared" si="39"/>
        <v>0</v>
      </c>
      <c r="V295" s="310">
        <f t="shared" si="39"/>
        <v>0</v>
      </c>
      <c r="W295" s="310">
        <f t="shared" si="39"/>
        <v>0</v>
      </c>
      <c r="X295" s="310">
        <f t="shared" si="39"/>
        <v>0</v>
      </c>
      <c r="Y295" s="310">
        <f t="shared" si="39"/>
        <v>0</v>
      </c>
      <c r="Z295" s="310">
        <f t="shared" si="39"/>
        <v>0</v>
      </c>
      <c r="AA295" s="310">
        <f t="shared" si="39"/>
        <v>0</v>
      </c>
      <c r="AB295" s="310">
        <f t="shared" si="39"/>
        <v>0</v>
      </c>
      <c r="AC295" s="298">
        <f>SUM(AC264:AC293)</f>
        <v>0</v>
      </c>
      <c r="AE295" s="299">
        <f>SUM(AE264:AE293)</f>
        <v>0</v>
      </c>
      <c r="AG295" s="299">
        <f>SUM(AG264:AG293)</f>
        <v>0</v>
      </c>
      <c r="AI295" s="299">
        <f>SUM(AI264:AI293)</f>
        <v>0</v>
      </c>
      <c r="AK295" s="296"/>
    </row>
    <row r="297" spans="2:37" ht="16.8" x14ac:dyDescent="0.3">
      <c r="B297" s="7" t="s">
        <v>697</v>
      </c>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9" spans="2:37" ht="14.4" x14ac:dyDescent="0.25">
      <c r="B299" s="17" t="s">
        <v>697</v>
      </c>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row>
    <row r="300" spans="2:37" ht="12.75" customHeight="1" outlineLevel="1" x14ac:dyDescent="0.25"/>
    <row r="301" spans="2:37" ht="12.75" customHeight="1" outlineLevel="1" x14ac:dyDescent="0.25">
      <c r="D301" s="528" t="s">
        <v>698</v>
      </c>
      <c r="E301" s="529"/>
      <c r="F301" s="347" t="s">
        <v>556</v>
      </c>
      <c r="G301" s="530">
        <f>SUM(G48,G190)</f>
        <v>0</v>
      </c>
      <c r="H301" s="530">
        <f t="shared" ref="H301:AC301" si="40">SUM(H48,H190)</f>
        <v>0</v>
      </c>
      <c r="I301" s="530">
        <f t="shared" si="40"/>
        <v>0</v>
      </c>
      <c r="J301" s="530">
        <f t="shared" si="40"/>
        <v>0</v>
      </c>
      <c r="K301" s="530">
        <f t="shared" si="40"/>
        <v>0</v>
      </c>
      <c r="L301" s="530">
        <f t="shared" si="40"/>
        <v>0</v>
      </c>
      <c r="M301" s="530">
        <f t="shared" si="40"/>
        <v>0</v>
      </c>
      <c r="N301" s="530">
        <f t="shared" si="40"/>
        <v>0</v>
      </c>
      <c r="O301" s="530">
        <f t="shared" si="40"/>
        <v>0</v>
      </c>
      <c r="P301" s="530">
        <f t="shared" si="40"/>
        <v>0</v>
      </c>
      <c r="Q301" s="530">
        <f t="shared" si="40"/>
        <v>0</v>
      </c>
      <c r="R301" s="530">
        <f t="shared" si="40"/>
        <v>0</v>
      </c>
      <c r="S301" s="530">
        <f t="shared" si="40"/>
        <v>0</v>
      </c>
      <c r="T301" s="530">
        <f t="shared" si="40"/>
        <v>0</v>
      </c>
      <c r="U301" s="530">
        <f t="shared" si="40"/>
        <v>0</v>
      </c>
      <c r="V301" s="530">
        <f t="shared" si="40"/>
        <v>0</v>
      </c>
      <c r="W301" s="530">
        <f t="shared" si="40"/>
        <v>0</v>
      </c>
      <c r="X301" s="530">
        <f t="shared" si="40"/>
        <v>0</v>
      </c>
      <c r="Y301" s="530">
        <f t="shared" si="40"/>
        <v>0</v>
      </c>
      <c r="Z301" s="530">
        <f t="shared" si="40"/>
        <v>0</v>
      </c>
      <c r="AA301" s="530">
        <f t="shared" si="40"/>
        <v>0</v>
      </c>
      <c r="AB301" s="530">
        <f t="shared" si="40"/>
        <v>0</v>
      </c>
      <c r="AC301" s="531">
        <f t="shared" si="40"/>
        <v>0</v>
      </c>
      <c r="AE301" s="532">
        <f>SUM(AE48,AE190)</f>
        <v>0</v>
      </c>
      <c r="AG301" s="532">
        <f>SUM(AG48,AG190)</f>
        <v>0</v>
      </c>
      <c r="AI301" s="532">
        <f>SUM(AI48,AI190)</f>
        <v>0</v>
      </c>
      <c r="AK301" s="533"/>
    </row>
    <row r="302" spans="2:37" ht="12.75" customHeight="1" outlineLevel="1" x14ac:dyDescent="0.25">
      <c r="D302" s="139" t="s">
        <v>699</v>
      </c>
      <c r="E302" s="102"/>
      <c r="F302" s="140" t="str">
        <f>F301</f>
        <v>£000</v>
      </c>
      <c r="G302" s="103">
        <f>SUM(G83,G225)</f>
        <v>0</v>
      </c>
      <c r="H302" s="103">
        <f t="shared" ref="H302:AC302" si="41">SUM(H83,H225)</f>
        <v>0</v>
      </c>
      <c r="I302" s="103">
        <f t="shared" si="41"/>
        <v>0</v>
      </c>
      <c r="J302" s="103">
        <f t="shared" si="41"/>
        <v>0</v>
      </c>
      <c r="K302" s="103">
        <f t="shared" si="41"/>
        <v>0</v>
      </c>
      <c r="L302" s="103">
        <f t="shared" si="41"/>
        <v>0</v>
      </c>
      <c r="M302" s="103">
        <f t="shared" si="41"/>
        <v>0</v>
      </c>
      <c r="N302" s="103">
        <f t="shared" si="41"/>
        <v>0</v>
      </c>
      <c r="O302" s="103">
        <f t="shared" si="41"/>
        <v>0</v>
      </c>
      <c r="P302" s="103">
        <f t="shared" si="41"/>
        <v>0</v>
      </c>
      <c r="Q302" s="103">
        <f t="shared" si="41"/>
        <v>0</v>
      </c>
      <c r="R302" s="103">
        <f t="shared" si="41"/>
        <v>0</v>
      </c>
      <c r="S302" s="103">
        <f t="shared" si="41"/>
        <v>0</v>
      </c>
      <c r="T302" s="103">
        <f t="shared" si="41"/>
        <v>0</v>
      </c>
      <c r="U302" s="103">
        <f t="shared" si="41"/>
        <v>0</v>
      </c>
      <c r="V302" s="103">
        <f t="shared" si="41"/>
        <v>0</v>
      </c>
      <c r="W302" s="103">
        <f t="shared" si="41"/>
        <v>0</v>
      </c>
      <c r="X302" s="103">
        <f t="shared" si="41"/>
        <v>0</v>
      </c>
      <c r="Y302" s="103">
        <f t="shared" si="41"/>
        <v>0</v>
      </c>
      <c r="Z302" s="103">
        <f t="shared" si="41"/>
        <v>0</v>
      </c>
      <c r="AA302" s="103">
        <f t="shared" si="41"/>
        <v>0</v>
      </c>
      <c r="AB302" s="103">
        <f t="shared" si="41"/>
        <v>0</v>
      </c>
      <c r="AC302" s="104">
        <f t="shared" si="41"/>
        <v>0</v>
      </c>
      <c r="AE302" s="105">
        <f>SUM(AE83,AE225)</f>
        <v>0</v>
      </c>
      <c r="AG302" s="105">
        <f>SUM(AG83,AG225)</f>
        <v>0</v>
      </c>
      <c r="AI302" s="105">
        <f>SUM(AI83,AI225)</f>
        <v>0</v>
      </c>
      <c r="AK302" s="301"/>
    </row>
    <row r="303" spans="2:37" ht="12.75" customHeight="1" outlineLevel="1" x14ac:dyDescent="0.25">
      <c r="D303" s="139" t="s">
        <v>700</v>
      </c>
      <c r="E303" s="102"/>
      <c r="F303" s="140" t="str">
        <f>F302</f>
        <v>£000</v>
      </c>
      <c r="G303" s="103">
        <f>SUM(G118,G260)</f>
        <v>0</v>
      </c>
      <c r="H303" s="103">
        <f t="shared" ref="H303:AC303" si="42">SUM(H118,H260)</f>
        <v>0</v>
      </c>
      <c r="I303" s="103">
        <f t="shared" si="42"/>
        <v>0</v>
      </c>
      <c r="J303" s="103">
        <f t="shared" si="42"/>
        <v>0</v>
      </c>
      <c r="K303" s="103">
        <f t="shared" si="42"/>
        <v>0</v>
      </c>
      <c r="L303" s="103">
        <f t="shared" si="42"/>
        <v>0</v>
      </c>
      <c r="M303" s="103">
        <f t="shared" si="42"/>
        <v>0</v>
      </c>
      <c r="N303" s="103">
        <f t="shared" si="42"/>
        <v>0</v>
      </c>
      <c r="O303" s="103">
        <f t="shared" si="42"/>
        <v>0</v>
      </c>
      <c r="P303" s="103">
        <f t="shared" si="42"/>
        <v>0</v>
      </c>
      <c r="Q303" s="103">
        <f t="shared" si="42"/>
        <v>0</v>
      </c>
      <c r="R303" s="103">
        <f t="shared" si="42"/>
        <v>0</v>
      </c>
      <c r="S303" s="103">
        <f t="shared" si="42"/>
        <v>0</v>
      </c>
      <c r="T303" s="103">
        <f t="shared" si="42"/>
        <v>0</v>
      </c>
      <c r="U303" s="103">
        <f t="shared" si="42"/>
        <v>0</v>
      </c>
      <c r="V303" s="103">
        <f t="shared" si="42"/>
        <v>0</v>
      </c>
      <c r="W303" s="103">
        <f t="shared" si="42"/>
        <v>0</v>
      </c>
      <c r="X303" s="103">
        <f t="shared" si="42"/>
        <v>0</v>
      </c>
      <c r="Y303" s="103">
        <f t="shared" si="42"/>
        <v>0</v>
      </c>
      <c r="Z303" s="103">
        <f t="shared" si="42"/>
        <v>0</v>
      </c>
      <c r="AA303" s="103">
        <f t="shared" si="42"/>
        <v>0</v>
      </c>
      <c r="AB303" s="103">
        <f t="shared" si="42"/>
        <v>0</v>
      </c>
      <c r="AC303" s="104">
        <f t="shared" si="42"/>
        <v>0</v>
      </c>
      <c r="AE303" s="115">
        <f>SUM(AE118,AE260)</f>
        <v>0</v>
      </c>
      <c r="AG303" s="115">
        <f>SUM(AG118,AG260)</f>
        <v>0</v>
      </c>
      <c r="AI303" s="115">
        <f>SUM(AI118,AI260)</f>
        <v>0</v>
      </c>
      <c r="AK303" s="301"/>
    </row>
    <row r="304" spans="2:37" ht="12.75" customHeight="1" outlineLevel="1" x14ac:dyDescent="0.25">
      <c r="D304" s="292" t="s">
        <v>701</v>
      </c>
      <c r="E304" s="308"/>
      <c r="F304" s="309" t="str">
        <f>F303</f>
        <v>£000</v>
      </c>
      <c r="G304" s="310">
        <f>SUM(G153,G295)</f>
        <v>0</v>
      </c>
      <c r="H304" s="310">
        <f t="shared" ref="H304:AC304" si="43">SUM(H153,H295)</f>
        <v>0</v>
      </c>
      <c r="I304" s="310">
        <f t="shared" si="43"/>
        <v>0</v>
      </c>
      <c r="J304" s="310">
        <f t="shared" si="43"/>
        <v>0</v>
      </c>
      <c r="K304" s="310">
        <f t="shared" si="43"/>
        <v>0</v>
      </c>
      <c r="L304" s="310">
        <f t="shared" si="43"/>
        <v>0</v>
      </c>
      <c r="M304" s="310">
        <f t="shared" si="43"/>
        <v>0</v>
      </c>
      <c r="N304" s="310">
        <f t="shared" si="43"/>
        <v>0</v>
      </c>
      <c r="O304" s="310">
        <f t="shared" si="43"/>
        <v>0</v>
      </c>
      <c r="P304" s="310">
        <f t="shared" si="43"/>
        <v>0</v>
      </c>
      <c r="Q304" s="310">
        <f t="shared" si="43"/>
        <v>0</v>
      </c>
      <c r="R304" s="310">
        <f t="shared" si="43"/>
        <v>0</v>
      </c>
      <c r="S304" s="310">
        <f t="shared" si="43"/>
        <v>0</v>
      </c>
      <c r="T304" s="310">
        <f t="shared" si="43"/>
        <v>0</v>
      </c>
      <c r="U304" s="310">
        <f t="shared" si="43"/>
        <v>0</v>
      </c>
      <c r="V304" s="310">
        <f t="shared" si="43"/>
        <v>0</v>
      </c>
      <c r="W304" s="310">
        <f t="shared" si="43"/>
        <v>0</v>
      </c>
      <c r="X304" s="310">
        <f t="shared" si="43"/>
        <v>0</v>
      </c>
      <c r="Y304" s="310">
        <f t="shared" si="43"/>
        <v>0</v>
      </c>
      <c r="Z304" s="310">
        <f t="shared" si="43"/>
        <v>0</v>
      </c>
      <c r="AA304" s="310">
        <f t="shared" si="43"/>
        <v>0</v>
      </c>
      <c r="AB304" s="310">
        <f t="shared" si="43"/>
        <v>0</v>
      </c>
      <c r="AC304" s="298">
        <f t="shared" si="43"/>
        <v>0</v>
      </c>
      <c r="AE304" s="299">
        <f>SUM(AE153,AE295)</f>
        <v>0</v>
      </c>
      <c r="AG304" s="299">
        <f>SUM(AG153,AG295)</f>
        <v>0</v>
      </c>
      <c r="AI304" s="299">
        <f>SUM(AI153,AI295)</f>
        <v>0</v>
      </c>
      <c r="AK304" s="296"/>
    </row>
    <row r="305" spans="2:37" ht="12.75" customHeight="1" outlineLevel="1" x14ac:dyDescent="0.25">
      <c r="G305" s="103"/>
      <c r="H305" s="103"/>
      <c r="I305" s="103"/>
      <c r="J305" s="103"/>
      <c r="K305" s="103"/>
      <c r="L305" s="103"/>
      <c r="M305" s="103"/>
      <c r="N305" s="103"/>
      <c r="O305" s="103"/>
      <c r="P305" s="103"/>
      <c r="Q305" s="103"/>
      <c r="R305" s="103"/>
      <c r="S305" s="103"/>
      <c r="T305" s="103"/>
      <c r="U305" s="103"/>
      <c r="V305" s="103"/>
      <c r="W305" s="103"/>
      <c r="X305" s="103"/>
      <c r="Y305" s="103"/>
      <c r="Z305" s="103"/>
      <c r="AA305" s="103"/>
      <c r="AB305" s="103"/>
      <c r="AC305" s="103"/>
      <c r="AE305" s="103"/>
      <c r="AG305" s="103"/>
      <c r="AI305" s="103"/>
    </row>
    <row r="308" spans="2:37" ht="16.8" x14ac:dyDescent="0.3">
      <c r="B308" s="7" t="s">
        <v>702</v>
      </c>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10" spans="2:37" ht="14.4" x14ac:dyDescent="0.25">
      <c r="B310" s="17" t="s">
        <v>692</v>
      </c>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row>
    <row r="312" spans="2:37" x14ac:dyDescent="0.25">
      <c r="D312" s="534" t="str">
        <f xml:space="preserve"> 'Line Items'!D$2370</f>
        <v>[RoU Capex Unindexed Leases Line 1]</v>
      </c>
      <c r="E312" s="346"/>
      <c r="F312" s="347" t="s">
        <v>556</v>
      </c>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E312" s="348"/>
      <c r="AG312" s="348"/>
      <c r="AI312" s="348"/>
      <c r="AK312" s="469"/>
    </row>
    <row r="313" spans="2:37" x14ac:dyDescent="0.25">
      <c r="D313" s="535" t="str">
        <f xml:space="preserve"> 'Line Items'!D$2371</f>
        <v>[RoU Capex Unindexed Leases Line 2]</v>
      </c>
      <c r="E313" s="102"/>
      <c r="F313" s="140" t="str">
        <f t="shared" ref="F313:F341" si="44">F312</f>
        <v>£000</v>
      </c>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E313" s="283"/>
      <c r="AG313" s="283"/>
      <c r="AI313" s="283"/>
      <c r="AK313" s="283"/>
    </row>
    <row r="314" spans="2:37" x14ac:dyDescent="0.25">
      <c r="D314" s="535" t="str">
        <f xml:space="preserve"> 'Line Items'!D$2372</f>
        <v>[RoU Capex Unindexed Leases Line 3]</v>
      </c>
      <c r="E314" s="102"/>
      <c r="F314" s="140" t="str">
        <f t="shared" si="44"/>
        <v>£000</v>
      </c>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E314" s="283"/>
      <c r="AG314" s="283"/>
      <c r="AI314" s="283"/>
      <c r="AK314" s="283"/>
    </row>
    <row r="315" spans="2:37" x14ac:dyDescent="0.25">
      <c r="D315" s="535" t="str">
        <f xml:space="preserve"> 'Line Items'!D$2373</f>
        <v>[RoU Capex Unindexed Leases Line 4]</v>
      </c>
      <c r="E315" s="102"/>
      <c r="F315" s="140" t="str">
        <f t="shared" si="44"/>
        <v>£000</v>
      </c>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E315" s="283"/>
      <c r="AG315" s="283"/>
      <c r="AI315" s="283"/>
      <c r="AK315" s="283"/>
    </row>
    <row r="316" spans="2:37" x14ac:dyDescent="0.25">
      <c r="D316" s="535" t="str">
        <f xml:space="preserve"> 'Line Items'!D$2374</f>
        <v>[RoU Capex Unindexed Leases Line 5]</v>
      </c>
      <c r="E316" s="102"/>
      <c r="F316" s="140" t="str">
        <f t="shared" si="44"/>
        <v>£000</v>
      </c>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E316" s="283"/>
      <c r="AG316" s="283"/>
      <c r="AI316" s="283"/>
      <c r="AK316" s="283"/>
    </row>
    <row r="317" spans="2:37" x14ac:dyDescent="0.25">
      <c r="D317" s="535" t="str">
        <f xml:space="preserve"> 'Line Items'!D$2375</f>
        <v>[RoU Capex Unindexed Leases Line 6]</v>
      </c>
      <c r="E317" s="102"/>
      <c r="F317" s="140" t="str">
        <f t="shared" si="44"/>
        <v>£000</v>
      </c>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E317" s="283"/>
      <c r="AG317" s="283"/>
      <c r="AI317" s="283"/>
      <c r="AK317" s="283"/>
    </row>
    <row r="318" spans="2:37" x14ac:dyDescent="0.25">
      <c r="D318" s="535" t="str">
        <f xml:space="preserve"> 'Line Items'!D$2376</f>
        <v>[RoU Capex Unindexed Leases Line 7]</v>
      </c>
      <c r="E318" s="102"/>
      <c r="F318" s="140" t="str">
        <f t="shared" si="44"/>
        <v>£000</v>
      </c>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E318" s="283"/>
      <c r="AG318" s="283"/>
      <c r="AI318" s="283"/>
      <c r="AK318" s="283"/>
    </row>
    <row r="319" spans="2:37" x14ac:dyDescent="0.25">
      <c r="D319" s="535" t="str">
        <f xml:space="preserve"> 'Line Items'!D$2377</f>
        <v>[RoU Capex Unindexed Leases Line 8]</v>
      </c>
      <c r="E319" s="102"/>
      <c r="F319" s="140" t="str">
        <f t="shared" si="44"/>
        <v>£000</v>
      </c>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E319" s="283"/>
      <c r="AG319" s="283"/>
      <c r="AI319" s="283"/>
      <c r="AK319" s="283"/>
    </row>
    <row r="320" spans="2:37" x14ac:dyDescent="0.25">
      <c r="D320" s="535" t="str">
        <f xml:space="preserve"> 'Line Items'!D$2378</f>
        <v>[RoU Capex Unindexed Leases Line 9]</v>
      </c>
      <c r="E320" s="102"/>
      <c r="F320" s="140" t="str">
        <f t="shared" si="44"/>
        <v>£000</v>
      </c>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E320" s="283"/>
      <c r="AG320" s="283"/>
      <c r="AI320" s="283"/>
      <c r="AK320" s="283"/>
    </row>
    <row r="321" spans="4:37" x14ac:dyDescent="0.25">
      <c r="D321" s="535" t="str">
        <f xml:space="preserve"> 'Line Items'!D$2379</f>
        <v>[RoU Capex Unindexed Leases Line 10]</v>
      </c>
      <c r="E321" s="102"/>
      <c r="F321" s="140" t="str">
        <f t="shared" si="44"/>
        <v>£000</v>
      </c>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E321" s="283"/>
      <c r="AG321" s="283"/>
      <c r="AI321" s="283"/>
      <c r="AK321" s="283"/>
    </row>
    <row r="322" spans="4:37" x14ac:dyDescent="0.25">
      <c r="D322" s="535" t="str">
        <f xml:space="preserve"> 'Line Items'!D$2380</f>
        <v>[RoU Capex Unindexed Leases Line 11]</v>
      </c>
      <c r="E322" s="102"/>
      <c r="F322" s="140" t="str">
        <f t="shared" si="44"/>
        <v>£000</v>
      </c>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E322" s="283"/>
      <c r="AG322" s="283"/>
      <c r="AI322" s="283"/>
      <c r="AK322" s="283"/>
    </row>
    <row r="323" spans="4:37" x14ac:dyDescent="0.25">
      <c r="D323" s="535" t="str">
        <f xml:space="preserve"> 'Line Items'!D$2381</f>
        <v>[RoU Capex Unindexed Leases Line 12]</v>
      </c>
      <c r="E323" s="102"/>
      <c r="F323" s="140" t="str">
        <f t="shared" si="44"/>
        <v>£000</v>
      </c>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E323" s="283"/>
      <c r="AG323" s="283"/>
      <c r="AI323" s="283"/>
      <c r="AK323" s="283"/>
    </row>
    <row r="324" spans="4:37" x14ac:dyDescent="0.25">
      <c r="D324" s="535" t="str">
        <f xml:space="preserve"> 'Line Items'!D$2382</f>
        <v>[RoU Capex Unindexed Leases Line 13]</v>
      </c>
      <c r="E324" s="102"/>
      <c r="F324" s="140" t="str">
        <f t="shared" si="44"/>
        <v>£000</v>
      </c>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E324" s="283"/>
      <c r="AG324" s="283"/>
      <c r="AI324" s="283"/>
      <c r="AK324" s="283"/>
    </row>
    <row r="325" spans="4:37" x14ac:dyDescent="0.25">
      <c r="D325" s="535" t="str">
        <f xml:space="preserve"> 'Line Items'!D$2383</f>
        <v>[RoU Capex Unindexed Leases Line 14]</v>
      </c>
      <c r="E325" s="102"/>
      <c r="F325" s="140" t="str">
        <f t="shared" si="44"/>
        <v>£000</v>
      </c>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E325" s="283"/>
      <c r="AG325" s="283"/>
      <c r="AI325" s="283"/>
      <c r="AK325" s="283"/>
    </row>
    <row r="326" spans="4:37" x14ac:dyDescent="0.25">
      <c r="D326" s="535" t="str">
        <f xml:space="preserve"> 'Line Items'!D$2384</f>
        <v>[RoU Capex Unindexed Leases Line 15]</v>
      </c>
      <c r="E326" s="102"/>
      <c r="F326" s="140" t="str">
        <f t="shared" si="44"/>
        <v>£000</v>
      </c>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E326" s="283"/>
      <c r="AG326" s="283"/>
      <c r="AI326" s="283"/>
      <c r="AK326" s="283"/>
    </row>
    <row r="327" spans="4:37" x14ac:dyDescent="0.25">
      <c r="D327" s="535" t="str">
        <f xml:space="preserve"> 'Line Items'!D$2385</f>
        <v>[RoU Capex Unindexed Leases Line 16]</v>
      </c>
      <c r="E327" s="102"/>
      <c r="F327" s="140" t="str">
        <f t="shared" si="44"/>
        <v>£000</v>
      </c>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E327" s="283"/>
      <c r="AG327" s="283"/>
      <c r="AI327" s="283"/>
      <c r="AK327" s="283"/>
    </row>
    <row r="328" spans="4:37" x14ac:dyDescent="0.25">
      <c r="D328" s="535" t="str">
        <f xml:space="preserve"> 'Line Items'!D$2386</f>
        <v>[RoU Capex Unindexed Leases Line 17]</v>
      </c>
      <c r="E328" s="102"/>
      <c r="F328" s="140" t="str">
        <f t="shared" si="44"/>
        <v>£000</v>
      </c>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E328" s="283"/>
      <c r="AG328" s="283"/>
      <c r="AI328" s="283"/>
      <c r="AK328" s="283"/>
    </row>
    <row r="329" spans="4:37" x14ac:dyDescent="0.25">
      <c r="D329" s="535" t="str">
        <f xml:space="preserve"> 'Line Items'!D$2387</f>
        <v>[RoU Capex Unindexed Leases Line 18]</v>
      </c>
      <c r="E329" s="102"/>
      <c r="F329" s="140" t="str">
        <f t="shared" si="44"/>
        <v>£000</v>
      </c>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E329" s="283"/>
      <c r="AG329" s="283"/>
      <c r="AI329" s="283"/>
      <c r="AK329" s="283"/>
    </row>
    <row r="330" spans="4:37" x14ac:dyDescent="0.25">
      <c r="D330" s="535" t="str">
        <f xml:space="preserve"> 'Line Items'!D$2388</f>
        <v>[RoU Capex Unindexed Leases Line 19]</v>
      </c>
      <c r="E330" s="102"/>
      <c r="F330" s="140" t="str">
        <f t="shared" si="44"/>
        <v>£000</v>
      </c>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E330" s="283"/>
      <c r="AG330" s="283"/>
      <c r="AI330" s="283"/>
      <c r="AK330" s="283"/>
    </row>
    <row r="331" spans="4:37" x14ac:dyDescent="0.25">
      <c r="D331" s="535" t="str">
        <f xml:space="preserve"> 'Line Items'!D$2389</f>
        <v>[RoU Capex Unindexed Leases Line 20]</v>
      </c>
      <c r="E331" s="102"/>
      <c r="F331" s="140" t="str">
        <f t="shared" si="44"/>
        <v>£000</v>
      </c>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3"/>
      <c r="AE331" s="283"/>
      <c r="AG331" s="283"/>
      <c r="AI331" s="283"/>
      <c r="AK331" s="283"/>
    </row>
    <row r="332" spans="4:37" x14ac:dyDescent="0.25">
      <c r="D332" s="535" t="str">
        <f xml:space="preserve"> 'Line Items'!D$2393</f>
        <v>[RoU Capex Indexed Leases Line 1]</v>
      </c>
      <c r="E332" s="102"/>
      <c r="F332" s="140" t="str">
        <f t="shared" si="44"/>
        <v>£000</v>
      </c>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E332" s="283"/>
      <c r="AG332" s="283"/>
      <c r="AI332" s="283"/>
      <c r="AK332" s="283"/>
    </row>
    <row r="333" spans="4:37" x14ac:dyDescent="0.25">
      <c r="D333" s="535" t="str">
        <f xml:space="preserve"> 'Line Items'!D$2394</f>
        <v>[RoU Capex Indexed Leases Line 2]</v>
      </c>
      <c r="E333" s="102"/>
      <c r="F333" s="140" t="str">
        <f t="shared" si="44"/>
        <v>£000</v>
      </c>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E333" s="283"/>
      <c r="AG333" s="283"/>
      <c r="AI333" s="283"/>
      <c r="AK333" s="283"/>
    </row>
    <row r="334" spans="4:37" x14ac:dyDescent="0.25">
      <c r="D334" s="535" t="str">
        <f xml:space="preserve"> 'Line Items'!D$2395</f>
        <v>[RoU Capex Indexed Leases Line 3]</v>
      </c>
      <c r="E334" s="102"/>
      <c r="F334" s="140" t="str">
        <f t="shared" si="44"/>
        <v>£000</v>
      </c>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E334" s="283"/>
      <c r="AG334" s="283"/>
      <c r="AI334" s="283"/>
      <c r="AK334" s="283"/>
    </row>
    <row r="335" spans="4:37" x14ac:dyDescent="0.25">
      <c r="D335" s="535" t="str">
        <f xml:space="preserve"> 'Line Items'!D$2396</f>
        <v>[RoU Capex Indexed Leases Line 4]</v>
      </c>
      <c r="E335" s="102"/>
      <c r="F335" s="140" t="str">
        <f t="shared" si="44"/>
        <v>£000</v>
      </c>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E335" s="283"/>
      <c r="AG335" s="283"/>
      <c r="AI335" s="283"/>
      <c r="AK335" s="283"/>
    </row>
    <row r="336" spans="4:37" x14ac:dyDescent="0.25">
      <c r="D336" s="535" t="str">
        <f xml:space="preserve"> 'Line Items'!D$2397</f>
        <v>[RoU Capex Indexed Leases Line 5]</v>
      </c>
      <c r="E336" s="102"/>
      <c r="F336" s="140" t="str">
        <f t="shared" si="44"/>
        <v>£000</v>
      </c>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E336" s="283"/>
      <c r="AG336" s="283"/>
      <c r="AI336" s="283"/>
      <c r="AK336" s="283"/>
    </row>
    <row r="337" spans="2:39" x14ac:dyDescent="0.25">
      <c r="D337" s="535" t="str">
        <f xml:space="preserve"> 'Line Items'!D$2398</f>
        <v>[RoU Capex Indexed Leases Line 6]</v>
      </c>
      <c r="E337" s="102"/>
      <c r="F337" s="140" t="str">
        <f t="shared" si="44"/>
        <v>£000</v>
      </c>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E337" s="283"/>
      <c r="AG337" s="283"/>
      <c r="AI337" s="283"/>
      <c r="AK337" s="283"/>
      <c r="AL337" s="536"/>
      <c r="AM337" s="536"/>
    </row>
    <row r="338" spans="2:39" x14ac:dyDescent="0.25">
      <c r="D338" s="535" t="str">
        <f xml:space="preserve"> 'Line Items'!D$2399</f>
        <v>[RoU Capex Indexed Leases Line 7]</v>
      </c>
      <c r="E338" s="102"/>
      <c r="F338" s="140" t="str">
        <f t="shared" si="44"/>
        <v>£000</v>
      </c>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E338" s="283"/>
      <c r="AG338" s="283"/>
      <c r="AI338" s="283"/>
      <c r="AK338" s="283"/>
      <c r="AL338" s="536"/>
      <c r="AM338" s="536"/>
    </row>
    <row r="339" spans="2:39" x14ac:dyDescent="0.25">
      <c r="D339" s="535" t="str">
        <f xml:space="preserve"> 'Line Items'!D$2400</f>
        <v>[RoU Capex Indexed Leases Line 8]</v>
      </c>
      <c r="E339" s="102"/>
      <c r="F339" s="140" t="str">
        <f t="shared" si="44"/>
        <v>£000</v>
      </c>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E339" s="283"/>
      <c r="AG339" s="283"/>
      <c r="AI339" s="283"/>
      <c r="AK339" s="283"/>
      <c r="AL339" s="536"/>
      <c r="AM339" s="536"/>
    </row>
    <row r="340" spans="2:39" x14ac:dyDescent="0.25">
      <c r="D340" s="535" t="str">
        <f xml:space="preserve"> 'Line Items'!D$2401</f>
        <v>[RoU Capex Indexed Leases Line 9]</v>
      </c>
      <c r="E340" s="102"/>
      <c r="F340" s="140" t="str">
        <f t="shared" si="44"/>
        <v>£000</v>
      </c>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E340" s="283"/>
      <c r="AG340" s="283"/>
      <c r="AI340" s="283"/>
      <c r="AK340" s="283"/>
      <c r="AL340" s="536"/>
      <c r="AM340" s="536"/>
    </row>
    <row r="341" spans="2:39" x14ac:dyDescent="0.25">
      <c r="D341" s="537" t="str">
        <f xml:space="preserve"> 'Line Items'!D$2402</f>
        <v>[RoU Capex Indexed Leases Line 10]</v>
      </c>
      <c r="E341" s="287"/>
      <c r="F341" s="150" t="str">
        <f t="shared" si="44"/>
        <v>£000</v>
      </c>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E341" s="288"/>
      <c r="AG341" s="288"/>
      <c r="AI341" s="288"/>
      <c r="AK341" s="288"/>
      <c r="AL341" s="536"/>
      <c r="AM341" s="536"/>
    </row>
    <row r="342" spans="2:39" x14ac:dyDescent="0.25">
      <c r="G342" s="103"/>
      <c r="H342" s="103"/>
      <c r="I342" s="103"/>
      <c r="J342" s="103"/>
      <c r="K342" s="103"/>
      <c r="L342" s="103"/>
      <c r="M342" s="103"/>
      <c r="N342" s="103"/>
      <c r="O342" s="103"/>
      <c r="P342" s="103"/>
      <c r="Q342" s="103"/>
      <c r="R342" s="103"/>
      <c r="S342" s="103"/>
      <c r="T342" s="103"/>
      <c r="U342" s="103"/>
      <c r="V342" s="103"/>
      <c r="W342" s="103"/>
      <c r="X342" s="103"/>
      <c r="Y342" s="103"/>
      <c r="Z342" s="103"/>
      <c r="AA342" s="103"/>
      <c r="AB342" s="103"/>
      <c r="AC342" s="103"/>
      <c r="AE342" s="103"/>
      <c r="AG342" s="103"/>
      <c r="AI342" s="103"/>
      <c r="AK342" s="103"/>
    </row>
    <row r="343" spans="2:39" x14ac:dyDescent="0.25">
      <c r="D343" s="292" t="str">
        <f>"Total "&amp;B310</f>
        <v>Total Opening Balances</v>
      </c>
      <c r="E343" s="308"/>
      <c r="F343" s="309" t="str">
        <f>F336</f>
        <v>£000</v>
      </c>
      <c r="G343" s="310">
        <f t="shared" ref="G343:AC343" si="45">SUM(G312:G341)</f>
        <v>0</v>
      </c>
      <c r="H343" s="310">
        <f t="shared" si="45"/>
        <v>0</v>
      </c>
      <c r="I343" s="310">
        <f t="shared" si="45"/>
        <v>0</v>
      </c>
      <c r="J343" s="310">
        <f t="shared" si="45"/>
        <v>0</v>
      </c>
      <c r="K343" s="310">
        <f t="shared" si="45"/>
        <v>0</v>
      </c>
      <c r="L343" s="310">
        <f t="shared" si="45"/>
        <v>0</v>
      </c>
      <c r="M343" s="310">
        <f t="shared" si="45"/>
        <v>0</v>
      </c>
      <c r="N343" s="310">
        <f t="shared" si="45"/>
        <v>0</v>
      </c>
      <c r="O343" s="310">
        <f t="shared" si="45"/>
        <v>0</v>
      </c>
      <c r="P343" s="310">
        <f t="shared" si="45"/>
        <v>0</v>
      </c>
      <c r="Q343" s="310">
        <f t="shared" si="45"/>
        <v>0</v>
      </c>
      <c r="R343" s="310">
        <f t="shared" si="45"/>
        <v>0</v>
      </c>
      <c r="S343" s="310">
        <f t="shared" si="45"/>
        <v>0</v>
      </c>
      <c r="T343" s="310">
        <f t="shared" si="45"/>
        <v>0</v>
      </c>
      <c r="U343" s="310">
        <f t="shared" si="45"/>
        <v>0</v>
      </c>
      <c r="V343" s="310">
        <f t="shared" si="45"/>
        <v>0</v>
      </c>
      <c r="W343" s="310">
        <f t="shared" si="45"/>
        <v>0</v>
      </c>
      <c r="X343" s="310">
        <f t="shared" si="45"/>
        <v>0</v>
      </c>
      <c r="Y343" s="310">
        <f t="shared" si="45"/>
        <v>0</v>
      </c>
      <c r="Z343" s="310">
        <f t="shared" si="45"/>
        <v>0</v>
      </c>
      <c r="AA343" s="310">
        <f t="shared" si="45"/>
        <v>0</v>
      </c>
      <c r="AB343" s="310">
        <f t="shared" si="45"/>
        <v>0</v>
      </c>
      <c r="AC343" s="310">
        <f t="shared" si="45"/>
        <v>0</v>
      </c>
      <c r="AE343" s="310">
        <f>SUM(AE312:AE341)</f>
        <v>0</v>
      </c>
      <c r="AG343" s="310">
        <f>SUM(AG312:AG341)</f>
        <v>0</v>
      </c>
      <c r="AI343" s="310">
        <f>SUM(AI312:AI341)</f>
        <v>0</v>
      </c>
      <c r="AK343" s="310"/>
    </row>
    <row r="344" spans="2:39" x14ac:dyDescent="0.25">
      <c r="G344" s="103"/>
    </row>
    <row r="345" spans="2:39" ht="14.4" x14ac:dyDescent="0.25">
      <c r="B345" s="17" t="s">
        <v>693</v>
      </c>
      <c r="C345" s="17"/>
      <c r="D345" s="277"/>
      <c r="E345" s="277"/>
      <c r="F345" s="17"/>
      <c r="G345" s="388"/>
      <c r="H345" s="388"/>
      <c r="I345" s="388"/>
      <c r="J345" s="388"/>
      <c r="K345" s="388"/>
      <c r="L345" s="388"/>
      <c r="M345" s="388"/>
      <c r="N345" s="388"/>
      <c r="O345" s="388"/>
      <c r="P345" s="388"/>
      <c r="Q345" s="388"/>
      <c r="R345" s="388"/>
      <c r="S345" s="388"/>
      <c r="T345" s="388"/>
      <c r="U345" s="388"/>
      <c r="V345" s="388"/>
      <c r="W345" s="388"/>
      <c r="X345" s="388"/>
      <c r="Y345" s="388"/>
      <c r="Z345" s="388"/>
      <c r="AA345" s="388"/>
      <c r="AB345" s="388"/>
      <c r="AC345" s="388"/>
      <c r="AD345" s="388"/>
      <c r="AE345" s="388"/>
      <c r="AF345" s="388"/>
      <c r="AG345" s="388"/>
      <c r="AH345" s="388"/>
      <c r="AI345" s="388"/>
      <c r="AJ345" s="388"/>
      <c r="AK345" s="388"/>
    </row>
    <row r="346" spans="2:39" x14ac:dyDescent="0.25">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E346" s="103"/>
      <c r="AG346" s="103"/>
      <c r="AI346" s="103"/>
      <c r="AK346" s="103"/>
    </row>
    <row r="347" spans="2:39" x14ac:dyDescent="0.25">
      <c r="D347" s="534" t="str">
        <f xml:space="preserve"> 'Line Items'!D$2370</f>
        <v>[RoU Capex Unindexed Leases Line 1]</v>
      </c>
      <c r="E347" s="346"/>
      <c r="F347" s="353" t="str">
        <f>F312</f>
        <v>£000</v>
      </c>
      <c r="G347" s="348"/>
      <c r="H347" s="348"/>
      <c r="I347" s="348"/>
      <c r="J347" s="348"/>
      <c r="K347" s="348"/>
      <c r="L347" s="348"/>
      <c r="M347" s="348"/>
      <c r="N347" s="348"/>
      <c r="O347" s="348"/>
      <c r="P347" s="348"/>
      <c r="Q347" s="348"/>
      <c r="R347" s="348"/>
      <c r="S347" s="348"/>
      <c r="T347" s="348"/>
      <c r="U347" s="348"/>
      <c r="V347" s="348"/>
      <c r="W347" s="348"/>
      <c r="X347" s="348"/>
      <c r="Y347" s="348"/>
      <c r="Z347" s="348"/>
      <c r="AA347" s="348"/>
      <c r="AB347" s="348"/>
      <c r="AC347" s="348"/>
      <c r="AE347" s="348"/>
      <c r="AG347" s="348"/>
      <c r="AI347" s="348"/>
      <c r="AK347" s="348"/>
    </row>
    <row r="348" spans="2:39" x14ac:dyDescent="0.25">
      <c r="D348" s="535" t="str">
        <f xml:space="preserve"> 'Line Items'!D$2371</f>
        <v>[RoU Capex Unindexed Leases Line 2]</v>
      </c>
      <c r="E348" s="102"/>
      <c r="F348" s="140" t="str">
        <f t="shared" ref="F348:F376" si="46">F347</f>
        <v>£000</v>
      </c>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E348" s="283"/>
      <c r="AG348" s="283"/>
      <c r="AI348" s="283"/>
      <c r="AK348" s="283"/>
    </row>
    <row r="349" spans="2:39" x14ac:dyDescent="0.25">
      <c r="D349" s="535" t="str">
        <f xml:space="preserve"> 'Line Items'!D$2372</f>
        <v>[RoU Capex Unindexed Leases Line 3]</v>
      </c>
      <c r="E349" s="102"/>
      <c r="F349" s="140" t="str">
        <f t="shared" si="46"/>
        <v>£000</v>
      </c>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E349" s="283"/>
      <c r="AG349" s="283"/>
      <c r="AI349" s="283"/>
      <c r="AK349" s="283"/>
    </row>
    <row r="350" spans="2:39" x14ac:dyDescent="0.25">
      <c r="D350" s="535" t="str">
        <f xml:space="preserve"> 'Line Items'!D$2373</f>
        <v>[RoU Capex Unindexed Leases Line 4]</v>
      </c>
      <c r="E350" s="102"/>
      <c r="F350" s="140" t="str">
        <f t="shared" si="46"/>
        <v>£000</v>
      </c>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E350" s="283"/>
      <c r="AG350" s="283"/>
      <c r="AI350" s="283"/>
      <c r="AK350" s="283"/>
    </row>
    <row r="351" spans="2:39" x14ac:dyDescent="0.25">
      <c r="D351" s="535" t="str">
        <f xml:space="preserve"> 'Line Items'!D$2374</f>
        <v>[RoU Capex Unindexed Leases Line 5]</v>
      </c>
      <c r="E351" s="102"/>
      <c r="F351" s="140" t="str">
        <f t="shared" si="46"/>
        <v>£000</v>
      </c>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E351" s="283"/>
      <c r="AG351" s="283"/>
      <c r="AI351" s="283"/>
      <c r="AK351" s="283"/>
    </row>
    <row r="352" spans="2:39" x14ac:dyDescent="0.25">
      <c r="D352" s="535" t="str">
        <f xml:space="preserve"> 'Line Items'!D$2375</f>
        <v>[RoU Capex Unindexed Leases Line 6]</v>
      </c>
      <c r="E352" s="102"/>
      <c r="F352" s="140" t="str">
        <f t="shared" si="46"/>
        <v>£000</v>
      </c>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E352" s="283"/>
      <c r="AG352" s="283"/>
      <c r="AI352" s="283"/>
      <c r="AK352" s="283"/>
    </row>
    <row r="353" spans="4:37" x14ac:dyDescent="0.25">
      <c r="D353" s="535" t="str">
        <f xml:space="preserve"> 'Line Items'!D$2376</f>
        <v>[RoU Capex Unindexed Leases Line 7]</v>
      </c>
      <c r="E353" s="102"/>
      <c r="F353" s="140" t="str">
        <f t="shared" si="46"/>
        <v>£000</v>
      </c>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E353" s="283"/>
      <c r="AG353" s="283"/>
      <c r="AI353" s="283"/>
      <c r="AK353" s="283"/>
    </row>
    <row r="354" spans="4:37" x14ac:dyDescent="0.25">
      <c r="D354" s="535" t="str">
        <f xml:space="preserve"> 'Line Items'!D$2377</f>
        <v>[RoU Capex Unindexed Leases Line 8]</v>
      </c>
      <c r="E354" s="102"/>
      <c r="F354" s="140" t="str">
        <f t="shared" si="46"/>
        <v>£000</v>
      </c>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E354" s="283"/>
      <c r="AG354" s="283"/>
      <c r="AI354" s="283"/>
      <c r="AK354" s="283"/>
    </row>
    <row r="355" spans="4:37" x14ac:dyDescent="0.25">
      <c r="D355" s="535" t="str">
        <f xml:space="preserve"> 'Line Items'!D$2378</f>
        <v>[RoU Capex Unindexed Leases Line 9]</v>
      </c>
      <c r="E355" s="102"/>
      <c r="F355" s="140" t="str">
        <f t="shared" si="46"/>
        <v>£000</v>
      </c>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E355" s="283"/>
      <c r="AG355" s="283"/>
      <c r="AI355" s="283"/>
      <c r="AK355" s="283"/>
    </row>
    <row r="356" spans="4:37" x14ac:dyDescent="0.25">
      <c r="D356" s="535" t="str">
        <f xml:space="preserve"> 'Line Items'!D$2379</f>
        <v>[RoU Capex Unindexed Leases Line 10]</v>
      </c>
      <c r="E356" s="102"/>
      <c r="F356" s="140" t="str">
        <f t="shared" si="46"/>
        <v>£000</v>
      </c>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E356" s="283"/>
      <c r="AG356" s="283"/>
      <c r="AI356" s="283"/>
      <c r="AK356" s="283"/>
    </row>
    <row r="357" spans="4:37" x14ac:dyDescent="0.25">
      <c r="D357" s="535" t="str">
        <f xml:space="preserve"> 'Line Items'!D$2380</f>
        <v>[RoU Capex Unindexed Leases Line 11]</v>
      </c>
      <c r="E357" s="102"/>
      <c r="F357" s="140" t="str">
        <f t="shared" si="46"/>
        <v>£000</v>
      </c>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E357" s="283"/>
      <c r="AG357" s="283"/>
      <c r="AI357" s="283"/>
      <c r="AK357" s="283"/>
    </row>
    <row r="358" spans="4:37" x14ac:dyDescent="0.25">
      <c r="D358" s="535" t="str">
        <f xml:space="preserve"> 'Line Items'!D$2381</f>
        <v>[RoU Capex Unindexed Leases Line 12]</v>
      </c>
      <c r="E358" s="102"/>
      <c r="F358" s="140" t="str">
        <f t="shared" si="46"/>
        <v>£000</v>
      </c>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E358" s="283"/>
      <c r="AG358" s="283"/>
      <c r="AI358" s="283"/>
      <c r="AK358" s="283"/>
    </row>
    <row r="359" spans="4:37" x14ac:dyDescent="0.25">
      <c r="D359" s="535" t="str">
        <f xml:space="preserve"> 'Line Items'!D$2382</f>
        <v>[RoU Capex Unindexed Leases Line 13]</v>
      </c>
      <c r="E359" s="102"/>
      <c r="F359" s="140" t="str">
        <f t="shared" si="46"/>
        <v>£000</v>
      </c>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E359" s="283"/>
      <c r="AG359" s="283"/>
      <c r="AI359" s="283"/>
      <c r="AK359" s="283"/>
    </row>
    <row r="360" spans="4:37" x14ac:dyDescent="0.25">
      <c r="D360" s="535" t="str">
        <f xml:space="preserve"> 'Line Items'!D$2383</f>
        <v>[RoU Capex Unindexed Leases Line 14]</v>
      </c>
      <c r="E360" s="102"/>
      <c r="F360" s="140" t="str">
        <f t="shared" si="46"/>
        <v>£000</v>
      </c>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E360" s="283"/>
      <c r="AG360" s="283"/>
      <c r="AI360" s="283"/>
      <c r="AK360" s="283"/>
    </row>
    <row r="361" spans="4:37" x14ac:dyDescent="0.25">
      <c r="D361" s="535" t="str">
        <f xml:space="preserve"> 'Line Items'!D$2384</f>
        <v>[RoU Capex Unindexed Leases Line 15]</v>
      </c>
      <c r="E361" s="102"/>
      <c r="F361" s="140" t="str">
        <f t="shared" si="46"/>
        <v>£000</v>
      </c>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E361" s="283"/>
      <c r="AG361" s="283"/>
      <c r="AI361" s="283"/>
      <c r="AK361" s="283"/>
    </row>
    <row r="362" spans="4:37" x14ac:dyDescent="0.25">
      <c r="D362" s="535" t="str">
        <f xml:space="preserve"> 'Line Items'!D$2385</f>
        <v>[RoU Capex Unindexed Leases Line 16]</v>
      </c>
      <c r="E362" s="102"/>
      <c r="F362" s="140" t="str">
        <f t="shared" si="46"/>
        <v>£000</v>
      </c>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E362" s="283"/>
      <c r="AG362" s="283"/>
      <c r="AI362" s="283"/>
      <c r="AK362" s="283"/>
    </row>
    <row r="363" spans="4:37" x14ac:dyDescent="0.25">
      <c r="D363" s="535" t="str">
        <f xml:space="preserve"> 'Line Items'!D$2386</f>
        <v>[RoU Capex Unindexed Leases Line 17]</v>
      </c>
      <c r="E363" s="102"/>
      <c r="F363" s="140" t="str">
        <f t="shared" si="46"/>
        <v>£000</v>
      </c>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E363" s="283"/>
      <c r="AG363" s="283"/>
      <c r="AI363" s="283"/>
      <c r="AK363" s="283"/>
    </row>
    <row r="364" spans="4:37" x14ac:dyDescent="0.25">
      <c r="D364" s="535" t="str">
        <f xml:space="preserve"> 'Line Items'!D$2387</f>
        <v>[RoU Capex Unindexed Leases Line 18]</v>
      </c>
      <c r="E364" s="102"/>
      <c r="F364" s="140" t="str">
        <f t="shared" si="46"/>
        <v>£000</v>
      </c>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E364" s="283"/>
      <c r="AG364" s="283"/>
      <c r="AI364" s="283"/>
      <c r="AK364" s="283"/>
    </row>
    <row r="365" spans="4:37" x14ac:dyDescent="0.25">
      <c r="D365" s="535" t="str">
        <f xml:space="preserve"> 'Line Items'!D$2388</f>
        <v>[RoU Capex Unindexed Leases Line 19]</v>
      </c>
      <c r="E365" s="102"/>
      <c r="F365" s="140" t="str">
        <f t="shared" si="46"/>
        <v>£000</v>
      </c>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E365" s="283"/>
      <c r="AG365" s="283"/>
      <c r="AI365" s="283"/>
      <c r="AK365" s="283"/>
    </row>
    <row r="366" spans="4:37" x14ac:dyDescent="0.25">
      <c r="D366" s="535" t="str">
        <f xml:space="preserve"> 'Line Items'!D$2389</f>
        <v>[RoU Capex Unindexed Leases Line 20]</v>
      </c>
      <c r="E366" s="102"/>
      <c r="F366" s="140" t="str">
        <f t="shared" si="46"/>
        <v>£000</v>
      </c>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E366" s="283"/>
      <c r="AG366" s="283"/>
      <c r="AI366" s="283"/>
      <c r="AK366" s="283"/>
    </row>
    <row r="367" spans="4:37" x14ac:dyDescent="0.25">
      <c r="D367" s="535" t="str">
        <f xml:space="preserve"> 'Line Items'!D$2393</f>
        <v>[RoU Capex Indexed Leases Line 1]</v>
      </c>
      <c r="E367" s="102"/>
      <c r="F367" s="140" t="str">
        <f t="shared" si="46"/>
        <v>£000</v>
      </c>
      <c r="G367" s="283"/>
      <c r="H367" s="283"/>
      <c r="I367" s="538"/>
      <c r="J367" s="538"/>
      <c r="K367" s="538"/>
      <c r="L367" s="538"/>
      <c r="M367" s="538"/>
      <c r="N367" s="538"/>
      <c r="O367" s="538"/>
      <c r="P367" s="538"/>
      <c r="Q367" s="538"/>
      <c r="R367" s="538"/>
      <c r="S367" s="538"/>
      <c r="T367" s="538"/>
      <c r="U367" s="538"/>
      <c r="V367" s="538"/>
      <c r="W367" s="538"/>
      <c r="X367" s="538"/>
      <c r="Y367" s="538"/>
      <c r="Z367" s="538"/>
      <c r="AA367" s="538"/>
      <c r="AB367" s="538"/>
      <c r="AC367" s="538"/>
      <c r="AE367" s="538"/>
      <c r="AG367" s="538"/>
      <c r="AI367" s="538"/>
      <c r="AK367" s="283"/>
    </row>
    <row r="368" spans="4:37" x14ac:dyDescent="0.25">
      <c r="D368" s="535" t="str">
        <f xml:space="preserve"> 'Line Items'!D$2394</f>
        <v>[RoU Capex Indexed Leases Line 2]</v>
      </c>
      <c r="E368" s="102"/>
      <c r="F368" s="140" t="str">
        <f t="shared" si="46"/>
        <v>£000</v>
      </c>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E368" s="283"/>
      <c r="AG368" s="283"/>
      <c r="AI368" s="283"/>
      <c r="AK368" s="283"/>
    </row>
    <row r="369" spans="2:37" x14ac:dyDescent="0.25">
      <c r="D369" s="535" t="str">
        <f xml:space="preserve"> 'Line Items'!D$2395</f>
        <v>[RoU Capex Indexed Leases Line 3]</v>
      </c>
      <c r="E369" s="102"/>
      <c r="F369" s="140" t="str">
        <f t="shared" si="46"/>
        <v>£000</v>
      </c>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E369" s="283"/>
      <c r="AG369" s="283"/>
      <c r="AI369" s="283"/>
      <c r="AK369" s="283"/>
    </row>
    <row r="370" spans="2:37" x14ac:dyDescent="0.25">
      <c r="D370" s="535" t="str">
        <f xml:space="preserve"> 'Line Items'!D$2396</f>
        <v>[RoU Capex Indexed Leases Line 4]</v>
      </c>
      <c r="E370" s="102"/>
      <c r="F370" s="140" t="str">
        <f t="shared" si="46"/>
        <v>£000</v>
      </c>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E370" s="283"/>
      <c r="AG370" s="283"/>
      <c r="AI370" s="283"/>
      <c r="AK370" s="283"/>
    </row>
    <row r="371" spans="2:37" x14ac:dyDescent="0.25">
      <c r="D371" s="535" t="str">
        <f xml:space="preserve"> 'Line Items'!D$2397</f>
        <v>[RoU Capex Indexed Leases Line 5]</v>
      </c>
      <c r="E371" s="102"/>
      <c r="F371" s="140" t="str">
        <f t="shared" si="46"/>
        <v>£000</v>
      </c>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E371" s="283"/>
      <c r="AG371" s="283"/>
      <c r="AI371" s="283"/>
      <c r="AK371" s="283"/>
    </row>
    <row r="372" spans="2:37" x14ac:dyDescent="0.25">
      <c r="D372" s="535" t="str">
        <f xml:space="preserve"> 'Line Items'!D$2398</f>
        <v>[RoU Capex Indexed Leases Line 6]</v>
      </c>
      <c r="E372" s="102"/>
      <c r="F372" s="140" t="str">
        <f t="shared" si="46"/>
        <v>£000</v>
      </c>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E372" s="283"/>
      <c r="AG372" s="283"/>
      <c r="AI372" s="283"/>
      <c r="AK372" s="283"/>
    </row>
    <row r="373" spans="2:37" x14ac:dyDescent="0.25">
      <c r="D373" s="535" t="str">
        <f xml:space="preserve"> 'Line Items'!D$2399</f>
        <v>[RoU Capex Indexed Leases Line 7]</v>
      </c>
      <c r="E373" s="102"/>
      <c r="F373" s="140" t="str">
        <f t="shared" si="46"/>
        <v>£000</v>
      </c>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E373" s="283"/>
      <c r="AG373" s="283"/>
      <c r="AI373" s="283"/>
      <c r="AK373" s="283"/>
    </row>
    <row r="374" spans="2:37" x14ac:dyDescent="0.25">
      <c r="D374" s="535" t="str">
        <f xml:space="preserve"> 'Line Items'!D$2400</f>
        <v>[RoU Capex Indexed Leases Line 8]</v>
      </c>
      <c r="E374" s="102"/>
      <c r="F374" s="140" t="str">
        <f t="shared" si="46"/>
        <v>£000</v>
      </c>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E374" s="283"/>
      <c r="AG374" s="283"/>
      <c r="AI374" s="283"/>
      <c r="AK374" s="283"/>
    </row>
    <row r="375" spans="2:37" x14ac:dyDescent="0.25">
      <c r="D375" s="535" t="str">
        <f xml:space="preserve"> 'Line Items'!D$2401</f>
        <v>[RoU Capex Indexed Leases Line 9]</v>
      </c>
      <c r="E375" s="102"/>
      <c r="F375" s="140" t="str">
        <f t="shared" si="46"/>
        <v>£000</v>
      </c>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3"/>
      <c r="AE375" s="283"/>
      <c r="AG375" s="283"/>
      <c r="AI375" s="283"/>
      <c r="AK375" s="283"/>
    </row>
    <row r="376" spans="2:37" x14ac:dyDescent="0.25">
      <c r="D376" s="537" t="str">
        <f xml:space="preserve"> 'Line Items'!D$2402</f>
        <v>[RoU Capex Indexed Leases Line 10]</v>
      </c>
      <c r="E376" s="287"/>
      <c r="F376" s="150" t="str">
        <f t="shared" si="46"/>
        <v>£000</v>
      </c>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E376" s="288"/>
      <c r="AG376" s="288"/>
      <c r="AI376" s="288"/>
      <c r="AK376" s="288"/>
    </row>
    <row r="377" spans="2:37" x14ac:dyDescent="0.25">
      <c r="G377" s="103"/>
      <c r="H377" s="103"/>
      <c r="I377" s="103"/>
      <c r="J377" s="103"/>
      <c r="K377" s="103"/>
      <c r="L377" s="103"/>
      <c r="M377" s="103"/>
      <c r="N377" s="103"/>
      <c r="O377" s="103"/>
      <c r="P377" s="103"/>
      <c r="Q377" s="103"/>
      <c r="R377" s="103"/>
      <c r="S377" s="103"/>
      <c r="T377" s="103"/>
      <c r="U377" s="103"/>
      <c r="V377" s="103"/>
      <c r="W377" s="103"/>
      <c r="X377" s="103"/>
      <c r="Y377" s="103"/>
      <c r="Z377" s="103"/>
      <c r="AA377" s="103"/>
      <c r="AB377" s="103"/>
      <c r="AC377" s="103"/>
      <c r="AE377" s="103"/>
      <c r="AG377" s="103"/>
      <c r="AI377" s="103"/>
      <c r="AK377" s="103"/>
    </row>
    <row r="378" spans="2:37" x14ac:dyDescent="0.25">
      <c r="D378" s="292" t="str">
        <f>"Total "&amp;B345</f>
        <v>Total Additions</v>
      </c>
      <c r="E378" s="308"/>
      <c r="F378" s="309" t="str">
        <f>F371</f>
        <v>£000</v>
      </c>
      <c r="G378" s="310">
        <f t="shared" ref="G378:AC378" si="47">SUM(G347:G376)</f>
        <v>0</v>
      </c>
      <c r="H378" s="310">
        <f t="shared" si="47"/>
        <v>0</v>
      </c>
      <c r="I378" s="310">
        <f t="shared" si="47"/>
        <v>0</v>
      </c>
      <c r="J378" s="310">
        <f t="shared" si="47"/>
        <v>0</v>
      </c>
      <c r="K378" s="310">
        <f t="shared" si="47"/>
        <v>0</v>
      </c>
      <c r="L378" s="310">
        <f t="shared" si="47"/>
        <v>0</v>
      </c>
      <c r="M378" s="310">
        <f t="shared" si="47"/>
        <v>0</v>
      </c>
      <c r="N378" s="310">
        <f t="shared" si="47"/>
        <v>0</v>
      </c>
      <c r="O378" s="310">
        <f t="shared" si="47"/>
        <v>0</v>
      </c>
      <c r="P378" s="310">
        <f t="shared" si="47"/>
        <v>0</v>
      </c>
      <c r="Q378" s="310">
        <f t="shared" si="47"/>
        <v>0</v>
      </c>
      <c r="R378" s="310">
        <f t="shared" si="47"/>
        <v>0</v>
      </c>
      <c r="S378" s="310">
        <f t="shared" si="47"/>
        <v>0</v>
      </c>
      <c r="T378" s="310">
        <f t="shared" si="47"/>
        <v>0</v>
      </c>
      <c r="U378" s="310">
        <f t="shared" si="47"/>
        <v>0</v>
      </c>
      <c r="V378" s="310">
        <f t="shared" si="47"/>
        <v>0</v>
      </c>
      <c r="W378" s="310">
        <f t="shared" si="47"/>
        <v>0</v>
      </c>
      <c r="X378" s="310">
        <f t="shared" si="47"/>
        <v>0</v>
      </c>
      <c r="Y378" s="310">
        <f t="shared" si="47"/>
        <v>0</v>
      </c>
      <c r="Z378" s="310">
        <f t="shared" si="47"/>
        <v>0</v>
      </c>
      <c r="AA378" s="310">
        <f t="shared" si="47"/>
        <v>0</v>
      </c>
      <c r="AB378" s="310">
        <f t="shared" si="47"/>
        <v>0</v>
      </c>
      <c r="AC378" s="310">
        <f t="shared" si="47"/>
        <v>0</v>
      </c>
      <c r="AE378" s="310">
        <f>SUM(AE347:AE376)</f>
        <v>0</v>
      </c>
      <c r="AG378" s="310">
        <f>SUM(AG347:AG376)</f>
        <v>0</v>
      </c>
      <c r="AI378" s="310">
        <f>SUM(AI347:AI376)</f>
        <v>0</v>
      </c>
      <c r="AK378" s="310"/>
    </row>
    <row r="379" spans="2:37" x14ac:dyDescent="0.25">
      <c r="G379" s="103"/>
      <c r="H379" s="103"/>
      <c r="I379" s="103"/>
      <c r="J379" s="103"/>
      <c r="K379" s="103"/>
      <c r="L379" s="103"/>
      <c r="M379" s="103"/>
      <c r="N379" s="103"/>
      <c r="O379" s="103"/>
      <c r="P379" s="103"/>
      <c r="Q379" s="103"/>
      <c r="R379" s="103"/>
      <c r="S379" s="103"/>
      <c r="T379" s="103"/>
      <c r="U379" s="103"/>
      <c r="V379" s="103"/>
      <c r="W379" s="103"/>
      <c r="X379" s="103"/>
      <c r="Y379" s="103"/>
      <c r="Z379" s="103"/>
      <c r="AA379" s="103"/>
      <c r="AB379" s="103"/>
      <c r="AC379" s="103"/>
      <c r="AE379" s="103"/>
      <c r="AG379" s="103"/>
      <c r="AI379" s="103"/>
      <c r="AK379" s="103"/>
    </row>
    <row r="380" spans="2:37" ht="14.4" x14ac:dyDescent="0.25">
      <c r="B380" s="17" t="s">
        <v>703</v>
      </c>
      <c r="C380" s="17"/>
      <c r="D380" s="277"/>
      <c r="E380" s="277"/>
      <c r="F380" s="17"/>
      <c r="G380" s="388"/>
      <c r="H380" s="388"/>
      <c r="I380" s="388"/>
      <c r="J380" s="388"/>
      <c r="K380" s="388"/>
      <c r="L380" s="388"/>
      <c r="M380" s="388"/>
      <c r="N380" s="388"/>
      <c r="O380" s="388"/>
      <c r="P380" s="388"/>
      <c r="Q380" s="388"/>
      <c r="R380" s="388"/>
      <c r="S380" s="388"/>
      <c r="T380" s="388"/>
      <c r="U380" s="388"/>
      <c r="V380" s="388"/>
      <c r="W380" s="388"/>
      <c r="X380" s="388"/>
      <c r="Y380" s="388"/>
      <c r="Z380" s="388"/>
      <c r="AA380" s="388"/>
      <c r="AB380" s="388"/>
      <c r="AC380" s="388"/>
      <c r="AD380" s="388"/>
      <c r="AE380" s="388"/>
      <c r="AF380" s="388"/>
      <c r="AG380" s="388"/>
      <c r="AH380" s="388"/>
      <c r="AI380" s="388"/>
      <c r="AJ380" s="388"/>
      <c r="AK380" s="388"/>
    </row>
    <row r="381" spans="2:37" x14ac:dyDescent="0.25">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E381" s="103"/>
      <c r="AG381" s="103"/>
      <c r="AI381" s="103"/>
      <c r="AK381" s="103"/>
    </row>
    <row r="382" spans="2:37" x14ac:dyDescent="0.25">
      <c r="D382" s="534" t="str">
        <f xml:space="preserve"> 'Line Items'!D$2370</f>
        <v>[RoU Capex Unindexed Leases Line 1]</v>
      </c>
      <c r="E382" s="346"/>
      <c r="F382" s="353" t="str">
        <f>F313</f>
        <v>£000</v>
      </c>
      <c r="G382" s="348"/>
      <c r="H382" s="348"/>
      <c r="I382" s="348"/>
      <c r="J382" s="348"/>
      <c r="K382" s="348"/>
      <c r="L382" s="348"/>
      <c r="M382" s="348"/>
      <c r="N382" s="348"/>
      <c r="O382" s="348"/>
      <c r="P382" s="348"/>
      <c r="Q382" s="348"/>
      <c r="R382" s="348"/>
      <c r="S382" s="348"/>
      <c r="T382" s="348"/>
      <c r="U382" s="348"/>
      <c r="V382" s="348"/>
      <c r="W382" s="348"/>
      <c r="X382" s="348"/>
      <c r="Y382" s="348"/>
      <c r="Z382" s="348"/>
      <c r="AA382" s="348"/>
      <c r="AB382" s="348"/>
      <c r="AC382" s="348"/>
      <c r="AE382" s="348"/>
      <c r="AG382" s="348"/>
      <c r="AI382" s="348"/>
      <c r="AK382" s="348"/>
    </row>
    <row r="383" spans="2:37" x14ac:dyDescent="0.25">
      <c r="D383" s="535" t="str">
        <f xml:space="preserve"> 'Line Items'!D$2371</f>
        <v>[RoU Capex Unindexed Leases Line 2]</v>
      </c>
      <c r="E383" s="102"/>
      <c r="F383" s="140" t="str">
        <f t="shared" ref="F383:F411" si="48">F382</f>
        <v>£000</v>
      </c>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E383" s="283"/>
      <c r="AG383" s="283"/>
      <c r="AI383" s="283"/>
      <c r="AK383" s="283"/>
    </row>
    <row r="384" spans="2:37" x14ac:dyDescent="0.25">
      <c r="D384" s="535" t="str">
        <f xml:space="preserve"> 'Line Items'!D$2372</f>
        <v>[RoU Capex Unindexed Leases Line 3]</v>
      </c>
      <c r="E384" s="102"/>
      <c r="F384" s="140" t="str">
        <f t="shared" si="48"/>
        <v>£000</v>
      </c>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E384" s="283"/>
      <c r="AG384" s="283"/>
      <c r="AI384" s="283"/>
      <c r="AK384" s="283"/>
    </row>
    <row r="385" spans="4:37" x14ac:dyDescent="0.25">
      <c r="D385" s="535" t="str">
        <f xml:space="preserve"> 'Line Items'!D$2373</f>
        <v>[RoU Capex Unindexed Leases Line 4]</v>
      </c>
      <c r="E385" s="102"/>
      <c r="F385" s="140" t="str">
        <f t="shared" si="48"/>
        <v>£000</v>
      </c>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E385" s="283"/>
      <c r="AG385" s="283"/>
      <c r="AI385" s="283"/>
      <c r="AK385" s="283"/>
    </row>
    <row r="386" spans="4:37" x14ac:dyDescent="0.25">
      <c r="D386" s="535" t="str">
        <f xml:space="preserve"> 'Line Items'!D$2374</f>
        <v>[RoU Capex Unindexed Leases Line 5]</v>
      </c>
      <c r="E386" s="102"/>
      <c r="F386" s="140" t="str">
        <f t="shared" si="48"/>
        <v>£000</v>
      </c>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E386" s="283"/>
      <c r="AG386" s="283"/>
      <c r="AI386" s="283"/>
      <c r="AK386" s="283"/>
    </row>
    <row r="387" spans="4:37" x14ac:dyDescent="0.25">
      <c r="D387" s="535" t="str">
        <f xml:space="preserve"> 'Line Items'!D$2375</f>
        <v>[RoU Capex Unindexed Leases Line 6]</v>
      </c>
      <c r="E387" s="102"/>
      <c r="F387" s="140" t="str">
        <f t="shared" si="48"/>
        <v>£000</v>
      </c>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c r="AE387" s="283"/>
      <c r="AG387" s="283"/>
      <c r="AI387" s="283"/>
      <c r="AK387" s="283"/>
    </row>
    <row r="388" spans="4:37" x14ac:dyDescent="0.25">
      <c r="D388" s="535" t="str">
        <f xml:space="preserve"> 'Line Items'!D$2376</f>
        <v>[RoU Capex Unindexed Leases Line 7]</v>
      </c>
      <c r="E388" s="102"/>
      <c r="F388" s="140" t="str">
        <f t="shared" si="48"/>
        <v>£000</v>
      </c>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E388" s="283"/>
      <c r="AG388" s="283"/>
      <c r="AI388" s="283"/>
      <c r="AK388" s="283"/>
    </row>
    <row r="389" spans="4:37" x14ac:dyDescent="0.25">
      <c r="D389" s="535" t="str">
        <f xml:space="preserve"> 'Line Items'!D$2377</f>
        <v>[RoU Capex Unindexed Leases Line 8]</v>
      </c>
      <c r="E389" s="102"/>
      <c r="F389" s="140" t="str">
        <f t="shared" si="48"/>
        <v>£000</v>
      </c>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E389" s="283"/>
      <c r="AG389" s="283"/>
      <c r="AI389" s="283"/>
      <c r="AK389" s="283"/>
    </row>
    <row r="390" spans="4:37" x14ac:dyDescent="0.25">
      <c r="D390" s="535" t="str">
        <f xml:space="preserve"> 'Line Items'!D$2378</f>
        <v>[RoU Capex Unindexed Leases Line 9]</v>
      </c>
      <c r="E390" s="102"/>
      <c r="F390" s="140" t="str">
        <f t="shared" si="48"/>
        <v>£000</v>
      </c>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3"/>
      <c r="AE390" s="283"/>
      <c r="AG390" s="283"/>
      <c r="AI390" s="283"/>
      <c r="AK390" s="283"/>
    </row>
    <row r="391" spans="4:37" x14ac:dyDescent="0.25">
      <c r="D391" s="535" t="str">
        <f xml:space="preserve"> 'Line Items'!D$2379</f>
        <v>[RoU Capex Unindexed Leases Line 10]</v>
      </c>
      <c r="E391" s="102"/>
      <c r="F391" s="140" t="str">
        <f t="shared" si="48"/>
        <v>£000</v>
      </c>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3"/>
      <c r="AE391" s="283"/>
      <c r="AG391" s="283"/>
      <c r="AI391" s="283"/>
      <c r="AK391" s="283"/>
    </row>
    <row r="392" spans="4:37" x14ac:dyDescent="0.25">
      <c r="D392" s="535" t="str">
        <f xml:space="preserve"> 'Line Items'!D$2380</f>
        <v>[RoU Capex Unindexed Leases Line 11]</v>
      </c>
      <c r="E392" s="102"/>
      <c r="F392" s="140" t="str">
        <f t="shared" si="48"/>
        <v>£000</v>
      </c>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E392" s="283"/>
      <c r="AG392" s="283"/>
      <c r="AI392" s="283"/>
      <c r="AK392" s="283"/>
    </row>
    <row r="393" spans="4:37" x14ac:dyDescent="0.25">
      <c r="D393" s="535" t="str">
        <f xml:space="preserve"> 'Line Items'!D$2381</f>
        <v>[RoU Capex Unindexed Leases Line 12]</v>
      </c>
      <c r="E393" s="102"/>
      <c r="F393" s="140" t="str">
        <f t="shared" si="48"/>
        <v>£000</v>
      </c>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E393" s="283"/>
      <c r="AG393" s="283"/>
      <c r="AI393" s="283"/>
      <c r="AK393" s="283"/>
    </row>
    <row r="394" spans="4:37" x14ac:dyDescent="0.25">
      <c r="D394" s="535" t="str">
        <f xml:space="preserve"> 'Line Items'!D$2382</f>
        <v>[RoU Capex Unindexed Leases Line 13]</v>
      </c>
      <c r="E394" s="102"/>
      <c r="F394" s="140" t="str">
        <f t="shared" si="48"/>
        <v>£000</v>
      </c>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E394" s="283"/>
      <c r="AG394" s="283"/>
      <c r="AI394" s="283"/>
      <c r="AK394" s="283"/>
    </row>
    <row r="395" spans="4:37" x14ac:dyDescent="0.25">
      <c r="D395" s="535" t="str">
        <f xml:space="preserve"> 'Line Items'!D$2383</f>
        <v>[RoU Capex Unindexed Leases Line 14]</v>
      </c>
      <c r="E395" s="102"/>
      <c r="F395" s="140" t="str">
        <f t="shared" si="48"/>
        <v>£000</v>
      </c>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E395" s="283"/>
      <c r="AG395" s="283"/>
      <c r="AI395" s="283"/>
      <c r="AK395" s="283"/>
    </row>
    <row r="396" spans="4:37" x14ac:dyDescent="0.25">
      <c r="D396" s="535" t="str">
        <f xml:space="preserve"> 'Line Items'!D$2384</f>
        <v>[RoU Capex Unindexed Leases Line 15]</v>
      </c>
      <c r="E396" s="102"/>
      <c r="F396" s="140" t="str">
        <f t="shared" si="48"/>
        <v>£000</v>
      </c>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E396" s="283"/>
      <c r="AG396" s="283"/>
      <c r="AI396" s="283"/>
      <c r="AK396" s="283"/>
    </row>
    <row r="397" spans="4:37" x14ac:dyDescent="0.25">
      <c r="D397" s="535" t="str">
        <f xml:space="preserve"> 'Line Items'!D$2385</f>
        <v>[RoU Capex Unindexed Leases Line 16]</v>
      </c>
      <c r="E397" s="102"/>
      <c r="F397" s="140" t="str">
        <f t="shared" si="48"/>
        <v>£000</v>
      </c>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E397" s="283"/>
      <c r="AG397" s="283"/>
      <c r="AI397" s="283"/>
      <c r="AK397" s="283"/>
    </row>
    <row r="398" spans="4:37" x14ac:dyDescent="0.25">
      <c r="D398" s="535" t="str">
        <f xml:space="preserve"> 'Line Items'!D$2386</f>
        <v>[RoU Capex Unindexed Leases Line 17]</v>
      </c>
      <c r="E398" s="102"/>
      <c r="F398" s="140" t="str">
        <f t="shared" si="48"/>
        <v>£000</v>
      </c>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E398" s="283"/>
      <c r="AG398" s="283"/>
      <c r="AI398" s="283"/>
      <c r="AK398" s="283"/>
    </row>
    <row r="399" spans="4:37" x14ac:dyDescent="0.25">
      <c r="D399" s="535" t="str">
        <f xml:space="preserve"> 'Line Items'!D$2387</f>
        <v>[RoU Capex Unindexed Leases Line 18]</v>
      </c>
      <c r="E399" s="102"/>
      <c r="F399" s="140" t="str">
        <f t="shared" si="48"/>
        <v>£000</v>
      </c>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E399" s="283"/>
      <c r="AG399" s="283"/>
      <c r="AI399" s="283"/>
      <c r="AK399" s="283"/>
    </row>
    <row r="400" spans="4:37" x14ac:dyDescent="0.25">
      <c r="D400" s="535" t="str">
        <f xml:space="preserve"> 'Line Items'!D$2388</f>
        <v>[RoU Capex Unindexed Leases Line 19]</v>
      </c>
      <c r="E400" s="102"/>
      <c r="F400" s="140" t="str">
        <f t="shared" si="48"/>
        <v>£000</v>
      </c>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E400" s="283"/>
      <c r="AG400" s="283"/>
      <c r="AI400" s="283"/>
      <c r="AK400" s="283"/>
    </row>
    <row r="401" spans="2:37" x14ac:dyDescent="0.25">
      <c r="D401" s="535" t="str">
        <f xml:space="preserve"> 'Line Items'!D$2389</f>
        <v>[RoU Capex Unindexed Leases Line 20]</v>
      </c>
      <c r="E401" s="102"/>
      <c r="F401" s="140" t="str">
        <f t="shared" si="48"/>
        <v>£000</v>
      </c>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E401" s="283"/>
      <c r="AG401" s="283"/>
      <c r="AI401" s="283"/>
      <c r="AK401" s="283"/>
    </row>
    <row r="402" spans="2:37" x14ac:dyDescent="0.25">
      <c r="D402" s="535" t="str">
        <f xml:space="preserve"> 'Line Items'!D$2393</f>
        <v>[RoU Capex Indexed Leases Line 1]</v>
      </c>
      <c r="E402" s="102"/>
      <c r="F402" s="140" t="str">
        <f t="shared" si="48"/>
        <v>£000</v>
      </c>
      <c r="G402" s="283"/>
      <c r="H402" s="283"/>
      <c r="I402" s="538"/>
      <c r="J402" s="538"/>
      <c r="K402" s="538"/>
      <c r="L402" s="538"/>
      <c r="M402" s="538"/>
      <c r="N402" s="538"/>
      <c r="O402" s="538"/>
      <c r="P402" s="538"/>
      <c r="Q402" s="538"/>
      <c r="R402" s="538"/>
      <c r="S402" s="538"/>
      <c r="T402" s="538"/>
      <c r="U402" s="538"/>
      <c r="V402" s="538"/>
      <c r="W402" s="538"/>
      <c r="X402" s="538"/>
      <c r="Y402" s="538"/>
      <c r="Z402" s="538"/>
      <c r="AA402" s="538"/>
      <c r="AB402" s="538"/>
      <c r="AC402" s="538"/>
      <c r="AE402" s="538"/>
      <c r="AG402" s="538"/>
      <c r="AI402" s="538"/>
      <c r="AK402" s="283"/>
    </row>
    <row r="403" spans="2:37" x14ac:dyDescent="0.25">
      <c r="D403" s="535" t="str">
        <f xml:space="preserve"> 'Line Items'!D$2394</f>
        <v>[RoU Capex Indexed Leases Line 2]</v>
      </c>
      <c r="E403" s="102"/>
      <c r="F403" s="140" t="str">
        <f t="shared" si="48"/>
        <v>£000</v>
      </c>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E403" s="283"/>
      <c r="AG403" s="283"/>
      <c r="AI403" s="283"/>
      <c r="AK403" s="283"/>
    </row>
    <row r="404" spans="2:37" x14ac:dyDescent="0.25">
      <c r="D404" s="535" t="str">
        <f xml:space="preserve"> 'Line Items'!D$2395</f>
        <v>[RoU Capex Indexed Leases Line 3]</v>
      </c>
      <c r="E404" s="102"/>
      <c r="F404" s="140" t="str">
        <f t="shared" si="48"/>
        <v>£000</v>
      </c>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E404" s="283"/>
      <c r="AG404" s="283"/>
      <c r="AI404" s="283"/>
      <c r="AK404" s="283"/>
    </row>
    <row r="405" spans="2:37" x14ac:dyDescent="0.25">
      <c r="D405" s="535" t="str">
        <f xml:space="preserve"> 'Line Items'!D$2396</f>
        <v>[RoU Capex Indexed Leases Line 4]</v>
      </c>
      <c r="E405" s="102"/>
      <c r="F405" s="140" t="str">
        <f t="shared" si="48"/>
        <v>£000</v>
      </c>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E405" s="283"/>
      <c r="AG405" s="283"/>
      <c r="AI405" s="283"/>
      <c r="AK405" s="283"/>
    </row>
    <row r="406" spans="2:37" x14ac:dyDescent="0.25">
      <c r="D406" s="535" t="str">
        <f xml:space="preserve"> 'Line Items'!D$2397</f>
        <v>[RoU Capex Indexed Leases Line 5]</v>
      </c>
      <c r="E406" s="102"/>
      <c r="F406" s="140" t="str">
        <f t="shared" si="48"/>
        <v>£000</v>
      </c>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E406" s="283"/>
      <c r="AG406" s="283"/>
      <c r="AI406" s="283"/>
      <c r="AK406" s="283"/>
    </row>
    <row r="407" spans="2:37" x14ac:dyDescent="0.25">
      <c r="D407" s="535" t="str">
        <f xml:space="preserve"> 'Line Items'!D$2398</f>
        <v>[RoU Capex Indexed Leases Line 6]</v>
      </c>
      <c r="E407" s="102"/>
      <c r="F407" s="140" t="str">
        <f t="shared" si="48"/>
        <v>£000</v>
      </c>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E407" s="283"/>
      <c r="AG407" s="283"/>
      <c r="AI407" s="283"/>
      <c r="AK407" s="283"/>
    </row>
    <row r="408" spans="2:37" x14ac:dyDescent="0.25">
      <c r="D408" s="535" t="str">
        <f xml:space="preserve"> 'Line Items'!D$2399</f>
        <v>[RoU Capex Indexed Leases Line 7]</v>
      </c>
      <c r="E408" s="102"/>
      <c r="F408" s="140" t="str">
        <f t="shared" si="48"/>
        <v>£000</v>
      </c>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E408" s="283"/>
      <c r="AG408" s="283"/>
      <c r="AI408" s="283"/>
      <c r="AK408" s="283"/>
    </row>
    <row r="409" spans="2:37" x14ac:dyDescent="0.25">
      <c r="D409" s="535" t="str">
        <f xml:space="preserve"> 'Line Items'!D$2400</f>
        <v>[RoU Capex Indexed Leases Line 8]</v>
      </c>
      <c r="E409" s="102"/>
      <c r="F409" s="140" t="str">
        <f t="shared" si="48"/>
        <v>£000</v>
      </c>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E409" s="283"/>
      <c r="AG409" s="283"/>
      <c r="AI409" s="283"/>
      <c r="AK409" s="283"/>
    </row>
    <row r="410" spans="2:37" x14ac:dyDescent="0.25">
      <c r="D410" s="535" t="str">
        <f xml:space="preserve"> 'Line Items'!D$2401</f>
        <v>[RoU Capex Indexed Leases Line 9]</v>
      </c>
      <c r="E410" s="102"/>
      <c r="F410" s="140" t="str">
        <f t="shared" si="48"/>
        <v>£000</v>
      </c>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E410" s="283"/>
      <c r="AG410" s="283"/>
      <c r="AI410" s="283"/>
      <c r="AK410" s="283"/>
    </row>
    <row r="411" spans="2:37" x14ac:dyDescent="0.25">
      <c r="D411" s="537" t="str">
        <f xml:space="preserve"> 'Line Items'!D$2402</f>
        <v>[RoU Capex Indexed Leases Line 10]</v>
      </c>
      <c r="E411" s="287"/>
      <c r="F411" s="150" t="str">
        <f t="shared" si="48"/>
        <v>£000</v>
      </c>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E411" s="288"/>
      <c r="AG411" s="288"/>
      <c r="AI411" s="288"/>
      <c r="AK411" s="288"/>
    </row>
    <row r="412" spans="2:37" x14ac:dyDescent="0.25">
      <c r="G412" s="103"/>
      <c r="H412" s="103"/>
      <c r="I412" s="103"/>
      <c r="J412" s="103"/>
      <c r="K412" s="103"/>
      <c r="L412" s="103"/>
      <c r="M412" s="103"/>
      <c r="N412" s="103"/>
      <c r="O412" s="103"/>
      <c r="P412" s="103"/>
      <c r="Q412" s="103"/>
      <c r="R412" s="103"/>
      <c r="S412" s="103"/>
      <c r="T412" s="103"/>
      <c r="U412" s="103"/>
      <c r="V412" s="103"/>
      <c r="W412" s="103"/>
      <c r="X412" s="103"/>
      <c r="Y412" s="103"/>
      <c r="Z412" s="103"/>
      <c r="AA412" s="103"/>
      <c r="AB412" s="103"/>
      <c r="AC412" s="103"/>
      <c r="AE412" s="103"/>
      <c r="AG412" s="103"/>
      <c r="AI412" s="103"/>
      <c r="AK412" s="103"/>
    </row>
    <row r="413" spans="2:37" x14ac:dyDescent="0.25">
      <c r="D413" s="292" t="str">
        <f>"Total "&amp;B380</f>
        <v>Total Adjustment</v>
      </c>
      <c r="E413" s="308"/>
      <c r="F413" s="309" t="str">
        <f>F411</f>
        <v>£000</v>
      </c>
      <c r="G413" s="310">
        <f t="shared" ref="G413:AC413" si="49">SUM(G382:G411)</f>
        <v>0</v>
      </c>
      <c r="H413" s="310">
        <f t="shared" si="49"/>
        <v>0</v>
      </c>
      <c r="I413" s="310">
        <f t="shared" si="49"/>
        <v>0</v>
      </c>
      <c r="J413" s="310">
        <f t="shared" si="49"/>
        <v>0</v>
      </c>
      <c r="K413" s="310">
        <f t="shared" si="49"/>
        <v>0</v>
      </c>
      <c r="L413" s="310">
        <f t="shared" si="49"/>
        <v>0</v>
      </c>
      <c r="M413" s="310">
        <f t="shared" si="49"/>
        <v>0</v>
      </c>
      <c r="N413" s="310">
        <f t="shared" si="49"/>
        <v>0</v>
      </c>
      <c r="O413" s="310">
        <f t="shared" si="49"/>
        <v>0</v>
      </c>
      <c r="P413" s="310">
        <f t="shared" si="49"/>
        <v>0</v>
      </c>
      <c r="Q413" s="310">
        <f t="shared" si="49"/>
        <v>0</v>
      </c>
      <c r="R413" s="310">
        <f t="shared" si="49"/>
        <v>0</v>
      </c>
      <c r="S413" s="310">
        <f t="shared" si="49"/>
        <v>0</v>
      </c>
      <c r="T413" s="310">
        <f t="shared" si="49"/>
        <v>0</v>
      </c>
      <c r="U413" s="310">
        <f t="shared" si="49"/>
        <v>0</v>
      </c>
      <c r="V413" s="310">
        <f t="shared" si="49"/>
        <v>0</v>
      </c>
      <c r="W413" s="310">
        <f t="shared" si="49"/>
        <v>0</v>
      </c>
      <c r="X413" s="310">
        <f t="shared" si="49"/>
        <v>0</v>
      </c>
      <c r="Y413" s="310">
        <f t="shared" si="49"/>
        <v>0</v>
      </c>
      <c r="Z413" s="310">
        <f t="shared" si="49"/>
        <v>0</v>
      </c>
      <c r="AA413" s="310">
        <f t="shared" si="49"/>
        <v>0</v>
      </c>
      <c r="AB413" s="310">
        <f t="shared" si="49"/>
        <v>0</v>
      </c>
      <c r="AC413" s="310">
        <f t="shared" si="49"/>
        <v>0</v>
      </c>
      <c r="AE413" s="310">
        <f>SUM(AE382:AE411)</f>
        <v>0</v>
      </c>
      <c r="AG413" s="310">
        <f>SUM(AG382:AG411)</f>
        <v>0</v>
      </c>
      <c r="AI413" s="310">
        <f>SUM(AI382:AI411)</f>
        <v>0</v>
      </c>
      <c r="AK413" s="310"/>
    </row>
    <row r="415" spans="2:37" ht="14.4" x14ac:dyDescent="0.25">
      <c r="B415" s="17" t="s">
        <v>188</v>
      </c>
      <c r="C415" s="17"/>
      <c r="D415" s="277"/>
      <c r="E415" s="277"/>
      <c r="F415" s="17"/>
      <c r="G415" s="388"/>
      <c r="H415" s="388"/>
      <c r="I415" s="388"/>
      <c r="J415" s="388"/>
      <c r="K415" s="388"/>
      <c r="L415" s="388"/>
      <c r="M415" s="388"/>
      <c r="N415" s="388"/>
      <c r="O415" s="388"/>
      <c r="P415" s="388"/>
      <c r="Q415" s="388"/>
      <c r="R415" s="388"/>
      <c r="S415" s="388"/>
      <c r="T415" s="388"/>
      <c r="U415" s="388"/>
      <c r="V415" s="388"/>
      <c r="W415" s="388"/>
      <c r="X415" s="388"/>
      <c r="Y415" s="388"/>
      <c r="Z415" s="388"/>
      <c r="AA415" s="388"/>
      <c r="AB415" s="388"/>
      <c r="AC415" s="388"/>
      <c r="AD415" s="388"/>
      <c r="AE415" s="388"/>
      <c r="AF415" s="388"/>
      <c r="AG415" s="388"/>
      <c r="AH415" s="388"/>
      <c r="AI415" s="388"/>
      <c r="AJ415" s="388"/>
      <c r="AK415" s="388"/>
    </row>
    <row r="416" spans="2:37" x14ac:dyDescent="0.25">
      <c r="G416" s="103"/>
      <c r="H416" s="103"/>
      <c r="I416" s="103"/>
      <c r="J416" s="103"/>
      <c r="K416" s="103"/>
      <c r="L416" s="103"/>
      <c r="M416" s="103"/>
      <c r="N416" s="103"/>
      <c r="O416" s="103"/>
      <c r="P416" s="103"/>
      <c r="Q416" s="103"/>
      <c r="R416" s="103"/>
      <c r="S416" s="103"/>
      <c r="T416" s="103"/>
      <c r="U416" s="103"/>
      <c r="V416" s="103"/>
      <c r="W416" s="103"/>
      <c r="X416" s="103"/>
      <c r="Y416" s="103"/>
      <c r="Z416" s="103"/>
      <c r="AA416" s="103"/>
      <c r="AB416" s="103"/>
      <c r="AC416" s="103"/>
      <c r="AE416" s="103"/>
      <c r="AG416" s="103"/>
      <c r="AI416" s="103"/>
      <c r="AK416" s="103"/>
    </row>
    <row r="417" spans="4:37" x14ac:dyDescent="0.25">
      <c r="D417" s="534" t="str">
        <f xml:space="preserve"> 'Line Items'!D$2370</f>
        <v>[RoU Capex Unindexed Leases Line 1]</v>
      </c>
      <c r="E417" s="467"/>
      <c r="F417" s="475" t="str">
        <f>F347</f>
        <v>£000</v>
      </c>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E417" s="469"/>
      <c r="AG417" s="469"/>
      <c r="AI417" s="469"/>
      <c r="AK417" s="469"/>
    </row>
    <row r="418" spans="4:37" x14ac:dyDescent="0.25">
      <c r="D418" s="535" t="str">
        <f xml:space="preserve"> 'Line Items'!D$2371</f>
        <v>[RoU Capex Unindexed Leases Line 2]</v>
      </c>
      <c r="E418" s="102"/>
      <c r="F418" s="140" t="str">
        <f t="shared" ref="F418:F446" si="50">F417</f>
        <v>£000</v>
      </c>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3"/>
      <c r="AE418" s="283"/>
      <c r="AG418" s="283"/>
      <c r="AI418" s="283"/>
      <c r="AK418" s="283"/>
    </row>
    <row r="419" spans="4:37" x14ac:dyDescent="0.25">
      <c r="D419" s="535" t="str">
        <f xml:space="preserve"> 'Line Items'!D$2372</f>
        <v>[RoU Capex Unindexed Leases Line 3]</v>
      </c>
      <c r="E419" s="102"/>
      <c r="F419" s="140" t="str">
        <f t="shared" si="50"/>
        <v>£000</v>
      </c>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E419" s="283"/>
      <c r="AG419" s="283"/>
      <c r="AI419" s="283"/>
      <c r="AK419" s="283"/>
    </row>
    <row r="420" spans="4:37" x14ac:dyDescent="0.25">
      <c r="D420" s="535" t="str">
        <f xml:space="preserve"> 'Line Items'!D$2373</f>
        <v>[RoU Capex Unindexed Leases Line 4]</v>
      </c>
      <c r="E420" s="102"/>
      <c r="F420" s="140" t="str">
        <f t="shared" si="50"/>
        <v>£000</v>
      </c>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E420" s="283"/>
      <c r="AG420" s="283"/>
      <c r="AI420" s="283"/>
      <c r="AK420" s="283"/>
    </row>
    <row r="421" spans="4:37" x14ac:dyDescent="0.25">
      <c r="D421" s="535" t="str">
        <f xml:space="preserve"> 'Line Items'!D$2374</f>
        <v>[RoU Capex Unindexed Leases Line 5]</v>
      </c>
      <c r="E421" s="102"/>
      <c r="F421" s="140" t="str">
        <f t="shared" si="50"/>
        <v>£000</v>
      </c>
      <c r="G421" s="283"/>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3"/>
      <c r="AE421" s="283"/>
      <c r="AG421" s="283"/>
      <c r="AI421" s="283"/>
      <c r="AK421" s="283"/>
    </row>
    <row r="422" spans="4:37" x14ac:dyDescent="0.25">
      <c r="D422" s="535" t="str">
        <f xml:space="preserve"> 'Line Items'!D$2375</f>
        <v>[RoU Capex Unindexed Leases Line 6]</v>
      </c>
      <c r="E422" s="102"/>
      <c r="F422" s="140" t="str">
        <f t="shared" si="50"/>
        <v>£000</v>
      </c>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3"/>
      <c r="AE422" s="283"/>
      <c r="AG422" s="283"/>
      <c r="AI422" s="283"/>
      <c r="AK422" s="283"/>
    </row>
    <row r="423" spans="4:37" x14ac:dyDescent="0.25">
      <c r="D423" s="535" t="str">
        <f xml:space="preserve"> 'Line Items'!D$2376</f>
        <v>[RoU Capex Unindexed Leases Line 7]</v>
      </c>
      <c r="E423" s="102"/>
      <c r="F423" s="140" t="str">
        <f t="shared" si="50"/>
        <v>£000</v>
      </c>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E423" s="283"/>
      <c r="AG423" s="283"/>
      <c r="AI423" s="283"/>
      <c r="AK423" s="283"/>
    </row>
    <row r="424" spans="4:37" x14ac:dyDescent="0.25">
      <c r="D424" s="535" t="str">
        <f xml:space="preserve"> 'Line Items'!D$2377</f>
        <v>[RoU Capex Unindexed Leases Line 8]</v>
      </c>
      <c r="E424" s="102"/>
      <c r="F424" s="140" t="str">
        <f t="shared" si="50"/>
        <v>£000</v>
      </c>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3"/>
      <c r="AE424" s="283"/>
      <c r="AG424" s="283"/>
      <c r="AI424" s="283"/>
      <c r="AK424" s="283"/>
    </row>
    <row r="425" spans="4:37" x14ac:dyDescent="0.25">
      <c r="D425" s="535" t="str">
        <f xml:space="preserve"> 'Line Items'!D$2378</f>
        <v>[RoU Capex Unindexed Leases Line 9]</v>
      </c>
      <c r="E425" s="102"/>
      <c r="F425" s="140" t="str">
        <f t="shared" si="50"/>
        <v>£000</v>
      </c>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3"/>
      <c r="AE425" s="283"/>
      <c r="AG425" s="283"/>
      <c r="AI425" s="283"/>
      <c r="AK425" s="283"/>
    </row>
    <row r="426" spans="4:37" x14ac:dyDescent="0.25">
      <c r="D426" s="535" t="str">
        <f xml:space="preserve"> 'Line Items'!D$2379</f>
        <v>[RoU Capex Unindexed Leases Line 10]</v>
      </c>
      <c r="E426" s="102"/>
      <c r="F426" s="140" t="str">
        <f t="shared" si="50"/>
        <v>£000</v>
      </c>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E426" s="283"/>
      <c r="AG426" s="283"/>
      <c r="AI426" s="283"/>
      <c r="AK426" s="283"/>
    </row>
    <row r="427" spans="4:37" x14ac:dyDescent="0.25">
      <c r="D427" s="535" t="str">
        <f xml:space="preserve"> 'Line Items'!D$2380</f>
        <v>[RoU Capex Unindexed Leases Line 11]</v>
      </c>
      <c r="E427" s="102"/>
      <c r="F427" s="140" t="str">
        <f t="shared" si="50"/>
        <v>£000</v>
      </c>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E427" s="283"/>
      <c r="AG427" s="283"/>
      <c r="AI427" s="283"/>
      <c r="AK427" s="283"/>
    </row>
    <row r="428" spans="4:37" x14ac:dyDescent="0.25">
      <c r="D428" s="535" t="str">
        <f xml:space="preserve"> 'Line Items'!D$2381</f>
        <v>[RoU Capex Unindexed Leases Line 12]</v>
      </c>
      <c r="E428" s="102"/>
      <c r="F428" s="140" t="str">
        <f t="shared" si="50"/>
        <v>£000</v>
      </c>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E428" s="283"/>
      <c r="AG428" s="283"/>
      <c r="AI428" s="283"/>
      <c r="AK428" s="283"/>
    </row>
    <row r="429" spans="4:37" x14ac:dyDescent="0.25">
      <c r="D429" s="535" t="str">
        <f xml:space="preserve"> 'Line Items'!D$2382</f>
        <v>[RoU Capex Unindexed Leases Line 13]</v>
      </c>
      <c r="E429" s="102"/>
      <c r="F429" s="140" t="str">
        <f t="shared" si="50"/>
        <v>£000</v>
      </c>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E429" s="283"/>
      <c r="AG429" s="283"/>
      <c r="AI429" s="283"/>
      <c r="AK429" s="283"/>
    </row>
    <row r="430" spans="4:37" x14ac:dyDescent="0.25">
      <c r="D430" s="535" t="str">
        <f xml:space="preserve"> 'Line Items'!D$2383</f>
        <v>[RoU Capex Unindexed Leases Line 14]</v>
      </c>
      <c r="E430" s="102"/>
      <c r="F430" s="140" t="str">
        <f t="shared" si="50"/>
        <v>£000</v>
      </c>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E430" s="283"/>
      <c r="AG430" s="283"/>
      <c r="AI430" s="283"/>
      <c r="AK430" s="283"/>
    </row>
    <row r="431" spans="4:37" x14ac:dyDescent="0.25">
      <c r="D431" s="535" t="str">
        <f xml:space="preserve"> 'Line Items'!D$2384</f>
        <v>[RoU Capex Unindexed Leases Line 15]</v>
      </c>
      <c r="E431" s="102"/>
      <c r="F431" s="140" t="str">
        <f t="shared" si="50"/>
        <v>£000</v>
      </c>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E431" s="283"/>
      <c r="AG431" s="283"/>
      <c r="AI431" s="283"/>
      <c r="AK431" s="283"/>
    </row>
    <row r="432" spans="4:37" x14ac:dyDescent="0.25">
      <c r="D432" s="535" t="str">
        <f xml:space="preserve"> 'Line Items'!D$2385</f>
        <v>[RoU Capex Unindexed Leases Line 16]</v>
      </c>
      <c r="E432" s="102"/>
      <c r="F432" s="140" t="str">
        <f t="shared" si="50"/>
        <v>£000</v>
      </c>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E432" s="283"/>
      <c r="AG432" s="283"/>
      <c r="AI432" s="283"/>
      <c r="AK432" s="283"/>
    </row>
    <row r="433" spans="4:37" x14ac:dyDescent="0.25">
      <c r="D433" s="535" t="str">
        <f xml:space="preserve"> 'Line Items'!D$2386</f>
        <v>[RoU Capex Unindexed Leases Line 17]</v>
      </c>
      <c r="E433" s="102"/>
      <c r="F433" s="140" t="str">
        <f t="shared" si="50"/>
        <v>£000</v>
      </c>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E433" s="283"/>
      <c r="AG433" s="283"/>
      <c r="AI433" s="283"/>
      <c r="AK433" s="283"/>
    </row>
    <row r="434" spans="4:37" x14ac:dyDescent="0.25">
      <c r="D434" s="535" t="str">
        <f xml:space="preserve"> 'Line Items'!D$2387</f>
        <v>[RoU Capex Unindexed Leases Line 18]</v>
      </c>
      <c r="E434" s="102"/>
      <c r="F434" s="140" t="str">
        <f t="shared" si="50"/>
        <v>£000</v>
      </c>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E434" s="283"/>
      <c r="AG434" s="283"/>
      <c r="AI434" s="283"/>
      <c r="AK434" s="283"/>
    </row>
    <row r="435" spans="4:37" x14ac:dyDescent="0.25">
      <c r="D435" s="535" t="str">
        <f xml:space="preserve"> 'Line Items'!D$2388</f>
        <v>[RoU Capex Unindexed Leases Line 19]</v>
      </c>
      <c r="E435" s="102"/>
      <c r="F435" s="140" t="str">
        <f t="shared" si="50"/>
        <v>£000</v>
      </c>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E435" s="283"/>
      <c r="AG435" s="283"/>
      <c r="AI435" s="283"/>
      <c r="AK435" s="283"/>
    </row>
    <row r="436" spans="4:37" x14ac:dyDescent="0.25">
      <c r="D436" s="535" t="str">
        <f xml:space="preserve"> 'Line Items'!D$2389</f>
        <v>[RoU Capex Unindexed Leases Line 20]</v>
      </c>
      <c r="E436" s="102"/>
      <c r="F436" s="140" t="str">
        <f t="shared" si="50"/>
        <v>£000</v>
      </c>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E436" s="283"/>
      <c r="AG436" s="283"/>
      <c r="AI436" s="283"/>
      <c r="AK436" s="283"/>
    </row>
    <row r="437" spans="4:37" x14ac:dyDescent="0.25">
      <c r="D437" s="535" t="str">
        <f xml:space="preserve"> 'Line Items'!D$2393</f>
        <v>[RoU Capex Indexed Leases Line 1]</v>
      </c>
      <c r="E437" s="102"/>
      <c r="F437" s="140" t="str">
        <f t="shared" si="50"/>
        <v>£000</v>
      </c>
      <c r="G437" s="283"/>
      <c r="H437" s="283"/>
      <c r="I437" s="538"/>
      <c r="J437" s="538"/>
      <c r="K437" s="538"/>
      <c r="L437" s="538"/>
      <c r="M437" s="538"/>
      <c r="N437" s="538"/>
      <c r="O437" s="538"/>
      <c r="P437" s="538"/>
      <c r="Q437" s="538"/>
      <c r="R437" s="538"/>
      <c r="S437" s="538"/>
      <c r="T437" s="538"/>
      <c r="U437" s="538"/>
      <c r="V437" s="538"/>
      <c r="W437" s="538"/>
      <c r="X437" s="538"/>
      <c r="Y437" s="538"/>
      <c r="Z437" s="538"/>
      <c r="AA437" s="538"/>
      <c r="AB437" s="538"/>
      <c r="AC437" s="538"/>
      <c r="AE437" s="538"/>
      <c r="AG437" s="538"/>
      <c r="AI437" s="538"/>
      <c r="AK437" s="283"/>
    </row>
    <row r="438" spans="4:37" x14ac:dyDescent="0.25">
      <c r="D438" s="535" t="str">
        <f xml:space="preserve"> 'Line Items'!D$2394</f>
        <v>[RoU Capex Indexed Leases Line 2]</v>
      </c>
      <c r="E438" s="102"/>
      <c r="F438" s="140" t="str">
        <f t="shared" si="50"/>
        <v>£000</v>
      </c>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E438" s="283"/>
      <c r="AG438" s="283"/>
      <c r="AI438" s="283"/>
      <c r="AK438" s="283"/>
    </row>
    <row r="439" spans="4:37" x14ac:dyDescent="0.25">
      <c r="D439" s="535" t="str">
        <f xml:space="preserve"> 'Line Items'!D$2395</f>
        <v>[RoU Capex Indexed Leases Line 3]</v>
      </c>
      <c r="E439" s="102"/>
      <c r="F439" s="140" t="str">
        <f t="shared" si="50"/>
        <v>£000</v>
      </c>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E439" s="283"/>
      <c r="AG439" s="283"/>
      <c r="AI439" s="283"/>
      <c r="AK439" s="283"/>
    </row>
    <row r="440" spans="4:37" x14ac:dyDescent="0.25">
      <c r="D440" s="535" t="str">
        <f xml:space="preserve"> 'Line Items'!D$2396</f>
        <v>[RoU Capex Indexed Leases Line 4]</v>
      </c>
      <c r="E440" s="102"/>
      <c r="F440" s="140" t="str">
        <f t="shared" si="50"/>
        <v>£000</v>
      </c>
      <c r="G440" s="283"/>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E440" s="283"/>
      <c r="AG440" s="283"/>
      <c r="AI440" s="283"/>
      <c r="AK440" s="283"/>
    </row>
    <row r="441" spans="4:37" x14ac:dyDescent="0.25">
      <c r="D441" s="535" t="str">
        <f xml:space="preserve"> 'Line Items'!D$2397</f>
        <v>[RoU Capex Indexed Leases Line 5]</v>
      </c>
      <c r="E441" s="102"/>
      <c r="F441" s="140" t="str">
        <f t="shared" si="50"/>
        <v>£000</v>
      </c>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E441" s="283"/>
      <c r="AG441" s="283"/>
      <c r="AI441" s="283"/>
      <c r="AK441" s="283"/>
    </row>
    <row r="442" spans="4:37" x14ac:dyDescent="0.25">
      <c r="D442" s="535" t="str">
        <f xml:space="preserve"> 'Line Items'!D$2398</f>
        <v>[RoU Capex Indexed Leases Line 6]</v>
      </c>
      <c r="E442" s="102"/>
      <c r="F442" s="140" t="str">
        <f t="shared" si="50"/>
        <v>£000</v>
      </c>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E442" s="283"/>
      <c r="AG442" s="283"/>
      <c r="AI442" s="283"/>
      <c r="AK442" s="283"/>
    </row>
    <row r="443" spans="4:37" x14ac:dyDescent="0.25">
      <c r="D443" s="535" t="str">
        <f xml:space="preserve"> 'Line Items'!D$2399</f>
        <v>[RoU Capex Indexed Leases Line 7]</v>
      </c>
      <c r="E443" s="102"/>
      <c r="F443" s="140" t="str">
        <f t="shared" si="50"/>
        <v>£000</v>
      </c>
      <c r="G443" s="283"/>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3"/>
      <c r="AE443" s="283"/>
      <c r="AG443" s="283"/>
      <c r="AI443" s="283"/>
      <c r="AK443" s="283"/>
    </row>
    <row r="444" spans="4:37" x14ac:dyDescent="0.25">
      <c r="D444" s="535" t="str">
        <f xml:space="preserve"> 'Line Items'!D$2400</f>
        <v>[RoU Capex Indexed Leases Line 8]</v>
      </c>
      <c r="E444" s="102"/>
      <c r="F444" s="140" t="str">
        <f t="shared" si="50"/>
        <v>£000</v>
      </c>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E444" s="283"/>
      <c r="AG444" s="283"/>
      <c r="AI444" s="283"/>
      <c r="AK444" s="283"/>
    </row>
    <row r="445" spans="4:37" x14ac:dyDescent="0.25">
      <c r="D445" s="535" t="str">
        <f xml:space="preserve"> 'Line Items'!D$2401</f>
        <v>[RoU Capex Indexed Leases Line 9]</v>
      </c>
      <c r="E445" s="102"/>
      <c r="F445" s="140" t="str">
        <f t="shared" si="50"/>
        <v>£000</v>
      </c>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E445" s="283"/>
      <c r="AG445" s="283"/>
      <c r="AI445" s="283"/>
      <c r="AK445" s="283"/>
    </row>
    <row r="446" spans="4:37" x14ac:dyDescent="0.25">
      <c r="D446" s="537" t="str">
        <f xml:space="preserve"> 'Line Items'!D$2402</f>
        <v>[RoU Capex Indexed Leases Line 10]</v>
      </c>
      <c r="E446" s="287"/>
      <c r="F446" s="150" t="str">
        <f t="shared" si="50"/>
        <v>£000</v>
      </c>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E446" s="288"/>
      <c r="AG446" s="288"/>
      <c r="AI446" s="288"/>
      <c r="AK446" s="288"/>
    </row>
    <row r="447" spans="4:37" x14ac:dyDescent="0.25">
      <c r="G447" s="103"/>
      <c r="H447" s="103"/>
      <c r="I447" s="103"/>
      <c r="J447" s="103"/>
      <c r="K447" s="103"/>
      <c r="L447" s="103"/>
      <c r="M447" s="103"/>
      <c r="N447" s="103"/>
      <c r="O447" s="103"/>
      <c r="P447" s="103"/>
      <c r="Q447" s="103"/>
      <c r="R447" s="103"/>
      <c r="S447" s="103"/>
      <c r="T447" s="103"/>
      <c r="U447" s="103"/>
      <c r="V447" s="103"/>
      <c r="W447" s="103"/>
      <c r="X447" s="103"/>
      <c r="Y447" s="103"/>
      <c r="Z447" s="103"/>
      <c r="AA447" s="103"/>
      <c r="AB447" s="103"/>
      <c r="AC447" s="103"/>
      <c r="AE447" s="103"/>
      <c r="AG447" s="103"/>
      <c r="AI447" s="103"/>
      <c r="AK447" s="103"/>
    </row>
    <row r="448" spans="4:37" x14ac:dyDescent="0.25">
      <c r="D448" s="292" t="str">
        <f>"Total "&amp;B415</f>
        <v>Total Amortisation</v>
      </c>
      <c r="E448" s="308"/>
      <c r="F448" s="309" t="str">
        <f>F446</f>
        <v>£000</v>
      </c>
      <c r="G448" s="310">
        <f t="shared" ref="G448:AC448" si="51">SUM(G417:G446)</f>
        <v>0</v>
      </c>
      <c r="H448" s="310">
        <f t="shared" si="51"/>
        <v>0</v>
      </c>
      <c r="I448" s="310">
        <f t="shared" si="51"/>
        <v>0</v>
      </c>
      <c r="J448" s="310">
        <f t="shared" si="51"/>
        <v>0</v>
      </c>
      <c r="K448" s="310">
        <f t="shared" si="51"/>
        <v>0</v>
      </c>
      <c r="L448" s="310">
        <f t="shared" si="51"/>
        <v>0</v>
      </c>
      <c r="M448" s="310">
        <f t="shared" si="51"/>
        <v>0</v>
      </c>
      <c r="N448" s="310">
        <f t="shared" si="51"/>
        <v>0</v>
      </c>
      <c r="O448" s="310">
        <f t="shared" si="51"/>
        <v>0</v>
      </c>
      <c r="P448" s="310">
        <f t="shared" si="51"/>
        <v>0</v>
      </c>
      <c r="Q448" s="310">
        <f t="shared" si="51"/>
        <v>0</v>
      </c>
      <c r="R448" s="310">
        <f t="shared" si="51"/>
        <v>0</v>
      </c>
      <c r="S448" s="310">
        <f t="shared" si="51"/>
        <v>0</v>
      </c>
      <c r="T448" s="310">
        <f t="shared" si="51"/>
        <v>0</v>
      </c>
      <c r="U448" s="310">
        <f t="shared" si="51"/>
        <v>0</v>
      </c>
      <c r="V448" s="310">
        <f t="shared" si="51"/>
        <v>0</v>
      </c>
      <c r="W448" s="310">
        <f t="shared" si="51"/>
        <v>0</v>
      </c>
      <c r="X448" s="310">
        <f t="shared" si="51"/>
        <v>0</v>
      </c>
      <c r="Y448" s="310">
        <f t="shared" si="51"/>
        <v>0</v>
      </c>
      <c r="Z448" s="310">
        <f t="shared" si="51"/>
        <v>0</v>
      </c>
      <c r="AA448" s="310">
        <f t="shared" si="51"/>
        <v>0</v>
      </c>
      <c r="AB448" s="310">
        <f t="shared" si="51"/>
        <v>0</v>
      </c>
      <c r="AC448" s="310">
        <f t="shared" si="51"/>
        <v>0</v>
      </c>
      <c r="AE448" s="310">
        <f>SUM(AE417:AE446)</f>
        <v>0</v>
      </c>
      <c r="AG448" s="310">
        <f>SUM(AG417:AG446)</f>
        <v>0</v>
      </c>
      <c r="AI448" s="310">
        <f>SUM(AI417:AI446)</f>
        <v>0</v>
      </c>
      <c r="AK448" s="310"/>
    </row>
    <row r="449" spans="2:37" x14ac:dyDescent="0.25">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E449" s="103"/>
      <c r="AG449" s="103"/>
      <c r="AI449" s="103"/>
      <c r="AK449" s="103"/>
    </row>
    <row r="450" spans="2:37" ht="14.4" x14ac:dyDescent="0.25">
      <c r="B450" s="472" t="s">
        <v>695</v>
      </c>
      <c r="C450" s="472"/>
      <c r="D450" s="473"/>
      <c r="E450" s="473"/>
      <c r="F450" s="472"/>
      <c r="G450" s="474"/>
      <c r="H450" s="474"/>
      <c r="I450" s="474"/>
      <c r="J450" s="474"/>
      <c r="K450" s="474"/>
      <c r="L450" s="474"/>
      <c r="M450" s="474"/>
      <c r="N450" s="474"/>
      <c r="O450" s="474"/>
      <c r="P450" s="474"/>
      <c r="Q450" s="474"/>
      <c r="R450" s="474"/>
      <c r="S450" s="474"/>
      <c r="T450" s="474"/>
      <c r="U450" s="474"/>
      <c r="V450" s="474"/>
      <c r="W450" s="474"/>
      <c r="X450" s="474"/>
      <c r="Y450" s="474"/>
      <c r="Z450" s="474"/>
      <c r="AA450" s="474"/>
      <c r="AB450" s="474"/>
      <c r="AC450" s="474"/>
      <c r="AD450" s="474"/>
      <c r="AE450" s="474"/>
      <c r="AF450" s="474"/>
      <c r="AG450" s="474"/>
      <c r="AH450" s="474"/>
      <c r="AI450" s="474"/>
      <c r="AJ450" s="474"/>
      <c r="AK450" s="474"/>
    </row>
    <row r="451" spans="2:37" x14ac:dyDescent="0.25">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E451" s="103"/>
      <c r="AG451" s="103"/>
      <c r="AI451" s="103"/>
      <c r="AK451" s="103"/>
    </row>
    <row r="452" spans="2:37" x14ac:dyDescent="0.25">
      <c r="D452" s="534" t="str">
        <f xml:space="preserve"> 'Line Items'!D$2370</f>
        <v>[RoU Capex Unindexed Leases Line 1]</v>
      </c>
      <c r="E452" s="539"/>
      <c r="F452" s="540" t="s">
        <v>556</v>
      </c>
      <c r="G452" s="541">
        <f t="shared" ref="G452:AC463" si="52">SUM(G312,G347,G382, G417)</f>
        <v>0</v>
      </c>
      <c r="H452" s="541">
        <f t="shared" si="52"/>
        <v>0</v>
      </c>
      <c r="I452" s="541">
        <f t="shared" si="52"/>
        <v>0</v>
      </c>
      <c r="J452" s="541">
        <f t="shared" si="52"/>
        <v>0</v>
      </c>
      <c r="K452" s="541">
        <f t="shared" si="52"/>
        <v>0</v>
      </c>
      <c r="L452" s="541">
        <f t="shared" si="52"/>
        <v>0</v>
      </c>
      <c r="M452" s="541">
        <f t="shared" si="52"/>
        <v>0</v>
      </c>
      <c r="N452" s="541">
        <f t="shared" si="52"/>
        <v>0</v>
      </c>
      <c r="O452" s="541">
        <f t="shared" si="52"/>
        <v>0</v>
      </c>
      <c r="P452" s="541">
        <f t="shared" si="52"/>
        <v>0</v>
      </c>
      <c r="Q452" s="541">
        <f t="shared" si="52"/>
        <v>0</v>
      </c>
      <c r="R452" s="541">
        <f t="shared" si="52"/>
        <v>0</v>
      </c>
      <c r="S452" s="541">
        <f t="shared" si="52"/>
        <v>0</v>
      </c>
      <c r="T452" s="541">
        <f t="shared" si="52"/>
        <v>0</v>
      </c>
      <c r="U452" s="541">
        <f t="shared" si="52"/>
        <v>0</v>
      </c>
      <c r="V452" s="541">
        <f t="shared" si="52"/>
        <v>0</v>
      </c>
      <c r="W452" s="541">
        <f t="shared" si="52"/>
        <v>0</v>
      </c>
      <c r="X452" s="541">
        <f t="shared" si="52"/>
        <v>0</v>
      </c>
      <c r="Y452" s="541">
        <f t="shared" si="52"/>
        <v>0</v>
      </c>
      <c r="Z452" s="541">
        <f t="shared" si="52"/>
        <v>0</v>
      </c>
      <c r="AA452" s="541">
        <f t="shared" si="52"/>
        <v>0</v>
      </c>
      <c r="AB452" s="541">
        <f t="shared" si="52"/>
        <v>0</v>
      </c>
      <c r="AC452" s="541">
        <f t="shared" si="52"/>
        <v>0</v>
      </c>
      <c r="AE452" s="541">
        <f>SUM(AE312,AE347,AE382, AE417)</f>
        <v>0</v>
      </c>
      <c r="AG452" s="541">
        <f>SUM(AG312,AG347,AG382, AG417)</f>
        <v>0</v>
      </c>
      <c r="AI452" s="541">
        <f>SUM(AI312,AI347,AI382, AI417)</f>
        <v>0</v>
      </c>
      <c r="AK452" s="541"/>
    </row>
    <row r="453" spans="2:37" x14ac:dyDescent="0.25">
      <c r="D453" s="535" t="str">
        <f xml:space="preserve"> 'Line Items'!D$2371</f>
        <v>[RoU Capex Unindexed Leases Line 2]</v>
      </c>
      <c r="E453" s="102"/>
      <c r="F453" s="140" t="str">
        <f t="shared" ref="F453:F481" si="53">F452</f>
        <v>£000</v>
      </c>
      <c r="G453" s="103">
        <f t="shared" si="52"/>
        <v>0</v>
      </c>
      <c r="H453" s="103">
        <f t="shared" si="52"/>
        <v>0</v>
      </c>
      <c r="I453" s="103">
        <f t="shared" si="52"/>
        <v>0</v>
      </c>
      <c r="J453" s="103">
        <f t="shared" si="52"/>
        <v>0</v>
      </c>
      <c r="K453" s="103">
        <f t="shared" si="52"/>
        <v>0</v>
      </c>
      <c r="L453" s="103">
        <f t="shared" si="52"/>
        <v>0</v>
      </c>
      <c r="M453" s="103">
        <f t="shared" si="52"/>
        <v>0</v>
      </c>
      <c r="N453" s="103">
        <f t="shared" si="52"/>
        <v>0</v>
      </c>
      <c r="O453" s="103">
        <f t="shared" si="52"/>
        <v>0</v>
      </c>
      <c r="P453" s="103">
        <f t="shared" si="52"/>
        <v>0</v>
      </c>
      <c r="Q453" s="103">
        <f t="shared" si="52"/>
        <v>0</v>
      </c>
      <c r="R453" s="103">
        <f t="shared" si="52"/>
        <v>0</v>
      </c>
      <c r="S453" s="103">
        <f t="shared" si="52"/>
        <v>0</v>
      </c>
      <c r="T453" s="103">
        <f t="shared" si="52"/>
        <v>0</v>
      </c>
      <c r="U453" s="103">
        <f t="shared" si="52"/>
        <v>0</v>
      </c>
      <c r="V453" s="103">
        <f t="shared" si="52"/>
        <v>0</v>
      </c>
      <c r="W453" s="103">
        <f t="shared" si="52"/>
        <v>0</v>
      </c>
      <c r="X453" s="103">
        <f t="shared" si="52"/>
        <v>0</v>
      </c>
      <c r="Y453" s="103">
        <f t="shared" si="52"/>
        <v>0</v>
      </c>
      <c r="Z453" s="103">
        <f t="shared" si="52"/>
        <v>0</v>
      </c>
      <c r="AA453" s="103">
        <f t="shared" si="52"/>
        <v>0</v>
      </c>
      <c r="AB453" s="103">
        <f t="shared" si="52"/>
        <v>0</v>
      </c>
      <c r="AC453" s="103">
        <f t="shared" si="52"/>
        <v>0</v>
      </c>
      <c r="AE453" s="103">
        <f>SUM(AE313,AE348,AE383, AE418)</f>
        <v>0</v>
      </c>
      <c r="AG453" s="103">
        <f>SUM(AG313,AG348,AG383, AG418)</f>
        <v>0</v>
      </c>
      <c r="AI453" s="103">
        <f>SUM(AI313,AI348,AI383, AI418)</f>
        <v>0</v>
      </c>
      <c r="AK453" s="103"/>
    </row>
    <row r="454" spans="2:37" x14ac:dyDescent="0.25">
      <c r="D454" s="535" t="str">
        <f xml:space="preserve"> 'Line Items'!D$2372</f>
        <v>[RoU Capex Unindexed Leases Line 3]</v>
      </c>
      <c r="E454" s="102"/>
      <c r="F454" s="140" t="str">
        <f t="shared" si="53"/>
        <v>£000</v>
      </c>
      <c r="G454" s="103">
        <f t="shared" si="52"/>
        <v>0</v>
      </c>
      <c r="H454" s="103">
        <f t="shared" si="52"/>
        <v>0</v>
      </c>
      <c r="I454" s="103">
        <f t="shared" si="52"/>
        <v>0</v>
      </c>
      <c r="J454" s="103">
        <f t="shared" si="52"/>
        <v>0</v>
      </c>
      <c r="K454" s="103">
        <f t="shared" si="52"/>
        <v>0</v>
      </c>
      <c r="L454" s="103">
        <f t="shared" si="52"/>
        <v>0</v>
      </c>
      <c r="M454" s="103">
        <f t="shared" si="52"/>
        <v>0</v>
      </c>
      <c r="N454" s="103">
        <f t="shared" si="52"/>
        <v>0</v>
      </c>
      <c r="O454" s="103">
        <f t="shared" si="52"/>
        <v>0</v>
      </c>
      <c r="P454" s="103">
        <f t="shared" si="52"/>
        <v>0</v>
      </c>
      <c r="Q454" s="103">
        <f t="shared" si="52"/>
        <v>0</v>
      </c>
      <c r="R454" s="103">
        <f t="shared" si="52"/>
        <v>0</v>
      </c>
      <c r="S454" s="103">
        <f t="shared" si="52"/>
        <v>0</v>
      </c>
      <c r="T454" s="103">
        <f t="shared" si="52"/>
        <v>0</v>
      </c>
      <c r="U454" s="103">
        <f t="shared" si="52"/>
        <v>0</v>
      </c>
      <c r="V454" s="103">
        <f t="shared" si="52"/>
        <v>0</v>
      </c>
      <c r="W454" s="103">
        <f t="shared" si="52"/>
        <v>0</v>
      </c>
      <c r="X454" s="103">
        <f t="shared" si="52"/>
        <v>0</v>
      </c>
      <c r="Y454" s="103">
        <f t="shared" si="52"/>
        <v>0</v>
      </c>
      <c r="Z454" s="103">
        <f t="shared" si="52"/>
        <v>0</v>
      </c>
      <c r="AA454" s="103">
        <f t="shared" si="52"/>
        <v>0</v>
      </c>
      <c r="AB454" s="103">
        <f t="shared" si="52"/>
        <v>0</v>
      </c>
      <c r="AC454" s="103">
        <f t="shared" si="52"/>
        <v>0</v>
      </c>
      <c r="AE454" s="103">
        <f t="shared" ref="AE454:AE481" si="54">SUM(AE314,AE349,AE384, AE419)</f>
        <v>0</v>
      </c>
      <c r="AG454" s="103">
        <f t="shared" ref="AG454:AG481" si="55">SUM(AG314,AG349,AG384, AG419)</f>
        <v>0</v>
      </c>
      <c r="AI454" s="103">
        <f t="shared" ref="AI454:AI481" si="56">SUM(AI314,AI349,AI384, AI419)</f>
        <v>0</v>
      </c>
      <c r="AK454" s="103"/>
    </row>
    <row r="455" spans="2:37" x14ac:dyDescent="0.25">
      <c r="D455" s="535" t="str">
        <f xml:space="preserve"> 'Line Items'!D$2373</f>
        <v>[RoU Capex Unindexed Leases Line 4]</v>
      </c>
      <c r="E455" s="102"/>
      <c r="F455" s="140" t="str">
        <f t="shared" si="53"/>
        <v>£000</v>
      </c>
      <c r="G455" s="103">
        <f t="shared" si="52"/>
        <v>0</v>
      </c>
      <c r="H455" s="103">
        <f t="shared" si="52"/>
        <v>0</v>
      </c>
      <c r="I455" s="103">
        <f t="shared" si="52"/>
        <v>0</v>
      </c>
      <c r="J455" s="103">
        <f t="shared" si="52"/>
        <v>0</v>
      </c>
      <c r="K455" s="103">
        <f t="shared" si="52"/>
        <v>0</v>
      </c>
      <c r="L455" s="103">
        <f t="shared" si="52"/>
        <v>0</v>
      </c>
      <c r="M455" s="103">
        <f t="shared" si="52"/>
        <v>0</v>
      </c>
      <c r="N455" s="103">
        <f t="shared" si="52"/>
        <v>0</v>
      </c>
      <c r="O455" s="103">
        <f t="shared" si="52"/>
        <v>0</v>
      </c>
      <c r="P455" s="103">
        <f t="shared" si="52"/>
        <v>0</v>
      </c>
      <c r="Q455" s="103">
        <f t="shared" si="52"/>
        <v>0</v>
      </c>
      <c r="R455" s="103">
        <f t="shared" si="52"/>
        <v>0</v>
      </c>
      <c r="S455" s="103">
        <f t="shared" si="52"/>
        <v>0</v>
      </c>
      <c r="T455" s="103">
        <f t="shared" si="52"/>
        <v>0</v>
      </c>
      <c r="U455" s="103">
        <f t="shared" si="52"/>
        <v>0</v>
      </c>
      <c r="V455" s="103">
        <f t="shared" si="52"/>
        <v>0</v>
      </c>
      <c r="W455" s="103">
        <f t="shared" si="52"/>
        <v>0</v>
      </c>
      <c r="X455" s="103">
        <f t="shared" si="52"/>
        <v>0</v>
      </c>
      <c r="Y455" s="103">
        <f t="shared" si="52"/>
        <v>0</v>
      </c>
      <c r="Z455" s="103">
        <f t="shared" si="52"/>
        <v>0</v>
      </c>
      <c r="AA455" s="103">
        <f t="shared" si="52"/>
        <v>0</v>
      </c>
      <c r="AB455" s="103">
        <f t="shared" si="52"/>
        <v>0</v>
      </c>
      <c r="AC455" s="103">
        <f t="shared" si="52"/>
        <v>0</v>
      </c>
      <c r="AE455" s="103">
        <f t="shared" si="54"/>
        <v>0</v>
      </c>
      <c r="AG455" s="103">
        <f t="shared" si="55"/>
        <v>0</v>
      </c>
      <c r="AI455" s="103">
        <f t="shared" si="56"/>
        <v>0</v>
      </c>
      <c r="AK455" s="103"/>
    </row>
    <row r="456" spans="2:37" x14ac:dyDescent="0.25">
      <c r="D456" s="535" t="str">
        <f xml:space="preserve"> 'Line Items'!D$2374</f>
        <v>[RoU Capex Unindexed Leases Line 5]</v>
      </c>
      <c r="E456" s="102"/>
      <c r="F456" s="140" t="str">
        <f t="shared" si="53"/>
        <v>£000</v>
      </c>
      <c r="G456" s="103">
        <f t="shared" si="52"/>
        <v>0</v>
      </c>
      <c r="H456" s="103">
        <f t="shared" si="52"/>
        <v>0</v>
      </c>
      <c r="I456" s="103">
        <f t="shared" si="52"/>
        <v>0</v>
      </c>
      <c r="J456" s="103">
        <f t="shared" si="52"/>
        <v>0</v>
      </c>
      <c r="K456" s="103">
        <f t="shared" si="52"/>
        <v>0</v>
      </c>
      <c r="L456" s="103">
        <f t="shared" si="52"/>
        <v>0</v>
      </c>
      <c r="M456" s="103">
        <f t="shared" si="52"/>
        <v>0</v>
      </c>
      <c r="N456" s="103">
        <f t="shared" si="52"/>
        <v>0</v>
      </c>
      <c r="O456" s="103">
        <f t="shared" si="52"/>
        <v>0</v>
      </c>
      <c r="P456" s="103">
        <f t="shared" si="52"/>
        <v>0</v>
      </c>
      <c r="Q456" s="103">
        <f t="shared" si="52"/>
        <v>0</v>
      </c>
      <c r="R456" s="103">
        <f t="shared" si="52"/>
        <v>0</v>
      </c>
      <c r="S456" s="103">
        <f t="shared" si="52"/>
        <v>0</v>
      </c>
      <c r="T456" s="103">
        <f t="shared" si="52"/>
        <v>0</v>
      </c>
      <c r="U456" s="103">
        <f t="shared" si="52"/>
        <v>0</v>
      </c>
      <c r="V456" s="103">
        <f t="shared" si="52"/>
        <v>0</v>
      </c>
      <c r="W456" s="103">
        <f t="shared" si="52"/>
        <v>0</v>
      </c>
      <c r="X456" s="103">
        <f t="shared" si="52"/>
        <v>0</v>
      </c>
      <c r="Y456" s="103">
        <f t="shared" si="52"/>
        <v>0</v>
      </c>
      <c r="Z456" s="103">
        <f t="shared" si="52"/>
        <v>0</v>
      </c>
      <c r="AA456" s="103">
        <f t="shared" si="52"/>
        <v>0</v>
      </c>
      <c r="AB456" s="103">
        <f t="shared" si="52"/>
        <v>0</v>
      </c>
      <c r="AC456" s="103">
        <f t="shared" si="52"/>
        <v>0</v>
      </c>
      <c r="AE456" s="103">
        <f t="shared" si="54"/>
        <v>0</v>
      </c>
      <c r="AG456" s="103">
        <f t="shared" si="55"/>
        <v>0</v>
      </c>
      <c r="AI456" s="103">
        <f t="shared" si="56"/>
        <v>0</v>
      </c>
      <c r="AK456" s="103"/>
    </row>
    <row r="457" spans="2:37" x14ac:dyDescent="0.25">
      <c r="D457" s="535" t="str">
        <f xml:space="preserve"> 'Line Items'!D$2375</f>
        <v>[RoU Capex Unindexed Leases Line 6]</v>
      </c>
      <c r="E457" s="102"/>
      <c r="F457" s="140" t="str">
        <f t="shared" si="53"/>
        <v>£000</v>
      </c>
      <c r="G457" s="103">
        <f t="shared" si="52"/>
        <v>0</v>
      </c>
      <c r="H457" s="103">
        <f t="shared" si="52"/>
        <v>0</v>
      </c>
      <c r="I457" s="103">
        <f t="shared" si="52"/>
        <v>0</v>
      </c>
      <c r="J457" s="103">
        <f t="shared" si="52"/>
        <v>0</v>
      </c>
      <c r="K457" s="103">
        <f t="shared" si="52"/>
        <v>0</v>
      </c>
      <c r="L457" s="103">
        <f t="shared" si="52"/>
        <v>0</v>
      </c>
      <c r="M457" s="103">
        <f t="shared" si="52"/>
        <v>0</v>
      </c>
      <c r="N457" s="103">
        <f t="shared" si="52"/>
        <v>0</v>
      </c>
      <c r="O457" s="103">
        <f t="shared" si="52"/>
        <v>0</v>
      </c>
      <c r="P457" s="103">
        <f t="shared" si="52"/>
        <v>0</v>
      </c>
      <c r="Q457" s="103">
        <f t="shared" si="52"/>
        <v>0</v>
      </c>
      <c r="R457" s="103">
        <f t="shared" si="52"/>
        <v>0</v>
      </c>
      <c r="S457" s="103">
        <f t="shared" si="52"/>
        <v>0</v>
      </c>
      <c r="T457" s="103">
        <f t="shared" si="52"/>
        <v>0</v>
      </c>
      <c r="U457" s="103">
        <f t="shared" si="52"/>
        <v>0</v>
      </c>
      <c r="V457" s="103">
        <f t="shared" si="52"/>
        <v>0</v>
      </c>
      <c r="W457" s="103">
        <f t="shared" si="52"/>
        <v>0</v>
      </c>
      <c r="X457" s="103">
        <f t="shared" si="52"/>
        <v>0</v>
      </c>
      <c r="Y457" s="103">
        <f t="shared" si="52"/>
        <v>0</v>
      </c>
      <c r="Z457" s="103">
        <f t="shared" si="52"/>
        <v>0</v>
      </c>
      <c r="AA457" s="103">
        <f t="shared" si="52"/>
        <v>0</v>
      </c>
      <c r="AB457" s="103">
        <f t="shared" si="52"/>
        <v>0</v>
      </c>
      <c r="AC457" s="103">
        <f t="shared" si="52"/>
        <v>0</v>
      </c>
      <c r="AE457" s="103">
        <f t="shared" si="54"/>
        <v>0</v>
      </c>
      <c r="AG457" s="103">
        <f t="shared" si="55"/>
        <v>0</v>
      </c>
      <c r="AI457" s="103">
        <f t="shared" si="56"/>
        <v>0</v>
      </c>
      <c r="AK457" s="103"/>
    </row>
    <row r="458" spans="2:37" x14ac:dyDescent="0.25">
      <c r="D458" s="535" t="str">
        <f xml:space="preserve"> 'Line Items'!D$2376</f>
        <v>[RoU Capex Unindexed Leases Line 7]</v>
      </c>
      <c r="E458" s="102"/>
      <c r="F458" s="140" t="str">
        <f t="shared" si="53"/>
        <v>£000</v>
      </c>
      <c r="G458" s="103">
        <f t="shared" si="52"/>
        <v>0</v>
      </c>
      <c r="H458" s="103">
        <f t="shared" si="52"/>
        <v>0</v>
      </c>
      <c r="I458" s="103">
        <f t="shared" si="52"/>
        <v>0</v>
      </c>
      <c r="J458" s="103">
        <f t="shared" si="52"/>
        <v>0</v>
      </c>
      <c r="K458" s="103">
        <f t="shared" si="52"/>
        <v>0</v>
      </c>
      <c r="L458" s="103">
        <f t="shared" si="52"/>
        <v>0</v>
      </c>
      <c r="M458" s="103">
        <f t="shared" si="52"/>
        <v>0</v>
      </c>
      <c r="N458" s="103">
        <f t="shared" si="52"/>
        <v>0</v>
      </c>
      <c r="O458" s="103">
        <f t="shared" si="52"/>
        <v>0</v>
      </c>
      <c r="P458" s="103">
        <f t="shared" si="52"/>
        <v>0</v>
      </c>
      <c r="Q458" s="103">
        <f t="shared" si="52"/>
        <v>0</v>
      </c>
      <c r="R458" s="103">
        <f t="shared" si="52"/>
        <v>0</v>
      </c>
      <c r="S458" s="103">
        <f t="shared" si="52"/>
        <v>0</v>
      </c>
      <c r="T458" s="103">
        <f t="shared" si="52"/>
        <v>0</v>
      </c>
      <c r="U458" s="103">
        <f t="shared" si="52"/>
        <v>0</v>
      </c>
      <c r="V458" s="103">
        <f t="shared" si="52"/>
        <v>0</v>
      </c>
      <c r="W458" s="103">
        <f t="shared" si="52"/>
        <v>0</v>
      </c>
      <c r="X458" s="103">
        <f t="shared" si="52"/>
        <v>0</v>
      </c>
      <c r="Y458" s="103">
        <f t="shared" si="52"/>
        <v>0</v>
      </c>
      <c r="Z458" s="103">
        <f t="shared" si="52"/>
        <v>0</v>
      </c>
      <c r="AA458" s="103">
        <f t="shared" si="52"/>
        <v>0</v>
      </c>
      <c r="AB458" s="103">
        <f t="shared" si="52"/>
        <v>0</v>
      </c>
      <c r="AC458" s="103">
        <f t="shared" si="52"/>
        <v>0</v>
      </c>
      <c r="AE458" s="103">
        <f t="shared" si="54"/>
        <v>0</v>
      </c>
      <c r="AG458" s="103">
        <f t="shared" si="55"/>
        <v>0</v>
      </c>
      <c r="AI458" s="103">
        <f t="shared" si="56"/>
        <v>0</v>
      </c>
      <c r="AK458" s="103"/>
    </row>
    <row r="459" spans="2:37" x14ac:dyDescent="0.25">
      <c r="D459" s="535" t="str">
        <f xml:space="preserve"> 'Line Items'!D$2377</f>
        <v>[RoU Capex Unindexed Leases Line 8]</v>
      </c>
      <c r="E459" s="102"/>
      <c r="F459" s="140" t="str">
        <f t="shared" si="53"/>
        <v>£000</v>
      </c>
      <c r="G459" s="103">
        <f t="shared" si="52"/>
        <v>0</v>
      </c>
      <c r="H459" s="103">
        <f t="shared" si="52"/>
        <v>0</v>
      </c>
      <c r="I459" s="103">
        <f t="shared" si="52"/>
        <v>0</v>
      </c>
      <c r="J459" s="103">
        <f t="shared" si="52"/>
        <v>0</v>
      </c>
      <c r="K459" s="103">
        <f t="shared" si="52"/>
        <v>0</v>
      </c>
      <c r="L459" s="103">
        <f t="shared" si="52"/>
        <v>0</v>
      </c>
      <c r="M459" s="103">
        <f t="shared" si="52"/>
        <v>0</v>
      </c>
      <c r="N459" s="103">
        <f t="shared" si="52"/>
        <v>0</v>
      </c>
      <c r="O459" s="103">
        <f t="shared" si="52"/>
        <v>0</v>
      </c>
      <c r="P459" s="103">
        <f t="shared" si="52"/>
        <v>0</v>
      </c>
      <c r="Q459" s="103">
        <f t="shared" si="52"/>
        <v>0</v>
      </c>
      <c r="R459" s="103">
        <f t="shared" si="52"/>
        <v>0</v>
      </c>
      <c r="S459" s="103">
        <f t="shared" si="52"/>
        <v>0</v>
      </c>
      <c r="T459" s="103">
        <f t="shared" si="52"/>
        <v>0</v>
      </c>
      <c r="U459" s="103">
        <f t="shared" si="52"/>
        <v>0</v>
      </c>
      <c r="V459" s="103">
        <f t="shared" si="52"/>
        <v>0</v>
      </c>
      <c r="W459" s="103">
        <f t="shared" si="52"/>
        <v>0</v>
      </c>
      <c r="X459" s="103">
        <f t="shared" si="52"/>
        <v>0</v>
      </c>
      <c r="Y459" s="103">
        <f t="shared" si="52"/>
        <v>0</v>
      </c>
      <c r="Z459" s="103">
        <f t="shared" si="52"/>
        <v>0</v>
      </c>
      <c r="AA459" s="103">
        <f t="shared" si="52"/>
        <v>0</v>
      </c>
      <c r="AB459" s="103">
        <f t="shared" si="52"/>
        <v>0</v>
      </c>
      <c r="AC459" s="103">
        <f t="shared" si="52"/>
        <v>0</v>
      </c>
      <c r="AE459" s="103">
        <f t="shared" si="54"/>
        <v>0</v>
      </c>
      <c r="AG459" s="103">
        <f t="shared" si="55"/>
        <v>0</v>
      </c>
      <c r="AI459" s="103">
        <f t="shared" si="56"/>
        <v>0</v>
      </c>
      <c r="AK459" s="103"/>
    </row>
    <row r="460" spans="2:37" x14ac:dyDescent="0.25">
      <c r="D460" s="535" t="str">
        <f xml:space="preserve"> 'Line Items'!D$2378</f>
        <v>[RoU Capex Unindexed Leases Line 9]</v>
      </c>
      <c r="E460" s="102"/>
      <c r="F460" s="140" t="str">
        <f t="shared" si="53"/>
        <v>£000</v>
      </c>
      <c r="G460" s="103">
        <f t="shared" si="52"/>
        <v>0</v>
      </c>
      <c r="H460" s="103">
        <f t="shared" si="52"/>
        <v>0</v>
      </c>
      <c r="I460" s="103">
        <f t="shared" si="52"/>
        <v>0</v>
      </c>
      <c r="J460" s="103">
        <f t="shared" si="52"/>
        <v>0</v>
      </c>
      <c r="K460" s="103">
        <f t="shared" si="52"/>
        <v>0</v>
      </c>
      <c r="L460" s="103">
        <f t="shared" si="52"/>
        <v>0</v>
      </c>
      <c r="M460" s="103">
        <f t="shared" si="52"/>
        <v>0</v>
      </c>
      <c r="N460" s="103">
        <f t="shared" si="52"/>
        <v>0</v>
      </c>
      <c r="O460" s="103">
        <f t="shared" si="52"/>
        <v>0</v>
      </c>
      <c r="P460" s="103">
        <f t="shared" si="52"/>
        <v>0</v>
      </c>
      <c r="Q460" s="103">
        <f t="shared" si="52"/>
        <v>0</v>
      </c>
      <c r="R460" s="103">
        <f t="shared" si="52"/>
        <v>0</v>
      </c>
      <c r="S460" s="103">
        <f t="shared" si="52"/>
        <v>0</v>
      </c>
      <c r="T460" s="103">
        <f t="shared" si="52"/>
        <v>0</v>
      </c>
      <c r="U460" s="103">
        <f t="shared" si="52"/>
        <v>0</v>
      </c>
      <c r="V460" s="103">
        <f t="shared" si="52"/>
        <v>0</v>
      </c>
      <c r="W460" s="103">
        <f t="shared" si="52"/>
        <v>0</v>
      </c>
      <c r="X460" s="103">
        <f t="shared" si="52"/>
        <v>0</v>
      </c>
      <c r="Y460" s="103">
        <f t="shared" si="52"/>
        <v>0</v>
      </c>
      <c r="Z460" s="103">
        <f t="shared" si="52"/>
        <v>0</v>
      </c>
      <c r="AA460" s="103">
        <f t="shared" si="52"/>
        <v>0</v>
      </c>
      <c r="AB460" s="103">
        <f t="shared" si="52"/>
        <v>0</v>
      </c>
      <c r="AC460" s="103">
        <f t="shared" si="52"/>
        <v>0</v>
      </c>
      <c r="AE460" s="103">
        <f t="shared" si="54"/>
        <v>0</v>
      </c>
      <c r="AG460" s="103">
        <f t="shared" si="55"/>
        <v>0</v>
      </c>
      <c r="AI460" s="103">
        <f t="shared" si="56"/>
        <v>0</v>
      </c>
      <c r="AK460" s="103"/>
    </row>
    <row r="461" spans="2:37" x14ac:dyDescent="0.25">
      <c r="D461" s="535" t="str">
        <f xml:space="preserve"> 'Line Items'!D$2379</f>
        <v>[RoU Capex Unindexed Leases Line 10]</v>
      </c>
      <c r="E461" s="102"/>
      <c r="F461" s="140" t="str">
        <f t="shared" si="53"/>
        <v>£000</v>
      </c>
      <c r="G461" s="103">
        <f t="shared" si="52"/>
        <v>0</v>
      </c>
      <c r="H461" s="103">
        <f t="shared" si="52"/>
        <v>0</v>
      </c>
      <c r="I461" s="103">
        <f t="shared" si="52"/>
        <v>0</v>
      </c>
      <c r="J461" s="103">
        <f t="shared" si="52"/>
        <v>0</v>
      </c>
      <c r="K461" s="103">
        <f t="shared" si="52"/>
        <v>0</v>
      </c>
      <c r="L461" s="103">
        <f t="shared" si="52"/>
        <v>0</v>
      </c>
      <c r="M461" s="103">
        <f t="shared" si="52"/>
        <v>0</v>
      </c>
      <c r="N461" s="103">
        <f t="shared" si="52"/>
        <v>0</v>
      </c>
      <c r="O461" s="103">
        <f t="shared" si="52"/>
        <v>0</v>
      </c>
      <c r="P461" s="103">
        <f t="shared" si="52"/>
        <v>0</v>
      </c>
      <c r="Q461" s="103">
        <f t="shared" si="52"/>
        <v>0</v>
      </c>
      <c r="R461" s="103">
        <f t="shared" si="52"/>
        <v>0</v>
      </c>
      <c r="S461" s="103">
        <f t="shared" si="52"/>
        <v>0</v>
      </c>
      <c r="T461" s="103">
        <f t="shared" si="52"/>
        <v>0</v>
      </c>
      <c r="U461" s="103">
        <f t="shared" si="52"/>
        <v>0</v>
      </c>
      <c r="V461" s="103">
        <f t="shared" si="52"/>
        <v>0</v>
      </c>
      <c r="W461" s="103">
        <f t="shared" si="52"/>
        <v>0</v>
      </c>
      <c r="X461" s="103">
        <f t="shared" si="52"/>
        <v>0</v>
      </c>
      <c r="Y461" s="103">
        <f t="shared" si="52"/>
        <v>0</v>
      </c>
      <c r="Z461" s="103">
        <f t="shared" si="52"/>
        <v>0</v>
      </c>
      <c r="AA461" s="103">
        <f t="shared" si="52"/>
        <v>0</v>
      </c>
      <c r="AB461" s="103">
        <f t="shared" si="52"/>
        <v>0</v>
      </c>
      <c r="AC461" s="103">
        <f t="shared" si="52"/>
        <v>0</v>
      </c>
      <c r="AE461" s="103">
        <f t="shared" si="54"/>
        <v>0</v>
      </c>
      <c r="AG461" s="103">
        <f t="shared" si="55"/>
        <v>0</v>
      </c>
      <c r="AI461" s="103">
        <f t="shared" si="56"/>
        <v>0</v>
      </c>
      <c r="AK461" s="103"/>
    </row>
    <row r="462" spans="2:37" x14ac:dyDescent="0.25">
      <c r="D462" s="535" t="str">
        <f xml:space="preserve"> 'Line Items'!D$2380</f>
        <v>[RoU Capex Unindexed Leases Line 11]</v>
      </c>
      <c r="E462" s="102"/>
      <c r="F462" s="140" t="str">
        <f t="shared" si="53"/>
        <v>£000</v>
      </c>
      <c r="G462" s="103">
        <f t="shared" si="52"/>
        <v>0</v>
      </c>
      <c r="H462" s="103">
        <f t="shared" si="52"/>
        <v>0</v>
      </c>
      <c r="I462" s="103">
        <f t="shared" si="52"/>
        <v>0</v>
      </c>
      <c r="J462" s="103">
        <f t="shared" si="52"/>
        <v>0</v>
      </c>
      <c r="K462" s="103">
        <f t="shared" si="52"/>
        <v>0</v>
      </c>
      <c r="L462" s="103">
        <f t="shared" si="52"/>
        <v>0</v>
      </c>
      <c r="M462" s="103">
        <f t="shared" si="52"/>
        <v>0</v>
      </c>
      <c r="N462" s="103">
        <f t="shared" si="52"/>
        <v>0</v>
      </c>
      <c r="O462" s="103">
        <f t="shared" si="52"/>
        <v>0</v>
      </c>
      <c r="P462" s="103">
        <f t="shared" si="52"/>
        <v>0</v>
      </c>
      <c r="Q462" s="103">
        <f t="shared" si="52"/>
        <v>0</v>
      </c>
      <c r="R462" s="103">
        <f t="shared" si="52"/>
        <v>0</v>
      </c>
      <c r="S462" s="103">
        <f t="shared" si="52"/>
        <v>0</v>
      </c>
      <c r="T462" s="103">
        <f t="shared" si="52"/>
        <v>0</v>
      </c>
      <c r="U462" s="103">
        <f t="shared" si="52"/>
        <v>0</v>
      </c>
      <c r="V462" s="103">
        <f t="shared" si="52"/>
        <v>0</v>
      </c>
      <c r="W462" s="103">
        <f t="shared" si="52"/>
        <v>0</v>
      </c>
      <c r="X462" s="103">
        <f t="shared" si="52"/>
        <v>0</v>
      </c>
      <c r="Y462" s="103">
        <f t="shared" si="52"/>
        <v>0</v>
      </c>
      <c r="Z462" s="103">
        <f t="shared" si="52"/>
        <v>0</v>
      </c>
      <c r="AA462" s="103">
        <f t="shared" si="52"/>
        <v>0</v>
      </c>
      <c r="AB462" s="103">
        <f t="shared" si="52"/>
        <v>0</v>
      </c>
      <c r="AC462" s="103">
        <f t="shared" si="52"/>
        <v>0</v>
      </c>
      <c r="AE462" s="103">
        <f t="shared" si="54"/>
        <v>0</v>
      </c>
      <c r="AG462" s="103">
        <f t="shared" si="55"/>
        <v>0</v>
      </c>
      <c r="AI462" s="103">
        <f t="shared" si="56"/>
        <v>0</v>
      </c>
      <c r="AK462" s="103"/>
    </row>
    <row r="463" spans="2:37" x14ac:dyDescent="0.25">
      <c r="D463" s="535" t="str">
        <f xml:space="preserve"> 'Line Items'!D$2381</f>
        <v>[RoU Capex Unindexed Leases Line 12]</v>
      </c>
      <c r="E463" s="102"/>
      <c r="F463" s="140" t="str">
        <f t="shared" si="53"/>
        <v>£000</v>
      </c>
      <c r="G463" s="103">
        <f t="shared" si="52"/>
        <v>0</v>
      </c>
      <c r="H463" s="103">
        <f t="shared" si="52"/>
        <v>0</v>
      </c>
      <c r="I463" s="103">
        <f t="shared" ref="I463:AC463" si="57">SUM(I323,I358,I393, I428)</f>
        <v>0</v>
      </c>
      <c r="J463" s="103">
        <f t="shared" si="57"/>
        <v>0</v>
      </c>
      <c r="K463" s="103">
        <f t="shared" si="57"/>
        <v>0</v>
      </c>
      <c r="L463" s="103">
        <f t="shared" si="57"/>
        <v>0</v>
      </c>
      <c r="M463" s="103">
        <f t="shared" si="57"/>
        <v>0</v>
      </c>
      <c r="N463" s="103">
        <f t="shared" si="57"/>
        <v>0</v>
      </c>
      <c r="O463" s="103">
        <f t="shared" si="57"/>
        <v>0</v>
      </c>
      <c r="P463" s="103">
        <f t="shared" si="57"/>
        <v>0</v>
      </c>
      <c r="Q463" s="103">
        <f t="shared" si="57"/>
        <v>0</v>
      </c>
      <c r="R463" s="103">
        <f t="shared" si="57"/>
        <v>0</v>
      </c>
      <c r="S463" s="103">
        <f t="shared" si="57"/>
        <v>0</v>
      </c>
      <c r="T463" s="103">
        <f t="shared" si="57"/>
        <v>0</v>
      </c>
      <c r="U463" s="103">
        <f t="shared" si="57"/>
        <v>0</v>
      </c>
      <c r="V463" s="103">
        <f t="shared" si="57"/>
        <v>0</v>
      </c>
      <c r="W463" s="103">
        <f t="shared" si="57"/>
        <v>0</v>
      </c>
      <c r="X463" s="103">
        <f t="shared" si="57"/>
        <v>0</v>
      </c>
      <c r="Y463" s="103">
        <f t="shared" si="57"/>
        <v>0</v>
      </c>
      <c r="Z463" s="103">
        <f t="shared" si="57"/>
        <v>0</v>
      </c>
      <c r="AA463" s="103">
        <f t="shared" si="57"/>
        <v>0</v>
      </c>
      <c r="AB463" s="103">
        <f t="shared" si="57"/>
        <v>0</v>
      </c>
      <c r="AC463" s="103">
        <f t="shared" si="57"/>
        <v>0</v>
      </c>
      <c r="AE463" s="103">
        <f t="shared" si="54"/>
        <v>0</v>
      </c>
      <c r="AG463" s="103">
        <f t="shared" si="55"/>
        <v>0</v>
      </c>
      <c r="AI463" s="103">
        <f t="shared" si="56"/>
        <v>0</v>
      </c>
      <c r="AK463" s="103"/>
    </row>
    <row r="464" spans="2:37" x14ac:dyDescent="0.25">
      <c r="D464" s="535" t="str">
        <f xml:space="preserve"> 'Line Items'!D$2382</f>
        <v>[RoU Capex Unindexed Leases Line 13]</v>
      </c>
      <c r="E464" s="102"/>
      <c r="F464" s="140" t="str">
        <f t="shared" si="53"/>
        <v>£000</v>
      </c>
      <c r="G464" s="103">
        <f t="shared" ref="G464:AC475" si="58">SUM(G324,G359,G394, G429)</f>
        <v>0</v>
      </c>
      <c r="H464" s="103">
        <f t="shared" si="58"/>
        <v>0</v>
      </c>
      <c r="I464" s="103">
        <f t="shared" si="58"/>
        <v>0</v>
      </c>
      <c r="J464" s="103">
        <f t="shared" si="58"/>
        <v>0</v>
      </c>
      <c r="K464" s="103">
        <f t="shared" si="58"/>
        <v>0</v>
      </c>
      <c r="L464" s="103">
        <f t="shared" si="58"/>
        <v>0</v>
      </c>
      <c r="M464" s="103">
        <f t="shared" si="58"/>
        <v>0</v>
      </c>
      <c r="N464" s="103">
        <f t="shared" si="58"/>
        <v>0</v>
      </c>
      <c r="O464" s="103">
        <f t="shared" si="58"/>
        <v>0</v>
      </c>
      <c r="P464" s="103">
        <f t="shared" si="58"/>
        <v>0</v>
      </c>
      <c r="Q464" s="103">
        <f t="shared" si="58"/>
        <v>0</v>
      </c>
      <c r="R464" s="103">
        <f t="shared" si="58"/>
        <v>0</v>
      </c>
      <c r="S464" s="103">
        <f t="shared" si="58"/>
        <v>0</v>
      </c>
      <c r="T464" s="103">
        <f t="shared" si="58"/>
        <v>0</v>
      </c>
      <c r="U464" s="103">
        <f t="shared" si="58"/>
        <v>0</v>
      </c>
      <c r="V464" s="103">
        <f t="shared" si="58"/>
        <v>0</v>
      </c>
      <c r="W464" s="103">
        <f t="shared" si="58"/>
        <v>0</v>
      </c>
      <c r="X464" s="103">
        <f t="shared" si="58"/>
        <v>0</v>
      </c>
      <c r="Y464" s="103">
        <f t="shared" si="58"/>
        <v>0</v>
      </c>
      <c r="Z464" s="103">
        <f t="shared" si="58"/>
        <v>0</v>
      </c>
      <c r="AA464" s="103">
        <f t="shared" si="58"/>
        <v>0</v>
      </c>
      <c r="AB464" s="103">
        <f t="shared" si="58"/>
        <v>0</v>
      </c>
      <c r="AC464" s="103">
        <f t="shared" si="58"/>
        <v>0</v>
      </c>
      <c r="AE464" s="103">
        <f t="shared" si="54"/>
        <v>0</v>
      </c>
      <c r="AG464" s="103">
        <f t="shared" si="55"/>
        <v>0</v>
      </c>
      <c r="AI464" s="103">
        <f t="shared" si="56"/>
        <v>0</v>
      </c>
      <c r="AK464" s="103"/>
    </row>
    <row r="465" spans="4:37" x14ac:dyDescent="0.25">
      <c r="D465" s="535" t="str">
        <f xml:space="preserve"> 'Line Items'!D$2383</f>
        <v>[RoU Capex Unindexed Leases Line 14]</v>
      </c>
      <c r="E465" s="102"/>
      <c r="F465" s="140" t="str">
        <f t="shared" si="53"/>
        <v>£000</v>
      </c>
      <c r="G465" s="103">
        <f t="shared" si="58"/>
        <v>0</v>
      </c>
      <c r="H465" s="103">
        <f t="shared" si="58"/>
        <v>0</v>
      </c>
      <c r="I465" s="103">
        <f t="shared" si="58"/>
        <v>0</v>
      </c>
      <c r="J465" s="103">
        <f t="shared" si="58"/>
        <v>0</v>
      </c>
      <c r="K465" s="103">
        <f t="shared" si="58"/>
        <v>0</v>
      </c>
      <c r="L465" s="103">
        <f t="shared" si="58"/>
        <v>0</v>
      </c>
      <c r="M465" s="103">
        <f t="shared" si="58"/>
        <v>0</v>
      </c>
      <c r="N465" s="103">
        <f t="shared" si="58"/>
        <v>0</v>
      </c>
      <c r="O465" s="103">
        <f t="shared" si="58"/>
        <v>0</v>
      </c>
      <c r="P465" s="103">
        <f t="shared" si="58"/>
        <v>0</v>
      </c>
      <c r="Q465" s="103">
        <f t="shared" si="58"/>
        <v>0</v>
      </c>
      <c r="R465" s="103">
        <f t="shared" si="58"/>
        <v>0</v>
      </c>
      <c r="S465" s="103">
        <f t="shared" si="58"/>
        <v>0</v>
      </c>
      <c r="T465" s="103">
        <f t="shared" si="58"/>
        <v>0</v>
      </c>
      <c r="U465" s="103">
        <f t="shared" si="58"/>
        <v>0</v>
      </c>
      <c r="V465" s="103">
        <f t="shared" si="58"/>
        <v>0</v>
      </c>
      <c r="W465" s="103">
        <f t="shared" si="58"/>
        <v>0</v>
      </c>
      <c r="X465" s="103">
        <f t="shared" si="58"/>
        <v>0</v>
      </c>
      <c r="Y465" s="103">
        <f t="shared" si="58"/>
        <v>0</v>
      </c>
      <c r="Z465" s="103">
        <f t="shared" si="58"/>
        <v>0</v>
      </c>
      <c r="AA465" s="103">
        <f t="shared" si="58"/>
        <v>0</v>
      </c>
      <c r="AB465" s="103">
        <f t="shared" si="58"/>
        <v>0</v>
      </c>
      <c r="AC465" s="103">
        <f t="shared" si="58"/>
        <v>0</v>
      </c>
      <c r="AE465" s="103">
        <f t="shared" si="54"/>
        <v>0</v>
      </c>
      <c r="AG465" s="103">
        <f t="shared" si="55"/>
        <v>0</v>
      </c>
      <c r="AI465" s="103">
        <f t="shared" si="56"/>
        <v>0</v>
      </c>
      <c r="AK465" s="103"/>
    </row>
    <row r="466" spans="4:37" x14ac:dyDescent="0.25">
      <c r="D466" s="535" t="str">
        <f xml:space="preserve"> 'Line Items'!D$2384</f>
        <v>[RoU Capex Unindexed Leases Line 15]</v>
      </c>
      <c r="E466" s="102"/>
      <c r="F466" s="140" t="str">
        <f t="shared" si="53"/>
        <v>£000</v>
      </c>
      <c r="G466" s="103">
        <f t="shared" si="58"/>
        <v>0</v>
      </c>
      <c r="H466" s="103">
        <f t="shared" si="58"/>
        <v>0</v>
      </c>
      <c r="I466" s="103">
        <f t="shared" si="58"/>
        <v>0</v>
      </c>
      <c r="J466" s="103">
        <f t="shared" si="58"/>
        <v>0</v>
      </c>
      <c r="K466" s="103">
        <f t="shared" si="58"/>
        <v>0</v>
      </c>
      <c r="L466" s="103">
        <f t="shared" si="58"/>
        <v>0</v>
      </c>
      <c r="M466" s="103">
        <f t="shared" si="58"/>
        <v>0</v>
      </c>
      <c r="N466" s="103">
        <f t="shared" si="58"/>
        <v>0</v>
      </c>
      <c r="O466" s="103">
        <f t="shared" si="58"/>
        <v>0</v>
      </c>
      <c r="P466" s="103">
        <f t="shared" si="58"/>
        <v>0</v>
      </c>
      <c r="Q466" s="103">
        <f t="shared" si="58"/>
        <v>0</v>
      </c>
      <c r="R466" s="103">
        <f t="shared" si="58"/>
        <v>0</v>
      </c>
      <c r="S466" s="103">
        <f t="shared" si="58"/>
        <v>0</v>
      </c>
      <c r="T466" s="103">
        <f t="shared" si="58"/>
        <v>0</v>
      </c>
      <c r="U466" s="103">
        <f t="shared" si="58"/>
        <v>0</v>
      </c>
      <c r="V466" s="103">
        <f t="shared" si="58"/>
        <v>0</v>
      </c>
      <c r="W466" s="103">
        <f t="shared" si="58"/>
        <v>0</v>
      </c>
      <c r="X466" s="103">
        <f t="shared" si="58"/>
        <v>0</v>
      </c>
      <c r="Y466" s="103">
        <f t="shared" si="58"/>
        <v>0</v>
      </c>
      <c r="Z466" s="103">
        <f t="shared" si="58"/>
        <v>0</v>
      </c>
      <c r="AA466" s="103">
        <f t="shared" si="58"/>
        <v>0</v>
      </c>
      <c r="AB466" s="103">
        <f t="shared" si="58"/>
        <v>0</v>
      </c>
      <c r="AC466" s="103">
        <f t="shared" si="58"/>
        <v>0</v>
      </c>
      <c r="AE466" s="103">
        <f t="shared" si="54"/>
        <v>0</v>
      </c>
      <c r="AG466" s="103">
        <f t="shared" si="55"/>
        <v>0</v>
      </c>
      <c r="AI466" s="103">
        <f t="shared" si="56"/>
        <v>0</v>
      </c>
      <c r="AK466" s="103"/>
    </row>
    <row r="467" spans="4:37" x14ac:dyDescent="0.25">
      <c r="D467" s="535" t="str">
        <f xml:space="preserve"> 'Line Items'!D$2385</f>
        <v>[RoU Capex Unindexed Leases Line 16]</v>
      </c>
      <c r="E467" s="102"/>
      <c r="F467" s="140" t="str">
        <f t="shared" si="53"/>
        <v>£000</v>
      </c>
      <c r="G467" s="103">
        <f t="shared" si="58"/>
        <v>0</v>
      </c>
      <c r="H467" s="103">
        <f t="shared" si="58"/>
        <v>0</v>
      </c>
      <c r="I467" s="103">
        <f t="shared" si="58"/>
        <v>0</v>
      </c>
      <c r="J467" s="103">
        <f t="shared" si="58"/>
        <v>0</v>
      </c>
      <c r="K467" s="103">
        <f t="shared" si="58"/>
        <v>0</v>
      </c>
      <c r="L467" s="103">
        <f t="shared" si="58"/>
        <v>0</v>
      </c>
      <c r="M467" s="103">
        <f t="shared" si="58"/>
        <v>0</v>
      </c>
      <c r="N467" s="103">
        <f t="shared" si="58"/>
        <v>0</v>
      </c>
      <c r="O467" s="103">
        <f t="shared" si="58"/>
        <v>0</v>
      </c>
      <c r="P467" s="103">
        <f t="shared" si="58"/>
        <v>0</v>
      </c>
      <c r="Q467" s="103">
        <f t="shared" si="58"/>
        <v>0</v>
      </c>
      <c r="R467" s="103">
        <f t="shared" si="58"/>
        <v>0</v>
      </c>
      <c r="S467" s="103">
        <f t="shared" si="58"/>
        <v>0</v>
      </c>
      <c r="T467" s="103">
        <f t="shared" si="58"/>
        <v>0</v>
      </c>
      <c r="U467" s="103">
        <f t="shared" si="58"/>
        <v>0</v>
      </c>
      <c r="V467" s="103">
        <f t="shared" si="58"/>
        <v>0</v>
      </c>
      <c r="W467" s="103">
        <f t="shared" si="58"/>
        <v>0</v>
      </c>
      <c r="X467" s="103">
        <f t="shared" si="58"/>
        <v>0</v>
      </c>
      <c r="Y467" s="103">
        <f t="shared" si="58"/>
        <v>0</v>
      </c>
      <c r="Z467" s="103">
        <f t="shared" si="58"/>
        <v>0</v>
      </c>
      <c r="AA467" s="103">
        <f t="shared" si="58"/>
        <v>0</v>
      </c>
      <c r="AB467" s="103">
        <f t="shared" si="58"/>
        <v>0</v>
      </c>
      <c r="AC467" s="103">
        <f t="shared" si="58"/>
        <v>0</v>
      </c>
      <c r="AE467" s="103">
        <f t="shared" si="54"/>
        <v>0</v>
      </c>
      <c r="AG467" s="103">
        <f t="shared" si="55"/>
        <v>0</v>
      </c>
      <c r="AI467" s="103">
        <f t="shared" si="56"/>
        <v>0</v>
      </c>
      <c r="AK467" s="103"/>
    </row>
    <row r="468" spans="4:37" x14ac:dyDescent="0.25">
      <c r="D468" s="535" t="str">
        <f xml:space="preserve"> 'Line Items'!D$2386</f>
        <v>[RoU Capex Unindexed Leases Line 17]</v>
      </c>
      <c r="E468" s="102"/>
      <c r="F468" s="140" t="str">
        <f t="shared" si="53"/>
        <v>£000</v>
      </c>
      <c r="G468" s="103">
        <f t="shared" si="58"/>
        <v>0</v>
      </c>
      <c r="H468" s="103">
        <f t="shared" si="58"/>
        <v>0</v>
      </c>
      <c r="I468" s="103">
        <f t="shared" si="58"/>
        <v>0</v>
      </c>
      <c r="J468" s="103">
        <f t="shared" si="58"/>
        <v>0</v>
      </c>
      <c r="K468" s="103">
        <f t="shared" si="58"/>
        <v>0</v>
      </c>
      <c r="L468" s="103">
        <f t="shared" si="58"/>
        <v>0</v>
      </c>
      <c r="M468" s="103">
        <f t="shared" si="58"/>
        <v>0</v>
      </c>
      <c r="N468" s="103">
        <f t="shared" si="58"/>
        <v>0</v>
      </c>
      <c r="O468" s="103">
        <f t="shared" si="58"/>
        <v>0</v>
      </c>
      <c r="P468" s="103">
        <f t="shared" si="58"/>
        <v>0</v>
      </c>
      <c r="Q468" s="103">
        <f t="shared" si="58"/>
        <v>0</v>
      </c>
      <c r="R468" s="103">
        <f t="shared" si="58"/>
        <v>0</v>
      </c>
      <c r="S468" s="103">
        <f t="shared" si="58"/>
        <v>0</v>
      </c>
      <c r="T468" s="103">
        <f t="shared" si="58"/>
        <v>0</v>
      </c>
      <c r="U468" s="103">
        <f t="shared" si="58"/>
        <v>0</v>
      </c>
      <c r="V468" s="103">
        <f t="shared" si="58"/>
        <v>0</v>
      </c>
      <c r="W468" s="103">
        <f t="shared" si="58"/>
        <v>0</v>
      </c>
      <c r="X468" s="103">
        <f t="shared" si="58"/>
        <v>0</v>
      </c>
      <c r="Y468" s="103">
        <f t="shared" si="58"/>
        <v>0</v>
      </c>
      <c r="Z468" s="103">
        <f t="shared" si="58"/>
        <v>0</v>
      </c>
      <c r="AA468" s="103">
        <f t="shared" si="58"/>
        <v>0</v>
      </c>
      <c r="AB468" s="103">
        <f t="shared" si="58"/>
        <v>0</v>
      </c>
      <c r="AC468" s="103">
        <f t="shared" si="58"/>
        <v>0</v>
      </c>
      <c r="AE468" s="103">
        <f t="shared" si="54"/>
        <v>0</v>
      </c>
      <c r="AG468" s="103">
        <f t="shared" si="55"/>
        <v>0</v>
      </c>
      <c r="AI468" s="103">
        <f t="shared" si="56"/>
        <v>0</v>
      </c>
      <c r="AK468" s="103"/>
    </row>
    <row r="469" spans="4:37" x14ac:dyDescent="0.25">
      <c r="D469" s="535" t="str">
        <f xml:space="preserve"> 'Line Items'!D$2387</f>
        <v>[RoU Capex Unindexed Leases Line 18]</v>
      </c>
      <c r="E469" s="102"/>
      <c r="F469" s="140" t="str">
        <f t="shared" si="53"/>
        <v>£000</v>
      </c>
      <c r="G469" s="103">
        <f t="shared" si="58"/>
        <v>0</v>
      </c>
      <c r="H469" s="103">
        <f t="shared" si="58"/>
        <v>0</v>
      </c>
      <c r="I469" s="103">
        <f t="shared" si="58"/>
        <v>0</v>
      </c>
      <c r="J469" s="103">
        <f t="shared" si="58"/>
        <v>0</v>
      </c>
      <c r="K469" s="103">
        <f t="shared" si="58"/>
        <v>0</v>
      </c>
      <c r="L469" s="103">
        <f t="shared" si="58"/>
        <v>0</v>
      </c>
      <c r="M469" s="103">
        <f t="shared" si="58"/>
        <v>0</v>
      </c>
      <c r="N469" s="103">
        <f t="shared" si="58"/>
        <v>0</v>
      </c>
      <c r="O469" s="103">
        <f t="shared" si="58"/>
        <v>0</v>
      </c>
      <c r="P469" s="103">
        <f t="shared" si="58"/>
        <v>0</v>
      </c>
      <c r="Q469" s="103">
        <f t="shared" si="58"/>
        <v>0</v>
      </c>
      <c r="R469" s="103">
        <f t="shared" si="58"/>
        <v>0</v>
      </c>
      <c r="S469" s="103">
        <f t="shared" si="58"/>
        <v>0</v>
      </c>
      <c r="T469" s="103">
        <f t="shared" si="58"/>
        <v>0</v>
      </c>
      <c r="U469" s="103">
        <f t="shared" si="58"/>
        <v>0</v>
      </c>
      <c r="V469" s="103">
        <f t="shared" si="58"/>
        <v>0</v>
      </c>
      <c r="W469" s="103">
        <f t="shared" si="58"/>
        <v>0</v>
      </c>
      <c r="X469" s="103">
        <f t="shared" si="58"/>
        <v>0</v>
      </c>
      <c r="Y469" s="103">
        <f t="shared" si="58"/>
        <v>0</v>
      </c>
      <c r="Z469" s="103">
        <f t="shared" si="58"/>
        <v>0</v>
      </c>
      <c r="AA469" s="103">
        <f t="shared" si="58"/>
        <v>0</v>
      </c>
      <c r="AB469" s="103">
        <f t="shared" si="58"/>
        <v>0</v>
      </c>
      <c r="AC469" s="103">
        <f t="shared" si="58"/>
        <v>0</v>
      </c>
      <c r="AE469" s="103">
        <f t="shared" si="54"/>
        <v>0</v>
      </c>
      <c r="AG469" s="103">
        <f t="shared" si="55"/>
        <v>0</v>
      </c>
      <c r="AI469" s="103">
        <f t="shared" si="56"/>
        <v>0</v>
      </c>
      <c r="AK469" s="103"/>
    </row>
    <row r="470" spans="4:37" x14ac:dyDescent="0.25">
      <c r="D470" s="535" t="str">
        <f xml:space="preserve"> 'Line Items'!D$2388</f>
        <v>[RoU Capex Unindexed Leases Line 19]</v>
      </c>
      <c r="E470" s="102"/>
      <c r="F470" s="140" t="str">
        <f t="shared" si="53"/>
        <v>£000</v>
      </c>
      <c r="G470" s="103">
        <f t="shared" si="58"/>
        <v>0</v>
      </c>
      <c r="H470" s="103">
        <f t="shared" si="58"/>
        <v>0</v>
      </c>
      <c r="I470" s="103">
        <f t="shared" si="58"/>
        <v>0</v>
      </c>
      <c r="J470" s="103">
        <f t="shared" si="58"/>
        <v>0</v>
      </c>
      <c r="K470" s="103">
        <f t="shared" si="58"/>
        <v>0</v>
      </c>
      <c r="L470" s="103">
        <f t="shared" si="58"/>
        <v>0</v>
      </c>
      <c r="M470" s="103">
        <f t="shared" si="58"/>
        <v>0</v>
      </c>
      <c r="N470" s="103">
        <f t="shared" si="58"/>
        <v>0</v>
      </c>
      <c r="O470" s="103">
        <f t="shared" si="58"/>
        <v>0</v>
      </c>
      <c r="P470" s="103">
        <f t="shared" si="58"/>
        <v>0</v>
      </c>
      <c r="Q470" s="103">
        <f t="shared" si="58"/>
        <v>0</v>
      </c>
      <c r="R470" s="103">
        <f t="shared" si="58"/>
        <v>0</v>
      </c>
      <c r="S470" s="103">
        <f t="shared" si="58"/>
        <v>0</v>
      </c>
      <c r="T470" s="103">
        <f t="shared" si="58"/>
        <v>0</v>
      </c>
      <c r="U470" s="103">
        <f t="shared" si="58"/>
        <v>0</v>
      </c>
      <c r="V470" s="103">
        <f t="shared" si="58"/>
        <v>0</v>
      </c>
      <c r="W470" s="103">
        <f t="shared" si="58"/>
        <v>0</v>
      </c>
      <c r="X470" s="103">
        <f t="shared" si="58"/>
        <v>0</v>
      </c>
      <c r="Y470" s="103">
        <f t="shared" si="58"/>
        <v>0</v>
      </c>
      <c r="Z470" s="103">
        <f t="shared" si="58"/>
        <v>0</v>
      </c>
      <c r="AA470" s="103">
        <f t="shared" si="58"/>
        <v>0</v>
      </c>
      <c r="AB470" s="103">
        <f t="shared" si="58"/>
        <v>0</v>
      </c>
      <c r="AC470" s="103">
        <f t="shared" si="58"/>
        <v>0</v>
      </c>
      <c r="AE470" s="103">
        <f t="shared" si="54"/>
        <v>0</v>
      </c>
      <c r="AG470" s="103">
        <f t="shared" si="55"/>
        <v>0</v>
      </c>
      <c r="AI470" s="103">
        <f t="shared" si="56"/>
        <v>0</v>
      </c>
      <c r="AK470" s="103"/>
    </row>
    <row r="471" spans="4:37" x14ac:dyDescent="0.25">
      <c r="D471" s="535" t="str">
        <f xml:space="preserve"> 'Line Items'!D$2389</f>
        <v>[RoU Capex Unindexed Leases Line 20]</v>
      </c>
      <c r="E471" s="102"/>
      <c r="F471" s="140" t="str">
        <f t="shared" si="53"/>
        <v>£000</v>
      </c>
      <c r="G471" s="103">
        <f t="shared" si="58"/>
        <v>0</v>
      </c>
      <c r="H471" s="103">
        <f t="shared" si="58"/>
        <v>0</v>
      </c>
      <c r="I471" s="103">
        <f t="shared" si="58"/>
        <v>0</v>
      </c>
      <c r="J471" s="103">
        <f t="shared" si="58"/>
        <v>0</v>
      </c>
      <c r="K471" s="103">
        <f t="shared" si="58"/>
        <v>0</v>
      </c>
      <c r="L471" s="103">
        <f t="shared" si="58"/>
        <v>0</v>
      </c>
      <c r="M471" s="103">
        <f t="shared" si="58"/>
        <v>0</v>
      </c>
      <c r="N471" s="103">
        <f t="shared" si="58"/>
        <v>0</v>
      </c>
      <c r="O471" s="103">
        <f t="shared" si="58"/>
        <v>0</v>
      </c>
      <c r="P471" s="103">
        <f t="shared" si="58"/>
        <v>0</v>
      </c>
      <c r="Q471" s="103">
        <f t="shared" si="58"/>
        <v>0</v>
      </c>
      <c r="R471" s="103">
        <f t="shared" si="58"/>
        <v>0</v>
      </c>
      <c r="S471" s="103">
        <f t="shared" si="58"/>
        <v>0</v>
      </c>
      <c r="T471" s="103">
        <f t="shared" si="58"/>
        <v>0</v>
      </c>
      <c r="U471" s="103">
        <f t="shared" si="58"/>
        <v>0</v>
      </c>
      <c r="V471" s="103">
        <f t="shared" si="58"/>
        <v>0</v>
      </c>
      <c r="W471" s="103">
        <f t="shared" si="58"/>
        <v>0</v>
      </c>
      <c r="X471" s="103">
        <f t="shared" si="58"/>
        <v>0</v>
      </c>
      <c r="Y471" s="103">
        <f t="shared" si="58"/>
        <v>0</v>
      </c>
      <c r="Z471" s="103">
        <f t="shared" si="58"/>
        <v>0</v>
      </c>
      <c r="AA471" s="103">
        <f t="shared" si="58"/>
        <v>0</v>
      </c>
      <c r="AB471" s="103">
        <f t="shared" si="58"/>
        <v>0</v>
      </c>
      <c r="AC471" s="103">
        <f t="shared" si="58"/>
        <v>0</v>
      </c>
      <c r="AE471" s="103">
        <f t="shared" si="54"/>
        <v>0</v>
      </c>
      <c r="AG471" s="103">
        <f t="shared" si="55"/>
        <v>0</v>
      </c>
      <c r="AI471" s="103">
        <f t="shared" si="56"/>
        <v>0</v>
      </c>
      <c r="AK471" s="103"/>
    </row>
    <row r="472" spans="4:37" x14ac:dyDescent="0.25">
      <c r="D472" s="535" t="str">
        <f xml:space="preserve"> 'Line Items'!D$2393</f>
        <v>[RoU Capex Indexed Leases Line 1]</v>
      </c>
      <c r="E472" s="102"/>
      <c r="F472" s="140" t="str">
        <f t="shared" si="53"/>
        <v>£000</v>
      </c>
      <c r="G472" s="103">
        <f t="shared" si="58"/>
        <v>0</v>
      </c>
      <c r="H472" s="103">
        <f t="shared" si="58"/>
        <v>0</v>
      </c>
      <c r="I472" s="103">
        <f t="shared" si="58"/>
        <v>0</v>
      </c>
      <c r="J472" s="103">
        <f t="shared" si="58"/>
        <v>0</v>
      </c>
      <c r="K472" s="103">
        <f t="shared" si="58"/>
        <v>0</v>
      </c>
      <c r="L472" s="103">
        <f t="shared" si="58"/>
        <v>0</v>
      </c>
      <c r="M472" s="103">
        <f t="shared" si="58"/>
        <v>0</v>
      </c>
      <c r="N472" s="103">
        <f t="shared" si="58"/>
        <v>0</v>
      </c>
      <c r="O472" s="103">
        <f t="shared" si="58"/>
        <v>0</v>
      </c>
      <c r="P472" s="103">
        <f t="shared" si="58"/>
        <v>0</v>
      </c>
      <c r="Q472" s="103">
        <f t="shared" si="58"/>
        <v>0</v>
      </c>
      <c r="R472" s="103">
        <f t="shared" si="58"/>
        <v>0</v>
      </c>
      <c r="S472" s="103">
        <f t="shared" si="58"/>
        <v>0</v>
      </c>
      <c r="T472" s="103">
        <f t="shared" si="58"/>
        <v>0</v>
      </c>
      <c r="U472" s="103">
        <f t="shared" si="58"/>
        <v>0</v>
      </c>
      <c r="V472" s="103">
        <f t="shared" si="58"/>
        <v>0</v>
      </c>
      <c r="W472" s="103">
        <f t="shared" si="58"/>
        <v>0</v>
      </c>
      <c r="X472" s="103">
        <f t="shared" si="58"/>
        <v>0</v>
      </c>
      <c r="Y472" s="103">
        <f t="shared" si="58"/>
        <v>0</v>
      </c>
      <c r="Z472" s="103">
        <f t="shared" si="58"/>
        <v>0</v>
      </c>
      <c r="AA472" s="103">
        <f t="shared" si="58"/>
        <v>0</v>
      </c>
      <c r="AB472" s="103">
        <f t="shared" si="58"/>
        <v>0</v>
      </c>
      <c r="AC472" s="103">
        <f t="shared" si="58"/>
        <v>0</v>
      </c>
      <c r="AE472" s="103">
        <f t="shared" si="54"/>
        <v>0</v>
      </c>
      <c r="AG472" s="103">
        <f t="shared" si="55"/>
        <v>0</v>
      </c>
      <c r="AI472" s="103">
        <f t="shared" si="56"/>
        <v>0</v>
      </c>
      <c r="AK472" s="103"/>
    </row>
    <row r="473" spans="4:37" x14ac:dyDescent="0.25">
      <c r="D473" s="535" t="str">
        <f xml:space="preserve"> 'Line Items'!D$2394</f>
        <v>[RoU Capex Indexed Leases Line 2]</v>
      </c>
      <c r="E473" s="102"/>
      <c r="F473" s="140" t="str">
        <f t="shared" si="53"/>
        <v>£000</v>
      </c>
      <c r="G473" s="103">
        <f t="shared" si="58"/>
        <v>0</v>
      </c>
      <c r="H473" s="103">
        <f t="shared" si="58"/>
        <v>0</v>
      </c>
      <c r="I473" s="103">
        <f t="shared" si="58"/>
        <v>0</v>
      </c>
      <c r="J473" s="103">
        <f t="shared" si="58"/>
        <v>0</v>
      </c>
      <c r="K473" s="103">
        <f t="shared" si="58"/>
        <v>0</v>
      </c>
      <c r="L473" s="103">
        <f t="shared" si="58"/>
        <v>0</v>
      </c>
      <c r="M473" s="103">
        <f t="shared" si="58"/>
        <v>0</v>
      </c>
      <c r="N473" s="103">
        <f t="shared" si="58"/>
        <v>0</v>
      </c>
      <c r="O473" s="103">
        <f t="shared" si="58"/>
        <v>0</v>
      </c>
      <c r="P473" s="103">
        <f t="shared" si="58"/>
        <v>0</v>
      </c>
      <c r="Q473" s="103">
        <f t="shared" si="58"/>
        <v>0</v>
      </c>
      <c r="R473" s="103">
        <f t="shared" si="58"/>
        <v>0</v>
      </c>
      <c r="S473" s="103">
        <f t="shared" si="58"/>
        <v>0</v>
      </c>
      <c r="T473" s="103">
        <f t="shared" si="58"/>
        <v>0</v>
      </c>
      <c r="U473" s="103">
        <f t="shared" si="58"/>
        <v>0</v>
      </c>
      <c r="V473" s="103">
        <f t="shared" si="58"/>
        <v>0</v>
      </c>
      <c r="W473" s="103">
        <f t="shared" si="58"/>
        <v>0</v>
      </c>
      <c r="X473" s="103">
        <f t="shared" si="58"/>
        <v>0</v>
      </c>
      <c r="Y473" s="103">
        <f t="shared" si="58"/>
        <v>0</v>
      </c>
      <c r="Z473" s="103">
        <f t="shared" si="58"/>
        <v>0</v>
      </c>
      <c r="AA473" s="103">
        <f t="shared" si="58"/>
        <v>0</v>
      </c>
      <c r="AB473" s="103">
        <f t="shared" si="58"/>
        <v>0</v>
      </c>
      <c r="AC473" s="103">
        <f t="shared" si="58"/>
        <v>0</v>
      </c>
      <c r="AE473" s="103">
        <f t="shared" si="54"/>
        <v>0</v>
      </c>
      <c r="AG473" s="103">
        <f t="shared" si="55"/>
        <v>0</v>
      </c>
      <c r="AI473" s="103">
        <f t="shared" si="56"/>
        <v>0</v>
      </c>
      <c r="AK473" s="103"/>
    </row>
    <row r="474" spans="4:37" x14ac:dyDescent="0.25">
      <c r="D474" s="535" t="str">
        <f xml:space="preserve"> 'Line Items'!D$2395</f>
        <v>[RoU Capex Indexed Leases Line 3]</v>
      </c>
      <c r="E474" s="102"/>
      <c r="F474" s="140" t="str">
        <f t="shared" si="53"/>
        <v>£000</v>
      </c>
      <c r="G474" s="103">
        <f t="shared" si="58"/>
        <v>0</v>
      </c>
      <c r="H474" s="103">
        <f t="shared" si="58"/>
        <v>0</v>
      </c>
      <c r="I474" s="103">
        <f t="shared" si="58"/>
        <v>0</v>
      </c>
      <c r="J474" s="103">
        <f t="shared" si="58"/>
        <v>0</v>
      </c>
      <c r="K474" s="103">
        <f t="shared" si="58"/>
        <v>0</v>
      </c>
      <c r="L474" s="103">
        <f t="shared" si="58"/>
        <v>0</v>
      </c>
      <c r="M474" s="103">
        <f t="shared" si="58"/>
        <v>0</v>
      </c>
      <c r="N474" s="103">
        <f t="shared" si="58"/>
        <v>0</v>
      </c>
      <c r="O474" s="103">
        <f t="shared" si="58"/>
        <v>0</v>
      </c>
      <c r="P474" s="103">
        <f t="shared" si="58"/>
        <v>0</v>
      </c>
      <c r="Q474" s="103">
        <f t="shared" si="58"/>
        <v>0</v>
      </c>
      <c r="R474" s="103">
        <f t="shared" si="58"/>
        <v>0</v>
      </c>
      <c r="S474" s="103">
        <f t="shared" si="58"/>
        <v>0</v>
      </c>
      <c r="T474" s="103">
        <f t="shared" si="58"/>
        <v>0</v>
      </c>
      <c r="U474" s="103">
        <f t="shared" si="58"/>
        <v>0</v>
      </c>
      <c r="V474" s="103">
        <f t="shared" si="58"/>
        <v>0</v>
      </c>
      <c r="W474" s="103">
        <f t="shared" si="58"/>
        <v>0</v>
      </c>
      <c r="X474" s="103">
        <f t="shared" si="58"/>
        <v>0</v>
      </c>
      <c r="Y474" s="103">
        <f t="shared" si="58"/>
        <v>0</v>
      </c>
      <c r="Z474" s="103">
        <f t="shared" si="58"/>
        <v>0</v>
      </c>
      <c r="AA474" s="103">
        <f t="shared" si="58"/>
        <v>0</v>
      </c>
      <c r="AB474" s="103">
        <f t="shared" si="58"/>
        <v>0</v>
      </c>
      <c r="AC474" s="103">
        <f t="shared" si="58"/>
        <v>0</v>
      </c>
      <c r="AE474" s="103">
        <f t="shared" si="54"/>
        <v>0</v>
      </c>
      <c r="AG474" s="103">
        <f t="shared" si="55"/>
        <v>0</v>
      </c>
      <c r="AI474" s="103">
        <f t="shared" si="56"/>
        <v>0</v>
      </c>
      <c r="AK474" s="103"/>
    </row>
    <row r="475" spans="4:37" x14ac:dyDescent="0.25">
      <c r="D475" s="535" t="str">
        <f xml:space="preserve"> 'Line Items'!D$2396</f>
        <v>[RoU Capex Indexed Leases Line 4]</v>
      </c>
      <c r="E475" s="102"/>
      <c r="F475" s="140" t="str">
        <f t="shared" si="53"/>
        <v>£000</v>
      </c>
      <c r="G475" s="103">
        <f t="shared" si="58"/>
        <v>0</v>
      </c>
      <c r="H475" s="103">
        <f t="shared" si="58"/>
        <v>0</v>
      </c>
      <c r="I475" s="103">
        <f t="shared" ref="I475:AC475" si="59">SUM(I335,I370,I405, I440)</f>
        <v>0</v>
      </c>
      <c r="J475" s="103">
        <f t="shared" si="59"/>
        <v>0</v>
      </c>
      <c r="K475" s="103">
        <f t="shared" si="59"/>
        <v>0</v>
      </c>
      <c r="L475" s="103">
        <f t="shared" si="59"/>
        <v>0</v>
      </c>
      <c r="M475" s="103">
        <f t="shared" si="59"/>
        <v>0</v>
      </c>
      <c r="N475" s="103">
        <f t="shared" si="59"/>
        <v>0</v>
      </c>
      <c r="O475" s="103">
        <f t="shared" si="59"/>
        <v>0</v>
      </c>
      <c r="P475" s="103">
        <f t="shared" si="59"/>
        <v>0</v>
      </c>
      <c r="Q475" s="103">
        <f t="shared" si="59"/>
        <v>0</v>
      </c>
      <c r="R475" s="103">
        <f t="shared" si="59"/>
        <v>0</v>
      </c>
      <c r="S475" s="103">
        <f t="shared" si="59"/>
        <v>0</v>
      </c>
      <c r="T475" s="103">
        <f t="shared" si="59"/>
        <v>0</v>
      </c>
      <c r="U475" s="103">
        <f t="shared" si="59"/>
        <v>0</v>
      </c>
      <c r="V475" s="103">
        <f t="shared" si="59"/>
        <v>0</v>
      </c>
      <c r="W475" s="103">
        <f t="shared" si="59"/>
        <v>0</v>
      </c>
      <c r="X475" s="103">
        <f t="shared" si="59"/>
        <v>0</v>
      </c>
      <c r="Y475" s="103">
        <f t="shared" si="59"/>
        <v>0</v>
      </c>
      <c r="Z475" s="103">
        <f t="shared" si="59"/>
        <v>0</v>
      </c>
      <c r="AA475" s="103">
        <f t="shared" si="59"/>
        <v>0</v>
      </c>
      <c r="AB475" s="103">
        <f t="shared" si="59"/>
        <v>0</v>
      </c>
      <c r="AC475" s="103">
        <f t="shared" si="59"/>
        <v>0</v>
      </c>
      <c r="AE475" s="103">
        <f t="shared" si="54"/>
        <v>0</v>
      </c>
      <c r="AG475" s="103">
        <f t="shared" si="55"/>
        <v>0</v>
      </c>
      <c r="AI475" s="103">
        <f t="shared" si="56"/>
        <v>0</v>
      </c>
      <c r="AK475" s="103"/>
    </row>
    <row r="476" spans="4:37" x14ac:dyDescent="0.25">
      <c r="D476" s="535" t="str">
        <f xml:space="preserve"> 'Line Items'!D$2397</f>
        <v>[RoU Capex Indexed Leases Line 5]</v>
      </c>
      <c r="E476" s="102"/>
      <c r="F476" s="140" t="str">
        <f t="shared" si="53"/>
        <v>£000</v>
      </c>
      <c r="G476" s="103">
        <f t="shared" ref="G476:AC481" si="60">SUM(G336,G371,G406, G441)</f>
        <v>0</v>
      </c>
      <c r="H476" s="103">
        <f t="shared" si="60"/>
        <v>0</v>
      </c>
      <c r="I476" s="103">
        <f t="shared" si="60"/>
        <v>0</v>
      </c>
      <c r="J476" s="103">
        <f t="shared" si="60"/>
        <v>0</v>
      </c>
      <c r="K476" s="103">
        <f t="shared" si="60"/>
        <v>0</v>
      </c>
      <c r="L476" s="103">
        <f t="shared" si="60"/>
        <v>0</v>
      </c>
      <c r="M476" s="103">
        <f t="shared" si="60"/>
        <v>0</v>
      </c>
      <c r="N476" s="103">
        <f t="shared" si="60"/>
        <v>0</v>
      </c>
      <c r="O476" s="103">
        <f t="shared" si="60"/>
        <v>0</v>
      </c>
      <c r="P476" s="103">
        <f t="shared" si="60"/>
        <v>0</v>
      </c>
      <c r="Q476" s="103">
        <f t="shared" si="60"/>
        <v>0</v>
      </c>
      <c r="R476" s="103">
        <f t="shared" si="60"/>
        <v>0</v>
      </c>
      <c r="S476" s="103">
        <f t="shared" si="60"/>
        <v>0</v>
      </c>
      <c r="T476" s="103">
        <f t="shared" si="60"/>
        <v>0</v>
      </c>
      <c r="U476" s="103">
        <f t="shared" si="60"/>
        <v>0</v>
      </c>
      <c r="V476" s="103">
        <f t="shared" si="60"/>
        <v>0</v>
      </c>
      <c r="W476" s="103">
        <f t="shared" si="60"/>
        <v>0</v>
      </c>
      <c r="X476" s="103">
        <f t="shared" si="60"/>
        <v>0</v>
      </c>
      <c r="Y476" s="103">
        <f t="shared" si="60"/>
        <v>0</v>
      </c>
      <c r="Z476" s="103">
        <f t="shared" si="60"/>
        <v>0</v>
      </c>
      <c r="AA476" s="103">
        <f t="shared" si="60"/>
        <v>0</v>
      </c>
      <c r="AB476" s="103">
        <f t="shared" si="60"/>
        <v>0</v>
      </c>
      <c r="AC476" s="103">
        <f t="shared" si="60"/>
        <v>0</v>
      </c>
      <c r="AE476" s="103">
        <f t="shared" si="54"/>
        <v>0</v>
      </c>
      <c r="AG476" s="103">
        <f t="shared" si="55"/>
        <v>0</v>
      </c>
      <c r="AI476" s="103">
        <f t="shared" si="56"/>
        <v>0</v>
      </c>
      <c r="AK476" s="103"/>
    </row>
    <row r="477" spans="4:37" x14ac:dyDescent="0.25">
      <c r="D477" s="535" t="str">
        <f xml:space="preserve"> 'Line Items'!D$2398</f>
        <v>[RoU Capex Indexed Leases Line 6]</v>
      </c>
      <c r="E477" s="102"/>
      <c r="F477" s="140" t="str">
        <f t="shared" si="53"/>
        <v>£000</v>
      </c>
      <c r="G477" s="103">
        <f t="shared" si="60"/>
        <v>0</v>
      </c>
      <c r="H477" s="103">
        <f t="shared" si="60"/>
        <v>0</v>
      </c>
      <c r="I477" s="103">
        <f t="shared" si="60"/>
        <v>0</v>
      </c>
      <c r="J477" s="103">
        <f t="shared" si="60"/>
        <v>0</v>
      </c>
      <c r="K477" s="103">
        <f t="shared" si="60"/>
        <v>0</v>
      </c>
      <c r="L477" s="103">
        <f t="shared" si="60"/>
        <v>0</v>
      </c>
      <c r="M477" s="103">
        <f t="shared" si="60"/>
        <v>0</v>
      </c>
      <c r="N477" s="103">
        <f t="shared" si="60"/>
        <v>0</v>
      </c>
      <c r="O477" s="103">
        <f t="shared" si="60"/>
        <v>0</v>
      </c>
      <c r="P477" s="103">
        <f t="shared" si="60"/>
        <v>0</v>
      </c>
      <c r="Q477" s="103">
        <f t="shared" si="60"/>
        <v>0</v>
      </c>
      <c r="R477" s="103">
        <f t="shared" si="60"/>
        <v>0</v>
      </c>
      <c r="S477" s="103">
        <f t="shared" si="60"/>
        <v>0</v>
      </c>
      <c r="T477" s="103">
        <f t="shared" si="60"/>
        <v>0</v>
      </c>
      <c r="U477" s="103">
        <f t="shared" si="60"/>
        <v>0</v>
      </c>
      <c r="V477" s="103">
        <f t="shared" si="60"/>
        <v>0</v>
      </c>
      <c r="W477" s="103">
        <f t="shared" si="60"/>
        <v>0</v>
      </c>
      <c r="X477" s="103">
        <f t="shared" si="60"/>
        <v>0</v>
      </c>
      <c r="Y477" s="103">
        <f t="shared" si="60"/>
        <v>0</v>
      </c>
      <c r="Z477" s="103">
        <f t="shared" si="60"/>
        <v>0</v>
      </c>
      <c r="AA477" s="103">
        <f t="shared" si="60"/>
        <v>0</v>
      </c>
      <c r="AB477" s="103">
        <f t="shared" si="60"/>
        <v>0</v>
      </c>
      <c r="AC477" s="103">
        <f t="shared" si="60"/>
        <v>0</v>
      </c>
      <c r="AE477" s="103">
        <f t="shared" si="54"/>
        <v>0</v>
      </c>
      <c r="AG477" s="103">
        <f t="shared" si="55"/>
        <v>0</v>
      </c>
      <c r="AI477" s="103">
        <f t="shared" si="56"/>
        <v>0</v>
      </c>
      <c r="AK477" s="103"/>
    </row>
    <row r="478" spans="4:37" x14ac:dyDescent="0.25">
      <c r="D478" s="535" t="str">
        <f xml:space="preserve"> 'Line Items'!D$2399</f>
        <v>[RoU Capex Indexed Leases Line 7]</v>
      </c>
      <c r="E478" s="102"/>
      <c r="F478" s="140" t="str">
        <f t="shared" si="53"/>
        <v>£000</v>
      </c>
      <c r="G478" s="103">
        <f t="shared" si="60"/>
        <v>0</v>
      </c>
      <c r="H478" s="103">
        <f t="shared" si="60"/>
        <v>0</v>
      </c>
      <c r="I478" s="103">
        <f t="shared" si="60"/>
        <v>0</v>
      </c>
      <c r="J478" s="103">
        <f t="shared" si="60"/>
        <v>0</v>
      </c>
      <c r="K478" s="103">
        <f t="shared" si="60"/>
        <v>0</v>
      </c>
      <c r="L478" s="103">
        <f t="shared" si="60"/>
        <v>0</v>
      </c>
      <c r="M478" s="103">
        <f t="shared" si="60"/>
        <v>0</v>
      </c>
      <c r="N478" s="103">
        <f t="shared" si="60"/>
        <v>0</v>
      </c>
      <c r="O478" s="103">
        <f t="shared" si="60"/>
        <v>0</v>
      </c>
      <c r="P478" s="103">
        <f t="shared" si="60"/>
        <v>0</v>
      </c>
      <c r="Q478" s="103">
        <f t="shared" si="60"/>
        <v>0</v>
      </c>
      <c r="R478" s="103">
        <f t="shared" si="60"/>
        <v>0</v>
      </c>
      <c r="S478" s="103">
        <f t="shared" si="60"/>
        <v>0</v>
      </c>
      <c r="T478" s="103">
        <f t="shared" si="60"/>
        <v>0</v>
      </c>
      <c r="U478" s="103">
        <f t="shared" si="60"/>
        <v>0</v>
      </c>
      <c r="V478" s="103">
        <f t="shared" si="60"/>
        <v>0</v>
      </c>
      <c r="W478" s="103">
        <f t="shared" si="60"/>
        <v>0</v>
      </c>
      <c r="X478" s="103">
        <f t="shared" si="60"/>
        <v>0</v>
      </c>
      <c r="Y478" s="103">
        <f t="shared" si="60"/>
        <v>0</v>
      </c>
      <c r="Z478" s="103">
        <f t="shared" si="60"/>
        <v>0</v>
      </c>
      <c r="AA478" s="103">
        <f t="shared" si="60"/>
        <v>0</v>
      </c>
      <c r="AB478" s="103">
        <f t="shared" si="60"/>
        <v>0</v>
      </c>
      <c r="AC478" s="103">
        <f t="shared" si="60"/>
        <v>0</v>
      </c>
      <c r="AE478" s="103">
        <f t="shared" si="54"/>
        <v>0</v>
      </c>
      <c r="AG478" s="103">
        <f t="shared" si="55"/>
        <v>0</v>
      </c>
      <c r="AI478" s="103">
        <f t="shared" si="56"/>
        <v>0</v>
      </c>
      <c r="AK478" s="103"/>
    </row>
    <row r="479" spans="4:37" x14ac:dyDescent="0.25">
      <c r="D479" s="535" t="str">
        <f xml:space="preserve"> 'Line Items'!D$2400</f>
        <v>[RoU Capex Indexed Leases Line 8]</v>
      </c>
      <c r="E479" s="102"/>
      <c r="F479" s="140" t="str">
        <f t="shared" si="53"/>
        <v>£000</v>
      </c>
      <c r="G479" s="103">
        <f t="shared" si="60"/>
        <v>0</v>
      </c>
      <c r="H479" s="103">
        <f t="shared" si="60"/>
        <v>0</v>
      </c>
      <c r="I479" s="103">
        <f t="shared" si="60"/>
        <v>0</v>
      </c>
      <c r="J479" s="103">
        <f t="shared" si="60"/>
        <v>0</v>
      </c>
      <c r="K479" s="103">
        <f t="shared" si="60"/>
        <v>0</v>
      </c>
      <c r="L479" s="103">
        <f t="shared" si="60"/>
        <v>0</v>
      </c>
      <c r="M479" s="103">
        <f t="shared" si="60"/>
        <v>0</v>
      </c>
      <c r="N479" s="103">
        <f t="shared" si="60"/>
        <v>0</v>
      </c>
      <c r="O479" s="103">
        <f t="shared" si="60"/>
        <v>0</v>
      </c>
      <c r="P479" s="103">
        <f t="shared" si="60"/>
        <v>0</v>
      </c>
      <c r="Q479" s="103">
        <f t="shared" si="60"/>
        <v>0</v>
      </c>
      <c r="R479" s="103">
        <f t="shared" si="60"/>
        <v>0</v>
      </c>
      <c r="S479" s="103">
        <f t="shared" si="60"/>
        <v>0</v>
      </c>
      <c r="T479" s="103">
        <f t="shared" si="60"/>
        <v>0</v>
      </c>
      <c r="U479" s="103">
        <f t="shared" si="60"/>
        <v>0</v>
      </c>
      <c r="V479" s="103">
        <f t="shared" si="60"/>
        <v>0</v>
      </c>
      <c r="W479" s="103">
        <f t="shared" si="60"/>
        <v>0</v>
      </c>
      <c r="X479" s="103">
        <f t="shared" si="60"/>
        <v>0</v>
      </c>
      <c r="Y479" s="103">
        <f t="shared" si="60"/>
        <v>0</v>
      </c>
      <c r="Z479" s="103">
        <f t="shared" si="60"/>
        <v>0</v>
      </c>
      <c r="AA479" s="103">
        <f t="shared" si="60"/>
        <v>0</v>
      </c>
      <c r="AB479" s="103">
        <f t="shared" si="60"/>
        <v>0</v>
      </c>
      <c r="AC479" s="103">
        <f t="shared" si="60"/>
        <v>0</v>
      </c>
      <c r="AE479" s="103">
        <f t="shared" si="54"/>
        <v>0</v>
      </c>
      <c r="AG479" s="103">
        <f t="shared" si="55"/>
        <v>0</v>
      </c>
      <c r="AI479" s="103">
        <f t="shared" si="56"/>
        <v>0</v>
      </c>
      <c r="AK479" s="103"/>
    </row>
    <row r="480" spans="4:37" x14ac:dyDescent="0.25">
      <c r="D480" s="535" t="str">
        <f xml:space="preserve"> 'Line Items'!D$2401</f>
        <v>[RoU Capex Indexed Leases Line 9]</v>
      </c>
      <c r="E480" s="102"/>
      <c r="F480" s="140" t="str">
        <f t="shared" si="53"/>
        <v>£000</v>
      </c>
      <c r="G480" s="103">
        <f t="shared" si="60"/>
        <v>0</v>
      </c>
      <c r="H480" s="103">
        <f t="shared" si="60"/>
        <v>0</v>
      </c>
      <c r="I480" s="103">
        <f t="shared" si="60"/>
        <v>0</v>
      </c>
      <c r="J480" s="103">
        <f t="shared" si="60"/>
        <v>0</v>
      </c>
      <c r="K480" s="103">
        <f t="shared" si="60"/>
        <v>0</v>
      </c>
      <c r="L480" s="103">
        <f t="shared" si="60"/>
        <v>0</v>
      </c>
      <c r="M480" s="103">
        <f t="shared" si="60"/>
        <v>0</v>
      </c>
      <c r="N480" s="103">
        <f t="shared" si="60"/>
        <v>0</v>
      </c>
      <c r="O480" s="103">
        <f t="shared" si="60"/>
        <v>0</v>
      </c>
      <c r="P480" s="103">
        <f t="shared" si="60"/>
        <v>0</v>
      </c>
      <c r="Q480" s="103">
        <f t="shared" si="60"/>
        <v>0</v>
      </c>
      <c r="R480" s="103">
        <f t="shared" si="60"/>
        <v>0</v>
      </c>
      <c r="S480" s="103">
        <f t="shared" si="60"/>
        <v>0</v>
      </c>
      <c r="T480" s="103">
        <f t="shared" si="60"/>
        <v>0</v>
      </c>
      <c r="U480" s="103">
        <f t="shared" si="60"/>
        <v>0</v>
      </c>
      <c r="V480" s="103">
        <f t="shared" si="60"/>
        <v>0</v>
      </c>
      <c r="W480" s="103">
        <f t="shared" si="60"/>
        <v>0</v>
      </c>
      <c r="X480" s="103">
        <f t="shared" si="60"/>
        <v>0</v>
      </c>
      <c r="Y480" s="103">
        <f t="shared" si="60"/>
        <v>0</v>
      </c>
      <c r="Z480" s="103">
        <f t="shared" si="60"/>
        <v>0</v>
      </c>
      <c r="AA480" s="103">
        <f t="shared" si="60"/>
        <v>0</v>
      </c>
      <c r="AB480" s="103">
        <f t="shared" si="60"/>
        <v>0</v>
      </c>
      <c r="AC480" s="103">
        <f t="shared" si="60"/>
        <v>0</v>
      </c>
      <c r="AE480" s="103">
        <f t="shared" si="54"/>
        <v>0</v>
      </c>
      <c r="AG480" s="103">
        <f t="shared" si="55"/>
        <v>0</v>
      </c>
      <c r="AI480" s="103">
        <f t="shared" si="56"/>
        <v>0</v>
      </c>
      <c r="AK480" s="103"/>
    </row>
    <row r="481" spans="2:37" x14ac:dyDescent="0.25">
      <c r="D481" s="537" t="str">
        <f xml:space="preserve"> 'Line Items'!D$2402</f>
        <v>[RoU Capex Indexed Leases Line 10]</v>
      </c>
      <c r="E481" s="287"/>
      <c r="F481" s="150" t="str">
        <f t="shared" si="53"/>
        <v>£000</v>
      </c>
      <c r="G481" s="113">
        <f t="shared" si="60"/>
        <v>0</v>
      </c>
      <c r="H481" s="113">
        <f t="shared" si="60"/>
        <v>0</v>
      </c>
      <c r="I481" s="113">
        <f t="shared" si="60"/>
        <v>0</v>
      </c>
      <c r="J481" s="113">
        <f t="shared" si="60"/>
        <v>0</v>
      </c>
      <c r="K481" s="113">
        <f t="shared" si="60"/>
        <v>0</v>
      </c>
      <c r="L481" s="113">
        <f t="shared" si="60"/>
        <v>0</v>
      </c>
      <c r="M481" s="113">
        <f t="shared" si="60"/>
        <v>0</v>
      </c>
      <c r="N481" s="113">
        <f t="shared" si="60"/>
        <v>0</v>
      </c>
      <c r="O481" s="113">
        <f t="shared" si="60"/>
        <v>0</v>
      </c>
      <c r="P481" s="113">
        <f t="shared" si="60"/>
        <v>0</v>
      </c>
      <c r="Q481" s="113">
        <f t="shared" si="60"/>
        <v>0</v>
      </c>
      <c r="R481" s="113">
        <f t="shared" si="60"/>
        <v>0</v>
      </c>
      <c r="S481" s="113">
        <f t="shared" si="60"/>
        <v>0</v>
      </c>
      <c r="T481" s="113">
        <f t="shared" si="60"/>
        <v>0</v>
      </c>
      <c r="U481" s="113">
        <f t="shared" si="60"/>
        <v>0</v>
      </c>
      <c r="V481" s="113">
        <f t="shared" si="60"/>
        <v>0</v>
      </c>
      <c r="W481" s="113">
        <f t="shared" si="60"/>
        <v>0</v>
      </c>
      <c r="X481" s="113">
        <f t="shared" si="60"/>
        <v>0</v>
      </c>
      <c r="Y481" s="113">
        <f t="shared" si="60"/>
        <v>0</v>
      </c>
      <c r="Z481" s="113">
        <f t="shared" si="60"/>
        <v>0</v>
      </c>
      <c r="AA481" s="113">
        <f t="shared" si="60"/>
        <v>0</v>
      </c>
      <c r="AB481" s="113">
        <f t="shared" si="60"/>
        <v>0</v>
      </c>
      <c r="AC481" s="113">
        <f t="shared" si="60"/>
        <v>0</v>
      </c>
      <c r="AE481" s="113">
        <f t="shared" si="54"/>
        <v>0</v>
      </c>
      <c r="AG481" s="113">
        <f t="shared" si="55"/>
        <v>0</v>
      </c>
      <c r="AI481" s="113">
        <f t="shared" si="56"/>
        <v>0</v>
      </c>
      <c r="AK481" s="113"/>
    </row>
    <row r="482" spans="2:37" x14ac:dyDescent="0.25">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E482" s="103"/>
      <c r="AG482" s="103"/>
      <c r="AI482" s="103"/>
      <c r="AK482" s="103"/>
    </row>
    <row r="483" spans="2:37" x14ac:dyDescent="0.25">
      <c r="D483" s="292" t="str">
        <f>"Total "&amp;B450</f>
        <v>Total Closing Balances</v>
      </c>
      <c r="E483" s="292"/>
      <c r="F483" s="309" t="str">
        <f>F481</f>
        <v>£000</v>
      </c>
      <c r="G483" s="310">
        <f t="shared" ref="G483:AC483" si="61">SUM(G452:G481)</f>
        <v>0</v>
      </c>
      <c r="H483" s="310">
        <f t="shared" si="61"/>
        <v>0</v>
      </c>
      <c r="I483" s="310">
        <f t="shared" si="61"/>
        <v>0</v>
      </c>
      <c r="J483" s="310">
        <f t="shared" si="61"/>
        <v>0</v>
      </c>
      <c r="K483" s="310">
        <f t="shared" si="61"/>
        <v>0</v>
      </c>
      <c r="L483" s="310">
        <f t="shared" si="61"/>
        <v>0</v>
      </c>
      <c r="M483" s="310">
        <f t="shared" si="61"/>
        <v>0</v>
      </c>
      <c r="N483" s="310">
        <f t="shared" si="61"/>
        <v>0</v>
      </c>
      <c r="O483" s="310">
        <f t="shared" si="61"/>
        <v>0</v>
      </c>
      <c r="P483" s="310">
        <f t="shared" si="61"/>
        <v>0</v>
      </c>
      <c r="Q483" s="310">
        <f t="shared" si="61"/>
        <v>0</v>
      </c>
      <c r="R483" s="310">
        <f t="shared" si="61"/>
        <v>0</v>
      </c>
      <c r="S483" s="310">
        <f t="shared" si="61"/>
        <v>0</v>
      </c>
      <c r="T483" s="310">
        <f t="shared" si="61"/>
        <v>0</v>
      </c>
      <c r="U483" s="310">
        <f t="shared" si="61"/>
        <v>0</v>
      </c>
      <c r="V483" s="310">
        <f t="shared" si="61"/>
        <v>0</v>
      </c>
      <c r="W483" s="310">
        <f t="shared" si="61"/>
        <v>0</v>
      </c>
      <c r="X483" s="310">
        <f t="shared" si="61"/>
        <v>0</v>
      </c>
      <c r="Y483" s="310">
        <f t="shared" si="61"/>
        <v>0</v>
      </c>
      <c r="Z483" s="310">
        <f t="shared" si="61"/>
        <v>0</v>
      </c>
      <c r="AA483" s="310">
        <f t="shared" si="61"/>
        <v>0</v>
      </c>
      <c r="AB483" s="310">
        <f t="shared" si="61"/>
        <v>0</v>
      </c>
      <c r="AC483" s="310">
        <f t="shared" si="61"/>
        <v>0</v>
      </c>
      <c r="AE483" s="310">
        <f>SUM(AE452:AE481)</f>
        <v>0</v>
      </c>
      <c r="AG483" s="310">
        <f>SUM(AG452:AG481)</f>
        <v>0</v>
      </c>
      <c r="AI483" s="310">
        <f>SUM(AI452:AI481)</f>
        <v>0</v>
      </c>
      <c r="AK483" s="310"/>
    </row>
    <row r="486" spans="2:37" ht="16.8" x14ac:dyDescent="0.3">
      <c r="B486" s="7" t="s">
        <v>704</v>
      </c>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8" spans="2:37" ht="14.4" x14ac:dyDescent="0.25">
      <c r="B488" s="472" t="s">
        <v>692</v>
      </c>
      <c r="C488" s="472"/>
      <c r="D488" s="472"/>
      <c r="E488" s="472"/>
      <c r="F488" s="472"/>
      <c r="G488" s="472"/>
      <c r="H488" s="472"/>
      <c r="I488" s="472"/>
      <c r="J488" s="472"/>
      <c r="K488" s="472"/>
      <c r="L488" s="472"/>
      <c r="M488" s="472"/>
      <c r="N488" s="472"/>
      <c r="O488" s="472"/>
      <c r="P488" s="472"/>
      <c r="Q488" s="472"/>
      <c r="R488" s="472"/>
      <c r="S488" s="472"/>
      <c r="T488" s="472"/>
      <c r="U488" s="472"/>
      <c r="V488" s="472"/>
      <c r="W488" s="472"/>
      <c r="X488" s="472"/>
      <c r="Y488" s="472"/>
      <c r="Z488" s="472"/>
      <c r="AA488" s="472"/>
      <c r="AB488" s="472"/>
      <c r="AC488" s="474"/>
      <c r="AD488" s="474"/>
      <c r="AE488" s="474"/>
      <c r="AF488" s="474"/>
      <c r="AG488" s="474"/>
      <c r="AH488" s="474"/>
      <c r="AI488" s="474"/>
      <c r="AJ488" s="474"/>
      <c r="AK488" s="474"/>
    </row>
    <row r="490" spans="2:37" x14ac:dyDescent="0.25">
      <c r="D490" s="534" t="str">
        <f xml:space="preserve"> 'Line Items'!D$2370</f>
        <v>[RoU Capex Unindexed Leases Line 1]</v>
      </c>
      <c r="E490" s="539"/>
      <c r="F490" s="540" t="s">
        <v>556</v>
      </c>
      <c r="G490" s="542"/>
      <c r="H490" s="542"/>
      <c r="I490" s="542"/>
      <c r="J490" s="542"/>
      <c r="K490" s="542"/>
      <c r="L490" s="542"/>
      <c r="M490" s="542"/>
      <c r="N490" s="542"/>
      <c r="O490" s="542"/>
      <c r="P490" s="542"/>
      <c r="Q490" s="542"/>
      <c r="R490" s="542"/>
      <c r="S490" s="542"/>
      <c r="T490" s="542"/>
      <c r="U490" s="542"/>
      <c r="V490" s="542"/>
      <c r="W490" s="542"/>
      <c r="X490" s="542"/>
      <c r="Y490" s="542"/>
      <c r="Z490" s="542"/>
      <c r="AA490" s="542"/>
      <c r="AB490" s="542"/>
      <c r="AC490" s="543"/>
      <c r="AE490" s="543"/>
      <c r="AG490" s="543"/>
      <c r="AI490" s="543"/>
      <c r="AK490" s="542"/>
    </row>
    <row r="491" spans="2:37" x14ac:dyDescent="0.25">
      <c r="D491" s="535" t="str">
        <f xml:space="preserve"> 'Line Items'!D$2371</f>
        <v>[RoU Capex Unindexed Leases Line 2]</v>
      </c>
      <c r="E491" s="102"/>
      <c r="F491" s="140" t="str">
        <f t="shared" ref="F491:F519" si="62">F490</f>
        <v>£000</v>
      </c>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E491" s="283"/>
      <c r="AG491" s="283"/>
      <c r="AI491" s="283"/>
      <c r="AK491" s="283"/>
    </row>
    <row r="492" spans="2:37" x14ac:dyDescent="0.25">
      <c r="D492" s="535" t="str">
        <f xml:space="preserve"> 'Line Items'!D$2372</f>
        <v>[RoU Capex Unindexed Leases Line 3]</v>
      </c>
      <c r="E492" s="102"/>
      <c r="F492" s="140" t="str">
        <f t="shared" si="62"/>
        <v>£000</v>
      </c>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E492" s="283"/>
      <c r="AG492" s="283"/>
      <c r="AI492" s="283"/>
      <c r="AK492" s="283"/>
    </row>
    <row r="493" spans="2:37" x14ac:dyDescent="0.25">
      <c r="D493" s="535" t="str">
        <f xml:space="preserve"> 'Line Items'!D$2373</f>
        <v>[RoU Capex Unindexed Leases Line 4]</v>
      </c>
      <c r="E493" s="102"/>
      <c r="F493" s="140" t="str">
        <f t="shared" si="62"/>
        <v>£000</v>
      </c>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E493" s="283"/>
      <c r="AG493" s="283"/>
      <c r="AI493" s="283"/>
      <c r="AK493" s="283"/>
    </row>
    <row r="494" spans="2:37" x14ac:dyDescent="0.25">
      <c r="D494" s="535" t="str">
        <f xml:space="preserve"> 'Line Items'!D$2374</f>
        <v>[RoU Capex Unindexed Leases Line 5]</v>
      </c>
      <c r="E494" s="102"/>
      <c r="F494" s="140" t="str">
        <f t="shared" si="62"/>
        <v>£000</v>
      </c>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E494" s="283"/>
      <c r="AG494" s="283"/>
      <c r="AI494" s="283"/>
      <c r="AK494" s="283"/>
    </row>
    <row r="495" spans="2:37" x14ac:dyDescent="0.25">
      <c r="D495" s="535" t="str">
        <f xml:space="preserve"> 'Line Items'!D$2375</f>
        <v>[RoU Capex Unindexed Leases Line 6]</v>
      </c>
      <c r="E495" s="102"/>
      <c r="F495" s="140" t="str">
        <f t="shared" si="62"/>
        <v>£000</v>
      </c>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E495" s="283"/>
      <c r="AG495" s="283"/>
      <c r="AI495" s="283"/>
      <c r="AK495" s="283"/>
    </row>
    <row r="496" spans="2:37" x14ac:dyDescent="0.25">
      <c r="D496" s="535" t="str">
        <f xml:space="preserve"> 'Line Items'!D$2376</f>
        <v>[RoU Capex Unindexed Leases Line 7]</v>
      </c>
      <c r="E496" s="102"/>
      <c r="F496" s="140" t="str">
        <f t="shared" si="62"/>
        <v>£000</v>
      </c>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E496" s="283"/>
      <c r="AG496" s="283"/>
      <c r="AI496" s="283"/>
      <c r="AK496" s="283"/>
    </row>
    <row r="497" spans="4:37" x14ac:dyDescent="0.25">
      <c r="D497" s="535" t="str">
        <f xml:space="preserve"> 'Line Items'!D$2377</f>
        <v>[RoU Capex Unindexed Leases Line 8]</v>
      </c>
      <c r="E497" s="102"/>
      <c r="F497" s="140" t="str">
        <f t="shared" si="62"/>
        <v>£000</v>
      </c>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3"/>
      <c r="AE497" s="283"/>
      <c r="AG497" s="283"/>
      <c r="AI497" s="283"/>
      <c r="AK497" s="283"/>
    </row>
    <row r="498" spans="4:37" x14ac:dyDescent="0.25">
      <c r="D498" s="535" t="str">
        <f xml:space="preserve"> 'Line Items'!D$2378</f>
        <v>[RoU Capex Unindexed Leases Line 9]</v>
      </c>
      <c r="E498" s="102"/>
      <c r="F498" s="140" t="str">
        <f t="shared" si="62"/>
        <v>£000</v>
      </c>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E498" s="283"/>
      <c r="AG498" s="283"/>
      <c r="AI498" s="283"/>
      <c r="AK498" s="283"/>
    </row>
    <row r="499" spans="4:37" x14ac:dyDescent="0.25">
      <c r="D499" s="535" t="str">
        <f xml:space="preserve"> 'Line Items'!D$2379</f>
        <v>[RoU Capex Unindexed Leases Line 10]</v>
      </c>
      <c r="E499" s="102"/>
      <c r="F499" s="140" t="str">
        <f t="shared" si="62"/>
        <v>£000</v>
      </c>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E499" s="283"/>
      <c r="AG499" s="283"/>
      <c r="AI499" s="283"/>
      <c r="AK499" s="283"/>
    </row>
    <row r="500" spans="4:37" x14ac:dyDescent="0.25">
      <c r="D500" s="535" t="str">
        <f xml:space="preserve"> 'Line Items'!D$2380</f>
        <v>[RoU Capex Unindexed Leases Line 11]</v>
      </c>
      <c r="E500" s="102"/>
      <c r="F500" s="140" t="str">
        <f t="shared" si="62"/>
        <v>£000</v>
      </c>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E500" s="283"/>
      <c r="AG500" s="283"/>
      <c r="AI500" s="283"/>
      <c r="AK500" s="283"/>
    </row>
    <row r="501" spans="4:37" x14ac:dyDescent="0.25">
      <c r="D501" s="535" t="str">
        <f xml:space="preserve"> 'Line Items'!D$2381</f>
        <v>[RoU Capex Unindexed Leases Line 12]</v>
      </c>
      <c r="E501" s="102"/>
      <c r="F501" s="140" t="str">
        <f t="shared" si="62"/>
        <v>£000</v>
      </c>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E501" s="283"/>
      <c r="AG501" s="283"/>
      <c r="AI501" s="283"/>
      <c r="AK501" s="283"/>
    </row>
    <row r="502" spans="4:37" x14ac:dyDescent="0.25">
      <c r="D502" s="535" t="str">
        <f xml:space="preserve"> 'Line Items'!D$2382</f>
        <v>[RoU Capex Unindexed Leases Line 13]</v>
      </c>
      <c r="E502" s="102"/>
      <c r="F502" s="140" t="str">
        <f t="shared" si="62"/>
        <v>£000</v>
      </c>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E502" s="283"/>
      <c r="AG502" s="283"/>
      <c r="AI502" s="283"/>
      <c r="AK502" s="283"/>
    </row>
    <row r="503" spans="4:37" x14ac:dyDescent="0.25">
      <c r="D503" s="535" t="str">
        <f xml:space="preserve"> 'Line Items'!D$2383</f>
        <v>[RoU Capex Unindexed Leases Line 14]</v>
      </c>
      <c r="E503" s="102"/>
      <c r="F503" s="140" t="str">
        <f t="shared" si="62"/>
        <v>£000</v>
      </c>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E503" s="283"/>
      <c r="AG503" s="283"/>
      <c r="AI503" s="283"/>
      <c r="AK503" s="283"/>
    </row>
    <row r="504" spans="4:37" x14ac:dyDescent="0.25">
      <c r="D504" s="535" t="str">
        <f xml:space="preserve"> 'Line Items'!D$2384</f>
        <v>[RoU Capex Unindexed Leases Line 15]</v>
      </c>
      <c r="E504" s="102"/>
      <c r="F504" s="140" t="str">
        <f t="shared" si="62"/>
        <v>£000</v>
      </c>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E504" s="283"/>
      <c r="AG504" s="283"/>
      <c r="AI504" s="283"/>
      <c r="AK504" s="283"/>
    </row>
    <row r="505" spans="4:37" x14ac:dyDescent="0.25">
      <c r="D505" s="535" t="str">
        <f xml:space="preserve"> 'Line Items'!D$2385</f>
        <v>[RoU Capex Unindexed Leases Line 16]</v>
      </c>
      <c r="E505" s="102"/>
      <c r="F505" s="140" t="str">
        <f t="shared" si="62"/>
        <v>£000</v>
      </c>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E505" s="283"/>
      <c r="AG505" s="283"/>
      <c r="AI505" s="283"/>
      <c r="AK505" s="283"/>
    </row>
    <row r="506" spans="4:37" x14ac:dyDescent="0.25">
      <c r="D506" s="535" t="str">
        <f xml:space="preserve"> 'Line Items'!D$2386</f>
        <v>[RoU Capex Unindexed Leases Line 17]</v>
      </c>
      <c r="E506" s="102"/>
      <c r="F506" s="140" t="str">
        <f t="shared" si="62"/>
        <v>£000</v>
      </c>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E506" s="283"/>
      <c r="AG506" s="283"/>
      <c r="AI506" s="283"/>
      <c r="AK506" s="283"/>
    </row>
    <row r="507" spans="4:37" x14ac:dyDescent="0.25">
      <c r="D507" s="535" t="str">
        <f xml:space="preserve"> 'Line Items'!D$2387</f>
        <v>[RoU Capex Unindexed Leases Line 18]</v>
      </c>
      <c r="E507" s="102"/>
      <c r="F507" s="140" t="str">
        <f t="shared" si="62"/>
        <v>£000</v>
      </c>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E507" s="283"/>
      <c r="AG507" s="283"/>
      <c r="AI507" s="283"/>
      <c r="AK507" s="283"/>
    </row>
    <row r="508" spans="4:37" x14ac:dyDescent="0.25">
      <c r="D508" s="535" t="str">
        <f xml:space="preserve"> 'Line Items'!D$2388</f>
        <v>[RoU Capex Unindexed Leases Line 19]</v>
      </c>
      <c r="E508" s="102"/>
      <c r="F508" s="140" t="str">
        <f t="shared" si="62"/>
        <v>£000</v>
      </c>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E508" s="283"/>
      <c r="AG508" s="283"/>
      <c r="AI508" s="283"/>
      <c r="AK508" s="283"/>
    </row>
    <row r="509" spans="4:37" x14ac:dyDescent="0.25">
      <c r="D509" s="535" t="str">
        <f xml:space="preserve"> 'Line Items'!D$2389</f>
        <v>[RoU Capex Unindexed Leases Line 20]</v>
      </c>
      <c r="E509" s="102"/>
      <c r="F509" s="140" t="str">
        <f t="shared" si="62"/>
        <v>£000</v>
      </c>
      <c r="G509" s="283"/>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283"/>
      <c r="AE509" s="283"/>
      <c r="AG509" s="283"/>
      <c r="AI509" s="283"/>
      <c r="AK509" s="283"/>
    </row>
    <row r="510" spans="4:37" x14ac:dyDescent="0.25">
      <c r="D510" s="535" t="str">
        <f xml:space="preserve"> 'Line Items'!D$2393</f>
        <v>[RoU Capex Indexed Leases Line 1]</v>
      </c>
      <c r="E510" s="102"/>
      <c r="F510" s="140" t="str">
        <f t="shared" si="62"/>
        <v>£000</v>
      </c>
      <c r="G510" s="283"/>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283"/>
      <c r="AE510" s="283"/>
      <c r="AG510" s="283"/>
      <c r="AI510" s="283"/>
      <c r="AK510" s="283"/>
    </row>
    <row r="511" spans="4:37" x14ac:dyDescent="0.25">
      <c r="D511" s="535" t="str">
        <f xml:space="preserve"> 'Line Items'!D$2394</f>
        <v>[RoU Capex Indexed Leases Line 2]</v>
      </c>
      <c r="E511" s="102"/>
      <c r="F511" s="140" t="str">
        <f t="shared" si="62"/>
        <v>£000</v>
      </c>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E511" s="283"/>
      <c r="AG511" s="283"/>
      <c r="AI511" s="283"/>
      <c r="AK511" s="283"/>
    </row>
    <row r="512" spans="4:37" x14ac:dyDescent="0.25">
      <c r="D512" s="535" t="str">
        <f xml:space="preserve"> 'Line Items'!D$2395</f>
        <v>[RoU Capex Indexed Leases Line 3]</v>
      </c>
      <c r="E512" s="102"/>
      <c r="F512" s="140" t="str">
        <f t="shared" si="62"/>
        <v>£000</v>
      </c>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3"/>
      <c r="AE512" s="283"/>
      <c r="AG512" s="283"/>
      <c r="AI512" s="283"/>
      <c r="AK512" s="283"/>
    </row>
    <row r="513" spans="2:37" x14ac:dyDescent="0.25">
      <c r="D513" s="535" t="str">
        <f xml:space="preserve"> 'Line Items'!D$2396</f>
        <v>[RoU Capex Indexed Leases Line 4]</v>
      </c>
      <c r="E513" s="102"/>
      <c r="F513" s="140" t="str">
        <f t="shared" si="62"/>
        <v>£000</v>
      </c>
      <c r="G513" s="283"/>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283"/>
      <c r="AE513" s="283"/>
      <c r="AG513" s="283"/>
      <c r="AI513" s="283"/>
      <c r="AK513" s="283"/>
    </row>
    <row r="514" spans="2:37" x14ac:dyDescent="0.25">
      <c r="D514" s="535" t="str">
        <f xml:space="preserve"> 'Line Items'!D$2397</f>
        <v>[RoU Capex Indexed Leases Line 5]</v>
      </c>
      <c r="E514" s="102"/>
      <c r="F514" s="140" t="str">
        <f t="shared" si="62"/>
        <v>£000</v>
      </c>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E514" s="283"/>
      <c r="AG514" s="283"/>
      <c r="AI514" s="283"/>
      <c r="AK514" s="283"/>
    </row>
    <row r="515" spans="2:37" x14ac:dyDescent="0.25">
      <c r="D515" s="535" t="str">
        <f xml:space="preserve"> 'Line Items'!D$2398</f>
        <v>[RoU Capex Indexed Leases Line 6]</v>
      </c>
      <c r="E515" s="102"/>
      <c r="F515" s="140" t="str">
        <f t="shared" si="62"/>
        <v>£000</v>
      </c>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E515" s="283"/>
      <c r="AG515" s="283"/>
      <c r="AI515" s="283"/>
      <c r="AK515" s="283"/>
    </row>
    <row r="516" spans="2:37" x14ac:dyDescent="0.25">
      <c r="D516" s="535" t="str">
        <f xml:space="preserve"> 'Line Items'!D$2399</f>
        <v>[RoU Capex Indexed Leases Line 7]</v>
      </c>
      <c r="E516" s="102"/>
      <c r="F516" s="140" t="str">
        <f t="shared" si="62"/>
        <v>£000</v>
      </c>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E516" s="283"/>
      <c r="AG516" s="283"/>
      <c r="AI516" s="283"/>
      <c r="AK516" s="283"/>
    </row>
    <row r="517" spans="2:37" x14ac:dyDescent="0.25">
      <c r="D517" s="535" t="str">
        <f xml:space="preserve"> 'Line Items'!D$2400</f>
        <v>[RoU Capex Indexed Leases Line 8]</v>
      </c>
      <c r="E517" s="102"/>
      <c r="F517" s="140" t="str">
        <f t="shared" si="62"/>
        <v>£000</v>
      </c>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E517" s="283"/>
      <c r="AG517" s="283"/>
      <c r="AI517" s="283"/>
      <c r="AK517" s="283"/>
    </row>
    <row r="518" spans="2:37" x14ac:dyDescent="0.25">
      <c r="D518" s="535" t="str">
        <f xml:space="preserve"> 'Line Items'!D$2401</f>
        <v>[RoU Capex Indexed Leases Line 9]</v>
      </c>
      <c r="E518" s="102"/>
      <c r="F518" s="140" t="str">
        <f t="shared" si="62"/>
        <v>£000</v>
      </c>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E518" s="283"/>
      <c r="AG518" s="283"/>
      <c r="AI518" s="283"/>
      <c r="AK518" s="283"/>
    </row>
    <row r="519" spans="2:37" x14ac:dyDescent="0.25">
      <c r="D519" s="537" t="str">
        <f xml:space="preserve"> 'Line Items'!D$2402</f>
        <v>[RoU Capex Indexed Leases Line 10]</v>
      </c>
      <c r="E519" s="287"/>
      <c r="F519" s="150" t="str">
        <f t="shared" si="62"/>
        <v>£000</v>
      </c>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E519" s="288"/>
      <c r="AG519" s="288"/>
      <c r="AI519" s="288"/>
      <c r="AK519" s="288"/>
    </row>
    <row r="520" spans="2:37" x14ac:dyDescent="0.25">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E520" s="103"/>
      <c r="AG520" s="103"/>
      <c r="AI520" s="103"/>
      <c r="AK520" s="103"/>
    </row>
    <row r="521" spans="2:37" x14ac:dyDescent="0.25">
      <c r="D521" s="292" t="str">
        <f>"Total "&amp;B488</f>
        <v>Total Opening Balances</v>
      </c>
      <c r="E521" s="308"/>
      <c r="F521" s="309" t="str">
        <f>F519</f>
        <v>£000</v>
      </c>
      <c r="G521" s="310">
        <f t="shared" ref="G521:AC521" si="63">SUM(G490:G519)</f>
        <v>0</v>
      </c>
      <c r="H521" s="310">
        <f t="shared" si="63"/>
        <v>0</v>
      </c>
      <c r="I521" s="310">
        <f t="shared" si="63"/>
        <v>0</v>
      </c>
      <c r="J521" s="310">
        <f t="shared" si="63"/>
        <v>0</v>
      </c>
      <c r="K521" s="310">
        <f t="shared" si="63"/>
        <v>0</v>
      </c>
      <c r="L521" s="310">
        <f t="shared" si="63"/>
        <v>0</v>
      </c>
      <c r="M521" s="310">
        <f t="shared" si="63"/>
        <v>0</v>
      </c>
      <c r="N521" s="310">
        <f t="shared" si="63"/>
        <v>0</v>
      </c>
      <c r="O521" s="310">
        <f t="shared" si="63"/>
        <v>0</v>
      </c>
      <c r="P521" s="310">
        <f t="shared" si="63"/>
        <v>0</v>
      </c>
      <c r="Q521" s="310">
        <f t="shared" si="63"/>
        <v>0</v>
      </c>
      <c r="R521" s="310">
        <f t="shared" si="63"/>
        <v>0</v>
      </c>
      <c r="S521" s="310">
        <f t="shared" si="63"/>
        <v>0</v>
      </c>
      <c r="T521" s="310">
        <f t="shared" si="63"/>
        <v>0</v>
      </c>
      <c r="U521" s="310">
        <f t="shared" si="63"/>
        <v>0</v>
      </c>
      <c r="V521" s="310">
        <f t="shared" si="63"/>
        <v>0</v>
      </c>
      <c r="W521" s="310">
        <f t="shared" si="63"/>
        <v>0</v>
      </c>
      <c r="X521" s="310">
        <f t="shared" si="63"/>
        <v>0</v>
      </c>
      <c r="Y521" s="310">
        <f t="shared" si="63"/>
        <v>0</v>
      </c>
      <c r="Z521" s="310">
        <f t="shared" si="63"/>
        <v>0</v>
      </c>
      <c r="AA521" s="310">
        <f t="shared" si="63"/>
        <v>0</v>
      </c>
      <c r="AB521" s="310">
        <f t="shared" si="63"/>
        <v>0</v>
      </c>
      <c r="AC521" s="310">
        <f t="shared" si="63"/>
        <v>0</v>
      </c>
      <c r="AE521" s="310">
        <f>SUM(AE490:AE519)</f>
        <v>0</v>
      </c>
      <c r="AG521" s="310">
        <f>SUM(AG490:AG519)</f>
        <v>0</v>
      </c>
      <c r="AI521" s="310">
        <f>SUM(AI490:AI519)</f>
        <v>0</v>
      </c>
      <c r="AK521" s="310"/>
    </row>
    <row r="522" spans="2:37" x14ac:dyDescent="0.25">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E522" s="103"/>
      <c r="AG522" s="103"/>
      <c r="AI522" s="103"/>
      <c r="AK522" s="103"/>
    </row>
    <row r="523" spans="2:37" ht="14.4" x14ac:dyDescent="0.25">
      <c r="B523" s="472" t="s">
        <v>693</v>
      </c>
      <c r="C523" s="472"/>
      <c r="D523" s="473"/>
      <c r="E523" s="473"/>
      <c r="F523" s="472"/>
      <c r="G523" s="474"/>
      <c r="H523" s="474"/>
      <c r="I523" s="474"/>
      <c r="J523" s="474"/>
      <c r="K523" s="474"/>
      <c r="L523" s="474"/>
      <c r="M523" s="474"/>
      <c r="N523" s="474"/>
      <c r="O523" s="474"/>
      <c r="P523" s="474"/>
      <c r="Q523" s="474"/>
      <c r="R523" s="474"/>
      <c r="S523" s="474"/>
      <c r="T523" s="474"/>
      <c r="U523" s="474"/>
      <c r="V523" s="474"/>
      <c r="W523" s="474"/>
      <c r="X523" s="474"/>
      <c r="Y523" s="474"/>
      <c r="Z523" s="474"/>
      <c r="AA523" s="474"/>
      <c r="AB523" s="474"/>
      <c r="AC523" s="474"/>
      <c r="AD523" s="474"/>
      <c r="AE523" s="474"/>
      <c r="AF523" s="474"/>
      <c r="AG523" s="474"/>
      <c r="AH523" s="474"/>
      <c r="AI523" s="474"/>
      <c r="AJ523" s="474"/>
      <c r="AK523" s="474"/>
    </row>
    <row r="524" spans="2:37" x14ac:dyDescent="0.25">
      <c r="G524" s="103"/>
      <c r="H524" s="103"/>
      <c r="I524" s="103"/>
      <c r="J524" s="103"/>
      <c r="K524" s="103"/>
      <c r="L524" s="103"/>
      <c r="M524" s="103"/>
      <c r="N524" s="103"/>
      <c r="O524" s="103"/>
      <c r="P524" s="103"/>
      <c r="Q524" s="103"/>
      <c r="R524" s="103"/>
      <c r="S524" s="103"/>
      <c r="T524" s="103"/>
      <c r="U524" s="103"/>
      <c r="V524" s="103"/>
      <c r="W524" s="103"/>
      <c r="X524" s="103"/>
      <c r="Y524" s="103"/>
      <c r="Z524" s="103"/>
      <c r="AA524" s="103"/>
      <c r="AB524" s="103"/>
      <c r="AC524" s="103"/>
      <c r="AE524" s="103"/>
      <c r="AG524" s="103"/>
      <c r="AI524" s="103"/>
      <c r="AK524" s="103"/>
    </row>
    <row r="525" spans="2:37" x14ac:dyDescent="0.25">
      <c r="D525" s="534" t="str">
        <f xml:space="preserve"> 'Line Items'!D$2370</f>
        <v>[RoU Capex Unindexed Leases Line 1]</v>
      </c>
      <c r="E525" s="539"/>
      <c r="F525" s="540" t="s">
        <v>556</v>
      </c>
      <c r="G525" s="542"/>
      <c r="H525" s="542"/>
      <c r="I525" s="542"/>
      <c r="J525" s="542"/>
      <c r="K525" s="542"/>
      <c r="L525" s="542"/>
      <c r="M525" s="542"/>
      <c r="N525" s="542"/>
      <c r="O525" s="542"/>
      <c r="P525" s="542"/>
      <c r="Q525" s="542"/>
      <c r="R525" s="542"/>
      <c r="S525" s="542"/>
      <c r="T525" s="542"/>
      <c r="U525" s="542"/>
      <c r="V525" s="542"/>
      <c r="W525" s="542"/>
      <c r="X525" s="542"/>
      <c r="Y525" s="542"/>
      <c r="Z525" s="542"/>
      <c r="AA525" s="542"/>
      <c r="AB525" s="542"/>
      <c r="AC525" s="542"/>
      <c r="AE525" s="542"/>
      <c r="AG525" s="542"/>
      <c r="AI525" s="542"/>
      <c r="AK525" s="542"/>
    </row>
    <row r="526" spans="2:37" x14ac:dyDescent="0.25">
      <c r="D526" s="535" t="str">
        <f xml:space="preserve"> 'Line Items'!D$2371</f>
        <v>[RoU Capex Unindexed Leases Line 2]</v>
      </c>
      <c r="E526" s="102"/>
      <c r="F526" s="140" t="str">
        <f t="shared" ref="F526:F554" si="64">F525</f>
        <v>£000</v>
      </c>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E526" s="283"/>
      <c r="AG526" s="283"/>
      <c r="AI526" s="283"/>
      <c r="AK526" s="283"/>
    </row>
    <row r="527" spans="2:37" x14ac:dyDescent="0.25">
      <c r="D527" s="535" t="str">
        <f xml:space="preserve"> 'Line Items'!D$2372</f>
        <v>[RoU Capex Unindexed Leases Line 3]</v>
      </c>
      <c r="E527" s="102"/>
      <c r="F527" s="140" t="str">
        <f t="shared" si="64"/>
        <v>£000</v>
      </c>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E527" s="283"/>
      <c r="AG527" s="283"/>
      <c r="AI527" s="283"/>
      <c r="AK527" s="283"/>
    </row>
    <row r="528" spans="2:37" x14ac:dyDescent="0.25">
      <c r="D528" s="535" t="str">
        <f xml:space="preserve"> 'Line Items'!D$2373</f>
        <v>[RoU Capex Unindexed Leases Line 4]</v>
      </c>
      <c r="E528" s="102"/>
      <c r="F528" s="140" t="str">
        <f t="shared" si="64"/>
        <v>£000</v>
      </c>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E528" s="283"/>
      <c r="AG528" s="283"/>
      <c r="AI528" s="283"/>
      <c r="AK528" s="283"/>
    </row>
    <row r="529" spans="4:37" x14ac:dyDescent="0.25">
      <c r="D529" s="535" t="str">
        <f xml:space="preserve"> 'Line Items'!D$2374</f>
        <v>[RoU Capex Unindexed Leases Line 5]</v>
      </c>
      <c r="E529" s="102"/>
      <c r="F529" s="140" t="str">
        <f t="shared" si="64"/>
        <v>£000</v>
      </c>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E529" s="283"/>
      <c r="AG529" s="283"/>
      <c r="AI529" s="283"/>
      <c r="AK529" s="283"/>
    </row>
    <row r="530" spans="4:37" x14ac:dyDescent="0.25">
      <c r="D530" s="535" t="str">
        <f xml:space="preserve"> 'Line Items'!D$2375</f>
        <v>[RoU Capex Unindexed Leases Line 6]</v>
      </c>
      <c r="E530" s="102"/>
      <c r="F530" s="140" t="str">
        <f t="shared" si="64"/>
        <v>£000</v>
      </c>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E530" s="283"/>
      <c r="AG530" s="283"/>
      <c r="AI530" s="283"/>
      <c r="AK530" s="283"/>
    </row>
    <row r="531" spans="4:37" x14ac:dyDescent="0.25">
      <c r="D531" s="535" t="str">
        <f xml:space="preserve"> 'Line Items'!D$2376</f>
        <v>[RoU Capex Unindexed Leases Line 7]</v>
      </c>
      <c r="E531" s="102"/>
      <c r="F531" s="140" t="str">
        <f t="shared" si="64"/>
        <v>£000</v>
      </c>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E531" s="283"/>
      <c r="AG531" s="283"/>
      <c r="AI531" s="283"/>
      <c r="AK531" s="283"/>
    </row>
    <row r="532" spans="4:37" x14ac:dyDescent="0.25">
      <c r="D532" s="535" t="str">
        <f xml:space="preserve"> 'Line Items'!D$2377</f>
        <v>[RoU Capex Unindexed Leases Line 8]</v>
      </c>
      <c r="E532" s="102"/>
      <c r="F532" s="140" t="str">
        <f t="shared" si="64"/>
        <v>£000</v>
      </c>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E532" s="283"/>
      <c r="AG532" s="283"/>
      <c r="AI532" s="283"/>
      <c r="AK532" s="283"/>
    </row>
    <row r="533" spans="4:37" x14ac:dyDescent="0.25">
      <c r="D533" s="535" t="str">
        <f xml:space="preserve"> 'Line Items'!D$2378</f>
        <v>[RoU Capex Unindexed Leases Line 9]</v>
      </c>
      <c r="E533" s="102"/>
      <c r="F533" s="140" t="str">
        <f t="shared" si="64"/>
        <v>£000</v>
      </c>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3"/>
      <c r="AE533" s="283"/>
      <c r="AG533" s="283"/>
      <c r="AI533" s="283"/>
      <c r="AK533" s="283"/>
    </row>
    <row r="534" spans="4:37" x14ac:dyDescent="0.25">
      <c r="D534" s="535" t="str">
        <f xml:space="preserve"> 'Line Items'!D$2379</f>
        <v>[RoU Capex Unindexed Leases Line 10]</v>
      </c>
      <c r="E534" s="102"/>
      <c r="F534" s="140" t="str">
        <f t="shared" si="64"/>
        <v>£000</v>
      </c>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E534" s="283"/>
      <c r="AG534" s="283"/>
      <c r="AI534" s="283"/>
      <c r="AK534" s="283"/>
    </row>
    <row r="535" spans="4:37" x14ac:dyDescent="0.25">
      <c r="D535" s="535" t="str">
        <f xml:space="preserve"> 'Line Items'!D$2380</f>
        <v>[RoU Capex Unindexed Leases Line 11]</v>
      </c>
      <c r="E535" s="102"/>
      <c r="F535" s="140" t="str">
        <f t="shared" si="64"/>
        <v>£000</v>
      </c>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E535" s="283"/>
      <c r="AG535" s="283"/>
      <c r="AI535" s="283"/>
      <c r="AK535" s="283"/>
    </row>
    <row r="536" spans="4:37" x14ac:dyDescent="0.25">
      <c r="D536" s="535" t="str">
        <f xml:space="preserve"> 'Line Items'!D$2381</f>
        <v>[RoU Capex Unindexed Leases Line 12]</v>
      </c>
      <c r="E536" s="102"/>
      <c r="F536" s="140" t="str">
        <f t="shared" si="64"/>
        <v>£000</v>
      </c>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3"/>
      <c r="AE536" s="283"/>
      <c r="AG536" s="283"/>
      <c r="AI536" s="283"/>
      <c r="AK536" s="283"/>
    </row>
    <row r="537" spans="4:37" x14ac:dyDescent="0.25">
      <c r="D537" s="535" t="str">
        <f xml:space="preserve"> 'Line Items'!D$2382</f>
        <v>[RoU Capex Unindexed Leases Line 13]</v>
      </c>
      <c r="E537" s="102"/>
      <c r="F537" s="140" t="str">
        <f t="shared" si="64"/>
        <v>£000</v>
      </c>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E537" s="283"/>
      <c r="AG537" s="283"/>
      <c r="AI537" s="283"/>
      <c r="AK537" s="283"/>
    </row>
    <row r="538" spans="4:37" x14ac:dyDescent="0.25">
      <c r="D538" s="535" t="str">
        <f xml:space="preserve"> 'Line Items'!D$2383</f>
        <v>[RoU Capex Unindexed Leases Line 14]</v>
      </c>
      <c r="E538" s="102"/>
      <c r="F538" s="140" t="str">
        <f t="shared" si="64"/>
        <v>£000</v>
      </c>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E538" s="283"/>
      <c r="AG538" s="283"/>
      <c r="AI538" s="283"/>
      <c r="AK538" s="283"/>
    </row>
    <row r="539" spans="4:37" x14ac:dyDescent="0.25">
      <c r="D539" s="535" t="str">
        <f xml:space="preserve"> 'Line Items'!D$2384</f>
        <v>[RoU Capex Unindexed Leases Line 15]</v>
      </c>
      <c r="E539" s="102"/>
      <c r="F539" s="140" t="str">
        <f t="shared" si="64"/>
        <v>£000</v>
      </c>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E539" s="283"/>
      <c r="AG539" s="283"/>
      <c r="AI539" s="283"/>
      <c r="AK539" s="283"/>
    </row>
    <row r="540" spans="4:37" x14ac:dyDescent="0.25">
      <c r="D540" s="535" t="str">
        <f xml:space="preserve"> 'Line Items'!D$2385</f>
        <v>[RoU Capex Unindexed Leases Line 16]</v>
      </c>
      <c r="E540" s="102"/>
      <c r="F540" s="140" t="str">
        <f t="shared" si="64"/>
        <v>£000</v>
      </c>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E540" s="283"/>
      <c r="AG540" s="283"/>
      <c r="AI540" s="283"/>
      <c r="AK540" s="283"/>
    </row>
    <row r="541" spans="4:37" x14ac:dyDescent="0.25">
      <c r="D541" s="535" t="str">
        <f xml:space="preserve"> 'Line Items'!D$2386</f>
        <v>[RoU Capex Unindexed Leases Line 17]</v>
      </c>
      <c r="E541" s="102"/>
      <c r="F541" s="140" t="str">
        <f t="shared" si="64"/>
        <v>£000</v>
      </c>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E541" s="283"/>
      <c r="AG541" s="283"/>
      <c r="AI541" s="283"/>
      <c r="AK541" s="283"/>
    </row>
    <row r="542" spans="4:37" x14ac:dyDescent="0.25">
      <c r="D542" s="535" t="str">
        <f xml:space="preserve"> 'Line Items'!D$2387</f>
        <v>[RoU Capex Unindexed Leases Line 18]</v>
      </c>
      <c r="E542" s="102"/>
      <c r="F542" s="140" t="str">
        <f t="shared" si="64"/>
        <v>£000</v>
      </c>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3"/>
      <c r="AE542" s="283"/>
      <c r="AG542" s="283"/>
      <c r="AI542" s="283"/>
      <c r="AK542" s="283"/>
    </row>
    <row r="543" spans="4:37" x14ac:dyDescent="0.25">
      <c r="D543" s="535" t="str">
        <f xml:space="preserve"> 'Line Items'!D$2388</f>
        <v>[RoU Capex Unindexed Leases Line 19]</v>
      </c>
      <c r="E543" s="102"/>
      <c r="F543" s="140" t="str">
        <f t="shared" si="64"/>
        <v>£000</v>
      </c>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E543" s="283"/>
      <c r="AG543" s="283"/>
      <c r="AI543" s="283"/>
      <c r="AK543" s="283"/>
    </row>
    <row r="544" spans="4:37" x14ac:dyDescent="0.25">
      <c r="D544" s="535" t="str">
        <f xml:space="preserve"> 'Line Items'!D$2389</f>
        <v>[RoU Capex Unindexed Leases Line 20]</v>
      </c>
      <c r="E544" s="102"/>
      <c r="F544" s="140" t="str">
        <f t="shared" si="64"/>
        <v>£000</v>
      </c>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E544" s="283"/>
      <c r="AG544" s="283"/>
      <c r="AI544" s="283"/>
      <c r="AK544" s="283"/>
    </row>
    <row r="545" spans="2:37" x14ac:dyDescent="0.25">
      <c r="D545" s="535" t="str">
        <f xml:space="preserve"> 'Line Items'!D$2393</f>
        <v>[RoU Capex Indexed Leases Line 1]</v>
      </c>
      <c r="E545" s="102"/>
      <c r="F545" s="140" t="str">
        <f t="shared" si="64"/>
        <v>£000</v>
      </c>
      <c r="G545" s="283"/>
      <c r="H545" s="283"/>
      <c r="I545" s="538"/>
      <c r="J545" s="538"/>
      <c r="K545" s="538"/>
      <c r="L545" s="538"/>
      <c r="M545" s="538"/>
      <c r="N545" s="538"/>
      <c r="O545" s="538"/>
      <c r="P545" s="538"/>
      <c r="Q545" s="538"/>
      <c r="R545" s="538"/>
      <c r="S545" s="538"/>
      <c r="T545" s="538"/>
      <c r="U545" s="538"/>
      <c r="V545" s="538"/>
      <c r="W545" s="538"/>
      <c r="X545" s="538"/>
      <c r="Y545" s="538"/>
      <c r="Z545" s="538"/>
      <c r="AA545" s="538"/>
      <c r="AB545" s="538"/>
      <c r="AC545" s="538"/>
      <c r="AE545" s="538"/>
      <c r="AG545" s="538"/>
      <c r="AI545" s="538"/>
      <c r="AK545" s="283"/>
    </row>
    <row r="546" spans="2:37" x14ac:dyDescent="0.25">
      <c r="D546" s="535" t="str">
        <f xml:space="preserve"> 'Line Items'!D$2394</f>
        <v>[RoU Capex Indexed Leases Line 2]</v>
      </c>
      <c r="E546" s="102"/>
      <c r="F546" s="140" t="str">
        <f t="shared" si="64"/>
        <v>£000</v>
      </c>
      <c r="G546" s="283"/>
      <c r="H546" s="283"/>
      <c r="I546" s="283"/>
      <c r="J546" s="283"/>
      <c r="K546" s="283"/>
      <c r="L546" s="283"/>
      <c r="M546" s="283"/>
      <c r="N546" s="283"/>
      <c r="O546" s="283"/>
      <c r="P546" s="283"/>
      <c r="Q546" s="283"/>
      <c r="R546" s="283"/>
      <c r="S546" s="283"/>
      <c r="T546" s="283"/>
      <c r="U546" s="283"/>
      <c r="V546" s="283"/>
      <c r="W546" s="283"/>
      <c r="X546" s="283"/>
      <c r="Y546" s="283"/>
      <c r="Z546" s="283"/>
      <c r="AA546" s="283"/>
      <c r="AB546" s="283"/>
      <c r="AC546" s="283"/>
      <c r="AE546" s="283"/>
      <c r="AG546" s="283"/>
      <c r="AI546" s="283"/>
      <c r="AK546" s="283"/>
    </row>
    <row r="547" spans="2:37" x14ac:dyDescent="0.25">
      <c r="D547" s="535" t="str">
        <f xml:space="preserve"> 'Line Items'!D$2395</f>
        <v>[RoU Capex Indexed Leases Line 3]</v>
      </c>
      <c r="E547" s="102"/>
      <c r="F547" s="140" t="str">
        <f t="shared" si="64"/>
        <v>£000</v>
      </c>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E547" s="283"/>
      <c r="AG547" s="283"/>
      <c r="AI547" s="283"/>
      <c r="AK547" s="283"/>
    </row>
    <row r="548" spans="2:37" x14ac:dyDescent="0.25">
      <c r="D548" s="535" t="str">
        <f xml:space="preserve"> 'Line Items'!D$2396</f>
        <v>[RoU Capex Indexed Leases Line 4]</v>
      </c>
      <c r="E548" s="102"/>
      <c r="F548" s="140" t="str">
        <f t="shared" si="64"/>
        <v>£000</v>
      </c>
      <c r="G548" s="283"/>
      <c r="H548" s="283"/>
      <c r="I548" s="283"/>
      <c r="J548" s="283"/>
      <c r="K548" s="283"/>
      <c r="L548" s="283"/>
      <c r="M548" s="283"/>
      <c r="N548" s="283"/>
      <c r="O548" s="283"/>
      <c r="P548" s="283"/>
      <c r="Q548" s="283"/>
      <c r="R548" s="283"/>
      <c r="S548" s="283"/>
      <c r="T548" s="283"/>
      <c r="U548" s="283"/>
      <c r="V548" s="283"/>
      <c r="W548" s="283"/>
      <c r="X548" s="283"/>
      <c r="Y548" s="283"/>
      <c r="Z548" s="283"/>
      <c r="AA548" s="283"/>
      <c r="AB548" s="283"/>
      <c r="AC548" s="283"/>
      <c r="AE548" s="283"/>
      <c r="AG548" s="283"/>
      <c r="AI548" s="283"/>
      <c r="AK548" s="283"/>
    </row>
    <row r="549" spans="2:37" x14ac:dyDescent="0.25">
      <c r="D549" s="535" t="str">
        <f xml:space="preserve"> 'Line Items'!D$2397</f>
        <v>[RoU Capex Indexed Leases Line 5]</v>
      </c>
      <c r="E549" s="102"/>
      <c r="F549" s="140" t="str">
        <f t="shared" si="64"/>
        <v>£000</v>
      </c>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E549" s="283"/>
      <c r="AG549" s="283"/>
      <c r="AI549" s="283"/>
      <c r="AK549" s="283"/>
    </row>
    <row r="550" spans="2:37" x14ac:dyDescent="0.25">
      <c r="D550" s="535" t="str">
        <f xml:space="preserve"> 'Line Items'!D$2398</f>
        <v>[RoU Capex Indexed Leases Line 6]</v>
      </c>
      <c r="E550" s="102"/>
      <c r="F550" s="140" t="str">
        <f t="shared" si="64"/>
        <v>£000</v>
      </c>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E550" s="283"/>
      <c r="AG550" s="283"/>
      <c r="AI550" s="283"/>
      <c r="AK550" s="283"/>
    </row>
    <row r="551" spans="2:37" x14ac:dyDescent="0.25">
      <c r="D551" s="535" t="str">
        <f xml:space="preserve"> 'Line Items'!D$2399</f>
        <v>[RoU Capex Indexed Leases Line 7]</v>
      </c>
      <c r="E551" s="102"/>
      <c r="F551" s="140" t="str">
        <f t="shared" si="64"/>
        <v>£000</v>
      </c>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E551" s="283"/>
      <c r="AG551" s="283"/>
      <c r="AI551" s="283"/>
      <c r="AK551" s="283"/>
    </row>
    <row r="552" spans="2:37" x14ac:dyDescent="0.25">
      <c r="D552" s="535" t="str">
        <f xml:space="preserve"> 'Line Items'!D$2400</f>
        <v>[RoU Capex Indexed Leases Line 8]</v>
      </c>
      <c r="E552" s="102"/>
      <c r="F552" s="140" t="str">
        <f t="shared" si="64"/>
        <v>£000</v>
      </c>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E552" s="283"/>
      <c r="AG552" s="283"/>
      <c r="AI552" s="283"/>
      <c r="AK552" s="283"/>
    </row>
    <row r="553" spans="2:37" x14ac:dyDescent="0.25">
      <c r="D553" s="535" t="str">
        <f xml:space="preserve"> 'Line Items'!D$2401</f>
        <v>[RoU Capex Indexed Leases Line 9]</v>
      </c>
      <c r="E553" s="102"/>
      <c r="F553" s="140" t="str">
        <f t="shared" si="64"/>
        <v>£000</v>
      </c>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E553" s="283"/>
      <c r="AG553" s="283"/>
      <c r="AI553" s="283"/>
      <c r="AK553" s="283"/>
    </row>
    <row r="554" spans="2:37" x14ac:dyDescent="0.25">
      <c r="D554" s="537" t="str">
        <f xml:space="preserve"> 'Line Items'!D$2402</f>
        <v>[RoU Capex Indexed Leases Line 10]</v>
      </c>
      <c r="E554" s="287"/>
      <c r="F554" s="150" t="str">
        <f t="shared" si="64"/>
        <v>£000</v>
      </c>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c r="AE554" s="288"/>
      <c r="AG554" s="288"/>
      <c r="AI554" s="288"/>
      <c r="AK554" s="288"/>
    </row>
    <row r="555" spans="2:37" x14ac:dyDescent="0.25">
      <c r="G555" s="103"/>
      <c r="H555" s="103"/>
      <c r="I555" s="103"/>
      <c r="J555" s="103"/>
      <c r="K555" s="103"/>
      <c r="L555" s="103"/>
      <c r="M555" s="103"/>
      <c r="N555" s="103"/>
      <c r="O555" s="103"/>
      <c r="P555" s="103"/>
      <c r="Q555" s="103"/>
      <c r="R555" s="103"/>
      <c r="S555" s="103"/>
      <c r="T555" s="103"/>
      <c r="U555" s="103"/>
      <c r="V555" s="103"/>
      <c r="W555" s="103"/>
      <c r="X555" s="103"/>
      <c r="Y555" s="103"/>
      <c r="Z555" s="103"/>
      <c r="AA555" s="103"/>
      <c r="AB555" s="103"/>
      <c r="AC555" s="103"/>
      <c r="AE555" s="103"/>
      <c r="AG555" s="103"/>
      <c r="AI555" s="103"/>
      <c r="AK555" s="103"/>
    </row>
    <row r="556" spans="2:37" x14ac:dyDescent="0.25">
      <c r="D556" s="292" t="str">
        <f>"Total "&amp;B523</f>
        <v>Total Additions</v>
      </c>
      <c r="E556" s="308"/>
      <c r="F556" s="309" t="str">
        <f>F554</f>
        <v>£000</v>
      </c>
      <c r="G556" s="310">
        <f t="shared" ref="G556:AC556" si="65">SUM(G525:G554)</f>
        <v>0</v>
      </c>
      <c r="H556" s="310">
        <f t="shared" si="65"/>
        <v>0</v>
      </c>
      <c r="I556" s="310">
        <f t="shared" si="65"/>
        <v>0</v>
      </c>
      <c r="J556" s="310">
        <f t="shared" si="65"/>
        <v>0</v>
      </c>
      <c r="K556" s="310">
        <f t="shared" si="65"/>
        <v>0</v>
      </c>
      <c r="L556" s="310">
        <f t="shared" si="65"/>
        <v>0</v>
      </c>
      <c r="M556" s="310">
        <f t="shared" si="65"/>
        <v>0</v>
      </c>
      <c r="N556" s="310">
        <f t="shared" si="65"/>
        <v>0</v>
      </c>
      <c r="O556" s="310">
        <f t="shared" si="65"/>
        <v>0</v>
      </c>
      <c r="P556" s="310">
        <f t="shared" si="65"/>
        <v>0</v>
      </c>
      <c r="Q556" s="310">
        <f t="shared" si="65"/>
        <v>0</v>
      </c>
      <c r="R556" s="310">
        <f t="shared" si="65"/>
        <v>0</v>
      </c>
      <c r="S556" s="310">
        <f t="shared" si="65"/>
        <v>0</v>
      </c>
      <c r="T556" s="310">
        <f t="shared" si="65"/>
        <v>0</v>
      </c>
      <c r="U556" s="310">
        <f t="shared" si="65"/>
        <v>0</v>
      </c>
      <c r="V556" s="310">
        <f t="shared" si="65"/>
        <v>0</v>
      </c>
      <c r="W556" s="310">
        <f t="shared" si="65"/>
        <v>0</v>
      </c>
      <c r="X556" s="310">
        <f t="shared" si="65"/>
        <v>0</v>
      </c>
      <c r="Y556" s="310">
        <f t="shared" si="65"/>
        <v>0</v>
      </c>
      <c r="Z556" s="310">
        <f t="shared" si="65"/>
        <v>0</v>
      </c>
      <c r="AA556" s="310">
        <f t="shared" si="65"/>
        <v>0</v>
      </c>
      <c r="AB556" s="310">
        <f t="shared" si="65"/>
        <v>0</v>
      </c>
      <c r="AC556" s="310">
        <f t="shared" si="65"/>
        <v>0</v>
      </c>
      <c r="AE556" s="310">
        <f>SUM(AE525:AE554)</f>
        <v>0</v>
      </c>
      <c r="AG556" s="310">
        <f>SUM(AG525:AG554)</f>
        <v>0</v>
      </c>
      <c r="AI556" s="310">
        <f>SUM(AI525:AI554)</f>
        <v>0</v>
      </c>
      <c r="AK556" s="310"/>
    </row>
    <row r="557" spans="2:37" x14ac:dyDescent="0.25">
      <c r="G557" s="103"/>
      <c r="H557" s="103"/>
      <c r="I557" s="103"/>
      <c r="J557" s="103"/>
      <c r="K557" s="103"/>
      <c r="L557" s="103"/>
      <c r="M557" s="103"/>
      <c r="N557" s="103"/>
      <c r="O557" s="103"/>
      <c r="P557" s="103"/>
      <c r="Q557" s="103"/>
      <c r="R557" s="103"/>
      <c r="S557" s="103"/>
      <c r="T557" s="103"/>
      <c r="U557" s="103"/>
      <c r="V557" s="103"/>
      <c r="W557" s="103"/>
      <c r="X557" s="103"/>
      <c r="Y557" s="103"/>
      <c r="Z557" s="103"/>
      <c r="AA557" s="103"/>
      <c r="AB557" s="103"/>
      <c r="AC557" s="103"/>
      <c r="AE557" s="103"/>
      <c r="AG557" s="103"/>
      <c r="AI557" s="103"/>
      <c r="AK557" s="103"/>
    </row>
    <row r="558" spans="2:37" ht="14.4" x14ac:dyDescent="0.25">
      <c r="B558" s="472" t="s">
        <v>705</v>
      </c>
      <c r="C558" s="472"/>
      <c r="D558" s="473"/>
      <c r="E558" s="473"/>
      <c r="F558" s="472"/>
      <c r="G558" s="474"/>
      <c r="H558" s="474"/>
      <c r="I558" s="474"/>
      <c r="J558" s="474"/>
      <c r="K558" s="474"/>
      <c r="L558" s="474"/>
      <c r="M558" s="474"/>
      <c r="N558" s="474"/>
      <c r="O558" s="474"/>
      <c r="P558" s="474"/>
      <c r="Q558" s="474"/>
      <c r="R558" s="474"/>
      <c r="S558" s="474"/>
      <c r="T558" s="474"/>
      <c r="U558" s="474"/>
      <c r="V558" s="474"/>
      <c r="W558" s="474"/>
      <c r="X558" s="474"/>
      <c r="Y558" s="474"/>
      <c r="Z558" s="474"/>
      <c r="AA558" s="474"/>
      <c r="AB558" s="474"/>
      <c r="AC558" s="474"/>
      <c r="AD558" s="474"/>
      <c r="AE558" s="474"/>
      <c r="AF558" s="474"/>
      <c r="AG558" s="474"/>
      <c r="AH558" s="474"/>
      <c r="AI558" s="474"/>
      <c r="AJ558" s="474"/>
      <c r="AK558" s="474"/>
    </row>
    <row r="559" spans="2:37" x14ac:dyDescent="0.25">
      <c r="G559" s="103"/>
      <c r="H559" s="103"/>
      <c r="I559" s="103"/>
      <c r="J559" s="103"/>
      <c r="K559" s="103"/>
      <c r="L559" s="103"/>
      <c r="M559" s="103"/>
      <c r="N559" s="103"/>
      <c r="O559" s="103"/>
      <c r="P559" s="103"/>
      <c r="Q559" s="103"/>
      <c r="R559" s="103"/>
      <c r="S559" s="103"/>
      <c r="T559" s="103"/>
      <c r="U559" s="103"/>
      <c r="V559" s="103"/>
      <c r="W559" s="103"/>
      <c r="X559" s="103"/>
      <c r="Y559" s="103"/>
      <c r="Z559" s="103"/>
      <c r="AA559" s="103"/>
      <c r="AB559" s="103"/>
      <c r="AC559" s="103"/>
      <c r="AE559" s="103"/>
      <c r="AG559" s="103"/>
      <c r="AI559" s="103"/>
      <c r="AK559" s="103"/>
    </row>
    <row r="560" spans="2:37" x14ac:dyDescent="0.25">
      <c r="D560" s="534" t="str">
        <f xml:space="preserve"> 'Line Items'!D$2370</f>
        <v>[RoU Capex Unindexed Leases Line 1]</v>
      </c>
      <c r="E560" s="539"/>
      <c r="F560" s="540" t="s">
        <v>556</v>
      </c>
      <c r="G560" s="542"/>
      <c r="H560" s="542"/>
      <c r="I560" s="542"/>
      <c r="J560" s="542"/>
      <c r="K560" s="542"/>
      <c r="L560" s="542"/>
      <c r="M560" s="542"/>
      <c r="N560" s="542"/>
      <c r="O560" s="542"/>
      <c r="P560" s="542"/>
      <c r="Q560" s="542"/>
      <c r="R560" s="542"/>
      <c r="S560" s="542"/>
      <c r="T560" s="542"/>
      <c r="U560" s="542"/>
      <c r="V560" s="542"/>
      <c r="W560" s="542"/>
      <c r="X560" s="542"/>
      <c r="Y560" s="542"/>
      <c r="Z560" s="542"/>
      <c r="AA560" s="542"/>
      <c r="AB560" s="542"/>
      <c r="AC560" s="542"/>
      <c r="AE560" s="542"/>
      <c r="AG560" s="542"/>
      <c r="AI560" s="542"/>
      <c r="AK560" s="542"/>
    </row>
    <row r="561" spans="4:37" x14ac:dyDescent="0.25">
      <c r="D561" s="535" t="str">
        <f xml:space="preserve"> 'Line Items'!D$2371</f>
        <v>[RoU Capex Unindexed Leases Line 2]</v>
      </c>
      <c r="E561" s="102"/>
      <c r="F561" s="140" t="str">
        <f t="shared" ref="F561:F589" si="66">F560</f>
        <v>£000</v>
      </c>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E561" s="283"/>
      <c r="AG561" s="283"/>
      <c r="AI561" s="283"/>
      <c r="AK561" s="283"/>
    </row>
    <row r="562" spans="4:37" x14ac:dyDescent="0.25">
      <c r="D562" s="535" t="str">
        <f xml:space="preserve"> 'Line Items'!D$2372</f>
        <v>[RoU Capex Unindexed Leases Line 3]</v>
      </c>
      <c r="E562" s="102"/>
      <c r="F562" s="140" t="str">
        <f t="shared" si="66"/>
        <v>£000</v>
      </c>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E562" s="283"/>
      <c r="AG562" s="283"/>
      <c r="AI562" s="283"/>
      <c r="AK562" s="283"/>
    </row>
    <row r="563" spans="4:37" x14ac:dyDescent="0.25">
      <c r="D563" s="535" t="str">
        <f xml:space="preserve"> 'Line Items'!D$2373</f>
        <v>[RoU Capex Unindexed Leases Line 4]</v>
      </c>
      <c r="E563" s="102"/>
      <c r="F563" s="140" t="str">
        <f t="shared" si="66"/>
        <v>£000</v>
      </c>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E563" s="283"/>
      <c r="AG563" s="283"/>
      <c r="AI563" s="283"/>
      <c r="AK563" s="283"/>
    </row>
    <row r="564" spans="4:37" x14ac:dyDescent="0.25">
      <c r="D564" s="535" t="str">
        <f xml:space="preserve"> 'Line Items'!D$2374</f>
        <v>[RoU Capex Unindexed Leases Line 5]</v>
      </c>
      <c r="E564" s="102"/>
      <c r="F564" s="140" t="str">
        <f t="shared" si="66"/>
        <v>£000</v>
      </c>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E564" s="283"/>
      <c r="AG564" s="283"/>
      <c r="AI564" s="283"/>
      <c r="AK564" s="283"/>
    </row>
    <row r="565" spans="4:37" x14ac:dyDescent="0.25">
      <c r="D565" s="535" t="str">
        <f xml:space="preserve"> 'Line Items'!D$2375</f>
        <v>[RoU Capex Unindexed Leases Line 6]</v>
      </c>
      <c r="E565" s="102"/>
      <c r="F565" s="140" t="str">
        <f t="shared" si="66"/>
        <v>£000</v>
      </c>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E565" s="283"/>
      <c r="AG565" s="283"/>
      <c r="AI565" s="283"/>
      <c r="AK565" s="283"/>
    </row>
    <row r="566" spans="4:37" x14ac:dyDescent="0.25">
      <c r="D566" s="535" t="str">
        <f xml:space="preserve"> 'Line Items'!D$2376</f>
        <v>[RoU Capex Unindexed Leases Line 7]</v>
      </c>
      <c r="E566" s="102"/>
      <c r="F566" s="140" t="str">
        <f t="shared" si="66"/>
        <v>£000</v>
      </c>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E566" s="283"/>
      <c r="AG566" s="283"/>
      <c r="AI566" s="283"/>
      <c r="AK566" s="283"/>
    </row>
    <row r="567" spans="4:37" x14ac:dyDescent="0.25">
      <c r="D567" s="535" t="str">
        <f xml:space="preserve"> 'Line Items'!D$2377</f>
        <v>[RoU Capex Unindexed Leases Line 8]</v>
      </c>
      <c r="E567" s="102"/>
      <c r="F567" s="140" t="str">
        <f t="shared" si="66"/>
        <v>£000</v>
      </c>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E567" s="283"/>
      <c r="AG567" s="283"/>
      <c r="AI567" s="283"/>
      <c r="AK567" s="283"/>
    </row>
    <row r="568" spans="4:37" x14ac:dyDescent="0.25">
      <c r="D568" s="535" t="str">
        <f xml:space="preserve"> 'Line Items'!D$2378</f>
        <v>[RoU Capex Unindexed Leases Line 9]</v>
      </c>
      <c r="E568" s="102"/>
      <c r="F568" s="140" t="str">
        <f t="shared" si="66"/>
        <v>£000</v>
      </c>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E568" s="283"/>
      <c r="AG568" s="283"/>
      <c r="AI568" s="283"/>
      <c r="AK568" s="283"/>
    </row>
    <row r="569" spans="4:37" x14ac:dyDescent="0.25">
      <c r="D569" s="535" t="str">
        <f xml:space="preserve"> 'Line Items'!D$2379</f>
        <v>[RoU Capex Unindexed Leases Line 10]</v>
      </c>
      <c r="E569" s="102"/>
      <c r="F569" s="140" t="str">
        <f t="shared" si="66"/>
        <v>£000</v>
      </c>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E569" s="283"/>
      <c r="AG569" s="283"/>
      <c r="AI569" s="283"/>
      <c r="AK569" s="283"/>
    </row>
    <row r="570" spans="4:37" x14ac:dyDescent="0.25">
      <c r="D570" s="535" t="str">
        <f xml:space="preserve"> 'Line Items'!D$2380</f>
        <v>[RoU Capex Unindexed Leases Line 11]</v>
      </c>
      <c r="E570" s="102"/>
      <c r="F570" s="140" t="str">
        <f t="shared" si="66"/>
        <v>£000</v>
      </c>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E570" s="283"/>
      <c r="AG570" s="283"/>
      <c r="AI570" s="283"/>
      <c r="AK570" s="283"/>
    </row>
    <row r="571" spans="4:37" x14ac:dyDescent="0.25">
      <c r="D571" s="535" t="str">
        <f xml:space="preserve"> 'Line Items'!D$2381</f>
        <v>[RoU Capex Unindexed Leases Line 12]</v>
      </c>
      <c r="E571" s="102"/>
      <c r="F571" s="140" t="str">
        <f t="shared" si="66"/>
        <v>£000</v>
      </c>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E571" s="283"/>
      <c r="AG571" s="283"/>
      <c r="AI571" s="283"/>
      <c r="AK571" s="283"/>
    </row>
    <row r="572" spans="4:37" x14ac:dyDescent="0.25">
      <c r="D572" s="535" t="str">
        <f xml:space="preserve"> 'Line Items'!D$2382</f>
        <v>[RoU Capex Unindexed Leases Line 13]</v>
      </c>
      <c r="E572" s="102"/>
      <c r="F572" s="140" t="str">
        <f t="shared" si="66"/>
        <v>£000</v>
      </c>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E572" s="283"/>
      <c r="AG572" s="283"/>
      <c r="AI572" s="283"/>
      <c r="AK572" s="283"/>
    </row>
    <row r="573" spans="4:37" x14ac:dyDescent="0.25">
      <c r="D573" s="535" t="str">
        <f xml:space="preserve"> 'Line Items'!D$2383</f>
        <v>[RoU Capex Unindexed Leases Line 14]</v>
      </c>
      <c r="E573" s="102"/>
      <c r="F573" s="140" t="str">
        <f t="shared" si="66"/>
        <v>£000</v>
      </c>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E573" s="283"/>
      <c r="AG573" s="283"/>
      <c r="AI573" s="283"/>
      <c r="AK573" s="283"/>
    </row>
    <row r="574" spans="4:37" x14ac:dyDescent="0.25">
      <c r="D574" s="535" t="str">
        <f xml:space="preserve"> 'Line Items'!D$2384</f>
        <v>[RoU Capex Unindexed Leases Line 15]</v>
      </c>
      <c r="E574" s="102"/>
      <c r="F574" s="140" t="str">
        <f t="shared" si="66"/>
        <v>£000</v>
      </c>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E574" s="283"/>
      <c r="AG574" s="283"/>
      <c r="AI574" s="283"/>
      <c r="AK574" s="283"/>
    </row>
    <row r="575" spans="4:37" x14ac:dyDescent="0.25">
      <c r="D575" s="535" t="str">
        <f xml:space="preserve"> 'Line Items'!D$2385</f>
        <v>[RoU Capex Unindexed Leases Line 16]</v>
      </c>
      <c r="E575" s="102"/>
      <c r="F575" s="140" t="str">
        <f t="shared" si="66"/>
        <v>£000</v>
      </c>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E575" s="283"/>
      <c r="AG575" s="283"/>
      <c r="AI575" s="283"/>
      <c r="AK575" s="283"/>
    </row>
    <row r="576" spans="4:37" x14ac:dyDescent="0.25">
      <c r="D576" s="535" t="str">
        <f xml:space="preserve"> 'Line Items'!D$2386</f>
        <v>[RoU Capex Unindexed Leases Line 17]</v>
      </c>
      <c r="E576" s="102"/>
      <c r="F576" s="140" t="str">
        <f t="shared" si="66"/>
        <v>£000</v>
      </c>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E576" s="283"/>
      <c r="AG576" s="283"/>
      <c r="AI576" s="283"/>
      <c r="AK576" s="283"/>
    </row>
    <row r="577" spans="4:37" x14ac:dyDescent="0.25">
      <c r="D577" s="535" t="str">
        <f xml:space="preserve"> 'Line Items'!D$2387</f>
        <v>[RoU Capex Unindexed Leases Line 18]</v>
      </c>
      <c r="E577" s="102"/>
      <c r="F577" s="140" t="str">
        <f t="shared" si="66"/>
        <v>£000</v>
      </c>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E577" s="283"/>
      <c r="AG577" s="283"/>
      <c r="AI577" s="283"/>
      <c r="AK577" s="283"/>
    </row>
    <row r="578" spans="4:37" x14ac:dyDescent="0.25">
      <c r="D578" s="535" t="str">
        <f xml:space="preserve"> 'Line Items'!D$2388</f>
        <v>[RoU Capex Unindexed Leases Line 19]</v>
      </c>
      <c r="E578" s="102"/>
      <c r="F578" s="140" t="str">
        <f t="shared" si="66"/>
        <v>£000</v>
      </c>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3"/>
      <c r="AE578" s="283"/>
      <c r="AG578" s="283"/>
      <c r="AI578" s="283"/>
      <c r="AK578" s="283"/>
    </row>
    <row r="579" spans="4:37" x14ac:dyDescent="0.25">
      <c r="D579" s="535" t="str">
        <f xml:space="preserve"> 'Line Items'!D$2389</f>
        <v>[RoU Capex Unindexed Leases Line 20]</v>
      </c>
      <c r="E579" s="102"/>
      <c r="F579" s="140" t="str">
        <f t="shared" si="66"/>
        <v>£000</v>
      </c>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E579" s="283"/>
      <c r="AG579" s="283"/>
      <c r="AI579" s="283"/>
      <c r="AK579" s="283"/>
    </row>
    <row r="580" spans="4:37" x14ac:dyDescent="0.25">
      <c r="D580" s="535" t="str">
        <f xml:space="preserve"> 'Line Items'!D$2393</f>
        <v>[RoU Capex Indexed Leases Line 1]</v>
      </c>
      <c r="E580" s="102"/>
      <c r="F580" s="140" t="str">
        <f t="shared" si="66"/>
        <v>£000</v>
      </c>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E580" s="283"/>
      <c r="AG580" s="283"/>
      <c r="AI580" s="283"/>
      <c r="AK580" s="283"/>
    </row>
    <row r="581" spans="4:37" x14ac:dyDescent="0.25">
      <c r="D581" s="535" t="str">
        <f xml:space="preserve"> 'Line Items'!D$2394</f>
        <v>[RoU Capex Indexed Leases Line 2]</v>
      </c>
      <c r="E581" s="102"/>
      <c r="F581" s="140" t="str">
        <f t="shared" si="66"/>
        <v>£000</v>
      </c>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3"/>
      <c r="AE581" s="283"/>
      <c r="AG581" s="283"/>
      <c r="AI581" s="283"/>
      <c r="AK581" s="283"/>
    </row>
    <row r="582" spans="4:37" x14ac:dyDescent="0.25">
      <c r="D582" s="535" t="str">
        <f xml:space="preserve"> 'Line Items'!D$2395</f>
        <v>[RoU Capex Indexed Leases Line 3]</v>
      </c>
      <c r="E582" s="102"/>
      <c r="F582" s="140" t="str">
        <f t="shared" si="66"/>
        <v>£000</v>
      </c>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3"/>
      <c r="AE582" s="283"/>
      <c r="AG582" s="283"/>
      <c r="AI582" s="283"/>
      <c r="AK582" s="283"/>
    </row>
    <row r="583" spans="4:37" x14ac:dyDescent="0.25">
      <c r="D583" s="535" t="str">
        <f xml:space="preserve"> 'Line Items'!D$2396</f>
        <v>[RoU Capex Indexed Leases Line 4]</v>
      </c>
      <c r="E583" s="102"/>
      <c r="F583" s="140" t="str">
        <f t="shared" si="66"/>
        <v>£000</v>
      </c>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E583" s="283"/>
      <c r="AG583" s="283"/>
      <c r="AI583" s="283"/>
      <c r="AK583" s="283"/>
    </row>
    <row r="584" spans="4:37" x14ac:dyDescent="0.25">
      <c r="D584" s="535" t="str">
        <f xml:space="preserve"> 'Line Items'!D$2397</f>
        <v>[RoU Capex Indexed Leases Line 5]</v>
      </c>
      <c r="E584" s="102"/>
      <c r="F584" s="140" t="str">
        <f t="shared" si="66"/>
        <v>£000</v>
      </c>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E584" s="283"/>
      <c r="AG584" s="283"/>
      <c r="AI584" s="283"/>
      <c r="AK584" s="283"/>
    </row>
    <row r="585" spans="4:37" x14ac:dyDescent="0.25">
      <c r="D585" s="535" t="str">
        <f xml:space="preserve"> 'Line Items'!D$2398</f>
        <v>[RoU Capex Indexed Leases Line 6]</v>
      </c>
      <c r="E585" s="102"/>
      <c r="F585" s="140" t="str">
        <f t="shared" si="66"/>
        <v>£000</v>
      </c>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3"/>
      <c r="AE585" s="283"/>
      <c r="AG585" s="283"/>
      <c r="AI585" s="283"/>
      <c r="AK585" s="283"/>
    </row>
    <row r="586" spans="4:37" x14ac:dyDescent="0.25">
      <c r="D586" s="535" t="str">
        <f xml:space="preserve"> 'Line Items'!D$2399</f>
        <v>[RoU Capex Indexed Leases Line 7]</v>
      </c>
      <c r="E586" s="102"/>
      <c r="F586" s="140" t="str">
        <f t="shared" si="66"/>
        <v>£000</v>
      </c>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E586" s="283"/>
      <c r="AG586" s="283"/>
      <c r="AI586" s="283"/>
      <c r="AK586" s="283"/>
    </row>
    <row r="587" spans="4:37" x14ac:dyDescent="0.25">
      <c r="D587" s="535" t="str">
        <f xml:space="preserve"> 'Line Items'!D$2400</f>
        <v>[RoU Capex Indexed Leases Line 8]</v>
      </c>
      <c r="E587" s="102"/>
      <c r="F587" s="140" t="str">
        <f t="shared" si="66"/>
        <v>£000</v>
      </c>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E587" s="283"/>
      <c r="AG587" s="283"/>
      <c r="AI587" s="283"/>
      <c r="AK587" s="283"/>
    </row>
    <row r="588" spans="4:37" x14ac:dyDescent="0.25">
      <c r="D588" s="535" t="str">
        <f xml:space="preserve"> 'Line Items'!D$2401</f>
        <v>[RoU Capex Indexed Leases Line 9]</v>
      </c>
      <c r="E588" s="102"/>
      <c r="F588" s="140" t="str">
        <f t="shared" si="66"/>
        <v>£000</v>
      </c>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E588" s="283"/>
      <c r="AG588" s="283"/>
      <c r="AI588" s="283"/>
      <c r="AK588" s="283"/>
    </row>
    <row r="589" spans="4:37" x14ac:dyDescent="0.25">
      <c r="D589" s="537" t="str">
        <f xml:space="preserve"> 'Line Items'!D$2402</f>
        <v>[RoU Capex Indexed Leases Line 10]</v>
      </c>
      <c r="E589" s="287"/>
      <c r="F589" s="150" t="str">
        <f t="shared" si="66"/>
        <v>£000</v>
      </c>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c r="AE589" s="288"/>
      <c r="AG589" s="288"/>
      <c r="AI589" s="288"/>
      <c r="AK589" s="288"/>
    </row>
    <row r="590" spans="4:37" x14ac:dyDescent="0.25">
      <c r="G590" s="103"/>
      <c r="H590" s="103"/>
      <c r="I590" s="103"/>
      <c r="J590" s="103"/>
      <c r="K590" s="103"/>
      <c r="L590" s="103"/>
      <c r="M590" s="103"/>
      <c r="N590" s="103"/>
      <c r="O590" s="103"/>
      <c r="P590" s="103"/>
      <c r="Q590" s="103"/>
      <c r="R590" s="103"/>
      <c r="S590" s="103"/>
      <c r="T590" s="103"/>
      <c r="U590" s="103"/>
      <c r="V590" s="103"/>
      <c r="W590" s="103"/>
      <c r="X590" s="103"/>
      <c r="Y590" s="103"/>
      <c r="Z590" s="103"/>
      <c r="AA590" s="103"/>
      <c r="AB590" s="103"/>
      <c r="AC590" s="103"/>
      <c r="AE590" s="103"/>
      <c r="AG590" s="103"/>
      <c r="AI590" s="103"/>
      <c r="AK590" s="103"/>
    </row>
    <row r="591" spans="4:37" x14ac:dyDescent="0.25">
      <c r="D591" s="292" t="str">
        <f>"Total "&amp;B558</f>
        <v>Total Adjustments</v>
      </c>
      <c r="E591" s="308"/>
      <c r="F591" s="309" t="str">
        <f>F589</f>
        <v>£000</v>
      </c>
      <c r="G591" s="310">
        <f t="shared" ref="G591:AC591" si="67">SUM(G560:G589)</f>
        <v>0</v>
      </c>
      <c r="H591" s="310">
        <f t="shared" si="67"/>
        <v>0</v>
      </c>
      <c r="I591" s="310">
        <f t="shared" si="67"/>
        <v>0</v>
      </c>
      <c r="J591" s="310">
        <f t="shared" si="67"/>
        <v>0</v>
      </c>
      <c r="K591" s="310">
        <f t="shared" si="67"/>
        <v>0</v>
      </c>
      <c r="L591" s="310">
        <f t="shared" si="67"/>
        <v>0</v>
      </c>
      <c r="M591" s="310">
        <f t="shared" si="67"/>
        <v>0</v>
      </c>
      <c r="N591" s="310">
        <f t="shared" si="67"/>
        <v>0</v>
      </c>
      <c r="O591" s="310">
        <f t="shared" si="67"/>
        <v>0</v>
      </c>
      <c r="P591" s="310">
        <f t="shared" si="67"/>
        <v>0</v>
      </c>
      <c r="Q591" s="310">
        <f t="shared" si="67"/>
        <v>0</v>
      </c>
      <c r="R591" s="310">
        <f t="shared" si="67"/>
        <v>0</v>
      </c>
      <c r="S591" s="310">
        <f t="shared" si="67"/>
        <v>0</v>
      </c>
      <c r="T591" s="310">
        <f t="shared" si="67"/>
        <v>0</v>
      </c>
      <c r="U591" s="310">
        <f t="shared" si="67"/>
        <v>0</v>
      </c>
      <c r="V591" s="310">
        <f t="shared" si="67"/>
        <v>0</v>
      </c>
      <c r="W591" s="310">
        <f t="shared" si="67"/>
        <v>0</v>
      </c>
      <c r="X591" s="310">
        <f t="shared" si="67"/>
        <v>0</v>
      </c>
      <c r="Y591" s="310">
        <f t="shared" si="67"/>
        <v>0</v>
      </c>
      <c r="Z591" s="310">
        <f t="shared" si="67"/>
        <v>0</v>
      </c>
      <c r="AA591" s="310">
        <f t="shared" si="67"/>
        <v>0</v>
      </c>
      <c r="AB591" s="310">
        <f t="shared" si="67"/>
        <v>0</v>
      </c>
      <c r="AC591" s="310">
        <f t="shared" si="67"/>
        <v>0</v>
      </c>
      <c r="AE591" s="310">
        <f>SUM(AE560:AE589)</f>
        <v>0</v>
      </c>
      <c r="AG591" s="310">
        <f>SUM(AG560:AG589)</f>
        <v>0</v>
      </c>
      <c r="AI591" s="310">
        <f>SUM(AI560:AI589)</f>
        <v>0</v>
      </c>
      <c r="AK591" s="310"/>
    </row>
    <row r="592" spans="4:37" x14ac:dyDescent="0.25">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E592" s="103"/>
      <c r="AG592" s="103"/>
      <c r="AI592" s="103"/>
      <c r="AK592" s="103"/>
    </row>
    <row r="593" spans="2:37" ht="14.4" x14ac:dyDescent="0.25">
      <c r="B593" s="472" t="s">
        <v>706</v>
      </c>
      <c r="C593" s="472"/>
      <c r="D593" s="473"/>
      <c r="E593" s="473"/>
      <c r="F593" s="472"/>
      <c r="G593" s="474"/>
      <c r="H593" s="474"/>
      <c r="I593" s="474"/>
      <c r="J593" s="474"/>
      <c r="K593" s="474"/>
      <c r="L593" s="474"/>
      <c r="M593" s="474"/>
      <c r="N593" s="474"/>
      <c r="O593" s="474"/>
      <c r="P593" s="474"/>
      <c r="Q593" s="474"/>
      <c r="R593" s="474"/>
      <c r="S593" s="474"/>
      <c r="T593" s="474"/>
      <c r="U593" s="474"/>
      <c r="V593" s="474"/>
      <c r="W593" s="474"/>
      <c r="X593" s="474"/>
      <c r="Y593" s="474"/>
      <c r="Z593" s="474"/>
      <c r="AA593" s="474"/>
      <c r="AB593" s="474"/>
      <c r="AC593" s="474"/>
      <c r="AE593" s="474"/>
      <c r="AG593" s="474"/>
      <c r="AI593" s="474"/>
      <c r="AK593" s="474"/>
    </row>
    <row r="594" spans="2:37" x14ac:dyDescent="0.25">
      <c r="G594" s="103"/>
      <c r="H594" s="103"/>
      <c r="I594" s="103"/>
      <c r="J594" s="103"/>
      <c r="K594" s="103"/>
      <c r="L594" s="103"/>
      <c r="M594" s="103"/>
      <c r="N594" s="103"/>
      <c r="O594" s="103"/>
      <c r="P594" s="103"/>
      <c r="Q594" s="103"/>
      <c r="R594" s="103"/>
      <c r="S594" s="103"/>
      <c r="T594" s="103"/>
      <c r="U594" s="103"/>
      <c r="V594" s="103"/>
      <c r="W594" s="103"/>
      <c r="X594" s="103"/>
      <c r="Y594" s="103"/>
      <c r="Z594" s="103"/>
      <c r="AA594" s="103"/>
      <c r="AB594" s="103"/>
      <c r="AC594" s="103"/>
      <c r="AE594" s="103"/>
      <c r="AG594" s="103"/>
      <c r="AI594" s="103"/>
      <c r="AK594" s="103"/>
    </row>
    <row r="595" spans="2:37" x14ac:dyDescent="0.25">
      <c r="D595" s="534" t="str">
        <f xml:space="preserve"> 'Line Items'!D$2370</f>
        <v>[RoU Capex Unindexed Leases Line 1]</v>
      </c>
      <c r="E595" s="539"/>
      <c r="F595" s="540" t="s">
        <v>556</v>
      </c>
      <c r="G595" s="542"/>
      <c r="H595" s="542"/>
      <c r="I595" s="542"/>
      <c r="J595" s="542"/>
      <c r="K595" s="542"/>
      <c r="L595" s="542"/>
      <c r="M595" s="542"/>
      <c r="N595" s="542"/>
      <c r="O595" s="542"/>
      <c r="P595" s="542"/>
      <c r="Q595" s="542"/>
      <c r="R595" s="542"/>
      <c r="S595" s="542"/>
      <c r="T595" s="542"/>
      <c r="U595" s="542"/>
      <c r="V595" s="542"/>
      <c r="W595" s="542"/>
      <c r="X595" s="542"/>
      <c r="Y595" s="542"/>
      <c r="Z595" s="542"/>
      <c r="AA595" s="542"/>
      <c r="AB595" s="542"/>
      <c r="AC595" s="542"/>
      <c r="AE595" s="542"/>
      <c r="AG595" s="542"/>
      <c r="AI595" s="542"/>
      <c r="AK595" s="542"/>
    </row>
    <row r="596" spans="2:37" x14ac:dyDescent="0.25">
      <c r="D596" s="535" t="str">
        <f xml:space="preserve"> 'Line Items'!D$2371</f>
        <v>[RoU Capex Unindexed Leases Line 2]</v>
      </c>
      <c r="E596" s="102"/>
      <c r="F596" s="140" t="str">
        <f t="shared" ref="F596:F624" si="68">F595</f>
        <v>£000</v>
      </c>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E596" s="283"/>
      <c r="AG596" s="283"/>
      <c r="AI596" s="283"/>
      <c r="AK596" s="283"/>
    </row>
    <row r="597" spans="2:37" x14ac:dyDescent="0.25">
      <c r="D597" s="535" t="str">
        <f xml:space="preserve"> 'Line Items'!D$2372</f>
        <v>[RoU Capex Unindexed Leases Line 3]</v>
      </c>
      <c r="E597" s="102"/>
      <c r="F597" s="140" t="str">
        <f t="shared" si="68"/>
        <v>£000</v>
      </c>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E597" s="283"/>
      <c r="AG597" s="283"/>
      <c r="AI597" s="283"/>
      <c r="AK597" s="283"/>
    </row>
    <row r="598" spans="2:37" x14ac:dyDescent="0.25">
      <c r="D598" s="535" t="str">
        <f xml:space="preserve"> 'Line Items'!D$2373</f>
        <v>[RoU Capex Unindexed Leases Line 4]</v>
      </c>
      <c r="E598" s="102"/>
      <c r="F598" s="140" t="str">
        <f t="shared" si="68"/>
        <v>£000</v>
      </c>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E598" s="283"/>
      <c r="AG598" s="283"/>
      <c r="AI598" s="283"/>
      <c r="AK598" s="283"/>
    </row>
    <row r="599" spans="2:37" x14ac:dyDescent="0.25">
      <c r="D599" s="535" t="str">
        <f xml:space="preserve"> 'Line Items'!D$2374</f>
        <v>[RoU Capex Unindexed Leases Line 5]</v>
      </c>
      <c r="E599" s="102"/>
      <c r="F599" s="140" t="str">
        <f t="shared" si="68"/>
        <v>£000</v>
      </c>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E599" s="283"/>
      <c r="AG599" s="283"/>
      <c r="AI599" s="283"/>
      <c r="AK599" s="283"/>
    </row>
    <row r="600" spans="2:37" x14ac:dyDescent="0.25">
      <c r="D600" s="535" t="str">
        <f xml:space="preserve"> 'Line Items'!D$2375</f>
        <v>[RoU Capex Unindexed Leases Line 6]</v>
      </c>
      <c r="E600" s="102"/>
      <c r="F600" s="140" t="str">
        <f t="shared" si="68"/>
        <v>£000</v>
      </c>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E600" s="283"/>
      <c r="AG600" s="283"/>
      <c r="AI600" s="283"/>
      <c r="AK600" s="283"/>
    </row>
    <row r="601" spans="2:37" x14ac:dyDescent="0.25">
      <c r="D601" s="535" t="str">
        <f xml:space="preserve"> 'Line Items'!D$2376</f>
        <v>[RoU Capex Unindexed Leases Line 7]</v>
      </c>
      <c r="E601" s="102"/>
      <c r="F601" s="140" t="str">
        <f t="shared" si="68"/>
        <v>£000</v>
      </c>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E601" s="283"/>
      <c r="AG601" s="283"/>
      <c r="AI601" s="283"/>
      <c r="AK601" s="283"/>
    </row>
    <row r="602" spans="2:37" x14ac:dyDescent="0.25">
      <c r="D602" s="535" t="str">
        <f xml:space="preserve"> 'Line Items'!D$2377</f>
        <v>[RoU Capex Unindexed Leases Line 8]</v>
      </c>
      <c r="E602" s="102"/>
      <c r="F602" s="140" t="str">
        <f t="shared" si="68"/>
        <v>£000</v>
      </c>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E602" s="283"/>
      <c r="AG602" s="283"/>
      <c r="AI602" s="283"/>
      <c r="AK602" s="283"/>
    </row>
    <row r="603" spans="2:37" x14ac:dyDescent="0.25">
      <c r="D603" s="535" t="str">
        <f xml:space="preserve"> 'Line Items'!D$2378</f>
        <v>[RoU Capex Unindexed Leases Line 9]</v>
      </c>
      <c r="E603" s="102"/>
      <c r="F603" s="140" t="str">
        <f t="shared" si="68"/>
        <v>£000</v>
      </c>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E603" s="283"/>
      <c r="AG603" s="283"/>
      <c r="AI603" s="283"/>
      <c r="AK603" s="283"/>
    </row>
    <row r="604" spans="2:37" x14ac:dyDescent="0.25">
      <c r="D604" s="535" t="str">
        <f xml:space="preserve"> 'Line Items'!D$2379</f>
        <v>[RoU Capex Unindexed Leases Line 10]</v>
      </c>
      <c r="E604" s="102"/>
      <c r="F604" s="140" t="str">
        <f t="shared" si="68"/>
        <v>£000</v>
      </c>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E604" s="283"/>
      <c r="AG604" s="283"/>
      <c r="AI604" s="283"/>
      <c r="AK604" s="283"/>
    </row>
    <row r="605" spans="2:37" x14ac:dyDescent="0.25">
      <c r="D605" s="535" t="str">
        <f xml:space="preserve"> 'Line Items'!D$2380</f>
        <v>[RoU Capex Unindexed Leases Line 11]</v>
      </c>
      <c r="E605" s="102"/>
      <c r="F605" s="140" t="str">
        <f t="shared" si="68"/>
        <v>£000</v>
      </c>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E605" s="283"/>
      <c r="AG605" s="283"/>
      <c r="AI605" s="283"/>
      <c r="AK605" s="283"/>
    </row>
    <row r="606" spans="2:37" x14ac:dyDescent="0.25">
      <c r="D606" s="535" t="str">
        <f xml:space="preserve"> 'Line Items'!D$2381</f>
        <v>[RoU Capex Unindexed Leases Line 12]</v>
      </c>
      <c r="E606" s="102"/>
      <c r="F606" s="140" t="str">
        <f t="shared" si="68"/>
        <v>£000</v>
      </c>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E606" s="283"/>
      <c r="AG606" s="283"/>
      <c r="AI606" s="283"/>
      <c r="AK606" s="283"/>
    </row>
    <row r="607" spans="2:37" x14ac:dyDescent="0.25">
      <c r="D607" s="535" t="str">
        <f xml:space="preserve"> 'Line Items'!D$2382</f>
        <v>[RoU Capex Unindexed Leases Line 13]</v>
      </c>
      <c r="E607" s="102"/>
      <c r="F607" s="140" t="str">
        <f t="shared" si="68"/>
        <v>£000</v>
      </c>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E607" s="283"/>
      <c r="AG607" s="283"/>
      <c r="AI607" s="283"/>
      <c r="AK607" s="283"/>
    </row>
    <row r="608" spans="2:37" x14ac:dyDescent="0.25">
      <c r="D608" s="535" t="str">
        <f xml:space="preserve"> 'Line Items'!D$2383</f>
        <v>[RoU Capex Unindexed Leases Line 14]</v>
      </c>
      <c r="E608" s="102"/>
      <c r="F608" s="140" t="str">
        <f t="shared" si="68"/>
        <v>£000</v>
      </c>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E608" s="283"/>
      <c r="AG608" s="283"/>
      <c r="AI608" s="283"/>
      <c r="AK608" s="283"/>
    </row>
    <row r="609" spans="4:37" x14ac:dyDescent="0.25">
      <c r="D609" s="535" t="str">
        <f xml:space="preserve"> 'Line Items'!D$2384</f>
        <v>[RoU Capex Unindexed Leases Line 15]</v>
      </c>
      <c r="E609" s="102"/>
      <c r="F609" s="140" t="str">
        <f t="shared" si="68"/>
        <v>£000</v>
      </c>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E609" s="283"/>
      <c r="AG609" s="283"/>
      <c r="AI609" s="283"/>
      <c r="AK609" s="283"/>
    </row>
    <row r="610" spans="4:37" x14ac:dyDescent="0.25">
      <c r="D610" s="535" t="str">
        <f xml:space="preserve"> 'Line Items'!D$2385</f>
        <v>[RoU Capex Unindexed Leases Line 16]</v>
      </c>
      <c r="E610" s="102"/>
      <c r="F610" s="140" t="str">
        <f t="shared" si="68"/>
        <v>£000</v>
      </c>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E610" s="283"/>
      <c r="AG610" s="283"/>
      <c r="AI610" s="283"/>
      <c r="AK610" s="283"/>
    </row>
    <row r="611" spans="4:37" x14ac:dyDescent="0.25">
      <c r="D611" s="535" t="str">
        <f xml:space="preserve"> 'Line Items'!D$2386</f>
        <v>[RoU Capex Unindexed Leases Line 17]</v>
      </c>
      <c r="E611" s="102"/>
      <c r="F611" s="140" t="str">
        <f t="shared" si="68"/>
        <v>£000</v>
      </c>
      <c r="G611" s="283"/>
      <c r="H611" s="283"/>
      <c r="I611" s="283"/>
      <c r="J611" s="283"/>
      <c r="K611" s="283"/>
      <c r="L611" s="283"/>
      <c r="M611" s="283"/>
      <c r="N611" s="283"/>
      <c r="O611" s="283"/>
      <c r="P611" s="283"/>
      <c r="Q611" s="283"/>
      <c r="R611" s="283"/>
      <c r="S611" s="283"/>
      <c r="T611" s="283"/>
      <c r="U611" s="283"/>
      <c r="V611" s="283"/>
      <c r="W611" s="283"/>
      <c r="X611" s="283"/>
      <c r="Y611" s="283"/>
      <c r="Z611" s="283"/>
      <c r="AA611" s="283"/>
      <c r="AB611" s="283"/>
      <c r="AC611" s="283"/>
      <c r="AE611" s="283"/>
      <c r="AG611" s="283"/>
      <c r="AI611" s="283"/>
      <c r="AK611" s="283"/>
    </row>
    <row r="612" spans="4:37" x14ac:dyDescent="0.25">
      <c r="D612" s="535" t="str">
        <f xml:space="preserve"> 'Line Items'!D$2387</f>
        <v>[RoU Capex Unindexed Leases Line 18]</v>
      </c>
      <c r="E612" s="102"/>
      <c r="F612" s="140" t="str">
        <f t="shared" si="68"/>
        <v>£000</v>
      </c>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E612" s="283"/>
      <c r="AG612" s="283"/>
      <c r="AI612" s="283"/>
      <c r="AK612" s="283"/>
    </row>
    <row r="613" spans="4:37" x14ac:dyDescent="0.25">
      <c r="D613" s="535" t="str">
        <f xml:space="preserve"> 'Line Items'!D$2388</f>
        <v>[RoU Capex Unindexed Leases Line 19]</v>
      </c>
      <c r="E613" s="102"/>
      <c r="F613" s="140" t="str">
        <f t="shared" si="68"/>
        <v>£000</v>
      </c>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E613" s="283"/>
      <c r="AG613" s="283"/>
      <c r="AI613" s="283"/>
      <c r="AK613" s="283"/>
    </row>
    <row r="614" spans="4:37" x14ac:dyDescent="0.25">
      <c r="D614" s="535" t="str">
        <f xml:space="preserve"> 'Line Items'!D$2389</f>
        <v>[RoU Capex Unindexed Leases Line 20]</v>
      </c>
      <c r="E614" s="102"/>
      <c r="F614" s="140" t="str">
        <f t="shared" si="68"/>
        <v>£000</v>
      </c>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E614" s="283"/>
      <c r="AG614" s="283"/>
      <c r="AI614" s="283"/>
      <c r="AK614" s="283"/>
    </row>
    <row r="615" spans="4:37" x14ac:dyDescent="0.25">
      <c r="D615" s="535" t="str">
        <f xml:space="preserve"> 'Line Items'!D$2393</f>
        <v>[RoU Capex Indexed Leases Line 1]</v>
      </c>
      <c r="E615" s="102"/>
      <c r="F615" s="140" t="str">
        <f t="shared" si="68"/>
        <v>£000</v>
      </c>
      <c r="G615" s="283"/>
      <c r="H615" s="283"/>
      <c r="I615" s="538"/>
      <c r="J615" s="538"/>
      <c r="K615" s="538"/>
      <c r="L615" s="538"/>
      <c r="M615" s="538"/>
      <c r="N615" s="538"/>
      <c r="O615" s="538"/>
      <c r="P615" s="538"/>
      <c r="Q615" s="538"/>
      <c r="R615" s="538"/>
      <c r="S615" s="538"/>
      <c r="T615" s="538"/>
      <c r="U615" s="538"/>
      <c r="V615" s="538"/>
      <c r="W615" s="538"/>
      <c r="X615" s="538"/>
      <c r="Y615" s="538"/>
      <c r="Z615" s="538"/>
      <c r="AA615" s="538"/>
      <c r="AB615" s="538"/>
      <c r="AC615" s="538"/>
      <c r="AE615" s="538"/>
      <c r="AG615" s="538"/>
      <c r="AI615" s="538"/>
      <c r="AK615" s="283"/>
    </row>
    <row r="616" spans="4:37" x14ac:dyDescent="0.25">
      <c r="D616" s="535" t="str">
        <f xml:space="preserve"> 'Line Items'!D$2394</f>
        <v>[RoU Capex Indexed Leases Line 2]</v>
      </c>
      <c r="E616" s="102"/>
      <c r="F616" s="140" t="str">
        <f t="shared" si="68"/>
        <v>£000</v>
      </c>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E616" s="283"/>
      <c r="AG616" s="283"/>
      <c r="AI616" s="283"/>
      <c r="AK616" s="283"/>
    </row>
    <row r="617" spans="4:37" x14ac:dyDescent="0.25">
      <c r="D617" s="535" t="str">
        <f xml:space="preserve"> 'Line Items'!D$2395</f>
        <v>[RoU Capex Indexed Leases Line 3]</v>
      </c>
      <c r="E617" s="102"/>
      <c r="F617" s="140" t="str">
        <f t="shared" si="68"/>
        <v>£000</v>
      </c>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E617" s="283"/>
      <c r="AG617" s="283"/>
      <c r="AI617" s="283"/>
      <c r="AK617" s="283"/>
    </row>
    <row r="618" spans="4:37" x14ac:dyDescent="0.25">
      <c r="D618" s="535" t="str">
        <f xml:space="preserve"> 'Line Items'!D$2396</f>
        <v>[RoU Capex Indexed Leases Line 4]</v>
      </c>
      <c r="E618" s="102"/>
      <c r="F618" s="140" t="str">
        <f t="shared" si="68"/>
        <v>£000</v>
      </c>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E618" s="283"/>
      <c r="AG618" s="283"/>
      <c r="AI618" s="283"/>
      <c r="AK618" s="283"/>
    </row>
    <row r="619" spans="4:37" x14ac:dyDescent="0.25">
      <c r="D619" s="535" t="str">
        <f xml:space="preserve"> 'Line Items'!D$2397</f>
        <v>[RoU Capex Indexed Leases Line 5]</v>
      </c>
      <c r="E619" s="102"/>
      <c r="F619" s="140" t="str">
        <f t="shared" si="68"/>
        <v>£000</v>
      </c>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E619" s="283"/>
      <c r="AG619" s="283"/>
      <c r="AI619" s="283"/>
      <c r="AK619" s="283"/>
    </row>
    <row r="620" spans="4:37" x14ac:dyDescent="0.25">
      <c r="D620" s="535" t="str">
        <f xml:space="preserve"> 'Line Items'!D$2398</f>
        <v>[RoU Capex Indexed Leases Line 6]</v>
      </c>
      <c r="E620" s="102"/>
      <c r="F620" s="140" t="str">
        <f t="shared" si="68"/>
        <v>£000</v>
      </c>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E620" s="283"/>
      <c r="AG620" s="283"/>
      <c r="AI620" s="283"/>
      <c r="AK620" s="283"/>
    </row>
    <row r="621" spans="4:37" x14ac:dyDescent="0.25">
      <c r="D621" s="535" t="str">
        <f xml:space="preserve"> 'Line Items'!D$2399</f>
        <v>[RoU Capex Indexed Leases Line 7]</v>
      </c>
      <c r="E621" s="102"/>
      <c r="F621" s="140" t="str">
        <f t="shared" si="68"/>
        <v>£000</v>
      </c>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E621" s="283"/>
      <c r="AG621" s="283"/>
      <c r="AI621" s="283"/>
      <c r="AK621" s="283"/>
    </row>
    <row r="622" spans="4:37" x14ac:dyDescent="0.25">
      <c r="D622" s="535" t="str">
        <f xml:space="preserve"> 'Line Items'!D$2400</f>
        <v>[RoU Capex Indexed Leases Line 8]</v>
      </c>
      <c r="E622" s="102"/>
      <c r="F622" s="140" t="str">
        <f t="shared" si="68"/>
        <v>£000</v>
      </c>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E622" s="283"/>
      <c r="AG622" s="283"/>
      <c r="AI622" s="283"/>
      <c r="AK622" s="283"/>
    </row>
    <row r="623" spans="4:37" x14ac:dyDescent="0.25">
      <c r="D623" s="535" t="str">
        <f xml:space="preserve"> 'Line Items'!D$2401</f>
        <v>[RoU Capex Indexed Leases Line 9]</v>
      </c>
      <c r="E623" s="102"/>
      <c r="F623" s="140" t="str">
        <f t="shared" si="68"/>
        <v>£000</v>
      </c>
      <c r="G623" s="283"/>
      <c r="H623" s="283"/>
      <c r="I623" s="283"/>
      <c r="J623" s="283"/>
      <c r="K623" s="283"/>
      <c r="L623" s="283"/>
      <c r="M623" s="283"/>
      <c r="N623" s="283"/>
      <c r="O623" s="283"/>
      <c r="P623" s="283"/>
      <c r="Q623" s="283"/>
      <c r="R623" s="283"/>
      <c r="S623" s="283"/>
      <c r="T623" s="283"/>
      <c r="U623" s="283"/>
      <c r="V623" s="283"/>
      <c r="W623" s="283"/>
      <c r="X623" s="283"/>
      <c r="Y623" s="283"/>
      <c r="Z623" s="283"/>
      <c r="AA623" s="283"/>
      <c r="AB623" s="283"/>
      <c r="AC623" s="283"/>
      <c r="AE623" s="283"/>
      <c r="AG623" s="283"/>
      <c r="AI623" s="283"/>
      <c r="AK623" s="283"/>
    </row>
    <row r="624" spans="4:37" x14ac:dyDescent="0.25">
      <c r="D624" s="537" t="str">
        <f xml:space="preserve"> 'Line Items'!D$2402</f>
        <v>[RoU Capex Indexed Leases Line 10]</v>
      </c>
      <c r="E624" s="287"/>
      <c r="F624" s="150" t="str">
        <f t="shared" si="68"/>
        <v>£000</v>
      </c>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E624" s="288"/>
      <c r="AG624" s="288"/>
      <c r="AI624" s="288"/>
      <c r="AK624" s="288"/>
    </row>
    <row r="625" spans="2:37" x14ac:dyDescent="0.25">
      <c r="G625" s="103"/>
      <c r="H625" s="103"/>
      <c r="I625" s="103"/>
      <c r="J625" s="103"/>
      <c r="K625" s="103"/>
      <c r="L625" s="103"/>
      <c r="M625" s="103"/>
      <c r="N625" s="103"/>
      <c r="O625" s="103"/>
      <c r="P625" s="103"/>
      <c r="Q625" s="103"/>
      <c r="R625" s="103"/>
      <c r="S625" s="103"/>
      <c r="T625" s="103"/>
      <c r="U625" s="103"/>
      <c r="V625" s="103"/>
      <c r="W625" s="103"/>
      <c r="X625" s="103"/>
      <c r="Y625" s="103"/>
      <c r="Z625" s="103"/>
      <c r="AA625" s="103"/>
      <c r="AB625" s="103"/>
      <c r="AC625" s="103"/>
      <c r="AE625" s="103"/>
      <c r="AG625" s="103"/>
      <c r="AI625" s="103"/>
      <c r="AK625" s="103"/>
    </row>
    <row r="626" spans="2:37" x14ac:dyDescent="0.25">
      <c r="D626" s="292" t="str">
        <f>"Total "&amp;B593</f>
        <v>Total RoU Asset Lease Liability Interest Charge</v>
      </c>
      <c r="E626" s="308"/>
      <c r="F626" s="309" t="str">
        <f>F624</f>
        <v>£000</v>
      </c>
      <c r="G626" s="310">
        <f t="shared" ref="G626:AC626" si="69">SUM(G595:G624)</f>
        <v>0</v>
      </c>
      <c r="H626" s="310">
        <f t="shared" si="69"/>
        <v>0</v>
      </c>
      <c r="I626" s="310">
        <f t="shared" si="69"/>
        <v>0</v>
      </c>
      <c r="J626" s="310">
        <f t="shared" si="69"/>
        <v>0</v>
      </c>
      <c r="K626" s="310">
        <f t="shared" si="69"/>
        <v>0</v>
      </c>
      <c r="L626" s="310">
        <f t="shared" si="69"/>
        <v>0</v>
      </c>
      <c r="M626" s="310">
        <f t="shared" si="69"/>
        <v>0</v>
      </c>
      <c r="N626" s="310">
        <f t="shared" si="69"/>
        <v>0</v>
      </c>
      <c r="O626" s="310">
        <f t="shared" si="69"/>
        <v>0</v>
      </c>
      <c r="P626" s="310">
        <f t="shared" si="69"/>
        <v>0</v>
      </c>
      <c r="Q626" s="310">
        <f t="shared" si="69"/>
        <v>0</v>
      </c>
      <c r="R626" s="310">
        <f t="shared" si="69"/>
        <v>0</v>
      </c>
      <c r="S626" s="310">
        <f t="shared" si="69"/>
        <v>0</v>
      </c>
      <c r="T626" s="310">
        <f t="shared" si="69"/>
        <v>0</v>
      </c>
      <c r="U626" s="310">
        <f t="shared" si="69"/>
        <v>0</v>
      </c>
      <c r="V626" s="310">
        <f t="shared" si="69"/>
        <v>0</v>
      </c>
      <c r="W626" s="310">
        <f t="shared" si="69"/>
        <v>0</v>
      </c>
      <c r="X626" s="310">
        <f t="shared" si="69"/>
        <v>0</v>
      </c>
      <c r="Y626" s="310">
        <f t="shared" si="69"/>
        <v>0</v>
      </c>
      <c r="Z626" s="310">
        <f t="shared" si="69"/>
        <v>0</v>
      </c>
      <c r="AA626" s="310">
        <f t="shared" si="69"/>
        <v>0</v>
      </c>
      <c r="AB626" s="310">
        <f t="shared" si="69"/>
        <v>0</v>
      </c>
      <c r="AC626" s="310">
        <f t="shared" si="69"/>
        <v>0</v>
      </c>
      <c r="AE626" s="310">
        <f>SUM(AE595:AE624)</f>
        <v>0</v>
      </c>
      <c r="AG626" s="310">
        <f>SUM(AG595:AG624)</f>
        <v>0</v>
      </c>
      <c r="AI626" s="310">
        <f>SUM(AI595:AI624)</f>
        <v>0</v>
      </c>
      <c r="AK626" s="310"/>
    </row>
    <row r="627" spans="2:37" x14ac:dyDescent="0.25">
      <c r="G627" s="103"/>
      <c r="H627" s="103"/>
      <c r="I627" s="103"/>
      <c r="J627" s="103"/>
      <c r="K627" s="103"/>
      <c r="L627" s="103"/>
      <c r="M627" s="103"/>
      <c r="N627" s="103"/>
      <c r="O627" s="103"/>
      <c r="P627" s="103"/>
      <c r="Q627" s="103"/>
      <c r="R627" s="103"/>
      <c r="S627" s="103"/>
      <c r="T627" s="103"/>
      <c r="U627" s="103"/>
      <c r="V627" s="103"/>
      <c r="W627" s="103"/>
      <c r="X627" s="103"/>
      <c r="Y627" s="103"/>
      <c r="Z627" s="103"/>
      <c r="AA627" s="103"/>
      <c r="AB627" s="103"/>
      <c r="AC627" s="103"/>
      <c r="AE627" s="103"/>
      <c r="AG627" s="103"/>
      <c r="AI627" s="103"/>
      <c r="AK627" s="103"/>
    </row>
    <row r="628" spans="2:37" ht="14.4" x14ac:dyDescent="0.25">
      <c r="B628" s="472" t="s">
        <v>707</v>
      </c>
      <c r="C628" s="472"/>
      <c r="D628" s="473"/>
      <c r="E628" s="473"/>
      <c r="F628" s="472"/>
      <c r="G628" s="474"/>
      <c r="H628" s="474"/>
      <c r="I628" s="474"/>
      <c r="J628" s="474"/>
      <c r="K628" s="474"/>
      <c r="L628" s="474"/>
      <c r="M628" s="474"/>
      <c r="N628" s="474"/>
      <c r="O628" s="474"/>
      <c r="P628" s="474"/>
      <c r="Q628" s="474"/>
      <c r="R628" s="474"/>
      <c r="S628" s="474"/>
      <c r="T628" s="474"/>
      <c r="U628" s="474"/>
      <c r="V628" s="474"/>
      <c r="W628" s="474"/>
      <c r="X628" s="474"/>
      <c r="Y628" s="474"/>
      <c r="Z628" s="474"/>
      <c r="AA628" s="474"/>
      <c r="AB628" s="474"/>
      <c r="AC628" s="474"/>
      <c r="AD628" s="474"/>
      <c r="AE628" s="474"/>
      <c r="AF628" s="474"/>
      <c r="AG628" s="474"/>
      <c r="AH628" s="474"/>
      <c r="AI628" s="474"/>
      <c r="AJ628" s="474"/>
      <c r="AK628" s="474"/>
    </row>
    <row r="629" spans="2:37" x14ac:dyDescent="0.25">
      <c r="G629" s="103"/>
      <c r="H629" s="103"/>
      <c r="I629" s="103"/>
      <c r="J629" s="103"/>
      <c r="K629" s="103"/>
      <c r="L629" s="103"/>
      <c r="M629" s="103"/>
      <c r="N629" s="103"/>
      <c r="O629" s="103"/>
      <c r="P629" s="103"/>
      <c r="Q629" s="103"/>
      <c r="R629" s="103"/>
      <c r="S629" s="103"/>
      <c r="T629" s="103"/>
      <c r="U629" s="103"/>
      <c r="V629" s="103"/>
      <c r="W629" s="103"/>
      <c r="X629" s="103"/>
      <c r="Y629" s="103"/>
      <c r="Z629" s="103"/>
      <c r="AA629" s="103"/>
      <c r="AB629" s="103"/>
      <c r="AC629" s="103"/>
      <c r="AE629" s="103"/>
      <c r="AG629" s="103"/>
      <c r="AI629" s="103"/>
      <c r="AK629" s="103"/>
    </row>
    <row r="630" spans="2:37" x14ac:dyDescent="0.25">
      <c r="D630" s="534" t="str">
        <f xml:space="preserve"> 'Line Items'!D$2370</f>
        <v>[RoU Capex Unindexed Leases Line 1]</v>
      </c>
      <c r="E630" s="539"/>
      <c r="F630" s="540" t="s">
        <v>556</v>
      </c>
      <c r="G630" s="542"/>
      <c r="H630" s="542"/>
      <c r="I630" s="542"/>
      <c r="J630" s="542"/>
      <c r="K630" s="542"/>
      <c r="L630" s="542"/>
      <c r="M630" s="542"/>
      <c r="N630" s="542"/>
      <c r="O630" s="542"/>
      <c r="P630" s="542"/>
      <c r="Q630" s="542"/>
      <c r="R630" s="542"/>
      <c r="S630" s="542"/>
      <c r="T630" s="542"/>
      <c r="U630" s="542"/>
      <c r="V630" s="542"/>
      <c r="W630" s="542"/>
      <c r="X630" s="542"/>
      <c r="Y630" s="542"/>
      <c r="Z630" s="542"/>
      <c r="AA630" s="542"/>
      <c r="AB630" s="542"/>
      <c r="AC630" s="542"/>
      <c r="AE630" s="542"/>
      <c r="AG630" s="542"/>
      <c r="AI630" s="542"/>
      <c r="AK630" s="542"/>
    </row>
    <row r="631" spans="2:37" x14ac:dyDescent="0.25">
      <c r="D631" s="535" t="str">
        <f xml:space="preserve"> 'Line Items'!D$2371</f>
        <v>[RoU Capex Unindexed Leases Line 2]</v>
      </c>
      <c r="E631" s="102"/>
      <c r="F631" s="140" t="str">
        <f t="shared" ref="F631:F659" si="70">F630</f>
        <v>£000</v>
      </c>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E631" s="283"/>
      <c r="AG631" s="283"/>
      <c r="AI631" s="283"/>
      <c r="AK631" s="283"/>
    </row>
    <row r="632" spans="2:37" x14ac:dyDescent="0.25">
      <c r="D632" s="535" t="str">
        <f xml:space="preserve"> 'Line Items'!D$2372</f>
        <v>[RoU Capex Unindexed Leases Line 3]</v>
      </c>
      <c r="E632" s="102"/>
      <c r="F632" s="140" t="str">
        <f t="shared" si="70"/>
        <v>£000</v>
      </c>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E632" s="283"/>
      <c r="AG632" s="283"/>
      <c r="AI632" s="283"/>
      <c r="AK632" s="283"/>
    </row>
    <row r="633" spans="2:37" x14ac:dyDescent="0.25">
      <c r="D633" s="535" t="str">
        <f xml:space="preserve"> 'Line Items'!D$2373</f>
        <v>[RoU Capex Unindexed Leases Line 4]</v>
      </c>
      <c r="E633" s="102"/>
      <c r="F633" s="140" t="str">
        <f t="shared" si="70"/>
        <v>£000</v>
      </c>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E633" s="283"/>
      <c r="AG633" s="283"/>
      <c r="AI633" s="283"/>
      <c r="AK633" s="283"/>
    </row>
    <row r="634" spans="2:37" x14ac:dyDescent="0.25">
      <c r="D634" s="535" t="str">
        <f xml:space="preserve"> 'Line Items'!D$2374</f>
        <v>[RoU Capex Unindexed Leases Line 5]</v>
      </c>
      <c r="E634" s="102"/>
      <c r="F634" s="140" t="str">
        <f t="shared" si="70"/>
        <v>£000</v>
      </c>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E634" s="283"/>
      <c r="AG634" s="283"/>
      <c r="AI634" s="283"/>
      <c r="AK634" s="283"/>
    </row>
    <row r="635" spans="2:37" x14ac:dyDescent="0.25">
      <c r="D635" s="535" t="str">
        <f xml:space="preserve"> 'Line Items'!D$2375</f>
        <v>[RoU Capex Unindexed Leases Line 6]</v>
      </c>
      <c r="E635" s="102"/>
      <c r="F635" s="140" t="str">
        <f t="shared" si="70"/>
        <v>£000</v>
      </c>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E635" s="283"/>
      <c r="AG635" s="283"/>
      <c r="AI635" s="283"/>
      <c r="AK635" s="283"/>
    </row>
    <row r="636" spans="2:37" x14ac:dyDescent="0.25">
      <c r="D636" s="535" t="str">
        <f xml:space="preserve"> 'Line Items'!D$2376</f>
        <v>[RoU Capex Unindexed Leases Line 7]</v>
      </c>
      <c r="E636" s="102"/>
      <c r="F636" s="140" t="str">
        <f t="shared" si="70"/>
        <v>£000</v>
      </c>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E636" s="283"/>
      <c r="AG636" s="283"/>
      <c r="AI636" s="283"/>
      <c r="AK636" s="283"/>
    </row>
    <row r="637" spans="2:37" x14ac:dyDescent="0.25">
      <c r="D637" s="535" t="str">
        <f xml:space="preserve"> 'Line Items'!D$2377</f>
        <v>[RoU Capex Unindexed Leases Line 8]</v>
      </c>
      <c r="E637" s="102"/>
      <c r="F637" s="140" t="str">
        <f t="shared" si="70"/>
        <v>£000</v>
      </c>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E637" s="283"/>
      <c r="AG637" s="283"/>
      <c r="AI637" s="283"/>
      <c r="AK637" s="283"/>
    </row>
    <row r="638" spans="2:37" x14ac:dyDescent="0.25">
      <c r="D638" s="535" t="str">
        <f xml:space="preserve"> 'Line Items'!D$2378</f>
        <v>[RoU Capex Unindexed Leases Line 9]</v>
      </c>
      <c r="E638" s="102"/>
      <c r="F638" s="140" t="str">
        <f t="shared" si="70"/>
        <v>£000</v>
      </c>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E638" s="283"/>
      <c r="AG638" s="283"/>
      <c r="AI638" s="283"/>
      <c r="AK638" s="283"/>
    </row>
    <row r="639" spans="2:37" x14ac:dyDescent="0.25">
      <c r="D639" s="535" t="str">
        <f xml:space="preserve"> 'Line Items'!D$2379</f>
        <v>[RoU Capex Unindexed Leases Line 10]</v>
      </c>
      <c r="E639" s="102"/>
      <c r="F639" s="140" t="str">
        <f t="shared" si="70"/>
        <v>£000</v>
      </c>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E639" s="283"/>
      <c r="AG639" s="283"/>
      <c r="AI639" s="283"/>
      <c r="AK639" s="283"/>
    </row>
    <row r="640" spans="2:37" x14ac:dyDescent="0.25">
      <c r="D640" s="535" t="str">
        <f xml:space="preserve"> 'Line Items'!D$2380</f>
        <v>[RoU Capex Unindexed Leases Line 11]</v>
      </c>
      <c r="E640" s="102"/>
      <c r="F640" s="140" t="str">
        <f t="shared" si="70"/>
        <v>£000</v>
      </c>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E640" s="283"/>
      <c r="AG640" s="283"/>
      <c r="AI640" s="283"/>
      <c r="AK640" s="283"/>
    </row>
    <row r="641" spans="4:37" x14ac:dyDescent="0.25">
      <c r="D641" s="535" t="str">
        <f xml:space="preserve"> 'Line Items'!D$2381</f>
        <v>[RoU Capex Unindexed Leases Line 12]</v>
      </c>
      <c r="E641" s="102"/>
      <c r="F641" s="140" t="str">
        <f t="shared" si="70"/>
        <v>£000</v>
      </c>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E641" s="283"/>
      <c r="AG641" s="283"/>
      <c r="AI641" s="283"/>
      <c r="AK641" s="283"/>
    </row>
    <row r="642" spans="4:37" x14ac:dyDescent="0.25">
      <c r="D642" s="535" t="str">
        <f xml:space="preserve"> 'Line Items'!D$2382</f>
        <v>[RoU Capex Unindexed Leases Line 13]</v>
      </c>
      <c r="E642" s="102"/>
      <c r="F642" s="140" t="str">
        <f t="shared" si="70"/>
        <v>£000</v>
      </c>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E642" s="283"/>
      <c r="AG642" s="283"/>
      <c r="AI642" s="283"/>
      <c r="AK642" s="283"/>
    </row>
    <row r="643" spans="4:37" x14ac:dyDescent="0.25">
      <c r="D643" s="535" t="str">
        <f xml:space="preserve"> 'Line Items'!D$2383</f>
        <v>[RoU Capex Unindexed Leases Line 14]</v>
      </c>
      <c r="E643" s="102"/>
      <c r="F643" s="140" t="str">
        <f t="shared" si="70"/>
        <v>£000</v>
      </c>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E643" s="283"/>
      <c r="AG643" s="283"/>
      <c r="AI643" s="283"/>
      <c r="AK643" s="283"/>
    </row>
    <row r="644" spans="4:37" x14ac:dyDescent="0.25">
      <c r="D644" s="535" t="str">
        <f xml:space="preserve"> 'Line Items'!D$2384</f>
        <v>[RoU Capex Unindexed Leases Line 15]</v>
      </c>
      <c r="E644" s="102"/>
      <c r="F644" s="140" t="str">
        <f t="shared" si="70"/>
        <v>£000</v>
      </c>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E644" s="283"/>
      <c r="AG644" s="283"/>
      <c r="AI644" s="283"/>
      <c r="AK644" s="283"/>
    </row>
    <row r="645" spans="4:37" x14ac:dyDescent="0.25">
      <c r="D645" s="535" t="str">
        <f xml:space="preserve"> 'Line Items'!D$2385</f>
        <v>[RoU Capex Unindexed Leases Line 16]</v>
      </c>
      <c r="E645" s="102"/>
      <c r="F645" s="140" t="str">
        <f t="shared" si="70"/>
        <v>£000</v>
      </c>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E645" s="283"/>
      <c r="AG645" s="283"/>
      <c r="AI645" s="283"/>
      <c r="AK645" s="283"/>
    </row>
    <row r="646" spans="4:37" x14ac:dyDescent="0.25">
      <c r="D646" s="535" t="str">
        <f xml:space="preserve"> 'Line Items'!D$2386</f>
        <v>[RoU Capex Unindexed Leases Line 17]</v>
      </c>
      <c r="E646" s="102"/>
      <c r="F646" s="140" t="str">
        <f t="shared" si="70"/>
        <v>£000</v>
      </c>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E646" s="283"/>
      <c r="AG646" s="283"/>
      <c r="AI646" s="283"/>
      <c r="AK646" s="283"/>
    </row>
    <row r="647" spans="4:37" x14ac:dyDescent="0.25">
      <c r="D647" s="535" t="str">
        <f xml:space="preserve"> 'Line Items'!D$2387</f>
        <v>[RoU Capex Unindexed Leases Line 18]</v>
      </c>
      <c r="E647" s="102"/>
      <c r="F647" s="140" t="str">
        <f t="shared" si="70"/>
        <v>£000</v>
      </c>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E647" s="283"/>
      <c r="AG647" s="283"/>
      <c r="AI647" s="283"/>
      <c r="AK647" s="283"/>
    </row>
    <row r="648" spans="4:37" x14ac:dyDescent="0.25">
      <c r="D648" s="535" t="str">
        <f xml:space="preserve"> 'Line Items'!D$2388</f>
        <v>[RoU Capex Unindexed Leases Line 19]</v>
      </c>
      <c r="E648" s="102"/>
      <c r="F648" s="140" t="str">
        <f t="shared" si="70"/>
        <v>£000</v>
      </c>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E648" s="283"/>
      <c r="AG648" s="283"/>
      <c r="AI648" s="283"/>
      <c r="AK648" s="283"/>
    </row>
    <row r="649" spans="4:37" x14ac:dyDescent="0.25">
      <c r="D649" s="535" t="str">
        <f xml:space="preserve"> 'Line Items'!D$2389</f>
        <v>[RoU Capex Unindexed Leases Line 20]</v>
      </c>
      <c r="E649" s="102"/>
      <c r="F649" s="140" t="str">
        <f t="shared" si="70"/>
        <v>£000</v>
      </c>
      <c r="G649" s="283"/>
      <c r="H649" s="283"/>
      <c r="I649" s="283"/>
      <c r="J649" s="283"/>
      <c r="K649" s="283"/>
      <c r="L649" s="283"/>
      <c r="M649" s="283"/>
      <c r="N649" s="283"/>
      <c r="O649" s="283"/>
      <c r="P649" s="283"/>
      <c r="Q649" s="283"/>
      <c r="R649" s="283"/>
      <c r="S649" s="283"/>
      <c r="T649" s="283"/>
      <c r="U649" s="283"/>
      <c r="V649" s="283"/>
      <c r="W649" s="283"/>
      <c r="X649" s="283"/>
      <c r="Y649" s="283"/>
      <c r="Z649" s="283"/>
      <c r="AA649" s="283"/>
      <c r="AB649" s="283"/>
      <c r="AC649" s="283"/>
      <c r="AE649" s="283"/>
      <c r="AG649" s="283"/>
      <c r="AI649" s="283"/>
      <c r="AK649" s="283"/>
    </row>
    <row r="650" spans="4:37" x14ac:dyDescent="0.25">
      <c r="D650" s="535" t="str">
        <f xml:space="preserve"> 'Line Items'!D$2393</f>
        <v>[RoU Capex Indexed Leases Line 1]</v>
      </c>
      <c r="E650" s="102"/>
      <c r="F650" s="140" t="str">
        <f t="shared" si="70"/>
        <v>£000</v>
      </c>
      <c r="G650" s="283"/>
      <c r="H650" s="283"/>
      <c r="I650" s="538"/>
      <c r="J650" s="538"/>
      <c r="K650" s="538"/>
      <c r="L650" s="538"/>
      <c r="M650" s="538"/>
      <c r="N650" s="538"/>
      <c r="O650" s="538"/>
      <c r="P650" s="538"/>
      <c r="Q650" s="538"/>
      <c r="R650" s="538"/>
      <c r="S650" s="538"/>
      <c r="T650" s="538"/>
      <c r="U650" s="538"/>
      <c r="V650" s="538"/>
      <c r="W650" s="538"/>
      <c r="X650" s="538"/>
      <c r="Y650" s="538"/>
      <c r="Z650" s="538"/>
      <c r="AA650" s="538"/>
      <c r="AB650" s="538"/>
      <c r="AC650" s="538"/>
      <c r="AE650" s="538"/>
      <c r="AG650" s="538"/>
      <c r="AI650" s="538"/>
      <c r="AK650" s="283"/>
    </row>
    <row r="651" spans="4:37" x14ac:dyDescent="0.25">
      <c r="D651" s="535" t="str">
        <f xml:space="preserve"> 'Line Items'!D$2394</f>
        <v>[RoU Capex Indexed Leases Line 2]</v>
      </c>
      <c r="E651" s="102"/>
      <c r="F651" s="140" t="str">
        <f t="shared" si="70"/>
        <v>£000</v>
      </c>
      <c r="G651" s="283"/>
      <c r="H651" s="283"/>
      <c r="I651" s="283"/>
      <c r="J651" s="283"/>
      <c r="K651" s="283"/>
      <c r="L651" s="283"/>
      <c r="M651" s="283"/>
      <c r="N651" s="283"/>
      <c r="O651" s="283"/>
      <c r="P651" s="283"/>
      <c r="Q651" s="283"/>
      <c r="R651" s="283"/>
      <c r="S651" s="283"/>
      <c r="T651" s="283"/>
      <c r="U651" s="283"/>
      <c r="V651" s="283"/>
      <c r="W651" s="283"/>
      <c r="X651" s="283"/>
      <c r="Y651" s="283"/>
      <c r="Z651" s="283"/>
      <c r="AA651" s="283"/>
      <c r="AB651" s="283"/>
      <c r="AC651" s="283"/>
      <c r="AE651" s="283"/>
      <c r="AG651" s="283"/>
      <c r="AI651" s="283"/>
      <c r="AK651" s="283"/>
    </row>
    <row r="652" spans="4:37" x14ac:dyDescent="0.25">
      <c r="D652" s="535" t="str">
        <f xml:space="preserve"> 'Line Items'!D$2395</f>
        <v>[RoU Capex Indexed Leases Line 3]</v>
      </c>
      <c r="E652" s="102"/>
      <c r="F652" s="140" t="str">
        <f t="shared" si="70"/>
        <v>£000</v>
      </c>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3"/>
      <c r="AE652" s="283"/>
      <c r="AG652" s="283"/>
      <c r="AI652" s="283"/>
      <c r="AK652" s="283"/>
    </row>
    <row r="653" spans="4:37" x14ac:dyDescent="0.25">
      <c r="D653" s="535" t="str">
        <f xml:space="preserve"> 'Line Items'!D$2396</f>
        <v>[RoU Capex Indexed Leases Line 4]</v>
      </c>
      <c r="E653" s="102"/>
      <c r="F653" s="140" t="str">
        <f t="shared" si="70"/>
        <v>£000</v>
      </c>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E653" s="283"/>
      <c r="AG653" s="283"/>
      <c r="AI653" s="283"/>
      <c r="AK653" s="283"/>
    </row>
    <row r="654" spans="4:37" x14ac:dyDescent="0.25">
      <c r="D654" s="535" t="str">
        <f xml:space="preserve"> 'Line Items'!D$2397</f>
        <v>[RoU Capex Indexed Leases Line 5]</v>
      </c>
      <c r="E654" s="102"/>
      <c r="F654" s="140" t="str">
        <f t="shared" si="70"/>
        <v>£000</v>
      </c>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E654" s="283"/>
      <c r="AG654" s="283"/>
      <c r="AI654" s="283"/>
      <c r="AK654" s="283"/>
    </row>
    <row r="655" spans="4:37" x14ac:dyDescent="0.25">
      <c r="D655" s="535" t="str">
        <f xml:space="preserve"> 'Line Items'!D$2398</f>
        <v>[RoU Capex Indexed Leases Line 6]</v>
      </c>
      <c r="E655" s="102"/>
      <c r="F655" s="140" t="str">
        <f t="shared" si="70"/>
        <v>£000</v>
      </c>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E655" s="283"/>
      <c r="AG655" s="283"/>
      <c r="AI655" s="283"/>
      <c r="AK655" s="283"/>
    </row>
    <row r="656" spans="4:37" x14ac:dyDescent="0.25">
      <c r="D656" s="535" t="str">
        <f xml:space="preserve"> 'Line Items'!D$2399</f>
        <v>[RoU Capex Indexed Leases Line 7]</v>
      </c>
      <c r="E656" s="102"/>
      <c r="F656" s="140" t="str">
        <f t="shared" si="70"/>
        <v>£000</v>
      </c>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E656" s="283"/>
      <c r="AG656" s="283"/>
      <c r="AI656" s="283"/>
      <c r="AK656" s="283"/>
    </row>
    <row r="657" spans="2:37" x14ac:dyDescent="0.25">
      <c r="D657" s="535" t="str">
        <f xml:space="preserve"> 'Line Items'!D$2400</f>
        <v>[RoU Capex Indexed Leases Line 8]</v>
      </c>
      <c r="E657" s="102"/>
      <c r="F657" s="140" t="str">
        <f t="shared" si="70"/>
        <v>£000</v>
      </c>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E657" s="283"/>
      <c r="AG657" s="283"/>
      <c r="AI657" s="283"/>
      <c r="AK657" s="283"/>
    </row>
    <row r="658" spans="2:37" x14ac:dyDescent="0.25">
      <c r="D658" s="535" t="str">
        <f xml:space="preserve"> 'Line Items'!D$2401</f>
        <v>[RoU Capex Indexed Leases Line 9]</v>
      </c>
      <c r="E658" s="102"/>
      <c r="F658" s="140" t="str">
        <f t="shared" si="70"/>
        <v>£000</v>
      </c>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E658" s="283"/>
      <c r="AG658" s="283"/>
      <c r="AI658" s="283"/>
      <c r="AK658" s="283"/>
    </row>
    <row r="659" spans="2:37" x14ac:dyDescent="0.25">
      <c r="D659" s="537" t="str">
        <f xml:space="preserve"> 'Line Items'!D$2402</f>
        <v>[RoU Capex Indexed Leases Line 10]</v>
      </c>
      <c r="E659" s="287"/>
      <c r="F659" s="150" t="str">
        <f t="shared" si="70"/>
        <v>£000</v>
      </c>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E659" s="288"/>
      <c r="AG659" s="288"/>
      <c r="AI659" s="288"/>
      <c r="AK659" s="288"/>
    </row>
    <row r="660" spans="2:37" x14ac:dyDescent="0.25">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E660" s="103"/>
      <c r="AG660" s="103"/>
      <c r="AI660" s="103"/>
      <c r="AK660" s="103"/>
    </row>
    <row r="661" spans="2:37" x14ac:dyDescent="0.25">
      <c r="D661" s="292" t="str">
        <f>"Total "&amp;B628</f>
        <v>Total Lease Payment</v>
      </c>
      <c r="E661" s="308"/>
      <c r="F661" s="309" t="str">
        <f>F659</f>
        <v>£000</v>
      </c>
      <c r="G661" s="310">
        <f t="shared" ref="G661:AC661" si="71">SUM(G630:G659)</f>
        <v>0</v>
      </c>
      <c r="H661" s="310">
        <f t="shared" si="71"/>
        <v>0</v>
      </c>
      <c r="I661" s="310">
        <f t="shared" si="71"/>
        <v>0</v>
      </c>
      <c r="J661" s="310">
        <f t="shared" si="71"/>
        <v>0</v>
      </c>
      <c r="K661" s="310">
        <f t="shared" si="71"/>
        <v>0</v>
      </c>
      <c r="L661" s="310">
        <f t="shared" si="71"/>
        <v>0</v>
      </c>
      <c r="M661" s="310">
        <f t="shared" si="71"/>
        <v>0</v>
      </c>
      <c r="N661" s="310">
        <f t="shared" si="71"/>
        <v>0</v>
      </c>
      <c r="O661" s="310">
        <f t="shared" si="71"/>
        <v>0</v>
      </c>
      <c r="P661" s="310">
        <f t="shared" si="71"/>
        <v>0</v>
      </c>
      <c r="Q661" s="310">
        <f t="shared" si="71"/>
        <v>0</v>
      </c>
      <c r="R661" s="310">
        <f t="shared" si="71"/>
        <v>0</v>
      </c>
      <c r="S661" s="310">
        <f t="shared" si="71"/>
        <v>0</v>
      </c>
      <c r="T661" s="310">
        <f t="shared" si="71"/>
        <v>0</v>
      </c>
      <c r="U661" s="310">
        <f t="shared" si="71"/>
        <v>0</v>
      </c>
      <c r="V661" s="310">
        <f t="shared" si="71"/>
        <v>0</v>
      </c>
      <c r="W661" s="310">
        <f t="shared" si="71"/>
        <v>0</v>
      </c>
      <c r="X661" s="310">
        <f t="shared" si="71"/>
        <v>0</v>
      </c>
      <c r="Y661" s="310">
        <f t="shared" si="71"/>
        <v>0</v>
      </c>
      <c r="Z661" s="310">
        <f t="shared" si="71"/>
        <v>0</v>
      </c>
      <c r="AA661" s="310">
        <f t="shared" si="71"/>
        <v>0</v>
      </c>
      <c r="AB661" s="310">
        <f t="shared" si="71"/>
        <v>0</v>
      </c>
      <c r="AC661" s="310">
        <f t="shared" si="71"/>
        <v>0</v>
      </c>
      <c r="AE661" s="310">
        <f>SUM(AE630:AE659)</f>
        <v>0</v>
      </c>
      <c r="AG661" s="310">
        <f>SUM(AG630:AG659)</f>
        <v>0</v>
      </c>
      <c r="AI661" s="310">
        <f>SUM(AI630:AI659)</f>
        <v>0</v>
      </c>
      <c r="AK661" s="310"/>
    </row>
    <row r="662" spans="2:37" x14ac:dyDescent="0.25">
      <c r="G662" s="103"/>
      <c r="H662" s="103"/>
      <c r="I662" s="103"/>
      <c r="J662" s="103"/>
      <c r="K662" s="103"/>
      <c r="L662" s="103"/>
      <c r="M662" s="103"/>
      <c r="N662" s="103"/>
      <c r="O662" s="103"/>
      <c r="P662" s="103"/>
      <c r="Q662" s="103"/>
      <c r="R662" s="103"/>
      <c r="S662" s="103"/>
      <c r="T662" s="103"/>
      <c r="U662" s="103"/>
      <c r="V662" s="103"/>
      <c r="W662" s="103"/>
      <c r="X662" s="103"/>
      <c r="Y662" s="103"/>
      <c r="Z662" s="103"/>
      <c r="AA662" s="103"/>
      <c r="AB662" s="103"/>
      <c r="AC662" s="103"/>
      <c r="AE662" s="103"/>
      <c r="AG662" s="103"/>
      <c r="AI662" s="103"/>
      <c r="AK662" s="103"/>
    </row>
    <row r="663" spans="2:37" ht="14.4" x14ac:dyDescent="0.25">
      <c r="B663" s="472" t="s">
        <v>695</v>
      </c>
      <c r="C663" s="472"/>
      <c r="D663" s="473"/>
      <c r="E663" s="473"/>
      <c r="F663" s="472"/>
      <c r="G663" s="474"/>
      <c r="H663" s="474"/>
      <c r="I663" s="474"/>
      <c r="J663" s="474"/>
      <c r="K663" s="474"/>
      <c r="L663" s="474"/>
      <c r="M663" s="474"/>
      <c r="N663" s="474"/>
      <c r="O663" s="474"/>
      <c r="P663" s="474"/>
      <c r="Q663" s="474"/>
      <c r="R663" s="474"/>
      <c r="S663" s="474"/>
      <c r="T663" s="474"/>
      <c r="U663" s="474"/>
      <c r="V663" s="474"/>
      <c r="W663" s="474"/>
      <c r="X663" s="474"/>
      <c r="Y663" s="474"/>
      <c r="Z663" s="474"/>
      <c r="AA663" s="474"/>
      <c r="AB663" s="474"/>
      <c r="AC663" s="474"/>
      <c r="AD663" s="474"/>
      <c r="AE663" s="474"/>
      <c r="AF663" s="474"/>
      <c r="AG663" s="474"/>
      <c r="AH663" s="474"/>
      <c r="AI663" s="474"/>
      <c r="AJ663" s="474"/>
      <c r="AK663" s="474"/>
    </row>
    <row r="664" spans="2:37" x14ac:dyDescent="0.25">
      <c r="G664" s="103"/>
      <c r="H664" s="103"/>
      <c r="I664" s="103"/>
      <c r="J664" s="103"/>
      <c r="K664" s="103"/>
      <c r="L664" s="103"/>
      <c r="M664" s="103"/>
      <c r="N664" s="103"/>
      <c r="O664" s="103"/>
      <c r="P664" s="103"/>
      <c r="Q664" s="103"/>
      <c r="R664" s="103"/>
      <c r="S664" s="103"/>
      <c r="T664" s="103"/>
      <c r="U664" s="103"/>
      <c r="V664" s="103"/>
      <c r="W664" s="103"/>
      <c r="X664" s="103"/>
      <c r="Y664" s="103"/>
      <c r="Z664" s="103"/>
      <c r="AA664" s="103"/>
      <c r="AB664" s="103"/>
      <c r="AC664" s="103"/>
      <c r="AE664" s="103"/>
      <c r="AG664" s="103"/>
      <c r="AI664" s="103"/>
      <c r="AK664" s="103"/>
    </row>
    <row r="665" spans="2:37" x14ac:dyDescent="0.25">
      <c r="D665" s="534" t="str">
        <f xml:space="preserve"> 'Line Items'!D$2370</f>
        <v>[RoU Capex Unindexed Leases Line 1]</v>
      </c>
      <c r="E665" s="539"/>
      <c r="F665" s="540" t="s">
        <v>556</v>
      </c>
      <c r="G665" s="541">
        <f t="shared" ref="G665:AC676" si="72">SUM(G490,G525, G560, G595, G630)</f>
        <v>0</v>
      </c>
      <c r="H665" s="541">
        <f t="shared" si="72"/>
        <v>0</v>
      </c>
      <c r="I665" s="541">
        <f t="shared" si="72"/>
        <v>0</v>
      </c>
      <c r="J665" s="541">
        <f t="shared" si="72"/>
        <v>0</v>
      </c>
      <c r="K665" s="541">
        <f t="shared" si="72"/>
        <v>0</v>
      </c>
      <c r="L665" s="541">
        <f t="shared" si="72"/>
        <v>0</v>
      </c>
      <c r="M665" s="541">
        <f t="shared" si="72"/>
        <v>0</v>
      </c>
      <c r="N665" s="541">
        <f t="shared" si="72"/>
        <v>0</v>
      </c>
      <c r="O665" s="541">
        <f t="shared" si="72"/>
        <v>0</v>
      </c>
      <c r="P665" s="541">
        <f t="shared" si="72"/>
        <v>0</v>
      </c>
      <c r="Q665" s="541">
        <f t="shared" si="72"/>
        <v>0</v>
      </c>
      <c r="R665" s="541">
        <f t="shared" si="72"/>
        <v>0</v>
      </c>
      <c r="S665" s="541">
        <f t="shared" si="72"/>
        <v>0</v>
      </c>
      <c r="T665" s="541">
        <f t="shared" si="72"/>
        <v>0</v>
      </c>
      <c r="U665" s="541">
        <f t="shared" si="72"/>
        <v>0</v>
      </c>
      <c r="V665" s="541">
        <f t="shared" si="72"/>
        <v>0</v>
      </c>
      <c r="W665" s="541">
        <f t="shared" si="72"/>
        <v>0</v>
      </c>
      <c r="X665" s="541">
        <f t="shared" si="72"/>
        <v>0</v>
      </c>
      <c r="Y665" s="541">
        <f t="shared" si="72"/>
        <v>0</v>
      </c>
      <c r="Z665" s="541">
        <f t="shared" si="72"/>
        <v>0</v>
      </c>
      <c r="AA665" s="541">
        <f t="shared" si="72"/>
        <v>0</v>
      </c>
      <c r="AB665" s="541">
        <f t="shared" si="72"/>
        <v>0</v>
      </c>
      <c r="AC665" s="541">
        <f t="shared" si="72"/>
        <v>0</v>
      </c>
      <c r="AE665" s="541">
        <f>SUM(AE490,AE525, AE560, AE595, AE630)</f>
        <v>0</v>
      </c>
      <c r="AG665" s="541">
        <f>SUM(AG490,AG525, AG560, AG595, AG630)</f>
        <v>0</v>
      </c>
      <c r="AI665" s="541">
        <f>SUM(AI490,AI525, AI560, AI595, AI630)</f>
        <v>0</v>
      </c>
      <c r="AK665" s="541"/>
    </row>
    <row r="666" spans="2:37" x14ac:dyDescent="0.25">
      <c r="D666" s="535" t="str">
        <f xml:space="preserve"> 'Line Items'!D$2371</f>
        <v>[RoU Capex Unindexed Leases Line 2]</v>
      </c>
      <c r="E666" s="102"/>
      <c r="F666" s="140" t="str">
        <f t="shared" ref="F666:F694" si="73">F665</f>
        <v>£000</v>
      </c>
      <c r="G666" s="103">
        <f t="shared" si="72"/>
        <v>0</v>
      </c>
      <c r="H666" s="103">
        <f t="shared" si="72"/>
        <v>0</v>
      </c>
      <c r="I666" s="103">
        <f t="shared" si="72"/>
        <v>0</v>
      </c>
      <c r="J666" s="103">
        <f t="shared" si="72"/>
        <v>0</v>
      </c>
      <c r="K666" s="103">
        <f t="shared" si="72"/>
        <v>0</v>
      </c>
      <c r="L666" s="103">
        <f t="shared" si="72"/>
        <v>0</v>
      </c>
      <c r="M666" s="103">
        <f t="shared" si="72"/>
        <v>0</v>
      </c>
      <c r="N666" s="103">
        <f t="shared" si="72"/>
        <v>0</v>
      </c>
      <c r="O666" s="103">
        <f t="shared" si="72"/>
        <v>0</v>
      </c>
      <c r="P666" s="103">
        <f t="shared" si="72"/>
        <v>0</v>
      </c>
      <c r="Q666" s="103">
        <f t="shared" si="72"/>
        <v>0</v>
      </c>
      <c r="R666" s="103">
        <f t="shared" si="72"/>
        <v>0</v>
      </c>
      <c r="S666" s="103">
        <f t="shared" si="72"/>
        <v>0</v>
      </c>
      <c r="T666" s="103">
        <f t="shared" si="72"/>
        <v>0</v>
      </c>
      <c r="U666" s="103">
        <f t="shared" si="72"/>
        <v>0</v>
      </c>
      <c r="V666" s="103">
        <f t="shared" si="72"/>
        <v>0</v>
      </c>
      <c r="W666" s="103">
        <f t="shared" si="72"/>
        <v>0</v>
      </c>
      <c r="X666" s="103">
        <f t="shared" si="72"/>
        <v>0</v>
      </c>
      <c r="Y666" s="103">
        <f t="shared" si="72"/>
        <v>0</v>
      </c>
      <c r="Z666" s="103">
        <f t="shared" si="72"/>
        <v>0</v>
      </c>
      <c r="AA666" s="103">
        <f t="shared" si="72"/>
        <v>0</v>
      </c>
      <c r="AB666" s="103">
        <f t="shared" si="72"/>
        <v>0</v>
      </c>
      <c r="AC666" s="103">
        <f t="shared" si="72"/>
        <v>0</v>
      </c>
      <c r="AE666" s="103">
        <f>SUM(AE491,AE526, AE561, AE596, AE631)</f>
        <v>0</v>
      </c>
      <c r="AG666" s="103">
        <f>SUM(AG491,AG526, AG561, AG596, AG631)</f>
        <v>0</v>
      </c>
      <c r="AI666" s="103">
        <f>SUM(AI491,AI526, AI561, AI596, AI631)</f>
        <v>0</v>
      </c>
      <c r="AK666" s="103"/>
    </row>
    <row r="667" spans="2:37" x14ac:dyDescent="0.25">
      <c r="D667" s="535" t="str">
        <f xml:space="preserve"> 'Line Items'!D$2372</f>
        <v>[RoU Capex Unindexed Leases Line 3]</v>
      </c>
      <c r="E667" s="102"/>
      <c r="F667" s="140" t="str">
        <f t="shared" si="73"/>
        <v>£000</v>
      </c>
      <c r="G667" s="103">
        <f t="shared" si="72"/>
        <v>0</v>
      </c>
      <c r="H667" s="103">
        <f t="shared" si="72"/>
        <v>0</v>
      </c>
      <c r="I667" s="103">
        <f t="shared" si="72"/>
        <v>0</v>
      </c>
      <c r="J667" s="103">
        <f t="shared" si="72"/>
        <v>0</v>
      </c>
      <c r="K667" s="103">
        <f t="shared" si="72"/>
        <v>0</v>
      </c>
      <c r="L667" s="103">
        <f t="shared" si="72"/>
        <v>0</v>
      </c>
      <c r="M667" s="103">
        <f t="shared" si="72"/>
        <v>0</v>
      </c>
      <c r="N667" s="103">
        <f t="shared" si="72"/>
        <v>0</v>
      </c>
      <c r="O667" s="103">
        <f t="shared" si="72"/>
        <v>0</v>
      </c>
      <c r="P667" s="103">
        <f t="shared" si="72"/>
        <v>0</v>
      </c>
      <c r="Q667" s="103">
        <f t="shared" si="72"/>
        <v>0</v>
      </c>
      <c r="R667" s="103">
        <f t="shared" si="72"/>
        <v>0</v>
      </c>
      <c r="S667" s="103">
        <f t="shared" si="72"/>
        <v>0</v>
      </c>
      <c r="T667" s="103">
        <f t="shared" si="72"/>
        <v>0</v>
      </c>
      <c r="U667" s="103">
        <f t="shared" si="72"/>
        <v>0</v>
      </c>
      <c r="V667" s="103">
        <f t="shared" si="72"/>
        <v>0</v>
      </c>
      <c r="W667" s="103">
        <f t="shared" si="72"/>
        <v>0</v>
      </c>
      <c r="X667" s="103">
        <f t="shared" si="72"/>
        <v>0</v>
      </c>
      <c r="Y667" s="103">
        <f t="shared" si="72"/>
        <v>0</v>
      </c>
      <c r="Z667" s="103">
        <f t="shared" si="72"/>
        <v>0</v>
      </c>
      <c r="AA667" s="103">
        <f t="shared" si="72"/>
        <v>0</v>
      </c>
      <c r="AB667" s="103">
        <f t="shared" si="72"/>
        <v>0</v>
      </c>
      <c r="AC667" s="103">
        <f t="shared" si="72"/>
        <v>0</v>
      </c>
      <c r="AE667" s="103">
        <f>SUM(AE492,AE527, AE562, AE597, AE632)</f>
        <v>0</v>
      </c>
      <c r="AG667" s="103">
        <f>SUM(AG492,AG527, AG562, AG597, AG632)</f>
        <v>0</v>
      </c>
      <c r="AI667" s="103">
        <f>SUM(AI492,AI527, AI562, AI597, AI632)</f>
        <v>0</v>
      </c>
      <c r="AK667" s="103"/>
    </row>
    <row r="668" spans="2:37" x14ac:dyDescent="0.25">
      <c r="D668" s="535" t="str">
        <f xml:space="preserve"> 'Line Items'!D$2373</f>
        <v>[RoU Capex Unindexed Leases Line 4]</v>
      </c>
      <c r="E668" s="102"/>
      <c r="F668" s="140" t="str">
        <f t="shared" si="73"/>
        <v>£000</v>
      </c>
      <c r="G668" s="103">
        <f t="shared" si="72"/>
        <v>0</v>
      </c>
      <c r="H668" s="103">
        <f t="shared" si="72"/>
        <v>0</v>
      </c>
      <c r="I668" s="103">
        <f t="shared" si="72"/>
        <v>0</v>
      </c>
      <c r="J668" s="103">
        <f t="shared" si="72"/>
        <v>0</v>
      </c>
      <c r="K668" s="103">
        <f t="shared" si="72"/>
        <v>0</v>
      </c>
      <c r="L668" s="103">
        <f t="shared" si="72"/>
        <v>0</v>
      </c>
      <c r="M668" s="103">
        <f t="shared" si="72"/>
        <v>0</v>
      </c>
      <c r="N668" s="103">
        <f t="shared" si="72"/>
        <v>0</v>
      </c>
      <c r="O668" s="103">
        <f t="shared" si="72"/>
        <v>0</v>
      </c>
      <c r="P668" s="103">
        <f t="shared" si="72"/>
        <v>0</v>
      </c>
      <c r="Q668" s="103">
        <f t="shared" si="72"/>
        <v>0</v>
      </c>
      <c r="R668" s="103">
        <f t="shared" si="72"/>
        <v>0</v>
      </c>
      <c r="S668" s="103">
        <f t="shared" si="72"/>
        <v>0</v>
      </c>
      <c r="T668" s="103">
        <f t="shared" si="72"/>
        <v>0</v>
      </c>
      <c r="U668" s="103">
        <f t="shared" si="72"/>
        <v>0</v>
      </c>
      <c r="V668" s="103">
        <f t="shared" si="72"/>
        <v>0</v>
      </c>
      <c r="W668" s="103">
        <f t="shared" si="72"/>
        <v>0</v>
      </c>
      <c r="X668" s="103">
        <f t="shared" si="72"/>
        <v>0</v>
      </c>
      <c r="Y668" s="103">
        <f t="shared" si="72"/>
        <v>0</v>
      </c>
      <c r="Z668" s="103">
        <f t="shared" si="72"/>
        <v>0</v>
      </c>
      <c r="AA668" s="103">
        <f t="shared" si="72"/>
        <v>0</v>
      </c>
      <c r="AB668" s="103">
        <f t="shared" si="72"/>
        <v>0</v>
      </c>
      <c r="AC668" s="103">
        <f t="shared" si="72"/>
        <v>0</v>
      </c>
      <c r="AE668" s="103">
        <f t="shared" ref="AE668:AE694" si="74">SUM(AE493,AE528, AE563, AE598, AE633)</f>
        <v>0</v>
      </c>
      <c r="AG668" s="103">
        <f t="shared" ref="AG668:AG694" si="75">SUM(AG493,AG528, AG563, AG598, AG633)</f>
        <v>0</v>
      </c>
      <c r="AI668" s="103">
        <f t="shared" ref="AI668:AI694" si="76">SUM(AI493,AI528, AI563, AI598, AI633)</f>
        <v>0</v>
      </c>
      <c r="AK668" s="103"/>
    </row>
    <row r="669" spans="2:37" x14ac:dyDescent="0.25">
      <c r="D669" s="535" t="str">
        <f xml:space="preserve"> 'Line Items'!D$2374</f>
        <v>[RoU Capex Unindexed Leases Line 5]</v>
      </c>
      <c r="E669" s="102"/>
      <c r="F669" s="140" t="str">
        <f t="shared" si="73"/>
        <v>£000</v>
      </c>
      <c r="G669" s="103">
        <f t="shared" si="72"/>
        <v>0</v>
      </c>
      <c r="H669" s="103">
        <f t="shared" si="72"/>
        <v>0</v>
      </c>
      <c r="I669" s="103">
        <f t="shared" si="72"/>
        <v>0</v>
      </c>
      <c r="J669" s="103">
        <f t="shared" si="72"/>
        <v>0</v>
      </c>
      <c r="K669" s="103">
        <f t="shared" si="72"/>
        <v>0</v>
      </c>
      <c r="L669" s="103">
        <f t="shared" si="72"/>
        <v>0</v>
      </c>
      <c r="M669" s="103">
        <f t="shared" si="72"/>
        <v>0</v>
      </c>
      <c r="N669" s="103">
        <f t="shared" si="72"/>
        <v>0</v>
      </c>
      <c r="O669" s="103">
        <f t="shared" si="72"/>
        <v>0</v>
      </c>
      <c r="P669" s="103">
        <f t="shared" si="72"/>
        <v>0</v>
      </c>
      <c r="Q669" s="103">
        <f t="shared" si="72"/>
        <v>0</v>
      </c>
      <c r="R669" s="103">
        <f t="shared" si="72"/>
        <v>0</v>
      </c>
      <c r="S669" s="103">
        <f t="shared" si="72"/>
        <v>0</v>
      </c>
      <c r="T669" s="103">
        <f t="shared" si="72"/>
        <v>0</v>
      </c>
      <c r="U669" s="103">
        <f t="shared" si="72"/>
        <v>0</v>
      </c>
      <c r="V669" s="103">
        <f t="shared" si="72"/>
        <v>0</v>
      </c>
      <c r="W669" s="103">
        <f t="shared" si="72"/>
        <v>0</v>
      </c>
      <c r="X669" s="103">
        <f t="shared" si="72"/>
        <v>0</v>
      </c>
      <c r="Y669" s="103">
        <f t="shared" si="72"/>
        <v>0</v>
      </c>
      <c r="Z669" s="103">
        <f t="shared" si="72"/>
        <v>0</v>
      </c>
      <c r="AA669" s="103">
        <f t="shared" si="72"/>
        <v>0</v>
      </c>
      <c r="AB669" s="103">
        <f t="shared" si="72"/>
        <v>0</v>
      </c>
      <c r="AC669" s="103">
        <f t="shared" si="72"/>
        <v>0</v>
      </c>
      <c r="AE669" s="103">
        <f t="shared" si="74"/>
        <v>0</v>
      </c>
      <c r="AG669" s="103">
        <f t="shared" si="75"/>
        <v>0</v>
      </c>
      <c r="AI669" s="103">
        <f t="shared" si="76"/>
        <v>0</v>
      </c>
      <c r="AK669" s="103"/>
    </row>
    <row r="670" spans="2:37" x14ac:dyDescent="0.25">
      <c r="D670" s="535" t="str">
        <f xml:space="preserve"> 'Line Items'!D$2375</f>
        <v>[RoU Capex Unindexed Leases Line 6]</v>
      </c>
      <c r="E670" s="102"/>
      <c r="F670" s="140" t="str">
        <f t="shared" si="73"/>
        <v>£000</v>
      </c>
      <c r="G670" s="103">
        <f t="shared" si="72"/>
        <v>0</v>
      </c>
      <c r="H670" s="103">
        <f t="shared" si="72"/>
        <v>0</v>
      </c>
      <c r="I670" s="103">
        <f t="shared" si="72"/>
        <v>0</v>
      </c>
      <c r="J670" s="103">
        <f t="shared" si="72"/>
        <v>0</v>
      </c>
      <c r="K670" s="103">
        <f t="shared" si="72"/>
        <v>0</v>
      </c>
      <c r="L670" s="103">
        <f t="shared" si="72"/>
        <v>0</v>
      </c>
      <c r="M670" s="103">
        <f t="shared" si="72"/>
        <v>0</v>
      </c>
      <c r="N670" s="103">
        <f t="shared" si="72"/>
        <v>0</v>
      </c>
      <c r="O670" s="103">
        <f t="shared" si="72"/>
        <v>0</v>
      </c>
      <c r="P670" s="103">
        <f t="shared" si="72"/>
        <v>0</v>
      </c>
      <c r="Q670" s="103">
        <f t="shared" si="72"/>
        <v>0</v>
      </c>
      <c r="R670" s="103">
        <f t="shared" si="72"/>
        <v>0</v>
      </c>
      <c r="S670" s="103">
        <f t="shared" si="72"/>
        <v>0</v>
      </c>
      <c r="T670" s="103">
        <f t="shared" si="72"/>
        <v>0</v>
      </c>
      <c r="U670" s="103">
        <f t="shared" si="72"/>
        <v>0</v>
      </c>
      <c r="V670" s="103">
        <f t="shared" si="72"/>
        <v>0</v>
      </c>
      <c r="W670" s="103">
        <f t="shared" si="72"/>
        <v>0</v>
      </c>
      <c r="X670" s="103">
        <f t="shared" si="72"/>
        <v>0</v>
      </c>
      <c r="Y670" s="103">
        <f t="shared" si="72"/>
        <v>0</v>
      </c>
      <c r="Z670" s="103">
        <f t="shared" si="72"/>
        <v>0</v>
      </c>
      <c r="AA670" s="103">
        <f t="shared" si="72"/>
        <v>0</v>
      </c>
      <c r="AB670" s="103">
        <f t="shared" si="72"/>
        <v>0</v>
      </c>
      <c r="AC670" s="103">
        <f t="shared" si="72"/>
        <v>0</v>
      </c>
      <c r="AE670" s="103">
        <f t="shared" si="74"/>
        <v>0</v>
      </c>
      <c r="AG670" s="103">
        <f t="shared" si="75"/>
        <v>0</v>
      </c>
      <c r="AI670" s="103">
        <f t="shared" si="76"/>
        <v>0</v>
      </c>
      <c r="AK670" s="103"/>
    </row>
    <row r="671" spans="2:37" x14ac:dyDescent="0.25">
      <c r="D671" s="535" t="str">
        <f xml:space="preserve"> 'Line Items'!D$2376</f>
        <v>[RoU Capex Unindexed Leases Line 7]</v>
      </c>
      <c r="E671" s="102"/>
      <c r="F671" s="140" t="str">
        <f t="shared" si="73"/>
        <v>£000</v>
      </c>
      <c r="G671" s="103">
        <f t="shared" si="72"/>
        <v>0</v>
      </c>
      <c r="H671" s="103">
        <f t="shared" si="72"/>
        <v>0</v>
      </c>
      <c r="I671" s="103">
        <f t="shared" si="72"/>
        <v>0</v>
      </c>
      <c r="J671" s="103">
        <f t="shared" si="72"/>
        <v>0</v>
      </c>
      <c r="K671" s="103">
        <f t="shared" si="72"/>
        <v>0</v>
      </c>
      <c r="L671" s="103">
        <f t="shared" si="72"/>
        <v>0</v>
      </c>
      <c r="M671" s="103">
        <f t="shared" si="72"/>
        <v>0</v>
      </c>
      <c r="N671" s="103">
        <f t="shared" si="72"/>
        <v>0</v>
      </c>
      <c r="O671" s="103">
        <f t="shared" si="72"/>
        <v>0</v>
      </c>
      <c r="P671" s="103">
        <f t="shared" si="72"/>
        <v>0</v>
      </c>
      <c r="Q671" s="103">
        <f t="shared" si="72"/>
        <v>0</v>
      </c>
      <c r="R671" s="103">
        <f t="shared" si="72"/>
        <v>0</v>
      </c>
      <c r="S671" s="103">
        <f t="shared" si="72"/>
        <v>0</v>
      </c>
      <c r="T671" s="103">
        <f t="shared" si="72"/>
        <v>0</v>
      </c>
      <c r="U671" s="103">
        <f t="shared" si="72"/>
        <v>0</v>
      </c>
      <c r="V671" s="103">
        <f t="shared" si="72"/>
        <v>0</v>
      </c>
      <c r="W671" s="103">
        <f t="shared" si="72"/>
        <v>0</v>
      </c>
      <c r="X671" s="103">
        <f t="shared" si="72"/>
        <v>0</v>
      </c>
      <c r="Y671" s="103">
        <f t="shared" si="72"/>
        <v>0</v>
      </c>
      <c r="Z671" s="103">
        <f t="shared" si="72"/>
        <v>0</v>
      </c>
      <c r="AA671" s="103">
        <f t="shared" si="72"/>
        <v>0</v>
      </c>
      <c r="AB671" s="103">
        <f t="shared" si="72"/>
        <v>0</v>
      </c>
      <c r="AC671" s="103">
        <f t="shared" si="72"/>
        <v>0</v>
      </c>
      <c r="AE671" s="103">
        <f t="shared" si="74"/>
        <v>0</v>
      </c>
      <c r="AG671" s="103">
        <f t="shared" si="75"/>
        <v>0</v>
      </c>
      <c r="AI671" s="103">
        <f t="shared" si="76"/>
        <v>0</v>
      </c>
      <c r="AK671" s="103"/>
    </row>
    <row r="672" spans="2:37" x14ac:dyDescent="0.25">
      <c r="D672" s="535" t="str">
        <f xml:space="preserve"> 'Line Items'!D$2377</f>
        <v>[RoU Capex Unindexed Leases Line 8]</v>
      </c>
      <c r="E672" s="102"/>
      <c r="F672" s="140" t="str">
        <f t="shared" si="73"/>
        <v>£000</v>
      </c>
      <c r="G672" s="103">
        <f t="shared" si="72"/>
        <v>0</v>
      </c>
      <c r="H672" s="103">
        <f t="shared" si="72"/>
        <v>0</v>
      </c>
      <c r="I672" s="103">
        <f t="shared" si="72"/>
        <v>0</v>
      </c>
      <c r="J672" s="103">
        <f t="shared" si="72"/>
        <v>0</v>
      </c>
      <c r="K672" s="103">
        <f t="shared" si="72"/>
        <v>0</v>
      </c>
      <c r="L672" s="103">
        <f t="shared" si="72"/>
        <v>0</v>
      </c>
      <c r="M672" s="103">
        <f t="shared" si="72"/>
        <v>0</v>
      </c>
      <c r="N672" s="103">
        <f t="shared" si="72"/>
        <v>0</v>
      </c>
      <c r="O672" s="103">
        <f t="shared" si="72"/>
        <v>0</v>
      </c>
      <c r="P672" s="103">
        <f t="shared" si="72"/>
        <v>0</v>
      </c>
      <c r="Q672" s="103">
        <f t="shared" si="72"/>
        <v>0</v>
      </c>
      <c r="R672" s="103">
        <f t="shared" si="72"/>
        <v>0</v>
      </c>
      <c r="S672" s="103">
        <f t="shared" si="72"/>
        <v>0</v>
      </c>
      <c r="T672" s="103">
        <f t="shared" si="72"/>
        <v>0</v>
      </c>
      <c r="U672" s="103">
        <f t="shared" si="72"/>
        <v>0</v>
      </c>
      <c r="V672" s="103">
        <f t="shared" si="72"/>
        <v>0</v>
      </c>
      <c r="W672" s="103">
        <f t="shared" si="72"/>
        <v>0</v>
      </c>
      <c r="X672" s="103">
        <f t="shared" si="72"/>
        <v>0</v>
      </c>
      <c r="Y672" s="103">
        <f t="shared" si="72"/>
        <v>0</v>
      </c>
      <c r="Z672" s="103">
        <f t="shared" si="72"/>
        <v>0</v>
      </c>
      <c r="AA672" s="103">
        <f t="shared" si="72"/>
        <v>0</v>
      </c>
      <c r="AB672" s="103">
        <f t="shared" si="72"/>
        <v>0</v>
      </c>
      <c r="AC672" s="103">
        <f t="shared" si="72"/>
        <v>0</v>
      </c>
      <c r="AE672" s="103">
        <f t="shared" si="74"/>
        <v>0</v>
      </c>
      <c r="AG672" s="103">
        <f t="shared" si="75"/>
        <v>0</v>
      </c>
      <c r="AI672" s="103">
        <f t="shared" si="76"/>
        <v>0</v>
      </c>
      <c r="AK672" s="103"/>
    </row>
    <row r="673" spans="4:37" x14ac:dyDescent="0.25">
      <c r="D673" s="535" t="str">
        <f xml:space="preserve"> 'Line Items'!D$2378</f>
        <v>[RoU Capex Unindexed Leases Line 9]</v>
      </c>
      <c r="E673" s="102"/>
      <c r="F673" s="140" t="str">
        <f t="shared" si="73"/>
        <v>£000</v>
      </c>
      <c r="G673" s="103">
        <f t="shared" si="72"/>
        <v>0</v>
      </c>
      <c r="H673" s="103">
        <f t="shared" si="72"/>
        <v>0</v>
      </c>
      <c r="I673" s="103">
        <f t="shared" si="72"/>
        <v>0</v>
      </c>
      <c r="J673" s="103">
        <f t="shared" si="72"/>
        <v>0</v>
      </c>
      <c r="K673" s="103">
        <f t="shared" si="72"/>
        <v>0</v>
      </c>
      <c r="L673" s="103">
        <f t="shared" si="72"/>
        <v>0</v>
      </c>
      <c r="M673" s="103">
        <f t="shared" si="72"/>
        <v>0</v>
      </c>
      <c r="N673" s="103">
        <f t="shared" si="72"/>
        <v>0</v>
      </c>
      <c r="O673" s="103">
        <f t="shared" si="72"/>
        <v>0</v>
      </c>
      <c r="P673" s="103">
        <f t="shared" si="72"/>
        <v>0</v>
      </c>
      <c r="Q673" s="103">
        <f t="shared" si="72"/>
        <v>0</v>
      </c>
      <c r="R673" s="103">
        <f t="shared" si="72"/>
        <v>0</v>
      </c>
      <c r="S673" s="103">
        <f t="shared" si="72"/>
        <v>0</v>
      </c>
      <c r="T673" s="103">
        <f t="shared" si="72"/>
        <v>0</v>
      </c>
      <c r="U673" s="103">
        <f t="shared" si="72"/>
        <v>0</v>
      </c>
      <c r="V673" s="103">
        <f t="shared" si="72"/>
        <v>0</v>
      </c>
      <c r="W673" s="103">
        <f t="shared" si="72"/>
        <v>0</v>
      </c>
      <c r="X673" s="103">
        <f t="shared" si="72"/>
        <v>0</v>
      </c>
      <c r="Y673" s="103">
        <f t="shared" si="72"/>
        <v>0</v>
      </c>
      <c r="Z673" s="103">
        <f t="shared" si="72"/>
        <v>0</v>
      </c>
      <c r="AA673" s="103">
        <f t="shared" si="72"/>
        <v>0</v>
      </c>
      <c r="AB673" s="103">
        <f t="shared" si="72"/>
        <v>0</v>
      </c>
      <c r="AC673" s="103">
        <f t="shared" si="72"/>
        <v>0</v>
      </c>
      <c r="AE673" s="103">
        <f t="shared" si="74"/>
        <v>0</v>
      </c>
      <c r="AG673" s="103">
        <f t="shared" si="75"/>
        <v>0</v>
      </c>
      <c r="AI673" s="103">
        <f t="shared" si="76"/>
        <v>0</v>
      </c>
      <c r="AK673" s="103"/>
    </row>
    <row r="674" spans="4:37" x14ac:dyDescent="0.25">
      <c r="D674" s="535" t="str">
        <f xml:space="preserve"> 'Line Items'!D$2379</f>
        <v>[RoU Capex Unindexed Leases Line 10]</v>
      </c>
      <c r="E674" s="102"/>
      <c r="F674" s="140" t="str">
        <f t="shared" si="73"/>
        <v>£000</v>
      </c>
      <c r="G674" s="103">
        <f t="shared" si="72"/>
        <v>0</v>
      </c>
      <c r="H674" s="103">
        <f t="shared" si="72"/>
        <v>0</v>
      </c>
      <c r="I674" s="103">
        <f t="shared" si="72"/>
        <v>0</v>
      </c>
      <c r="J674" s="103">
        <f t="shared" si="72"/>
        <v>0</v>
      </c>
      <c r="K674" s="103">
        <f t="shared" si="72"/>
        <v>0</v>
      </c>
      <c r="L674" s="103">
        <f t="shared" si="72"/>
        <v>0</v>
      </c>
      <c r="M674" s="103">
        <f t="shared" si="72"/>
        <v>0</v>
      </c>
      <c r="N674" s="103">
        <f t="shared" si="72"/>
        <v>0</v>
      </c>
      <c r="O674" s="103">
        <f t="shared" si="72"/>
        <v>0</v>
      </c>
      <c r="P674" s="103">
        <f t="shared" si="72"/>
        <v>0</v>
      </c>
      <c r="Q674" s="103">
        <f t="shared" si="72"/>
        <v>0</v>
      </c>
      <c r="R674" s="103">
        <f t="shared" si="72"/>
        <v>0</v>
      </c>
      <c r="S674" s="103">
        <f t="shared" si="72"/>
        <v>0</v>
      </c>
      <c r="T674" s="103">
        <f t="shared" si="72"/>
        <v>0</v>
      </c>
      <c r="U674" s="103">
        <f t="shared" si="72"/>
        <v>0</v>
      </c>
      <c r="V674" s="103">
        <f t="shared" si="72"/>
        <v>0</v>
      </c>
      <c r="W674" s="103">
        <f t="shared" si="72"/>
        <v>0</v>
      </c>
      <c r="X674" s="103">
        <f t="shared" si="72"/>
        <v>0</v>
      </c>
      <c r="Y674" s="103">
        <f t="shared" si="72"/>
        <v>0</v>
      </c>
      <c r="Z674" s="103">
        <f t="shared" si="72"/>
        <v>0</v>
      </c>
      <c r="AA674" s="103">
        <f t="shared" si="72"/>
        <v>0</v>
      </c>
      <c r="AB674" s="103">
        <f t="shared" si="72"/>
        <v>0</v>
      </c>
      <c r="AC674" s="103">
        <f t="shared" si="72"/>
        <v>0</v>
      </c>
      <c r="AE674" s="103">
        <f t="shared" si="74"/>
        <v>0</v>
      </c>
      <c r="AG674" s="103">
        <f t="shared" si="75"/>
        <v>0</v>
      </c>
      <c r="AI674" s="103">
        <f t="shared" si="76"/>
        <v>0</v>
      </c>
      <c r="AK674" s="103"/>
    </row>
    <row r="675" spans="4:37" x14ac:dyDescent="0.25">
      <c r="D675" s="535" t="str">
        <f xml:space="preserve"> 'Line Items'!D$2380</f>
        <v>[RoU Capex Unindexed Leases Line 11]</v>
      </c>
      <c r="E675" s="102"/>
      <c r="F675" s="140" t="str">
        <f t="shared" si="73"/>
        <v>£000</v>
      </c>
      <c r="G675" s="103">
        <f t="shared" si="72"/>
        <v>0</v>
      </c>
      <c r="H675" s="103">
        <f t="shared" si="72"/>
        <v>0</v>
      </c>
      <c r="I675" s="103">
        <f t="shared" si="72"/>
        <v>0</v>
      </c>
      <c r="J675" s="103">
        <f t="shared" si="72"/>
        <v>0</v>
      </c>
      <c r="K675" s="103">
        <f t="shared" si="72"/>
        <v>0</v>
      </c>
      <c r="L675" s="103">
        <f t="shared" si="72"/>
        <v>0</v>
      </c>
      <c r="M675" s="103">
        <f t="shared" si="72"/>
        <v>0</v>
      </c>
      <c r="N675" s="103">
        <f t="shared" si="72"/>
        <v>0</v>
      </c>
      <c r="O675" s="103">
        <f t="shared" si="72"/>
        <v>0</v>
      </c>
      <c r="P675" s="103">
        <f t="shared" si="72"/>
        <v>0</v>
      </c>
      <c r="Q675" s="103">
        <f t="shared" si="72"/>
        <v>0</v>
      </c>
      <c r="R675" s="103">
        <f t="shared" si="72"/>
        <v>0</v>
      </c>
      <c r="S675" s="103">
        <f t="shared" si="72"/>
        <v>0</v>
      </c>
      <c r="T675" s="103">
        <f t="shared" si="72"/>
        <v>0</v>
      </c>
      <c r="U675" s="103">
        <f t="shared" si="72"/>
        <v>0</v>
      </c>
      <c r="V675" s="103">
        <f t="shared" si="72"/>
        <v>0</v>
      </c>
      <c r="W675" s="103">
        <f t="shared" si="72"/>
        <v>0</v>
      </c>
      <c r="X675" s="103">
        <f t="shared" si="72"/>
        <v>0</v>
      </c>
      <c r="Y675" s="103">
        <f t="shared" si="72"/>
        <v>0</v>
      </c>
      <c r="Z675" s="103">
        <f t="shared" si="72"/>
        <v>0</v>
      </c>
      <c r="AA675" s="103">
        <f t="shared" si="72"/>
        <v>0</v>
      </c>
      <c r="AB675" s="103">
        <f t="shared" si="72"/>
        <v>0</v>
      </c>
      <c r="AC675" s="103">
        <f t="shared" si="72"/>
        <v>0</v>
      </c>
      <c r="AE675" s="103">
        <f t="shared" si="74"/>
        <v>0</v>
      </c>
      <c r="AG675" s="103">
        <f t="shared" si="75"/>
        <v>0</v>
      </c>
      <c r="AI675" s="103">
        <f t="shared" si="76"/>
        <v>0</v>
      </c>
      <c r="AK675" s="103"/>
    </row>
    <row r="676" spans="4:37" x14ac:dyDescent="0.25">
      <c r="D676" s="535" t="str">
        <f xml:space="preserve"> 'Line Items'!D$2381</f>
        <v>[RoU Capex Unindexed Leases Line 12]</v>
      </c>
      <c r="E676" s="102"/>
      <c r="F676" s="140" t="str">
        <f t="shared" si="73"/>
        <v>£000</v>
      </c>
      <c r="G676" s="103">
        <f t="shared" si="72"/>
        <v>0</v>
      </c>
      <c r="H676" s="103">
        <f t="shared" si="72"/>
        <v>0</v>
      </c>
      <c r="I676" s="103">
        <f t="shared" ref="I676:AC676" si="77">SUM(I501,I536, I571, I606, I641)</f>
        <v>0</v>
      </c>
      <c r="J676" s="103">
        <f t="shared" si="77"/>
        <v>0</v>
      </c>
      <c r="K676" s="103">
        <f t="shared" si="77"/>
        <v>0</v>
      </c>
      <c r="L676" s="103">
        <f t="shared" si="77"/>
        <v>0</v>
      </c>
      <c r="M676" s="103">
        <f t="shared" si="77"/>
        <v>0</v>
      </c>
      <c r="N676" s="103">
        <f t="shared" si="77"/>
        <v>0</v>
      </c>
      <c r="O676" s="103">
        <f t="shared" si="77"/>
        <v>0</v>
      </c>
      <c r="P676" s="103">
        <f t="shared" si="77"/>
        <v>0</v>
      </c>
      <c r="Q676" s="103">
        <f t="shared" si="77"/>
        <v>0</v>
      </c>
      <c r="R676" s="103">
        <f t="shared" si="77"/>
        <v>0</v>
      </c>
      <c r="S676" s="103">
        <f t="shared" si="77"/>
        <v>0</v>
      </c>
      <c r="T676" s="103">
        <f t="shared" si="77"/>
        <v>0</v>
      </c>
      <c r="U676" s="103">
        <f t="shared" si="77"/>
        <v>0</v>
      </c>
      <c r="V676" s="103">
        <f t="shared" si="77"/>
        <v>0</v>
      </c>
      <c r="W676" s="103">
        <f t="shared" si="77"/>
        <v>0</v>
      </c>
      <c r="X676" s="103">
        <f t="shared" si="77"/>
        <v>0</v>
      </c>
      <c r="Y676" s="103">
        <f t="shared" si="77"/>
        <v>0</v>
      </c>
      <c r="Z676" s="103">
        <f t="shared" si="77"/>
        <v>0</v>
      </c>
      <c r="AA676" s="103">
        <f t="shared" si="77"/>
        <v>0</v>
      </c>
      <c r="AB676" s="103">
        <f t="shared" si="77"/>
        <v>0</v>
      </c>
      <c r="AC676" s="103">
        <f t="shared" si="77"/>
        <v>0</v>
      </c>
      <c r="AE676" s="103">
        <f t="shared" si="74"/>
        <v>0</v>
      </c>
      <c r="AG676" s="103">
        <f t="shared" si="75"/>
        <v>0</v>
      </c>
      <c r="AI676" s="103">
        <f t="shared" si="76"/>
        <v>0</v>
      </c>
      <c r="AK676" s="103"/>
    </row>
    <row r="677" spans="4:37" x14ac:dyDescent="0.25">
      <c r="D677" s="535" t="str">
        <f xml:space="preserve"> 'Line Items'!D$2382</f>
        <v>[RoU Capex Unindexed Leases Line 13]</v>
      </c>
      <c r="E677" s="102"/>
      <c r="F677" s="140" t="str">
        <f t="shared" si="73"/>
        <v>£000</v>
      </c>
      <c r="G677" s="103">
        <f t="shared" ref="G677:AC688" si="78">SUM(G502,G537, G572, G607, G642)</f>
        <v>0</v>
      </c>
      <c r="H677" s="103">
        <f t="shared" si="78"/>
        <v>0</v>
      </c>
      <c r="I677" s="103">
        <f t="shared" si="78"/>
        <v>0</v>
      </c>
      <c r="J677" s="103">
        <f t="shared" si="78"/>
        <v>0</v>
      </c>
      <c r="K677" s="103">
        <f t="shared" si="78"/>
        <v>0</v>
      </c>
      <c r="L677" s="103">
        <f t="shared" si="78"/>
        <v>0</v>
      </c>
      <c r="M677" s="103">
        <f t="shared" si="78"/>
        <v>0</v>
      </c>
      <c r="N677" s="103">
        <f t="shared" si="78"/>
        <v>0</v>
      </c>
      <c r="O677" s="103">
        <f t="shared" si="78"/>
        <v>0</v>
      </c>
      <c r="P677" s="103">
        <f t="shared" si="78"/>
        <v>0</v>
      </c>
      <c r="Q677" s="103">
        <f t="shared" si="78"/>
        <v>0</v>
      </c>
      <c r="R677" s="103">
        <f t="shared" si="78"/>
        <v>0</v>
      </c>
      <c r="S677" s="103">
        <f t="shared" si="78"/>
        <v>0</v>
      </c>
      <c r="T677" s="103">
        <f t="shared" si="78"/>
        <v>0</v>
      </c>
      <c r="U677" s="103">
        <f t="shared" si="78"/>
        <v>0</v>
      </c>
      <c r="V677" s="103">
        <f t="shared" si="78"/>
        <v>0</v>
      </c>
      <c r="W677" s="103">
        <f t="shared" si="78"/>
        <v>0</v>
      </c>
      <c r="X677" s="103">
        <f t="shared" si="78"/>
        <v>0</v>
      </c>
      <c r="Y677" s="103">
        <f t="shared" si="78"/>
        <v>0</v>
      </c>
      <c r="Z677" s="103">
        <f t="shared" si="78"/>
        <v>0</v>
      </c>
      <c r="AA677" s="103">
        <f t="shared" si="78"/>
        <v>0</v>
      </c>
      <c r="AB677" s="103">
        <f t="shared" si="78"/>
        <v>0</v>
      </c>
      <c r="AC677" s="103">
        <f t="shared" si="78"/>
        <v>0</v>
      </c>
      <c r="AE677" s="103">
        <f t="shared" si="74"/>
        <v>0</v>
      </c>
      <c r="AG677" s="103">
        <f t="shared" si="75"/>
        <v>0</v>
      </c>
      <c r="AI677" s="103">
        <f t="shared" si="76"/>
        <v>0</v>
      </c>
      <c r="AK677" s="103"/>
    </row>
    <row r="678" spans="4:37" x14ac:dyDescent="0.25">
      <c r="D678" s="535" t="str">
        <f xml:space="preserve"> 'Line Items'!D$2383</f>
        <v>[RoU Capex Unindexed Leases Line 14]</v>
      </c>
      <c r="E678" s="102"/>
      <c r="F678" s="140" t="str">
        <f t="shared" si="73"/>
        <v>£000</v>
      </c>
      <c r="G678" s="103">
        <f t="shared" si="78"/>
        <v>0</v>
      </c>
      <c r="H678" s="103">
        <f t="shared" si="78"/>
        <v>0</v>
      </c>
      <c r="I678" s="103">
        <f t="shared" si="78"/>
        <v>0</v>
      </c>
      <c r="J678" s="103">
        <f t="shared" si="78"/>
        <v>0</v>
      </c>
      <c r="K678" s="103">
        <f t="shared" si="78"/>
        <v>0</v>
      </c>
      <c r="L678" s="103">
        <f t="shared" si="78"/>
        <v>0</v>
      </c>
      <c r="M678" s="103">
        <f t="shared" si="78"/>
        <v>0</v>
      </c>
      <c r="N678" s="103">
        <f t="shared" si="78"/>
        <v>0</v>
      </c>
      <c r="O678" s="103">
        <f t="shared" si="78"/>
        <v>0</v>
      </c>
      <c r="P678" s="103">
        <f t="shared" si="78"/>
        <v>0</v>
      </c>
      <c r="Q678" s="103">
        <f t="shared" si="78"/>
        <v>0</v>
      </c>
      <c r="R678" s="103">
        <f t="shared" si="78"/>
        <v>0</v>
      </c>
      <c r="S678" s="103">
        <f t="shared" si="78"/>
        <v>0</v>
      </c>
      <c r="T678" s="103">
        <f t="shared" si="78"/>
        <v>0</v>
      </c>
      <c r="U678" s="103">
        <f t="shared" si="78"/>
        <v>0</v>
      </c>
      <c r="V678" s="103">
        <f t="shared" si="78"/>
        <v>0</v>
      </c>
      <c r="W678" s="103">
        <f t="shared" si="78"/>
        <v>0</v>
      </c>
      <c r="X678" s="103">
        <f t="shared" si="78"/>
        <v>0</v>
      </c>
      <c r="Y678" s="103">
        <f t="shared" si="78"/>
        <v>0</v>
      </c>
      <c r="Z678" s="103">
        <f t="shared" si="78"/>
        <v>0</v>
      </c>
      <c r="AA678" s="103">
        <f t="shared" si="78"/>
        <v>0</v>
      </c>
      <c r="AB678" s="103">
        <f t="shared" si="78"/>
        <v>0</v>
      </c>
      <c r="AC678" s="103">
        <f t="shared" si="78"/>
        <v>0</v>
      </c>
      <c r="AE678" s="103">
        <f t="shared" si="74"/>
        <v>0</v>
      </c>
      <c r="AG678" s="103">
        <f t="shared" si="75"/>
        <v>0</v>
      </c>
      <c r="AI678" s="103">
        <f t="shared" si="76"/>
        <v>0</v>
      </c>
      <c r="AK678" s="103"/>
    </row>
    <row r="679" spans="4:37" x14ac:dyDescent="0.25">
      <c r="D679" s="535" t="str">
        <f xml:space="preserve"> 'Line Items'!D$2384</f>
        <v>[RoU Capex Unindexed Leases Line 15]</v>
      </c>
      <c r="E679" s="102"/>
      <c r="F679" s="140" t="str">
        <f t="shared" si="73"/>
        <v>£000</v>
      </c>
      <c r="G679" s="103">
        <f t="shared" si="78"/>
        <v>0</v>
      </c>
      <c r="H679" s="103">
        <f t="shared" si="78"/>
        <v>0</v>
      </c>
      <c r="I679" s="103">
        <f t="shared" si="78"/>
        <v>0</v>
      </c>
      <c r="J679" s="103">
        <f t="shared" si="78"/>
        <v>0</v>
      </c>
      <c r="K679" s="103">
        <f t="shared" si="78"/>
        <v>0</v>
      </c>
      <c r="L679" s="103">
        <f t="shared" si="78"/>
        <v>0</v>
      </c>
      <c r="M679" s="103">
        <f t="shared" si="78"/>
        <v>0</v>
      </c>
      <c r="N679" s="103">
        <f t="shared" si="78"/>
        <v>0</v>
      </c>
      <c r="O679" s="103">
        <f t="shared" si="78"/>
        <v>0</v>
      </c>
      <c r="P679" s="103">
        <f t="shared" si="78"/>
        <v>0</v>
      </c>
      <c r="Q679" s="103">
        <f t="shared" si="78"/>
        <v>0</v>
      </c>
      <c r="R679" s="103">
        <f t="shared" si="78"/>
        <v>0</v>
      </c>
      <c r="S679" s="103">
        <f t="shared" si="78"/>
        <v>0</v>
      </c>
      <c r="T679" s="103">
        <f t="shared" si="78"/>
        <v>0</v>
      </c>
      <c r="U679" s="103">
        <f t="shared" si="78"/>
        <v>0</v>
      </c>
      <c r="V679" s="103">
        <f t="shared" si="78"/>
        <v>0</v>
      </c>
      <c r="W679" s="103">
        <f t="shared" si="78"/>
        <v>0</v>
      </c>
      <c r="X679" s="103">
        <f t="shared" si="78"/>
        <v>0</v>
      </c>
      <c r="Y679" s="103">
        <f t="shared" si="78"/>
        <v>0</v>
      </c>
      <c r="Z679" s="103">
        <f t="shared" si="78"/>
        <v>0</v>
      </c>
      <c r="AA679" s="103">
        <f t="shared" si="78"/>
        <v>0</v>
      </c>
      <c r="AB679" s="103">
        <f t="shared" si="78"/>
        <v>0</v>
      </c>
      <c r="AC679" s="103">
        <f t="shared" si="78"/>
        <v>0</v>
      </c>
      <c r="AE679" s="103">
        <f t="shared" si="74"/>
        <v>0</v>
      </c>
      <c r="AG679" s="103">
        <f t="shared" si="75"/>
        <v>0</v>
      </c>
      <c r="AI679" s="103">
        <f t="shared" si="76"/>
        <v>0</v>
      </c>
      <c r="AK679" s="103"/>
    </row>
    <row r="680" spans="4:37" x14ac:dyDescent="0.25">
      <c r="D680" s="535" t="str">
        <f xml:space="preserve"> 'Line Items'!D$2385</f>
        <v>[RoU Capex Unindexed Leases Line 16]</v>
      </c>
      <c r="E680" s="102"/>
      <c r="F680" s="140" t="str">
        <f t="shared" si="73"/>
        <v>£000</v>
      </c>
      <c r="G680" s="103">
        <f t="shared" si="78"/>
        <v>0</v>
      </c>
      <c r="H680" s="103">
        <f t="shared" si="78"/>
        <v>0</v>
      </c>
      <c r="I680" s="103">
        <f t="shared" si="78"/>
        <v>0</v>
      </c>
      <c r="J680" s="103">
        <f t="shared" si="78"/>
        <v>0</v>
      </c>
      <c r="K680" s="103">
        <f t="shared" si="78"/>
        <v>0</v>
      </c>
      <c r="L680" s="103">
        <f t="shared" si="78"/>
        <v>0</v>
      </c>
      <c r="M680" s="103">
        <f t="shared" si="78"/>
        <v>0</v>
      </c>
      <c r="N680" s="103">
        <f t="shared" si="78"/>
        <v>0</v>
      </c>
      <c r="O680" s="103">
        <f t="shared" si="78"/>
        <v>0</v>
      </c>
      <c r="P680" s="103">
        <f t="shared" si="78"/>
        <v>0</v>
      </c>
      <c r="Q680" s="103">
        <f t="shared" si="78"/>
        <v>0</v>
      </c>
      <c r="R680" s="103">
        <f t="shared" si="78"/>
        <v>0</v>
      </c>
      <c r="S680" s="103">
        <f t="shared" si="78"/>
        <v>0</v>
      </c>
      <c r="T680" s="103">
        <f t="shared" si="78"/>
        <v>0</v>
      </c>
      <c r="U680" s="103">
        <f t="shared" si="78"/>
        <v>0</v>
      </c>
      <c r="V680" s="103">
        <f t="shared" si="78"/>
        <v>0</v>
      </c>
      <c r="W680" s="103">
        <f t="shared" si="78"/>
        <v>0</v>
      </c>
      <c r="X680" s="103">
        <f t="shared" si="78"/>
        <v>0</v>
      </c>
      <c r="Y680" s="103">
        <f t="shared" si="78"/>
        <v>0</v>
      </c>
      <c r="Z680" s="103">
        <f t="shared" si="78"/>
        <v>0</v>
      </c>
      <c r="AA680" s="103">
        <f t="shared" si="78"/>
        <v>0</v>
      </c>
      <c r="AB680" s="103">
        <f t="shared" si="78"/>
        <v>0</v>
      </c>
      <c r="AC680" s="103">
        <f t="shared" si="78"/>
        <v>0</v>
      </c>
      <c r="AE680" s="103">
        <f t="shared" si="74"/>
        <v>0</v>
      </c>
      <c r="AG680" s="103">
        <f t="shared" si="75"/>
        <v>0</v>
      </c>
      <c r="AI680" s="103">
        <f t="shared" si="76"/>
        <v>0</v>
      </c>
      <c r="AK680" s="103"/>
    </row>
    <row r="681" spans="4:37" x14ac:dyDescent="0.25">
      <c r="D681" s="535" t="str">
        <f xml:space="preserve"> 'Line Items'!D$2386</f>
        <v>[RoU Capex Unindexed Leases Line 17]</v>
      </c>
      <c r="E681" s="102"/>
      <c r="F681" s="140" t="str">
        <f t="shared" si="73"/>
        <v>£000</v>
      </c>
      <c r="G681" s="103">
        <f t="shared" si="78"/>
        <v>0</v>
      </c>
      <c r="H681" s="103">
        <f t="shared" si="78"/>
        <v>0</v>
      </c>
      <c r="I681" s="103">
        <f t="shared" si="78"/>
        <v>0</v>
      </c>
      <c r="J681" s="103">
        <f t="shared" si="78"/>
        <v>0</v>
      </c>
      <c r="K681" s="103">
        <f t="shared" si="78"/>
        <v>0</v>
      </c>
      <c r="L681" s="103">
        <f t="shared" si="78"/>
        <v>0</v>
      </c>
      <c r="M681" s="103">
        <f t="shared" si="78"/>
        <v>0</v>
      </c>
      <c r="N681" s="103">
        <f t="shared" si="78"/>
        <v>0</v>
      </c>
      <c r="O681" s="103">
        <f t="shared" si="78"/>
        <v>0</v>
      </c>
      <c r="P681" s="103">
        <f t="shared" si="78"/>
        <v>0</v>
      </c>
      <c r="Q681" s="103">
        <f t="shared" si="78"/>
        <v>0</v>
      </c>
      <c r="R681" s="103">
        <f t="shared" si="78"/>
        <v>0</v>
      </c>
      <c r="S681" s="103">
        <f t="shared" si="78"/>
        <v>0</v>
      </c>
      <c r="T681" s="103">
        <f t="shared" si="78"/>
        <v>0</v>
      </c>
      <c r="U681" s="103">
        <f t="shared" si="78"/>
        <v>0</v>
      </c>
      <c r="V681" s="103">
        <f t="shared" si="78"/>
        <v>0</v>
      </c>
      <c r="W681" s="103">
        <f t="shared" si="78"/>
        <v>0</v>
      </c>
      <c r="X681" s="103">
        <f t="shared" si="78"/>
        <v>0</v>
      </c>
      <c r="Y681" s="103">
        <f t="shared" si="78"/>
        <v>0</v>
      </c>
      <c r="Z681" s="103">
        <f t="shared" si="78"/>
        <v>0</v>
      </c>
      <c r="AA681" s="103">
        <f t="shared" si="78"/>
        <v>0</v>
      </c>
      <c r="AB681" s="103">
        <f t="shared" si="78"/>
        <v>0</v>
      </c>
      <c r="AC681" s="103">
        <f t="shared" si="78"/>
        <v>0</v>
      </c>
      <c r="AE681" s="103">
        <f t="shared" si="74"/>
        <v>0</v>
      </c>
      <c r="AG681" s="103">
        <f t="shared" si="75"/>
        <v>0</v>
      </c>
      <c r="AI681" s="103">
        <f t="shared" si="76"/>
        <v>0</v>
      </c>
      <c r="AK681" s="103"/>
    </row>
    <row r="682" spans="4:37" x14ac:dyDescent="0.25">
      <c r="D682" s="535" t="str">
        <f xml:space="preserve"> 'Line Items'!D$2387</f>
        <v>[RoU Capex Unindexed Leases Line 18]</v>
      </c>
      <c r="E682" s="102"/>
      <c r="F682" s="140" t="str">
        <f t="shared" si="73"/>
        <v>£000</v>
      </c>
      <c r="G682" s="103">
        <f t="shared" si="78"/>
        <v>0</v>
      </c>
      <c r="H682" s="103">
        <f t="shared" si="78"/>
        <v>0</v>
      </c>
      <c r="I682" s="103">
        <f t="shared" si="78"/>
        <v>0</v>
      </c>
      <c r="J682" s="103">
        <f t="shared" si="78"/>
        <v>0</v>
      </c>
      <c r="K682" s="103">
        <f t="shared" si="78"/>
        <v>0</v>
      </c>
      <c r="L682" s="103">
        <f t="shared" si="78"/>
        <v>0</v>
      </c>
      <c r="M682" s="103">
        <f t="shared" si="78"/>
        <v>0</v>
      </c>
      <c r="N682" s="103">
        <f t="shared" si="78"/>
        <v>0</v>
      </c>
      <c r="O682" s="103">
        <f t="shared" si="78"/>
        <v>0</v>
      </c>
      <c r="P682" s="103">
        <f t="shared" si="78"/>
        <v>0</v>
      </c>
      <c r="Q682" s="103">
        <f t="shared" si="78"/>
        <v>0</v>
      </c>
      <c r="R682" s="103">
        <f t="shared" si="78"/>
        <v>0</v>
      </c>
      <c r="S682" s="103">
        <f t="shared" si="78"/>
        <v>0</v>
      </c>
      <c r="T682" s="103">
        <f t="shared" si="78"/>
        <v>0</v>
      </c>
      <c r="U682" s="103">
        <f t="shared" si="78"/>
        <v>0</v>
      </c>
      <c r="V682" s="103">
        <f t="shared" si="78"/>
        <v>0</v>
      </c>
      <c r="W682" s="103">
        <f t="shared" si="78"/>
        <v>0</v>
      </c>
      <c r="X682" s="103">
        <f t="shared" si="78"/>
        <v>0</v>
      </c>
      <c r="Y682" s="103">
        <f t="shared" si="78"/>
        <v>0</v>
      </c>
      <c r="Z682" s="103">
        <f t="shared" si="78"/>
        <v>0</v>
      </c>
      <c r="AA682" s="103">
        <f t="shared" si="78"/>
        <v>0</v>
      </c>
      <c r="AB682" s="103">
        <f t="shared" si="78"/>
        <v>0</v>
      </c>
      <c r="AC682" s="103">
        <f t="shared" si="78"/>
        <v>0</v>
      </c>
      <c r="AE682" s="103">
        <f t="shared" si="74"/>
        <v>0</v>
      </c>
      <c r="AG682" s="103">
        <f t="shared" si="75"/>
        <v>0</v>
      </c>
      <c r="AI682" s="103">
        <f t="shared" si="76"/>
        <v>0</v>
      </c>
      <c r="AK682" s="103"/>
    </row>
    <row r="683" spans="4:37" x14ac:dyDescent="0.25">
      <c r="D683" s="535" t="str">
        <f xml:space="preserve"> 'Line Items'!D$2388</f>
        <v>[RoU Capex Unindexed Leases Line 19]</v>
      </c>
      <c r="E683" s="102"/>
      <c r="F683" s="140" t="str">
        <f t="shared" si="73"/>
        <v>£000</v>
      </c>
      <c r="G683" s="103">
        <f t="shared" si="78"/>
        <v>0</v>
      </c>
      <c r="H683" s="103">
        <f t="shared" si="78"/>
        <v>0</v>
      </c>
      <c r="I683" s="103">
        <f t="shared" si="78"/>
        <v>0</v>
      </c>
      <c r="J683" s="103">
        <f t="shared" si="78"/>
        <v>0</v>
      </c>
      <c r="K683" s="103">
        <f t="shared" si="78"/>
        <v>0</v>
      </c>
      <c r="L683" s="103">
        <f t="shared" si="78"/>
        <v>0</v>
      </c>
      <c r="M683" s="103">
        <f t="shared" si="78"/>
        <v>0</v>
      </c>
      <c r="N683" s="103">
        <f t="shared" si="78"/>
        <v>0</v>
      </c>
      <c r="O683" s="103">
        <f t="shared" si="78"/>
        <v>0</v>
      </c>
      <c r="P683" s="103">
        <f t="shared" si="78"/>
        <v>0</v>
      </c>
      <c r="Q683" s="103">
        <f t="shared" si="78"/>
        <v>0</v>
      </c>
      <c r="R683" s="103">
        <f t="shared" si="78"/>
        <v>0</v>
      </c>
      <c r="S683" s="103">
        <f t="shared" si="78"/>
        <v>0</v>
      </c>
      <c r="T683" s="103">
        <f t="shared" si="78"/>
        <v>0</v>
      </c>
      <c r="U683" s="103">
        <f t="shared" si="78"/>
        <v>0</v>
      </c>
      <c r="V683" s="103">
        <f t="shared" si="78"/>
        <v>0</v>
      </c>
      <c r="W683" s="103">
        <f t="shared" si="78"/>
        <v>0</v>
      </c>
      <c r="X683" s="103">
        <f t="shared" si="78"/>
        <v>0</v>
      </c>
      <c r="Y683" s="103">
        <f t="shared" si="78"/>
        <v>0</v>
      </c>
      <c r="Z683" s="103">
        <f t="shared" si="78"/>
        <v>0</v>
      </c>
      <c r="AA683" s="103">
        <f t="shared" si="78"/>
        <v>0</v>
      </c>
      <c r="AB683" s="103">
        <f t="shared" si="78"/>
        <v>0</v>
      </c>
      <c r="AC683" s="103">
        <f t="shared" si="78"/>
        <v>0</v>
      </c>
      <c r="AE683" s="103">
        <f t="shared" si="74"/>
        <v>0</v>
      </c>
      <c r="AG683" s="103">
        <f t="shared" si="75"/>
        <v>0</v>
      </c>
      <c r="AI683" s="103">
        <f t="shared" si="76"/>
        <v>0</v>
      </c>
      <c r="AK683" s="103"/>
    </row>
    <row r="684" spans="4:37" x14ac:dyDescent="0.25">
      <c r="D684" s="535" t="str">
        <f xml:space="preserve"> 'Line Items'!D$2389</f>
        <v>[RoU Capex Unindexed Leases Line 20]</v>
      </c>
      <c r="E684" s="102"/>
      <c r="F684" s="140" t="str">
        <f t="shared" si="73"/>
        <v>£000</v>
      </c>
      <c r="G684" s="103">
        <f t="shared" si="78"/>
        <v>0</v>
      </c>
      <c r="H684" s="103">
        <f t="shared" si="78"/>
        <v>0</v>
      </c>
      <c r="I684" s="103">
        <f t="shared" si="78"/>
        <v>0</v>
      </c>
      <c r="J684" s="103">
        <f t="shared" si="78"/>
        <v>0</v>
      </c>
      <c r="K684" s="103">
        <f t="shared" si="78"/>
        <v>0</v>
      </c>
      <c r="L684" s="103">
        <f t="shared" si="78"/>
        <v>0</v>
      </c>
      <c r="M684" s="103">
        <f t="shared" si="78"/>
        <v>0</v>
      </c>
      <c r="N684" s="103">
        <f t="shared" si="78"/>
        <v>0</v>
      </c>
      <c r="O684" s="103">
        <f t="shared" si="78"/>
        <v>0</v>
      </c>
      <c r="P684" s="103">
        <f t="shared" si="78"/>
        <v>0</v>
      </c>
      <c r="Q684" s="103">
        <f t="shared" si="78"/>
        <v>0</v>
      </c>
      <c r="R684" s="103">
        <f t="shared" si="78"/>
        <v>0</v>
      </c>
      <c r="S684" s="103">
        <f t="shared" si="78"/>
        <v>0</v>
      </c>
      <c r="T684" s="103">
        <f t="shared" si="78"/>
        <v>0</v>
      </c>
      <c r="U684" s="103">
        <f t="shared" si="78"/>
        <v>0</v>
      </c>
      <c r="V684" s="103">
        <f t="shared" si="78"/>
        <v>0</v>
      </c>
      <c r="W684" s="103">
        <f t="shared" si="78"/>
        <v>0</v>
      </c>
      <c r="X684" s="103">
        <f t="shared" si="78"/>
        <v>0</v>
      </c>
      <c r="Y684" s="103">
        <f t="shared" si="78"/>
        <v>0</v>
      </c>
      <c r="Z684" s="103">
        <f t="shared" si="78"/>
        <v>0</v>
      </c>
      <c r="AA684" s="103">
        <f t="shared" si="78"/>
        <v>0</v>
      </c>
      <c r="AB684" s="103">
        <f t="shared" si="78"/>
        <v>0</v>
      </c>
      <c r="AC684" s="103">
        <f t="shared" si="78"/>
        <v>0</v>
      </c>
      <c r="AE684" s="103">
        <f t="shared" si="74"/>
        <v>0</v>
      </c>
      <c r="AG684" s="103">
        <f t="shared" si="75"/>
        <v>0</v>
      </c>
      <c r="AI684" s="103">
        <f t="shared" si="76"/>
        <v>0</v>
      </c>
      <c r="AK684" s="103"/>
    </row>
    <row r="685" spans="4:37" x14ac:dyDescent="0.25">
      <c r="D685" s="535" t="str">
        <f xml:space="preserve"> 'Line Items'!D$2393</f>
        <v>[RoU Capex Indexed Leases Line 1]</v>
      </c>
      <c r="E685" s="102"/>
      <c r="F685" s="140" t="str">
        <f t="shared" si="73"/>
        <v>£000</v>
      </c>
      <c r="G685" s="103">
        <f t="shared" si="78"/>
        <v>0</v>
      </c>
      <c r="H685" s="103">
        <f t="shared" si="78"/>
        <v>0</v>
      </c>
      <c r="I685" s="103">
        <f t="shared" si="78"/>
        <v>0</v>
      </c>
      <c r="J685" s="103">
        <f t="shared" si="78"/>
        <v>0</v>
      </c>
      <c r="K685" s="103">
        <f t="shared" si="78"/>
        <v>0</v>
      </c>
      <c r="L685" s="103">
        <f t="shared" si="78"/>
        <v>0</v>
      </c>
      <c r="M685" s="103">
        <f t="shared" si="78"/>
        <v>0</v>
      </c>
      <c r="N685" s="103">
        <f t="shared" si="78"/>
        <v>0</v>
      </c>
      <c r="O685" s="103">
        <f t="shared" si="78"/>
        <v>0</v>
      </c>
      <c r="P685" s="103">
        <f t="shared" si="78"/>
        <v>0</v>
      </c>
      <c r="Q685" s="103">
        <f t="shared" si="78"/>
        <v>0</v>
      </c>
      <c r="R685" s="103">
        <f t="shared" si="78"/>
        <v>0</v>
      </c>
      <c r="S685" s="103">
        <f t="shared" si="78"/>
        <v>0</v>
      </c>
      <c r="T685" s="103">
        <f t="shared" si="78"/>
        <v>0</v>
      </c>
      <c r="U685" s="103">
        <f t="shared" si="78"/>
        <v>0</v>
      </c>
      <c r="V685" s="103">
        <f t="shared" si="78"/>
        <v>0</v>
      </c>
      <c r="W685" s="103">
        <f t="shared" si="78"/>
        <v>0</v>
      </c>
      <c r="X685" s="103">
        <f t="shared" si="78"/>
        <v>0</v>
      </c>
      <c r="Y685" s="103">
        <f t="shared" si="78"/>
        <v>0</v>
      </c>
      <c r="Z685" s="103">
        <f t="shared" si="78"/>
        <v>0</v>
      </c>
      <c r="AA685" s="103">
        <f t="shared" si="78"/>
        <v>0</v>
      </c>
      <c r="AB685" s="103">
        <f t="shared" si="78"/>
        <v>0</v>
      </c>
      <c r="AC685" s="103">
        <f t="shared" si="78"/>
        <v>0</v>
      </c>
      <c r="AE685" s="103">
        <f t="shared" si="74"/>
        <v>0</v>
      </c>
      <c r="AG685" s="103">
        <f t="shared" si="75"/>
        <v>0</v>
      </c>
      <c r="AI685" s="103">
        <f t="shared" si="76"/>
        <v>0</v>
      </c>
      <c r="AK685" s="103"/>
    </row>
    <row r="686" spans="4:37" x14ac:dyDescent="0.25">
      <c r="D686" s="535" t="str">
        <f xml:space="preserve"> 'Line Items'!D$2394</f>
        <v>[RoU Capex Indexed Leases Line 2]</v>
      </c>
      <c r="E686" s="102"/>
      <c r="F686" s="140" t="str">
        <f t="shared" si="73"/>
        <v>£000</v>
      </c>
      <c r="G686" s="103">
        <f t="shared" si="78"/>
        <v>0</v>
      </c>
      <c r="H686" s="103">
        <f t="shared" si="78"/>
        <v>0</v>
      </c>
      <c r="I686" s="103">
        <f t="shared" si="78"/>
        <v>0</v>
      </c>
      <c r="J686" s="103">
        <f t="shared" si="78"/>
        <v>0</v>
      </c>
      <c r="K686" s="103">
        <f t="shared" si="78"/>
        <v>0</v>
      </c>
      <c r="L686" s="103">
        <f t="shared" si="78"/>
        <v>0</v>
      </c>
      <c r="M686" s="103">
        <f t="shared" si="78"/>
        <v>0</v>
      </c>
      <c r="N686" s="103">
        <f t="shared" si="78"/>
        <v>0</v>
      </c>
      <c r="O686" s="103">
        <f t="shared" si="78"/>
        <v>0</v>
      </c>
      <c r="P686" s="103">
        <f t="shared" si="78"/>
        <v>0</v>
      </c>
      <c r="Q686" s="103">
        <f t="shared" si="78"/>
        <v>0</v>
      </c>
      <c r="R686" s="103">
        <f t="shared" si="78"/>
        <v>0</v>
      </c>
      <c r="S686" s="103">
        <f t="shared" si="78"/>
        <v>0</v>
      </c>
      <c r="T686" s="103">
        <f t="shared" si="78"/>
        <v>0</v>
      </c>
      <c r="U686" s="103">
        <f t="shared" si="78"/>
        <v>0</v>
      </c>
      <c r="V686" s="103">
        <f t="shared" si="78"/>
        <v>0</v>
      </c>
      <c r="W686" s="103">
        <f t="shared" si="78"/>
        <v>0</v>
      </c>
      <c r="X686" s="103">
        <f t="shared" si="78"/>
        <v>0</v>
      </c>
      <c r="Y686" s="103">
        <f t="shared" si="78"/>
        <v>0</v>
      </c>
      <c r="Z686" s="103">
        <f t="shared" si="78"/>
        <v>0</v>
      </c>
      <c r="AA686" s="103">
        <f t="shared" si="78"/>
        <v>0</v>
      </c>
      <c r="AB686" s="103">
        <f t="shared" si="78"/>
        <v>0</v>
      </c>
      <c r="AC686" s="103">
        <f t="shared" si="78"/>
        <v>0</v>
      </c>
      <c r="AE686" s="103">
        <f t="shared" si="74"/>
        <v>0</v>
      </c>
      <c r="AG686" s="103">
        <f t="shared" si="75"/>
        <v>0</v>
      </c>
      <c r="AI686" s="103">
        <f t="shared" si="76"/>
        <v>0</v>
      </c>
      <c r="AK686" s="103"/>
    </row>
    <row r="687" spans="4:37" x14ac:dyDescent="0.25">
      <c r="D687" s="535" t="str">
        <f xml:space="preserve"> 'Line Items'!D$2395</f>
        <v>[RoU Capex Indexed Leases Line 3]</v>
      </c>
      <c r="E687" s="102"/>
      <c r="F687" s="140" t="str">
        <f t="shared" si="73"/>
        <v>£000</v>
      </c>
      <c r="G687" s="103">
        <f t="shared" si="78"/>
        <v>0</v>
      </c>
      <c r="H687" s="103">
        <f t="shared" si="78"/>
        <v>0</v>
      </c>
      <c r="I687" s="103">
        <f t="shared" si="78"/>
        <v>0</v>
      </c>
      <c r="J687" s="103">
        <f t="shared" si="78"/>
        <v>0</v>
      </c>
      <c r="K687" s="103">
        <f t="shared" si="78"/>
        <v>0</v>
      </c>
      <c r="L687" s="103">
        <f t="shared" si="78"/>
        <v>0</v>
      </c>
      <c r="M687" s="103">
        <f t="shared" si="78"/>
        <v>0</v>
      </c>
      <c r="N687" s="103">
        <f t="shared" si="78"/>
        <v>0</v>
      </c>
      <c r="O687" s="103">
        <f t="shared" si="78"/>
        <v>0</v>
      </c>
      <c r="P687" s="103">
        <f t="shared" si="78"/>
        <v>0</v>
      </c>
      <c r="Q687" s="103">
        <f t="shared" si="78"/>
        <v>0</v>
      </c>
      <c r="R687" s="103">
        <f t="shared" si="78"/>
        <v>0</v>
      </c>
      <c r="S687" s="103">
        <f t="shared" si="78"/>
        <v>0</v>
      </c>
      <c r="T687" s="103">
        <f t="shared" si="78"/>
        <v>0</v>
      </c>
      <c r="U687" s="103">
        <f t="shared" si="78"/>
        <v>0</v>
      </c>
      <c r="V687" s="103">
        <f t="shared" si="78"/>
        <v>0</v>
      </c>
      <c r="W687" s="103">
        <f t="shared" si="78"/>
        <v>0</v>
      </c>
      <c r="X687" s="103">
        <f t="shared" si="78"/>
        <v>0</v>
      </c>
      <c r="Y687" s="103">
        <f t="shared" si="78"/>
        <v>0</v>
      </c>
      <c r="Z687" s="103">
        <f t="shared" si="78"/>
        <v>0</v>
      </c>
      <c r="AA687" s="103">
        <f t="shared" si="78"/>
        <v>0</v>
      </c>
      <c r="AB687" s="103">
        <f t="shared" si="78"/>
        <v>0</v>
      </c>
      <c r="AC687" s="103">
        <f t="shared" si="78"/>
        <v>0</v>
      </c>
      <c r="AE687" s="103">
        <f t="shared" si="74"/>
        <v>0</v>
      </c>
      <c r="AG687" s="103">
        <f t="shared" si="75"/>
        <v>0</v>
      </c>
      <c r="AI687" s="103">
        <f t="shared" si="76"/>
        <v>0</v>
      </c>
      <c r="AK687" s="103"/>
    </row>
    <row r="688" spans="4:37" x14ac:dyDescent="0.25">
      <c r="D688" s="535" t="str">
        <f xml:space="preserve"> 'Line Items'!D$2396</f>
        <v>[RoU Capex Indexed Leases Line 4]</v>
      </c>
      <c r="E688" s="102"/>
      <c r="F688" s="140" t="str">
        <f t="shared" si="73"/>
        <v>£000</v>
      </c>
      <c r="G688" s="103">
        <f t="shared" si="78"/>
        <v>0</v>
      </c>
      <c r="H688" s="103">
        <f t="shared" si="78"/>
        <v>0</v>
      </c>
      <c r="I688" s="103">
        <f t="shared" ref="I688:AC688" si="79">SUM(I513,I548, I583, I618, I653)</f>
        <v>0</v>
      </c>
      <c r="J688" s="103">
        <f t="shared" si="79"/>
        <v>0</v>
      </c>
      <c r="K688" s="103">
        <f t="shared" si="79"/>
        <v>0</v>
      </c>
      <c r="L688" s="103">
        <f t="shared" si="79"/>
        <v>0</v>
      </c>
      <c r="M688" s="103">
        <f t="shared" si="79"/>
        <v>0</v>
      </c>
      <c r="N688" s="103">
        <f t="shared" si="79"/>
        <v>0</v>
      </c>
      <c r="O688" s="103">
        <f t="shared" si="79"/>
        <v>0</v>
      </c>
      <c r="P688" s="103">
        <f t="shared" si="79"/>
        <v>0</v>
      </c>
      <c r="Q688" s="103">
        <f t="shared" si="79"/>
        <v>0</v>
      </c>
      <c r="R688" s="103">
        <f t="shared" si="79"/>
        <v>0</v>
      </c>
      <c r="S688" s="103">
        <f t="shared" si="79"/>
        <v>0</v>
      </c>
      <c r="T688" s="103">
        <f t="shared" si="79"/>
        <v>0</v>
      </c>
      <c r="U688" s="103">
        <f t="shared" si="79"/>
        <v>0</v>
      </c>
      <c r="V688" s="103">
        <f t="shared" si="79"/>
        <v>0</v>
      </c>
      <c r="W688" s="103">
        <f t="shared" si="79"/>
        <v>0</v>
      </c>
      <c r="X688" s="103">
        <f t="shared" si="79"/>
        <v>0</v>
      </c>
      <c r="Y688" s="103">
        <f t="shared" si="79"/>
        <v>0</v>
      </c>
      <c r="Z688" s="103">
        <f t="shared" si="79"/>
        <v>0</v>
      </c>
      <c r="AA688" s="103">
        <f t="shared" si="79"/>
        <v>0</v>
      </c>
      <c r="AB688" s="103">
        <f t="shared" si="79"/>
        <v>0</v>
      </c>
      <c r="AC688" s="103">
        <f t="shared" si="79"/>
        <v>0</v>
      </c>
      <c r="AE688" s="103">
        <f t="shared" si="74"/>
        <v>0</v>
      </c>
      <c r="AG688" s="103">
        <f t="shared" si="75"/>
        <v>0</v>
      </c>
      <c r="AI688" s="103">
        <f t="shared" si="76"/>
        <v>0</v>
      </c>
      <c r="AK688" s="103"/>
    </row>
    <row r="689" spans="2:37" x14ac:dyDescent="0.25">
      <c r="D689" s="535" t="str">
        <f xml:space="preserve"> 'Line Items'!D$2397</f>
        <v>[RoU Capex Indexed Leases Line 5]</v>
      </c>
      <c r="E689" s="102"/>
      <c r="F689" s="140" t="str">
        <f t="shared" si="73"/>
        <v>£000</v>
      </c>
      <c r="G689" s="103">
        <f t="shared" ref="G689:AC694" si="80">SUM(G514,G549, G584, G619, G654)</f>
        <v>0</v>
      </c>
      <c r="H689" s="103">
        <f t="shared" si="80"/>
        <v>0</v>
      </c>
      <c r="I689" s="103">
        <f t="shared" si="80"/>
        <v>0</v>
      </c>
      <c r="J689" s="103">
        <f t="shared" si="80"/>
        <v>0</v>
      </c>
      <c r="K689" s="103">
        <f t="shared" si="80"/>
        <v>0</v>
      </c>
      <c r="L689" s="103">
        <f t="shared" si="80"/>
        <v>0</v>
      </c>
      <c r="M689" s="103">
        <f t="shared" si="80"/>
        <v>0</v>
      </c>
      <c r="N689" s="103">
        <f t="shared" si="80"/>
        <v>0</v>
      </c>
      <c r="O689" s="103">
        <f t="shared" si="80"/>
        <v>0</v>
      </c>
      <c r="P689" s="103">
        <f t="shared" si="80"/>
        <v>0</v>
      </c>
      <c r="Q689" s="103">
        <f t="shared" si="80"/>
        <v>0</v>
      </c>
      <c r="R689" s="103">
        <f t="shared" si="80"/>
        <v>0</v>
      </c>
      <c r="S689" s="103">
        <f t="shared" si="80"/>
        <v>0</v>
      </c>
      <c r="T689" s="103">
        <f t="shared" si="80"/>
        <v>0</v>
      </c>
      <c r="U689" s="103">
        <f t="shared" si="80"/>
        <v>0</v>
      </c>
      <c r="V689" s="103">
        <f t="shared" si="80"/>
        <v>0</v>
      </c>
      <c r="W689" s="103">
        <f t="shared" si="80"/>
        <v>0</v>
      </c>
      <c r="X689" s="103">
        <f t="shared" si="80"/>
        <v>0</v>
      </c>
      <c r="Y689" s="103">
        <f t="shared" si="80"/>
        <v>0</v>
      </c>
      <c r="Z689" s="103">
        <f t="shared" si="80"/>
        <v>0</v>
      </c>
      <c r="AA689" s="103">
        <f t="shared" si="80"/>
        <v>0</v>
      </c>
      <c r="AB689" s="103">
        <f t="shared" si="80"/>
        <v>0</v>
      </c>
      <c r="AC689" s="103">
        <f t="shared" si="80"/>
        <v>0</v>
      </c>
      <c r="AE689" s="103">
        <f t="shared" si="74"/>
        <v>0</v>
      </c>
      <c r="AG689" s="103">
        <f t="shared" si="75"/>
        <v>0</v>
      </c>
      <c r="AI689" s="103">
        <f t="shared" si="76"/>
        <v>0</v>
      </c>
      <c r="AK689" s="103"/>
    </row>
    <row r="690" spans="2:37" x14ac:dyDescent="0.25">
      <c r="D690" s="535" t="str">
        <f xml:space="preserve"> 'Line Items'!D$2398</f>
        <v>[RoU Capex Indexed Leases Line 6]</v>
      </c>
      <c r="E690" s="102"/>
      <c r="F690" s="140" t="str">
        <f t="shared" si="73"/>
        <v>£000</v>
      </c>
      <c r="G690" s="103">
        <f t="shared" si="80"/>
        <v>0</v>
      </c>
      <c r="H690" s="103">
        <f t="shared" si="80"/>
        <v>0</v>
      </c>
      <c r="I690" s="103">
        <f t="shared" si="80"/>
        <v>0</v>
      </c>
      <c r="J690" s="103">
        <f t="shared" si="80"/>
        <v>0</v>
      </c>
      <c r="K690" s="103">
        <f t="shared" si="80"/>
        <v>0</v>
      </c>
      <c r="L690" s="103">
        <f t="shared" si="80"/>
        <v>0</v>
      </c>
      <c r="M690" s="103">
        <f t="shared" si="80"/>
        <v>0</v>
      </c>
      <c r="N690" s="103">
        <f t="shared" si="80"/>
        <v>0</v>
      </c>
      <c r="O690" s="103">
        <f t="shared" si="80"/>
        <v>0</v>
      </c>
      <c r="P690" s="103">
        <f t="shared" si="80"/>
        <v>0</v>
      </c>
      <c r="Q690" s="103">
        <f t="shared" si="80"/>
        <v>0</v>
      </c>
      <c r="R690" s="103">
        <f t="shared" si="80"/>
        <v>0</v>
      </c>
      <c r="S690" s="103">
        <f t="shared" si="80"/>
        <v>0</v>
      </c>
      <c r="T690" s="103">
        <f t="shared" si="80"/>
        <v>0</v>
      </c>
      <c r="U690" s="103">
        <f t="shared" si="80"/>
        <v>0</v>
      </c>
      <c r="V690" s="103">
        <f t="shared" si="80"/>
        <v>0</v>
      </c>
      <c r="W690" s="103">
        <f t="shared" si="80"/>
        <v>0</v>
      </c>
      <c r="X690" s="103">
        <f t="shared" si="80"/>
        <v>0</v>
      </c>
      <c r="Y690" s="103">
        <f t="shared" si="80"/>
        <v>0</v>
      </c>
      <c r="Z690" s="103">
        <f t="shared" si="80"/>
        <v>0</v>
      </c>
      <c r="AA690" s="103">
        <f t="shared" si="80"/>
        <v>0</v>
      </c>
      <c r="AB690" s="103">
        <f t="shared" si="80"/>
        <v>0</v>
      </c>
      <c r="AC690" s="103">
        <f t="shared" si="80"/>
        <v>0</v>
      </c>
      <c r="AE690" s="103">
        <f t="shared" si="74"/>
        <v>0</v>
      </c>
      <c r="AG690" s="103">
        <f t="shared" si="75"/>
        <v>0</v>
      </c>
      <c r="AI690" s="103">
        <f t="shared" si="76"/>
        <v>0</v>
      </c>
      <c r="AK690" s="103"/>
    </row>
    <row r="691" spans="2:37" x14ac:dyDescent="0.25">
      <c r="D691" s="535" t="str">
        <f xml:space="preserve"> 'Line Items'!D$2399</f>
        <v>[RoU Capex Indexed Leases Line 7]</v>
      </c>
      <c r="E691" s="102"/>
      <c r="F691" s="140" t="str">
        <f t="shared" si="73"/>
        <v>£000</v>
      </c>
      <c r="G691" s="103">
        <f t="shared" si="80"/>
        <v>0</v>
      </c>
      <c r="H691" s="103">
        <f t="shared" si="80"/>
        <v>0</v>
      </c>
      <c r="I691" s="103">
        <f t="shared" si="80"/>
        <v>0</v>
      </c>
      <c r="J691" s="103">
        <f t="shared" si="80"/>
        <v>0</v>
      </c>
      <c r="K691" s="103">
        <f t="shared" si="80"/>
        <v>0</v>
      </c>
      <c r="L691" s="103">
        <f t="shared" si="80"/>
        <v>0</v>
      </c>
      <c r="M691" s="103">
        <f t="shared" si="80"/>
        <v>0</v>
      </c>
      <c r="N691" s="103">
        <f t="shared" si="80"/>
        <v>0</v>
      </c>
      <c r="O691" s="103">
        <f t="shared" si="80"/>
        <v>0</v>
      </c>
      <c r="P691" s="103">
        <f t="shared" si="80"/>
        <v>0</v>
      </c>
      <c r="Q691" s="103">
        <f t="shared" si="80"/>
        <v>0</v>
      </c>
      <c r="R691" s="103">
        <f t="shared" si="80"/>
        <v>0</v>
      </c>
      <c r="S691" s="103">
        <f t="shared" si="80"/>
        <v>0</v>
      </c>
      <c r="T691" s="103">
        <f t="shared" si="80"/>
        <v>0</v>
      </c>
      <c r="U691" s="103">
        <f t="shared" si="80"/>
        <v>0</v>
      </c>
      <c r="V691" s="103">
        <f t="shared" si="80"/>
        <v>0</v>
      </c>
      <c r="W691" s="103">
        <f t="shared" si="80"/>
        <v>0</v>
      </c>
      <c r="X691" s="103">
        <f t="shared" si="80"/>
        <v>0</v>
      </c>
      <c r="Y691" s="103">
        <f t="shared" si="80"/>
        <v>0</v>
      </c>
      <c r="Z691" s="103">
        <f t="shared" si="80"/>
        <v>0</v>
      </c>
      <c r="AA691" s="103">
        <f t="shared" si="80"/>
        <v>0</v>
      </c>
      <c r="AB691" s="103">
        <f t="shared" si="80"/>
        <v>0</v>
      </c>
      <c r="AC691" s="103">
        <f t="shared" si="80"/>
        <v>0</v>
      </c>
      <c r="AE691" s="103">
        <f t="shared" si="74"/>
        <v>0</v>
      </c>
      <c r="AG691" s="103">
        <f t="shared" si="75"/>
        <v>0</v>
      </c>
      <c r="AI691" s="103">
        <f t="shared" si="76"/>
        <v>0</v>
      </c>
      <c r="AK691" s="103"/>
    </row>
    <row r="692" spans="2:37" x14ac:dyDescent="0.25">
      <c r="D692" s="535" t="str">
        <f xml:space="preserve"> 'Line Items'!D$2400</f>
        <v>[RoU Capex Indexed Leases Line 8]</v>
      </c>
      <c r="E692" s="102"/>
      <c r="F692" s="140" t="str">
        <f t="shared" si="73"/>
        <v>£000</v>
      </c>
      <c r="G692" s="103">
        <f t="shared" si="80"/>
        <v>0</v>
      </c>
      <c r="H692" s="103">
        <f t="shared" si="80"/>
        <v>0</v>
      </c>
      <c r="I692" s="103">
        <f t="shared" si="80"/>
        <v>0</v>
      </c>
      <c r="J692" s="103">
        <f t="shared" si="80"/>
        <v>0</v>
      </c>
      <c r="K692" s="103">
        <f t="shared" si="80"/>
        <v>0</v>
      </c>
      <c r="L692" s="103">
        <f t="shared" si="80"/>
        <v>0</v>
      </c>
      <c r="M692" s="103">
        <f t="shared" si="80"/>
        <v>0</v>
      </c>
      <c r="N692" s="103">
        <f t="shared" si="80"/>
        <v>0</v>
      </c>
      <c r="O692" s="103">
        <f t="shared" si="80"/>
        <v>0</v>
      </c>
      <c r="P692" s="103">
        <f t="shared" si="80"/>
        <v>0</v>
      </c>
      <c r="Q692" s="103">
        <f t="shared" si="80"/>
        <v>0</v>
      </c>
      <c r="R692" s="103">
        <f t="shared" si="80"/>
        <v>0</v>
      </c>
      <c r="S692" s="103">
        <f t="shared" si="80"/>
        <v>0</v>
      </c>
      <c r="T692" s="103">
        <f t="shared" si="80"/>
        <v>0</v>
      </c>
      <c r="U692" s="103">
        <f t="shared" si="80"/>
        <v>0</v>
      </c>
      <c r="V692" s="103">
        <f t="shared" si="80"/>
        <v>0</v>
      </c>
      <c r="W692" s="103">
        <f t="shared" si="80"/>
        <v>0</v>
      </c>
      <c r="X692" s="103">
        <f t="shared" si="80"/>
        <v>0</v>
      </c>
      <c r="Y692" s="103">
        <f t="shared" si="80"/>
        <v>0</v>
      </c>
      <c r="Z692" s="103">
        <f t="shared" si="80"/>
        <v>0</v>
      </c>
      <c r="AA692" s="103">
        <f t="shared" si="80"/>
        <v>0</v>
      </c>
      <c r="AB692" s="103">
        <f t="shared" si="80"/>
        <v>0</v>
      </c>
      <c r="AC692" s="103">
        <f t="shared" si="80"/>
        <v>0</v>
      </c>
      <c r="AE692" s="103">
        <f t="shared" si="74"/>
        <v>0</v>
      </c>
      <c r="AG692" s="103">
        <f t="shared" si="75"/>
        <v>0</v>
      </c>
      <c r="AI692" s="103">
        <f t="shared" si="76"/>
        <v>0</v>
      </c>
      <c r="AK692" s="103"/>
    </row>
    <row r="693" spans="2:37" x14ac:dyDescent="0.25">
      <c r="D693" s="535" t="str">
        <f xml:space="preserve"> 'Line Items'!D$2401</f>
        <v>[RoU Capex Indexed Leases Line 9]</v>
      </c>
      <c r="E693" s="102"/>
      <c r="F693" s="140" t="str">
        <f t="shared" si="73"/>
        <v>£000</v>
      </c>
      <c r="G693" s="103">
        <f t="shared" si="80"/>
        <v>0</v>
      </c>
      <c r="H693" s="103">
        <f t="shared" si="80"/>
        <v>0</v>
      </c>
      <c r="I693" s="103">
        <f t="shared" si="80"/>
        <v>0</v>
      </c>
      <c r="J693" s="103">
        <f t="shared" si="80"/>
        <v>0</v>
      </c>
      <c r="K693" s="103">
        <f t="shared" si="80"/>
        <v>0</v>
      </c>
      <c r="L693" s="103">
        <f t="shared" si="80"/>
        <v>0</v>
      </c>
      <c r="M693" s="103">
        <f t="shared" si="80"/>
        <v>0</v>
      </c>
      <c r="N693" s="103">
        <f t="shared" si="80"/>
        <v>0</v>
      </c>
      <c r="O693" s="103">
        <f t="shared" si="80"/>
        <v>0</v>
      </c>
      <c r="P693" s="103">
        <f t="shared" si="80"/>
        <v>0</v>
      </c>
      <c r="Q693" s="103">
        <f t="shared" si="80"/>
        <v>0</v>
      </c>
      <c r="R693" s="103">
        <f t="shared" si="80"/>
        <v>0</v>
      </c>
      <c r="S693" s="103">
        <f t="shared" si="80"/>
        <v>0</v>
      </c>
      <c r="T693" s="103">
        <f t="shared" si="80"/>
        <v>0</v>
      </c>
      <c r="U693" s="103">
        <f t="shared" si="80"/>
        <v>0</v>
      </c>
      <c r="V693" s="103">
        <f t="shared" si="80"/>
        <v>0</v>
      </c>
      <c r="W693" s="103">
        <f t="shared" si="80"/>
        <v>0</v>
      </c>
      <c r="X693" s="103">
        <f t="shared" si="80"/>
        <v>0</v>
      </c>
      <c r="Y693" s="103">
        <f t="shared" si="80"/>
        <v>0</v>
      </c>
      <c r="Z693" s="103">
        <f t="shared" si="80"/>
        <v>0</v>
      </c>
      <c r="AA693" s="103">
        <f t="shared" si="80"/>
        <v>0</v>
      </c>
      <c r="AB693" s="103">
        <f t="shared" si="80"/>
        <v>0</v>
      </c>
      <c r="AC693" s="103">
        <f t="shared" si="80"/>
        <v>0</v>
      </c>
      <c r="AE693" s="103">
        <f t="shared" si="74"/>
        <v>0</v>
      </c>
      <c r="AG693" s="103">
        <f t="shared" si="75"/>
        <v>0</v>
      </c>
      <c r="AI693" s="103">
        <f t="shared" si="76"/>
        <v>0</v>
      </c>
      <c r="AK693" s="103"/>
    </row>
    <row r="694" spans="2:37" x14ac:dyDescent="0.25">
      <c r="D694" s="537" t="str">
        <f xml:space="preserve"> 'Line Items'!D$2402</f>
        <v>[RoU Capex Indexed Leases Line 10]</v>
      </c>
      <c r="E694" s="287"/>
      <c r="F694" s="838" t="str">
        <f t="shared" si="73"/>
        <v>£000</v>
      </c>
      <c r="G694" s="940">
        <f t="shared" si="80"/>
        <v>0</v>
      </c>
      <c r="H694" s="940">
        <f t="shared" si="80"/>
        <v>0</v>
      </c>
      <c r="I694" s="940">
        <f t="shared" si="80"/>
        <v>0</v>
      </c>
      <c r="J694" s="940">
        <f t="shared" si="80"/>
        <v>0</v>
      </c>
      <c r="K694" s="940">
        <f t="shared" si="80"/>
        <v>0</v>
      </c>
      <c r="L694" s="940">
        <f t="shared" si="80"/>
        <v>0</v>
      </c>
      <c r="M694" s="940">
        <f t="shared" si="80"/>
        <v>0</v>
      </c>
      <c r="N694" s="940">
        <f t="shared" si="80"/>
        <v>0</v>
      </c>
      <c r="O694" s="940">
        <f t="shared" si="80"/>
        <v>0</v>
      </c>
      <c r="P694" s="940">
        <f t="shared" si="80"/>
        <v>0</v>
      </c>
      <c r="Q694" s="940">
        <f t="shared" si="80"/>
        <v>0</v>
      </c>
      <c r="R694" s="940">
        <f t="shared" si="80"/>
        <v>0</v>
      </c>
      <c r="S694" s="940">
        <f t="shared" si="80"/>
        <v>0</v>
      </c>
      <c r="T694" s="940">
        <f t="shared" si="80"/>
        <v>0</v>
      </c>
      <c r="U694" s="940">
        <f t="shared" si="80"/>
        <v>0</v>
      </c>
      <c r="V694" s="940">
        <f t="shared" si="80"/>
        <v>0</v>
      </c>
      <c r="W694" s="940">
        <f t="shared" si="80"/>
        <v>0</v>
      </c>
      <c r="X694" s="940">
        <f t="shared" si="80"/>
        <v>0</v>
      </c>
      <c r="Y694" s="940">
        <f t="shared" si="80"/>
        <v>0</v>
      </c>
      <c r="Z694" s="940">
        <f t="shared" si="80"/>
        <v>0</v>
      </c>
      <c r="AA694" s="940">
        <f t="shared" si="80"/>
        <v>0</v>
      </c>
      <c r="AB694" s="940">
        <f t="shared" si="80"/>
        <v>0</v>
      </c>
      <c r="AC694" s="940">
        <f t="shared" si="80"/>
        <v>0</v>
      </c>
      <c r="AE694" s="940">
        <f t="shared" si="74"/>
        <v>0</v>
      </c>
      <c r="AG694" s="940">
        <f t="shared" si="75"/>
        <v>0</v>
      </c>
      <c r="AI694" s="940">
        <f t="shared" si="76"/>
        <v>0</v>
      </c>
      <c r="AK694" s="113"/>
    </row>
    <row r="695" spans="2:37" x14ac:dyDescent="0.25">
      <c r="G695" s="103"/>
      <c r="H695" s="103"/>
      <c r="I695" s="103"/>
      <c r="J695" s="103"/>
      <c r="K695" s="103"/>
      <c r="L695" s="103"/>
      <c r="M695" s="103"/>
      <c r="N695" s="103"/>
      <c r="O695" s="103"/>
      <c r="P695" s="103"/>
      <c r="Q695" s="103"/>
      <c r="R695" s="103"/>
      <c r="S695" s="103"/>
      <c r="T695" s="103"/>
      <c r="U695" s="103"/>
      <c r="V695" s="103"/>
      <c r="W695" s="103"/>
      <c r="X695" s="103"/>
      <c r="Y695" s="103"/>
      <c r="Z695" s="103"/>
      <c r="AA695" s="103"/>
      <c r="AB695" s="103"/>
      <c r="AC695" s="103"/>
      <c r="AE695" s="103"/>
      <c r="AG695" s="103"/>
      <c r="AI695" s="103"/>
      <c r="AK695" s="103"/>
    </row>
    <row r="696" spans="2:37" x14ac:dyDescent="0.25">
      <c r="D696" s="292" t="str">
        <f>"Total "&amp;B663</f>
        <v>Total Closing Balances</v>
      </c>
      <c r="E696" s="292"/>
      <c r="F696" s="309" t="str">
        <f>F694</f>
        <v>£000</v>
      </c>
      <c r="G696" s="310">
        <f t="shared" ref="G696:AC696" si="81">SUM(G665:G694)</f>
        <v>0</v>
      </c>
      <c r="H696" s="310">
        <f t="shared" si="81"/>
        <v>0</v>
      </c>
      <c r="I696" s="310">
        <f t="shared" si="81"/>
        <v>0</v>
      </c>
      <c r="J696" s="310">
        <f t="shared" si="81"/>
        <v>0</v>
      </c>
      <c r="K696" s="310">
        <f t="shared" si="81"/>
        <v>0</v>
      </c>
      <c r="L696" s="310">
        <f t="shared" si="81"/>
        <v>0</v>
      </c>
      <c r="M696" s="310">
        <f t="shared" si="81"/>
        <v>0</v>
      </c>
      <c r="N696" s="310">
        <f t="shared" si="81"/>
        <v>0</v>
      </c>
      <c r="O696" s="310">
        <f t="shared" si="81"/>
        <v>0</v>
      </c>
      <c r="P696" s="310">
        <f t="shared" si="81"/>
        <v>0</v>
      </c>
      <c r="Q696" s="310">
        <f t="shared" si="81"/>
        <v>0</v>
      </c>
      <c r="R696" s="310">
        <f t="shared" si="81"/>
        <v>0</v>
      </c>
      <c r="S696" s="310">
        <f t="shared" si="81"/>
        <v>0</v>
      </c>
      <c r="T696" s="310">
        <f t="shared" si="81"/>
        <v>0</v>
      </c>
      <c r="U696" s="310">
        <f t="shared" si="81"/>
        <v>0</v>
      </c>
      <c r="V696" s="310">
        <f t="shared" si="81"/>
        <v>0</v>
      </c>
      <c r="W696" s="310">
        <f t="shared" si="81"/>
        <v>0</v>
      </c>
      <c r="X696" s="310">
        <f t="shared" si="81"/>
        <v>0</v>
      </c>
      <c r="Y696" s="310">
        <f t="shared" si="81"/>
        <v>0</v>
      </c>
      <c r="Z696" s="310">
        <f t="shared" si="81"/>
        <v>0</v>
      </c>
      <c r="AA696" s="310">
        <f t="shared" si="81"/>
        <v>0</v>
      </c>
      <c r="AB696" s="310">
        <f t="shared" si="81"/>
        <v>0</v>
      </c>
      <c r="AC696" s="310">
        <f t="shared" si="81"/>
        <v>0</v>
      </c>
      <c r="AE696" s="310">
        <f>SUM(AE665:AE694)</f>
        <v>0</v>
      </c>
      <c r="AG696" s="310">
        <f>SUM(AG665:AG694)</f>
        <v>0</v>
      </c>
      <c r="AI696" s="310">
        <f>SUM(AI665:AI694)</f>
        <v>0</v>
      </c>
      <c r="AK696" s="310"/>
    </row>
    <row r="698" spans="2:37" ht="14.4" x14ac:dyDescent="0.25">
      <c r="B698" s="472" t="s">
        <v>708</v>
      </c>
      <c r="C698" s="472"/>
      <c r="D698" s="472"/>
      <c r="E698" s="472"/>
      <c r="F698" s="472"/>
      <c r="G698" s="472"/>
      <c r="H698" s="472"/>
      <c r="I698" s="472"/>
      <c r="J698" s="472"/>
      <c r="K698" s="472"/>
      <c r="L698" s="472"/>
      <c r="M698" s="472"/>
      <c r="N698" s="472"/>
      <c r="O698" s="472"/>
      <c r="P698" s="472"/>
      <c r="Q698" s="472"/>
      <c r="R698" s="472"/>
      <c r="S698" s="472"/>
      <c r="T698" s="472"/>
      <c r="U698" s="472"/>
      <c r="V698" s="472"/>
      <c r="W698" s="472"/>
      <c r="X698" s="472"/>
      <c r="Y698" s="472"/>
      <c r="Z698" s="472"/>
      <c r="AA698" s="472"/>
      <c r="AB698" s="472"/>
      <c r="AC698" s="474"/>
      <c r="AD698" s="474"/>
      <c r="AE698" s="474"/>
      <c r="AF698" s="474"/>
      <c r="AG698" s="474"/>
      <c r="AH698" s="474"/>
      <c r="AI698" s="474"/>
      <c r="AJ698" s="474"/>
      <c r="AK698" s="474"/>
    </row>
    <row r="700" spans="2:37" x14ac:dyDescent="0.25">
      <c r="D700" s="544" t="s">
        <v>709</v>
      </c>
      <c r="E700" s="545"/>
      <c r="F700" s="540" t="s">
        <v>556</v>
      </c>
      <c r="G700" s="546">
        <f t="shared" ref="G700:AC700" si="82">G343</f>
        <v>0</v>
      </c>
      <c r="H700" s="546">
        <f t="shared" si="82"/>
        <v>0</v>
      </c>
      <c r="I700" s="546">
        <f t="shared" si="82"/>
        <v>0</v>
      </c>
      <c r="J700" s="546">
        <f t="shared" si="82"/>
        <v>0</v>
      </c>
      <c r="K700" s="546">
        <f t="shared" si="82"/>
        <v>0</v>
      </c>
      <c r="L700" s="546">
        <f t="shared" si="82"/>
        <v>0</v>
      </c>
      <c r="M700" s="546">
        <f t="shared" si="82"/>
        <v>0</v>
      </c>
      <c r="N700" s="546">
        <f t="shared" si="82"/>
        <v>0</v>
      </c>
      <c r="O700" s="546">
        <f t="shared" si="82"/>
        <v>0</v>
      </c>
      <c r="P700" s="546">
        <f t="shared" si="82"/>
        <v>0</v>
      </c>
      <c r="Q700" s="546">
        <f t="shared" si="82"/>
        <v>0</v>
      </c>
      <c r="R700" s="546">
        <f t="shared" si="82"/>
        <v>0</v>
      </c>
      <c r="S700" s="546">
        <f t="shared" si="82"/>
        <v>0</v>
      </c>
      <c r="T700" s="546">
        <f t="shared" si="82"/>
        <v>0</v>
      </c>
      <c r="U700" s="546">
        <f t="shared" si="82"/>
        <v>0</v>
      </c>
      <c r="V700" s="546">
        <f t="shared" si="82"/>
        <v>0</v>
      </c>
      <c r="W700" s="546">
        <f t="shared" si="82"/>
        <v>0</v>
      </c>
      <c r="X700" s="546">
        <f t="shared" si="82"/>
        <v>0</v>
      </c>
      <c r="Y700" s="546">
        <f t="shared" si="82"/>
        <v>0</v>
      </c>
      <c r="Z700" s="546">
        <f t="shared" si="82"/>
        <v>0</v>
      </c>
      <c r="AA700" s="546">
        <f t="shared" si="82"/>
        <v>0</v>
      </c>
      <c r="AB700" s="546">
        <f t="shared" si="82"/>
        <v>0</v>
      </c>
      <c r="AC700" s="546">
        <f t="shared" si="82"/>
        <v>0</v>
      </c>
      <c r="AE700" s="546">
        <f>AE343</f>
        <v>0</v>
      </c>
      <c r="AG700" s="546">
        <f>AG343</f>
        <v>0</v>
      </c>
      <c r="AI700" s="546">
        <f>AI343</f>
        <v>0</v>
      </c>
      <c r="AK700" s="546"/>
    </row>
    <row r="701" spans="2:37" x14ac:dyDescent="0.25">
      <c r="D701" s="139" t="s">
        <v>710</v>
      </c>
      <c r="E701" s="102"/>
      <c r="F701" s="140" t="str">
        <f>F700</f>
        <v>£000</v>
      </c>
      <c r="G701" s="103">
        <f t="shared" ref="G701:AC701" si="83">G378</f>
        <v>0</v>
      </c>
      <c r="H701" s="103">
        <f t="shared" si="83"/>
        <v>0</v>
      </c>
      <c r="I701" s="103">
        <f t="shared" si="83"/>
        <v>0</v>
      </c>
      <c r="J701" s="103">
        <f t="shared" si="83"/>
        <v>0</v>
      </c>
      <c r="K701" s="103">
        <f t="shared" si="83"/>
        <v>0</v>
      </c>
      <c r="L701" s="103">
        <f t="shared" si="83"/>
        <v>0</v>
      </c>
      <c r="M701" s="103">
        <f t="shared" si="83"/>
        <v>0</v>
      </c>
      <c r="N701" s="103">
        <f t="shared" si="83"/>
        <v>0</v>
      </c>
      <c r="O701" s="103">
        <f t="shared" si="83"/>
        <v>0</v>
      </c>
      <c r="P701" s="103">
        <f t="shared" si="83"/>
        <v>0</v>
      </c>
      <c r="Q701" s="103">
        <f t="shared" si="83"/>
        <v>0</v>
      </c>
      <c r="R701" s="103">
        <f t="shared" si="83"/>
        <v>0</v>
      </c>
      <c r="S701" s="103">
        <f t="shared" si="83"/>
        <v>0</v>
      </c>
      <c r="T701" s="103">
        <f t="shared" si="83"/>
        <v>0</v>
      </c>
      <c r="U701" s="103">
        <f t="shared" si="83"/>
        <v>0</v>
      </c>
      <c r="V701" s="103">
        <f t="shared" si="83"/>
        <v>0</v>
      </c>
      <c r="W701" s="103">
        <f t="shared" si="83"/>
        <v>0</v>
      </c>
      <c r="X701" s="103">
        <f t="shared" si="83"/>
        <v>0</v>
      </c>
      <c r="Y701" s="103">
        <f t="shared" si="83"/>
        <v>0</v>
      </c>
      <c r="Z701" s="103">
        <f t="shared" si="83"/>
        <v>0</v>
      </c>
      <c r="AA701" s="103">
        <f t="shared" si="83"/>
        <v>0</v>
      </c>
      <c r="AB701" s="103">
        <f t="shared" si="83"/>
        <v>0</v>
      </c>
      <c r="AC701" s="103">
        <f t="shared" si="83"/>
        <v>0</v>
      </c>
      <c r="AE701" s="103">
        <f>AE378</f>
        <v>0</v>
      </c>
      <c r="AG701" s="103">
        <f>AG378</f>
        <v>0</v>
      </c>
      <c r="AI701" s="103">
        <f>AI378</f>
        <v>0</v>
      </c>
      <c r="AK701" s="103"/>
    </row>
    <row r="702" spans="2:37" x14ac:dyDescent="0.25">
      <c r="D702" s="139" t="s">
        <v>711</v>
      </c>
      <c r="E702" s="102"/>
      <c r="F702" s="140" t="str">
        <f>F701</f>
        <v>£000</v>
      </c>
      <c r="G702" s="103">
        <f t="shared" ref="G702:AC702" si="84">G413</f>
        <v>0</v>
      </c>
      <c r="H702" s="103">
        <f t="shared" si="84"/>
        <v>0</v>
      </c>
      <c r="I702" s="103">
        <f t="shared" si="84"/>
        <v>0</v>
      </c>
      <c r="J702" s="103">
        <f t="shared" si="84"/>
        <v>0</v>
      </c>
      <c r="K702" s="103">
        <f t="shared" si="84"/>
        <v>0</v>
      </c>
      <c r="L702" s="103">
        <f t="shared" si="84"/>
        <v>0</v>
      </c>
      <c r="M702" s="103">
        <f t="shared" si="84"/>
        <v>0</v>
      </c>
      <c r="N702" s="103">
        <f t="shared" si="84"/>
        <v>0</v>
      </c>
      <c r="O702" s="103">
        <f t="shared" si="84"/>
        <v>0</v>
      </c>
      <c r="P702" s="103">
        <f t="shared" si="84"/>
        <v>0</v>
      </c>
      <c r="Q702" s="103">
        <f t="shared" si="84"/>
        <v>0</v>
      </c>
      <c r="R702" s="103">
        <f t="shared" si="84"/>
        <v>0</v>
      </c>
      <c r="S702" s="103">
        <f t="shared" si="84"/>
        <v>0</v>
      </c>
      <c r="T702" s="103">
        <f t="shared" si="84"/>
        <v>0</v>
      </c>
      <c r="U702" s="103">
        <f t="shared" si="84"/>
        <v>0</v>
      </c>
      <c r="V702" s="103">
        <f t="shared" si="84"/>
        <v>0</v>
      </c>
      <c r="W702" s="103">
        <f t="shared" si="84"/>
        <v>0</v>
      </c>
      <c r="X702" s="103">
        <f t="shared" si="84"/>
        <v>0</v>
      </c>
      <c r="Y702" s="103">
        <f t="shared" si="84"/>
        <v>0</v>
      </c>
      <c r="Z702" s="103">
        <f t="shared" si="84"/>
        <v>0</v>
      </c>
      <c r="AA702" s="103">
        <f t="shared" si="84"/>
        <v>0</v>
      </c>
      <c r="AB702" s="103">
        <f t="shared" si="84"/>
        <v>0</v>
      </c>
      <c r="AC702" s="103">
        <f t="shared" si="84"/>
        <v>0</v>
      </c>
      <c r="AE702" s="103">
        <f>AE413</f>
        <v>0</v>
      </c>
      <c r="AG702" s="103">
        <f>AG413</f>
        <v>0</v>
      </c>
      <c r="AI702" s="103">
        <f>AI413</f>
        <v>0</v>
      </c>
      <c r="AK702" s="103"/>
    </row>
    <row r="703" spans="2:37" x14ac:dyDescent="0.25">
      <c r="D703" s="139" t="s">
        <v>712</v>
      </c>
      <c r="E703" s="102"/>
      <c r="F703" s="140" t="str">
        <f>F702</f>
        <v>£000</v>
      </c>
      <c r="G703" s="103">
        <f t="shared" ref="G703:AC703" si="85">G448</f>
        <v>0</v>
      </c>
      <c r="H703" s="103">
        <f t="shared" si="85"/>
        <v>0</v>
      </c>
      <c r="I703" s="103">
        <f t="shared" si="85"/>
        <v>0</v>
      </c>
      <c r="J703" s="103">
        <f t="shared" si="85"/>
        <v>0</v>
      </c>
      <c r="K703" s="103">
        <f t="shared" si="85"/>
        <v>0</v>
      </c>
      <c r="L703" s="103">
        <f t="shared" si="85"/>
        <v>0</v>
      </c>
      <c r="M703" s="103">
        <f t="shared" si="85"/>
        <v>0</v>
      </c>
      <c r="N703" s="103">
        <f t="shared" si="85"/>
        <v>0</v>
      </c>
      <c r="O703" s="103">
        <f t="shared" si="85"/>
        <v>0</v>
      </c>
      <c r="P703" s="103">
        <f t="shared" si="85"/>
        <v>0</v>
      </c>
      <c r="Q703" s="103">
        <f t="shared" si="85"/>
        <v>0</v>
      </c>
      <c r="R703" s="103">
        <f t="shared" si="85"/>
        <v>0</v>
      </c>
      <c r="S703" s="103">
        <f t="shared" si="85"/>
        <v>0</v>
      </c>
      <c r="T703" s="103">
        <f t="shared" si="85"/>
        <v>0</v>
      </c>
      <c r="U703" s="103">
        <f t="shared" si="85"/>
        <v>0</v>
      </c>
      <c r="V703" s="103">
        <f t="shared" si="85"/>
        <v>0</v>
      </c>
      <c r="W703" s="103">
        <f t="shared" si="85"/>
        <v>0</v>
      </c>
      <c r="X703" s="103">
        <f t="shared" si="85"/>
        <v>0</v>
      </c>
      <c r="Y703" s="103">
        <f t="shared" si="85"/>
        <v>0</v>
      </c>
      <c r="Z703" s="103">
        <f t="shared" si="85"/>
        <v>0</v>
      </c>
      <c r="AA703" s="103">
        <f t="shared" si="85"/>
        <v>0</v>
      </c>
      <c r="AB703" s="103">
        <f t="shared" si="85"/>
        <v>0</v>
      </c>
      <c r="AC703" s="103">
        <f t="shared" si="85"/>
        <v>0</v>
      </c>
      <c r="AE703" s="103">
        <f>AE448</f>
        <v>0</v>
      </c>
      <c r="AG703" s="103">
        <f>AG448</f>
        <v>0</v>
      </c>
      <c r="AI703" s="103">
        <f>AI448</f>
        <v>0</v>
      </c>
      <c r="AK703" s="103"/>
    </row>
    <row r="704" spans="2:37" x14ac:dyDescent="0.25">
      <c r="D704" s="292" t="s">
        <v>713</v>
      </c>
      <c r="E704" s="308"/>
      <c r="F704" s="309" t="str">
        <f>F703</f>
        <v>£000</v>
      </c>
      <c r="G704" s="310">
        <f t="shared" ref="G704:AC704" si="86">G483</f>
        <v>0</v>
      </c>
      <c r="H704" s="310">
        <f t="shared" si="86"/>
        <v>0</v>
      </c>
      <c r="I704" s="310">
        <f t="shared" si="86"/>
        <v>0</v>
      </c>
      <c r="J704" s="310">
        <f t="shared" si="86"/>
        <v>0</v>
      </c>
      <c r="K704" s="310">
        <f t="shared" si="86"/>
        <v>0</v>
      </c>
      <c r="L704" s="310">
        <f t="shared" si="86"/>
        <v>0</v>
      </c>
      <c r="M704" s="310">
        <f t="shared" si="86"/>
        <v>0</v>
      </c>
      <c r="N704" s="310">
        <f t="shared" si="86"/>
        <v>0</v>
      </c>
      <c r="O704" s="310">
        <f t="shared" si="86"/>
        <v>0</v>
      </c>
      <c r="P704" s="310">
        <f t="shared" si="86"/>
        <v>0</v>
      </c>
      <c r="Q704" s="310">
        <f t="shared" si="86"/>
        <v>0</v>
      </c>
      <c r="R704" s="310">
        <f t="shared" si="86"/>
        <v>0</v>
      </c>
      <c r="S704" s="310">
        <f t="shared" si="86"/>
        <v>0</v>
      </c>
      <c r="T704" s="310">
        <f t="shared" si="86"/>
        <v>0</v>
      </c>
      <c r="U704" s="310">
        <f t="shared" si="86"/>
        <v>0</v>
      </c>
      <c r="V704" s="310">
        <f t="shared" si="86"/>
        <v>0</v>
      </c>
      <c r="W704" s="310">
        <f t="shared" si="86"/>
        <v>0</v>
      </c>
      <c r="X704" s="310">
        <f t="shared" si="86"/>
        <v>0</v>
      </c>
      <c r="Y704" s="310">
        <f t="shared" si="86"/>
        <v>0</v>
      </c>
      <c r="Z704" s="310">
        <f t="shared" si="86"/>
        <v>0</v>
      </c>
      <c r="AA704" s="310">
        <f t="shared" si="86"/>
        <v>0</v>
      </c>
      <c r="AB704" s="310">
        <f t="shared" si="86"/>
        <v>0</v>
      </c>
      <c r="AC704" s="310">
        <f t="shared" si="86"/>
        <v>0</v>
      </c>
      <c r="AE704" s="310">
        <f>AE483</f>
        <v>0</v>
      </c>
      <c r="AG704" s="310">
        <f>AG483</f>
        <v>0</v>
      </c>
      <c r="AI704" s="310">
        <f>AI483</f>
        <v>0</v>
      </c>
      <c r="AK704" s="310"/>
    </row>
    <row r="706" spans="2:37" ht="14.4" x14ac:dyDescent="0.25">
      <c r="B706" s="472" t="s">
        <v>714</v>
      </c>
      <c r="C706" s="472"/>
      <c r="D706" s="472"/>
      <c r="E706" s="472"/>
      <c r="F706" s="472"/>
      <c r="G706" s="472"/>
      <c r="H706" s="472"/>
      <c r="I706" s="472"/>
      <c r="J706" s="472"/>
      <c r="K706" s="472"/>
      <c r="L706" s="472"/>
      <c r="M706" s="472"/>
      <c r="N706" s="472"/>
      <c r="O706" s="472"/>
      <c r="P706" s="472"/>
      <c r="Q706" s="472"/>
      <c r="R706" s="472"/>
      <c r="S706" s="472"/>
      <c r="T706" s="472"/>
      <c r="U706" s="472"/>
      <c r="V706" s="472"/>
      <c r="W706" s="472"/>
      <c r="X706" s="472"/>
      <c r="Y706" s="472"/>
      <c r="Z706" s="472"/>
      <c r="AA706" s="472"/>
      <c r="AB706" s="472"/>
      <c r="AC706" s="474"/>
      <c r="AD706" s="474"/>
      <c r="AE706" s="474"/>
      <c r="AF706" s="474"/>
      <c r="AG706" s="474"/>
      <c r="AH706" s="474"/>
      <c r="AI706" s="474"/>
      <c r="AJ706" s="474"/>
      <c r="AK706" s="474"/>
    </row>
    <row r="708" spans="2:37" x14ac:dyDescent="0.25">
      <c r="D708" s="544" t="s">
        <v>715</v>
      </c>
      <c r="E708" s="545"/>
      <c r="F708" s="540" t="s">
        <v>556</v>
      </c>
      <c r="G708" s="546">
        <f t="shared" ref="G708:AC708" si="87">G521</f>
        <v>0</v>
      </c>
      <c r="H708" s="546">
        <f t="shared" si="87"/>
        <v>0</v>
      </c>
      <c r="I708" s="546">
        <f t="shared" si="87"/>
        <v>0</v>
      </c>
      <c r="J708" s="546">
        <f t="shared" si="87"/>
        <v>0</v>
      </c>
      <c r="K708" s="546">
        <f t="shared" si="87"/>
        <v>0</v>
      </c>
      <c r="L708" s="546">
        <f t="shared" si="87"/>
        <v>0</v>
      </c>
      <c r="M708" s="546">
        <f t="shared" si="87"/>
        <v>0</v>
      </c>
      <c r="N708" s="546">
        <f t="shared" si="87"/>
        <v>0</v>
      </c>
      <c r="O708" s="546">
        <f t="shared" si="87"/>
        <v>0</v>
      </c>
      <c r="P708" s="546">
        <f t="shared" si="87"/>
        <v>0</v>
      </c>
      <c r="Q708" s="546">
        <f t="shared" si="87"/>
        <v>0</v>
      </c>
      <c r="R708" s="546">
        <f t="shared" si="87"/>
        <v>0</v>
      </c>
      <c r="S708" s="546">
        <f t="shared" si="87"/>
        <v>0</v>
      </c>
      <c r="T708" s="546">
        <f t="shared" si="87"/>
        <v>0</v>
      </c>
      <c r="U708" s="546">
        <f t="shared" si="87"/>
        <v>0</v>
      </c>
      <c r="V708" s="546">
        <f t="shared" si="87"/>
        <v>0</v>
      </c>
      <c r="W708" s="546">
        <f t="shared" si="87"/>
        <v>0</v>
      </c>
      <c r="X708" s="546">
        <f t="shared" si="87"/>
        <v>0</v>
      </c>
      <c r="Y708" s="546">
        <f t="shared" si="87"/>
        <v>0</v>
      </c>
      <c r="Z708" s="546">
        <f t="shared" si="87"/>
        <v>0</v>
      </c>
      <c r="AA708" s="546">
        <f t="shared" si="87"/>
        <v>0</v>
      </c>
      <c r="AB708" s="546">
        <f t="shared" si="87"/>
        <v>0</v>
      </c>
      <c r="AC708" s="546">
        <f t="shared" si="87"/>
        <v>0</v>
      </c>
      <c r="AE708" s="546">
        <f>AE521</f>
        <v>0</v>
      </c>
      <c r="AG708" s="546">
        <f>AG521</f>
        <v>0</v>
      </c>
      <c r="AI708" s="546">
        <f>AI521</f>
        <v>0</v>
      </c>
      <c r="AK708" s="546"/>
    </row>
    <row r="709" spans="2:37" x14ac:dyDescent="0.25">
      <c r="D709" s="139" t="s">
        <v>716</v>
      </c>
      <c r="E709" s="102"/>
      <c r="F709" s="140" t="str">
        <f>F708</f>
        <v>£000</v>
      </c>
      <c r="G709" s="103">
        <f t="shared" ref="G709:AC709" si="88">G556</f>
        <v>0</v>
      </c>
      <c r="H709" s="103">
        <f t="shared" si="88"/>
        <v>0</v>
      </c>
      <c r="I709" s="103">
        <f t="shared" si="88"/>
        <v>0</v>
      </c>
      <c r="J709" s="103">
        <f t="shared" si="88"/>
        <v>0</v>
      </c>
      <c r="K709" s="103">
        <f t="shared" si="88"/>
        <v>0</v>
      </c>
      <c r="L709" s="103">
        <f t="shared" si="88"/>
        <v>0</v>
      </c>
      <c r="M709" s="103">
        <f t="shared" si="88"/>
        <v>0</v>
      </c>
      <c r="N709" s="103">
        <f t="shared" si="88"/>
        <v>0</v>
      </c>
      <c r="O709" s="103">
        <f t="shared" si="88"/>
        <v>0</v>
      </c>
      <c r="P709" s="103">
        <f t="shared" si="88"/>
        <v>0</v>
      </c>
      <c r="Q709" s="103">
        <f t="shared" si="88"/>
        <v>0</v>
      </c>
      <c r="R709" s="103">
        <f t="shared" si="88"/>
        <v>0</v>
      </c>
      <c r="S709" s="103">
        <f t="shared" si="88"/>
        <v>0</v>
      </c>
      <c r="T709" s="103">
        <f t="shared" si="88"/>
        <v>0</v>
      </c>
      <c r="U709" s="103">
        <f t="shared" si="88"/>
        <v>0</v>
      </c>
      <c r="V709" s="103">
        <f t="shared" si="88"/>
        <v>0</v>
      </c>
      <c r="W709" s="103">
        <f t="shared" si="88"/>
        <v>0</v>
      </c>
      <c r="X709" s="103">
        <f t="shared" si="88"/>
        <v>0</v>
      </c>
      <c r="Y709" s="103">
        <f t="shared" si="88"/>
        <v>0</v>
      </c>
      <c r="Z709" s="103">
        <f t="shared" si="88"/>
        <v>0</v>
      </c>
      <c r="AA709" s="103">
        <f t="shared" si="88"/>
        <v>0</v>
      </c>
      <c r="AB709" s="103">
        <f t="shared" si="88"/>
        <v>0</v>
      </c>
      <c r="AC709" s="103">
        <f t="shared" si="88"/>
        <v>0</v>
      </c>
      <c r="AE709" s="103">
        <f>AE556</f>
        <v>0</v>
      </c>
      <c r="AG709" s="103">
        <f>AG556</f>
        <v>0</v>
      </c>
      <c r="AI709" s="103">
        <f>AI556</f>
        <v>0</v>
      </c>
      <c r="AK709" s="103"/>
    </row>
    <row r="710" spans="2:37" x14ac:dyDescent="0.25">
      <c r="D710" s="139" t="s">
        <v>717</v>
      </c>
      <c r="E710" s="102"/>
      <c r="F710" s="140" t="str">
        <f t="shared" ref="F710:F713" si="89">F709</f>
        <v>£000</v>
      </c>
      <c r="G710" s="103">
        <f t="shared" ref="G710:AC710" si="90">G591</f>
        <v>0</v>
      </c>
      <c r="H710" s="103">
        <f t="shared" si="90"/>
        <v>0</v>
      </c>
      <c r="I710" s="103">
        <f t="shared" si="90"/>
        <v>0</v>
      </c>
      <c r="J710" s="103">
        <f t="shared" si="90"/>
        <v>0</v>
      </c>
      <c r="K710" s="103">
        <f t="shared" si="90"/>
        <v>0</v>
      </c>
      <c r="L710" s="103">
        <f t="shared" si="90"/>
        <v>0</v>
      </c>
      <c r="M710" s="103">
        <f t="shared" si="90"/>
        <v>0</v>
      </c>
      <c r="N710" s="103">
        <f t="shared" si="90"/>
        <v>0</v>
      </c>
      <c r="O710" s="103">
        <f t="shared" si="90"/>
        <v>0</v>
      </c>
      <c r="P710" s="103">
        <f t="shared" si="90"/>
        <v>0</v>
      </c>
      <c r="Q710" s="103">
        <f t="shared" si="90"/>
        <v>0</v>
      </c>
      <c r="R710" s="103">
        <f t="shared" si="90"/>
        <v>0</v>
      </c>
      <c r="S710" s="103">
        <f t="shared" si="90"/>
        <v>0</v>
      </c>
      <c r="T710" s="103">
        <f t="shared" si="90"/>
        <v>0</v>
      </c>
      <c r="U710" s="103">
        <f t="shared" si="90"/>
        <v>0</v>
      </c>
      <c r="V710" s="103">
        <f t="shared" si="90"/>
        <v>0</v>
      </c>
      <c r="W710" s="103">
        <f t="shared" si="90"/>
        <v>0</v>
      </c>
      <c r="X710" s="103">
        <f t="shared" si="90"/>
        <v>0</v>
      </c>
      <c r="Y710" s="103">
        <f t="shared" si="90"/>
        <v>0</v>
      </c>
      <c r="Z710" s="103">
        <f t="shared" si="90"/>
        <v>0</v>
      </c>
      <c r="AA710" s="103">
        <f t="shared" si="90"/>
        <v>0</v>
      </c>
      <c r="AB710" s="103">
        <f t="shared" si="90"/>
        <v>0</v>
      </c>
      <c r="AC710" s="103">
        <f t="shared" si="90"/>
        <v>0</v>
      </c>
      <c r="AE710" s="103">
        <f>AE591</f>
        <v>0</v>
      </c>
      <c r="AG710" s="103">
        <f>AG591</f>
        <v>0</v>
      </c>
      <c r="AI710" s="103">
        <f>AI591</f>
        <v>0</v>
      </c>
      <c r="AK710" s="103"/>
    </row>
    <row r="711" spans="2:37" x14ac:dyDescent="0.25">
      <c r="D711" s="139" t="s">
        <v>718</v>
      </c>
      <c r="E711" s="102"/>
      <c r="F711" s="140" t="str">
        <f t="shared" si="89"/>
        <v>£000</v>
      </c>
      <c r="G711" s="103">
        <f t="shared" ref="G711:AC711" si="91">G626</f>
        <v>0</v>
      </c>
      <c r="H711" s="103">
        <f t="shared" si="91"/>
        <v>0</v>
      </c>
      <c r="I711" s="103">
        <f t="shared" si="91"/>
        <v>0</v>
      </c>
      <c r="J711" s="103">
        <f t="shared" si="91"/>
        <v>0</v>
      </c>
      <c r="K711" s="103">
        <f t="shared" si="91"/>
        <v>0</v>
      </c>
      <c r="L711" s="103">
        <f t="shared" si="91"/>
        <v>0</v>
      </c>
      <c r="M711" s="103">
        <f t="shared" si="91"/>
        <v>0</v>
      </c>
      <c r="N711" s="103">
        <f t="shared" si="91"/>
        <v>0</v>
      </c>
      <c r="O711" s="103">
        <f t="shared" si="91"/>
        <v>0</v>
      </c>
      <c r="P711" s="103">
        <f t="shared" si="91"/>
        <v>0</v>
      </c>
      <c r="Q711" s="103">
        <f t="shared" si="91"/>
        <v>0</v>
      </c>
      <c r="R711" s="103">
        <f t="shared" si="91"/>
        <v>0</v>
      </c>
      <c r="S711" s="103">
        <f t="shared" si="91"/>
        <v>0</v>
      </c>
      <c r="T711" s="103">
        <f t="shared" si="91"/>
        <v>0</v>
      </c>
      <c r="U711" s="103">
        <f t="shared" si="91"/>
        <v>0</v>
      </c>
      <c r="V711" s="103">
        <f t="shared" si="91"/>
        <v>0</v>
      </c>
      <c r="W711" s="103">
        <f t="shared" si="91"/>
        <v>0</v>
      </c>
      <c r="X711" s="103">
        <f t="shared" si="91"/>
        <v>0</v>
      </c>
      <c r="Y711" s="103">
        <f t="shared" si="91"/>
        <v>0</v>
      </c>
      <c r="Z711" s="103">
        <f t="shared" si="91"/>
        <v>0</v>
      </c>
      <c r="AA711" s="103">
        <f t="shared" si="91"/>
        <v>0</v>
      </c>
      <c r="AB711" s="103">
        <f t="shared" si="91"/>
        <v>0</v>
      </c>
      <c r="AC711" s="103">
        <f t="shared" si="91"/>
        <v>0</v>
      </c>
      <c r="AE711" s="103">
        <f>AE626</f>
        <v>0</v>
      </c>
      <c r="AG711" s="103">
        <f>AG626</f>
        <v>0</v>
      </c>
      <c r="AI711" s="103">
        <f>AI626</f>
        <v>0</v>
      </c>
      <c r="AK711" s="103"/>
    </row>
    <row r="712" spans="2:37" x14ac:dyDescent="0.25">
      <c r="D712" s="139" t="s">
        <v>719</v>
      </c>
      <c r="E712" s="102"/>
      <c r="F712" s="140" t="str">
        <f t="shared" si="89"/>
        <v>£000</v>
      </c>
      <c r="G712" s="103">
        <f t="shared" ref="G712:AC712" si="92">G661</f>
        <v>0</v>
      </c>
      <c r="H712" s="103">
        <f t="shared" si="92"/>
        <v>0</v>
      </c>
      <c r="I712" s="103">
        <f t="shared" si="92"/>
        <v>0</v>
      </c>
      <c r="J712" s="103">
        <f t="shared" si="92"/>
        <v>0</v>
      </c>
      <c r="K712" s="103">
        <f t="shared" si="92"/>
        <v>0</v>
      </c>
      <c r="L712" s="103">
        <f t="shared" si="92"/>
        <v>0</v>
      </c>
      <c r="M712" s="103">
        <f t="shared" si="92"/>
        <v>0</v>
      </c>
      <c r="N712" s="103">
        <f t="shared" si="92"/>
        <v>0</v>
      </c>
      <c r="O712" s="103">
        <f t="shared" si="92"/>
        <v>0</v>
      </c>
      <c r="P712" s="103">
        <f t="shared" si="92"/>
        <v>0</v>
      </c>
      <c r="Q712" s="103">
        <f t="shared" si="92"/>
        <v>0</v>
      </c>
      <c r="R712" s="103">
        <f t="shared" si="92"/>
        <v>0</v>
      </c>
      <c r="S712" s="103">
        <f t="shared" si="92"/>
        <v>0</v>
      </c>
      <c r="T712" s="103">
        <f t="shared" si="92"/>
        <v>0</v>
      </c>
      <c r="U712" s="103">
        <f t="shared" si="92"/>
        <v>0</v>
      </c>
      <c r="V712" s="103">
        <f t="shared" si="92"/>
        <v>0</v>
      </c>
      <c r="W712" s="103">
        <f t="shared" si="92"/>
        <v>0</v>
      </c>
      <c r="X712" s="103">
        <f t="shared" si="92"/>
        <v>0</v>
      </c>
      <c r="Y712" s="103">
        <f t="shared" si="92"/>
        <v>0</v>
      </c>
      <c r="Z712" s="103">
        <f t="shared" si="92"/>
        <v>0</v>
      </c>
      <c r="AA712" s="103">
        <f t="shared" si="92"/>
        <v>0</v>
      </c>
      <c r="AB712" s="103">
        <f t="shared" si="92"/>
        <v>0</v>
      </c>
      <c r="AC712" s="103">
        <f t="shared" si="92"/>
        <v>0</v>
      </c>
      <c r="AE712" s="103">
        <f>AE661</f>
        <v>0</v>
      </c>
      <c r="AG712" s="103">
        <f>AG661</f>
        <v>0</v>
      </c>
      <c r="AI712" s="103">
        <f>AI661</f>
        <v>0</v>
      </c>
      <c r="AK712" s="103"/>
    </row>
    <row r="713" spans="2:37" x14ac:dyDescent="0.25">
      <c r="D713" s="292" t="s">
        <v>715</v>
      </c>
      <c r="E713" s="308"/>
      <c r="F713" s="309" t="str">
        <f t="shared" si="89"/>
        <v>£000</v>
      </c>
      <c r="G713" s="310">
        <f>G696</f>
        <v>0</v>
      </c>
      <c r="H713" s="310">
        <f t="shared" ref="H713:AI713" si="93">H696</f>
        <v>0</v>
      </c>
      <c r="I713" s="310">
        <f t="shared" si="93"/>
        <v>0</v>
      </c>
      <c r="J713" s="310">
        <f t="shared" si="93"/>
        <v>0</v>
      </c>
      <c r="K713" s="310">
        <f t="shared" si="93"/>
        <v>0</v>
      </c>
      <c r="L713" s="310">
        <f t="shared" si="93"/>
        <v>0</v>
      </c>
      <c r="M713" s="310">
        <f t="shared" si="93"/>
        <v>0</v>
      </c>
      <c r="N713" s="310">
        <f t="shared" si="93"/>
        <v>0</v>
      </c>
      <c r="O713" s="310">
        <f t="shared" si="93"/>
        <v>0</v>
      </c>
      <c r="P713" s="310">
        <f t="shared" si="93"/>
        <v>0</v>
      </c>
      <c r="Q713" s="310">
        <f t="shared" si="93"/>
        <v>0</v>
      </c>
      <c r="R713" s="310">
        <f t="shared" si="93"/>
        <v>0</v>
      </c>
      <c r="S713" s="310">
        <f t="shared" si="93"/>
        <v>0</v>
      </c>
      <c r="T713" s="310">
        <f t="shared" si="93"/>
        <v>0</v>
      </c>
      <c r="U713" s="310">
        <f t="shared" si="93"/>
        <v>0</v>
      </c>
      <c r="V713" s="310">
        <f t="shared" si="93"/>
        <v>0</v>
      </c>
      <c r="W713" s="310">
        <f t="shared" si="93"/>
        <v>0</v>
      </c>
      <c r="X713" s="310">
        <f t="shared" si="93"/>
        <v>0</v>
      </c>
      <c r="Y713" s="310">
        <f t="shared" si="93"/>
        <v>0</v>
      </c>
      <c r="Z713" s="310">
        <f t="shared" si="93"/>
        <v>0</v>
      </c>
      <c r="AA713" s="310">
        <f t="shared" si="93"/>
        <v>0</v>
      </c>
      <c r="AB713" s="310">
        <f t="shared" si="93"/>
        <v>0</v>
      </c>
      <c r="AC713" s="310">
        <f t="shared" si="93"/>
        <v>0</v>
      </c>
      <c r="AE713" s="310">
        <f t="shared" si="93"/>
        <v>0</v>
      </c>
      <c r="AG713" s="310">
        <f t="shared" si="93"/>
        <v>0</v>
      </c>
      <c r="AI713" s="310">
        <f t="shared" si="93"/>
        <v>0</v>
      </c>
      <c r="AK713" s="310"/>
    </row>
    <row r="715" spans="2:37" ht="14.4" x14ac:dyDescent="0.25">
      <c r="B715" s="472" t="s">
        <v>720</v>
      </c>
      <c r="C715" s="472"/>
      <c r="D715" s="472"/>
      <c r="E715" s="472"/>
      <c r="F715" s="472"/>
      <c r="G715" s="472"/>
      <c r="H715" s="472"/>
      <c r="I715" s="472"/>
      <c r="J715" s="472"/>
      <c r="K715" s="472"/>
      <c r="L715" s="472"/>
      <c r="M715" s="472"/>
      <c r="N715" s="472"/>
      <c r="O715" s="472"/>
      <c r="P715" s="472"/>
      <c r="Q715" s="472"/>
      <c r="R715" s="472"/>
      <c r="S715" s="472"/>
      <c r="T715" s="472"/>
      <c r="U715" s="472"/>
      <c r="V715" s="472"/>
      <c r="W715" s="472"/>
      <c r="X715" s="472"/>
      <c r="Y715" s="472"/>
      <c r="Z715" s="472"/>
      <c r="AA715" s="472"/>
      <c r="AB715" s="472"/>
      <c r="AC715" s="474"/>
      <c r="AD715" s="474"/>
      <c r="AE715" s="474"/>
      <c r="AF715" s="474"/>
      <c r="AG715" s="474"/>
      <c r="AH715" s="474"/>
      <c r="AI715" s="474"/>
      <c r="AJ715" s="474"/>
      <c r="AK715" s="474"/>
    </row>
    <row r="717" spans="2:37" x14ac:dyDescent="0.25">
      <c r="D717" s="547" t="str">
        <f>D712</f>
        <v>RoU Asset Lease Payment</v>
      </c>
      <c r="E717" s="548"/>
      <c r="F717" s="549" t="str">
        <f t="shared" ref="F717" si="94">F712</f>
        <v>£000</v>
      </c>
      <c r="G717" s="548">
        <f t="shared" ref="G717:AC717" si="95" xml:space="preserve"> 0 - G712</f>
        <v>0</v>
      </c>
      <c r="H717" s="548">
        <f t="shared" si="95"/>
        <v>0</v>
      </c>
      <c r="I717" s="548">
        <f t="shared" si="95"/>
        <v>0</v>
      </c>
      <c r="J717" s="548">
        <f t="shared" si="95"/>
        <v>0</v>
      </c>
      <c r="K717" s="548">
        <f t="shared" si="95"/>
        <v>0</v>
      </c>
      <c r="L717" s="548">
        <f t="shared" si="95"/>
        <v>0</v>
      </c>
      <c r="M717" s="548">
        <f t="shared" si="95"/>
        <v>0</v>
      </c>
      <c r="N717" s="548">
        <f t="shared" si="95"/>
        <v>0</v>
      </c>
      <c r="O717" s="548">
        <f t="shared" si="95"/>
        <v>0</v>
      </c>
      <c r="P717" s="548">
        <f t="shared" si="95"/>
        <v>0</v>
      </c>
      <c r="Q717" s="548">
        <f t="shared" si="95"/>
        <v>0</v>
      </c>
      <c r="R717" s="548">
        <f t="shared" si="95"/>
        <v>0</v>
      </c>
      <c r="S717" s="548">
        <f t="shared" si="95"/>
        <v>0</v>
      </c>
      <c r="T717" s="548">
        <f t="shared" si="95"/>
        <v>0</v>
      </c>
      <c r="U717" s="548">
        <f t="shared" si="95"/>
        <v>0</v>
      </c>
      <c r="V717" s="548">
        <f t="shared" si="95"/>
        <v>0</v>
      </c>
      <c r="W717" s="548">
        <f t="shared" si="95"/>
        <v>0</v>
      </c>
      <c r="X717" s="548">
        <f t="shared" si="95"/>
        <v>0</v>
      </c>
      <c r="Y717" s="548">
        <f t="shared" si="95"/>
        <v>0</v>
      </c>
      <c r="Z717" s="548">
        <f t="shared" si="95"/>
        <v>0</v>
      </c>
      <c r="AA717" s="548">
        <f t="shared" si="95"/>
        <v>0</v>
      </c>
      <c r="AB717" s="548">
        <f t="shared" si="95"/>
        <v>0</v>
      </c>
      <c r="AC717" s="548">
        <f t="shared" si="95"/>
        <v>0</v>
      </c>
      <c r="AE717" s="548">
        <f t="shared" ref="AE717" si="96" xml:space="preserve"> 0 - AE712</f>
        <v>0</v>
      </c>
      <c r="AG717" s="548">
        <f t="shared" ref="AG717" si="97" xml:space="preserve"> 0 - AG712</f>
        <v>0</v>
      </c>
      <c r="AI717" s="548">
        <f t="shared" ref="AI717" si="98" xml:space="preserve"> 0 - AI712</f>
        <v>0</v>
      </c>
      <c r="AK717" s="548"/>
    </row>
    <row r="718" spans="2:37" x14ac:dyDescent="0.25">
      <c r="D718" s="550" t="str">
        <f>D711</f>
        <v>RoU Asset Lease Interest Charge</v>
      </c>
      <c r="E718" s="551"/>
      <c r="F718" s="552" t="str">
        <f t="shared" ref="F718" si="99">F711</f>
        <v>£000</v>
      </c>
      <c r="G718" s="551">
        <f t="shared" ref="G718:AC718" si="100" xml:space="preserve"> 0 - G711</f>
        <v>0</v>
      </c>
      <c r="H718" s="551">
        <f t="shared" si="100"/>
        <v>0</v>
      </c>
      <c r="I718" s="551">
        <f t="shared" si="100"/>
        <v>0</v>
      </c>
      <c r="J718" s="551">
        <f t="shared" si="100"/>
        <v>0</v>
      </c>
      <c r="K718" s="551">
        <f t="shared" si="100"/>
        <v>0</v>
      </c>
      <c r="L718" s="551">
        <f t="shared" si="100"/>
        <v>0</v>
      </c>
      <c r="M718" s="551">
        <f t="shared" si="100"/>
        <v>0</v>
      </c>
      <c r="N718" s="551">
        <f t="shared" si="100"/>
        <v>0</v>
      </c>
      <c r="O718" s="551">
        <f t="shared" si="100"/>
        <v>0</v>
      </c>
      <c r="P718" s="551">
        <f t="shared" si="100"/>
        <v>0</v>
      </c>
      <c r="Q718" s="551">
        <f t="shared" si="100"/>
        <v>0</v>
      </c>
      <c r="R718" s="551">
        <f t="shared" si="100"/>
        <v>0</v>
      </c>
      <c r="S718" s="551">
        <f t="shared" si="100"/>
        <v>0</v>
      </c>
      <c r="T718" s="551">
        <f t="shared" si="100"/>
        <v>0</v>
      </c>
      <c r="U718" s="551">
        <f t="shared" si="100"/>
        <v>0</v>
      </c>
      <c r="V718" s="551">
        <f t="shared" si="100"/>
        <v>0</v>
      </c>
      <c r="W718" s="551">
        <f t="shared" si="100"/>
        <v>0</v>
      </c>
      <c r="X718" s="551">
        <f t="shared" si="100"/>
        <v>0</v>
      </c>
      <c r="Y718" s="551">
        <f t="shared" si="100"/>
        <v>0</v>
      </c>
      <c r="Z718" s="551">
        <f t="shared" si="100"/>
        <v>0</v>
      </c>
      <c r="AA718" s="551">
        <f t="shared" si="100"/>
        <v>0</v>
      </c>
      <c r="AB718" s="551">
        <f t="shared" si="100"/>
        <v>0</v>
      </c>
      <c r="AC718" s="551">
        <f t="shared" si="100"/>
        <v>0</v>
      </c>
      <c r="AE718" s="551">
        <f t="shared" ref="AE718" si="101" xml:space="preserve"> 0 - AE711</f>
        <v>0</v>
      </c>
      <c r="AG718" s="551">
        <f t="shared" ref="AG718" si="102" xml:space="preserve"> 0 - AG711</f>
        <v>0</v>
      </c>
      <c r="AI718" s="551">
        <f t="shared" ref="AI718" si="103" xml:space="preserve"> 0 - AI711</f>
        <v>0</v>
      </c>
      <c r="AK718" s="551"/>
    </row>
    <row r="719" spans="2:37" x14ac:dyDescent="0.25">
      <c r="D719" s="550" t="str">
        <f>D703</f>
        <v>RoU Asset Amortisation</v>
      </c>
      <c r="E719" s="551"/>
      <c r="F719" s="552" t="str">
        <f t="shared" ref="F719:AC719" si="104">F703</f>
        <v>£000</v>
      </c>
      <c r="G719" s="551">
        <f t="shared" si="104"/>
        <v>0</v>
      </c>
      <c r="H719" s="551">
        <f t="shared" si="104"/>
        <v>0</v>
      </c>
      <c r="I719" s="551">
        <f t="shared" si="104"/>
        <v>0</v>
      </c>
      <c r="J719" s="551">
        <f t="shared" si="104"/>
        <v>0</v>
      </c>
      <c r="K719" s="551">
        <f t="shared" si="104"/>
        <v>0</v>
      </c>
      <c r="L719" s="551">
        <f t="shared" si="104"/>
        <v>0</v>
      </c>
      <c r="M719" s="551">
        <f t="shared" si="104"/>
        <v>0</v>
      </c>
      <c r="N719" s="551">
        <f t="shared" si="104"/>
        <v>0</v>
      </c>
      <c r="O719" s="551">
        <f t="shared" si="104"/>
        <v>0</v>
      </c>
      <c r="P719" s="551">
        <f t="shared" si="104"/>
        <v>0</v>
      </c>
      <c r="Q719" s="551">
        <f t="shared" si="104"/>
        <v>0</v>
      </c>
      <c r="R719" s="551">
        <f t="shared" si="104"/>
        <v>0</v>
      </c>
      <c r="S719" s="551">
        <f t="shared" si="104"/>
        <v>0</v>
      </c>
      <c r="T719" s="551">
        <f t="shared" si="104"/>
        <v>0</v>
      </c>
      <c r="U719" s="551">
        <f t="shared" si="104"/>
        <v>0</v>
      </c>
      <c r="V719" s="551">
        <f t="shared" si="104"/>
        <v>0</v>
      </c>
      <c r="W719" s="551">
        <f t="shared" si="104"/>
        <v>0</v>
      </c>
      <c r="X719" s="551">
        <f t="shared" si="104"/>
        <v>0</v>
      </c>
      <c r="Y719" s="551">
        <f t="shared" si="104"/>
        <v>0</v>
      </c>
      <c r="Z719" s="551">
        <f t="shared" si="104"/>
        <v>0</v>
      </c>
      <c r="AA719" s="551">
        <f t="shared" si="104"/>
        <v>0</v>
      </c>
      <c r="AB719" s="551">
        <f t="shared" si="104"/>
        <v>0</v>
      </c>
      <c r="AC719" s="551">
        <f t="shared" si="104"/>
        <v>0</v>
      </c>
      <c r="AE719" s="551">
        <f t="shared" ref="AE719" si="105">AE703</f>
        <v>0</v>
      </c>
      <c r="AG719" s="551">
        <f t="shared" ref="AG719" si="106">AG703</f>
        <v>0</v>
      </c>
      <c r="AI719" s="551">
        <f t="shared" ref="AI719" si="107">AI703</f>
        <v>0</v>
      </c>
      <c r="AK719" s="551"/>
    </row>
    <row r="720" spans="2:37" x14ac:dyDescent="0.25">
      <c r="D720" s="553" t="s">
        <v>721</v>
      </c>
      <c r="E720" s="554"/>
      <c r="F720" s="421" t="str">
        <f xml:space="preserve"> IF( COUNTIF($G720:$AK720, "Error") = 0, "OK", "ERROR" )</f>
        <v>OK</v>
      </c>
      <c r="G720" s="457">
        <f>ROUND(SUM(G717:G719),3)</f>
        <v>0</v>
      </c>
      <c r="H720" s="457">
        <f t="shared" ref="H720:AC720" si="108">ROUND(SUM(H717:H719),3)</f>
        <v>0</v>
      </c>
      <c r="I720" s="457">
        <f t="shared" si="108"/>
        <v>0</v>
      </c>
      <c r="J720" s="457">
        <f t="shared" si="108"/>
        <v>0</v>
      </c>
      <c r="K720" s="457">
        <f t="shared" si="108"/>
        <v>0</v>
      </c>
      <c r="L720" s="457">
        <f t="shared" si="108"/>
        <v>0</v>
      </c>
      <c r="M720" s="457">
        <f t="shared" si="108"/>
        <v>0</v>
      </c>
      <c r="N720" s="457">
        <f t="shared" si="108"/>
        <v>0</v>
      </c>
      <c r="O720" s="457">
        <f t="shared" si="108"/>
        <v>0</v>
      </c>
      <c r="P720" s="457">
        <f t="shared" si="108"/>
        <v>0</v>
      </c>
      <c r="Q720" s="457">
        <f t="shared" si="108"/>
        <v>0</v>
      </c>
      <c r="R720" s="457">
        <f t="shared" si="108"/>
        <v>0</v>
      </c>
      <c r="S720" s="457">
        <f t="shared" si="108"/>
        <v>0</v>
      </c>
      <c r="T720" s="457">
        <f t="shared" si="108"/>
        <v>0</v>
      </c>
      <c r="U720" s="457">
        <f t="shared" si="108"/>
        <v>0</v>
      </c>
      <c r="V720" s="457">
        <f t="shared" si="108"/>
        <v>0</v>
      </c>
      <c r="W720" s="457">
        <f t="shared" si="108"/>
        <v>0</v>
      </c>
      <c r="X720" s="457">
        <f t="shared" si="108"/>
        <v>0</v>
      </c>
      <c r="Y720" s="457">
        <f t="shared" si="108"/>
        <v>0</v>
      </c>
      <c r="Z720" s="457">
        <f t="shared" si="108"/>
        <v>0</v>
      </c>
      <c r="AA720" s="457">
        <f t="shared" si="108"/>
        <v>0</v>
      </c>
      <c r="AB720" s="457">
        <f t="shared" si="108"/>
        <v>0</v>
      </c>
      <c r="AC720" s="457">
        <f t="shared" si="108"/>
        <v>0</v>
      </c>
      <c r="AE720" s="457">
        <f t="shared" ref="AE720" si="109">ROUND(SUM(AE717:AE719),3)</f>
        <v>0</v>
      </c>
      <c r="AG720" s="457">
        <f t="shared" ref="AG720" si="110">ROUND(SUM(AG717:AG719),3)</f>
        <v>0</v>
      </c>
      <c r="AI720" s="457">
        <f t="shared" ref="AI720" si="111">ROUND(SUM(AI717:AI719),3)</f>
        <v>0</v>
      </c>
      <c r="AK720" s="457"/>
    </row>
    <row r="721" spans="2:37" x14ac:dyDescent="0.25">
      <c r="D721" s="102"/>
      <c r="F721" s="102"/>
      <c r="G721" s="555"/>
      <c r="H721" s="555"/>
      <c r="I721" s="555"/>
      <c r="J721" s="555"/>
      <c r="K721" s="555"/>
      <c r="L721" s="555"/>
      <c r="M721" s="555"/>
      <c r="N721" s="555"/>
      <c r="O721" s="555"/>
      <c r="P721" s="555"/>
      <c r="Q721" s="555"/>
      <c r="R721" s="555"/>
      <c r="S721" s="555"/>
      <c r="T721" s="555"/>
      <c r="U721" s="555"/>
      <c r="V721" s="555"/>
      <c r="W721" s="555"/>
      <c r="X721" s="555"/>
      <c r="Y721" s="555"/>
      <c r="Z721" s="555"/>
      <c r="AA721" s="555"/>
      <c r="AB721" s="555"/>
      <c r="AC721" s="555"/>
      <c r="AE721" s="555"/>
      <c r="AG721" s="555"/>
      <c r="AI721" s="555"/>
      <c r="AK721" s="555"/>
    </row>
    <row r="722" spans="2:37" ht="16.8" x14ac:dyDescent="0.3">
      <c r="B722" s="7" t="s">
        <v>21</v>
      </c>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3" fitToHeight="99" orientation="landscape" r:id="rId1"/>
  <rowBreaks count="2" manualBreakCount="2">
    <brk id="119" max="16383" man="1"/>
    <brk id="22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8080"/>
    <pageSetUpPr fitToPage="1"/>
  </sheetPr>
  <dimension ref="A1:P32"/>
  <sheetViews>
    <sheetView showGridLines="0" zoomScale="75" zoomScaleNormal="75" zoomScaleSheetLayoutView="85" workbookViewId="0"/>
  </sheetViews>
  <sheetFormatPr defaultColWidth="9" defaultRowHeight="13.2" x14ac:dyDescent="0.25"/>
  <cols>
    <col min="1" max="1" width="2.875" style="2" customWidth="1"/>
    <col min="2" max="2" width="7.625" style="2" customWidth="1"/>
    <col min="3" max="3" width="7.75" style="2" customWidth="1"/>
    <col min="4" max="4" width="49.875" style="2" customWidth="1"/>
    <col min="5" max="16384" width="9" style="2"/>
  </cols>
  <sheetData>
    <row r="1" spans="1:16" x14ac:dyDescent="0.25">
      <c r="A1" s="1"/>
    </row>
    <row r="2" spans="1:16" x14ac:dyDescent="0.25">
      <c r="B2" s="3"/>
      <c r="C2" s="3"/>
      <c r="D2" s="3"/>
      <c r="E2" s="3"/>
      <c r="F2" s="3"/>
      <c r="G2" s="3"/>
      <c r="H2" s="3"/>
      <c r="I2" s="3"/>
      <c r="J2" s="3"/>
      <c r="K2" s="3"/>
      <c r="L2" s="3"/>
      <c r="M2" s="3"/>
      <c r="N2" s="3"/>
      <c r="O2" s="3"/>
      <c r="P2" s="3"/>
    </row>
    <row r="3" spans="1:16" x14ac:dyDescent="0.25">
      <c r="B3" s="3"/>
      <c r="C3" s="3"/>
      <c r="D3" s="3"/>
      <c r="E3" s="3"/>
      <c r="F3" s="3"/>
      <c r="G3" s="3"/>
      <c r="H3" s="3"/>
      <c r="I3" s="3"/>
      <c r="J3" s="3"/>
      <c r="K3" s="3"/>
      <c r="L3" s="3"/>
      <c r="M3" s="3"/>
      <c r="N3" s="3"/>
      <c r="O3" s="3"/>
      <c r="P3" s="3"/>
    </row>
    <row r="4" spans="1:16" x14ac:dyDescent="0.25">
      <c r="B4" s="3"/>
      <c r="C4" s="3"/>
      <c r="D4" s="3"/>
      <c r="E4" s="3"/>
      <c r="F4" s="3"/>
      <c r="G4" s="3"/>
      <c r="H4" s="3"/>
      <c r="I4" s="3"/>
      <c r="J4" s="3"/>
      <c r="K4" s="3"/>
      <c r="L4" s="3"/>
      <c r="M4" s="3"/>
      <c r="N4" s="3"/>
      <c r="O4" s="3"/>
      <c r="P4" s="3"/>
    </row>
    <row r="5" spans="1:16" x14ac:dyDescent="0.25">
      <c r="B5" s="3"/>
      <c r="C5" s="3"/>
      <c r="D5" s="3"/>
      <c r="E5" s="3"/>
      <c r="F5" s="3"/>
      <c r="G5" s="3"/>
      <c r="H5" s="3"/>
      <c r="I5" s="3"/>
      <c r="J5" s="3"/>
      <c r="K5" s="3"/>
      <c r="L5" s="3"/>
      <c r="M5" s="3"/>
      <c r="N5" s="3"/>
      <c r="O5" s="3"/>
      <c r="P5" s="3"/>
    </row>
    <row r="6" spans="1:16" x14ac:dyDescent="0.25">
      <c r="B6" s="3"/>
      <c r="C6" s="3"/>
      <c r="D6" s="3"/>
      <c r="E6" s="3"/>
      <c r="F6" s="3"/>
      <c r="G6" s="3"/>
      <c r="H6" s="3"/>
      <c r="I6" s="3"/>
      <c r="J6" s="3"/>
      <c r="K6" s="3"/>
      <c r="L6" s="3"/>
      <c r="M6" s="3"/>
      <c r="N6" s="3"/>
      <c r="O6" s="3"/>
      <c r="P6" s="3"/>
    </row>
    <row r="7" spans="1:16" x14ac:dyDescent="0.25">
      <c r="B7" s="3"/>
      <c r="C7" s="3"/>
      <c r="D7" s="3"/>
      <c r="E7" s="3"/>
      <c r="F7" s="3"/>
      <c r="G7" s="3"/>
      <c r="H7" s="3"/>
      <c r="I7" s="3"/>
      <c r="J7" s="3"/>
      <c r="K7" s="3"/>
      <c r="L7" s="3"/>
      <c r="M7" s="3"/>
      <c r="N7" s="3"/>
      <c r="O7" s="3"/>
      <c r="P7" s="3"/>
    </row>
    <row r="8" spans="1:16" x14ac:dyDescent="0.25">
      <c r="B8" s="3"/>
      <c r="C8" s="3"/>
      <c r="D8" s="3"/>
      <c r="E8" s="3"/>
      <c r="F8" s="3"/>
      <c r="G8" s="3"/>
      <c r="H8" s="3"/>
      <c r="I8" s="3"/>
      <c r="J8" s="3"/>
      <c r="K8" s="3"/>
      <c r="L8" s="3"/>
      <c r="M8" s="3"/>
      <c r="N8" s="3"/>
      <c r="O8" s="3"/>
      <c r="P8" s="3"/>
    </row>
    <row r="9" spans="1:16" x14ac:dyDescent="0.25">
      <c r="B9" s="3"/>
      <c r="C9" s="3"/>
      <c r="D9" s="3"/>
      <c r="E9" s="3"/>
      <c r="F9" s="3"/>
      <c r="G9" s="3"/>
      <c r="H9" s="3"/>
      <c r="I9" s="3"/>
      <c r="J9" s="3"/>
      <c r="K9" s="3"/>
      <c r="L9" s="3"/>
      <c r="M9" s="3"/>
      <c r="N9" s="3"/>
      <c r="O9" s="3"/>
      <c r="P9" s="3"/>
    </row>
    <row r="10" spans="1:16" x14ac:dyDescent="0.25">
      <c r="B10" s="3"/>
      <c r="C10" s="3"/>
      <c r="D10" s="3"/>
      <c r="E10" s="3"/>
      <c r="F10" s="3"/>
      <c r="G10" s="3"/>
      <c r="H10" s="3"/>
      <c r="I10" s="3"/>
      <c r="J10" s="3"/>
      <c r="K10" s="3"/>
      <c r="L10" s="3"/>
      <c r="M10" s="3"/>
      <c r="N10" s="3"/>
      <c r="O10" s="3"/>
      <c r="P10" s="3"/>
    </row>
    <row r="11" spans="1:16" ht="60.6" x14ac:dyDescent="1">
      <c r="B11" s="4"/>
      <c r="C11" s="4" t="str">
        <f ca="1">MID(CELL("filename",A1),FIND("]",CELL("filename",A1))+1,99)</f>
        <v>Financial Statements</v>
      </c>
      <c r="D11" s="4"/>
      <c r="E11" s="4"/>
      <c r="F11" s="4"/>
      <c r="G11" s="4"/>
      <c r="H11" s="4"/>
      <c r="I11" s="4"/>
      <c r="J11" s="4"/>
      <c r="K11" s="4"/>
      <c r="L11" s="4"/>
      <c r="M11" s="4"/>
      <c r="N11" s="4"/>
      <c r="O11" s="4"/>
      <c r="P11" s="4"/>
    </row>
    <row r="12" spans="1:16" x14ac:dyDescent="0.25">
      <c r="B12" s="3"/>
      <c r="C12" s="3"/>
      <c r="D12" s="3"/>
      <c r="E12" s="3"/>
      <c r="F12" s="3"/>
      <c r="G12" s="3"/>
      <c r="H12" s="3"/>
      <c r="I12" s="3"/>
      <c r="J12" s="3"/>
      <c r="K12" s="3"/>
      <c r="L12" s="3"/>
      <c r="M12" s="3"/>
      <c r="N12" s="3"/>
      <c r="O12" s="3"/>
      <c r="P12" s="3"/>
    </row>
    <row r="13" spans="1:16" x14ac:dyDescent="0.25">
      <c r="B13" s="3"/>
      <c r="C13" s="3"/>
      <c r="D13" s="3"/>
      <c r="E13" s="3"/>
      <c r="F13" s="3"/>
      <c r="G13" s="3"/>
      <c r="H13" s="3"/>
      <c r="I13" s="3"/>
      <c r="J13" s="3"/>
      <c r="K13" s="3"/>
      <c r="L13" s="3"/>
      <c r="M13" s="3"/>
      <c r="N13" s="3"/>
      <c r="O13" s="3"/>
      <c r="P13" s="3"/>
    </row>
    <row r="14" spans="1:16" x14ac:dyDescent="0.25">
      <c r="B14" s="3"/>
      <c r="C14" s="3"/>
      <c r="D14" s="3"/>
      <c r="E14" s="3"/>
      <c r="F14" s="3"/>
      <c r="G14" s="3"/>
      <c r="H14" s="3"/>
      <c r="I14" s="3"/>
      <c r="J14" s="3"/>
      <c r="K14" s="3"/>
      <c r="L14" s="3"/>
      <c r="M14" s="3"/>
      <c r="N14" s="3"/>
      <c r="O14" s="3"/>
      <c r="P14" s="3"/>
    </row>
    <row r="15" spans="1:16" x14ac:dyDescent="0.25">
      <c r="B15" s="3"/>
      <c r="C15" s="3"/>
      <c r="D15" s="3"/>
      <c r="E15" s="3"/>
      <c r="F15" s="3"/>
      <c r="G15" s="3"/>
      <c r="H15" s="3"/>
      <c r="I15" s="3"/>
      <c r="J15" s="3"/>
      <c r="K15" s="3"/>
      <c r="L15" s="3"/>
      <c r="M15" s="3"/>
      <c r="N15" s="3"/>
      <c r="O15" s="3"/>
      <c r="P15" s="3"/>
    </row>
    <row r="16" spans="1:16" x14ac:dyDescent="0.25">
      <c r="B16" s="3"/>
      <c r="C16" s="3"/>
      <c r="D16" s="3"/>
      <c r="E16" s="3"/>
      <c r="F16" s="3"/>
      <c r="G16" s="3"/>
      <c r="H16" s="3"/>
      <c r="I16" s="3"/>
      <c r="J16" s="3"/>
      <c r="K16" s="3"/>
      <c r="L16" s="3"/>
      <c r="M16" s="3"/>
      <c r="N16" s="3"/>
      <c r="O16" s="3"/>
      <c r="P16" s="3"/>
    </row>
    <row r="17" spans="2:16" x14ac:dyDescent="0.25">
      <c r="B17" s="3"/>
      <c r="C17" s="3"/>
      <c r="D17" s="3"/>
      <c r="E17" s="3"/>
      <c r="F17" s="3"/>
      <c r="G17" s="3"/>
      <c r="H17" s="3"/>
      <c r="I17" s="3"/>
      <c r="J17" s="3"/>
      <c r="K17" s="3"/>
      <c r="L17" s="3"/>
      <c r="M17" s="3"/>
      <c r="N17" s="3"/>
      <c r="O17" s="3"/>
      <c r="P17" s="3"/>
    </row>
    <row r="18" spans="2:16" x14ac:dyDescent="0.25">
      <c r="B18" s="3"/>
      <c r="C18" s="3"/>
      <c r="D18" s="3"/>
      <c r="E18" s="3"/>
      <c r="F18" s="3"/>
      <c r="G18" s="3"/>
      <c r="H18" s="3"/>
      <c r="I18" s="3"/>
      <c r="J18" s="3"/>
      <c r="K18" s="3"/>
      <c r="L18" s="3"/>
      <c r="M18" s="3"/>
      <c r="N18" s="3"/>
      <c r="O18" s="3"/>
      <c r="P18" s="3"/>
    </row>
    <row r="19" spans="2:16" x14ac:dyDescent="0.25">
      <c r="B19" s="3"/>
      <c r="C19" s="3"/>
      <c r="D19" s="3"/>
      <c r="E19" s="3"/>
      <c r="F19" s="3"/>
      <c r="G19" s="3"/>
      <c r="H19" s="3"/>
      <c r="I19" s="3"/>
      <c r="J19" s="3"/>
      <c r="K19" s="3"/>
      <c r="L19" s="3"/>
      <c r="M19" s="3"/>
      <c r="N19" s="3"/>
      <c r="O19" s="3"/>
      <c r="P19" s="3"/>
    </row>
    <row r="20" spans="2:16" x14ac:dyDescent="0.25">
      <c r="B20" s="3"/>
      <c r="C20" s="3"/>
      <c r="D20" s="3"/>
      <c r="E20" s="3"/>
      <c r="F20" s="3"/>
      <c r="G20" s="3"/>
      <c r="H20" s="3"/>
      <c r="I20" s="3"/>
      <c r="J20" s="3"/>
      <c r="K20" s="3"/>
      <c r="L20" s="3"/>
      <c r="M20" s="3"/>
      <c r="N20" s="3"/>
      <c r="O20" s="3"/>
      <c r="P20" s="3"/>
    </row>
    <row r="21" spans="2:16" x14ac:dyDescent="0.25">
      <c r="B21" s="3"/>
      <c r="C21" s="3"/>
      <c r="D21" s="3"/>
      <c r="E21" s="3"/>
      <c r="F21" s="3"/>
      <c r="G21" s="3"/>
      <c r="H21" s="3"/>
      <c r="I21" s="3"/>
      <c r="J21" s="3"/>
      <c r="K21" s="3"/>
      <c r="L21" s="3"/>
      <c r="M21" s="3"/>
      <c r="N21" s="3"/>
      <c r="O21" s="3"/>
      <c r="P21" s="3"/>
    </row>
    <row r="22" spans="2:16" x14ac:dyDescent="0.25">
      <c r="B22" s="3"/>
      <c r="C22" s="3"/>
      <c r="D22" s="3"/>
      <c r="E22" s="3"/>
      <c r="F22" s="3"/>
      <c r="G22" s="3"/>
      <c r="H22" s="3"/>
      <c r="I22" s="3"/>
      <c r="J22" s="3"/>
      <c r="K22" s="3"/>
      <c r="L22" s="3"/>
      <c r="M22" s="3"/>
      <c r="N22" s="3"/>
      <c r="O22" s="3"/>
      <c r="P22" s="3"/>
    </row>
    <row r="23" spans="2:16" x14ac:dyDescent="0.25">
      <c r="B23" s="3"/>
      <c r="C23" s="3"/>
      <c r="D23" s="3"/>
      <c r="E23" s="3"/>
      <c r="F23" s="3"/>
      <c r="G23" s="3"/>
      <c r="H23" s="3"/>
      <c r="I23" s="3"/>
      <c r="J23" s="3"/>
      <c r="K23" s="3"/>
      <c r="L23" s="3"/>
      <c r="M23" s="3"/>
      <c r="N23" s="3"/>
      <c r="O23" s="3"/>
      <c r="P23" s="3"/>
    </row>
    <row r="24" spans="2:16" x14ac:dyDescent="0.25">
      <c r="B24" s="3"/>
      <c r="C24" s="3"/>
      <c r="D24" s="3"/>
      <c r="E24" s="3"/>
      <c r="F24" s="3"/>
      <c r="G24" s="3"/>
      <c r="H24" s="3"/>
      <c r="I24" s="3"/>
      <c r="J24" s="3"/>
      <c r="K24" s="3"/>
      <c r="L24" s="3"/>
      <c r="M24" s="3"/>
      <c r="N24" s="3"/>
      <c r="O24" s="3"/>
      <c r="P24" s="3"/>
    </row>
    <row r="25" spans="2:16" x14ac:dyDescent="0.25">
      <c r="B25" s="3"/>
      <c r="C25" s="3"/>
      <c r="D25" s="3"/>
      <c r="E25" s="3"/>
      <c r="F25" s="3"/>
      <c r="G25" s="3"/>
      <c r="H25" s="3"/>
      <c r="I25" s="3"/>
      <c r="J25" s="3"/>
      <c r="K25" s="3"/>
      <c r="L25" s="3"/>
      <c r="M25" s="3"/>
      <c r="N25" s="3"/>
      <c r="O25" s="3"/>
      <c r="P25" s="3"/>
    </row>
    <row r="26" spans="2:16" x14ac:dyDescent="0.25">
      <c r="B26" s="3"/>
      <c r="C26" s="3"/>
      <c r="D26" s="3"/>
      <c r="E26" s="3"/>
      <c r="F26" s="3"/>
      <c r="G26" s="3"/>
      <c r="H26" s="3"/>
      <c r="I26" s="3"/>
      <c r="J26" s="3"/>
      <c r="K26" s="3"/>
      <c r="L26" s="3"/>
      <c r="M26" s="3"/>
      <c r="N26" s="3"/>
      <c r="O26" s="3"/>
      <c r="P26" s="3"/>
    </row>
    <row r="27" spans="2:16" x14ac:dyDescent="0.25">
      <c r="B27" s="3"/>
      <c r="C27" s="3"/>
      <c r="D27" s="3"/>
      <c r="E27" s="3"/>
      <c r="F27" s="3"/>
      <c r="G27" s="3"/>
      <c r="H27" s="3"/>
      <c r="I27" s="3"/>
      <c r="J27" s="3"/>
      <c r="K27" s="3"/>
      <c r="L27" s="3"/>
      <c r="M27" s="3"/>
      <c r="N27" s="3"/>
      <c r="O27" s="3"/>
      <c r="P27" s="3"/>
    </row>
    <row r="28" spans="2:16" x14ac:dyDescent="0.25">
      <c r="B28" s="3"/>
      <c r="C28" s="3"/>
      <c r="D28" s="3"/>
      <c r="E28" s="3"/>
      <c r="F28" s="3"/>
      <c r="G28" s="3"/>
      <c r="H28" s="3"/>
      <c r="I28" s="3"/>
      <c r="J28" s="3"/>
      <c r="K28" s="3"/>
      <c r="L28" s="3"/>
      <c r="M28" s="3"/>
      <c r="N28" s="3"/>
      <c r="O28" s="3"/>
      <c r="P28" s="3"/>
    </row>
    <row r="29" spans="2:16" x14ac:dyDescent="0.25">
      <c r="B29" s="3"/>
      <c r="C29" s="3"/>
      <c r="D29" s="3"/>
      <c r="E29" s="3"/>
      <c r="F29" s="3"/>
      <c r="G29" s="3"/>
      <c r="H29" s="3"/>
      <c r="I29" s="3"/>
      <c r="J29" s="3"/>
      <c r="K29" s="3"/>
      <c r="L29" s="3"/>
      <c r="M29" s="3"/>
      <c r="N29" s="3"/>
      <c r="O29" s="3"/>
      <c r="P29" s="3"/>
    </row>
    <row r="30" spans="2:16" x14ac:dyDescent="0.25">
      <c r="B30" s="3"/>
      <c r="C30" s="3"/>
      <c r="D30" s="3"/>
      <c r="E30" s="3"/>
      <c r="F30" s="3"/>
      <c r="G30" s="3"/>
      <c r="H30" s="3"/>
      <c r="I30" s="3"/>
      <c r="J30" s="3"/>
      <c r="K30" s="3"/>
      <c r="L30" s="3"/>
      <c r="M30" s="3"/>
      <c r="N30" s="3"/>
      <c r="O30" s="3"/>
      <c r="P30" s="3"/>
    </row>
    <row r="31" spans="2:16" x14ac:dyDescent="0.25">
      <c r="B31" s="3"/>
      <c r="C31" s="3"/>
      <c r="D31" s="3"/>
      <c r="E31" s="3"/>
      <c r="F31" s="3"/>
      <c r="G31" s="3"/>
      <c r="H31" s="3"/>
      <c r="I31" s="3"/>
      <c r="J31" s="3"/>
      <c r="K31" s="3"/>
      <c r="L31" s="3"/>
      <c r="M31" s="3"/>
      <c r="N31" s="3"/>
      <c r="O31" s="3"/>
      <c r="P31" s="3"/>
    </row>
    <row r="32" spans="2:16" x14ac:dyDescent="0.25">
      <c r="B32" s="3"/>
      <c r="C32" s="3"/>
      <c r="D32" s="3"/>
      <c r="E32" s="3"/>
      <c r="F32" s="3"/>
      <c r="G32" s="3"/>
      <c r="H32" s="3"/>
      <c r="I32" s="3"/>
      <c r="J32" s="3"/>
      <c r="K32" s="3"/>
      <c r="L32" s="3"/>
      <c r="M32" s="3"/>
      <c r="N32" s="3"/>
      <c r="O32" s="3"/>
      <c r="P32" s="3"/>
    </row>
  </sheetData>
  <pageMargins left="0.39370078740157483" right="0.39370078740157483" top="0.39370078740157483" bottom="0.39370078740157483" header="0.31496062992125984" footer="0.31496062992125984"/>
  <pageSetup paperSize="8" fitToHeight="9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B2:AI563"/>
  <sheetViews>
    <sheetView showGridLines="0" zoomScale="75" zoomScaleNormal="75" zoomScaleSheetLayoutView="70" workbookViewId="0">
      <pane xSplit="6" ySplit="14" topLeftCell="G15" activePane="bottomRight" state="frozen"/>
      <selection pane="topRight"/>
      <selection pane="bottomLeft"/>
      <selection pane="bottomRight"/>
    </sheetView>
  </sheetViews>
  <sheetFormatPr defaultColWidth="9" defaultRowHeight="13.2" outlineLevelRow="1" outlineLevelCol="1" x14ac:dyDescent="0.25"/>
  <cols>
    <col min="1" max="1" width="2.875" style="2" customWidth="1"/>
    <col min="2" max="2" width="22.25" style="2" customWidth="1"/>
    <col min="3" max="3" width="44.875" style="2" customWidth="1"/>
    <col min="4" max="4" width="12.75" style="2" customWidth="1"/>
    <col min="5" max="5" width="29.75" style="2" customWidth="1"/>
    <col min="6" max="22" width="11.375" style="2" customWidth="1"/>
    <col min="23" max="29" width="11.375" style="2" customWidth="1" outlineLevel="1"/>
    <col min="30" max="30" width="3.625" style="2" customWidth="1"/>
    <col min="31" max="31" width="11.375" style="2" customWidth="1"/>
    <col min="32" max="32" width="3.625" style="2" customWidth="1" outlineLevel="1"/>
    <col min="33" max="33" width="11.375" style="2" customWidth="1" outlineLevel="1"/>
    <col min="34" max="34" width="3.625" style="2" customWidth="1" outlineLevel="1"/>
    <col min="35" max="35" width="11.375" style="2" customWidth="1" outlineLevel="1"/>
    <col min="36" max="36" width="3.625" style="2" customWidth="1"/>
    <col min="37" max="16384" width="9" style="2"/>
  </cols>
  <sheetData>
    <row r="2" spans="2:35"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E2" s="3"/>
      <c r="AG2" s="3"/>
      <c r="AI2" s="3"/>
    </row>
    <row r="3" spans="2:35"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E3" s="3"/>
      <c r="AG3" s="3"/>
      <c r="AI3" s="3"/>
    </row>
    <row r="4" spans="2:35" x14ac:dyDescent="0.25">
      <c r="B4" s="5" t="str">
        <f>'Template Cover'!B4</f>
        <v>Sheet:</v>
      </c>
      <c r="C4" s="3"/>
      <c r="D4" s="3"/>
      <c r="E4" s="3"/>
      <c r="F4" s="3"/>
      <c r="G4" s="3" t="str">
        <f ca="1">MID(CELL("filename",$A$1),FIND("]",CELL("filename",$A$1))+1,99)</f>
        <v>P&amp;L1</v>
      </c>
      <c r="H4" s="3"/>
      <c r="I4" s="3"/>
      <c r="J4" s="3"/>
      <c r="K4" s="3"/>
      <c r="L4" s="3"/>
      <c r="M4" s="3"/>
      <c r="N4" s="3"/>
      <c r="O4" s="3"/>
      <c r="P4" s="3"/>
      <c r="Q4" s="3"/>
      <c r="R4" s="3"/>
      <c r="S4" s="3"/>
      <c r="T4" s="3"/>
      <c r="U4" s="3"/>
      <c r="V4" s="3"/>
      <c r="W4" s="3"/>
      <c r="X4" s="3"/>
      <c r="Y4" s="3"/>
      <c r="Z4" s="3"/>
      <c r="AA4" s="3"/>
      <c r="AB4" s="3"/>
      <c r="AC4" s="3"/>
      <c r="AE4" s="3"/>
      <c r="AG4" s="3"/>
      <c r="AI4" s="3"/>
    </row>
    <row r="5" spans="2:35"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E5" s="3"/>
      <c r="AG5" s="3"/>
      <c r="AI5" s="3"/>
    </row>
    <row r="6" spans="2:35"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E6" s="6"/>
      <c r="AG6" s="6"/>
      <c r="AI6" s="6"/>
    </row>
    <row r="7" spans="2:35"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E7" s="3"/>
      <c r="AG7" s="3"/>
      <c r="AI7" s="3"/>
    </row>
    <row r="9" spans="2:35" ht="26.4" x14ac:dyDescent="0.25">
      <c r="D9" s="1315" t="str">
        <f>RN_Switch</f>
        <v>Nominal</v>
      </c>
      <c r="E9" s="1316"/>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row>
    <row r="10" spans="2:35" ht="39.6" x14ac:dyDescent="0.25">
      <c r="D10" s="1317" t="str">
        <f>Option_Switch</f>
        <v>Base Model</v>
      </c>
      <c r="E10" s="1318"/>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row>
    <row r="11" spans="2:35" x14ac:dyDescent="0.25">
      <c r="B11" s="556" t="s">
        <v>327</v>
      </c>
      <c r="C11" s="556" t="s">
        <v>328</v>
      </c>
      <c r="D11" s="1304" t="s">
        <v>722</v>
      </c>
      <c r="E11" s="1319"/>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row>
    <row r="13" spans="2:35" ht="16.8" x14ac:dyDescent="0.3">
      <c r="B13" s="7" t="s">
        <v>722</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E13" s="7"/>
      <c r="AG13" s="7"/>
      <c r="AI13" s="7"/>
    </row>
    <row r="14" spans="2:35" outlineLevel="1" x14ac:dyDescent="0.25"/>
    <row r="15" spans="2:35" outlineLevel="1" x14ac:dyDescent="0.25">
      <c r="B15" s="556" t="str">
        <f>'Line Items'!D$2408</f>
        <v>Passenger Fares Revenue</v>
      </c>
      <c r="C15" s="556" t="str">
        <f>'Line Items'!D2418</f>
        <v>Passenger Fares Revenue: 22150000: St.Pancras-Derby-Sheffield (Fast)</v>
      </c>
      <c r="D15" s="345" t="str">
        <f>'Line Items'!D14</f>
        <v>22150000: St.Pancras-Derby-Sheffield (Fast)</v>
      </c>
      <c r="E15" s="467"/>
      <c r="F15" s="475" t="str">
        <f>'Pax Revenue'!F218</f>
        <v>£000</v>
      </c>
      <c r="G15" s="476">
        <f>'Pax Revenue'!G218</f>
        <v>0</v>
      </c>
      <c r="H15" s="476">
        <f>'Pax Revenue'!H218</f>
        <v>0</v>
      </c>
      <c r="I15" s="476">
        <f>'Pax Revenue'!I218</f>
        <v>0</v>
      </c>
      <c r="J15" s="476">
        <f>'Pax Revenue'!J218</f>
        <v>0</v>
      </c>
      <c r="K15" s="476">
        <f>'Pax Revenue'!K218</f>
        <v>0</v>
      </c>
      <c r="L15" s="476">
        <f>'Pax Revenue'!L218</f>
        <v>0</v>
      </c>
      <c r="M15" s="476">
        <f>'Pax Revenue'!M218</f>
        <v>0</v>
      </c>
      <c r="N15" s="476">
        <f>'Pax Revenue'!N218</f>
        <v>0</v>
      </c>
      <c r="O15" s="476">
        <f>'Pax Revenue'!O218</f>
        <v>0</v>
      </c>
      <c r="P15" s="476">
        <f>'Pax Revenue'!P218</f>
        <v>0</v>
      </c>
      <c r="Q15" s="476">
        <f>'Pax Revenue'!Q218</f>
        <v>0</v>
      </c>
      <c r="R15" s="476">
        <f>'Pax Revenue'!R218</f>
        <v>0</v>
      </c>
      <c r="S15" s="476">
        <f>'Pax Revenue'!S218</f>
        <v>0</v>
      </c>
      <c r="T15" s="476">
        <f>'Pax Revenue'!T218</f>
        <v>0</v>
      </c>
      <c r="U15" s="476">
        <f>'Pax Revenue'!U218</f>
        <v>0</v>
      </c>
      <c r="V15" s="476">
        <f>'Pax Revenue'!V218</f>
        <v>0</v>
      </c>
      <c r="W15" s="476">
        <f>'Pax Revenue'!W218</f>
        <v>0</v>
      </c>
      <c r="X15" s="476">
        <f>'Pax Revenue'!X218</f>
        <v>0</v>
      </c>
      <c r="Y15" s="476">
        <f>'Pax Revenue'!Y218</f>
        <v>0</v>
      </c>
      <c r="Z15" s="476">
        <f>'Pax Revenue'!Z218</f>
        <v>0</v>
      </c>
      <c r="AA15" s="476">
        <f>'Pax Revenue'!AA218</f>
        <v>0</v>
      </c>
      <c r="AB15" s="476">
        <f>'Pax Revenue'!AB218</f>
        <v>0</v>
      </c>
      <c r="AC15" s="355">
        <f>'Pax Revenue'!AC218</f>
        <v>0</v>
      </c>
      <c r="AE15" s="357">
        <f>'Pax Revenue'!AE218</f>
        <v>0</v>
      </c>
      <c r="AG15" s="357">
        <f>'Pax Revenue'!AG218</f>
        <v>0</v>
      </c>
      <c r="AI15" s="357">
        <f>'Pax Revenue'!AI218</f>
        <v>0</v>
      </c>
    </row>
    <row r="16" spans="2:35" outlineLevel="1" x14ac:dyDescent="0.25">
      <c r="B16" s="556" t="str">
        <f>'Line Items'!D$2408</f>
        <v>Passenger Fares Revenue</v>
      </c>
      <c r="C16" s="556" t="str">
        <f>'Line Items'!D2419</f>
        <v>Passenger Fares Revenue: 22152000: St.Pancras-Derby-Sheffield (Semi Fast)</v>
      </c>
      <c r="D16" s="139" t="str">
        <f>'Line Items'!D15</f>
        <v>22152000: St.Pancras-Derby-Sheffield (Semi Fast)</v>
      </c>
      <c r="E16" s="102"/>
      <c r="F16" s="140" t="str">
        <f>'Pax Revenue'!F219</f>
        <v>£000</v>
      </c>
      <c r="G16" s="103">
        <f>'Pax Revenue'!G219</f>
        <v>0</v>
      </c>
      <c r="H16" s="103">
        <f>'Pax Revenue'!H219</f>
        <v>0</v>
      </c>
      <c r="I16" s="103">
        <f>'Pax Revenue'!I219</f>
        <v>0</v>
      </c>
      <c r="J16" s="103">
        <f>'Pax Revenue'!J219</f>
        <v>0</v>
      </c>
      <c r="K16" s="103">
        <f>'Pax Revenue'!K219</f>
        <v>0</v>
      </c>
      <c r="L16" s="103">
        <f>'Pax Revenue'!L219</f>
        <v>0</v>
      </c>
      <c r="M16" s="103">
        <f>'Pax Revenue'!M219</f>
        <v>0</v>
      </c>
      <c r="N16" s="103">
        <f>'Pax Revenue'!N219</f>
        <v>0</v>
      </c>
      <c r="O16" s="103">
        <f>'Pax Revenue'!O219</f>
        <v>0</v>
      </c>
      <c r="P16" s="103">
        <f>'Pax Revenue'!P219</f>
        <v>0</v>
      </c>
      <c r="Q16" s="103">
        <f>'Pax Revenue'!Q219</f>
        <v>0</v>
      </c>
      <c r="R16" s="103">
        <f>'Pax Revenue'!R219</f>
        <v>0</v>
      </c>
      <c r="S16" s="103">
        <f>'Pax Revenue'!S219</f>
        <v>0</v>
      </c>
      <c r="T16" s="103">
        <f>'Pax Revenue'!T219</f>
        <v>0</v>
      </c>
      <c r="U16" s="103">
        <f>'Pax Revenue'!U219</f>
        <v>0</v>
      </c>
      <c r="V16" s="103">
        <f>'Pax Revenue'!V219</f>
        <v>0</v>
      </c>
      <c r="W16" s="103">
        <f>'Pax Revenue'!W219</f>
        <v>0</v>
      </c>
      <c r="X16" s="103">
        <f>'Pax Revenue'!X219</f>
        <v>0</v>
      </c>
      <c r="Y16" s="103">
        <f>'Pax Revenue'!Y219</f>
        <v>0</v>
      </c>
      <c r="Z16" s="103">
        <f>'Pax Revenue'!Z219</f>
        <v>0</v>
      </c>
      <c r="AA16" s="103">
        <f>'Pax Revenue'!AA219</f>
        <v>0</v>
      </c>
      <c r="AB16" s="103">
        <f>'Pax Revenue'!AB219</f>
        <v>0</v>
      </c>
      <c r="AC16" s="104">
        <f>'Pax Revenue'!AC219</f>
        <v>0</v>
      </c>
      <c r="AE16" s="105">
        <f>'Pax Revenue'!AE219</f>
        <v>0</v>
      </c>
      <c r="AG16" s="105">
        <f>'Pax Revenue'!AG219</f>
        <v>0</v>
      </c>
      <c r="AI16" s="105">
        <f>'Pax Revenue'!AI219</f>
        <v>0</v>
      </c>
    </row>
    <row r="17" spans="2:35" outlineLevel="1" x14ac:dyDescent="0.25">
      <c r="B17" s="556" t="str">
        <f>'Line Items'!D$2408</f>
        <v>Passenger Fares Revenue</v>
      </c>
      <c r="C17" s="556" t="str">
        <f>'Line Items'!D2420</f>
        <v>Passenger Fares Revenue: 22153000: St.Pancras-Nottingham (Fast)</v>
      </c>
      <c r="D17" s="139" t="str">
        <f>'Line Items'!D16</f>
        <v>22153000: St.Pancras-Nottingham (Fast)</v>
      </c>
      <c r="E17" s="102"/>
      <c r="F17" s="140" t="str">
        <f>'Pax Revenue'!F220</f>
        <v>£000</v>
      </c>
      <c r="G17" s="103">
        <f>'Pax Revenue'!G220</f>
        <v>0</v>
      </c>
      <c r="H17" s="103">
        <f>'Pax Revenue'!H220</f>
        <v>0</v>
      </c>
      <c r="I17" s="103">
        <f>'Pax Revenue'!I220</f>
        <v>0</v>
      </c>
      <c r="J17" s="103">
        <f>'Pax Revenue'!J220</f>
        <v>0</v>
      </c>
      <c r="K17" s="103">
        <f>'Pax Revenue'!K220</f>
        <v>0</v>
      </c>
      <c r="L17" s="103">
        <f>'Pax Revenue'!L220</f>
        <v>0</v>
      </c>
      <c r="M17" s="103">
        <f>'Pax Revenue'!M220</f>
        <v>0</v>
      </c>
      <c r="N17" s="103">
        <f>'Pax Revenue'!N220</f>
        <v>0</v>
      </c>
      <c r="O17" s="103">
        <f>'Pax Revenue'!O220</f>
        <v>0</v>
      </c>
      <c r="P17" s="103">
        <f>'Pax Revenue'!P220</f>
        <v>0</v>
      </c>
      <c r="Q17" s="103">
        <f>'Pax Revenue'!Q220</f>
        <v>0</v>
      </c>
      <c r="R17" s="103">
        <f>'Pax Revenue'!R220</f>
        <v>0</v>
      </c>
      <c r="S17" s="103">
        <f>'Pax Revenue'!S220</f>
        <v>0</v>
      </c>
      <c r="T17" s="103">
        <f>'Pax Revenue'!T220</f>
        <v>0</v>
      </c>
      <c r="U17" s="103">
        <f>'Pax Revenue'!U220</f>
        <v>0</v>
      </c>
      <c r="V17" s="103">
        <f>'Pax Revenue'!V220</f>
        <v>0</v>
      </c>
      <c r="W17" s="103">
        <f>'Pax Revenue'!W220</f>
        <v>0</v>
      </c>
      <c r="X17" s="103">
        <f>'Pax Revenue'!X220</f>
        <v>0</v>
      </c>
      <c r="Y17" s="103">
        <f>'Pax Revenue'!Y220</f>
        <v>0</v>
      </c>
      <c r="Z17" s="103">
        <f>'Pax Revenue'!Z220</f>
        <v>0</v>
      </c>
      <c r="AA17" s="103">
        <f>'Pax Revenue'!AA220</f>
        <v>0</v>
      </c>
      <c r="AB17" s="103">
        <f>'Pax Revenue'!AB220</f>
        <v>0</v>
      </c>
      <c r="AC17" s="104">
        <f>'Pax Revenue'!AC220</f>
        <v>0</v>
      </c>
      <c r="AE17" s="105">
        <f>'Pax Revenue'!AE220</f>
        <v>0</v>
      </c>
      <c r="AG17" s="105">
        <f>'Pax Revenue'!AG220</f>
        <v>0</v>
      </c>
      <c r="AI17" s="105">
        <f>'Pax Revenue'!AI220</f>
        <v>0</v>
      </c>
    </row>
    <row r="18" spans="2:35" outlineLevel="1" x14ac:dyDescent="0.25">
      <c r="B18" s="556" t="str">
        <f>'Line Items'!D$2408</f>
        <v>Passenger Fares Revenue</v>
      </c>
      <c r="C18" s="556" t="str">
        <f>'Line Items'!D2421</f>
        <v>Passenger Fares Revenue: 22154000: St.Pancras-Nottingham (Semi Fast)</v>
      </c>
      <c r="D18" s="139" t="str">
        <f>'Line Items'!D17</f>
        <v>22154000: St.Pancras-Nottingham (Semi Fast)</v>
      </c>
      <c r="E18" s="102"/>
      <c r="F18" s="140" t="str">
        <f>'Pax Revenue'!F221</f>
        <v>£000</v>
      </c>
      <c r="G18" s="103">
        <f>'Pax Revenue'!G221</f>
        <v>0</v>
      </c>
      <c r="H18" s="103">
        <f>'Pax Revenue'!H221</f>
        <v>0</v>
      </c>
      <c r="I18" s="103">
        <f>'Pax Revenue'!I221</f>
        <v>0</v>
      </c>
      <c r="J18" s="103">
        <f>'Pax Revenue'!J221</f>
        <v>0</v>
      </c>
      <c r="K18" s="103">
        <f>'Pax Revenue'!K221</f>
        <v>0</v>
      </c>
      <c r="L18" s="103">
        <f>'Pax Revenue'!L221</f>
        <v>0</v>
      </c>
      <c r="M18" s="103">
        <f>'Pax Revenue'!M221</f>
        <v>0</v>
      </c>
      <c r="N18" s="103">
        <f>'Pax Revenue'!N221</f>
        <v>0</v>
      </c>
      <c r="O18" s="103">
        <f>'Pax Revenue'!O221</f>
        <v>0</v>
      </c>
      <c r="P18" s="103">
        <f>'Pax Revenue'!P221</f>
        <v>0</v>
      </c>
      <c r="Q18" s="103">
        <f>'Pax Revenue'!Q221</f>
        <v>0</v>
      </c>
      <c r="R18" s="103">
        <f>'Pax Revenue'!R221</f>
        <v>0</v>
      </c>
      <c r="S18" s="103">
        <f>'Pax Revenue'!S221</f>
        <v>0</v>
      </c>
      <c r="T18" s="103">
        <f>'Pax Revenue'!T221</f>
        <v>0</v>
      </c>
      <c r="U18" s="103">
        <f>'Pax Revenue'!U221</f>
        <v>0</v>
      </c>
      <c r="V18" s="103">
        <f>'Pax Revenue'!V221</f>
        <v>0</v>
      </c>
      <c r="W18" s="103">
        <f>'Pax Revenue'!W221</f>
        <v>0</v>
      </c>
      <c r="X18" s="103">
        <f>'Pax Revenue'!X221</f>
        <v>0</v>
      </c>
      <c r="Y18" s="103">
        <f>'Pax Revenue'!Y221</f>
        <v>0</v>
      </c>
      <c r="Z18" s="103">
        <f>'Pax Revenue'!Z221</f>
        <v>0</v>
      </c>
      <c r="AA18" s="103">
        <f>'Pax Revenue'!AA221</f>
        <v>0</v>
      </c>
      <c r="AB18" s="103">
        <f>'Pax Revenue'!AB221</f>
        <v>0</v>
      </c>
      <c r="AC18" s="104">
        <f>'Pax Revenue'!AC221</f>
        <v>0</v>
      </c>
      <c r="AE18" s="105">
        <f>'Pax Revenue'!AE221</f>
        <v>0</v>
      </c>
      <c r="AG18" s="105">
        <f>'Pax Revenue'!AG221</f>
        <v>0</v>
      </c>
      <c r="AI18" s="105">
        <f>'Pax Revenue'!AI221</f>
        <v>0</v>
      </c>
    </row>
    <row r="19" spans="2:35" outlineLevel="1" x14ac:dyDescent="0.25">
      <c r="B19" s="556" t="str">
        <f>'Line Items'!D$2408</f>
        <v>Passenger Fares Revenue</v>
      </c>
      <c r="C19" s="556" t="str">
        <f>'Line Items'!D2422</f>
        <v>Passenger Fares Revenue: 22156000: St.Pancras-Kettering/Corby (Semi Fast)</v>
      </c>
      <c r="D19" s="139" t="str">
        <f>'Line Items'!D18</f>
        <v>22156000: St.Pancras-Kettering/Corby (Semi Fast)</v>
      </c>
      <c r="E19" s="102"/>
      <c r="F19" s="140" t="str">
        <f>'Pax Revenue'!F222</f>
        <v>£000</v>
      </c>
      <c r="G19" s="103">
        <f>'Pax Revenue'!G222</f>
        <v>0</v>
      </c>
      <c r="H19" s="103">
        <f>'Pax Revenue'!H222</f>
        <v>0</v>
      </c>
      <c r="I19" s="103">
        <f>'Pax Revenue'!I222</f>
        <v>0</v>
      </c>
      <c r="J19" s="103">
        <f>'Pax Revenue'!J222</f>
        <v>0</v>
      </c>
      <c r="K19" s="103">
        <f>'Pax Revenue'!K222</f>
        <v>0</v>
      </c>
      <c r="L19" s="103">
        <f>'Pax Revenue'!L222</f>
        <v>0</v>
      </c>
      <c r="M19" s="103">
        <f>'Pax Revenue'!M222</f>
        <v>0</v>
      </c>
      <c r="N19" s="103">
        <f>'Pax Revenue'!N222</f>
        <v>0</v>
      </c>
      <c r="O19" s="103">
        <f>'Pax Revenue'!O222</f>
        <v>0</v>
      </c>
      <c r="P19" s="103">
        <f>'Pax Revenue'!P222</f>
        <v>0</v>
      </c>
      <c r="Q19" s="103">
        <f>'Pax Revenue'!Q222</f>
        <v>0</v>
      </c>
      <c r="R19" s="103">
        <f>'Pax Revenue'!R222</f>
        <v>0</v>
      </c>
      <c r="S19" s="103">
        <f>'Pax Revenue'!S222</f>
        <v>0</v>
      </c>
      <c r="T19" s="103">
        <f>'Pax Revenue'!T222</f>
        <v>0</v>
      </c>
      <c r="U19" s="103">
        <f>'Pax Revenue'!U222</f>
        <v>0</v>
      </c>
      <c r="V19" s="103">
        <f>'Pax Revenue'!V222</f>
        <v>0</v>
      </c>
      <c r="W19" s="103">
        <f>'Pax Revenue'!W222</f>
        <v>0</v>
      </c>
      <c r="X19" s="103">
        <f>'Pax Revenue'!X222</f>
        <v>0</v>
      </c>
      <c r="Y19" s="103">
        <f>'Pax Revenue'!Y222</f>
        <v>0</v>
      </c>
      <c r="Z19" s="103">
        <f>'Pax Revenue'!Z222</f>
        <v>0</v>
      </c>
      <c r="AA19" s="103">
        <f>'Pax Revenue'!AA222</f>
        <v>0</v>
      </c>
      <c r="AB19" s="103">
        <f>'Pax Revenue'!AB222</f>
        <v>0</v>
      </c>
      <c r="AC19" s="104">
        <f>'Pax Revenue'!AC222</f>
        <v>0</v>
      </c>
      <c r="AE19" s="105">
        <f>'Pax Revenue'!AE222</f>
        <v>0</v>
      </c>
      <c r="AG19" s="105">
        <f>'Pax Revenue'!AG222</f>
        <v>0</v>
      </c>
      <c r="AI19" s="105">
        <f>'Pax Revenue'!AI222</f>
        <v>0</v>
      </c>
    </row>
    <row r="20" spans="2:35" outlineLevel="1" x14ac:dyDescent="0.25">
      <c r="B20" s="556" t="str">
        <f>'Line Items'!D$2408</f>
        <v>Passenger Fares Revenue</v>
      </c>
      <c r="C20" s="556" t="str">
        <f>'Line Items'!D2423</f>
        <v>Passenger Fares Revenue: 22269000: Liverpool - Manchester - Sheffield - Nottingham - Peterborough - Norwich</v>
      </c>
      <c r="D20" s="139" t="str">
        <f>'Line Items'!D19</f>
        <v>22269000: Liverpool - Manchester - Sheffield - Nottingham - Peterborough - Norwich</v>
      </c>
      <c r="E20" s="102"/>
      <c r="F20" s="140" t="str">
        <f>'Pax Revenue'!F223</f>
        <v>£000</v>
      </c>
      <c r="G20" s="103">
        <f>'Pax Revenue'!G223</f>
        <v>0</v>
      </c>
      <c r="H20" s="103">
        <f>'Pax Revenue'!H223</f>
        <v>0</v>
      </c>
      <c r="I20" s="103">
        <f>'Pax Revenue'!I223</f>
        <v>0</v>
      </c>
      <c r="J20" s="103">
        <f>'Pax Revenue'!J223</f>
        <v>0</v>
      </c>
      <c r="K20" s="103">
        <f>'Pax Revenue'!K223</f>
        <v>0</v>
      </c>
      <c r="L20" s="103">
        <f>'Pax Revenue'!L223</f>
        <v>0</v>
      </c>
      <c r="M20" s="103">
        <f>'Pax Revenue'!M223</f>
        <v>0</v>
      </c>
      <c r="N20" s="103">
        <f>'Pax Revenue'!N223</f>
        <v>0</v>
      </c>
      <c r="O20" s="103">
        <f>'Pax Revenue'!O223</f>
        <v>0</v>
      </c>
      <c r="P20" s="103">
        <f>'Pax Revenue'!P223</f>
        <v>0</v>
      </c>
      <c r="Q20" s="103">
        <f>'Pax Revenue'!Q223</f>
        <v>0</v>
      </c>
      <c r="R20" s="103">
        <f>'Pax Revenue'!R223</f>
        <v>0</v>
      </c>
      <c r="S20" s="103">
        <f>'Pax Revenue'!S223</f>
        <v>0</v>
      </c>
      <c r="T20" s="103">
        <f>'Pax Revenue'!T223</f>
        <v>0</v>
      </c>
      <c r="U20" s="103">
        <f>'Pax Revenue'!U223</f>
        <v>0</v>
      </c>
      <c r="V20" s="103">
        <f>'Pax Revenue'!V223</f>
        <v>0</v>
      </c>
      <c r="W20" s="103">
        <f>'Pax Revenue'!W223</f>
        <v>0</v>
      </c>
      <c r="X20" s="103">
        <f>'Pax Revenue'!X223</f>
        <v>0</v>
      </c>
      <c r="Y20" s="103">
        <f>'Pax Revenue'!Y223</f>
        <v>0</v>
      </c>
      <c r="Z20" s="103">
        <f>'Pax Revenue'!Z223</f>
        <v>0</v>
      </c>
      <c r="AA20" s="103">
        <f>'Pax Revenue'!AA223</f>
        <v>0</v>
      </c>
      <c r="AB20" s="103">
        <f>'Pax Revenue'!AB223</f>
        <v>0</v>
      </c>
      <c r="AC20" s="104">
        <f>'Pax Revenue'!AC223</f>
        <v>0</v>
      </c>
      <c r="AE20" s="105">
        <f>'Pax Revenue'!AE223</f>
        <v>0</v>
      </c>
      <c r="AG20" s="105">
        <f>'Pax Revenue'!AG223</f>
        <v>0</v>
      </c>
      <c r="AI20" s="105">
        <f>'Pax Revenue'!AI223</f>
        <v>0</v>
      </c>
    </row>
    <row r="21" spans="2:35" outlineLevel="1" x14ac:dyDescent="0.25">
      <c r="B21" s="556" t="str">
        <f>'Line Items'!D$2408</f>
        <v>Passenger Fares Revenue</v>
      </c>
      <c r="C21" s="556" t="str">
        <f>'Line Items'!D2424</f>
        <v>Passenger Fares Revenue: 22275000: Derby - Nottingham (Stopping)</v>
      </c>
      <c r="D21" s="139" t="str">
        <f>'Line Items'!D20</f>
        <v>22275000: Derby - Nottingham (Stopping)</v>
      </c>
      <c r="E21" s="102"/>
      <c r="F21" s="140" t="str">
        <f>'Pax Revenue'!F224</f>
        <v>£000</v>
      </c>
      <c r="G21" s="103">
        <f>'Pax Revenue'!G224</f>
        <v>0</v>
      </c>
      <c r="H21" s="103">
        <f>'Pax Revenue'!H224</f>
        <v>0</v>
      </c>
      <c r="I21" s="103">
        <f>'Pax Revenue'!I224</f>
        <v>0</v>
      </c>
      <c r="J21" s="103">
        <f>'Pax Revenue'!J224</f>
        <v>0</v>
      </c>
      <c r="K21" s="103">
        <f>'Pax Revenue'!K224</f>
        <v>0</v>
      </c>
      <c r="L21" s="103">
        <f>'Pax Revenue'!L224</f>
        <v>0</v>
      </c>
      <c r="M21" s="103">
        <f>'Pax Revenue'!M224</f>
        <v>0</v>
      </c>
      <c r="N21" s="103">
        <f>'Pax Revenue'!N224</f>
        <v>0</v>
      </c>
      <c r="O21" s="103">
        <f>'Pax Revenue'!O224</f>
        <v>0</v>
      </c>
      <c r="P21" s="103">
        <f>'Pax Revenue'!P224</f>
        <v>0</v>
      </c>
      <c r="Q21" s="103">
        <f>'Pax Revenue'!Q224</f>
        <v>0</v>
      </c>
      <c r="R21" s="103">
        <f>'Pax Revenue'!R224</f>
        <v>0</v>
      </c>
      <c r="S21" s="103">
        <f>'Pax Revenue'!S224</f>
        <v>0</v>
      </c>
      <c r="T21" s="103">
        <f>'Pax Revenue'!T224</f>
        <v>0</v>
      </c>
      <c r="U21" s="103">
        <f>'Pax Revenue'!U224</f>
        <v>0</v>
      </c>
      <c r="V21" s="103">
        <f>'Pax Revenue'!V224</f>
        <v>0</v>
      </c>
      <c r="W21" s="103">
        <f>'Pax Revenue'!W224</f>
        <v>0</v>
      </c>
      <c r="X21" s="103">
        <f>'Pax Revenue'!X224</f>
        <v>0</v>
      </c>
      <c r="Y21" s="103">
        <f>'Pax Revenue'!Y224</f>
        <v>0</v>
      </c>
      <c r="Z21" s="103">
        <f>'Pax Revenue'!Z224</f>
        <v>0</v>
      </c>
      <c r="AA21" s="103">
        <f>'Pax Revenue'!AA224</f>
        <v>0</v>
      </c>
      <c r="AB21" s="103">
        <f>'Pax Revenue'!AB224</f>
        <v>0</v>
      </c>
      <c r="AC21" s="104">
        <f>'Pax Revenue'!AC224</f>
        <v>0</v>
      </c>
      <c r="AE21" s="105">
        <f>'Pax Revenue'!AE224</f>
        <v>0</v>
      </c>
      <c r="AG21" s="105">
        <f>'Pax Revenue'!AG224</f>
        <v>0</v>
      </c>
      <c r="AI21" s="105">
        <f>'Pax Revenue'!AI224</f>
        <v>0</v>
      </c>
    </row>
    <row r="22" spans="2:35" outlineLevel="1" x14ac:dyDescent="0.25">
      <c r="B22" s="556" t="str">
        <f>'Line Items'!D$2408</f>
        <v>Passenger Fares Revenue</v>
      </c>
      <c r="C22" s="556" t="str">
        <f>'Line Items'!D2425</f>
        <v>Passenger Fares Revenue: 22277000: Nottingham - Newark - Lincoln</v>
      </c>
      <c r="D22" s="139" t="str">
        <f>'Line Items'!D21</f>
        <v>22277000: Nottingham - Newark - Lincoln</v>
      </c>
      <c r="E22" s="102"/>
      <c r="F22" s="140" t="str">
        <f>'Pax Revenue'!F225</f>
        <v>£000</v>
      </c>
      <c r="G22" s="103">
        <f>'Pax Revenue'!G225</f>
        <v>0</v>
      </c>
      <c r="H22" s="103">
        <f>'Pax Revenue'!H225</f>
        <v>0</v>
      </c>
      <c r="I22" s="103">
        <f>'Pax Revenue'!I225</f>
        <v>0</v>
      </c>
      <c r="J22" s="103">
        <f>'Pax Revenue'!J225</f>
        <v>0</v>
      </c>
      <c r="K22" s="103">
        <f>'Pax Revenue'!K225</f>
        <v>0</v>
      </c>
      <c r="L22" s="103">
        <f>'Pax Revenue'!L225</f>
        <v>0</v>
      </c>
      <c r="M22" s="103">
        <f>'Pax Revenue'!M225</f>
        <v>0</v>
      </c>
      <c r="N22" s="103">
        <f>'Pax Revenue'!N225</f>
        <v>0</v>
      </c>
      <c r="O22" s="103">
        <f>'Pax Revenue'!O225</f>
        <v>0</v>
      </c>
      <c r="P22" s="103">
        <f>'Pax Revenue'!P225</f>
        <v>0</v>
      </c>
      <c r="Q22" s="103">
        <f>'Pax Revenue'!Q225</f>
        <v>0</v>
      </c>
      <c r="R22" s="103">
        <f>'Pax Revenue'!R225</f>
        <v>0</v>
      </c>
      <c r="S22" s="103">
        <f>'Pax Revenue'!S225</f>
        <v>0</v>
      </c>
      <c r="T22" s="103">
        <f>'Pax Revenue'!T225</f>
        <v>0</v>
      </c>
      <c r="U22" s="103">
        <f>'Pax Revenue'!U225</f>
        <v>0</v>
      </c>
      <c r="V22" s="103">
        <f>'Pax Revenue'!V225</f>
        <v>0</v>
      </c>
      <c r="W22" s="103">
        <f>'Pax Revenue'!W225</f>
        <v>0</v>
      </c>
      <c r="X22" s="103">
        <f>'Pax Revenue'!X225</f>
        <v>0</v>
      </c>
      <c r="Y22" s="103">
        <f>'Pax Revenue'!Y225</f>
        <v>0</v>
      </c>
      <c r="Z22" s="103">
        <f>'Pax Revenue'!Z225</f>
        <v>0</v>
      </c>
      <c r="AA22" s="103">
        <f>'Pax Revenue'!AA225</f>
        <v>0</v>
      </c>
      <c r="AB22" s="103">
        <f>'Pax Revenue'!AB225</f>
        <v>0</v>
      </c>
      <c r="AC22" s="104">
        <f>'Pax Revenue'!AC225</f>
        <v>0</v>
      </c>
      <c r="AE22" s="105">
        <f>'Pax Revenue'!AE225</f>
        <v>0</v>
      </c>
      <c r="AG22" s="105">
        <f>'Pax Revenue'!AG225</f>
        <v>0</v>
      </c>
      <c r="AI22" s="105">
        <f>'Pax Revenue'!AI225</f>
        <v>0</v>
      </c>
    </row>
    <row r="23" spans="2:35" outlineLevel="1" x14ac:dyDescent="0.25">
      <c r="B23" s="556" t="str">
        <f>'Line Items'!D$2408</f>
        <v>Passenger Fares Revenue</v>
      </c>
      <c r="C23" s="556" t="str">
        <f>'Line Items'!D2426</f>
        <v>Passenger Fares Revenue: 22320000: Crewe - Stoke - Derby</v>
      </c>
      <c r="D23" s="139" t="str">
        <f>'Line Items'!D22</f>
        <v>22320000: Crewe - Stoke - Derby</v>
      </c>
      <c r="E23" s="102"/>
      <c r="F23" s="140" t="str">
        <f>'Pax Revenue'!F226</f>
        <v>£000</v>
      </c>
      <c r="G23" s="103">
        <f>'Pax Revenue'!G226</f>
        <v>0</v>
      </c>
      <c r="H23" s="103">
        <f>'Pax Revenue'!H226</f>
        <v>0</v>
      </c>
      <c r="I23" s="103">
        <f>'Pax Revenue'!I226</f>
        <v>0</v>
      </c>
      <c r="J23" s="103">
        <f>'Pax Revenue'!J226</f>
        <v>0</v>
      </c>
      <c r="K23" s="103">
        <f>'Pax Revenue'!K226</f>
        <v>0</v>
      </c>
      <c r="L23" s="103">
        <f>'Pax Revenue'!L226</f>
        <v>0</v>
      </c>
      <c r="M23" s="103">
        <f>'Pax Revenue'!M226</f>
        <v>0</v>
      </c>
      <c r="N23" s="103">
        <f>'Pax Revenue'!N226</f>
        <v>0</v>
      </c>
      <c r="O23" s="103">
        <f>'Pax Revenue'!O226</f>
        <v>0</v>
      </c>
      <c r="P23" s="103">
        <f>'Pax Revenue'!P226</f>
        <v>0</v>
      </c>
      <c r="Q23" s="103">
        <f>'Pax Revenue'!Q226</f>
        <v>0</v>
      </c>
      <c r="R23" s="103">
        <f>'Pax Revenue'!R226</f>
        <v>0</v>
      </c>
      <c r="S23" s="103">
        <f>'Pax Revenue'!S226</f>
        <v>0</v>
      </c>
      <c r="T23" s="103">
        <f>'Pax Revenue'!T226</f>
        <v>0</v>
      </c>
      <c r="U23" s="103">
        <f>'Pax Revenue'!U226</f>
        <v>0</v>
      </c>
      <c r="V23" s="103">
        <f>'Pax Revenue'!V226</f>
        <v>0</v>
      </c>
      <c r="W23" s="103">
        <f>'Pax Revenue'!W226</f>
        <v>0</v>
      </c>
      <c r="X23" s="103">
        <f>'Pax Revenue'!X226</f>
        <v>0</v>
      </c>
      <c r="Y23" s="103">
        <f>'Pax Revenue'!Y226</f>
        <v>0</v>
      </c>
      <c r="Z23" s="103">
        <f>'Pax Revenue'!Z226</f>
        <v>0</v>
      </c>
      <c r="AA23" s="103">
        <f>'Pax Revenue'!AA226</f>
        <v>0</v>
      </c>
      <c r="AB23" s="103">
        <f>'Pax Revenue'!AB226</f>
        <v>0</v>
      </c>
      <c r="AC23" s="104">
        <f>'Pax Revenue'!AC226</f>
        <v>0</v>
      </c>
      <c r="AE23" s="105">
        <f>'Pax Revenue'!AE226</f>
        <v>0</v>
      </c>
      <c r="AG23" s="105">
        <f>'Pax Revenue'!AG226</f>
        <v>0</v>
      </c>
      <c r="AI23" s="105">
        <f>'Pax Revenue'!AI226</f>
        <v>0</v>
      </c>
    </row>
    <row r="24" spans="2:35" outlineLevel="1" x14ac:dyDescent="0.25">
      <c r="B24" s="556" t="str">
        <f>'Line Items'!D$2408</f>
        <v>Passenger Fares Revenue</v>
      </c>
      <c r="C24" s="556" t="str">
        <f>'Line Items'!D2427</f>
        <v>Passenger Fares Revenue: 22321000: Nottingham - Leicester</v>
      </c>
      <c r="D24" s="139" t="str">
        <f>'Line Items'!D23</f>
        <v>22321000: Nottingham - Leicester</v>
      </c>
      <c r="E24" s="102"/>
      <c r="F24" s="140" t="str">
        <f>'Pax Revenue'!F227</f>
        <v>£000</v>
      </c>
      <c r="G24" s="103">
        <f>'Pax Revenue'!G227</f>
        <v>0</v>
      </c>
      <c r="H24" s="103">
        <f>'Pax Revenue'!H227</f>
        <v>0</v>
      </c>
      <c r="I24" s="103">
        <f>'Pax Revenue'!I227</f>
        <v>0</v>
      </c>
      <c r="J24" s="103">
        <f>'Pax Revenue'!J227</f>
        <v>0</v>
      </c>
      <c r="K24" s="103">
        <f>'Pax Revenue'!K227</f>
        <v>0</v>
      </c>
      <c r="L24" s="103">
        <f>'Pax Revenue'!L227</f>
        <v>0</v>
      </c>
      <c r="M24" s="103">
        <f>'Pax Revenue'!M227</f>
        <v>0</v>
      </c>
      <c r="N24" s="103">
        <f>'Pax Revenue'!N227</f>
        <v>0</v>
      </c>
      <c r="O24" s="103">
        <f>'Pax Revenue'!O227</f>
        <v>0</v>
      </c>
      <c r="P24" s="103">
        <f>'Pax Revenue'!P227</f>
        <v>0</v>
      </c>
      <c r="Q24" s="103">
        <f>'Pax Revenue'!Q227</f>
        <v>0</v>
      </c>
      <c r="R24" s="103">
        <f>'Pax Revenue'!R227</f>
        <v>0</v>
      </c>
      <c r="S24" s="103">
        <f>'Pax Revenue'!S227</f>
        <v>0</v>
      </c>
      <c r="T24" s="103">
        <f>'Pax Revenue'!T227</f>
        <v>0</v>
      </c>
      <c r="U24" s="103">
        <f>'Pax Revenue'!U227</f>
        <v>0</v>
      </c>
      <c r="V24" s="103">
        <f>'Pax Revenue'!V227</f>
        <v>0</v>
      </c>
      <c r="W24" s="103">
        <f>'Pax Revenue'!W227</f>
        <v>0</v>
      </c>
      <c r="X24" s="103">
        <f>'Pax Revenue'!X227</f>
        <v>0</v>
      </c>
      <c r="Y24" s="103">
        <f>'Pax Revenue'!Y227</f>
        <v>0</v>
      </c>
      <c r="Z24" s="103">
        <f>'Pax Revenue'!Z227</f>
        <v>0</v>
      </c>
      <c r="AA24" s="103">
        <f>'Pax Revenue'!AA227</f>
        <v>0</v>
      </c>
      <c r="AB24" s="103">
        <f>'Pax Revenue'!AB227</f>
        <v>0</v>
      </c>
      <c r="AC24" s="104">
        <f>'Pax Revenue'!AC227</f>
        <v>0</v>
      </c>
      <c r="AE24" s="105">
        <f>'Pax Revenue'!AE227</f>
        <v>0</v>
      </c>
      <c r="AG24" s="105">
        <f>'Pax Revenue'!AG227</f>
        <v>0</v>
      </c>
      <c r="AI24" s="105">
        <f>'Pax Revenue'!AI227</f>
        <v>0</v>
      </c>
    </row>
    <row r="25" spans="2:35" outlineLevel="1" x14ac:dyDescent="0.25">
      <c r="B25" s="556" t="str">
        <f>'Line Items'!D$2408</f>
        <v>Passenger Fares Revenue</v>
      </c>
      <c r="C25" s="556" t="str">
        <f>'Line Items'!D2428</f>
        <v>Passenger Fares Revenue: 22323000: Derby - Matlock</v>
      </c>
      <c r="D25" s="139" t="str">
        <f>'Line Items'!D24</f>
        <v>22323000: Derby - Matlock</v>
      </c>
      <c r="E25" s="102"/>
      <c r="F25" s="140" t="str">
        <f>'Pax Revenue'!F228</f>
        <v>£000</v>
      </c>
      <c r="G25" s="103">
        <f>'Pax Revenue'!G228</f>
        <v>0</v>
      </c>
      <c r="H25" s="103">
        <f>'Pax Revenue'!H228</f>
        <v>0</v>
      </c>
      <c r="I25" s="103">
        <f>'Pax Revenue'!I228</f>
        <v>0</v>
      </c>
      <c r="J25" s="103">
        <f>'Pax Revenue'!J228</f>
        <v>0</v>
      </c>
      <c r="K25" s="103">
        <f>'Pax Revenue'!K228</f>
        <v>0</v>
      </c>
      <c r="L25" s="103">
        <f>'Pax Revenue'!L228</f>
        <v>0</v>
      </c>
      <c r="M25" s="103">
        <f>'Pax Revenue'!M228</f>
        <v>0</v>
      </c>
      <c r="N25" s="103">
        <f>'Pax Revenue'!N228</f>
        <v>0</v>
      </c>
      <c r="O25" s="103">
        <f>'Pax Revenue'!O228</f>
        <v>0</v>
      </c>
      <c r="P25" s="103">
        <f>'Pax Revenue'!P228</f>
        <v>0</v>
      </c>
      <c r="Q25" s="103">
        <f>'Pax Revenue'!Q228</f>
        <v>0</v>
      </c>
      <c r="R25" s="103">
        <f>'Pax Revenue'!R228</f>
        <v>0</v>
      </c>
      <c r="S25" s="103">
        <f>'Pax Revenue'!S228</f>
        <v>0</v>
      </c>
      <c r="T25" s="103">
        <f>'Pax Revenue'!T228</f>
        <v>0</v>
      </c>
      <c r="U25" s="103">
        <f>'Pax Revenue'!U228</f>
        <v>0</v>
      </c>
      <c r="V25" s="103">
        <f>'Pax Revenue'!V228</f>
        <v>0</v>
      </c>
      <c r="W25" s="103">
        <f>'Pax Revenue'!W228</f>
        <v>0</v>
      </c>
      <c r="X25" s="103">
        <f>'Pax Revenue'!X228</f>
        <v>0</v>
      </c>
      <c r="Y25" s="103">
        <f>'Pax Revenue'!Y228</f>
        <v>0</v>
      </c>
      <c r="Z25" s="103">
        <f>'Pax Revenue'!Z228</f>
        <v>0</v>
      </c>
      <c r="AA25" s="103">
        <f>'Pax Revenue'!AA228</f>
        <v>0</v>
      </c>
      <c r="AB25" s="103">
        <f>'Pax Revenue'!AB228</f>
        <v>0</v>
      </c>
      <c r="AC25" s="104">
        <f>'Pax Revenue'!AC228</f>
        <v>0</v>
      </c>
      <c r="AE25" s="105">
        <f>'Pax Revenue'!AE228</f>
        <v>0</v>
      </c>
      <c r="AG25" s="105">
        <f>'Pax Revenue'!AG228</f>
        <v>0</v>
      </c>
      <c r="AI25" s="105">
        <f>'Pax Revenue'!AI228</f>
        <v>0</v>
      </c>
    </row>
    <row r="26" spans="2:35" outlineLevel="1" x14ac:dyDescent="0.25">
      <c r="B26" s="556" t="str">
        <f>'Line Items'!D$2408</f>
        <v>Passenger Fares Revenue</v>
      </c>
      <c r="C26" s="556" t="str">
        <f>'Line Items'!D2429</f>
        <v>Passenger Fares Revenue: 12325021: Nottingham - Mansfield - Worksop</v>
      </c>
      <c r="D26" s="139" t="str">
        <f>'Line Items'!D25</f>
        <v>12325021: Nottingham - Mansfield - Worksop</v>
      </c>
      <c r="E26" s="102"/>
      <c r="F26" s="140" t="str">
        <f>'Pax Revenue'!F229</f>
        <v>£000</v>
      </c>
      <c r="G26" s="103">
        <f>'Pax Revenue'!G229</f>
        <v>0</v>
      </c>
      <c r="H26" s="103">
        <f>'Pax Revenue'!H229</f>
        <v>0</v>
      </c>
      <c r="I26" s="103">
        <f>'Pax Revenue'!I229</f>
        <v>0</v>
      </c>
      <c r="J26" s="103">
        <f>'Pax Revenue'!J229</f>
        <v>0</v>
      </c>
      <c r="K26" s="103">
        <f>'Pax Revenue'!K229</f>
        <v>0</v>
      </c>
      <c r="L26" s="103">
        <f>'Pax Revenue'!L229</f>
        <v>0</v>
      </c>
      <c r="M26" s="103">
        <f>'Pax Revenue'!M229</f>
        <v>0</v>
      </c>
      <c r="N26" s="103">
        <f>'Pax Revenue'!N229</f>
        <v>0</v>
      </c>
      <c r="O26" s="103">
        <f>'Pax Revenue'!O229</f>
        <v>0</v>
      </c>
      <c r="P26" s="103">
        <f>'Pax Revenue'!P229</f>
        <v>0</v>
      </c>
      <c r="Q26" s="103">
        <f>'Pax Revenue'!Q229</f>
        <v>0</v>
      </c>
      <c r="R26" s="103">
        <f>'Pax Revenue'!R229</f>
        <v>0</v>
      </c>
      <c r="S26" s="103">
        <f>'Pax Revenue'!S229</f>
        <v>0</v>
      </c>
      <c r="T26" s="103">
        <f>'Pax Revenue'!T229</f>
        <v>0</v>
      </c>
      <c r="U26" s="103">
        <f>'Pax Revenue'!U229</f>
        <v>0</v>
      </c>
      <c r="V26" s="103">
        <f>'Pax Revenue'!V229</f>
        <v>0</v>
      </c>
      <c r="W26" s="103">
        <f>'Pax Revenue'!W229</f>
        <v>0</v>
      </c>
      <c r="X26" s="103">
        <f>'Pax Revenue'!X229</f>
        <v>0</v>
      </c>
      <c r="Y26" s="103">
        <f>'Pax Revenue'!Y229</f>
        <v>0</v>
      </c>
      <c r="Z26" s="103">
        <f>'Pax Revenue'!Z229</f>
        <v>0</v>
      </c>
      <c r="AA26" s="103">
        <f>'Pax Revenue'!AA229</f>
        <v>0</v>
      </c>
      <c r="AB26" s="103">
        <f>'Pax Revenue'!AB229</f>
        <v>0</v>
      </c>
      <c r="AC26" s="104">
        <f>'Pax Revenue'!AC229</f>
        <v>0</v>
      </c>
      <c r="AE26" s="105">
        <f>'Pax Revenue'!AE229</f>
        <v>0</v>
      </c>
      <c r="AG26" s="105">
        <f>'Pax Revenue'!AG229</f>
        <v>0</v>
      </c>
      <c r="AI26" s="105">
        <f>'Pax Revenue'!AI229</f>
        <v>0</v>
      </c>
    </row>
    <row r="27" spans="2:35" outlineLevel="1" x14ac:dyDescent="0.25">
      <c r="B27" s="556" t="str">
        <f>'Line Items'!D$2408</f>
        <v>Passenger Fares Revenue</v>
      </c>
      <c r="C27" s="556" t="str">
        <f>'Line Items'!D2430</f>
        <v>Passenger Fares Revenue: 22812000: Doncaster - Lincoln - Spalding/Peterborough</v>
      </c>
      <c r="D27" s="139" t="str">
        <f>'Line Items'!D26</f>
        <v>22812000: Doncaster - Lincoln - Spalding/Peterborough</v>
      </c>
      <c r="E27" s="102"/>
      <c r="F27" s="140" t="str">
        <f>'Pax Revenue'!F230</f>
        <v>£000</v>
      </c>
      <c r="G27" s="103">
        <f>'Pax Revenue'!G230</f>
        <v>0</v>
      </c>
      <c r="H27" s="103">
        <f>'Pax Revenue'!H230</f>
        <v>0</v>
      </c>
      <c r="I27" s="103">
        <f>'Pax Revenue'!I230</f>
        <v>0</v>
      </c>
      <c r="J27" s="103">
        <f>'Pax Revenue'!J230</f>
        <v>0</v>
      </c>
      <c r="K27" s="103">
        <f>'Pax Revenue'!K230</f>
        <v>0</v>
      </c>
      <c r="L27" s="103">
        <f>'Pax Revenue'!L230</f>
        <v>0</v>
      </c>
      <c r="M27" s="103">
        <f>'Pax Revenue'!M230</f>
        <v>0</v>
      </c>
      <c r="N27" s="103">
        <f>'Pax Revenue'!N230</f>
        <v>0</v>
      </c>
      <c r="O27" s="103">
        <f>'Pax Revenue'!O230</f>
        <v>0</v>
      </c>
      <c r="P27" s="103">
        <f>'Pax Revenue'!P230</f>
        <v>0</v>
      </c>
      <c r="Q27" s="103">
        <f>'Pax Revenue'!Q230</f>
        <v>0</v>
      </c>
      <c r="R27" s="103">
        <f>'Pax Revenue'!R230</f>
        <v>0</v>
      </c>
      <c r="S27" s="103">
        <f>'Pax Revenue'!S230</f>
        <v>0</v>
      </c>
      <c r="T27" s="103">
        <f>'Pax Revenue'!T230</f>
        <v>0</v>
      </c>
      <c r="U27" s="103">
        <f>'Pax Revenue'!U230</f>
        <v>0</v>
      </c>
      <c r="V27" s="103">
        <f>'Pax Revenue'!V230</f>
        <v>0</v>
      </c>
      <c r="W27" s="103">
        <f>'Pax Revenue'!W230</f>
        <v>0</v>
      </c>
      <c r="X27" s="103">
        <f>'Pax Revenue'!X230</f>
        <v>0</v>
      </c>
      <c r="Y27" s="103">
        <f>'Pax Revenue'!Y230</f>
        <v>0</v>
      </c>
      <c r="Z27" s="103">
        <f>'Pax Revenue'!Z230</f>
        <v>0</v>
      </c>
      <c r="AA27" s="103">
        <f>'Pax Revenue'!AA230</f>
        <v>0</v>
      </c>
      <c r="AB27" s="103">
        <f>'Pax Revenue'!AB230</f>
        <v>0</v>
      </c>
      <c r="AC27" s="104">
        <f>'Pax Revenue'!AC230</f>
        <v>0</v>
      </c>
      <c r="AE27" s="105">
        <f>'Pax Revenue'!AE230</f>
        <v>0</v>
      </c>
      <c r="AG27" s="105">
        <f>'Pax Revenue'!AG230</f>
        <v>0</v>
      </c>
      <c r="AI27" s="105">
        <f>'Pax Revenue'!AI230</f>
        <v>0</v>
      </c>
    </row>
    <row r="28" spans="2:35" outlineLevel="1" x14ac:dyDescent="0.25">
      <c r="B28" s="556" t="str">
        <f>'Line Items'!D$2408</f>
        <v>Passenger Fares Revenue</v>
      </c>
      <c r="C28" s="556" t="str">
        <f>'Line Items'!D2431</f>
        <v>Passenger Fares Revenue: 22832000: Nottingham - Grantham - Skegness</v>
      </c>
      <c r="D28" s="139" t="str">
        <f>'Line Items'!D27</f>
        <v>22832000: Nottingham - Grantham - Skegness</v>
      </c>
      <c r="E28" s="102"/>
      <c r="F28" s="140" t="str">
        <f>'Pax Revenue'!F231</f>
        <v>£000</v>
      </c>
      <c r="G28" s="103">
        <f>'Pax Revenue'!G231</f>
        <v>0</v>
      </c>
      <c r="H28" s="103">
        <f>'Pax Revenue'!H231</f>
        <v>0</v>
      </c>
      <c r="I28" s="103">
        <f>'Pax Revenue'!I231</f>
        <v>0</v>
      </c>
      <c r="J28" s="103">
        <f>'Pax Revenue'!J231</f>
        <v>0</v>
      </c>
      <c r="K28" s="103">
        <f>'Pax Revenue'!K231</f>
        <v>0</v>
      </c>
      <c r="L28" s="103">
        <f>'Pax Revenue'!L231</f>
        <v>0</v>
      </c>
      <c r="M28" s="103">
        <f>'Pax Revenue'!M231</f>
        <v>0</v>
      </c>
      <c r="N28" s="103">
        <f>'Pax Revenue'!N231</f>
        <v>0</v>
      </c>
      <c r="O28" s="103">
        <f>'Pax Revenue'!O231</f>
        <v>0</v>
      </c>
      <c r="P28" s="103">
        <f>'Pax Revenue'!P231</f>
        <v>0</v>
      </c>
      <c r="Q28" s="103">
        <f>'Pax Revenue'!Q231</f>
        <v>0</v>
      </c>
      <c r="R28" s="103">
        <f>'Pax Revenue'!R231</f>
        <v>0</v>
      </c>
      <c r="S28" s="103">
        <f>'Pax Revenue'!S231</f>
        <v>0</v>
      </c>
      <c r="T28" s="103">
        <f>'Pax Revenue'!T231</f>
        <v>0</v>
      </c>
      <c r="U28" s="103">
        <f>'Pax Revenue'!U231</f>
        <v>0</v>
      </c>
      <c r="V28" s="103">
        <f>'Pax Revenue'!V231</f>
        <v>0</v>
      </c>
      <c r="W28" s="103">
        <f>'Pax Revenue'!W231</f>
        <v>0</v>
      </c>
      <c r="X28" s="103">
        <f>'Pax Revenue'!X231</f>
        <v>0</v>
      </c>
      <c r="Y28" s="103">
        <f>'Pax Revenue'!Y231</f>
        <v>0</v>
      </c>
      <c r="Z28" s="103">
        <f>'Pax Revenue'!Z231</f>
        <v>0</v>
      </c>
      <c r="AA28" s="103">
        <f>'Pax Revenue'!AA231</f>
        <v>0</v>
      </c>
      <c r="AB28" s="103">
        <f>'Pax Revenue'!AB231</f>
        <v>0</v>
      </c>
      <c r="AC28" s="104">
        <f>'Pax Revenue'!AC231</f>
        <v>0</v>
      </c>
      <c r="AE28" s="105">
        <f>'Pax Revenue'!AE231</f>
        <v>0</v>
      </c>
      <c r="AG28" s="105">
        <f>'Pax Revenue'!AG231</f>
        <v>0</v>
      </c>
      <c r="AI28" s="105">
        <f>'Pax Revenue'!AI231</f>
        <v>0</v>
      </c>
    </row>
    <row r="29" spans="2:35" outlineLevel="1" x14ac:dyDescent="0.25">
      <c r="B29" s="556" t="str">
        <f>'Line Items'!D$2408</f>
        <v>Passenger Fares Revenue</v>
      </c>
      <c r="C29" s="556" t="str">
        <f>'Line Items'!D2432</f>
        <v>Passenger Fares Revenue: 22836000: Newark - Lincoln - Grimsby/Cleethorpes</v>
      </c>
      <c r="D29" s="139" t="str">
        <f>'Line Items'!D28</f>
        <v>22836000: Newark - Lincoln - Grimsby/Cleethorpes</v>
      </c>
      <c r="E29" s="102"/>
      <c r="F29" s="140" t="str">
        <f>'Pax Revenue'!F232</f>
        <v>£000</v>
      </c>
      <c r="G29" s="103">
        <f>'Pax Revenue'!G232</f>
        <v>0</v>
      </c>
      <c r="H29" s="103">
        <f>'Pax Revenue'!H232</f>
        <v>0</v>
      </c>
      <c r="I29" s="103">
        <f>'Pax Revenue'!I232</f>
        <v>0</v>
      </c>
      <c r="J29" s="103">
        <f>'Pax Revenue'!J232</f>
        <v>0</v>
      </c>
      <c r="K29" s="103">
        <f>'Pax Revenue'!K232</f>
        <v>0</v>
      </c>
      <c r="L29" s="103">
        <f>'Pax Revenue'!L232</f>
        <v>0</v>
      </c>
      <c r="M29" s="103">
        <f>'Pax Revenue'!M232</f>
        <v>0</v>
      </c>
      <c r="N29" s="103">
        <f>'Pax Revenue'!N232</f>
        <v>0</v>
      </c>
      <c r="O29" s="103">
        <f>'Pax Revenue'!O232</f>
        <v>0</v>
      </c>
      <c r="P29" s="103">
        <f>'Pax Revenue'!P232</f>
        <v>0</v>
      </c>
      <c r="Q29" s="103">
        <f>'Pax Revenue'!Q232</f>
        <v>0</v>
      </c>
      <c r="R29" s="103">
        <f>'Pax Revenue'!R232</f>
        <v>0</v>
      </c>
      <c r="S29" s="103">
        <f>'Pax Revenue'!S232</f>
        <v>0</v>
      </c>
      <c r="T29" s="103">
        <f>'Pax Revenue'!T232</f>
        <v>0</v>
      </c>
      <c r="U29" s="103">
        <f>'Pax Revenue'!U232</f>
        <v>0</v>
      </c>
      <c r="V29" s="103">
        <f>'Pax Revenue'!V232</f>
        <v>0</v>
      </c>
      <c r="W29" s="103">
        <f>'Pax Revenue'!W232</f>
        <v>0</v>
      </c>
      <c r="X29" s="103">
        <f>'Pax Revenue'!X232</f>
        <v>0</v>
      </c>
      <c r="Y29" s="103">
        <f>'Pax Revenue'!Y232</f>
        <v>0</v>
      </c>
      <c r="Z29" s="103">
        <f>'Pax Revenue'!Z232</f>
        <v>0</v>
      </c>
      <c r="AA29" s="103">
        <f>'Pax Revenue'!AA232</f>
        <v>0</v>
      </c>
      <c r="AB29" s="103">
        <f>'Pax Revenue'!AB232</f>
        <v>0</v>
      </c>
      <c r="AC29" s="104">
        <f>'Pax Revenue'!AC232</f>
        <v>0</v>
      </c>
      <c r="AE29" s="105">
        <f>'Pax Revenue'!AE232</f>
        <v>0</v>
      </c>
      <c r="AG29" s="105">
        <f>'Pax Revenue'!AG232</f>
        <v>0</v>
      </c>
      <c r="AI29" s="105">
        <f>'Pax Revenue'!AI232</f>
        <v>0</v>
      </c>
    </row>
    <row r="30" spans="2:35" outlineLevel="1" x14ac:dyDescent="0.25">
      <c r="B30" s="556" t="str">
        <f>'Line Items'!D$2408</f>
        <v>Passenger Fares Revenue</v>
      </c>
      <c r="C30" s="556" t="str">
        <f>'Line Items'!D2433</f>
        <v>Passenger Fares Revenue: Barton on Humber - Cleethorpes</v>
      </c>
      <c r="D30" s="139" t="str">
        <f>'Line Items'!D29</f>
        <v>Barton on Humber - Cleethorpes</v>
      </c>
      <c r="E30" s="102"/>
      <c r="F30" s="140" t="str">
        <f>'Pax Revenue'!F233</f>
        <v>£000</v>
      </c>
      <c r="G30" s="103">
        <f>'Pax Revenue'!G233</f>
        <v>0</v>
      </c>
      <c r="H30" s="103">
        <f>'Pax Revenue'!H233</f>
        <v>0</v>
      </c>
      <c r="I30" s="103">
        <f>'Pax Revenue'!I233</f>
        <v>0</v>
      </c>
      <c r="J30" s="103">
        <f>'Pax Revenue'!J233</f>
        <v>0</v>
      </c>
      <c r="K30" s="103">
        <f>'Pax Revenue'!K233</f>
        <v>0</v>
      </c>
      <c r="L30" s="103">
        <f>'Pax Revenue'!L233</f>
        <v>0</v>
      </c>
      <c r="M30" s="103">
        <f>'Pax Revenue'!M233</f>
        <v>0</v>
      </c>
      <c r="N30" s="103">
        <f>'Pax Revenue'!N233</f>
        <v>0</v>
      </c>
      <c r="O30" s="103">
        <f>'Pax Revenue'!O233</f>
        <v>0</v>
      </c>
      <c r="P30" s="103">
        <f>'Pax Revenue'!P233</f>
        <v>0</v>
      </c>
      <c r="Q30" s="103">
        <f>'Pax Revenue'!Q233</f>
        <v>0</v>
      </c>
      <c r="R30" s="103">
        <f>'Pax Revenue'!R233</f>
        <v>0</v>
      </c>
      <c r="S30" s="103">
        <f>'Pax Revenue'!S233</f>
        <v>0</v>
      </c>
      <c r="T30" s="103">
        <f>'Pax Revenue'!T233</f>
        <v>0</v>
      </c>
      <c r="U30" s="103">
        <f>'Pax Revenue'!U233</f>
        <v>0</v>
      </c>
      <c r="V30" s="103">
        <f>'Pax Revenue'!V233</f>
        <v>0</v>
      </c>
      <c r="W30" s="103">
        <f>'Pax Revenue'!W233</f>
        <v>0</v>
      </c>
      <c r="X30" s="103">
        <f>'Pax Revenue'!X233</f>
        <v>0</v>
      </c>
      <c r="Y30" s="103">
        <f>'Pax Revenue'!Y233</f>
        <v>0</v>
      </c>
      <c r="Z30" s="103">
        <f>'Pax Revenue'!Z233</f>
        <v>0</v>
      </c>
      <c r="AA30" s="103">
        <f>'Pax Revenue'!AA233</f>
        <v>0</v>
      </c>
      <c r="AB30" s="103">
        <f>'Pax Revenue'!AB233</f>
        <v>0</v>
      </c>
      <c r="AC30" s="104">
        <f>'Pax Revenue'!AC233</f>
        <v>0</v>
      </c>
      <c r="AE30" s="105">
        <f>'Pax Revenue'!AE233</f>
        <v>0</v>
      </c>
      <c r="AG30" s="105">
        <f>'Pax Revenue'!AG233</f>
        <v>0</v>
      </c>
      <c r="AI30" s="105">
        <f>'Pax Revenue'!AI233</f>
        <v>0</v>
      </c>
    </row>
    <row r="31" spans="2:35" outlineLevel="1" x14ac:dyDescent="0.25">
      <c r="B31" s="556" t="str">
        <f>'Line Items'!D$2408</f>
        <v>Passenger Fares Revenue</v>
      </c>
      <c r="C31" s="556" t="str">
        <f>'Line Items'!D2434</f>
        <v>Passenger Fares Revenue: [Passenger Revenue Service Groups Line 17]</v>
      </c>
      <c r="D31" s="139" t="str">
        <f>'Line Items'!D30</f>
        <v>[Passenger Revenue Service Groups Line 17]</v>
      </c>
      <c r="E31" s="102"/>
      <c r="F31" s="140" t="str">
        <f>'Pax Revenue'!F234</f>
        <v>£000</v>
      </c>
      <c r="G31" s="103">
        <f>'Pax Revenue'!G234</f>
        <v>0</v>
      </c>
      <c r="H31" s="103">
        <f>'Pax Revenue'!H234</f>
        <v>0</v>
      </c>
      <c r="I31" s="103">
        <f>'Pax Revenue'!I234</f>
        <v>0</v>
      </c>
      <c r="J31" s="103">
        <f>'Pax Revenue'!J234</f>
        <v>0</v>
      </c>
      <c r="K31" s="103">
        <f>'Pax Revenue'!K234</f>
        <v>0</v>
      </c>
      <c r="L31" s="103">
        <f>'Pax Revenue'!L234</f>
        <v>0</v>
      </c>
      <c r="M31" s="103">
        <f>'Pax Revenue'!M234</f>
        <v>0</v>
      </c>
      <c r="N31" s="103">
        <f>'Pax Revenue'!N234</f>
        <v>0</v>
      </c>
      <c r="O31" s="103">
        <f>'Pax Revenue'!O234</f>
        <v>0</v>
      </c>
      <c r="P31" s="103">
        <f>'Pax Revenue'!P234</f>
        <v>0</v>
      </c>
      <c r="Q31" s="103">
        <f>'Pax Revenue'!Q234</f>
        <v>0</v>
      </c>
      <c r="R31" s="103">
        <f>'Pax Revenue'!R234</f>
        <v>0</v>
      </c>
      <c r="S31" s="103">
        <f>'Pax Revenue'!S234</f>
        <v>0</v>
      </c>
      <c r="T31" s="103">
        <f>'Pax Revenue'!T234</f>
        <v>0</v>
      </c>
      <c r="U31" s="103">
        <f>'Pax Revenue'!U234</f>
        <v>0</v>
      </c>
      <c r="V31" s="103">
        <f>'Pax Revenue'!V234</f>
        <v>0</v>
      </c>
      <c r="W31" s="103">
        <f>'Pax Revenue'!W234</f>
        <v>0</v>
      </c>
      <c r="X31" s="103">
        <f>'Pax Revenue'!X234</f>
        <v>0</v>
      </c>
      <c r="Y31" s="103">
        <f>'Pax Revenue'!Y234</f>
        <v>0</v>
      </c>
      <c r="Z31" s="103">
        <f>'Pax Revenue'!Z234</f>
        <v>0</v>
      </c>
      <c r="AA31" s="103">
        <f>'Pax Revenue'!AA234</f>
        <v>0</v>
      </c>
      <c r="AB31" s="103">
        <f>'Pax Revenue'!AB234</f>
        <v>0</v>
      </c>
      <c r="AC31" s="104">
        <f>'Pax Revenue'!AC234</f>
        <v>0</v>
      </c>
      <c r="AE31" s="105">
        <f>'Pax Revenue'!AE234</f>
        <v>0</v>
      </c>
      <c r="AG31" s="105">
        <f>'Pax Revenue'!AG234</f>
        <v>0</v>
      </c>
      <c r="AI31" s="105">
        <f>'Pax Revenue'!AI234</f>
        <v>0</v>
      </c>
    </row>
    <row r="32" spans="2:35" outlineLevel="1" x14ac:dyDescent="0.25">
      <c r="B32" s="556" t="str">
        <f>'Line Items'!D$2408</f>
        <v>Passenger Fares Revenue</v>
      </c>
      <c r="C32" s="556" t="str">
        <f>'Line Items'!D2435</f>
        <v>Passenger Fares Revenue: [Passenger Revenue Service Groups Line 18]</v>
      </c>
      <c r="D32" s="139" t="str">
        <f>'Line Items'!D31</f>
        <v>[Passenger Revenue Service Groups Line 18]</v>
      </c>
      <c r="E32" s="102"/>
      <c r="F32" s="140" t="str">
        <f>'Pax Revenue'!F235</f>
        <v>£000</v>
      </c>
      <c r="G32" s="103">
        <f>'Pax Revenue'!G235</f>
        <v>0</v>
      </c>
      <c r="H32" s="103">
        <f>'Pax Revenue'!H235</f>
        <v>0</v>
      </c>
      <c r="I32" s="103">
        <f>'Pax Revenue'!I235</f>
        <v>0</v>
      </c>
      <c r="J32" s="103">
        <f>'Pax Revenue'!J235</f>
        <v>0</v>
      </c>
      <c r="K32" s="103">
        <f>'Pax Revenue'!K235</f>
        <v>0</v>
      </c>
      <c r="L32" s="103">
        <f>'Pax Revenue'!L235</f>
        <v>0</v>
      </c>
      <c r="M32" s="103">
        <f>'Pax Revenue'!M235</f>
        <v>0</v>
      </c>
      <c r="N32" s="103">
        <f>'Pax Revenue'!N235</f>
        <v>0</v>
      </c>
      <c r="O32" s="103">
        <f>'Pax Revenue'!O235</f>
        <v>0</v>
      </c>
      <c r="P32" s="103">
        <f>'Pax Revenue'!P235</f>
        <v>0</v>
      </c>
      <c r="Q32" s="103">
        <f>'Pax Revenue'!Q235</f>
        <v>0</v>
      </c>
      <c r="R32" s="103">
        <f>'Pax Revenue'!R235</f>
        <v>0</v>
      </c>
      <c r="S32" s="103">
        <f>'Pax Revenue'!S235</f>
        <v>0</v>
      </c>
      <c r="T32" s="103">
        <f>'Pax Revenue'!T235</f>
        <v>0</v>
      </c>
      <c r="U32" s="103">
        <f>'Pax Revenue'!U235</f>
        <v>0</v>
      </c>
      <c r="V32" s="103">
        <f>'Pax Revenue'!V235</f>
        <v>0</v>
      </c>
      <c r="W32" s="103">
        <f>'Pax Revenue'!W235</f>
        <v>0</v>
      </c>
      <c r="X32" s="103">
        <f>'Pax Revenue'!X235</f>
        <v>0</v>
      </c>
      <c r="Y32" s="103">
        <f>'Pax Revenue'!Y235</f>
        <v>0</v>
      </c>
      <c r="Z32" s="103">
        <f>'Pax Revenue'!Z235</f>
        <v>0</v>
      </c>
      <c r="AA32" s="103">
        <f>'Pax Revenue'!AA235</f>
        <v>0</v>
      </c>
      <c r="AB32" s="103">
        <f>'Pax Revenue'!AB235</f>
        <v>0</v>
      </c>
      <c r="AC32" s="104">
        <f>'Pax Revenue'!AC235</f>
        <v>0</v>
      </c>
      <c r="AE32" s="105">
        <f>'Pax Revenue'!AE235</f>
        <v>0</v>
      </c>
      <c r="AG32" s="105">
        <f>'Pax Revenue'!AG235</f>
        <v>0</v>
      </c>
      <c r="AI32" s="105">
        <f>'Pax Revenue'!AI235</f>
        <v>0</v>
      </c>
    </row>
    <row r="33" spans="2:35" outlineLevel="1" x14ac:dyDescent="0.25">
      <c r="B33" s="556" t="str">
        <f>'Line Items'!D$2408</f>
        <v>Passenger Fares Revenue</v>
      </c>
      <c r="C33" s="556" t="str">
        <f>'Line Items'!D2436</f>
        <v>Passenger Fares Revenue: [Passenger Revenue Service Groups Line 19]</v>
      </c>
      <c r="D33" s="139" t="str">
        <f>'Line Items'!D32</f>
        <v>[Passenger Revenue Service Groups Line 19]</v>
      </c>
      <c r="E33" s="102"/>
      <c r="F33" s="140" t="str">
        <f>'Pax Revenue'!F236</f>
        <v>£000</v>
      </c>
      <c r="G33" s="103">
        <f>'Pax Revenue'!G236</f>
        <v>0</v>
      </c>
      <c r="H33" s="103">
        <f>'Pax Revenue'!H236</f>
        <v>0</v>
      </c>
      <c r="I33" s="103">
        <f>'Pax Revenue'!I236</f>
        <v>0</v>
      </c>
      <c r="J33" s="103">
        <f>'Pax Revenue'!J236</f>
        <v>0</v>
      </c>
      <c r="K33" s="103">
        <f>'Pax Revenue'!K236</f>
        <v>0</v>
      </c>
      <c r="L33" s="103">
        <f>'Pax Revenue'!L236</f>
        <v>0</v>
      </c>
      <c r="M33" s="103">
        <f>'Pax Revenue'!M236</f>
        <v>0</v>
      </c>
      <c r="N33" s="103">
        <f>'Pax Revenue'!N236</f>
        <v>0</v>
      </c>
      <c r="O33" s="103">
        <f>'Pax Revenue'!O236</f>
        <v>0</v>
      </c>
      <c r="P33" s="103">
        <f>'Pax Revenue'!P236</f>
        <v>0</v>
      </c>
      <c r="Q33" s="103">
        <f>'Pax Revenue'!Q236</f>
        <v>0</v>
      </c>
      <c r="R33" s="103">
        <f>'Pax Revenue'!R236</f>
        <v>0</v>
      </c>
      <c r="S33" s="103">
        <f>'Pax Revenue'!S236</f>
        <v>0</v>
      </c>
      <c r="T33" s="103">
        <f>'Pax Revenue'!T236</f>
        <v>0</v>
      </c>
      <c r="U33" s="103">
        <f>'Pax Revenue'!U236</f>
        <v>0</v>
      </c>
      <c r="V33" s="103">
        <f>'Pax Revenue'!V236</f>
        <v>0</v>
      </c>
      <c r="W33" s="103">
        <f>'Pax Revenue'!W236</f>
        <v>0</v>
      </c>
      <c r="X33" s="103">
        <f>'Pax Revenue'!X236</f>
        <v>0</v>
      </c>
      <c r="Y33" s="103">
        <f>'Pax Revenue'!Y236</f>
        <v>0</v>
      </c>
      <c r="Z33" s="103">
        <f>'Pax Revenue'!Z236</f>
        <v>0</v>
      </c>
      <c r="AA33" s="103">
        <f>'Pax Revenue'!AA236</f>
        <v>0</v>
      </c>
      <c r="AB33" s="103">
        <f>'Pax Revenue'!AB236</f>
        <v>0</v>
      </c>
      <c r="AC33" s="104">
        <f>'Pax Revenue'!AC236</f>
        <v>0</v>
      </c>
      <c r="AE33" s="105">
        <f>'Pax Revenue'!AE236</f>
        <v>0</v>
      </c>
      <c r="AG33" s="105">
        <f>'Pax Revenue'!AG236</f>
        <v>0</v>
      </c>
      <c r="AI33" s="105">
        <f>'Pax Revenue'!AI236</f>
        <v>0</v>
      </c>
    </row>
    <row r="34" spans="2:35" outlineLevel="1" x14ac:dyDescent="0.25">
      <c r="B34" s="556" t="str">
        <f>'Line Items'!D$2408</f>
        <v>Passenger Fares Revenue</v>
      </c>
      <c r="C34" s="556" t="str">
        <f>'Line Items'!D2437</f>
        <v>Passenger Fares Revenue: [Passenger Revenue Service Groups Line 20]</v>
      </c>
      <c r="D34" s="139" t="str">
        <f>'Line Items'!D33</f>
        <v>[Passenger Revenue Service Groups Line 20]</v>
      </c>
      <c r="E34" s="102"/>
      <c r="F34" s="140" t="str">
        <f>'Pax Revenue'!F237</f>
        <v>£000</v>
      </c>
      <c r="G34" s="103">
        <f>'Pax Revenue'!G237</f>
        <v>0</v>
      </c>
      <c r="H34" s="103">
        <f>'Pax Revenue'!H237</f>
        <v>0</v>
      </c>
      <c r="I34" s="103">
        <f>'Pax Revenue'!I237</f>
        <v>0</v>
      </c>
      <c r="J34" s="103">
        <f>'Pax Revenue'!J237</f>
        <v>0</v>
      </c>
      <c r="K34" s="103">
        <f>'Pax Revenue'!K237</f>
        <v>0</v>
      </c>
      <c r="L34" s="103">
        <f>'Pax Revenue'!L237</f>
        <v>0</v>
      </c>
      <c r="M34" s="103">
        <f>'Pax Revenue'!M237</f>
        <v>0</v>
      </c>
      <c r="N34" s="103">
        <f>'Pax Revenue'!N237</f>
        <v>0</v>
      </c>
      <c r="O34" s="103">
        <f>'Pax Revenue'!O237</f>
        <v>0</v>
      </c>
      <c r="P34" s="103">
        <f>'Pax Revenue'!P237</f>
        <v>0</v>
      </c>
      <c r="Q34" s="103">
        <f>'Pax Revenue'!Q237</f>
        <v>0</v>
      </c>
      <c r="R34" s="103">
        <f>'Pax Revenue'!R237</f>
        <v>0</v>
      </c>
      <c r="S34" s="103">
        <f>'Pax Revenue'!S237</f>
        <v>0</v>
      </c>
      <c r="T34" s="103">
        <f>'Pax Revenue'!T237</f>
        <v>0</v>
      </c>
      <c r="U34" s="103">
        <f>'Pax Revenue'!U237</f>
        <v>0</v>
      </c>
      <c r="V34" s="103">
        <f>'Pax Revenue'!V237</f>
        <v>0</v>
      </c>
      <c r="W34" s="103">
        <f>'Pax Revenue'!W237</f>
        <v>0</v>
      </c>
      <c r="X34" s="103">
        <f>'Pax Revenue'!X237</f>
        <v>0</v>
      </c>
      <c r="Y34" s="103">
        <f>'Pax Revenue'!Y237</f>
        <v>0</v>
      </c>
      <c r="Z34" s="103">
        <f>'Pax Revenue'!Z237</f>
        <v>0</v>
      </c>
      <c r="AA34" s="103">
        <f>'Pax Revenue'!AA237</f>
        <v>0</v>
      </c>
      <c r="AB34" s="103">
        <f>'Pax Revenue'!AB237</f>
        <v>0</v>
      </c>
      <c r="AC34" s="104">
        <f>'Pax Revenue'!AC237</f>
        <v>0</v>
      </c>
      <c r="AE34" s="105">
        <f>'Pax Revenue'!AE237</f>
        <v>0</v>
      </c>
      <c r="AG34" s="105">
        <f>'Pax Revenue'!AG237</f>
        <v>0</v>
      </c>
      <c r="AI34" s="105">
        <f>'Pax Revenue'!AI237</f>
        <v>0</v>
      </c>
    </row>
    <row r="35" spans="2:35" outlineLevel="1" x14ac:dyDescent="0.25">
      <c r="B35" s="556" t="str">
        <f>'Line Items'!D$2408</f>
        <v>Passenger Fares Revenue</v>
      </c>
      <c r="C35" s="556" t="str">
        <f>'Line Items'!D2438</f>
        <v>Passenger Fares Revenue: Other Fares Revenue</v>
      </c>
      <c r="D35" s="557" t="str">
        <f>'Pax Revenue'!D274</f>
        <v>Other Fares Revenue</v>
      </c>
      <c r="E35" s="558"/>
      <c r="F35" s="559" t="str">
        <f>'Pax Revenue'!F274</f>
        <v>£000</v>
      </c>
      <c r="G35" s="560">
        <f>'Pax Revenue'!G274</f>
        <v>0</v>
      </c>
      <c r="H35" s="560">
        <f>'Pax Revenue'!H274</f>
        <v>0</v>
      </c>
      <c r="I35" s="560">
        <f>'Pax Revenue'!I274</f>
        <v>0</v>
      </c>
      <c r="J35" s="560">
        <f>'Pax Revenue'!J274</f>
        <v>0</v>
      </c>
      <c r="K35" s="560">
        <f>'Pax Revenue'!K274</f>
        <v>0</v>
      </c>
      <c r="L35" s="560">
        <f>'Pax Revenue'!L274</f>
        <v>0</v>
      </c>
      <c r="M35" s="560">
        <f>'Pax Revenue'!M274</f>
        <v>0</v>
      </c>
      <c r="N35" s="560">
        <f>'Pax Revenue'!N274</f>
        <v>0</v>
      </c>
      <c r="O35" s="560">
        <f>'Pax Revenue'!O274</f>
        <v>0</v>
      </c>
      <c r="P35" s="560">
        <f>'Pax Revenue'!P274</f>
        <v>0</v>
      </c>
      <c r="Q35" s="560">
        <f>'Pax Revenue'!Q274</f>
        <v>0</v>
      </c>
      <c r="R35" s="560">
        <f>'Pax Revenue'!R274</f>
        <v>0</v>
      </c>
      <c r="S35" s="560">
        <f>'Pax Revenue'!S274</f>
        <v>0</v>
      </c>
      <c r="T35" s="560">
        <f>'Pax Revenue'!T274</f>
        <v>0</v>
      </c>
      <c r="U35" s="560">
        <f>'Pax Revenue'!U274</f>
        <v>0</v>
      </c>
      <c r="V35" s="560">
        <f>'Pax Revenue'!V274</f>
        <v>0</v>
      </c>
      <c r="W35" s="560">
        <f>'Pax Revenue'!W274</f>
        <v>0</v>
      </c>
      <c r="X35" s="560">
        <f>'Pax Revenue'!X274</f>
        <v>0</v>
      </c>
      <c r="Y35" s="560">
        <f>'Pax Revenue'!Y274</f>
        <v>0</v>
      </c>
      <c r="Z35" s="560">
        <f>'Pax Revenue'!Z274</f>
        <v>0</v>
      </c>
      <c r="AA35" s="560">
        <f>'Pax Revenue'!AA274</f>
        <v>0</v>
      </c>
      <c r="AB35" s="560">
        <f>'Pax Revenue'!AB274</f>
        <v>0</v>
      </c>
      <c r="AC35" s="561">
        <f>'Pax Revenue'!AC274</f>
        <v>0</v>
      </c>
      <c r="AE35" s="562">
        <f>'Pax Revenue'!AE274</f>
        <v>0</v>
      </c>
      <c r="AG35" s="562">
        <f>'Pax Revenue'!AG274</f>
        <v>0</v>
      </c>
      <c r="AI35" s="562">
        <f>'Pax Revenue'!AI274</f>
        <v>0</v>
      </c>
    </row>
    <row r="36" spans="2:35" s="199" customFormat="1" outlineLevel="1" x14ac:dyDescent="0.25">
      <c r="B36" s="563" t="str">
        <f>'Line Items'!D$2408</f>
        <v>Passenger Fares Revenue</v>
      </c>
      <c r="C36" s="563" t="str">
        <f>'Line Items'!D2439</f>
        <v>Passenger Fares Revenue: Downside Risk Adjustment</v>
      </c>
      <c r="D36" s="564" t="str">
        <f>'Pax Revenue'!D$278</f>
        <v>Downside Risk Adjustment FRM Revenue Decrement</v>
      </c>
      <c r="E36" s="565"/>
      <c r="F36" s="566" t="str">
        <f>'Pax Revenue'!F$278</f>
        <v>£000</v>
      </c>
      <c r="G36" s="567">
        <f>'Pax Revenue'!G$278</f>
        <v>0</v>
      </c>
      <c r="H36" s="567">
        <f>'Pax Revenue'!H$278</f>
        <v>0</v>
      </c>
      <c r="I36" s="567">
        <f>'Pax Revenue'!I$278</f>
        <v>0</v>
      </c>
      <c r="J36" s="567">
        <f>'Pax Revenue'!J$278</f>
        <v>0</v>
      </c>
      <c r="K36" s="567">
        <f>'Pax Revenue'!K$278</f>
        <v>0</v>
      </c>
      <c r="L36" s="567">
        <f>'Pax Revenue'!L$278</f>
        <v>0</v>
      </c>
      <c r="M36" s="567">
        <f>'Pax Revenue'!M$278</f>
        <v>0</v>
      </c>
      <c r="N36" s="567">
        <f>'Pax Revenue'!N$278</f>
        <v>0</v>
      </c>
      <c r="O36" s="567">
        <f>'Pax Revenue'!O$278</f>
        <v>0</v>
      </c>
      <c r="P36" s="567">
        <f>'Pax Revenue'!P$278</f>
        <v>0</v>
      </c>
      <c r="Q36" s="567">
        <f>'Pax Revenue'!Q$278</f>
        <v>0</v>
      </c>
      <c r="R36" s="567">
        <f>'Pax Revenue'!R$278</f>
        <v>0</v>
      </c>
      <c r="S36" s="567">
        <f>'Pax Revenue'!S$278</f>
        <v>0</v>
      </c>
      <c r="T36" s="567">
        <f>'Pax Revenue'!T$278</f>
        <v>0</v>
      </c>
      <c r="U36" s="567">
        <f>'Pax Revenue'!U$278</f>
        <v>0</v>
      </c>
      <c r="V36" s="567">
        <f>'Pax Revenue'!V$278</f>
        <v>0</v>
      </c>
      <c r="W36" s="567">
        <f>'Pax Revenue'!W$278</f>
        <v>0</v>
      </c>
      <c r="X36" s="567">
        <f>'Pax Revenue'!X$278</f>
        <v>0</v>
      </c>
      <c r="Y36" s="567">
        <f>'Pax Revenue'!Y$278</f>
        <v>0</v>
      </c>
      <c r="Z36" s="567">
        <f>'Pax Revenue'!Z$278</f>
        <v>0</v>
      </c>
      <c r="AA36" s="567">
        <f>'Pax Revenue'!AA$278</f>
        <v>0</v>
      </c>
      <c r="AB36" s="567">
        <f>'Pax Revenue'!AB$278</f>
        <v>0</v>
      </c>
      <c r="AC36" s="568">
        <f>'Pax Revenue'!AC$278</f>
        <v>0</v>
      </c>
      <c r="AE36" s="569">
        <f>'Pax Revenue'!AE$278</f>
        <v>0</v>
      </c>
      <c r="AG36" s="569">
        <f>'Pax Revenue'!AG$278</f>
        <v>0</v>
      </c>
      <c r="AI36" s="569">
        <f>'Pax Revenue'!AI$278</f>
        <v>0</v>
      </c>
    </row>
    <row r="37" spans="2:35" outlineLevel="1" x14ac:dyDescent="0.25">
      <c r="B37" s="556" t="str">
        <f>'Line Items'!D$2409</f>
        <v>Other Revenue</v>
      </c>
      <c r="C37" s="556" t="str">
        <f>'Line Items'!D$2440</f>
        <v>Other Revenue: Other Revenue from Core Business</v>
      </c>
      <c r="D37" s="139" t="str">
        <f>'Other Revenue'!D17</f>
        <v>Passenger Charter Rebate</v>
      </c>
      <c r="E37" s="102"/>
      <c r="F37" s="140" t="str">
        <f>'Other Revenue'!F17</f>
        <v>£000</v>
      </c>
      <c r="G37" s="103">
        <f>'Other Revenue'!G17</f>
        <v>0</v>
      </c>
      <c r="H37" s="103">
        <f>'Other Revenue'!H17</f>
        <v>0</v>
      </c>
      <c r="I37" s="103">
        <f>'Other Revenue'!I17</f>
        <v>0</v>
      </c>
      <c r="J37" s="103">
        <f>'Other Revenue'!J17</f>
        <v>0</v>
      </c>
      <c r="K37" s="103">
        <f>'Other Revenue'!K17</f>
        <v>0</v>
      </c>
      <c r="L37" s="103">
        <f>'Other Revenue'!L17</f>
        <v>0</v>
      </c>
      <c r="M37" s="103">
        <f>'Other Revenue'!M17</f>
        <v>0</v>
      </c>
      <c r="N37" s="103">
        <f>'Other Revenue'!N17</f>
        <v>0</v>
      </c>
      <c r="O37" s="103">
        <f>'Other Revenue'!O17</f>
        <v>0</v>
      </c>
      <c r="P37" s="103">
        <f>'Other Revenue'!P17</f>
        <v>0</v>
      </c>
      <c r="Q37" s="103">
        <f>'Other Revenue'!Q17</f>
        <v>0</v>
      </c>
      <c r="R37" s="103">
        <f>'Other Revenue'!R17</f>
        <v>0</v>
      </c>
      <c r="S37" s="103">
        <f>'Other Revenue'!S17</f>
        <v>0</v>
      </c>
      <c r="T37" s="103">
        <f>'Other Revenue'!T17</f>
        <v>0</v>
      </c>
      <c r="U37" s="103">
        <f>'Other Revenue'!U17</f>
        <v>0</v>
      </c>
      <c r="V37" s="103">
        <f>'Other Revenue'!V17</f>
        <v>0</v>
      </c>
      <c r="W37" s="103">
        <f>'Other Revenue'!W17</f>
        <v>0</v>
      </c>
      <c r="X37" s="103">
        <f>'Other Revenue'!X17</f>
        <v>0</v>
      </c>
      <c r="Y37" s="103">
        <f>'Other Revenue'!Y17</f>
        <v>0</v>
      </c>
      <c r="Z37" s="103">
        <f>'Other Revenue'!Z17</f>
        <v>0</v>
      </c>
      <c r="AA37" s="103">
        <f>'Other Revenue'!AA17</f>
        <v>0</v>
      </c>
      <c r="AB37" s="103">
        <f>'Other Revenue'!AB17</f>
        <v>0</v>
      </c>
      <c r="AC37" s="104">
        <f>'Other Revenue'!AC17</f>
        <v>0</v>
      </c>
      <c r="AE37" s="105">
        <f>'Other Revenue'!AE17</f>
        <v>0</v>
      </c>
      <c r="AG37" s="105">
        <f>'Other Revenue'!AG17</f>
        <v>0</v>
      </c>
      <c r="AI37" s="105">
        <f>'Other Revenue'!AI17</f>
        <v>0</v>
      </c>
    </row>
    <row r="38" spans="2:35" outlineLevel="1" x14ac:dyDescent="0.25">
      <c r="B38" s="556" t="str">
        <f>'Line Items'!D$2409</f>
        <v>Other Revenue</v>
      </c>
      <c r="C38" s="556" t="str">
        <f>'Line Items'!D$2440</f>
        <v>Other Revenue: Other Revenue from Core Business</v>
      </c>
      <c r="D38" s="139" t="str">
        <f>'Other Revenue'!D18</f>
        <v>LENNON Car Park Revenue</v>
      </c>
      <c r="E38" s="102"/>
      <c r="F38" s="140" t="str">
        <f>'Other Revenue'!F18</f>
        <v>£000</v>
      </c>
      <c r="G38" s="103">
        <f>'Other Revenue'!G18</f>
        <v>0</v>
      </c>
      <c r="H38" s="103">
        <f>'Other Revenue'!H18</f>
        <v>0</v>
      </c>
      <c r="I38" s="103">
        <f>'Other Revenue'!I18</f>
        <v>0</v>
      </c>
      <c r="J38" s="103">
        <f>'Other Revenue'!J18</f>
        <v>0</v>
      </c>
      <c r="K38" s="103">
        <f>'Other Revenue'!K18</f>
        <v>0</v>
      </c>
      <c r="L38" s="103">
        <f>'Other Revenue'!L18</f>
        <v>0</v>
      </c>
      <c r="M38" s="103">
        <f>'Other Revenue'!M18</f>
        <v>0</v>
      </c>
      <c r="N38" s="103">
        <f>'Other Revenue'!N18</f>
        <v>0</v>
      </c>
      <c r="O38" s="103">
        <f>'Other Revenue'!O18</f>
        <v>0</v>
      </c>
      <c r="P38" s="103">
        <f>'Other Revenue'!P18</f>
        <v>0</v>
      </c>
      <c r="Q38" s="103">
        <f>'Other Revenue'!Q18</f>
        <v>0</v>
      </c>
      <c r="R38" s="103">
        <f>'Other Revenue'!R18</f>
        <v>0</v>
      </c>
      <c r="S38" s="103">
        <f>'Other Revenue'!S18</f>
        <v>0</v>
      </c>
      <c r="T38" s="103">
        <f>'Other Revenue'!T18</f>
        <v>0</v>
      </c>
      <c r="U38" s="103">
        <f>'Other Revenue'!U18</f>
        <v>0</v>
      </c>
      <c r="V38" s="103">
        <f>'Other Revenue'!V18</f>
        <v>0</v>
      </c>
      <c r="W38" s="103">
        <f>'Other Revenue'!W18</f>
        <v>0</v>
      </c>
      <c r="X38" s="103">
        <f>'Other Revenue'!X18</f>
        <v>0</v>
      </c>
      <c r="Y38" s="103">
        <f>'Other Revenue'!Y18</f>
        <v>0</v>
      </c>
      <c r="Z38" s="103">
        <f>'Other Revenue'!Z18</f>
        <v>0</v>
      </c>
      <c r="AA38" s="103">
        <f>'Other Revenue'!AA18</f>
        <v>0</v>
      </c>
      <c r="AB38" s="103">
        <f>'Other Revenue'!AB18</f>
        <v>0</v>
      </c>
      <c r="AC38" s="104">
        <f>'Other Revenue'!AC18</f>
        <v>0</v>
      </c>
      <c r="AE38" s="105">
        <f>'Other Revenue'!AE18</f>
        <v>0</v>
      </c>
      <c r="AG38" s="105">
        <f>'Other Revenue'!AG18</f>
        <v>0</v>
      </c>
      <c r="AI38" s="105">
        <f>'Other Revenue'!AI18</f>
        <v>0</v>
      </c>
    </row>
    <row r="39" spans="2:35" outlineLevel="1" x14ac:dyDescent="0.25">
      <c r="B39" s="556" t="str">
        <f>'Line Items'!D$2409</f>
        <v>Other Revenue</v>
      </c>
      <c r="C39" s="556" t="str">
        <f>'Line Items'!D$2440</f>
        <v>Other Revenue: Other Revenue from Core Business</v>
      </c>
      <c r="D39" s="139" t="str">
        <f>'Other Revenue'!D19</f>
        <v>Non-LENNON Car Park Revenue</v>
      </c>
      <c r="E39" s="102"/>
      <c r="F39" s="140" t="str">
        <f>'Other Revenue'!F19</f>
        <v>£000</v>
      </c>
      <c r="G39" s="103">
        <f>'Other Revenue'!G19</f>
        <v>0</v>
      </c>
      <c r="H39" s="103">
        <f>'Other Revenue'!H19</f>
        <v>0</v>
      </c>
      <c r="I39" s="103">
        <f>'Other Revenue'!I19</f>
        <v>0</v>
      </c>
      <c r="J39" s="103">
        <f>'Other Revenue'!J19</f>
        <v>0</v>
      </c>
      <c r="K39" s="103">
        <f>'Other Revenue'!K19</f>
        <v>0</v>
      </c>
      <c r="L39" s="103">
        <f>'Other Revenue'!L19</f>
        <v>0</v>
      </c>
      <c r="M39" s="103">
        <f>'Other Revenue'!M19</f>
        <v>0</v>
      </c>
      <c r="N39" s="103">
        <f>'Other Revenue'!N19</f>
        <v>0</v>
      </c>
      <c r="O39" s="103">
        <f>'Other Revenue'!O19</f>
        <v>0</v>
      </c>
      <c r="P39" s="103">
        <f>'Other Revenue'!P19</f>
        <v>0</v>
      </c>
      <c r="Q39" s="103">
        <f>'Other Revenue'!Q19</f>
        <v>0</v>
      </c>
      <c r="R39" s="103">
        <f>'Other Revenue'!R19</f>
        <v>0</v>
      </c>
      <c r="S39" s="103">
        <f>'Other Revenue'!S19</f>
        <v>0</v>
      </c>
      <c r="T39" s="103">
        <f>'Other Revenue'!T19</f>
        <v>0</v>
      </c>
      <c r="U39" s="103">
        <f>'Other Revenue'!U19</f>
        <v>0</v>
      </c>
      <c r="V39" s="103">
        <f>'Other Revenue'!V19</f>
        <v>0</v>
      </c>
      <c r="W39" s="103">
        <f>'Other Revenue'!W19</f>
        <v>0</v>
      </c>
      <c r="X39" s="103">
        <f>'Other Revenue'!X19</f>
        <v>0</v>
      </c>
      <c r="Y39" s="103">
        <f>'Other Revenue'!Y19</f>
        <v>0</v>
      </c>
      <c r="Z39" s="103">
        <f>'Other Revenue'!Z19</f>
        <v>0</v>
      </c>
      <c r="AA39" s="103">
        <f>'Other Revenue'!AA19</f>
        <v>0</v>
      </c>
      <c r="AB39" s="103">
        <f>'Other Revenue'!AB19</f>
        <v>0</v>
      </c>
      <c r="AC39" s="104">
        <f>'Other Revenue'!AC19</f>
        <v>0</v>
      </c>
      <c r="AE39" s="105">
        <f>'Other Revenue'!AE19</f>
        <v>0</v>
      </c>
      <c r="AG39" s="105">
        <f>'Other Revenue'!AG19</f>
        <v>0</v>
      </c>
      <c r="AI39" s="105">
        <f>'Other Revenue'!AI19</f>
        <v>0</v>
      </c>
    </row>
    <row r="40" spans="2:35" outlineLevel="1" x14ac:dyDescent="0.25">
      <c r="B40" s="556" t="str">
        <f>'Line Items'!D$2409</f>
        <v>Other Revenue</v>
      </c>
      <c r="C40" s="556" t="str">
        <f>'Line Items'!D$2440</f>
        <v>Other Revenue: Other Revenue from Core Business</v>
      </c>
      <c r="D40" s="139" t="str">
        <f>'Other Revenue'!D20</f>
        <v>Commission Receivable</v>
      </c>
      <c r="E40" s="102"/>
      <c r="F40" s="140" t="str">
        <f>'Other Revenue'!F20</f>
        <v>£000</v>
      </c>
      <c r="G40" s="103">
        <f>'Other Revenue'!G20</f>
        <v>0</v>
      </c>
      <c r="H40" s="103">
        <f>'Other Revenue'!H20</f>
        <v>0</v>
      </c>
      <c r="I40" s="103">
        <f>'Other Revenue'!I20</f>
        <v>0</v>
      </c>
      <c r="J40" s="103">
        <f>'Other Revenue'!J20</f>
        <v>0</v>
      </c>
      <c r="K40" s="103">
        <f>'Other Revenue'!K20</f>
        <v>0</v>
      </c>
      <c r="L40" s="103">
        <f>'Other Revenue'!L20</f>
        <v>0</v>
      </c>
      <c r="M40" s="103">
        <f>'Other Revenue'!M20</f>
        <v>0</v>
      </c>
      <c r="N40" s="103">
        <f>'Other Revenue'!N20</f>
        <v>0</v>
      </c>
      <c r="O40" s="103">
        <f>'Other Revenue'!O20</f>
        <v>0</v>
      </c>
      <c r="P40" s="103">
        <f>'Other Revenue'!P20</f>
        <v>0</v>
      </c>
      <c r="Q40" s="103">
        <f>'Other Revenue'!Q20</f>
        <v>0</v>
      </c>
      <c r="R40" s="103">
        <f>'Other Revenue'!R20</f>
        <v>0</v>
      </c>
      <c r="S40" s="103">
        <f>'Other Revenue'!S20</f>
        <v>0</v>
      </c>
      <c r="T40" s="103">
        <f>'Other Revenue'!T20</f>
        <v>0</v>
      </c>
      <c r="U40" s="103">
        <f>'Other Revenue'!U20</f>
        <v>0</v>
      </c>
      <c r="V40" s="103">
        <f>'Other Revenue'!V20</f>
        <v>0</v>
      </c>
      <c r="W40" s="103">
        <f>'Other Revenue'!W20</f>
        <v>0</v>
      </c>
      <c r="X40" s="103">
        <f>'Other Revenue'!X20</f>
        <v>0</v>
      </c>
      <c r="Y40" s="103">
        <f>'Other Revenue'!Y20</f>
        <v>0</v>
      </c>
      <c r="Z40" s="103">
        <f>'Other Revenue'!Z20</f>
        <v>0</v>
      </c>
      <c r="AA40" s="103">
        <f>'Other Revenue'!AA20</f>
        <v>0</v>
      </c>
      <c r="AB40" s="103">
        <f>'Other Revenue'!AB20</f>
        <v>0</v>
      </c>
      <c r="AC40" s="104">
        <f>'Other Revenue'!AC20</f>
        <v>0</v>
      </c>
      <c r="AE40" s="105">
        <f>'Other Revenue'!AE20</f>
        <v>0</v>
      </c>
      <c r="AG40" s="105">
        <f>'Other Revenue'!AG20</f>
        <v>0</v>
      </c>
      <c r="AI40" s="105">
        <f>'Other Revenue'!AI20</f>
        <v>0</v>
      </c>
    </row>
    <row r="41" spans="2:35" outlineLevel="1" x14ac:dyDescent="0.25">
      <c r="B41" s="556" t="str">
        <f>'Line Items'!D$2409</f>
        <v>Other Revenue</v>
      </c>
      <c r="C41" s="556" t="str">
        <f>'Line Items'!D$2440</f>
        <v>Other Revenue: Other Revenue from Core Business</v>
      </c>
      <c r="D41" s="139" t="str">
        <f>'Other Revenue'!D21</f>
        <v>Property Income</v>
      </c>
      <c r="E41" s="102"/>
      <c r="F41" s="140" t="str">
        <f>'Other Revenue'!F21</f>
        <v>£000</v>
      </c>
      <c r="G41" s="103">
        <f>'Other Revenue'!G21</f>
        <v>0</v>
      </c>
      <c r="H41" s="103">
        <f>'Other Revenue'!H21</f>
        <v>0</v>
      </c>
      <c r="I41" s="103">
        <f>'Other Revenue'!I21</f>
        <v>0</v>
      </c>
      <c r="J41" s="103">
        <f>'Other Revenue'!J21</f>
        <v>0</v>
      </c>
      <c r="K41" s="103">
        <f>'Other Revenue'!K21</f>
        <v>0</v>
      </c>
      <c r="L41" s="103">
        <f>'Other Revenue'!L21</f>
        <v>0</v>
      </c>
      <c r="M41" s="103">
        <f>'Other Revenue'!M21</f>
        <v>0</v>
      </c>
      <c r="N41" s="103">
        <f>'Other Revenue'!N21</f>
        <v>0</v>
      </c>
      <c r="O41" s="103">
        <f>'Other Revenue'!O21</f>
        <v>0</v>
      </c>
      <c r="P41" s="103">
        <f>'Other Revenue'!P21</f>
        <v>0</v>
      </c>
      <c r="Q41" s="103">
        <f>'Other Revenue'!Q21</f>
        <v>0</v>
      </c>
      <c r="R41" s="103">
        <f>'Other Revenue'!R21</f>
        <v>0</v>
      </c>
      <c r="S41" s="103">
        <f>'Other Revenue'!S21</f>
        <v>0</v>
      </c>
      <c r="T41" s="103">
        <f>'Other Revenue'!T21</f>
        <v>0</v>
      </c>
      <c r="U41" s="103">
        <f>'Other Revenue'!U21</f>
        <v>0</v>
      </c>
      <c r="V41" s="103">
        <f>'Other Revenue'!V21</f>
        <v>0</v>
      </c>
      <c r="W41" s="103">
        <f>'Other Revenue'!W21</f>
        <v>0</v>
      </c>
      <c r="X41" s="103">
        <f>'Other Revenue'!X21</f>
        <v>0</v>
      </c>
      <c r="Y41" s="103">
        <f>'Other Revenue'!Y21</f>
        <v>0</v>
      </c>
      <c r="Z41" s="103">
        <f>'Other Revenue'!Z21</f>
        <v>0</v>
      </c>
      <c r="AA41" s="103">
        <f>'Other Revenue'!AA21</f>
        <v>0</v>
      </c>
      <c r="AB41" s="103">
        <f>'Other Revenue'!AB21</f>
        <v>0</v>
      </c>
      <c r="AC41" s="104">
        <f>'Other Revenue'!AC21</f>
        <v>0</v>
      </c>
      <c r="AE41" s="105">
        <f>'Other Revenue'!AE21</f>
        <v>0</v>
      </c>
      <c r="AG41" s="105">
        <f>'Other Revenue'!AG21</f>
        <v>0</v>
      </c>
      <c r="AI41" s="105">
        <f>'Other Revenue'!AI21</f>
        <v>0</v>
      </c>
    </row>
    <row r="42" spans="2:35" outlineLevel="1" x14ac:dyDescent="0.25">
      <c r="B42" s="556" t="str">
        <f>'Line Items'!D$2409</f>
        <v>Other Revenue</v>
      </c>
      <c r="C42" s="556" t="str">
        <f>'Line Items'!D$2440</f>
        <v>Other Revenue: Other Revenue from Core Business</v>
      </c>
      <c r="D42" s="139" t="str">
        <f>'Other Revenue'!D22</f>
        <v>Advertising Income</v>
      </c>
      <c r="E42" s="102"/>
      <c r="F42" s="140" t="str">
        <f>'Other Revenue'!F22</f>
        <v>£000</v>
      </c>
      <c r="G42" s="103">
        <f>'Other Revenue'!G22</f>
        <v>0</v>
      </c>
      <c r="H42" s="103">
        <f>'Other Revenue'!H22</f>
        <v>0</v>
      </c>
      <c r="I42" s="103">
        <f>'Other Revenue'!I22</f>
        <v>0</v>
      </c>
      <c r="J42" s="103">
        <f>'Other Revenue'!J22</f>
        <v>0</v>
      </c>
      <c r="K42" s="103">
        <f>'Other Revenue'!K22</f>
        <v>0</v>
      </c>
      <c r="L42" s="103">
        <f>'Other Revenue'!L22</f>
        <v>0</v>
      </c>
      <c r="M42" s="103">
        <f>'Other Revenue'!M22</f>
        <v>0</v>
      </c>
      <c r="N42" s="103">
        <f>'Other Revenue'!N22</f>
        <v>0</v>
      </c>
      <c r="O42" s="103">
        <f>'Other Revenue'!O22</f>
        <v>0</v>
      </c>
      <c r="P42" s="103">
        <f>'Other Revenue'!P22</f>
        <v>0</v>
      </c>
      <c r="Q42" s="103">
        <f>'Other Revenue'!Q22</f>
        <v>0</v>
      </c>
      <c r="R42" s="103">
        <f>'Other Revenue'!R22</f>
        <v>0</v>
      </c>
      <c r="S42" s="103">
        <f>'Other Revenue'!S22</f>
        <v>0</v>
      </c>
      <c r="T42" s="103">
        <f>'Other Revenue'!T22</f>
        <v>0</v>
      </c>
      <c r="U42" s="103">
        <f>'Other Revenue'!U22</f>
        <v>0</v>
      </c>
      <c r="V42" s="103">
        <f>'Other Revenue'!V22</f>
        <v>0</v>
      </c>
      <c r="W42" s="103">
        <f>'Other Revenue'!W22</f>
        <v>0</v>
      </c>
      <c r="X42" s="103">
        <f>'Other Revenue'!X22</f>
        <v>0</v>
      </c>
      <c r="Y42" s="103">
        <f>'Other Revenue'!Y22</f>
        <v>0</v>
      </c>
      <c r="Z42" s="103">
        <f>'Other Revenue'!Z22</f>
        <v>0</v>
      </c>
      <c r="AA42" s="103">
        <f>'Other Revenue'!AA22</f>
        <v>0</v>
      </c>
      <c r="AB42" s="103">
        <f>'Other Revenue'!AB22</f>
        <v>0</v>
      </c>
      <c r="AC42" s="104">
        <f>'Other Revenue'!AC22</f>
        <v>0</v>
      </c>
      <c r="AE42" s="105">
        <f>'Other Revenue'!AE22</f>
        <v>0</v>
      </c>
      <c r="AG42" s="105">
        <f>'Other Revenue'!AG22</f>
        <v>0</v>
      </c>
      <c r="AI42" s="105">
        <f>'Other Revenue'!AI22</f>
        <v>0</v>
      </c>
    </row>
    <row r="43" spans="2:35" outlineLevel="1" x14ac:dyDescent="0.25">
      <c r="B43" s="556" t="str">
        <f>'Line Items'!D$2409</f>
        <v>Other Revenue</v>
      </c>
      <c r="C43" s="556" t="str">
        <f>'Line Items'!D$2440</f>
        <v>Other Revenue: Other Revenue from Core Business</v>
      </c>
      <c r="D43" s="139" t="str">
        <f>'Other Revenue'!D23</f>
        <v>Taxi Income</v>
      </c>
      <c r="E43" s="102"/>
      <c r="F43" s="140" t="str">
        <f>'Other Revenue'!F23</f>
        <v>£000</v>
      </c>
      <c r="G43" s="103">
        <f>'Other Revenue'!G23</f>
        <v>0</v>
      </c>
      <c r="H43" s="103">
        <f>'Other Revenue'!H23</f>
        <v>0</v>
      </c>
      <c r="I43" s="103">
        <f>'Other Revenue'!I23</f>
        <v>0</v>
      </c>
      <c r="J43" s="103">
        <f>'Other Revenue'!J23</f>
        <v>0</v>
      </c>
      <c r="K43" s="103">
        <f>'Other Revenue'!K23</f>
        <v>0</v>
      </c>
      <c r="L43" s="103">
        <f>'Other Revenue'!L23</f>
        <v>0</v>
      </c>
      <c r="M43" s="103">
        <f>'Other Revenue'!M23</f>
        <v>0</v>
      </c>
      <c r="N43" s="103">
        <f>'Other Revenue'!N23</f>
        <v>0</v>
      </c>
      <c r="O43" s="103">
        <f>'Other Revenue'!O23</f>
        <v>0</v>
      </c>
      <c r="P43" s="103">
        <f>'Other Revenue'!P23</f>
        <v>0</v>
      </c>
      <c r="Q43" s="103">
        <f>'Other Revenue'!Q23</f>
        <v>0</v>
      </c>
      <c r="R43" s="103">
        <f>'Other Revenue'!R23</f>
        <v>0</v>
      </c>
      <c r="S43" s="103">
        <f>'Other Revenue'!S23</f>
        <v>0</v>
      </c>
      <c r="T43" s="103">
        <f>'Other Revenue'!T23</f>
        <v>0</v>
      </c>
      <c r="U43" s="103">
        <f>'Other Revenue'!U23</f>
        <v>0</v>
      </c>
      <c r="V43" s="103">
        <f>'Other Revenue'!V23</f>
        <v>0</v>
      </c>
      <c r="W43" s="103">
        <f>'Other Revenue'!W23</f>
        <v>0</v>
      </c>
      <c r="X43" s="103">
        <f>'Other Revenue'!X23</f>
        <v>0</v>
      </c>
      <c r="Y43" s="103">
        <f>'Other Revenue'!Y23</f>
        <v>0</v>
      </c>
      <c r="Z43" s="103">
        <f>'Other Revenue'!Z23</f>
        <v>0</v>
      </c>
      <c r="AA43" s="103">
        <f>'Other Revenue'!AA23</f>
        <v>0</v>
      </c>
      <c r="AB43" s="103">
        <f>'Other Revenue'!AB23</f>
        <v>0</v>
      </c>
      <c r="AC43" s="104">
        <f>'Other Revenue'!AC23</f>
        <v>0</v>
      </c>
      <c r="AE43" s="105">
        <f>'Other Revenue'!AE23</f>
        <v>0</v>
      </c>
      <c r="AG43" s="105">
        <f>'Other Revenue'!AG23</f>
        <v>0</v>
      </c>
      <c r="AI43" s="105">
        <f>'Other Revenue'!AI23</f>
        <v>0</v>
      </c>
    </row>
    <row r="44" spans="2:35" outlineLevel="1" x14ac:dyDescent="0.25">
      <c r="B44" s="556" t="str">
        <f>'Line Items'!D$2409</f>
        <v>Other Revenue</v>
      </c>
      <c r="C44" s="556" t="str">
        <f>'Line Items'!D$2440</f>
        <v>Other Revenue: Other Revenue from Core Business</v>
      </c>
      <c r="D44" s="139" t="str">
        <f>'Other Revenue'!D24</f>
        <v>Metro Income</v>
      </c>
      <c r="E44" s="102"/>
      <c r="F44" s="140" t="str">
        <f>'Other Revenue'!F24</f>
        <v>£000</v>
      </c>
      <c r="G44" s="103">
        <f>'Other Revenue'!G24</f>
        <v>0</v>
      </c>
      <c r="H44" s="103">
        <f>'Other Revenue'!H24</f>
        <v>0</v>
      </c>
      <c r="I44" s="103">
        <f>'Other Revenue'!I24</f>
        <v>0</v>
      </c>
      <c r="J44" s="103">
        <f>'Other Revenue'!J24</f>
        <v>0</v>
      </c>
      <c r="K44" s="103">
        <f>'Other Revenue'!K24</f>
        <v>0</v>
      </c>
      <c r="L44" s="103">
        <f>'Other Revenue'!L24</f>
        <v>0</v>
      </c>
      <c r="M44" s="103">
        <f>'Other Revenue'!M24</f>
        <v>0</v>
      </c>
      <c r="N44" s="103">
        <f>'Other Revenue'!N24</f>
        <v>0</v>
      </c>
      <c r="O44" s="103">
        <f>'Other Revenue'!O24</f>
        <v>0</v>
      </c>
      <c r="P44" s="103">
        <f>'Other Revenue'!P24</f>
        <v>0</v>
      </c>
      <c r="Q44" s="103">
        <f>'Other Revenue'!Q24</f>
        <v>0</v>
      </c>
      <c r="R44" s="103">
        <f>'Other Revenue'!R24</f>
        <v>0</v>
      </c>
      <c r="S44" s="103">
        <f>'Other Revenue'!S24</f>
        <v>0</v>
      </c>
      <c r="T44" s="103">
        <f>'Other Revenue'!T24</f>
        <v>0</v>
      </c>
      <c r="U44" s="103">
        <f>'Other Revenue'!U24</f>
        <v>0</v>
      </c>
      <c r="V44" s="103">
        <f>'Other Revenue'!V24</f>
        <v>0</v>
      </c>
      <c r="W44" s="103">
        <f>'Other Revenue'!W24</f>
        <v>0</v>
      </c>
      <c r="X44" s="103">
        <f>'Other Revenue'!X24</f>
        <v>0</v>
      </c>
      <c r="Y44" s="103">
        <f>'Other Revenue'!Y24</f>
        <v>0</v>
      </c>
      <c r="Z44" s="103">
        <f>'Other Revenue'!Z24</f>
        <v>0</v>
      </c>
      <c r="AA44" s="103">
        <f>'Other Revenue'!AA24</f>
        <v>0</v>
      </c>
      <c r="AB44" s="103">
        <f>'Other Revenue'!AB24</f>
        <v>0</v>
      </c>
      <c r="AC44" s="104">
        <f>'Other Revenue'!AC24</f>
        <v>0</v>
      </c>
      <c r="AE44" s="105">
        <f>'Other Revenue'!AE24</f>
        <v>0</v>
      </c>
      <c r="AG44" s="105">
        <f>'Other Revenue'!AG24</f>
        <v>0</v>
      </c>
      <c r="AI44" s="105">
        <f>'Other Revenue'!AI24</f>
        <v>0</v>
      </c>
    </row>
    <row r="45" spans="2:35" outlineLevel="1" x14ac:dyDescent="0.25">
      <c r="B45" s="556" t="str">
        <f>'Line Items'!D$2409</f>
        <v>Other Revenue</v>
      </c>
      <c r="C45" s="556" t="str">
        <f>'Line Items'!D$2440</f>
        <v>Other Revenue: Other Revenue from Core Business</v>
      </c>
      <c r="D45" s="139" t="str">
        <f>'Other Revenue'!D25</f>
        <v>Catering Revenue</v>
      </c>
      <c r="E45" s="102"/>
      <c r="F45" s="140" t="str">
        <f>'Other Revenue'!F25</f>
        <v>£000</v>
      </c>
      <c r="G45" s="103">
        <f>'Other Revenue'!G25</f>
        <v>0</v>
      </c>
      <c r="H45" s="103">
        <f>'Other Revenue'!H25</f>
        <v>0</v>
      </c>
      <c r="I45" s="103">
        <f>'Other Revenue'!I25</f>
        <v>0</v>
      </c>
      <c r="J45" s="103">
        <f>'Other Revenue'!J25</f>
        <v>0</v>
      </c>
      <c r="K45" s="103">
        <f>'Other Revenue'!K25</f>
        <v>0</v>
      </c>
      <c r="L45" s="103">
        <f>'Other Revenue'!L25</f>
        <v>0</v>
      </c>
      <c r="M45" s="103">
        <f>'Other Revenue'!M25</f>
        <v>0</v>
      </c>
      <c r="N45" s="103">
        <f>'Other Revenue'!N25</f>
        <v>0</v>
      </c>
      <c r="O45" s="103">
        <f>'Other Revenue'!O25</f>
        <v>0</v>
      </c>
      <c r="P45" s="103">
        <f>'Other Revenue'!P25</f>
        <v>0</v>
      </c>
      <c r="Q45" s="103">
        <f>'Other Revenue'!Q25</f>
        <v>0</v>
      </c>
      <c r="R45" s="103">
        <f>'Other Revenue'!R25</f>
        <v>0</v>
      </c>
      <c r="S45" s="103">
        <f>'Other Revenue'!S25</f>
        <v>0</v>
      </c>
      <c r="T45" s="103">
        <f>'Other Revenue'!T25</f>
        <v>0</v>
      </c>
      <c r="U45" s="103">
        <f>'Other Revenue'!U25</f>
        <v>0</v>
      </c>
      <c r="V45" s="103">
        <f>'Other Revenue'!V25</f>
        <v>0</v>
      </c>
      <c r="W45" s="103">
        <f>'Other Revenue'!W25</f>
        <v>0</v>
      </c>
      <c r="X45" s="103">
        <f>'Other Revenue'!X25</f>
        <v>0</v>
      </c>
      <c r="Y45" s="103">
        <f>'Other Revenue'!Y25</f>
        <v>0</v>
      </c>
      <c r="Z45" s="103">
        <f>'Other Revenue'!Z25</f>
        <v>0</v>
      </c>
      <c r="AA45" s="103">
        <f>'Other Revenue'!AA25</f>
        <v>0</v>
      </c>
      <c r="AB45" s="103">
        <f>'Other Revenue'!AB25</f>
        <v>0</v>
      </c>
      <c r="AC45" s="104">
        <f>'Other Revenue'!AC25</f>
        <v>0</v>
      </c>
      <c r="AE45" s="105">
        <f>'Other Revenue'!AE25</f>
        <v>0</v>
      </c>
      <c r="AG45" s="105">
        <f>'Other Revenue'!AG25</f>
        <v>0</v>
      </c>
      <c r="AI45" s="105">
        <f>'Other Revenue'!AI25</f>
        <v>0</v>
      </c>
    </row>
    <row r="46" spans="2:35" outlineLevel="1" x14ac:dyDescent="0.25">
      <c r="B46" s="556" t="str">
        <f>'Line Items'!D$2409</f>
        <v>Other Revenue</v>
      </c>
      <c r="C46" s="556" t="str">
        <f>'Line Items'!D$2440</f>
        <v>Other Revenue: Other Revenue from Core Business</v>
      </c>
      <c r="D46" s="139" t="str">
        <f>'Other Revenue'!D26</f>
        <v>Wi-fi Revenue</v>
      </c>
      <c r="E46" s="102"/>
      <c r="F46" s="140" t="str">
        <f>'Other Revenue'!F26</f>
        <v>£000</v>
      </c>
      <c r="G46" s="103">
        <f>'Other Revenue'!G26</f>
        <v>0</v>
      </c>
      <c r="H46" s="103">
        <f>'Other Revenue'!H26</f>
        <v>0</v>
      </c>
      <c r="I46" s="103">
        <f>'Other Revenue'!I26</f>
        <v>0</v>
      </c>
      <c r="J46" s="103">
        <f>'Other Revenue'!J26</f>
        <v>0</v>
      </c>
      <c r="K46" s="103">
        <f>'Other Revenue'!K26</f>
        <v>0</v>
      </c>
      <c r="L46" s="103">
        <f>'Other Revenue'!L26</f>
        <v>0</v>
      </c>
      <c r="M46" s="103">
        <f>'Other Revenue'!M26</f>
        <v>0</v>
      </c>
      <c r="N46" s="103">
        <f>'Other Revenue'!N26</f>
        <v>0</v>
      </c>
      <c r="O46" s="103">
        <f>'Other Revenue'!O26</f>
        <v>0</v>
      </c>
      <c r="P46" s="103">
        <f>'Other Revenue'!P26</f>
        <v>0</v>
      </c>
      <c r="Q46" s="103">
        <f>'Other Revenue'!Q26</f>
        <v>0</v>
      </c>
      <c r="R46" s="103">
        <f>'Other Revenue'!R26</f>
        <v>0</v>
      </c>
      <c r="S46" s="103">
        <f>'Other Revenue'!S26</f>
        <v>0</v>
      </c>
      <c r="T46" s="103">
        <f>'Other Revenue'!T26</f>
        <v>0</v>
      </c>
      <c r="U46" s="103">
        <f>'Other Revenue'!U26</f>
        <v>0</v>
      </c>
      <c r="V46" s="103">
        <f>'Other Revenue'!V26</f>
        <v>0</v>
      </c>
      <c r="W46" s="103">
        <f>'Other Revenue'!W26</f>
        <v>0</v>
      </c>
      <c r="X46" s="103">
        <f>'Other Revenue'!X26</f>
        <v>0</v>
      </c>
      <c r="Y46" s="103">
        <f>'Other Revenue'!Y26</f>
        <v>0</v>
      </c>
      <c r="Z46" s="103">
        <f>'Other Revenue'!Z26</f>
        <v>0</v>
      </c>
      <c r="AA46" s="103">
        <f>'Other Revenue'!AA26</f>
        <v>0</v>
      </c>
      <c r="AB46" s="103">
        <f>'Other Revenue'!AB26</f>
        <v>0</v>
      </c>
      <c r="AC46" s="104">
        <f>'Other Revenue'!AC26</f>
        <v>0</v>
      </c>
      <c r="AE46" s="105">
        <f>'Other Revenue'!AE26</f>
        <v>0</v>
      </c>
      <c r="AG46" s="105">
        <f>'Other Revenue'!AG26</f>
        <v>0</v>
      </c>
      <c r="AI46" s="105">
        <f>'Other Revenue'!AI26</f>
        <v>0</v>
      </c>
    </row>
    <row r="47" spans="2:35" outlineLevel="1" x14ac:dyDescent="0.25">
      <c r="B47" s="556" t="str">
        <f>'Line Items'!D$2409</f>
        <v>Other Revenue</v>
      </c>
      <c r="C47" s="556" t="str">
        <f>'Line Items'!D$2440</f>
        <v>Other Revenue: Other Revenue from Core Business</v>
      </c>
      <c r="D47" s="139" t="str">
        <f>'Other Revenue'!D27</f>
        <v>Sales - Other</v>
      </c>
      <c r="E47" s="102"/>
      <c r="F47" s="140" t="str">
        <f>'Other Revenue'!F27</f>
        <v>£000</v>
      </c>
      <c r="G47" s="103">
        <f>'Other Revenue'!G27</f>
        <v>0</v>
      </c>
      <c r="H47" s="103">
        <f>'Other Revenue'!H27</f>
        <v>0</v>
      </c>
      <c r="I47" s="103">
        <f>'Other Revenue'!I27</f>
        <v>0</v>
      </c>
      <c r="J47" s="103">
        <f>'Other Revenue'!J27</f>
        <v>0</v>
      </c>
      <c r="K47" s="103">
        <f>'Other Revenue'!K27</f>
        <v>0</v>
      </c>
      <c r="L47" s="103">
        <f>'Other Revenue'!L27</f>
        <v>0</v>
      </c>
      <c r="M47" s="103">
        <f>'Other Revenue'!M27</f>
        <v>0</v>
      </c>
      <c r="N47" s="103">
        <f>'Other Revenue'!N27</f>
        <v>0</v>
      </c>
      <c r="O47" s="103">
        <f>'Other Revenue'!O27</f>
        <v>0</v>
      </c>
      <c r="P47" s="103">
        <f>'Other Revenue'!P27</f>
        <v>0</v>
      </c>
      <c r="Q47" s="103">
        <f>'Other Revenue'!Q27</f>
        <v>0</v>
      </c>
      <c r="R47" s="103">
        <f>'Other Revenue'!R27</f>
        <v>0</v>
      </c>
      <c r="S47" s="103">
        <f>'Other Revenue'!S27</f>
        <v>0</v>
      </c>
      <c r="T47" s="103">
        <f>'Other Revenue'!T27</f>
        <v>0</v>
      </c>
      <c r="U47" s="103">
        <f>'Other Revenue'!U27</f>
        <v>0</v>
      </c>
      <c r="V47" s="103">
        <f>'Other Revenue'!V27</f>
        <v>0</v>
      </c>
      <c r="W47" s="103">
        <f>'Other Revenue'!W27</f>
        <v>0</v>
      </c>
      <c r="X47" s="103">
        <f>'Other Revenue'!X27</f>
        <v>0</v>
      </c>
      <c r="Y47" s="103">
        <f>'Other Revenue'!Y27</f>
        <v>0</v>
      </c>
      <c r="Z47" s="103">
        <f>'Other Revenue'!Z27</f>
        <v>0</v>
      </c>
      <c r="AA47" s="103">
        <f>'Other Revenue'!AA27</f>
        <v>0</v>
      </c>
      <c r="AB47" s="103">
        <f>'Other Revenue'!AB27</f>
        <v>0</v>
      </c>
      <c r="AC47" s="104">
        <f>'Other Revenue'!AC27</f>
        <v>0</v>
      </c>
      <c r="AE47" s="105">
        <f>'Other Revenue'!AE27</f>
        <v>0</v>
      </c>
      <c r="AG47" s="105">
        <f>'Other Revenue'!AG27</f>
        <v>0</v>
      </c>
      <c r="AI47" s="105">
        <f>'Other Revenue'!AI27</f>
        <v>0</v>
      </c>
    </row>
    <row r="48" spans="2:35" outlineLevel="1" x14ac:dyDescent="0.25">
      <c r="B48" s="556" t="str">
        <f>'Line Items'!D$2409</f>
        <v>Other Revenue</v>
      </c>
      <c r="C48" s="556" t="str">
        <f>'Line Items'!D$2440</f>
        <v>Other Revenue: Other Revenue from Core Business</v>
      </c>
      <c r="D48" s="139" t="str">
        <f>'Other Revenue'!D28</f>
        <v>[Other Revenue from Core Business Line 12]</v>
      </c>
      <c r="E48" s="102"/>
      <c r="F48" s="140" t="str">
        <f>'Other Revenue'!F28</f>
        <v>£000</v>
      </c>
      <c r="G48" s="103">
        <f>'Other Revenue'!G28</f>
        <v>0</v>
      </c>
      <c r="H48" s="103">
        <f>'Other Revenue'!H28</f>
        <v>0</v>
      </c>
      <c r="I48" s="103">
        <f>'Other Revenue'!I28</f>
        <v>0</v>
      </c>
      <c r="J48" s="103">
        <f>'Other Revenue'!J28</f>
        <v>0</v>
      </c>
      <c r="K48" s="103">
        <f>'Other Revenue'!K28</f>
        <v>0</v>
      </c>
      <c r="L48" s="103">
        <f>'Other Revenue'!L28</f>
        <v>0</v>
      </c>
      <c r="M48" s="103">
        <f>'Other Revenue'!M28</f>
        <v>0</v>
      </c>
      <c r="N48" s="103">
        <f>'Other Revenue'!N28</f>
        <v>0</v>
      </c>
      <c r="O48" s="103">
        <f>'Other Revenue'!O28</f>
        <v>0</v>
      </c>
      <c r="P48" s="103">
        <f>'Other Revenue'!P28</f>
        <v>0</v>
      </c>
      <c r="Q48" s="103">
        <f>'Other Revenue'!Q28</f>
        <v>0</v>
      </c>
      <c r="R48" s="103">
        <f>'Other Revenue'!R28</f>
        <v>0</v>
      </c>
      <c r="S48" s="103">
        <f>'Other Revenue'!S28</f>
        <v>0</v>
      </c>
      <c r="T48" s="103">
        <f>'Other Revenue'!T28</f>
        <v>0</v>
      </c>
      <c r="U48" s="103">
        <f>'Other Revenue'!U28</f>
        <v>0</v>
      </c>
      <c r="V48" s="103">
        <f>'Other Revenue'!V28</f>
        <v>0</v>
      </c>
      <c r="W48" s="103">
        <f>'Other Revenue'!W28</f>
        <v>0</v>
      </c>
      <c r="X48" s="103">
        <f>'Other Revenue'!X28</f>
        <v>0</v>
      </c>
      <c r="Y48" s="103">
        <f>'Other Revenue'!Y28</f>
        <v>0</v>
      </c>
      <c r="Z48" s="103">
        <f>'Other Revenue'!Z28</f>
        <v>0</v>
      </c>
      <c r="AA48" s="103">
        <f>'Other Revenue'!AA28</f>
        <v>0</v>
      </c>
      <c r="AB48" s="103">
        <f>'Other Revenue'!AB28</f>
        <v>0</v>
      </c>
      <c r="AC48" s="104">
        <f>'Other Revenue'!AC28</f>
        <v>0</v>
      </c>
      <c r="AE48" s="105">
        <f>'Other Revenue'!AE28</f>
        <v>0</v>
      </c>
      <c r="AG48" s="105">
        <f>'Other Revenue'!AG28</f>
        <v>0</v>
      </c>
      <c r="AI48" s="105">
        <f>'Other Revenue'!AI28</f>
        <v>0</v>
      </c>
    </row>
    <row r="49" spans="2:35" outlineLevel="1" x14ac:dyDescent="0.25">
      <c r="B49" s="556" t="str">
        <f>'Line Items'!D$2409</f>
        <v>Other Revenue</v>
      </c>
      <c r="C49" s="556" t="str">
        <f>'Line Items'!D$2440</f>
        <v>Other Revenue: Other Revenue from Core Business</v>
      </c>
      <c r="D49" s="139" t="str">
        <f>'Other Revenue'!D29</f>
        <v>[Other Revenue from Core Business Line 13]</v>
      </c>
      <c r="E49" s="102"/>
      <c r="F49" s="140" t="str">
        <f>'Other Revenue'!F29</f>
        <v>£000</v>
      </c>
      <c r="G49" s="103">
        <f>'Other Revenue'!G29</f>
        <v>0</v>
      </c>
      <c r="H49" s="103">
        <f>'Other Revenue'!H29</f>
        <v>0</v>
      </c>
      <c r="I49" s="103">
        <f>'Other Revenue'!I29</f>
        <v>0</v>
      </c>
      <c r="J49" s="103">
        <f>'Other Revenue'!J29</f>
        <v>0</v>
      </c>
      <c r="K49" s="103">
        <f>'Other Revenue'!K29</f>
        <v>0</v>
      </c>
      <c r="L49" s="103">
        <f>'Other Revenue'!L29</f>
        <v>0</v>
      </c>
      <c r="M49" s="103">
        <f>'Other Revenue'!M29</f>
        <v>0</v>
      </c>
      <c r="N49" s="103">
        <f>'Other Revenue'!N29</f>
        <v>0</v>
      </c>
      <c r="O49" s="103">
        <f>'Other Revenue'!O29</f>
        <v>0</v>
      </c>
      <c r="P49" s="103">
        <f>'Other Revenue'!P29</f>
        <v>0</v>
      </c>
      <c r="Q49" s="103">
        <f>'Other Revenue'!Q29</f>
        <v>0</v>
      </c>
      <c r="R49" s="103">
        <f>'Other Revenue'!R29</f>
        <v>0</v>
      </c>
      <c r="S49" s="103">
        <f>'Other Revenue'!S29</f>
        <v>0</v>
      </c>
      <c r="T49" s="103">
        <f>'Other Revenue'!T29</f>
        <v>0</v>
      </c>
      <c r="U49" s="103">
        <f>'Other Revenue'!U29</f>
        <v>0</v>
      </c>
      <c r="V49" s="103">
        <f>'Other Revenue'!V29</f>
        <v>0</v>
      </c>
      <c r="W49" s="103">
        <f>'Other Revenue'!W29</f>
        <v>0</v>
      </c>
      <c r="X49" s="103">
        <f>'Other Revenue'!X29</f>
        <v>0</v>
      </c>
      <c r="Y49" s="103">
        <f>'Other Revenue'!Y29</f>
        <v>0</v>
      </c>
      <c r="Z49" s="103">
        <f>'Other Revenue'!Z29</f>
        <v>0</v>
      </c>
      <c r="AA49" s="103">
        <f>'Other Revenue'!AA29</f>
        <v>0</v>
      </c>
      <c r="AB49" s="103">
        <f>'Other Revenue'!AB29</f>
        <v>0</v>
      </c>
      <c r="AC49" s="104">
        <f>'Other Revenue'!AC29</f>
        <v>0</v>
      </c>
      <c r="AE49" s="105">
        <f>'Other Revenue'!AE29</f>
        <v>0</v>
      </c>
      <c r="AG49" s="105">
        <f>'Other Revenue'!AG29</f>
        <v>0</v>
      </c>
      <c r="AI49" s="105">
        <f>'Other Revenue'!AI29</f>
        <v>0</v>
      </c>
    </row>
    <row r="50" spans="2:35" outlineLevel="1" x14ac:dyDescent="0.25">
      <c r="B50" s="556" t="str">
        <f>'Line Items'!D$2409</f>
        <v>Other Revenue</v>
      </c>
      <c r="C50" s="556" t="str">
        <f>'Line Items'!D$2440</f>
        <v>Other Revenue: Other Revenue from Core Business</v>
      </c>
      <c r="D50" s="139" t="str">
        <f>'Other Revenue'!D30</f>
        <v>[Other Revenue from Core Business Line 14]</v>
      </c>
      <c r="E50" s="102"/>
      <c r="F50" s="140" t="str">
        <f>'Other Revenue'!F30</f>
        <v>£000</v>
      </c>
      <c r="G50" s="103">
        <f>'Other Revenue'!G30</f>
        <v>0</v>
      </c>
      <c r="H50" s="103">
        <f>'Other Revenue'!H30</f>
        <v>0</v>
      </c>
      <c r="I50" s="103">
        <f>'Other Revenue'!I30</f>
        <v>0</v>
      </c>
      <c r="J50" s="103">
        <f>'Other Revenue'!J30</f>
        <v>0</v>
      </c>
      <c r="K50" s="103">
        <f>'Other Revenue'!K30</f>
        <v>0</v>
      </c>
      <c r="L50" s="103">
        <f>'Other Revenue'!L30</f>
        <v>0</v>
      </c>
      <c r="M50" s="103">
        <f>'Other Revenue'!M30</f>
        <v>0</v>
      </c>
      <c r="N50" s="103">
        <f>'Other Revenue'!N30</f>
        <v>0</v>
      </c>
      <c r="O50" s="103">
        <f>'Other Revenue'!O30</f>
        <v>0</v>
      </c>
      <c r="P50" s="103">
        <f>'Other Revenue'!P30</f>
        <v>0</v>
      </c>
      <c r="Q50" s="103">
        <f>'Other Revenue'!Q30</f>
        <v>0</v>
      </c>
      <c r="R50" s="103">
        <f>'Other Revenue'!R30</f>
        <v>0</v>
      </c>
      <c r="S50" s="103">
        <f>'Other Revenue'!S30</f>
        <v>0</v>
      </c>
      <c r="T50" s="103">
        <f>'Other Revenue'!T30</f>
        <v>0</v>
      </c>
      <c r="U50" s="103">
        <f>'Other Revenue'!U30</f>
        <v>0</v>
      </c>
      <c r="V50" s="103">
        <f>'Other Revenue'!V30</f>
        <v>0</v>
      </c>
      <c r="W50" s="103">
        <f>'Other Revenue'!W30</f>
        <v>0</v>
      </c>
      <c r="X50" s="103">
        <f>'Other Revenue'!X30</f>
        <v>0</v>
      </c>
      <c r="Y50" s="103">
        <f>'Other Revenue'!Y30</f>
        <v>0</v>
      </c>
      <c r="Z50" s="103">
        <f>'Other Revenue'!Z30</f>
        <v>0</v>
      </c>
      <c r="AA50" s="103">
        <f>'Other Revenue'!AA30</f>
        <v>0</v>
      </c>
      <c r="AB50" s="103">
        <f>'Other Revenue'!AB30</f>
        <v>0</v>
      </c>
      <c r="AC50" s="104">
        <f>'Other Revenue'!AC30</f>
        <v>0</v>
      </c>
      <c r="AE50" s="105">
        <f>'Other Revenue'!AE30</f>
        <v>0</v>
      </c>
      <c r="AG50" s="105">
        <f>'Other Revenue'!AG30</f>
        <v>0</v>
      </c>
      <c r="AI50" s="105">
        <f>'Other Revenue'!AI30</f>
        <v>0</v>
      </c>
    </row>
    <row r="51" spans="2:35" outlineLevel="1" x14ac:dyDescent="0.25">
      <c r="B51" s="556" t="str">
        <f>'Line Items'!D$2409</f>
        <v>Other Revenue</v>
      </c>
      <c r="C51" s="556" t="str">
        <f>'Line Items'!D$2440</f>
        <v>Other Revenue: Other Revenue from Core Business</v>
      </c>
      <c r="D51" s="139" t="str">
        <f>'Other Revenue'!D31</f>
        <v>[Other Revenue from Core Business Line 15]</v>
      </c>
      <c r="E51" s="102"/>
      <c r="F51" s="140" t="str">
        <f>'Other Revenue'!F31</f>
        <v>£000</v>
      </c>
      <c r="G51" s="103">
        <f>'Other Revenue'!G31</f>
        <v>0</v>
      </c>
      <c r="H51" s="103">
        <f>'Other Revenue'!H31</f>
        <v>0</v>
      </c>
      <c r="I51" s="103">
        <f>'Other Revenue'!I31</f>
        <v>0</v>
      </c>
      <c r="J51" s="103">
        <f>'Other Revenue'!J31</f>
        <v>0</v>
      </c>
      <c r="K51" s="103">
        <f>'Other Revenue'!K31</f>
        <v>0</v>
      </c>
      <c r="L51" s="103">
        <f>'Other Revenue'!L31</f>
        <v>0</v>
      </c>
      <c r="M51" s="103">
        <f>'Other Revenue'!M31</f>
        <v>0</v>
      </c>
      <c r="N51" s="103">
        <f>'Other Revenue'!N31</f>
        <v>0</v>
      </c>
      <c r="O51" s="103">
        <f>'Other Revenue'!O31</f>
        <v>0</v>
      </c>
      <c r="P51" s="103">
        <f>'Other Revenue'!P31</f>
        <v>0</v>
      </c>
      <c r="Q51" s="103">
        <f>'Other Revenue'!Q31</f>
        <v>0</v>
      </c>
      <c r="R51" s="103">
        <f>'Other Revenue'!R31</f>
        <v>0</v>
      </c>
      <c r="S51" s="103">
        <f>'Other Revenue'!S31</f>
        <v>0</v>
      </c>
      <c r="T51" s="103">
        <f>'Other Revenue'!T31</f>
        <v>0</v>
      </c>
      <c r="U51" s="103">
        <f>'Other Revenue'!U31</f>
        <v>0</v>
      </c>
      <c r="V51" s="103">
        <f>'Other Revenue'!V31</f>
        <v>0</v>
      </c>
      <c r="W51" s="103">
        <f>'Other Revenue'!W31</f>
        <v>0</v>
      </c>
      <c r="X51" s="103">
        <f>'Other Revenue'!X31</f>
        <v>0</v>
      </c>
      <c r="Y51" s="103">
        <f>'Other Revenue'!Y31</f>
        <v>0</v>
      </c>
      <c r="Z51" s="103">
        <f>'Other Revenue'!Z31</f>
        <v>0</v>
      </c>
      <c r="AA51" s="103">
        <f>'Other Revenue'!AA31</f>
        <v>0</v>
      </c>
      <c r="AB51" s="103">
        <f>'Other Revenue'!AB31</f>
        <v>0</v>
      </c>
      <c r="AC51" s="104">
        <f>'Other Revenue'!AC31</f>
        <v>0</v>
      </c>
      <c r="AE51" s="105">
        <f>'Other Revenue'!AE31</f>
        <v>0</v>
      </c>
      <c r="AG51" s="105">
        <f>'Other Revenue'!AG31</f>
        <v>0</v>
      </c>
      <c r="AI51" s="105">
        <f>'Other Revenue'!AI31</f>
        <v>0</v>
      </c>
    </row>
    <row r="52" spans="2:35" outlineLevel="1" x14ac:dyDescent="0.25">
      <c r="B52" s="556" t="str">
        <f>'Line Items'!D$2409</f>
        <v>Other Revenue</v>
      </c>
      <c r="C52" s="556" t="str">
        <f>'Line Items'!D$2440</f>
        <v>Other Revenue: Other Revenue from Core Business</v>
      </c>
      <c r="D52" s="139" t="str">
        <f>'Other Revenue'!D32</f>
        <v>[Other Revenue from Core Business Line 16]</v>
      </c>
      <c r="E52" s="102"/>
      <c r="F52" s="140" t="str">
        <f>'Other Revenue'!F32</f>
        <v>£000</v>
      </c>
      <c r="G52" s="103">
        <f>'Other Revenue'!G32</f>
        <v>0</v>
      </c>
      <c r="H52" s="103">
        <f>'Other Revenue'!H32</f>
        <v>0</v>
      </c>
      <c r="I52" s="103">
        <f>'Other Revenue'!I32</f>
        <v>0</v>
      </c>
      <c r="J52" s="103">
        <f>'Other Revenue'!J32</f>
        <v>0</v>
      </c>
      <c r="K52" s="103">
        <f>'Other Revenue'!K32</f>
        <v>0</v>
      </c>
      <c r="L52" s="103">
        <f>'Other Revenue'!L32</f>
        <v>0</v>
      </c>
      <c r="M52" s="103">
        <f>'Other Revenue'!M32</f>
        <v>0</v>
      </c>
      <c r="N52" s="103">
        <f>'Other Revenue'!N32</f>
        <v>0</v>
      </c>
      <c r="O52" s="103">
        <f>'Other Revenue'!O32</f>
        <v>0</v>
      </c>
      <c r="P52" s="103">
        <f>'Other Revenue'!P32</f>
        <v>0</v>
      </c>
      <c r="Q52" s="103">
        <f>'Other Revenue'!Q32</f>
        <v>0</v>
      </c>
      <c r="R52" s="103">
        <f>'Other Revenue'!R32</f>
        <v>0</v>
      </c>
      <c r="S52" s="103">
        <f>'Other Revenue'!S32</f>
        <v>0</v>
      </c>
      <c r="T52" s="103">
        <f>'Other Revenue'!T32</f>
        <v>0</v>
      </c>
      <c r="U52" s="103">
        <f>'Other Revenue'!U32</f>
        <v>0</v>
      </c>
      <c r="V52" s="103">
        <f>'Other Revenue'!V32</f>
        <v>0</v>
      </c>
      <c r="W52" s="103">
        <f>'Other Revenue'!W32</f>
        <v>0</v>
      </c>
      <c r="X52" s="103">
        <f>'Other Revenue'!X32</f>
        <v>0</v>
      </c>
      <c r="Y52" s="103">
        <f>'Other Revenue'!Y32</f>
        <v>0</v>
      </c>
      <c r="Z52" s="103">
        <f>'Other Revenue'!Z32</f>
        <v>0</v>
      </c>
      <c r="AA52" s="103">
        <f>'Other Revenue'!AA32</f>
        <v>0</v>
      </c>
      <c r="AB52" s="103">
        <f>'Other Revenue'!AB32</f>
        <v>0</v>
      </c>
      <c r="AC52" s="104">
        <f>'Other Revenue'!AC32</f>
        <v>0</v>
      </c>
      <c r="AE52" s="105">
        <f>'Other Revenue'!AE32</f>
        <v>0</v>
      </c>
      <c r="AG52" s="105">
        <f>'Other Revenue'!AG32</f>
        <v>0</v>
      </c>
      <c r="AI52" s="105">
        <f>'Other Revenue'!AI32</f>
        <v>0</v>
      </c>
    </row>
    <row r="53" spans="2:35" outlineLevel="1" x14ac:dyDescent="0.25">
      <c r="B53" s="556" t="str">
        <f>'Line Items'!D$2409</f>
        <v>Other Revenue</v>
      </c>
      <c r="C53" s="556" t="str">
        <f>'Line Items'!D$2440</f>
        <v>Other Revenue: Other Revenue from Core Business</v>
      </c>
      <c r="D53" s="139" t="str">
        <f>'Other Revenue'!D33</f>
        <v>[Other Revenue from Core Business Line 17]</v>
      </c>
      <c r="E53" s="102"/>
      <c r="F53" s="140" t="str">
        <f>'Other Revenue'!F33</f>
        <v>£000</v>
      </c>
      <c r="G53" s="103">
        <f>'Other Revenue'!G33</f>
        <v>0</v>
      </c>
      <c r="H53" s="103">
        <f>'Other Revenue'!H33</f>
        <v>0</v>
      </c>
      <c r="I53" s="103">
        <f>'Other Revenue'!I33</f>
        <v>0</v>
      </c>
      <c r="J53" s="103">
        <f>'Other Revenue'!J33</f>
        <v>0</v>
      </c>
      <c r="K53" s="103">
        <f>'Other Revenue'!K33</f>
        <v>0</v>
      </c>
      <c r="L53" s="103">
        <f>'Other Revenue'!L33</f>
        <v>0</v>
      </c>
      <c r="M53" s="103">
        <f>'Other Revenue'!M33</f>
        <v>0</v>
      </c>
      <c r="N53" s="103">
        <f>'Other Revenue'!N33</f>
        <v>0</v>
      </c>
      <c r="O53" s="103">
        <f>'Other Revenue'!O33</f>
        <v>0</v>
      </c>
      <c r="P53" s="103">
        <f>'Other Revenue'!P33</f>
        <v>0</v>
      </c>
      <c r="Q53" s="103">
        <f>'Other Revenue'!Q33</f>
        <v>0</v>
      </c>
      <c r="R53" s="103">
        <f>'Other Revenue'!R33</f>
        <v>0</v>
      </c>
      <c r="S53" s="103">
        <f>'Other Revenue'!S33</f>
        <v>0</v>
      </c>
      <c r="T53" s="103">
        <f>'Other Revenue'!T33</f>
        <v>0</v>
      </c>
      <c r="U53" s="103">
        <f>'Other Revenue'!U33</f>
        <v>0</v>
      </c>
      <c r="V53" s="103">
        <f>'Other Revenue'!V33</f>
        <v>0</v>
      </c>
      <c r="W53" s="103">
        <f>'Other Revenue'!W33</f>
        <v>0</v>
      </c>
      <c r="X53" s="103">
        <f>'Other Revenue'!X33</f>
        <v>0</v>
      </c>
      <c r="Y53" s="103">
        <f>'Other Revenue'!Y33</f>
        <v>0</v>
      </c>
      <c r="Z53" s="103">
        <f>'Other Revenue'!Z33</f>
        <v>0</v>
      </c>
      <c r="AA53" s="103">
        <f>'Other Revenue'!AA33</f>
        <v>0</v>
      </c>
      <c r="AB53" s="103">
        <f>'Other Revenue'!AB33</f>
        <v>0</v>
      </c>
      <c r="AC53" s="104">
        <f>'Other Revenue'!AC33</f>
        <v>0</v>
      </c>
      <c r="AE53" s="105">
        <f>'Other Revenue'!AE33</f>
        <v>0</v>
      </c>
      <c r="AG53" s="105">
        <f>'Other Revenue'!AG33</f>
        <v>0</v>
      </c>
      <c r="AI53" s="105">
        <f>'Other Revenue'!AI33</f>
        <v>0</v>
      </c>
    </row>
    <row r="54" spans="2:35" outlineLevel="1" x14ac:dyDescent="0.25">
      <c r="B54" s="556" t="str">
        <f>'Line Items'!D$2409</f>
        <v>Other Revenue</v>
      </c>
      <c r="C54" s="556" t="str">
        <f>'Line Items'!D$2440</f>
        <v>Other Revenue: Other Revenue from Core Business</v>
      </c>
      <c r="D54" s="139" t="str">
        <f>'Other Revenue'!D34</f>
        <v>[Other Revenue from Core Business Line 18]</v>
      </c>
      <c r="E54" s="102"/>
      <c r="F54" s="140" t="str">
        <f>'Other Revenue'!F34</f>
        <v>£000</v>
      </c>
      <c r="G54" s="103">
        <f>'Other Revenue'!G34</f>
        <v>0</v>
      </c>
      <c r="H54" s="103">
        <f>'Other Revenue'!H34</f>
        <v>0</v>
      </c>
      <c r="I54" s="103">
        <f>'Other Revenue'!I34</f>
        <v>0</v>
      </c>
      <c r="J54" s="103">
        <f>'Other Revenue'!J34</f>
        <v>0</v>
      </c>
      <c r="K54" s="103">
        <f>'Other Revenue'!K34</f>
        <v>0</v>
      </c>
      <c r="L54" s="103">
        <f>'Other Revenue'!L34</f>
        <v>0</v>
      </c>
      <c r="M54" s="103">
        <f>'Other Revenue'!M34</f>
        <v>0</v>
      </c>
      <c r="N54" s="103">
        <f>'Other Revenue'!N34</f>
        <v>0</v>
      </c>
      <c r="O54" s="103">
        <f>'Other Revenue'!O34</f>
        <v>0</v>
      </c>
      <c r="P54" s="103">
        <f>'Other Revenue'!P34</f>
        <v>0</v>
      </c>
      <c r="Q54" s="103">
        <f>'Other Revenue'!Q34</f>
        <v>0</v>
      </c>
      <c r="R54" s="103">
        <f>'Other Revenue'!R34</f>
        <v>0</v>
      </c>
      <c r="S54" s="103">
        <f>'Other Revenue'!S34</f>
        <v>0</v>
      </c>
      <c r="T54" s="103">
        <f>'Other Revenue'!T34</f>
        <v>0</v>
      </c>
      <c r="U54" s="103">
        <f>'Other Revenue'!U34</f>
        <v>0</v>
      </c>
      <c r="V54" s="103">
        <f>'Other Revenue'!V34</f>
        <v>0</v>
      </c>
      <c r="W54" s="103">
        <f>'Other Revenue'!W34</f>
        <v>0</v>
      </c>
      <c r="X54" s="103">
        <f>'Other Revenue'!X34</f>
        <v>0</v>
      </c>
      <c r="Y54" s="103">
        <f>'Other Revenue'!Y34</f>
        <v>0</v>
      </c>
      <c r="Z54" s="103">
        <f>'Other Revenue'!Z34</f>
        <v>0</v>
      </c>
      <c r="AA54" s="103">
        <f>'Other Revenue'!AA34</f>
        <v>0</v>
      </c>
      <c r="AB54" s="103">
        <f>'Other Revenue'!AB34</f>
        <v>0</v>
      </c>
      <c r="AC54" s="104">
        <f>'Other Revenue'!AC34</f>
        <v>0</v>
      </c>
      <c r="AE54" s="105">
        <f>'Other Revenue'!AE34</f>
        <v>0</v>
      </c>
      <c r="AG54" s="105">
        <f>'Other Revenue'!AG34</f>
        <v>0</v>
      </c>
      <c r="AI54" s="105">
        <f>'Other Revenue'!AI34</f>
        <v>0</v>
      </c>
    </row>
    <row r="55" spans="2:35" outlineLevel="1" x14ac:dyDescent="0.25">
      <c r="B55" s="556" t="str">
        <f>'Line Items'!D$2409</f>
        <v>Other Revenue</v>
      </c>
      <c r="C55" s="556" t="str">
        <f>'Line Items'!D$2440</f>
        <v>Other Revenue: Other Revenue from Core Business</v>
      </c>
      <c r="D55" s="139" t="str">
        <f>'Other Revenue'!D35</f>
        <v>[Other Revenue from Core Business Line 19]</v>
      </c>
      <c r="E55" s="102"/>
      <c r="F55" s="140" t="str">
        <f>'Other Revenue'!F35</f>
        <v>£000</v>
      </c>
      <c r="G55" s="103">
        <f>'Other Revenue'!G35</f>
        <v>0</v>
      </c>
      <c r="H55" s="103">
        <f>'Other Revenue'!H35</f>
        <v>0</v>
      </c>
      <c r="I55" s="103">
        <f>'Other Revenue'!I35</f>
        <v>0</v>
      </c>
      <c r="J55" s="103">
        <f>'Other Revenue'!J35</f>
        <v>0</v>
      </c>
      <c r="K55" s="103">
        <f>'Other Revenue'!K35</f>
        <v>0</v>
      </c>
      <c r="L55" s="103">
        <f>'Other Revenue'!L35</f>
        <v>0</v>
      </c>
      <c r="M55" s="103">
        <f>'Other Revenue'!M35</f>
        <v>0</v>
      </c>
      <c r="N55" s="103">
        <f>'Other Revenue'!N35</f>
        <v>0</v>
      </c>
      <c r="O55" s="103">
        <f>'Other Revenue'!O35</f>
        <v>0</v>
      </c>
      <c r="P55" s="103">
        <f>'Other Revenue'!P35</f>
        <v>0</v>
      </c>
      <c r="Q55" s="103">
        <f>'Other Revenue'!Q35</f>
        <v>0</v>
      </c>
      <c r="R55" s="103">
        <f>'Other Revenue'!R35</f>
        <v>0</v>
      </c>
      <c r="S55" s="103">
        <f>'Other Revenue'!S35</f>
        <v>0</v>
      </c>
      <c r="T55" s="103">
        <f>'Other Revenue'!T35</f>
        <v>0</v>
      </c>
      <c r="U55" s="103">
        <f>'Other Revenue'!U35</f>
        <v>0</v>
      </c>
      <c r="V55" s="103">
        <f>'Other Revenue'!V35</f>
        <v>0</v>
      </c>
      <c r="W55" s="103">
        <f>'Other Revenue'!W35</f>
        <v>0</v>
      </c>
      <c r="X55" s="103">
        <f>'Other Revenue'!X35</f>
        <v>0</v>
      </c>
      <c r="Y55" s="103">
        <f>'Other Revenue'!Y35</f>
        <v>0</v>
      </c>
      <c r="Z55" s="103">
        <f>'Other Revenue'!Z35</f>
        <v>0</v>
      </c>
      <c r="AA55" s="103">
        <f>'Other Revenue'!AA35</f>
        <v>0</v>
      </c>
      <c r="AB55" s="103">
        <f>'Other Revenue'!AB35</f>
        <v>0</v>
      </c>
      <c r="AC55" s="104">
        <f>'Other Revenue'!AC35</f>
        <v>0</v>
      </c>
      <c r="AE55" s="105">
        <f>'Other Revenue'!AE35</f>
        <v>0</v>
      </c>
      <c r="AG55" s="105">
        <f>'Other Revenue'!AG35</f>
        <v>0</v>
      </c>
      <c r="AI55" s="105">
        <f>'Other Revenue'!AI35</f>
        <v>0</v>
      </c>
    </row>
    <row r="56" spans="2:35" outlineLevel="1" x14ac:dyDescent="0.25">
      <c r="B56" s="556" t="str">
        <f>'Line Items'!D$2409</f>
        <v>Other Revenue</v>
      </c>
      <c r="C56" s="556" t="str">
        <f>'Line Items'!D$2440</f>
        <v>Other Revenue: Other Revenue from Core Business</v>
      </c>
      <c r="D56" s="139" t="str">
        <f>'Other Revenue'!D36</f>
        <v>[Other Revenue from Core Business Line 20]</v>
      </c>
      <c r="E56" s="102"/>
      <c r="F56" s="140" t="str">
        <f>'Other Revenue'!F36</f>
        <v>£000</v>
      </c>
      <c r="G56" s="103">
        <f>'Other Revenue'!G36</f>
        <v>0</v>
      </c>
      <c r="H56" s="103">
        <f>'Other Revenue'!H36</f>
        <v>0</v>
      </c>
      <c r="I56" s="103">
        <f>'Other Revenue'!I36</f>
        <v>0</v>
      </c>
      <c r="J56" s="103">
        <f>'Other Revenue'!J36</f>
        <v>0</v>
      </c>
      <c r="K56" s="103">
        <f>'Other Revenue'!K36</f>
        <v>0</v>
      </c>
      <c r="L56" s="103">
        <f>'Other Revenue'!L36</f>
        <v>0</v>
      </c>
      <c r="M56" s="103">
        <f>'Other Revenue'!M36</f>
        <v>0</v>
      </c>
      <c r="N56" s="103">
        <f>'Other Revenue'!N36</f>
        <v>0</v>
      </c>
      <c r="O56" s="103">
        <f>'Other Revenue'!O36</f>
        <v>0</v>
      </c>
      <c r="P56" s="103">
        <f>'Other Revenue'!P36</f>
        <v>0</v>
      </c>
      <c r="Q56" s="103">
        <f>'Other Revenue'!Q36</f>
        <v>0</v>
      </c>
      <c r="R56" s="103">
        <f>'Other Revenue'!R36</f>
        <v>0</v>
      </c>
      <c r="S56" s="103">
        <f>'Other Revenue'!S36</f>
        <v>0</v>
      </c>
      <c r="T56" s="103">
        <f>'Other Revenue'!T36</f>
        <v>0</v>
      </c>
      <c r="U56" s="103">
        <f>'Other Revenue'!U36</f>
        <v>0</v>
      </c>
      <c r="V56" s="103">
        <f>'Other Revenue'!V36</f>
        <v>0</v>
      </c>
      <c r="W56" s="103">
        <f>'Other Revenue'!W36</f>
        <v>0</v>
      </c>
      <c r="X56" s="103">
        <f>'Other Revenue'!X36</f>
        <v>0</v>
      </c>
      <c r="Y56" s="103">
        <f>'Other Revenue'!Y36</f>
        <v>0</v>
      </c>
      <c r="Z56" s="103">
        <f>'Other Revenue'!Z36</f>
        <v>0</v>
      </c>
      <c r="AA56" s="103">
        <f>'Other Revenue'!AA36</f>
        <v>0</v>
      </c>
      <c r="AB56" s="103">
        <f>'Other Revenue'!AB36</f>
        <v>0</v>
      </c>
      <c r="AC56" s="104">
        <f>'Other Revenue'!AC36</f>
        <v>0</v>
      </c>
      <c r="AE56" s="105">
        <f>'Other Revenue'!AE36</f>
        <v>0</v>
      </c>
      <c r="AG56" s="105">
        <f>'Other Revenue'!AG36</f>
        <v>0</v>
      </c>
      <c r="AI56" s="105">
        <f>'Other Revenue'!AI36</f>
        <v>0</v>
      </c>
    </row>
    <row r="57" spans="2:35" outlineLevel="1" x14ac:dyDescent="0.25">
      <c r="B57" s="556" t="str">
        <f>'Line Items'!D$2409</f>
        <v>Other Revenue</v>
      </c>
      <c r="C57" s="556" t="str">
        <f>'Line Items'!D$2440</f>
        <v>Other Revenue: Other Revenue from Core Business</v>
      </c>
      <c r="D57" s="139" t="str">
        <f>'Other Revenue'!D37</f>
        <v>[Other Revenue from Core Business Line 21]</v>
      </c>
      <c r="E57" s="102"/>
      <c r="F57" s="140" t="str">
        <f>'Other Revenue'!F37</f>
        <v>£000</v>
      </c>
      <c r="G57" s="103">
        <f>'Other Revenue'!G37</f>
        <v>0</v>
      </c>
      <c r="H57" s="103">
        <f>'Other Revenue'!H37</f>
        <v>0</v>
      </c>
      <c r="I57" s="103">
        <f>'Other Revenue'!I37</f>
        <v>0</v>
      </c>
      <c r="J57" s="103">
        <f>'Other Revenue'!J37</f>
        <v>0</v>
      </c>
      <c r="K57" s="103">
        <f>'Other Revenue'!K37</f>
        <v>0</v>
      </c>
      <c r="L57" s="103">
        <f>'Other Revenue'!L37</f>
        <v>0</v>
      </c>
      <c r="M57" s="103">
        <f>'Other Revenue'!M37</f>
        <v>0</v>
      </c>
      <c r="N57" s="103">
        <f>'Other Revenue'!N37</f>
        <v>0</v>
      </c>
      <c r="O57" s="103">
        <f>'Other Revenue'!O37</f>
        <v>0</v>
      </c>
      <c r="P57" s="103">
        <f>'Other Revenue'!P37</f>
        <v>0</v>
      </c>
      <c r="Q57" s="103">
        <f>'Other Revenue'!Q37</f>
        <v>0</v>
      </c>
      <c r="R57" s="103">
        <f>'Other Revenue'!R37</f>
        <v>0</v>
      </c>
      <c r="S57" s="103">
        <f>'Other Revenue'!S37</f>
        <v>0</v>
      </c>
      <c r="T57" s="103">
        <f>'Other Revenue'!T37</f>
        <v>0</v>
      </c>
      <c r="U57" s="103">
        <f>'Other Revenue'!U37</f>
        <v>0</v>
      </c>
      <c r="V57" s="103">
        <f>'Other Revenue'!V37</f>
        <v>0</v>
      </c>
      <c r="W57" s="103">
        <f>'Other Revenue'!W37</f>
        <v>0</v>
      </c>
      <c r="X57" s="103">
        <f>'Other Revenue'!X37</f>
        <v>0</v>
      </c>
      <c r="Y57" s="103">
        <f>'Other Revenue'!Y37</f>
        <v>0</v>
      </c>
      <c r="Z57" s="103">
        <f>'Other Revenue'!Z37</f>
        <v>0</v>
      </c>
      <c r="AA57" s="103">
        <f>'Other Revenue'!AA37</f>
        <v>0</v>
      </c>
      <c r="AB57" s="103">
        <f>'Other Revenue'!AB37</f>
        <v>0</v>
      </c>
      <c r="AC57" s="104">
        <f>'Other Revenue'!AC37</f>
        <v>0</v>
      </c>
      <c r="AE57" s="105">
        <f>'Other Revenue'!AE37</f>
        <v>0</v>
      </c>
      <c r="AG57" s="105">
        <f>'Other Revenue'!AG37</f>
        <v>0</v>
      </c>
      <c r="AI57" s="105">
        <f>'Other Revenue'!AI37</f>
        <v>0</v>
      </c>
    </row>
    <row r="58" spans="2:35" outlineLevel="1" x14ac:dyDescent="0.25">
      <c r="B58" s="556" t="str">
        <f>'Line Items'!D$2409</f>
        <v>Other Revenue</v>
      </c>
      <c r="C58" s="556" t="str">
        <f>'Line Items'!D$2440</f>
        <v>Other Revenue: Other Revenue from Core Business</v>
      </c>
      <c r="D58" s="139" t="str">
        <f>'Other Revenue'!D38</f>
        <v>[Other Revenue from Core Business Line 22]</v>
      </c>
      <c r="E58" s="102"/>
      <c r="F58" s="140" t="str">
        <f>'Other Revenue'!F38</f>
        <v>£000</v>
      </c>
      <c r="G58" s="103">
        <f>'Other Revenue'!G38</f>
        <v>0</v>
      </c>
      <c r="H58" s="103">
        <f>'Other Revenue'!H38</f>
        <v>0</v>
      </c>
      <c r="I58" s="103">
        <f>'Other Revenue'!I38</f>
        <v>0</v>
      </c>
      <c r="J58" s="103">
        <f>'Other Revenue'!J38</f>
        <v>0</v>
      </c>
      <c r="K58" s="103">
        <f>'Other Revenue'!K38</f>
        <v>0</v>
      </c>
      <c r="L58" s="103">
        <f>'Other Revenue'!L38</f>
        <v>0</v>
      </c>
      <c r="M58" s="103">
        <f>'Other Revenue'!M38</f>
        <v>0</v>
      </c>
      <c r="N58" s="103">
        <f>'Other Revenue'!N38</f>
        <v>0</v>
      </c>
      <c r="O58" s="103">
        <f>'Other Revenue'!O38</f>
        <v>0</v>
      </c>
      <c r="P58" s="103">
        <f>'Other Revenue'!P38</f>
        <v>0</v>
      </c>
      <c r="Q58" s="103">
        <f>'Other Revenue'!Q38</f>
        <v>0</v>
      </c>
      <c r="R58" s="103">
        <f>'Other Revenue'!R38</f>
        <v>0</v>
      </c>
      <c r="S58" s="103">
        <f>'Other Revenue'!S38</f>
        <v>0</v>
      </c>
      <c r="T58" s="103">
        <f>'Other Revenue'!T38</f>
        <v>0</v>
      </c>
      <c r="U58" s="103">
        <f>'Other Revenue'!U38</f>
        <v>0</v>
      </c>
      <c r="V58" s="103">
        <f>'Other Revenue'!V38</f>
        <v>0</v>
      </c>
      <c r="W58" s="103">
        <f>'Other Revenue'!W38</f>
        <v>0</v>
      </c>
      <c r="X58" s="103">
        <f>'Other Revenue'!X38</f>
        <v>0</v>
      </c>
      <c r="Y58" s="103">
        <f>'Other Revenue'!Y38</f>
        <v>0</v>
      </c>
      <c r="Z58" s="103">
        <f>'Other Revenue'!Z38</f>
        <v>0</v>
      </c>
      <c r="AA58" s="103">
        <f>'Other Revenue'!AA38</f>
        <v>0</v>
      </c>
      <c r="AB58" s="103">
        <f>'Other Revenue'!AB38</f>
        <v>0</v>
      </c>
      <c r="AC58" s="104">
        <f>'Other Revenue'!AC38</f>
        <v>0</v>
      </c>
      <c r="AE58" s="105">
        <f>'Other Revenue'!AE38</f>
        <v>0</v>
      </c>
      <c r="AG58" s="105">
        <f>'Other Revenue'!AG38</f>
        <v>0</v>
      </c>
      <c r="AI58" s="105">
        <f>'Other Revenue'!AI38</f>
        <v>0</v>
      </c>
    </row>
    <row r="59" spans="2:35" outlineLevel="1" x14ac:dyDescent="0.25">
      <c r="B59" s="556" t="str">
        <f>'Line Items'!D$2409</f>
        <v>Other Revenue</v>
      </c>
      <c r="C59" s="556" t="str">
        <f>'Line Items'!D$2440</f>
        <v>Other Revenue: Other Revenue from Core Business</v>
      </c>
      <c r="D59" s="139" t="str">
        <f>'Other Revenue'!D39</f>
        <v>[Other Revenue from Core Business Line 23]</v>
      </c>
      <c r="E59" s="102"/>
      <c r="F59" s="140" t="str">
        <f>'Other Revenue'!F39</f>
        <v>£000</v>
      </c>
      <c r="G59" s="103">
        <f>'Other Revenue'!G39</f>
        <v>0</v>
      </c>
      <c r="H59" s="103">
        <f>'Other Revenue'!H39</f>
        <v>0</v>
      </c>
      <c r="I59" s="103">
        <f>'Other Revenue'!I39</f>
        <v>0</v>
      </c>
      <c r="J59" s="103">
        <f>'Other Revenue'!J39</f>
        <v>0</v>
      </c>
      <c r="K59" s="103">
        <f>'Other Revenue'!K39</f>
        <v>0</v>
      </c>
      <c r="L59" s="103">
        <f>'Other Revenue'!L39</f>
        <v>0</v>
      </c>
      <c r="M59" s="103">
        <f>'Other Revenue'!M39</f>
        <v>0</v>
      </c>
      <c r="N59" s="103">
        <f>'Other Revenue'!N39</f>
        <v>0</v>
      </c>
      <c r="O59" s="103">
        <f>'Other Revenue'!O39</f>
        <v>0</v>
      </c>
      <c r="P59" s="103">
        <f>'Other Revenue'!P39</f>
        <v>0</v>
      </c>
      <c r="Q59" s="103">
        <f>'Other Revenue'!Q39</f>
        <v>0</v>
      </c>
      <c r="R59" s="103">
        <f>'Other Revenue'!R39</f>
        <v>0</v>
      </c>
      <c r="S59" s="103">
        <f>'Other Revenue'!S39</f>
        <v>0</v>
      </c>
      <c r="T59" s="103">
        <f>'Other Revenue'!T39</f>
        <v>0</v>
      </c>
      <c r="U59" s="103">
        <f>'Other Revenue'!U39</f>
        <v>0</v>
      </c>
      <c r="V59" s="103">
        <f>'Other Revenue'!V39</f>
        <v>0</v>
      </c>
      <c r="W59" s="103">
        <f>'Other Revenue'!W39</f>
        <v>0</v>
      </c>
      <c r="X59" s="103">
        <f>'Other Revenue'!X39</f>
        <v>0</v>
      </c>
      <c r="Y59" s="103">
        <f>'Other Revenue'!Y39</f>
        <v>0</v>
      </c>
      <c r="Z59" s="103">
        <f>'Other Revenue'!Z39</f>
        <v>0</v>
      </c>
      <c r="AA59" s="103">
        <f>'Other Revenue'!AA39</f>
        <v>0</v>
      </c>
      <c r="AB59" s="103">
        <f>'Other Revenue'!AB39</f>
        <v>0</v>
      </c>
      <c r="AC59" s="104">
        <f>'Other Revenue'!AC39</f>
        <v>0</v>
      </c>
      <c r="AE59" s="105">
        <f>'Other Revenue'!AE39</f>
        <v>0</v>
      </c>
      <c r="AG59" s="105">
        <f>'Other Revenue'!AG39</f>
        <v>0</v>
      </c>
      <c r="AI59" s="105">
        <f>'Other Revenue'!AI39</f>
        <v>0</v>
      </c>
    </row>
    <row r="60" spans="2:35" outlineLevel="1" x14ac:dyDescent="0.25">
      <c r="B60" s="556" t="str">
        <f>'Line Items'!D$2409</f>
        <v>Other Revenue</v>
      </c>
      <c r="C60" s="556" t="str">
        <f>'Line Items'!D$2440</f>
        <v>Other Revenue: Other Revenue from Core Business</v>
      </c>
      <c r="D60" s="139" t="str">
        <f>'Other Revenue'!D40</f>
        <v>[Other Revenue from Core Business Line 24]</v>
      </c>
      <c r="E60" s="102"/>
      <c r="F60" s="140" t="str">
        <f>'Other Revenue'!F40</f>
        <v>£000</v>
      </c>
      <c r="G60" s="103">
        <f>'Other Revenue'!G40</f>
        <v>0</v>
      </c>
      <c r="H60" s="103">
        <f>'Other Revenue'!H40</f>
        <v>0</v>
      </c>
      <c r="I60" s="103">
        <f>'Other Revenue'!I40</f>
        <v>0</v>
      </c>
      <c r="J60" s="103">
        <f>'Other Revenue'!J40</f>
        <v>0</v>
      </c>
      <c r="K60" s="103">
        <f>'Other Revenue'!K40</f>
        <v>0</v>
      </c>
      <c r="L60" s="103">
        <f>'Other Revenue'!L40</f>
        <v>0</v>
      </c>
      <c r="M60" s="103">
        <f>'Other Revenue'!M40</f>
        <v>0</v>
      </c>
      <c r="N60" s="103">
        <f>'Other Revenue'!N40</f>
        <v>0</v>
      </c>
      <c r="O60" s="103">
        <f>'Other Revenue'!O40</f>
        <v>0</v>
      </c>
      <c r="P60" s="103">
        <f>'Other Revenue'!P40</f>
        <v>0</v>
      </c>
      <c r="Q60" s="103">
        <f>'Other Revenue'!Q40</f>
        <v>0</v>
      </c>
      <c r="R60" s="103">
        <f>'Other Revenue'!R40</f>
        <v>0</v>
      </c>
      <c r="S60" s="103">
        <f>'Other Revenue'!S40</f>
        <v>0</v>
      </c>
      <c r="T60" s="103">
        <f>'Other Revenue'!T40</f>
        <v>0</v>
      </c>
      <c r="U60" s="103">
        <f>'Other Revenue'!U40</f>
        <v>0</v>
      </c>
      <c r="V60" s="103">
        <f>'Other Revenue'!V40</f>
        <v>0</v>
      </c>
      <c r="W60" s="103">
        <f>'Other Revenue'!W40</f>
        <v>0</v>
      </c>
      <c r="X60" s="103">
        <f>'Other Revenue'!X40</f>
        <v>0</v>
      </c>
      <c r="Y60" s="103">
        <f>'Other Revenue'!Y40</f>
        <v>0</v>
      </c>
      <c r="Z60" s="103">
        <f>'Other Revenue'!Z40</f>
        <v>0</v>
      </c>
      <c r="AA60" s="103">
        <f>'Other Revenue'!AA40</f>
        <v>0</v>
      </c>
      <c r="AB60" s="103">
        <f>'Other Revenue'!AB40</f>
        <v>0</v>
      </c>
      <c r="AC60" s="104">
        <f>'Other Revenue'!AC40</f>
        <v>0</v>
      </c>
      <c r="AE60" s="105">
        <f>'Other Revenue'!AE40</f>
        <v>0</v>
      </c>
      <c r="AG60" s="105">
        <f>'Other Revenue'!AG40</f>
        <v>0</v>
      </c>
      <c r="AI60" s="105">
        <f>'Other Revenue'!AI40</f>
        <v>0</v>
      </c>
    </row>
    <row r="61" spans="2:35" outlineLevel="1" x14ac:dyDescent="0.25">
      <c r="B61" s="556" t="str">
        <f>'Line Items'!D$2409</f>
        <v>Other Revenue</v>
      </c>
      <c r="C61" s="556" t="str">
        <f>'Line Items'!D$2440</f>
        <v>Other Revenue: Other Revenue from Core Business</v>
      </c>
      <c r="D61" s="570" t="str">
        <f>'Other Revenue'!D41</f>
        <v>[Other Revenue from Core Business Line 25]</v>
      </c>
      <c r="E61" s="571"/>
      <c r="F61" s="572" t="str">
        <f>'Other Revenue'!F41</f>
        <v>£000</v>
      </c>
      <c r="G61" s="573">
        <f>'Other Revenue'!G41</f>
        <v>0</v>
      </c>
      <c r="H61" s="573">
        <f>'Other Revenue'!H41</f>
        <v>0</v>
      </c>
      <c r="I61" s="573">
        <f>'Other Revenue'!I41</f>
        <v>0</v>
      </c>
      <c r="J61" s="573">
        <f>'Other Revenue'!J41</f>
        <v>0</v>
      </c>
      <c r="K61" s="573">
        <f>'Other Revenue'!K41</f>
        <v>0</v>
      </c>
      <c r="L61" s="573">
        <f>'Other Revenue'!L41</f>
        <v>0</v>
      </c>
      <c r="M61" s="573">
        <f>'Other Revenue'!M41</f>
        <v>0</v>
      </c>
      <c r="N61" s="573">
        <f>'Other Revenue'!N41</f>
        <v>0</v>
      </c>
      <c r="O61" s="573">
        <f>'Other Revenue'!O41</f>
        <v>0</v>
      </c>
      <c r="P61" s="573">
        <f>'Other Revenue'!P41</f>
        <v>0</v>
      </c>
      <c r="Q61" s="573">
        <f>'Other Revenue'!Q41</f>
        <v>0</v>
      </c>
      <c r="R61" s="573">
        <f>'Other Revenue'!R41</f>
        <v>0</v>
      </c>
      <c r="S61" s="573">
        <f>'Other Revenue'!S41</f>
        <v>0</v>
      </c>
      <c r="T61" s="573">
        <f>'Other Revenue'!T41</f>
        <v>0</v>
      </c>
      <c r="U61" s="573">
        <f>'Other Revenue'!U41</f>
        <v>0</v>
      </c>
      <c r="V61" s="573">
        <f>'Other Revenue'!V41</f>
        <v>0</v>
      </c>
      <c r="W61" s="573">
        <f>'Other Revenue'!W41</f>
        <v>0</v>
      </c>
      <c r="X61" s="573">
        <f>'Other Revenue'!X41</f>
        <v>0</v>
      </c>
      <c r="Y61" s="573">
        <f>'Other Revenue'!Y41</f>
        <v>0</v>
      </c>
      <c r="Z61" s="573">
        <f>'Other Revenue'!Z41</f>
        <v>0</v>
      </c>
      <c r="AA61" s="573">
        <f>'Other Revenue'!AA41</f>
        <v>0</v>
      </c>
      <c r="AB61" s="573">
        <f>'Other Revenue'!AB41</f>
        <v>0</v>
      </c>
      <c r="AC61" s="574">
        <f>'Other Revenue'!AC41</f>
        <v>0</v>
      </c>
      <c r="AE61" s="575">
        <f>'Other Revenue'!AE41</f>
        <v>0</v>
      </c>
      <c r="AG61" s="575">
        <f>'Other Revenue'!AG41</f>
        <v>0</v>
      </c>
      <c r="AI61" s="575">
        <f>'Other Revenue'!AI41</f>
        <v>0</v>
      </c>
    </row>
    <row r="62" spans="2:35" outlineLevel="1" x14ac:dyDescent="0.25">
      <c r="B62" s="556" t="str">
        <f>'Line Items'!D$2409</f>
        <v>Other Revenue</v>
      </c>
      <c r="C62" s="556" t="str">
        <f>'Line Items'!D$2441</f>
        <v>Other Revenue: Revenue from Station Access Offcharged</v>
      </c>
      <c r="D62" s="570" t="str">
        <f>'Other Revenue'!D299</f>
        <v>Station Access Income Long Term Charges</v>
      </c>
      <c r="E62" s="571"/>
      <c r="F62" s="572" t="str">
        <f>'Other Revenue'!F299</f>
        <v>£000</v>
      </c>
      <c r="G62" s="573">
        <f>'Other Revenue'!G299</f>
        <v>0</v>
      </c>
      <c r="H62" s="573">
        <f>'Other Revenue'!H299</f>
        <v>0</v>
      </c>
      <c r="I62" s="573">
        <f>'Other Revenue'!I299</f>
        <v>0</v>
      </c>
      <c r="J62" s="573">
        <f>'Other Revenue'!J299</f>
        <v>0</v>
      </c>
      <c r="K62" s="573">
        <f>'Other Revenue'!K299</f>
        <v>0</v>
      </c>
      <c r="L62" s="573">
        <f>'Other Revenue'!L299</f>
        <v>0</v>
      </c>
      <c r="M62" s="573">
        <f>'Other Revenue'!M299</f>
        <v>0</v>
      </c>
      <c r="N62" s="573">
        <f>'Other Revenue'!N299</f>
        <v>0</v>
      </c>
      <c r="O62" s="573">
        <f>'Other Revenue'!O299</f>
        <v>0</v>
      </c>
      <c r="P62" s="573">
        <f>'Other Revenue'!P299</f>
        <v>0</v>
      </c>
      <c r="Q62" s="573">
        <f>'Other Revenue'!Q299</f>
        <v>0</v>
      </c>
      <c r="R62" s="573">
        <f>'Other Revenue'!R299</f>
        <v>0</v>
      </c>
      <c r="S62" s="573">
        <f>'Other Revenue'!S299</f>
        <v>0</v>
      </c>
      <c r="T62" s="573">
        <f>'Other Revenue'!T299</f>
        <v>0</v>
      </c>
      <c r="U62" s="573">
        <f>'Other Revenue'!U299</f>
        <v>0</v>
      </c>
      <c r="V62" s="573">
        <f>'Other Revenue'!V299</f>
        <v>0</v>
      </c>
      <c r="W62" s="573">
        <f>'Other Revenue'!W299</f>
        <v>0</v>
      </c>
      <c r="X62" s="573">
        <f>'Other Revenue'!X299</f>
        <v>0</v>
      </c>
      <c r="Y62" s="573">
        <f>'Other Revenue'!Y299</f>
        <v>0</v>
      </c>
      <c r="Z62" s="573">
        <f>'Other Revenue'!Z299</f>
        <v>0</v>
      </c>
      <c r="AA62" s="573">
        <f>'Other Revenue'!AA299</f>
        <v>0</v>
      </c>
      <c r="AB62" s="573">
        <f>'Other Revenue'!AB299</f>
        <v>0</v>
      </c>
      <c r="AC62" s="574">
        <f>'Other Revenue'!AC299</f>
        <v>0</v>
      </c>
      <c r="AE62" s="575">
        <f>'Other Revenue'!AE299</f>
        <v>0</v>
      </c>
      <c r="AG62" s="575">
        <f>'Other Revenue'!AG299</f>
        <v>0</v>
      </c>
      <c r="AI62" s="575">
        <f>'Other Revenue'!AI299</f>
        <v>0</v>
      </c>
    </row>
    <row r="63" spans="2:35" outlineLevel="1" x14ac:dyDescent="0.25">
      <c r="B63" s="556" t="str">
        <f>'Line Items'!D$2409</f>
        <v>Other Revenue</v>
      </c>
      <c r="C63" s="556" t="str">
        <f>'Line Items'!D$2441</f>
        <v>Other Revenue: Revenue from Station Access Offcharged</v>
      </c>
      <c r="D63" s="576" t="str">
        <f>'Other Revenue'!D553</f>
        <v>Station Access Income Qualifying Expenditure</v>
      </c>
      <c r="E63" s="577"/>
      <c r="F63" s="578" t="str">
        <f>'Other Revenue'!F553</f>
        <v>£000</v>
      </c>
      <c r="G63" s="579">
        <f>'Other Revenue'!G553</f>
        <v>0</v>
      </c>
      <c r="H63" s="579">
        <f>'Other Revenue'!H553</f>
        <v>0</v>
      </c>
      <c r="I63" s="579">
        <f>'Other Revenue'!I553</f>
        <v>0</v>
      </c>
      <c r="J63" s="579">
        <f>'Other Revenue'!J553</f>
        <v>0</v>
      </c>
      <c r="K63" s="579">
        <f>'Other Revenue'!K553</f>
        <v>0</v>
      </c>
      <c r="L63" s="579">
        <f>'Other Revenue'!L553</f>
        <v>0</v>
      </c>
      <c r="M63" s="579">
        <f>'Other Revenue'!M553</f>
        <v>0</v>
      </c>
      <c r="N63" s="579">
        <f>'Other Revenue'!N553</f>
        <v>0</v>
      </c>
      <c r="O63" s="579">
        <f>'Other Revenue'!O553</f>
        <v>0</v>
      </c>
      <c r="P63" s="579">
        <f>'Other Revenue'!P553</f>
        <v>0</v>
      </c>
      <c r="Q63" s="579">
        <f>'Other Revenue'!Q553</f>
        <v>0</v>
      </c>
      <c r="R63" s="579">
        <f>'Other Revenue'!R553</f>
        <v>0</v>
      </c>
      <c r="S63" s="579">
        <f>'Other Revenue'!S553</f>
        <v>0</v>
      </c>
      <c r="T63" s="579">
        <f>'Other Revenue'!T553</f>
        <v>0</v>
      </c>
      <c r="U63" s="579">
        <f>'Other Revenue'!U553</f>
        <v>0</v>
      </c>
      <c r="V63" s="579">
        <f>'Other Revenue'!V553</f>
        <v>0</v>
      </c>
      <c r="W63" s="579">
        <f>'Other Revenue'!W553</f>
        <v>0</v>
      </c>
      <c r="X63" s="579">
        <f>'Other Revenue'!X553</f>
        <v>0</v>
      </c>
      <c r="Y63" s="579">
        <f>'Other Revenue'!Y553</f>
        <v>0</v>
      </c>
      <c r="Z63" s="579">
        <f>'Other Revenue'!Z553</f>
        <v>0</v>
      </c>
      <c r="AA63" s="579">
        <f>'Other Revenue'!AA553</f>
        <v>0</v>
      </c>
      <c r="AB63" s="579">
        <f>'Other Revenue'!AB553</f>
        <v>0</v>
      </c>
      <c r="AC63" s="580">
        <f>'Other Revenue'!AC553</f>
        <v>0</v>
      </c>
      <c r="AE63" s="581">
        <f>'Other Revenue'!AE553</f>
        <v>0</v>
      </c>
      <c r="AG63" s="581">
        <f>'Other Revenue'!AG553</f>
        <v>0</v>
      </c>
      <c r="AI63" s="581">
        <f>'Other Revenue'!AI553</f>
        <v>0</v>
      </c>
    </row>
    <row r="64" spans="2:35" outlineLevel="1" x14ac:dyDescent="0.25">
      <c r="B64" s="556" t="str">
        <f>'Line Items'!D$2409</f>
        <v>Other Revenue</v>
      </c>
      <c r="C64" s="556" t="str">
        <f>'Line Items'!D$2442</f>
        <v>Other Revenue: Revenue from Other Costs Offcharged</v>
      </c>
      <c r="D64" s="139" t="str">
        <f>'Other Revenue'!D559</f>
        <v>Station Services</v>
      </c>
      <c r="E64" s="102"/>
      <c r="F64" s="140" t="str">
        <f>'Other Revenue'!F559</f>
        <v>£000</v>
      </c>
      <c r="G64" s="103">
        <f>'Other Revenue'!G559</f>
        <v>0</v>
      </c>
      <c r="H64" s="103">
        <f>'Other Revenue'!H559</f>
        <v>0</v>
      </c>
      <c r="I64" s="103">
        <f>'Other Revenue'!I559</f>
        <v>0</v>
      </c>
      <c r="J64" s="103">
        <f>'Other Revenue'!J559</f>
        <v>0</v>
      </c>
      <c r="K64" s="103">
        <f>'Other Revenue'!K559</f>
        <v>0</v>
      </c>
      <c r="L64" s="103">
        <f>'Other Revenue'!L559</f>
        <v>0</v>
      </c>
      <c r="M64" s="103">
        <f>'Other Revenue'!M559</f>
        <v>0</v>
      </c>
      <c r="N64" s="103">
        <f>'Other Revenue'!N559</f>
        <v>0</v>
      </c>
      <c r="O64" s="103">
        <f>'Other Revenue'!O559</f>
        <v>0</v>
      </c>
      <c r="P64" s="103">
        <f>'Other Revenue'!P559</f>
        <v>0</v>
      </c>
      <c r="Q64" s="103">
        <f>'Other Revenue'!Q559</f>
        <v>0</v>
      </c>
      <c r="R64" s="103">
        <f>'Other Revenue'!R559</f>
        <v>0</v>
      </c>
      <c r="S64" s="103">
        <f>'Other Revenue'!S559</f>
        <v>0</v>
      </c>
      <c r="T64" s="103">
        <f>'Other Revenue'!T559</f>
        <v>0</v>
      </c>
      <c r="U64" s="103">
        <f>'Other Revenue'!U559</f>
        <v>0</v>
      </c>
      <c r="V64" s="103">
        <f>'Other Revenue'!V559</f>
        <v>0</v>
      </c>
      <c r="W64" s="103">
        <f>'Other Revenue'!W559</f>
        <v>0</v>
      </c>
      <c r="X64" s="103">
        <f>'Other Revenue'!X559</f>
        <v>0</v>
      </c>
      <c r="Y64" s="103">
        <f>'Other Revenue'!Y559</f>
        <v>0</v>
      </c>
      <c r="Z64" s="103">
        <f>'Other Revenue'!Z559</f>
        <v>0</v>
      </c>
      <c r="AA64" s="103">
        <f>'Other Revenue'!AA559</f>
        <v>0</v>
      </c>
      <c r="AB64" s="103">
        <f>'Other Revenue'!AB559</f>
        <v>0</v>
      </c>
      <c r="AC64" s="104">
        <f>'Other Revenue'!AC559</f>
        <v>0</v>
      </c>
      <c r="AE64" s="105">
        <f>'Other Revenue'!AE559</f>
        <v>0</v>
      </c>
      <c r="AG64" s="105">
        <f>'Other Revenue'!AG559</f>
        <v>0</v>
      </c>
      <c r="AI64" s="105">
        <f>'Other Revenue'!AI559</f>
        <v>0</v>
      </c>
    </row>
    <row r="65" spans="2:35" outlineLevel="1" x14ac:dyDescent="0.25">
      <c r="B65" s="556" t="str">
        <f>'Line Items'!D$2409</f>
        <v>Other Revenue</v>
      </c>
      <c r="C65" s="556" t="str">
        <f>'Line Items'!D$2442</f>
        <v>Other Revenue: Revenue from Other Costs Offcharged</v>
      </c>
      <c r="D65" s="139" t="str">
        <f>'Other Revenue'!D560</f>
        <v>Train cleaning: Other TOCs</v>
      </c>
      <c r="E65" s="102"/>
      <c r="F65" s="140" t="str">
        <f>'Other Revenue'!F560</f>
        <v>£000</v>
      </c>
      <c r="G65" s="103">
        <f>'Other Revenue'!G560</f>
        <v>0</v>
      </c>
      <c r="H65" s="103">
        <f>'Other Revenue'!H560</f>
        <v>0</v>
      </c>
      <c r="I65" s="103">
        <f>'Other Revenue'!I560</f>
        <v>0</v>
      </c>
      <c r="J65" s="103">
        <f>'Other Revenue'!J560</f>
        <v>0</v>
      </c>
      <c r="K65" s="103">
        <f>'Other Revenue'!K560</f>
        <v>0</v>
      </c>
      <c r="L65" s="103">
        <f>'Other Revenue'!L560</f>
        <v>0</v>
      </c>
      <c r="M65" s="103">
        <f>'Other Revenue'!M560</f>
        <v>0</v>
      </c>
      <c r="N65" s="103">
        <f>'Other Revenue'!N560</f>
        <v>0</v>
      </c>
      <c r="O65" s="103">
        <f>'Other Revenue'!O560</f>
        <v>0</v>
      </c>
      <c r="P65" s="103">
        <f>'Other Revenue'!P560</f>
        <v>0</v>
      </c>
      <c r="Q65" s="103">
        <f>'Other Revenue'!Q560</f>
        <v>0</v>
      </c>
      <c r="R65" s="103">
        <f>'Other Revenue'!R560</f>
        <v>0</v>
      </c>
      <c r="S65" s="103">
        <f>'Other Revenue'!S560</f>
        <v>0</v>
      </c>
      <c r="T65" s="103">
        <f>'Other Revenue'!T560</f>
        <v>0</v>
      </c>
      <c r="U65" s="103">
        <f>'Other Revenue'!U560</f>
        <v>0</v>
      </c>
      <c r="V65" s="103">
        <f>'Other Revenue'!V560</f>
        <v>0</v>
      </c>
      <c r="W65" s="103">
        <f>'Other Revenue'!W560</f>
        <v>0</v>
      </c>
      <c r="X65" s="103">
        <f>'Other Revenue'!X560</f>
        <v>0</v>
      </c>
      <c r="Y65" s="103">
        <f>'Other Revenue'!Y560</f>
        <v>0</v>
      </c>
      <c r="Z65" s="103">
        <f>'Other Revenue'!Z560</f>
        <v>0</v>
      </c>
      <c r="AA65" s="103">
        <f>'Other Revenue'!AA560</f>
        <v>0</v>
      </c>
      <c r="AB65" s="103">
        <f>'Other Revenue'!AB560</f>
        <v>0</v>
      </c>
      <c r="AC65" s="104">
        <f>'Other Revenue'!AC560</f>
        <v>0</v>
      </c>
      <c r="AE65" s="105">
        <f>'Other Revenue'!AE560</f>
        <v>0</v>
      </c>
      <c r="AG65" s="105">
        <f>'Other Revenue'!AG560</f>
        <v>0</v>
      </c>
      <c r="AI65" s="105">
        <f>'Other Revenue'!AI560</f>
        <v>0</v>
      </c>
    </row>
    <row r="66" spans="2:35" outlineLevel="1" x14ac:dyDescent="0.25">
      <c r="B66" s="556" t="str">
        <f>'Line Items'!D$2409</f>
        <v>Other Revenue</v>
      </c>
      <c r="C66" s="556" t="str">
        <f>'Line Items'!D$2442</f>
        <v>Other Revenue: Revenue from Other Costs Offcharged</v>
      </c>
      <c r="D66" s="139" t="str">
        <f>'Other Revenue'!D561</f>
        <v>Stabling: Other TOCs</v>
      </c>
      <c r="E66" s="102"/>
      <c r="F66" s="140" t="str">
        <f>'Other Revenue'!F561</f>
        <v>£000</v>
      </c>
      <c r="G66" s="103">
        <f>'Other Revenue'!G561</f>
        <v>0</v>
      </c>
      <c r="H66" s="103">
        <f>'Other Revenue'!H561</f>
        <v>0</v>
      </c>
      <c r="I66" s="103">
        <f>'Other Revenue'!I561</f>
        <v>0</v>
      </c>
      <c r="J66" s="103">
        <f>'Other Revenue'!J561</f>
        <v>0</v>
      </c>
      <c r="K66" s="103">
        <f>'Other Revenue'!K561</f>
        <v>0</v>
      </c>
      <c r="L66" s="103">
        <f>'Other Revenue'!L561</f>
        <v>0</v>
      </c>
      <c r="M66" s="103">
        <f>'Other Revenue'!M561</f>
        <v>0</v>
      </c>
      <c r="N66" s="103">
        <f>'Other Revenue'!N561</f>
        <v>0</v>
      </c>
      <c r="O66" s="103">
        <f>'Other Revenue'!O561</f>
        <v>0</v>
      </c>
      <c r="P66" s="103">
        <f>'Other Revenue'!P561</f>
        <v>0</v>
      </c>
      <c r="Q66" s="103">
        <f>'Other Revenue'!Q561</f>
        <v>0</v>
      </c>
      <c r="R66" s="103">
        <f>'Other Revenue'!R561</f>
        <v>0</v>
      </c>
      <c r="S66" s="103">
        <f>'Other Revenue'!S561</f>
        <v>0</v>
      </c>
      <c r="T66" s="103">
        <f>'Other Revenue'!T561</f>
        <v>0</v>
      </c>
      <c r="U66" s="103">
        <f>'Other Revenue'!U561</f>
        <v>0</v>
      </c>
      <c r="V66" s="103">
        <f>'Other Revenue'!V561</f>
        <v>0</v>
      </c>
      <c r="W66" s="103">
        <f>'Other Revenue'!W561</f>
        <v>0</v>
      </c>
      <c r="X66" s="103">
        <f>'Other Revenue'!X561</f>
        <v>0</v>
      </c>
      <c r="Y66" s="103">
        <f>'Other Revenue'!Y561</f>
        <v>0</v>
      </c>
      <c r="Z66" s="103">
        <f>'Other Revenue'!Z561</f>
        <v>0</v>
      </c>
      <c r="AA66" s="103">
        <f>'Other Revenue'!AA561</f>
        <v>0</v>
      </c>
      <c r="AB66" s="103">
        <f>'Other Revenue'!AB561</f>
        <v>0</v>
      </c>
      <c r="AC66" s="104">
        <f>'Other Revenue'!AC561</f>
        <v>0</v>
      </c>
      <c r="AE66" s="105">
        <f>'Other Revenue'!AE561</f>
        <v>0</v>
      </c>
      <c r="AG66" s="105">
        <f>'Other Revenue'!AG561</f>
        <v>0</v>
      </c>
      <c r="AI66" s="105">
        <f>'Other Revenue'!AI561</f>
        <v>0</v>
      </c>
    </row>
    <row r="67" spans="2:35" outlineLevel="1" x14ac:dyDescent="0.25">
      <c r="B67" s="556" t="str">
        <f>'Line Items'!D$2409</f>
        <v>Other Revenue</v>
      </c>
      <c r="C67" s="556" t="str">
        <f>'Line Items'!D$2442</f>
        <v>Other Revenue: Revenue from Other Costs Offcharged</v>
      </c>
      <c r="D67" s="139" t="str">
        <f>'Other Revenue'!D562</f>
        <v>Light Maintenance: Other TOCs</v>
      </c>
      <c r="E67" s="102"/>
      <c r="F67" s="140" t="str">
        <f>'Other Revenue'!F562</f>
        <v>£000</v>
      </c>
      <c r="G67" s="103">
        <f>'Other Revenue'!G562</f>
        <v>0</v>
      </c>
      <c r="H67" s="103">
        <f>'Other Revenue'!H562</f>
        <v>0</v>
      </c>
      <c r="I67" s="103">
        <f>'Other Revenue'!I562</f>
        <v>0</v>
      </c>
      <c r="J67" s="103">
        <f>'Other Revenue'!J562</f>
        <v>0</v>
      </c>
      <c r="K67" s="103">
        <f>'Other Revenue'!K562</f>
        <v>0</v>
      </c>
      <c r="L67" s="103">
        <f>'Other Revenue'!L562</f>
        <v>0</v>
      </c>
      <c r="M67" s="103">
        <f>'Other Revenue'!M562</f>
        <v>0</v>
      </c>
      <c r="N67" s="103">
        <f>'Other Revenue'!N562</f>
        <v>0</v>
      </c>
      <c r="O67" s="103">
        <f>'Other Revenue'!O562</f>
        <v>0</v>
      </c>
      <c r="P67" s="103">
        <f>'Other Revenue'!P562</f>
        <v>0</v>
      </c>
      <c r="Q67" s="103">
        <f>'Other Revenue'!Q562</f>
        <v>0</v>
      </c>
      <c r="R67" s="103">
        <f>'Other Revenue'!R562</f>
        <v>0</v>
      </c>
      <c r="S67" s="103">
        <f>'Other Revenue'!S562</f>
        <v>0</v>
      </c>
      <c r="T67" s="103">
        <f>'Other Revenue'!T562</f>
        <v>0</v>
      </c>
      <c r="U67" s="103">
        <f>'Other Revenue'!U562</f>
        <v>0</v>
      </c>
      <c r="V67" s="103">
        <f>'Other Revenue'!V562</f>
        <v>0</v>
      </c>
      <c r="W67" s="103">
        <f>'Other Revenue'!W562</f>
        <v>0</v>
      </c>
      <c r="X67" s="103">
        <f>'Other Revenue'!X562</f>
        <v>0</v>
      </c>
      <c r="Y67" s="103">
        <f>'Other Revenue'!Y562</f>
        <v>0</v>
      </c>
      <c r="Z67" s="103">
        <f>'Other Revenue'!Z562</f>
        <v>0</v>
      </c>
      <c r="AA67" s="103">
        <f>'Other Revenue'!AA562</f>
        <v>0</v>
      </c>
      <c r="AB67" s="103">
        <f>'Other Revenue'!AB562</f>
        <v>0</v>
      </c>
      <c r="AC67" s="104">
        <f>'Other Revenue'!AC562</f>
        <v>0</v>
      </c>
      <c r="AE67" s="105">
        <f>'Other Revenue'!AE562</f>
        <v>0</v>
      </c>
      <c r="AG67" s="105">
        <f>'Other Revenue'!AG562</f>
        <v>0</v>
      </c>
      <c r="AI67" s="105">
        <f>'Other Revenue'!AI562</f>
        <v>0</v>
      </c>
    </row>
    <row r="68" spans="2:35" outlineLevel="1" x14ac:dyDescent="0.25">
      <c r="B68" s="556" t="str">
        <f>'Line Items'!D$2409</f>
        <v>Other Revenue</v>
      </c>
      <c r="C68" s="556" t="str">
        <f>'Line Items'!D$2442</f>
        <v>Other Revenue: Revenue from Other Costs Offcharged</v>
      </c>
      <c r="D68" s="139" t="str">
        <f>'Other Revenue'!D563</f>
        <v>Heavy Maintenance: Other TOCs</v>
      </c>
      <c r="E68" s="102"/>
      <c r="F68" s="140" t="str">
        <f>'Other Revenue'!F563</f>
        <v>£000</v>
      </c>
      <c r="G68" s="103">
        <f>'Other Revenue'!G563</f>
        <v>0</v>
      </c>
      <c r="H68" s="103">
        <f>'Other Revenue'!H563</f>
        <v>0</v>
      </c>
      <c r="I68" s="103">
        <f>'Other Revenue'!I563</f>
        <v>0</v>
      </c>
      <c r="J68" s="103">
        <f>'Other Revenue'!J563</f>
        <v>0</v>
      </c>
      <c r="K68" s="103">
        <f>'Other Revenue'!K563</f>
        <v>0</v>
      </c>
      <c r="L68" s="103">
        <f>'Other Revenue'!L563</f>
        <v>0</v>
      </c>
      <c r="M68" s="103">
        <f>'Other Revenue'!M563</f>
        <v>0</v>
      </c>
      <c r="N68" s="103">
        <f>'Other Revenue'!N563</f>
        <v>0</v>
      </c>
      <c r="O68" s="103">
        <f>'Other Revenue'!O563</f>
        <v>0</v>
      </c>
      <c r="P68" s="103">
        <f>'Other Revenue'!P563</f>
        <v>0</v>
      </c>
      <c r="Q68" s="103">
        <f>'Other Revenue'!Q563</f>
        <v>0</v>
      </c>
      <c r="R68" s="103">
        <f>'Other Revenue'!R563</f>
        <v>0</v>
      </c>
      <c r="S68" s="103">
        <f>'Other Revenue'!S563</f>
        <v>0</v>
      </c>
      <c r="T68" s="103">
        <f>'Other Revenue'!T563</f>
        <v>0</v>
      </c>
      <c r="U68" s="103">
        <f>'Other Revenue'!U563</f>
        <v>0</v>
      </c>
      <c r="V68" s="103">
        <f>'Other Revenue'!V563</f>
        <v>0</v>
      </c>
      <c r="W68" s="103">
        <f>'Other Revenue'!W563</f>
        <v>0</v>
      </c>
      <c r="X68" s="103">
        <f>'Other Revenue'!X563</f>
        <v>0</v>
      </c>
      <c r="Y68" s="103">
        <f>'Other Revenue'!Y563</f>
        <v>0</v>
      </c>
      <c r="Z68" s="103">
        <f>'Other Revenue'!Z563</f>
        <v>0</v>
      </c>
      <c r="AA68" s="103">
        <f>'Other Revenue'!AA563</f>
        <v>0</v>
      </c>
      <c r="AB68" s="103">
        <f>'Other Revenue'!AB563</f>
        <v>0</v>
      </c>
      <c r="AC68" s="104">
        <f>'Other Revenue'!AC563</f>
        <v>0</v>
      </c>
      <c r="AE68" s="105">
        <f>'Other Revenue'!AE563</f>
        <v>0</v>
      </c>
      <c r="AG68" s="105">
        <f>'Other Revenue'!AG563</f>
        <v>0</v>
      </c>
      <c r="AI68" s="105">
        <f>'Other Revenue'!AI563</f>
        <v>0</v>
      </c>
    </row>
    <row r="69" spans="2:35" outlineLevel="1" x14ac:dyDescent="0.25">
      <c r="B69" s="556" t="str">
        <f>'Line Items'!D$2409</f>
        <v>Other Revenue</v>
      </c>
      <c r="C69" s="556" t="str">
        <f>'Line Items'!D$2442</f>
        <v>Other Revenue: Revenue from Other Costs Offcharged</v>
      </c>
      <c r="D69" s="139" t="str">
        <f>'Other Revenue'!D564</f>
        <v>Train Fuel: Other TOCs</v>
      </c>
      <c r="E69" s="102"/>
      <c r="F69" s="140" t="str">
        <f>'Other Revenue'!F564</f>
        <v>£000</v>
      </c>
      <c r="G69" s="103">
        <f>'Other Revenue'!G564</f>
        <v>0</v>
      </c>
      <c r="H69" s="103">
        <f>'Other Revenue'!H564</f>
        <v>0</v>
      </c>
      <c r="I69" s="103">
        <f>'Other Revenue'!I564</f>
        <v>0</v>
      </c>
      <c r="J69" s="103">
        <f>'Other Revenue'!J564</f>
        <v>0</v>
      </c>
      <c r="K69" s="103">
        <f>'Other Revenue'!K564</f>
        <v>0</v>
      </c>
      <c r="L69" s="103">
        <f>'Other Revenue'!L564</f>
        <v>0</v>
      </c>
      <c r="M69" s="103">
        <f>'Other Revenue'!M564</f>
        <v>0</v>
      </c>
      <c r="N69" s="103">
        <f>'Other Revenue'!N564</f>
        <v>0</v>
      </c>
      <c r="O69" s="103">
        <f>'Other Revenue'!O564</f>
        <v>0</v>
      </c>
      <c r="P69" s="103">
        <f>'Other Revenue'!P564</f>
        <v>0</v>
      </c>
      <c r="Q69" s="103">
        <f>'Other Revenue'!Q564</f>
        <v>0</v>
      </c>
      <c r="R69" s="103">
        <f>'Other Revenue'!R564</f>
        <v>0</v>
      </c>
      <c r="S69" s="103">
        <f>'Other Revenue'!S564</f>
        <v>0</v>
      </c>
      <c r="T69" s="103">
        <f>'Other Revenue'!T564</f>
        <v>0</v>
      </c>
      <c r="U69" s="103">
        <f>'Other Revenue'!U564</f>
        <v>0</v>
      </c>
      <c r="V69" s="103">
        <f>'Other Revenue'!V564</f>
        <v>0</v>
      </c>
      <c r="W69" s="103">
        <f>'Other Revenue'!W564</f>
        <v>0</v>
      </c>
      <c r="X69" s="103">
        <f>'Other Revenue'!X564</f>
        <v>0</v>
      </c>
      <c r="Y69" s="103">
        <f>'Other Revenue'!Y564</f>
        <v>0</v>
      </c>
      <c r="Z69" s="103">
        <f>'Other Revenue'!Z564</f>
        <v>0</v>
      </c>
      <c r="AA69" s="103">
        <f>'Other Revenue'!AA564</f>
        <v>0</v>
      </c>
      <c r="AB69" s="103">
        <f>'Other Revenue'!AB564</f>
        <v>0</v>
      </c>
      <c r="AC69" s="104">
        <f>'Other Revenue'!AC564</f>
        <v>0</v>
      </c>
      <c r="AE69" s="105">
        <f>'Other Revenue'!AE564</f>
        <v>0</v>
      </c>
      <c r="AG69" s="105">
        <f>'Other Revenue'!AG564</f>
        <v>0</v>
      </c>
      <c r="AI69" s="105">
        <f>'Other Revenue'!AI564</f>
        <v>0</v>
      </c>
    </row>
    <row r="70" spans="2:35" outlineLevel="1" x14ac:dyDescent="0.25">
      <c r="B70" s="556" t="str">
        <f>'Line Items'!D$2409</f>
        <v>Other Revenue</v>
      </c>
      <c r="C70" s="556" t="str">
        <f>'Line Items'!D$2442</f>
        <v>Other Revenue: Revenue from Other Costs Offcharged</v>
      </c>
      <c r="D70" s="139" t="str">
        <f>'Other Revenue'!D565</f>
        <v>Depot Access: Other TOCs</v>
      </c>
      <c r="E70" s="102"/>
      <c r="F70" s="140" t="str">
        <f>'Other Revenue'!F565</f>
        <v>£000</v>
      </c>
      <c r="G70" s="103">
        <f>'Other Revenue'!G565</f>
        <v>0</v>
      </c>
      <c r="H70" s="103">
        <f>'Other Revenue'!H565</f>
        <v>0</v>
      </c>
      <c r="I70" s="103">
        <f>'Other Revenue'!I565</f>
        <v>0</v>
      </c>
      <c r="J70" s="103">
        <f>'Other Revenue'!J565</f>
        <v>0</v>
      </c>
      <c r="K70" s="103">
        <f>'Other Revenue'!K565</f>
        <v>0</v>
      </c>
      <c r="L70" s="103">
        <f>'Other Revenue'!L565</f>
        <v>0</v>
      </c>
      <c r="M70" s="103">
        <f>'Other Revenue'!M565</f>
        <v>0</v>
      </c>
      <c r="N70" s="103">
        <f>'Other Revenue'!N565</f>
        <v>0</v>
      </c>
      <c r="O70" s="103">
        <f>'Other Revenue'!O565</f>
        <v>0</v>
      </c>
      <c r="P70" s="103">
        <f>'Other Revenue'!P565</f>
        <v>0</v>
      </c>
      <c r="Q70" s="103">
        <f>'Other Revenue'!Q565</f>
        <v>0</v>
      </c>
      <c r="R70" s="103">
        <f>'Other Revenue'!R565</f>
        <v>0</v>
      </c>
      <c r="S70" s="103">
        <f>'Other Revenue'!S565</f>
        <v>0</v>
      </c>
      <c r="T70" s="103">
        <f>'Other Revenue'!T565</f>
        <v>0</v>
      </c>
      <c r="U70" s="103">
        <f>'Other Revenue'!U565</f>
        <v>0</v>
      </c>
      <c r="V70" s="103">
        <f>'Other Revenue'!V565</f>
        <v>0</v>
      </c>
      <c r="W70" s="103">
        <f>'Other Revenue'!W565</f>
        <v>0</v>
      </c>
      <c r="X70" s="103">
        <f>'Other Revenue'!X565</f>
        <v>0</v>
      </c>
      <c r="Y70" s="103">
        <f>'Other Revenue'!Y565</f>
        <v>0</v>
      </c>
      <c r="Z70" s="103">
        <f>'Other Revenue'!Z565</f>
        <v>0</v>
      </c>
      <c r="AA70" s="103">
        <f>'Other Revenue'!AA565</f>
        <v>0</v>
      </c>
      <c r="AB70" s="103">
        <f>'Other Revenue'!AB565</f>
        <v>0</v>
      </c>
      <c r="AC70" s="104">
        <f>'Other Revenue'!AC565</f>
        <v>0</v>
      </c>
      <c r="AE70" s="105">
        <f>'Other Revenue'!AE565</f>
        <v>0</v>
      </c>
      <c r="AG70" s="105">
        <f>'Other Revenue'!AG565</f>
        <v>0</v>
      </c>
      <c r="AI70" s="105">
        <f>'Other Revenue'!AI565</f>
        <v>0</v>
      </c>
    </row>
    <row r="71" spans="2:35" outlineLevel="1" x14ac:dyDescent="0.25">
      <c r="B71" s="556" t="str">
        <f>'Line Items'!D$2409</f>
        <v>Other Revenue</v>
      </c>
      <c r="C71" s="556" t="str">
        <f>'Line Items'!D$2442</f>
        <v>Other Revenue: Revenue from Other Costs Offcharged</v>
      </c>
      <c r="D71" s="139" t="str">
        <f>'Other Revenue'!D566</f>
        <v>Other Depot Income</v>
      </c>
      <c r="E71" s="102"/>
      <c r="F71" s="140" t="str">
        <f>'Other Revenue'!F566</f>
        <v>£000</v>
      </c>
      <c r="G71" s="103">
        <f>'Other Revenue'!G566</f>
        <v>0</v>
      </c>
      <c r="H71" s="103">
        <f>'Other Revenue'!H566</f>
        <v>0</v>
      </c>
      <c r="I71" s="103">
        <f>'Other Revenue'!I566</f>
        <v>0</v>
      </c>
      <c r="J71" s="103">
        <f>'Other Revenue'!J566</f>
        <v>0</v>
      </c>
      <c r="K71" s="103">
        <f>'Other Revenue'!K566</f>
        <v>0</v>
      </c>
      <c r="L71" s="103">
        <f>'Other Revenue'!L566</f>
        <v>0</v>
      </c>
      <c r="M71" s="103">
        <f>'Other Revenue'!M566</f>
        <v>0</v>
      </c>
      <c r="N71" s="103">
        <f>'Other Revenue'!N566</f>
        <v>0</v>
      </c>
      <c r="O71" s="103">
        <f>'Other Revenue'!O566</f>
        <v>0</v>
      </c>
      <c r="P71" s="103">
        <f>'Other Revenue'!P566</f>
        <v>0</v>
      </c>
      <c r="Q71" s="103">
        <f>'Other Revenue'!Q566</f>
        <v>0</v>
      </c>
      <c r="R71" s="103">
        <f>'Other Revenue'!R566</f>
        <v>0</v>
      </c>
      <c r="S71" s="103">
        <f>'Other Revenue'!S566</f>
        <v>0</v>
      </c>
      <c r="T71" s="103">
        <f>'Other Revenue'!T566</f>
        <v>0</v>
      </c>
      <c r="U71" s="103">
        <f>'Other Revenue'!U566</f>
        <v>0</v>
      </c>
      <c r="V71" s="103">
        <f>'Other Revenue'!V566</f>
        <v>0</v>
      </c>
      <c r="W71" s="103">
        <f>'Other Revenue'!W566</f>
        <v>0</v>
      </c>
      <c r="X71" s="103">
        <f>'Other Revenue'!X566</f>
        <v>0</v>
      </c>
      <c r="Y71" s="103">
        <f>'Other Revenue'!Y566</f>
        <v>0</v>
      </c>
      <c r="Z71" s="103">
        <f>'Other Revenue'!Z566</f>
        <v>0</v>
      </c>
      <c r="AA71" s="103">
        <f>'Other Revenue'!AA566</f>
        <v>0</v>
      </c>
      <c r="AB71" s="103">
        <f>'Other Revenue'!AB566</f>
        <v>0</v>
      </c>
      <c r="AC71" s="104">
        <f>'Other Revenue'!AC566</f>
        <v>0</v>
      </c>
      <c r="AE71" s="105">
        <f>'Other Revenue'!AE566</f>
        <v>0</v>
      </c>
      <c r="AG71" s="105">
        <f>'Other Revenue'!AG566</f>
        <v>0</v>
      </c>
      <c r="AI71" s="105">
        <f>'Other Revenue'!AI566</f>
        <v>0</v>
      </c>
    </row>
    <row r="72" spans="2:35" outlineLevel="1" x14ac:dyDescent="0.25">
      <c r="B72" s="556" t="str">
        <f>'Line Items'!D$2409</f>
        <v>Other Revenue</v>
      </c>
      <c r="C72" s="556" t="str">
        <f>'Line Items'!D$2442</f>
        <v>Other Revenue: Revenue from Other Costs Offcharged</v>
      </c>
      <c r="D72" s="139" t="str">
        <f>'Other Revenue'!D567</f>
        <v>Training &amp; Assessment</v>
      </c>
      <c r="E72" s="102"/>
      <c r="F72" s="140" t="str">
        <f>'Other Revenue'!F567</f>
        <v>£000</v>
      </c>
      <c r="G72" s="103">
        <f>'Other Revenue'!G567</f>
        <v>0</v>
      </c>
      <c r="H72" s="103">
        <f>'Other Revenue'!H567</f>
        <v>0</v>
      </c>
      <c r="I72" s="103">
        <f>'Other Revenue'!I567</f>
        <v>0</v>
      </c>
      <c r="J72" s="103">
        <f>'Other Revenue'!J567</f>
        <v>0</v>
      </c>
      <c r="K72" s="103">
        <f>'Other Revenue'!K567</f>
        <v>0</v>
      </c>
      <c r="L72" s="103">
        <f>'Other Revenue'!L567</f>
        <v>0</v>
      </c>
      <c r="M72" s="103">
        <f>'Other Revenue'!M567</f>
        <v>0</v>
      </c>
      <c r="N72" s="103">
        <f>'Other Revenue'!N567</f>
        <v>0</v>
      </c>
      <c r="O72" s="103">
        <f>'Other Revenue'!O567</f>
        <v>0</v>
      </c>
      <c r="P72" s="103">
        <f>'Other Revenue'!P567</f>
        <v>0</v>
      </c>
      <c r="Q72" s="103">
        <f>'Other Revenue'!Q567</f>
        <v>0</v>
      </c>
      <c r="R72" s="103">
        <f>'Other Revenue'!R567</f>
        <v>0</v>
      </c>
      <c r="S72" s="103">
        <f>'Other Revenue'!S567</f>
        <v>0</v>
      </c>
      <c r="T72" s="103">
        <f>'Other Revenue'!T567</f>
        <v>0</v>
      </c>
      <c r="U72" s="103">
        <f>'Other Revenue'!U567</f>
        <v>0</v>
      </c>
      <c r="V72" s="103">
        <f>'Other Revenue'!V567</f>
        <v>0</v>
      </c>
      <c r="W72" s="103">
        <f>'Other Revenue'!W567</f>
        <v>0</v>
      </c>
      <c r="X72" s="103">
        <f>'Other Revenue'!X567</f>
        <v>0</v>
      </c>
      <c r="Y72" s="103">
        <f>'Other Revenue'!Y567</f>
        <v>0</v>
      </c>
      <c r="Z72" s="103">
        <f>'Other Revenue'!Z567</f>
        <v>0</v>
      </c>
      <c r="AA72" s="103">
        <f>'Other Revenue'!AA567</f>
        <v>0</v>
      </c>
      <c r="AB72" s="103">
        <f>'Other Revenue'!AB567</f>
        <v>0</v>
      </c>
      <c r="AC72" s="104">
        <f>'Other Revenue'!AC567</f>
        <v>0</v>
      </c>
      <c r="AE72" s="105">
        <f>'Other Revenue'!AE567</f>
        <v>0</v>
      </c>
      <c r="AG72" s="105">
        <f>'Other Revenue'!AG567</f>
        <v>0</v>
      </c>
      <c r="AI72" s="105">
        <f>'Other Revenue'!AI567</f>
        <v>0</v>
      </c>
    </row>
    <row r="73" spans="2:35" outlineLevel="1" x14ac:dyDescent="0.25">
      <c r="B73" s="556" t="str">
        <f>'Line Items'!D$2409</f>
        <v>Other Revenue</v>
      </c>
      <c r="C73" s="556" t="str">
        <f>'Line Items'!D$2442</f>
        <v>Other Revenue: Revenue from Other Costs Offcharged</v>
      </c>
      <c r="D73" s="139" t="str">
        <f>'Other Revenue'!D568</f>
        <v>Traincrew Income</v>
      </c>
      <c r="E73" s="102"/>
      <c r="F73" s="140" t="str">
        <f>'Other Revenue'!F568</f>
        <v>£000</v>
      </c>
      <c r="G73" s="103">
        <f>'Other Revenue'!G568</f>
        <v>0</v>
      </c>
      <c r="H73" s="103">
        <f>'Other Revenue'!H568</f>
        <v>0</v>
      </c>
      <c r="I73" s="103">
        <f>'Other Revenue'!I568</f>
        <v>0</v>
      </c>
      <c r="J73" s="103">
        <f>'Other Revenue'!J568</f>
        <v>0</v>
      </c>
      <c r="K73" s="103">
        <f>'Other Revenue'!K568</f>
        <v>0</v>
      </c>
      <c r="L73" s="103">
        <f>'Other Revenue'!L568</f>
        <v>0</v>
      </c>
      <c r="M73" s="103">
        <f>'Other Revenue'!M568</f>
        <v>0</v>
      </c>
      <c r="N73" s="103">
        <f>'Other Revenue'!N568</f>
        <v>0</v>
      </c>
      <c r="O73" s="103">
        <f>'Other Revenue'!O568</f>
        <v>0</v>
      </c>
      <c r="P73" s="103">
        <f>'Other Revenue'!P568</f>
        <v>0</v>
      </c>
      <c r="Q73" s="103">
        <f>'Other Revenue'!Q568</f>
        <v>0</v>
      </c>
      <c r="R73" s="103">
        <f>'Other Revenue'!R568</f>
        <v>0</v>
      </c>
      <c r="S73" s="103">
        <f>'Other Revenue'!S568</f>
        <v>0</v>
      </c>
      <c r="T73" s="103">
        <f>'Other Revenue'!T568</f>
        <v>0</v>
      </c>
      <c r="U73" s="103">
        <f>'Other Revenue'!U568</f>
        <v>0</v>
      </c>
      <c r="V73" s="103">
        <f>'Other Revenue'!V568</f>
        <v>0</v>
      </c>
      <c r="W73" s="103">
        <f>'Other Revenue'!W568</f>
        <v>0</v>
      </c>
      <c r="X73" s="103">
        <f>'Other Revenue'!X568</f>
        <v>0</v>
      </c>
      <c r="Y73" s="103">
        <f>'Other Revenue'!Y568</f>
        <v>0</v>
      </c>
      <c r="Z73" s="103">
        <f>'Other Revenue'!Z568</f>
        <v>0</v>
      </c>
      <c r="AA73" s="103">
        <f>'Other Revenue'!AA568</f>
        <v>0</v>
      </c>
      <c r="AB73" s="103">
        <f>'Other Revenue'!AB568</f>
        <v>0</v>
      </c>
      <c r="AC73" s="104">
        <f>'Other Revenue'!AC568</f>
        <v>0</v>
      </c>
      <c r="AE73" s="105">
        <f>'Other Revenue'!AE568</f>
        <v>0</v>
      </c>
      <c r="AG73" s="105">
        <f>'Other Revenue'!AG568</f>
        <v>0</v>
      </c>
      <c r="AI73" s="105">
        <f>'Other Revenue'!AI568</f>
        <v>0</v>
      </c>
    </row>
    <row r="74" spans="2:35" outlineLevel="1" x14ac:dyDescent="0.25">
      <c r="B74" s="556" t="str">
        <f>'Line Items'!D$2409</f>
        <v>Other Revenue</v>
      </c>
      <c r="C74" s="556" t="str">
        <f>'Line Items'!D$2442</f>
        <v>Other Revenue: Revenue from Other Costs Offcharged</v>
      </c>
      <c r="D74" s="139" t="str">
        <f>'Other Revenue'!D569</f>
        <v>Rolling Stock Hire</v>
      </c>
      <c r="E74" s="102"/>
      <c r="F74" s="140" t="str">
        <f>'Other Revenue'!F569</f>
        <v>£000</v>
      </c>
      <c r="G74" s="103">
        <f>'Other Revenue'!G569</f>
        <v>0</v>
      </c>
      <c r="H74" s="103">
        <f>'Other Revenue'!H569</f>
        <v>0</v>
      </c>
      <c r="I74" s="103">
        <f>'Other Revenue'!I569</f>
        <v>0</v>
      </c>
      <c r="J74" s="103">
        <f>'Other Revenue'!J569</f>
        <v>0</v>
      </c>
      <c r="K74" s="103">
        <f>'Other Revenue'!K569</f>
        <v>0</v>
      </c>
      <c r="L74" s="103">
        <f>'Other Revenue'!L569</f>
        <v>0</v>
      </c>
      <c r="M74" s="103">
        <f>'Other Revenue'!M569</f>
        <v>0</v>
      </c>
      <c r="N74" s="103">
        <f>'Other Revenue'!N569</f>
        <v>0</v>
      </c>
      <c r="O74" s="103">
        <f>'Other Revenue'!O569</f>
        <v>0</v>
      </c>
      <c r="P74" s="103">
        <f>'Other Revenue'!P569</f>
        <v>0</v>
      </c>
      <c r="Q74" s="103">
        <f>'Other Revenue'!Q569</f>
        <v>0</v>
      </c>
      <c r="R74" s="103">
        <f>'Other Revenue'!R569</f>
        <v>0</v>
      </c>
      <c r="S74" s="103">
        <f>'Other Revenue'!S569</f>
        <v>0</v>
      </c>
      <c r="T74" s="103">
        <f>'Other Revenue'!T569</f>
        <v>0</v>
      </c>
      <c r="U74" s="103">
        <f>'Other Revenue'!U569</f>
        <v>0</v>
      </c>
      <c r="V74" s="103">
        <f>'Other Revenue'!V569</f>
        <v>0</v>
      </c>
      <c r="W74" s="103">
        <f>'Other Revenue'!W569</f>
        <v>0</v>
      </c>
      <c r="X74" s="103">
        <f>'Other Revenue'!X569</f>
        <v>0</v>
      </c>
      <c r="Y74" s="103">
        <f>'Other Revenue'!Y569</f>
        <v>0</v>
      </c>
      <c r="Z74" s="103">
        <f>'Other Revenue'!Z569</f>
        <v>0</v>
      </c>
      <c r="AA74" s="103">
        <f>'Other Revenue'!AA569</f>
        <v>0</v>
      </c>
      <c r="AB74" s="103">
        <f>'Other Revenue'!AB569</f>
        <v>0</v>
      </c>
      <c r="AC74" s="104">
        <f>'Other Revenue'!AC569</f>
        <v>0</v>
      </c>
      <c r="AE74" s="105">
        <f>'Other Revenue'!AE569</f>
        <v>0</v>
      </c>
      <c r="AG74" s="105">
        <f>'Other Revenue'!AG569</f>
        <v>0</v>
      </c>
      <c r="AI74" s="105">
        <f>'Other Revenue'!AI569</f>
        <v>0</v>
      </c>
    </row>
    <row r="75" spans="2:35" outlineLevel="1" x14ac:dyDescent="0.25">
      <c r="B75" s="556" t="str">
        <f>'Line Items'!D$2409</f>
        <v>Other Revenue</v>
      </c>
      <c r="C75" s="556" t="str">
        <f>'Line Items'!D$2442</f>
        <v>Other Revenue: Revenue from Other Costs Offcharged</v>
      </c>
      <c r="D75" s="139" t="str">
        <f>'Other Revenue'!D570</f>
        <v>ROSCO compensation</v>
      </c>
      <c r="E75" s="102"/>
      <c r="F75" s="140" t="str">
        <f>'Other Revenue'!F570</f>
        <v>£000</v>
      </c>
      <c r="G75" s="103">
        <f>'Other Revenue'!G570</f>
        <v>0</v>
      </c>
      <c r="H75" s="103">
        <f>'Other Revenue'!H570</f>
        <v>0</v>
      </c>
      <c r="I75" s="103">
        <f>'Other Revenue'!I570</f>
        <v>0</v>
      </c>
      <c r="J75" s="103">
        <f>'Other Revenue'!J570</f>
        <v>0</v>
      </c>
      <c r="K75" s="103">
        <f>'Other Revenue'!K570</f>
        <v>0</v>
      </c>
      <c r="L75" s="103">
        <f>'Other Revenue'!L570</f>
        <v>0</v>
      </c>
      <c r="M75" s="103">
        <f>'Other Revenue'!M570</f>
        <v>0</v>
      </c>
      <c r="N75" s="103">
        <f>'Other Revenue'!N570</f>
        <v>0</v>
      </c>
      <c r="O75" s="103">
        <f>'Other Revenue'!O570</f>
        <v>0</v>
      </c>
      <c r="P75" s="103">
        <f>'Other Revenue'!P570</f>
        <v>0</v>
      </c>
      <c r="Q75" s="103">
        <f>'Other Revenue'!Q570</f>
        <v>0</v>
      </c>
      <c r="R75" s="103">
        <f>'Other Revenue'!R570</f>
        <v>0</v>
      </c>
      <c r="S75" s="103">
        <f>'Other Revenue'!S570</f>
        <v>0</v>
      </c>
      <c r="T75" s="103">
        <f>'Other Revenue'!T570</f>
        <v>0</v>
      </c>
      <c r="U75" s="103">
        <f>'Other Revenue'!U570</f>
        <v>0</v>
      </c>
      <c r="V75" s="103">
        <f>'Other Revenue'!V570</f>
        <v>0</v>
      </c>
      <c r="W75" s="103">
        <f>'Other Revenue'!W570</f>
        <v>0</v>
      </c>
      <c r="X75" s="103">
        <f>'Other Revenue'!X570</f>
        <v>0</v>
      </c>
      <c r="Y75" s="103">
        <f>'Other Revenue'!Y570</f>
        <v>0</v>
      </c>
      <c r="Z75" s="103">
        <f>'Other Revenue'!Z570</f>
        <v>0</v>
      </c>
      <c r="AA75" s="103">
        <f>'Other Revenue'!AA570</f>
        <v>0</v>
      </c>
      <c r="AB75" s="103">
        <f>'Other Revenue'!AB570</f>
        <v>0</v>
      </c>
      <c r="AC75" s="104">
        <f>'Other Revenue'!AC570</f>
        <v>0</v>
      </c>
      <c r="AE75" s="105">
        <f>'Other Revenue'!AE570</f>
        <v>0</v>
      </c>
      <c r="AG75" s="105">
        <f>'Other Revenue'!AG570</f>
        <v>0</v>
      </c>
      <c r="AI75" s="105">
        <f>'Other Revenue'!AI570</f>
        <v>0</v>
      </c>
    </row>
    <row r="76" spans="2:35" outlineLevel="1" x14ac:dyDescent="0.25">
      <c r="B76" s="556" t="str">
        <f>'Line Items'!D$2409</f>
        <v>Other Revenue</v>
      </c>
      <c r="C76" s="556" t="str">
        <f>'Line Items'!D$2442</f>
        <v>Other Revenue: Revenue from Other Costs Offcharged</v>
      </c>
      <c r="D76" s="139" t="str">
        <f>'Other Revenue'!D571</f>
        <v>Court income/Fines</v>
      </c>
      <c r="E76" s="102"/>
      <c r="F76" s="140" t="str">
        <f>'Other Revenue'!F571</f>
        <v>£000</v>
      </c>
      <c r="G76" s="103">
        <f>'Other Revenue'!G571</f>
        <v>0</v>
      </c>
      <c r="H76" s="103">
        <f>'Other Revenue'!H571</f>
        <v>0</v>
      </c>
      <c r="I76" s="103">
        <f>'Other Revenue'!I571</f>
        <v>0</v>
      </c>
      <c r="J76" s="103">
        <f>'Other Revenue'!J571</f>
        <v>0</v>
      </c>
      <c r="K76" s="103">
        <f>'Other Revenue'!K571</f>
        <v>0</v>
      </c>
      <c r="L76" s="103">
        <f>'Other Revenue'!L571</f>
        <v>0</v>
      </c>
      <c r="M76" s="103">
        <f>'Other Revenue'!M571</f>
        <v>0</v>
      </c>
      <c r="N76" s="103">
        <f>'Other Revenue'!N571</f>
        <v>0</v>
      </c>
      <c r="O76" s="103">
        <f>'Other Revenue'!O571</f>
        <v>0</v>
      </c>
      <c r="P76" s="103">
        <f>'Other Revenue'!P571</f>
        <v>0</v>
      </c>
      <c r="Q76" s="103">
        <f>'Other Revenue'!Q571</f>
        <v>0</v>
      </c>
      <c r="R76" s="103">
        <f>'Other Revenue'!R571</f>
        <v>0</v>
      </c>
      <c r="S76" s="103">
        <f>'Other Revenue'!S571</f>
        <v>0</v>
      </c>
      <c r="T76" s="103">
        <f>'Other Revenue'!T571</f>
        <v>0</v>
      </c>
      <c r="U76" s="103">
        <f>'Other Revenue'!U571</f>
        <v>0</v>
      </c>
      <c r="V76" s="103">
        <f>'Other Revenue'!V571</f>
        <v>0</v>
      </c>
      <c r="W76" s="103">
        <f>'Other Revenue'!W571</f>
        <v>0</v>
      </c>
      <c r="X76" s="103">
        <f>'Other Revenue'!X571</f>
        <v>0</v>
      </c>
      <c r="Y76" s="103">
        <f>'Other Revenue'!Y571</f>
        <v>0</v>
      </c>
      <c r="Z76" s="103">
        <f>'Other Revenue'!Z571</f>
        <v>0</v>
      </c>
      <c r="AA76" s="103">
        <f>'Other Revenue'!AA571</f>
        <v>0</v>
      </c>
      <c r="AB76" s="103">
        <f>'Other Revenue'!AB571</f>
        <v>0</v>
      </c>
      <c r="AC76" s="104">
        <f>'Other Revenue'!AC571</f>
        <v>0</v>
      </c>
      <c r="AE76" s="105">
        <f>'Other Revenue'!AE571</f>
        <v>0</v>
      </c>
      <c r="AG76" s="105">
        <f>'Other Revenue'!AG571</f>
        <v>0</v>
      </c>
      <c r="AI76" s="105">
        <f>'Other Revenue'!AI571</f>
        <v>0</v>
      </c>
    </row>
    <row r="77" spans="2:35" outlineLevel="1" x14ac:dyDescent="0.25">
      <c r="B77" s="556" t="str">
        <f>'Line Items'!D$2409</f>
        <v>Other Revenue</v>
      </c>
      <c r="C77" s="556" t="str">
        <f>'Line Items'!D$2442</f>
        <v>Other Revenue: Revenue from Other Costs Offcharged</v>
      </c>
      <c r="D77" s="139" t="str">
        <f>'Other Revenue'!D572</f>
        <v>Other income - external</v>
      </c>
      <c r="E77" s="102"/>
      <c r="F77" s="140" t="str">
        <f>'Other Revenue'!F572</f>
        <v>£000</v>
      </c>
      <c r="G77" s="103">
        <f>'Other Revenue'!G572</f>
        <v>0</v>
      </c>
      <c r="H77" s="103">
        <f>'Other Revenue'!H572</f>
        <v>0</v>
      </c>
      <c r="I77" s="103">
        <f>'Other Revenue'!I572</f>
        <v>0</v>
      </c>
      <c r="J77" s="103">
        <f>'Other Revenue'!J572</f>
        <v>0</v>
      </c>
      <c r="K77" s="103">
        <f>'Other Revenue'!K572</f>
        <v>0</v>
      </c>
      <c r="L77" s="103">
        <f>'Other Revenue'!L572</f>
        <v>0</v>
      </c>
      <c r="M77" s="103">
        <f>'Other Revenue'!M572</f>
        <v>0</v>
      </c>
      <c r="N77" s="103">
        <f>'Other Revenue'!N572</f>
        <v>0</v>
      </c>
      <c r="O77" s="103">
        <f>'Other Revenue'!O572</f>
        <v>0</v>
      </c>
      <c r="P77" s="103">
        <f>'Other Revenue'!P572</f>
        <v>0</v>
      </c>
      <c r="Q77" s="103">
        <f>'Other Revenue'!Q572</f>
        <v>0</v>
      </c>
      <c r="R77" s="103">
        <f>'Other Revenue'!R572</f>
        <v>0</v>
      </c>
      <c r="S77" s="103">
        <f>'Other Revenue'!S572</f>
        <v>0</v>
      </c>
      <c r="T77" s="103">
        <f>'Other Revenue'!T572</f>
        <v>0</v>
      </c>
      <c r="U77" s="103">
        <f>'Other Revenue'!U572</f>
        <v>0</v>
      </c>
      <c r="V77" s="103">
        <f>'Other Revenue'!V572</f>
        <v>0</v>
      </c>
      <c r="W77" s="103">
        <f>'Other Revenue'!W572</f>
        <v>0</v>
      </c>
      <c r="X77" s="103">
        <f>'Other Revenue'!X572</f>
        <v>0</v>
      </c>
      <c r="Y77" s="103">
        <f>'Other Revenue'!Y572</f>
        <v>0</v>
      </c>
      <c r="Z77" s="103">
        <f>'Other Revenue'!Z572</f>
        <v>0</v>
      </c>
      <c r="AA77" s="103">
        <f>'Other Revenue'!AA572</f>
        <v>0</v>
      </c>
      <c r="AB77" s="103">
        <f>'Other Revenue'!AB572</f>
        <v>0</v>
      </c>
      <c r="AC77" s="104">
        <f>'Other Revenue'!AC572</f>
        <v>0</v>
      </c>
      <c r="AE77" s="105">
        <f>'Other Revenue'!AE572</f>
        <v>0</v>
      </c>
      <c r="AG77" s="105">
        <f>'Other Revenue'!AG572</f>
        <v>0</v>
      </c>
      <c r="AI77" s="105">
        <f>'Other Revenue'!AI572</f>
        <v>0</v>
      </c>
    </row>
    <row r="78" spans="2:35" outlineLevel="1" x14ac:dyDescent="0.25">
      <c r="B78" s="556" t="str">
        <f>'Line Items'!D$2409</f>
        <v>Other Revenue</v>
      </c>
      <c r="C78" s="556" t="str">
        <f>'Line Items'!D$2442</f>
        <v>Other Revenue: Revenue from Other Costs Offcharged</v>
      </c>
      <c r="D78" s="139" t="str">
        <f>'Other Revenue'!D573</f>
        <v>Other income - internal</v>
      </c>
      <c r="E78" s="102"/>
      <c r="F78" s="140" t="str">
        <f>'Other Revenue'!F573</f>
        <v>£000</v>
      </c>
      <c r="G78" s="103">
        <f>'Other Revenue'!G573</f>
        <v>0</v>
      </c>
      <c r="H78" s="103">
        <f>'Other Revenue'!H573</f>
        <v>0</v>
      </c>
      <c r="I78" s="103">
        <f>'Other Revenue'!I573</f>
        <v>0</v>
      </c>
      <c r="J78" s="103">
        <f>'Other Revenue'!J573</f>
        <v>0</v>
      </c>
      <c r="K78" s="103">
        <f>'Other Revenue'!K573</f>
        <v>0</v>
      </c>
      <c r="L78" s="103">
        <f>'Other Revenue'!L573</f>
        <v>0</v>
      </c>
      <c r="M78" s="103">
        <f>'Other Revenue'!M573</f>
        <v>0</v>
      </c>
      <c r="N78" s="103">
        <f>'Other Revenue'!N573</f>
        <v>0</v>
      </c>
      <c r="O78" s="103">
        <f>'Other Revenue'!O573</f>
        <v>0</v>
      </c>
      <c r="P78" s="103">
        <f>'Other Revenue'!P573</f>
        <v>0</v>
      </c>
      <c r="Q78" s="103">
        <f>'Other Revenue'!Q573</f>
        <v>0</v>
      </c>
      <c r="R78" s="103">
        <f>'Other Revenue'!R573</f>
        <v>0</v>
      </c>
      <c r="S78" s="103">
        <f>'Other Revenue'!S573</f>
        <v>0</v>
      </c>
      <c r="T78" s="103">
        <f>'Other Revenue'!T573</f>
        <v>0</v>
      </c>
      <c r="U78" s="103">
        <f>'Other Revenue'!U573</f>
        <v>0</v>
      </c>
      <c r="V78" s="103">
        <f>'Other Revenue'!V573</f>
        <v>0</v>
      </c>
      <c r="W78" s="103">
        <f>'Other Revenue'!W573</f>
        <v>0</v>
      </c>
      <c r="X78" s="103">
        <f>'Other Revenue'!X573</f>
        <v>0</v>
      </c>
      <c r="Y78" s="103">
        <f>'Other Revenue'!Y573</f>
        <v>0</v>
      </c>
      <c r="Z78" s="103">
        <f>'Other Revenue'!Z573</f>
        <v>0</v>
      </c>
      <c r="AA78" s="103">
        <f>'Other Revenue'!AA573</f>
        <v>0</v>
      </c>
      <c r="AB78" s="103">
        <f>'Other Revenue'!AB573</f>
        <v>0</v>
      </c>
      <c r="AC78" s="104">
        <f>'Other Revenue'!AC573</f>
        <v>0</v>
      </c>
      <c r="AE78" s="105">
        <f>'Other Revenue'!AE573</f>
        <v>0</v>
      </c>
      <c r="AG78" s="105">
        <f>'Other Revenue'!AG573</f>
        <v>0</v>
      </c>
      <c r="AI78" s="105">
        <f>'Other Revenue'!AI573</f>
        <v>0</v>
      </c>
    </row>
    <row r="79" spans="2:35" outlineLevel="1" x14ac:dyDescent="0.25">
      <c r="B79" s="556" t="str">
        <f>'Line Items'!D$2409</f>
        <v>Other Revenue</v>
      </c>
      <c r="C79" s="556" t="str">
        <f>'Line Items'!D$2442</f>
        <v>Other Revenue: Revenue from Other Costs Offcharged</v>
      </c>
      <c r="D79" s="139" t="str">
        <f>'Other Revenue'!D574</f>
        <v>Bus Compensation</v>
      </c>
      <c r="E79" s="102"/>
      <c r="F79" s="140" t="str">
        <f>'Other Revenue'!F574</f>
        <v>£000</v>
      </c>
      <c r="G79" s="103">
        <f>'Other Revenue'!G574</f>
        <v>0</v>
      </c>
      <c r="H79" s="103">
        <f>'Other Revenue'!H574</f>
        <v>0</v>
      </c>
      <c r="I79" s="103">
        <f>'Other Revenue'!I574</f>
        <v>0</v>
      </c>
      <c r="J79" s="103">
        <f>'Other Revenue'!J574</f>
        <v>0</v>
      </c>
      <c r="K79" s="103">
        <f>'Other Revenue'!K574</f>
        <v>0</v>
      </c>
      <c r="L79" s="103">
        <f>'Other Revenue'!L574</f>
        <v>0</v>
      </c>
      <c r="M79" s="103">
        <f>'Other Revenue'!M574</f>
        <v>0</v>
      </c>
      <c r="N79" s="103">
        <f>'Other Revenue'!N574</f>
        <v>0</v>
      </c>
      <c r="O79" s="103">
        <f>'Other Revenue'!O574</f>
        <v>0</v>
      </c>
      <c r="P79" s="103">
        <f>'Other Revenue'!P574</f>
        <v>0</v>
      </c>
      <c r="Q79" s="103">
        <f>'Other Revenue'!Q574</f>
        <v>0</v>
      </c>
      <c r="R79" s="103">
        <f>'Other Revenue'!R574</f>
        <v>0</v>
      </c>
      <c r="S79" s="103">
        <f>'Other Revenue'!S574</f>
        <v>0</v>
      </c>
      <c r="T79" s="103">
        <f>'Other Revenue'!T574</f>
        <v>0</v>
      </c>
      <c r="U79" s="103">
        <f>'Other Revenue'!U574</f>
        <v>0</v>
      </c>
      <c r="V79" s="103">
        <f>'Other Revenue'!V574</f>
        <v>0</v>
      </c>
      <c r="W79" s="103">
        <f>'Other Revenue'!W574</f>
        <v>0</v>
      </c>
      <c r="X79" s="103">
        <f>'Other Revenue'!X574</f>
        <v>0</v>
      </c>
      <c r="Y79" s="103">
        <f>'Other Revenue'!Y574</f>
        <v>0</v>
      </c>
      <c r="Z79" s="103">
        <f>'Other Revenue'!Z574</f>
        <v>0</v>
      </c>
      <c r="AA79" s="103">
        <f>'Other Revenue'!AA574</f>
        <v>0</v>
      </c>
      <c r="AB79" s="103">
        <f>'Other Revenue'!AB574</f>
        <v>0</v>
      </c>
      <c r="AC79" s="104">
        <f>'Other Revenue'!AC574</f>
        <v>0</v>
      </c>
      <c r="AE79" s="105">
        <f>'Other Revenue'!AE574</f>
        <v>0</v>
      </c>
      <c r="AG79" s="105">
        <f>'Other Revenue'!AG574</f>
        <v>0</v>
      </c>
      <c r="AI79" s="105">
        <f>'Other Revenue'!AI574</f>
        <v>0</v>
      </c>
    </row>
    <row r="80" spans="2:35" outlineLevel="1" x14ac:dyDescent="0.25">
      <c r="B80" s="556" t="str">
        <f>'Line Items'!D$2409</f>
        <v>Other Revenue</v>
      </c>
      <c r="C80" s="556" t="str">
        <f>'Line Items'!D$2442</f>
        <v>Other Revenue: Revenue from Other Costs Offcharged</v>
      </c>
      <c r="D80" s="139" t="str">
        <f>'Other Revenue'!D575</f>
        <v>Network Rail non-Schedule 4 income</v>
      </c>
      <c r="E80" s="102"/>
      <c r="F80" s="140" t="str">
        <f>'Other Revenue'!F575</f>
        <v>£000</v>
      </c>
      <c r="G80" s="103">
        <f>'Other Revenue'!G575</f>
        <v>0</v>
      </c>
      <c r="H80" s="103">
        <f>'Other Revenue'!H575</f>
        <v>0</v>
      </c>
      <c r="I80" s="103">
        <f>'Other Revenue'!I575</f>
        <v>0</v>
      </c>
      <c r="J80" s="103">
        <f>'Other Revenue'!J575</f>
        <v>0</v>
      </c>
      <c r="K80" s="103">
        <f>'Other Revenue'!K575</f>
        <v>0</v>
      </c>
      <c r="L80" s="103">
        <f>'Other Revenue'!L575</f>
        <v>0</v>
      </c>
      <c r="M80" s="103">
        <f>'Other Revenue'!M575</f>
        <v>0</v>
      </c>
      <c r="N80" s="103">
        <f>'Other Revenue'!N575</f>
        <v>0</v>
      </c>
      <c r="O80" s="103">
        <f>'Other Revenue'!O575</f>
        <v>0</v>
      </c>
      <c r="P80" s="103">
        <f>'Other Revenue'!P575</f>
        <v>0</v>
      </c>
      <c r="Q80" s="103">
        <f>'Other Revenue'!Q575</f>
        <v>0</v>
      </c>
      <c r="R80" s="103">
        <f>'Other Revenue'!R575</f>
        <v>0</v>
      </c>
      <c r="S80" s="103">
        <f>'Other Revenue'!S575</f>
        <v>0</v>
      </c>
      <c r="T80" s="103">
        <f>'Other Revenue'!T575</f>
        <v>0</v>
      </c>
      <c r="U80" s="103">
        <f>'Other Revenue'!U575</f>
        <v>0</v>
      </c>
      <c r="V80" s="103">
        <f>'Other Revenue'!V575</f>
        <v>0</v>
      </c>
      <c r="W80" s="103">
        <f>'Other Revenue'!W575</f>
        <v>0</v>
      </c>
      <c r="X80" s="103">
        <f>'Other Revenue'!X575</f>
        <v>0</v>
      </c>
      <c r="Y80" s="103">
        <f>'Other Revenue'!Y575</f>
        <v>0</v>
      </c>
      <c r="Z80" s="103">
        <f>'Other Revenue'!Z575</f>
        <v>0</v>
      </c>
      <c r="AA80" s="103">
        <f>'Other Revenue'!AA575</f>
        <v>0</v>
      </c>
      <c r="AB80" s="103">
        <f>'Other Revenue'!AB575</f>
        <v>0</v>
      </c>
      <c r="AC80" s="104">
        <f>'Other Revenue'!AC575</f>
        <v>0</v>
      </c>
      <c r="AE80" s="105">
        <f>'Other Revenue'!AE575</f>
        <v>0</v>
      </c>
      <c r="AG80" s="105">
        <f>'Other Revenue'!AG575</f>
        <v>0</v>
      </c>
      <c r="AI80" s="105">
        <f>'Other Revenue'!AI575</f>
        <v>0</v>
      </c>
    </row>
    <row r="81" spans="2:35" outlineLevel="1" x14ac:dyDescent="0.25">
      <c r="B81" s="556" t="str">
        <f>'Line Items'!D$2409</f>
        <v>Other Revenue</v>
      </c>
      <c r="C81" s="556" t="str">
        <f>'Line Items'!D$2442</f>
        <v>Other Revenue: Revenue from Other Costs Offcharged</v>
      </c>
      <c r="D81" s="139" t="str">
        <f>'Other Revenue'!D576</f>
        <v>Site Usage Fees</v>
      </c>
      <c r="E81" s="102"/>
      <c r="F81" s="140" t="str">
        <f>'Other Revenue'!F576</f>
        <v>£000</v>
      </c>
      <c r="G81" s="103">
        <f>'Other Revenue'!G576</f>
        <v>0</v>
      </c>
      <c r="H81" s="103">
        <f>'Other Revenue'!H576</f>
        <v>0</v>
      </c>
      <c r="I81" s="103">
        <f>'Other Revenue'!I576</f>
        <v>0</v>
      </c>
      <c r="J81" s="103">
        <f>'Other Revenue'!J576</f>
        <v>0</v>
      </c>
      <c r="K81" s="103">
        <f>'Other Revenue'!K576</f>
        <v>0</v>
      </c>
      <c r="L81" s="103">
        <f>'Other Revenue'!L576</f>
        <v>0</v>
      </c>
      <c r="M81" s="103">
        <f>'Other Revenue'!M576</f>
        <v>0</v>
      </c>
      <c r="N81" s="103">
        <f>'Other Revenue'!N576</f>
        <v>0</v>
      </c>
      <c r="O81" s="103">
        <f>'Other Revenue'!O576</f>
        <v>0</v>
      </c>
      <c r="P81" s="103">
        <f>'Other Revenue'!P576</f>
        <v>0</v>
      </c>
      <c r="Q81" s="103">
        <f>'Other Revenue'!Q576</f>
        <v>0</v>
      </c>
      <c r="R81" s="103">
        <f>'Other Revenue'!R576</f>
        <v>0</v>
      </c>
      <c r="S81" s="103">
        <f>'Other Revenue'!S576</f>
        <v>0</v>
      </c>
      <c r="T81" s="103">
        <f>'Other Revenue'!T576</f>
        <v>0</v>
      </c>
      <c r="U81" s="103">
        <f>'Other Revenue'!U576</f>
        <v>0</v>
      </c>
      <c r="V81" s="103">
        <f>'Other Revenue'!V576</f>
        <v>0</v>
      </c>
      <c r="W81" s="103">
        <f>'Other Revenue'!W576</f>
        <v>0</v>
      </c>
      <c r="X81" s="103">
        <f>'Other Revenue'!X576</f>
        <v>0</v>
      </c>
      <c r="Y81" s="103">
        <f>'Other Revenue'!Y576</f>
        <v>0</v>
      </c>
      <c r="Z81" s="103">
        <f>'Other Revenue'!Z576</f>
        <v>0</v>
      </c>
      <c r="AA81" s="103">
        <f>'Other Revenue'!AA576</f>
        <v>0</v>
      </c>
      <c r="AB81" s="103">
        <f>'Other Revenue'!AB576</f>
        <v>0</v>
      </c>
      <c r="AC81" s="104">
        <f>'Other Revenue'!AC576</f>
        <v>0</v>
      </c>
      <c r="AE81" s="105">
        <f>'Other Revenue'!AE576</f>
        <v>0</v>
      </c>
      <c r="AG81" s="105">
        <f>'Other Revenue'!AG576</f>
        <v>0</v>
      </c>
      <c r="AI81" s="105">
        <f>'Other Revenue'!AI576</f>
        <v>0</v>
      </c>
    </row>
    <row r="82" spans="2:35" outlineLevel="1" x14ac:dyDescent="0.25">
      <c r="B82" s="556" t="str">
        <f>'Line Items'!D$2409</f>
        <v>Other Revenue</v>
      </c>
      <c r="C82" s="556" t="str">
        <f>'Line Items'!D$2442</f>
        <v>Other Revenue: Revenue from Other Costs Offcharged</v>
      </c>
      <c r="D82" s="139" t="str">
        <f>'Other Revenue'!D577</f>
        <v>Apprenticeship Levy Rebate</v>
      </c>
      <c r="E82" s="102"/>
      <c r="F82" s="140" t="str">
        <f>'Other Revenue'!F577</f>
        <v>£000</v>
      </c>
      <c r="G82" s="103">
        <f>'Other Revenue'!G577</f>
        <v>0</v>
      </c>
      <c r="H82" s="103">
        <f>'Other Revenue'!H577</f>
        <v>0</v>
      </c>
      <c r="I82" s="103">
        <f>'Other Revenue'!I577</f>
        <v>0</v>
      </c>
      <c r="J82" s="103">
        <f>'Other Revenue'!J577</f>
        <v>0</v>
      </c>
      <c r="K82" s="103">
        <f>'Other Revenue'!K577</f>
        <v>0</v>
      </c>
      <c r="L82" s="103">
        <f>'Other Revenue'!L577</f>
        <v>0</v>
      </c>
      <c r="M82" s="103">
        <f>'Other Revenue'!M577</f>
        <v>0</v>
      </c>
      <c r="N82" s="103">
        <f>'Other Revenue'!N577</f>
        <v>0</v>
      </c>
      <c r="O82" s="103">
        <f>'Other Revenue'!O577</f>
        <v>0</v>
      </c>
      <c r="P82" s="103">
        <f>'Other Revenue'!P577</f>
        <v>0</v>
      </c>
      <c r="Q82" s="103">
        <f>'Other Revenue'!Q577</f>
        <v>0</v>
      </c>
      <c r="R82" s="103">
        <f>'Other Revenue'!R577</f>
        <v>0</v>
      </c>
      <c r="S82" s="103">
        <f>'Other Revenue'!S577</f>
        <v>0</v>
      </c>
      <c r="T82" s="103">
        <f>'Other Revenue'!T577</f>
        <v>0</v>
      </c>
      <c r="U82" s="103">
        <f>'Other Revenue'!U577</f>
        <v>0</v>
      </c>
      <c r="V82" s="103">
        <f>'Other Revenue'!V577</f>
        <v>0</v>
      </c>
      <c r="W82" s="103">
        <f>'Other Revenue'!W577</f>
        <v>0</v>
      </c>
      <c r="X82" s="103">
        <f>'Other Revenue'!X577</f>
        <v>0</v>
      </c>
      <c r="Y82" s="103">
        <f>'Other Revenue'!Y577</f>
        <v>0</v>
      </c>
      <c r="Z82" s="103">
        <f>'Other Revenue'!Z577</f>
        <v>0</v>
      </c>
      <c r="AA82" s="103">
        <f>'Other Revenue'!AA577</f>
        <v>0</v>
      </c>
      <c r="AB82" s="103">
        <f>'Other Revenue'!AB577</f>
        <v>0</v>
      </c>
      <c r="AC82" s="104">
        <f>'Other Revenue'!AC577</f>
        <v>0</v>
      </c>
      <c r="AE82" s="105">
        <f>'Other Revenue'!AE577</f>
        <v>0</v>
      </c>
      <c r="AG82" s="105">
        <f>'Other Revenue'!AG577</f>
        <v>0</v>
      </c>
      <c r="AI82" s="105">
        <f>'Other Revenue'!AI577</f>
        <v>0</v>
      </c>
    </row>
    <row r="83" spans="2:35" outlineLevel="1" x14ac:dyDescent="0.25">
      <c r="B83" s="556" t="str">
        <f>'Line Items'!D$2409</f>
        <v>Other Revenue</v>
      </c>
      <c r="C83" s="556" t="str">
        <f>'Line Items'!D$2442</f>
        <v>Other Revenue: Revenue from Other Costs Offcharged</v>
      </c>
      <c r="D83" s="139" t="str">
        <f>'Other Revenue'!D578</f>
        <v>[Revenue from Other Costs Offcharged Line 20]</v>
      </c>
      <c r="E83" s="102"/>
      <c r="F83" s="140" t="str">
        <f>'Other Revenue'!F578</f>
        <v>£000</v>
      </c>
      <c r="G83" s="103">
        <f>'Other Revenue'!G578</f>
        <v>0</v>
      </c>
      <c r="H83" s="103">
        <f>'Other Revenue'!H578</f>
        <v>0</v>
      </c>
      <c r="I83" s="103">
        <f>'Other Revenue'!I578</f>
        <v>0</v>
      </c>
      <c r="J83" s="103">
        <f>'Other Revenue'!J578</f>
        <v>0</v>
      </c>
      <c r="K83" s="103">
        <f>'Other Revenue'!K578</f>
        <v>0</v>
      </c>
      <c r="L83" s="103">
        <f>'Other Revenue'!L578</f>
        <v>0</v>
      </c>
      <c r="M83" s="103">
        <f>'Other Revenue'!M578</f>
        <v>0</v>
      </c>
      <c r="N83" s="103">
        <f>'Other Revenue'!N578</f>
        <v>0</v>
      </c>
      <c r="O83" s="103">
        <f>'Other Revenue'!O578</f>
        <v>0</v>
      </c>
      <c r="P83" s="103">
        <f>'Other Revenue'!P578</f>
        <v>0</v>
      </c>
      <c r="Q83" s="103">
        <f>'Other Revenue'!Q578</f>
        <v>0</v>
      </c>
      <c r="R83" s="103">
        <f>'Other Revenue'!R578</f>
        <v>0</v>
      </c>
      <c r="S83" s="103">
        <f>'Other Revenue'!S578</f>
        <v>0</v>
      </c>
      <c r="T83" s="103">
        <f>'Other Revenue'!T578</f>
        <v>0</v>
      </c>
      <c r="U83" s="103">
        <f>'Other Revenue'!U578</f>
        <v>0</v>
      </c>
      <c r="V83" s="103">
        <f>'Other Revenue'!V578</f>
        <v>0</v>
      </c>
      <c r="W83" s="103">
        <f>'Other Revenue'!W578</f>
        <v>0</v>
      </c>
      <c r="X83" s="103">
        <f>'Other Revenue'!X578</f>
        <v>0</v>
      </c>
      <c r="Y83" s="103">
        <f>'Other Revenue'!Y578</f>
        <v>0</v>
      </c>
      <c r="Z83" s="103">
        <f>'Other Revenue'!Z578</f>
        <v>0</v>
      </c>
      <c r="AA83" s="103">
        <f>'Other Revenue'!AA578</f>
        <v>0</v>
      </c>
      <c r="AB83" s="103">
        <f>'Other Revenue'!AB578</f>
        <v>0</v>
      </c>
      <c r="AC83" s="104">
        <f>'Other Revenue'!AC578</f>
        <v>0</v>
      </c>
      <c r="AE83" s="105">
        <f>'Other Revenue'!AE578</f>
        <v>0</v>
      </c>
      <c r="AG83" s="105">
        <f>'Other Revenue'!AG578</f>
        <v>0</v>
      </c>
      <c r="AI83" s="105">
        <f>'Other Revenue'!AI578</f>
        <v>0</v>
      </c>
    </row>
    <row r="84" spans="2:35" outlineLevel="1" x14ac:dyDescent="0.25">
      <c r="B84" s="556" t="str">
        <f>'Line Items'!D$2409</f>
        <v>Other Revenue</v>
      </c>
      <c r="C84" s="556" t="str">
        <f>'Line Items'!D$2442</f>
        <v>Other Revenue: Revenue from Other Costs Offcharged</v>
      </c>
      <c r="D84" s="139" t="str">
        <f>'Other Revenue'!D579</f>
        <v>[Revenue from Other Costs Offcharged Line 21]</v>
      </c>
      <c r="E84" s="102"/>
      <c r="F84" s="140" t="str">
        <f>'Other Revenue'!F579</f>
        <v>£000</v>
      </c>
      <c r="G84" s="103">
        <f>'Other Revenue'!G579</f>
        <v>0</v>
      </c>
      <c r="H84" s="103">
        <f>'Other Revenue'!H579</f>
        <v>0</v>
      </c>
      <c r="I84" s="103">
        <f>'Other Revenue'!I579</f>
        <v>0</v>
      </c>
      <c r="J84" s="103">
        <f>'Other Revenue'!J579</f>
        <v>0</v>
      </c>
      <c r="K84" s="103">
        <f>'Other Revenue'!K579</f>
        <v>0</v>
      </c>
      <c r="L84" s="103">
        <f>'Other Revenue'!L579</f>
        <v>0</v>
      </c>
      <c r="M84" s="103">
        <f>'Other Revenue'!M579</f>
        <v>0</v>
      </c>
      <c r="N84" s="103">
        <f>'Other Revenue'!N579</f>
        <v>0</v>
      </c>
      <c r="O84" s="103">
        <f>'Other Revenue'!O579</f>
        <v>0</v>
      </c>
      <c r="P84" s="103">
        <f>'Other Revenue'!P579</f>
        <v>0</v>
      </c>
      <c r="Q84" s="103">
        <f>'Other Revenue'!Q579</f>
        <v>0</v>
      </c>
      <c r="R84" s="103">
        <f>'Other Revenue'!R579</f>
        <v>0</v>
      </c>
      <c r="S84" s="103">
        <f>'Other Revenue'!S579</f>
        <v>0</v>
      </c>
      <c r="T84" s="103">
        <f>'Other Revenue'!T579</f>
        <v>0</v>
      </c>
      <c r="U84" s="103">
        <f>'Other Revenue'!U579</f>
        <v>0</v>
      </c>
      <c r="V84" s="103">
        <f>'Other Revenue'!V579</f>
        <v>0</v>
      </c>
      <c r="W84" s="103">
        <f>'Other Revenue'!W579</f>
        <v>0</v>
      </c>
      <c r="X84" s="103">
        <f>'Other Revenue'!X579</f>
        <v>0</v>
      </c>
      <c r="Y84" s="103">
        <f>'Other Revenue'!Y579</f>
        <v>0</v>
      </c>
      <c r="Z84" s="103">
        <f>'Other Revenue'!Z579</f>
        <v>0</v>
      </c>
      <c r="AA84" s="103">
        <f>'Other Revenue'!AA579</f>
        <v>0</v>
      </c>
      <c r="AB84" s="103">
        <f>'Other Revenue'!AB579</f>
        <v>0</v>
      </c>
      <c r="AC84" s="104">
        <f>'Other Revenue'!AC579</f>
        <v>0</v>
      </c>
      <c r="AE84" s="105">
        <f>'Other Revenue'!AE579</f>
        <v>0</v>
      </c>
      <c r="AG84" s="105">
        <f>'Other Revenue'!AG579</f>
        <v>0</v>
      </c>
      <c r="AI84" s="105">
        <f>'Other Revenue'!AI579</f>
        <v>0</v>
      </c>
    </row>
    <row r="85" spans="2:35" outlineLevel="1" x14ac:dyDescent="0.25">
      <c r="B85" s="556" t="str">
        <f>'Line Items'!D$2409</f>
        <v>Other Revenue</v>
      </c>
      <c r="C85" s="556" t="str">
        <f>'Line Items'!D$2442</f>
        <v>Other Revenue: Revenue from Other Costs Offcharged</v>
      </c>
      <c r="D85" s="139" t="str">
        <f>'Other Revenue'!D580</f>
        <v>[Revenue from Other Costs Offcharged Line 22]</v>
      </c>
      <c r="E85" s="102"/>
      <c r="F85" s="140" t="str">
        <f>'Other Revenue'!F580</f>
        <v>£000</v>
      </c>
      <c r="G85" s="103">
        <f>'Other Revenue'!G580</f>
        <v>0</v>
      </c>
      <c r="H85" s="103">
        <f>'Other Revenue'!H580</f>
        <v>0</v>
      </c>
      <c r="I85" s="103">
        <f>'Other Revenue'!I580</f>
        <v>0</v>
      </c>
      <c r="J85" s="103">
        <f>'Other Revenue'!J580</f>
        <v>0</v>
      </c>
      <c r="K85" s="103">
        <f>'Other Revenue'!K580</f>
        <v>0</v>
      </c>
      <c r="L85" s="103">
        <f>'Other Revenue'!L580</f>
        <v>0</v>
      </c>
      <c r="M85" s="103">
        <f>'Other Revenue'!M580</f>
        <v>0</v>
      </c>
      <c r="N85" s="103">
        <f>'Other Revenue'!N580</f>
        <v>0</v>
      </c>
      <c r="O85" s="103">
        <f>'Other Revenue'!O580</f>
        <v>0</v>
      </c>
      <c r="P85" s="103">
        <f>'Other Revenue'!P580</f>
        <v>0</v>
      </c>
      <c r="Q85" s="103">
        <f>'Other Revenue'!Q580</f>
        <v>0</v>
      </c>
      <c r="R85" s="103">
        <f>'Other Revenue'!R580</f>
        <v>0</v>
      </c>
      <c r="S85" s="103">
        <f>'Other Revenue'!S580</f>
        <v>0</v>
      </c>
      <c r="T85" s="103">
        <f>'Other Revenue'!T580</f>
        <v>0</v>
      </c>
      <c r="U85" s="103">
        <f>'Other Revenue'!U580</f>
        <v>0</v>
      </c>
      <c r="V85" s="103">
        <f>'Other Revenue'!V580</f>
        <v>0</v>
      </c>
      <c r="W85" s="103">
        <f>'Other Revenue'!W580</f>
        <v>0</v>
      </c>
      <c r="X85" s="103">
        <f>'Other Revenue'!X580</f>
        <v>0</v>
      </c>
      <c r="Y85" s="103">
        <f>'Other Revenue'!Y580</f>
        <v>0</v>
      </c>
      <c r="Z85" s="103">
        <f>'Other Revenue'!Z580</f>
        <v>0</v>
      </c>
      <c r="AA85" s="103">
        <f>'Other Revenue'!AA580</f>
        <v>0</v>
      </c>
      <c r="AB85" s="103">
        <f>'Other Revenue'!AB580</f>
        <v>0</v>
      </c>
      <c r="AC85" s="104">
        <f>'Other Revenue'!AC580</f>
        <v>0</v>
      </c>
      <c r="AE85" s="105">
        <f>'Other Revenue'!AE580</f>
        <v>0</v>
      </c>
      <c r="AG85" s="105">
        <f>'Other Revenue'!AG580</f>
        <v>0</v>
      </c>
      <c r="AI85" s="105">
        <f>'Other Revenue'!AI580</f>
        <v>0</v>
      </c>
    </row>
    <row r="86" spans="2:35" outlineLevel="1" x14ac:dyDescent="0.25">
      <c r="B86" s="556" t="str">
        <f>'Line Items'!D$2409</f>
        <v>Other Revenue</v>
      </c>
      <c r="C86" s="556" t="str">
        <f>'Line Items'!D$2442</f>
        <v>Other Revenue: Revenue from Other Costs Offcharged</v>
      </c>
      <c r="D86" s="139" t="str">
        <f>'Other Revenue'!D581</f>
        <v>[Revenue from Other Costs Offcharged Line 23]</v>
      </c>
      <c r="E86" s="102"/>
      <c r="F86" s="140" t="str">
        <f>'Other Revenue'!F581</f>
        <v>£000</v>
      </c>
      <c r="G86" s="103">
        <f>'Other Revenue'!G581</f>
        <v>0</v>
      </c>
      <c r="H86" s="103">
        <f>'Other Revenue'!H581</f>
        <v>0</v>
      </c>
      <c r="I86" s="103">
        <f>'Other Revenue'!I581</f>
        <v>0</v>
      </c>
      <c r="J86" s="103">
        <f>'Other Revenue'!J581</f>
        <v>0</v>
      </c>
      <c r="K86" s="103">
        <f>'Other Revenue'!K581</f>
        <v>0</v>
      </c>
      <c r="L86" s="103">
        <f>'Other Revenue'!L581</f>
        <v>0</v>
      </c>
      <c r="M86" s="103">
        <f>'Other Revenue'!M581</f>
        <v>0</v>
      </c>
      <c r="N86" s="103">
        <f>'Other Revenue'!N581</f>
        <v>0</v>
      </c>
      <c r="O86" s="103">
        <f>'Other Revenue'!O581</f>
        <v>0</v>
      </c>
      <c r="P86" s="103">
        <f>'Other Revenue'!P581</f>
        <v>0</v>
      </c>
      <c r="Q86" s="103">
        <f>'Other Revenue'!Q581</f>
        <v>0</v>
      </c>
      <c r="R86" s="103">
        <f>'Other Revenue'!R581</f>
        <v>0</v>
      </c>
      <c r="S86" s="103">
        <f>'Other Revenue'!S581</f>
        <v>0</v>
      </c>
      <c r="T86" s="103">
        <f>'Other Revenue'!T581</f>
        <v>0</v>
      </c>
      <c r="U86" s="103">
        <f>'Other Revenue'!U581</f>
        <v>0</v>
      </c>
      <c r="V86" s="103">
        <f>'Other Revenue'!V581</f>
        <v>0</v>
      </c>
      <c r="W86" s="103">
        <f>'Other Revenue'!W581</f>
        <v>0</v>
      </c>
      <c r="X86" s="103">
        <f>'Other Revenue'!X581</f>
        <v>0</v>
      </c>
      <c r="Y86" s="103">
        <f>'Other Revenue'!Y581</f>
        <v>0</v>
      </c>
      <c r="Z86" s="103">
        <f>'Other Revenue'!Z581</f>
        <v>0</v>
      </c>
      <c r="AA86" s="103">
        <f>'Other Revenue'!AA581</f>
        <v>0</v>
      </c>
      <c r="AB86" s="103">
        <f>'Other Revenue'!AB581</f>
        <v>0</v>
      </c>
      <c r="AC86" s="104">
        <f>'Other Revenue'!AC581</f>
        <v>0</v>
      </c>
      <c r="AE86" s="105">
        <f>'Other Revenue'!AE581</f>
        <v>0</v>
      </c>
      <c r="AG86" s="105">
        <f>'Other Revenue'!AG581</f>
        <v>0</v>
      </c>
      <c r="AI86" s="105">
        <f>'Other Revenue'!AI581</f>
        <v>0</v>
      </c>
    </row>
    <row r="87" spans="2:35" outlineLevel="1" x14ac:dyDescent="0.25">
      <c r="B87" s="556" t="str">
        <f>'Line Items'!D$2409</f>
        <v>Other Revenue</v>
      </c>
      <c r="C87" s="556" t="str">
        <f>'Line Items'!D$2442</f>
        <v>Other Revenue: Revenue from Other Costs Offcharged</v>
      </c>
      <c r="D87" s="139" t="str">
        <f>'Other Revenue'!D582</f>
        <v>[Revenue from Other Costs Offcharged Line 24]</v>
      </c>
      <c r="E87" s="102"/>
      <c r="F87" s="140" t="str">
        <f>'Other Revenue'!F582</f>
        <v>£000</v>
      </c>
      <c r="G87" s="103">
        <f>'Other Revenue'!G582</f>
        <v>0</v>
      </c>
      <c r="H87" s="103">
        <f>'Other Revenue'!H582</f>
        <v>0</v>
      </c>
      <c r="I87" s="103">
        <f>'Other Revenue'!I582</f>
        <v>0</v>
      </c>
      <c r="J87" s="103">
        <f>'Other Revenue'!J582</f>
        <v>0</v>
      </c>
      <c r="K87" s="103">
        <f>'Other Revenue'!K582</f>
        <v>0</v>
      </c>
      <c r="L87" s="103">
        <f>'Other Revenue'!L582</f>
        <v>0</v>
      </c>
      <c r="M87" s="103">
        <f>'Other Revenue'!M582</f>
        <v>0</v>
      </c>
      <c r="N87" s="103">
        <f>'Other Revenue'!N582</f>
        <v>0</v>
      </c>
      <c r="O87" s="103">
        <f>'Other Revenue'!O582</f>
        <v>0</v>
      </c>
      <c r="P87" s="103">
        <f>'Other Revenue'!P582</f>
        <v>0</v>
      </c>
      <c r="Q87" s="103">
        <f>'Other Revenue'!Q582</f>
        <v>0</v>
      </c>
      <c r="R87" s="103">
        <f>'Other Revenue'!R582</f>
        <v>0</v>
      </c>
      <c r="S87" s="103">
        <f>'Other Revenue'!S582</f>
        <v>0</v>
      </c>
      <c r="T87" s="103">
        <f>'Other Revenue'!T582</f>
        <v>0</v>
      </c>
      <c r="U87" s="103">
        <f>'Other Revenue'!U582</f>
        <v>0</v>
      </c>
      <c r="V87" s="103">
        <f>'Other Revenue'!V582</f>
        <v>0</v>
      </c>
      <c r="W87" s="103">
        <f>'Other Revenue'!W582</f>
        <v>0</v>
      </c>
      <c r="X87" s="103">
        <f>'Other Revenue'!X582</f>
        <v>0</v>
      </c>
      <c r="Y87" s="103">
        <f>'Other Revenue'!Y582</f>
        <v>0</v>
      </c>
      <c r="Z87" s="103">
        <f>'Other Revenue'!Z582</f>
        <v>0</v>
      </c>
      <c r="AA87" s="103">
        <f>'Other Revenue'!AA582</f>
        <v>0</v>
      </c>
      <c r="AB87" s="103">
        <f>'Other Revenue'!AB582</f>
        <v>0</v>
      </c>
      <c r="AC87" s="104">
        <f>'Other Revenue'!AC582</f>
        <v>0</v>
      </c>
      <c r="AE87" s="105">
        <f>'Other Revenue'!AE582</f>
        <v>0</v>
      </c>
      <c r="AG87" s="105">
        <f>'Other Revenue'!AG582</f>
        <v>0</v>
      </c>
      <c r="AI87" s="105">
        <f>'Other Revenue'!AI582</f>
        <v>0</v>
      </c>
    </row>
    <row r="88" spans="2:35" outlineLevel="1" x14ac:dyDescent="0.25">
      <c r="B88" s="556" t="str">
        <f>'Line Items'!D$2409</f>
        <v>Other Revenue</v>
      </c>
      <c r="C88" s="556" t="str">
        <f>'Line Items'!D$2442</f>
        <v>Other Revenue: Revenue from Other Costs Offcharged</v>
      </c>
      <c r="D88" s="139" t="str">
        <f>'Other Revenue'!D583</f>
        <v>[Revenue from Other Costs Offcharged Line 25]</v>
      </c>
      <c r="E88" s="102"/>
      <c r="F88" s="140" t="str">
        <f>'Other Revenue'!F583</f>
        <v>£000</v>
      </c>
      <c r="G88" s="103">
        <f>'Other Revenue'!G583</f>
        <v>0</v>
      </c>
      <c r="H88" s="103">
        <f>'Other Revenue'!H583</f>
        <v>0</v>
      </c>
      <c r="I88" s="103">
        <f>'Other Revenue'!I583</f>
        <v>0</v>
      </c>
      <c r="J88" s="103">
        <f>'Other Revenue'!J583</f>
        <v>0</v>
      </c>
      <c r="K88" s="103">
        <f>'Other Revenue'!K583</f>
        <v>0</v>
      </c>
      <c r="L88" s="103">
        <f>'Other Revenue'!L583</f>
        <v>0</v>
      </c>
      <c r="M88" s="103">
        <f>'Other Revenue'!M583</f>
        <v>0</v>
      </c>
      <c r="N88" s="103">
        <f>'Other Revenue'!N583</f>
        <v>0</v>
      </c>
      <c r="O88" s="103">
        <f>'Other Revenue'!O583</f>
        <v>0</v>
      </c>
      <c r="P88" s="103">
        <f>'Other Revenue'!P583</f>
        <v>0</v>
      </c>
      <c r="Q88" s="103">
        <f>'Other Revenue'!Q583</f>
        <v>0</v>
      </c>
      <c r="R88" s="103">
        <f>'Other Revenue'!R583</f>
        <v>0</v>
      </c>
      <c r="S88" s="103">
        <f>'Other Revenue'!S583</f>
        <v>0</v>
      </c>
      <c r="T88" s="103">
        <f>'Other Revenue'!T583</f>
        <v>0</v>
      </c>
      <c r="U88" s="103">
        <f>'Other Revenue'!U583</f>
        <v>0</v>
      </c>
      <c r="V88" s="103">
        <f>'Other Revenue'!V583</f>
        <v>0</v>
      </c>
      <c r="W88" s="103">
        <f>'Other Revenue'!W583</f>
        <v>0</v>
      </c>
      <c r="X88" s="103">
        <f>'Other Revenue'!X583</f>
        <v>0</v>
      </c>
      <c r="Y88" s="103">
        <f>'Other Revenue'!Y583</f>
        <v>0</v>
      </c>
      <c r="Z88" s="103">
        <f>'Other Revenue'!Z583</f>
        <v>0</v>
      </c>
      <c r="AA88" s="103">
        <f>'Other Revenue'!AA583</f>
        <v>0</v>
      </c>
      <c r="AB88" s="103">
        <f>'Other Revenue'!AB583</f>
        <v>0</v>
      </c>
      <c r="AC88" s="104">
        <f>'Other Revenue'!AC583</f>
        <v>0</v>
      </c>
      <c r="AE88" s="105">
        <f>'Other Revenue'!AE583</f>
        <v>0</v>
      </c>
      <c r="AG88" s="105">
        <f>'Other Revenue'!AG583</f>
        <v>0</v>
      </c>
      <c r="AI88" s="105">
        <f>'Other Revenue'!AI583</f>
        <v>0</v>
      </c>
    </row>
    <row r="89" spans="2:35" outlineLevel="1" x14ac:dyDescent="0.25">
      <c r="B89" s="556" t="str">
        <f>'Line Items'!D$2409</f>
        <v>Other Revenue</v>
      </c>
      <c r="C89" s="556" t="str">
        <f>'Line Items'!D$2442</f>
        <v>Other Revenue: Revenue from Other Costs Offcharged</v>
      </c>
      <c r="D89" s="139" t="str">
        <f>'Other Revenue'!D584</f>
        <v>[Revenue from Other Costs Offcharged Line 26]</v>
      </c>
      <c r="E89" s="102"/>
      <c r="F89" s="140" t="str">
        <f>'Other Revenue'!F584</f>
        <v>£000</v>
      </c>
      <c r="G89" s="103">
        <f>'Other Revenue'!G584</f>
        <v>0</v>
      </c>
      <c r="H89" s="103">
        <f>'Other Revenue'!H584</f>
        <v>0</v>
      </c>
      <c r="I89" s="103">
        <f>'Other Revenue'!I584</f>
        <v>0</v>
      </c>
      <c r="J89" s="103">
        <f>'Other Revenue'!J584</f>
        <v>0</v>
      </c>
      <c r="K89" s="103">
        <f>'Other Revenue'!K584</f>
        <v>0</v>
      </c>
      <c r="L89" s="103">
        <f>'Other Revenue'!L584</f>
        <v>0</v>
      </c>
      <c r="M89" s="103">
        <f>'Other Revenue'!M584</f>
        <v>0</v>
      </c>
      <c r="N89" s="103">
        <f>'Other Revenue'!N584</f>
        <v>0</v>
      </c>
      <c r="O89" s="103">
        <f>'Other Revenue'!O584</f>
        <v>0</v>
      </c>
      <c r="P89" s="103">
        <f>'Other Revenue'!P584</f>
        <v>0</v>
      </c>
      <c r="Q89" s="103">
        <f>'Other Revenue'!Q584</f>
        <v>0</v>
      </c>
      <c r="R89" s="103">
        <f>'Other Revenue'!R584</f>
        <v>0</v>
      </c>
      <c r="S89" s="103">
        <f>'Other Revenue'!S584</f>
        <v>0</v>
      </c>
      <c r="T89" s="103">
        <f>'Other Revenue'!T584</f>
        <v>0</v>
      </c>
      <c r="U89" s="103">
        <f>'Other Revenue'!U584</f>
        <v>0</v>
      </c>
      <c r="V89" s="103">
        <f>'Other Revenue'!V584</f>
        <v>0</v>
      </c>
      <c r="W89" s="103">
        <f>'Other Revenue'!W584</f>
        <v>0</v>
      </c>
      <c r="X89" s="103">
        <f>'Other Revenue'!X584</f>
        <v>0</v>
      </c>
      <c r="Y89" s="103">
        <f>'Other Revenue'!Y584</f>
        <v>0</v>
      </c>
      <c r="Z89" s="103">
        <f>'Other Revenue'!Z584</f>
        <v>0</v>
      </c>
      <c r="AA89" s="103">
        <f>'Other Revenue'!AA584</f>
        <v>0</v>
      </c>
      <c r="AB89" s="103">
        <f>'Other Revenue'!AB584</f>
        <v>0</v>
      </c>
      <c r="AC89" s="104">
        <f>'Other Revenue'!AC584</f>
        <v>0</v>
      </c>
      <c r="AE89" s="105">
        <f>'Other Revenue'!AE584</f>
        <v>0</v>
      </c>
      <c r="AG89" s="105">
        <f>'Other Revenue'!AG584</f>
        <v>0</v>
      </c>
      <c r="AI89" s="105">
        <f>'Other Revenue'!AI584</f>
        <v>0</v>
      </c>
    </row>
    <row r="90" spans="2:35" outlineLevel="1" x14ac:dyDescent="0.25">
      <c r="B90" s="556" t="str">
        <f>'Line Items'!D$2409</f>
        <v>Other Revenue</v>
      </c>
      <c r="C90" s="556" t="str">
        <f>'Line Items'!D$2442</f>
        <v>Other Revenue: Revenue from Other Costs Offcharged</v>
      </c>
      <c r="D90" s="139" t="str">
        <f>'Other Revenue'!D585</f>
        <v>[Revenue from Other Costs Offcharged Line 27]</v>
      </c>
      <c r="E90" s="102"/>
      <c r="F90" s="140" t="str">
        <f>'Other Revenue'!F585</f>
        <v>£000</v>
      </c>
      <c r="G90" s="103">
        <f>'Other Revenue'!G585</f>
        <v>0</v>
      </c>
      <c r="H90" s="103">
        <f>'Other Revenue'!H585</f>
        <v>0</v>
      </c>
      <c r="I90" s="103">
        <f>'Other Revenue'!I585</f>
        <v>0</v>
      </c>
      <c r="J90" s="103">
        <f>'Other Revenue'!J585</f>
        <v>0</v>
      </c>
      <c r="K90" s="103">
        <f>'Other Revenue'!K585</f>
        <v>0</v>
      </c>
      <c r="L90" s="103">
        <f>'Other Revenue'!L585</f>
        <v>0</v>
      </c>
      <c r="M90" s="103">
        <f>'Other Revenue'!M585</f>
        <v>0</v>
      </c>
      <c r="N90" s="103">
        <f>'Other Revenue'!N585</f>
        <v>0</v>
      </c>
      <c r="O90" s="103">
        <f>'Other Revenue'!O585</f>
        <v>0</v>
      </c>
      <c r="P90" s="103">
        <f>'Other Revenue'!P585</f>
        <v>0</v>
      </c>
      <c r="Q90" s="103">
        <f>'Other Revenue'!Q585</f>
        <v>0</v>
      </c>
      <c r="R90" s="103">
        <f>'Other Revenue'!R585</f>
        <v>0</v>
      </c>
      <c r="S90" s="103">
        <f>'Other Revenue'!S585</f>
        <v>0</v>
      </c>
      <c r="T90" s="103">
        <f>'Other Revenue'!T585</f>
        <v>0</v>
      </c>
      <c r="U90" s="103">
        <f>'Other Revenue'!U585</f>
        <v>0</v>
      </c>
      <c r="V90" s="103">
        <f>'Other Revenue'!V585</f>
        <v>0</v>
      </c>
      <c r="W90" s="103">
        <f>'Other Revenue'!W585</f>
        <v>0</v>
      </c>
      <c r="X90" s="103">
        <f>'Other Revenue'!X585</f>
        <v>0</v>
      </c>
      <c r="Y90" s="103">
        <f>'Other Revenue'!Y585</f>
        <v>0</v>
      </c>
      <c r="Z90" s="103">
        <f>'Other Revenue'!Z585</f>
        <v>0</v>
      </c>
      <c r="AA90" s="103">
        <f>'Other Revenue'!AA585</f>
        <v>0</v>
      </c>
      <c r="AB90" s="103">
        <f>'Other Revenue'!AB585</f>
        <v>0</v>
      </c>
      <c r="AC90" s="104">
        <f>'Other Revenue'!AC585</f>
        <v>0</v>
      </c>
      <c r="AE90" s="105">
        <f>'Other Revenue'!AE585</f>
        <v>0</v>
      </c>
      <c r="AG90" s="105">
        <f>'Other Revenue'!AG585</f>
        <v>0</v>
      </c>
      <c r="AI90" s="105">
        <f>'Other Revenue'!AI585</f>
        <v>0</v>
      </c>
    </row>
    <row r="91" spans="2:35" outlineLevel="1" x14ac:dyDescent="0.25">
      <c r="B91" s="556" t="str">
        <f>'Line Items'!D$2409</f>
        <v>Other Revenue</v>
      </c>
      <c r="C91" s="556" t="str">
        <f>'Line Items'!D$2442</f>
        <v>Other Revenue: Revenue from Other Costs Offcharged</v>
      </c>
      <c r="D91" s="139" t="str">
        <f>'Other Revenue'!D586</f>
        <v>[Revenue from Other Costs Offcharged Line 28]</v>
      </c>
      <c r="E91" s="102"/>
      <c r="F91" s="140" t="str">
        <f>'Other Revenue'!F586</f>
        <v>£000</v>
      </c>
      <c r="G91" s="103">
        <f>'Other Revenue'!G586</f>
        <v>0</v>
      </c>
      <c r="H91" s="103">
        <f>'Other Revenue'!H586</f>
        <v>0</v>
      </c>
      <c r="I91" s="103">
        <f>'Other Revenue'!I586</f>
        <v>0</v>
      </c>
      <c r="J91" s="103">
        <f>'Other Revenue'!J586</f>
        <v>0</v>
      </c>
      <c r="K91" s="103">
        <f>'Other Revenue'!K586</f>
        <v>0</v>
      </c>
      <c r="L91" s="103">
        <f>'Other Revenue'!L586</f>
        <v>0</v>
      </c>
      <c r="M91" s="103">
        <f>'Other Revenue'!M586</f>
        <v>0</v>
      </c>
      <c r="N91" s="103">
        <f>'Other Revenue'!N586</f>
        <v>0</v>
      </c>
      <c r="O91" s="103">
        <f>'Other Revenue'!O586</f>
        <v>0</v>
      </c>
      <c r="P91" s="103">
        <f>'Other Revenue'!P586</f>
        <v>0</v>
      </c>
      <c r="Q91" s="103">
        <f>'Other Revenue'!Q586</f>
        <v>0</v>
      </c>
      <c r="R91" s="103">
        <f>'Other Revenue'!R586</f>
        <v>0</v>
      </c>
      <c r="S91" s="103">
        <f>'Other Revenue'!S586</f>
        <v>0</v>
      </c>
      <c r="T91" s="103">
        <f>'Other Revenue'!T586</f>
        <v>0</v>
      </c>
      <c r="U91" s="103">
        <f>'Other Revenue'!U586</f>
        <v>0</v>
      </c>
      <c r="V91" s="103">
        <f>'Other Revenue'!V586</f>
        <v>0</v>
      </c>
      <c r="W91" s="103">
        <f>'Other Revenue'!W586</f>
        <v>0</v>
      </c>
      <c r="X91" s="103">
        <f>'Other Revenue'!X586</f>
        <v>0</v>
      </c>
      <c r="Y91" s="103">
        <f>'Other Revenue'!Y586</f>
        <v>0</v>
      </c>
      <c r="Z91" s="103">
        <f>'Other Revenue'!Z586</f>
        <v>0</v>
      </c>
      <c r="AA91" s="103">
        <f>'Other Revenue'!AA586</f>
        <v>0</v>
      </c>
      <c r="AB91" s="103">
        <f>'Other Revenue'!AB586</f>
        <v>0</v>
      </c>
      <c r="AC91" s="104">
        <f>'Other Revenue'!AC586</f>
        <v>0</v>
      </c>
      <c r="AE91" s="105">
        <f>'Other Revenue'!AE586</f>
        <v>0</v>
      </c>
      <c r="AG91" s="105">
        <f>'Other Revenue'!AG586</f>
        <v>0</v>
      </c>
      <c r="AI91" s="105">
        <f>'Other Revenue'!AI586</f>
        <v>0</v>
      </c>
    </row>
    <row r="92" spans="2:35" outlineLevel="1" x14ac:dyDescent="0.25">
      <c r="B92" s="556" t="str">
        <f>'Line Items'!D$2409</f>
        <v>Other Revenue</v>
      </c>
      <c r="C92" s="556" t="str">
        <f>'Line Items'!D$2442</f>
        <v>Other Revenue: Revenue from Other Costs Offcharged</v>
      </c>
      <c r="D92" s="139" t="str">
        <f>'Other Revenue'!D587</f>
        <v>[Revenue from Other Costs Offcharged Line 29]</v>
      </c>
      <c r="E92" s="102"/>
      <c r="F92" s="140" t="str">
        <f>'Other Revenue'!F587</f>
        <v>£000</v>
      </c>
      <c r="G92" s="103">
        <f>'Other Revenue'!G587</f>
        <v>0</v>
      </c>
      <c r="H92" s="103">
        <f>'Other Revenue'!H587</f>
        <v>0</v>
      </c>
      <c r="I92" s="103">
        <f>'Other Revenue'!I587</f>
        <v>0</v>
      </c>
      <c r="J92" s="103">
        <f>'Other Revenue'!J587</f>
        <v>0</v>
      </c>
      <c r="K92" s="103">
        <f>'Other Revenue'!K587</f>
        <v>0</v>
      </c>
      <c r="L92" s="103">
        <f>'Other Revenue'!L587</f>
        <v>0</v>
      </c>
      <c r="M92" s="103">
        <f>'Other Revenue'!M587</f>
        <v>0</v>
      </c>
      <c r="N92" s="103">
        <f>'Other Revenue'!N587</f>
        <v>0</v>
      </c>
      <c r="O92" s="103">
        <f>'Other Revenue'!O587</f>
        <v>0</v>
      </c>
      <c r="P92" s="103">
        <f>'Other Revenue'!P587</f>
        <v>0</v>
      </c>
      <c r="Q92" s="103">
        <f>'Other Revenue'!Q587</f>
        <v>0</v>
      </c>
      <c r="R92" s="103">
        <f>'Other Revenue'!R587</f>
        <v>0</v>
      </c>
      <c r="S92" s="103">
        <f>'Other Revenue'!S587</f>
        <v>0</v>
      </c>
      <c r="T92" s="103">
        <f>'Other Revenue'!T587</f>
        <v>0</v>
      </c>
      <c r="U92" s="103">
        <f>'Other Revenue'!U587</f>
        <v>0</v>
      </c>
      <c r="V92" s="103">
        <f>'Other Revenue'!V587</f>
        <v>0</v>
      </c>
      <c r="W92" s="103">
        <f>'Other Revenue'!W587</f>
        <v>0</v>
      </c>
      <c r="X92" s="103">
        <f>'Other Revenue'!X587</f>
        <v>0</v>
      </c>
      <c r="Y92" s="103">
        <f>'Other Revenue'!Y587</f>
        <v>0</v>
      </c>
      <c r="Z92" s="103">
        <f>'Other Revenue'!Z587</f>
        <v>0</v>
      </c>
      <c r="AA92" s="103">
        <f>'Other Revenue'!AA587</f>
        <v>0</v>
      </c>
      <c r="AB92" s="103">
        <f>'Other Revenue'!AB587</f>
        <v>0</v>
      </c>
      <c r="AC92" s="104">
        <f>'Other Revenue'!AC587</f>
        <v>0</v>
      </c>
      <c r="AE92" s="105">
        <f>'Other Revenue'!AE587</f>
        <v>0</v>
      </c>
      <c r="AG92" s="105">
        <f>'Other Revenue'!AG587</f>
        <v>0</v>
      </c>
      <c r="AI92" s="105">
        <f>'Other Revenue'!AI587</f>
        <v>0</v>
      </c>
    </row>
    <row r="93" spans="2:35" outlineLevel="1" x14ac:dyDescent="0.25">
      <c r="B93" s="556" t="str">
        <f>'Line Items'!D$2409</f>
        <v>Other Revenue</v>
      </c>
      <c r="C93" s="556" t="str">
        <f>'Line Items'!D$2442</f>
        <v>Other Revenue: Revenue from Other Costs Offcharged</v>
      </c>
      <c r="D93" s="111" t="str">
        <f>'Other Revenue'!D588</f>
        <v>[Revenue from Other Costs Offcharged Line 30]</v>
      </c>
      <c r="E93" s="287"/>
      <c r="F93" s="150" t="str">
        <f>'Other Revenue'!F588</f>
        <v>£000</v>
      </c>
      <c r="G93" s="113">
        <f>'Other Revenue'!G588</f>
        <v>0</v>
      </c>
      <c r="H93" s="113">
        <f>'Other Revenue'!H588</f>
        <v>0</v>
      </c>
      <c r="I93" s="113">
        <f>'Other Revenue'!I588</f>
        <v>0</v>
      </c>
      <c r="J93" s="113">
        <f>'Other Revenue'!J588</f>
        <v>0</v>
      </c>
      <c r="K93" s="113">
        <f>'Other Revenue'!K588</f>
        <v>0</v>
      </c>
      <c r="L93" s="113">
        <f>'Other Revenue'!L588</f>
        <v>0</v>
      </c>
      <c r="M93" s="113">
        <f>'Other Revenue'!M588</f>
        <v>0</v>
      </c>
      <c r="N93" s="113">
        <f>'Other Revenue'!N588</f>
        <v>0</v>
      </c>
      <c r="O93" s="113">
        <f>'Other Revenue'!O588</f>
        <v>0</v>
      </c>
      <c r="P93" s="113">
        <f>'Other Revenue'!P588</f>
        <v>0</v>
      </c>
      <c r="Q93" s="113">
        <f>'Other Revenue'!Q588</f>
        <v>0</v>
      </c>
      <c r="R93" s="113">
        <f>'Other Revenue'!R588</f>
        <v>0</v>
      </c>
      <c r="S93" s="113">
        <f>'Other Revenue'!S588</f>
        <v>0</v>
      </c>
      <c r="T93" s="113">
        <f>'Other Revenue'!T588</f>
        <v>0</v>
      </c>
      <c r="U93" s="113">
        <f>'Other Revenue'!U588</f>
        <v>0</v>
      </c>
      <c r="V93" s="113">
        <f>'Other Revenue'!V588</f>
        <v>0</v>
      </c>
      <c r="W93" s="113">
        <f>'Other Revenue'!W588</f>
        <v>0</v>
      </c>
      <c r="X93" s="113">
        <f>'Other Revenue'!X588</f>
        <v>0</v>
      </c>
      <c r="Y93" s="113">
        <f>'Other Revenue'!Y588</f>
        <v>0</v>
      </c>
      <c r="Z93" s="113">
        <f>'Other Revenue'!Z588</f>
        <v>0</v>
      </c>
      <c r="AA93" s="113">
        <f>'Other Revenue'!AA588</f>
        <v>0</v>
      </c>
      <c r="AB93" s="113">
        <f>'Other Revenue'!AB588</f>
        <v>0</v>
      </c>
      <c r="AC93" s="114">
        <f>'Other Revenue'!AC588</f>
        <v>0</v>
      </c>
      <c r="AE93" s="115">
        <f>'Other Revenue'!AE588</f>
        <v>0</v>
      </c>
      <c r="AG93" s="115">
        <f>'Other Revenue'!AG588</f>
        <v>0</v>
      </c>
      <c r="AI93" s="115">
        <f>'Other Revenue'!AI588</f>
        <v>0</v>
      </c>
    </row>
    <row r="94" spans="2:35" outlineLevel="1" x14ac:dyDescent="0.25"/>
    <row r="95" spans="2:35" ht="13.8" outlineLevel="1" thickBot="1" x14ac:dyDescent="0.3">
      <c r="D95" s="582" t="str">
        <f>'Line Items'!D2471</f>
        <v>Total Revenue</v>
      </c>
      <c r="E95" s="583"/>
      <c r="F95" s="584" t="str">
        <f>F93</f>
        <v>£000</v>
      </c>
      <c r="G95" s="585">
        <f t="shared" ref="G95:AC95" si="0">SUM(G15:G93)</f>
        <v>0</v>
      </c>
      <c r="H95" s="585">
        <f t="shared" si="0"/>
        <v>0</v>
      </c>
      <c r="I95" s="585">
        <f t="shared" si="0"/>
        <v>0</v>
      </c>
      <c r="J95" s="585">
        <f t="shared" si="0"/>
        <v>0</v>
      </c>
      <c r="K95" s="585">
        <f t="shared" si="0"/>
        <v>0</v>
      </c>
      <c r="L95" s="585">
        <f t="shared" si="0"/>
        <v>0</v>
      </c>
      <c r="M95" s="585">
        <f t="shared" si="0"/>
        <v>0</v>
      </c>
      <c r="N95" s="585">
        <f t="shared" si="0"/>
        <v>0</v>
      </c>
      <c r="O95" s="585">
        <f t="shared" si="0"/>
        <v>0</v>
      </c>
      <c r="P95" s="585">
        <f t="shared" si="0"/>
        <v>0</v>
      </c>
      <c r="Q95" s="585">
        <f t="shared" si="0"/>
        <v>0</v>
      </c>
      <c r="R95" s="585">
        <f t="shared" si="0"/>
        <v>0</v>
      </c>
      <c r="S95" s="585">
        <f t="shared" si="0"/>
        <v>0</v>
      </c>
      <c r="T95" s="585">
        <f t="shared" si="0"/>
        <v>0</v>
      </c>
      <c r="U95" s="585">
        <f t="shared" si="0"/>
        <v>0</v>
      </c>
      <c r="V95" s="585">
        <f t="shared" si="0"/>
        <v>0</v>
      </c>
      <c r="W95" s="585">
        <f t="shared" si="0"/>
        <v>0</v>
      </c>
      <c r="X95" s="585">
        <f t="shared" si="0"/>
        <v>0</v>
      </c>
      <c r="Y95" s="585">
        <f t="shared" si="0"/>
        <v>0</v>
      </c>
      <c r="Z95" s="585">
        <f t="shared" si="0"/>
        <v>0</v>
      </c>
      <c r="AA95" s="585">
        <f t="shared" si="0"/>
        <v>0</v>
      </c>
      <c r="AB95" s="585">
        <f t="shared" si="0"/>
        <v>0</v>
      </c>
      <c r="AC95" s="586">
        <f t="shared" si="0"/>
        <v>0</v>
      </c>
      <c r="AE95" s="586">
        <f>SUM(AE15:AE93)</f>
        <v>0</v>
      </c>
      <c r="AG95" s="586">
        <f>SUM(AG15:AG93)</f>
        <v>0</v>
      </c>
      <c r="AI95" s="586">
        <f>SUM(AI15:AI93)</f>
        <v>0</v>
      </c>
    </row>
    <row r="96" spans="2:35" ht="13.8" outlineLevel="1" thickTop="1" x14ac:dyDescent="0.25"/>
    <row r="97" spans="2:35" outlineLevel="1" x14ac:dyDescent="0.25">
      <c r="B97" s="556" t="str">
        <f>'Line Items'!D$2410</f>
        <v>Staff Costs</v>
      </c>
      <c r="C97" s="556" t="str">
        <f>INDEX('Line Items'!$F$653:$F$696,MATCH($D97,'Line Items'!$D$653:$D$696,0))</f>
        <v>Staff Costs: Trains</v>
      </c>
      <c r="D97" s="345" t="str">
        <f>Staff!D287</f>
        <v>Drivers</v>
      </c>
      <c r="E97" s="467"/>
      <c r="F97" s="475" t="str">
        <f>Staff!F287</f>
        <v>£000</v>
      </c>
      <c r="G97" s="476">
        <f>Staff!G287</f>
        <v>0</v>
      </c>
      <c r="H97" s="476">
        <f>Staff!H287</f>
        <v>0</v>
      </c>
      <c r="I97" s="476">
        <f>Staff!I287</f>
        <v>0</v>
      </c>
      <c r="J97" s="476">
        <f>Staff!J287</f>
        <v>0</v>
      </c>
      <c r="K97" s="476">
        <f>Staff!K287</f>
        <v>0</v>
      </c>
      <c r="L97" s="476">
        <f>Staff!L287</f>
        <v>0</v>
      </c>
      <c r="M97" s="476">
        <f>Staff!M287</f>
        <v>0</v>
      </c>
      <c r="N97" s="476">
        <f>Staff!N287</f>
        <v>0</v>
      </c>
      <c r="O97" s="476">
        <f>Staff!O287</f>
        <v>0</v>
      </c>
      <c r="P97" s="476">
        <f>Staff!P287</f>
        <v>0</v>
      </c>
      <c r="Q97" s="476">
        <f>Staff!Q287</f>
        <v>0</v>
      </c>
      <c r="R97" s="476">
        <f>Staff!R287</f>
        <v>0</v>
      </c>
      <c r="S97" s="476">
        <f>Staff!S287</f>
        <v>0</v>
      </c>
      <c r="T97" s="476">
        <f>Staff!T287</f>
        <v>0</v>
      </c>
      <c r="U97" s="476">
        <f>Staff!U287</f>
        <v>0</v>
      </c>
      <c r="V97" s="476">
        <f>Staff!V287</f>
        <v>0</v>
      </c>
      <c r="W97" s="476">
        <f>Staff!W287</f>
        <v>0</v>
      </c>
      <c r="X97" s="476">
        <f>Staff!X287</f>
        <v>0</v>
      </c>
      <c r="Y97" s="476">
        <f>Staff!Y287</f>
        <v>0</v>
      </c>
      <c r="Z97" s="476">
        <f>Staff!Z287</f>
        <v>0</v>
      </c>
      <c r="AA97" s="476">
        <f>Staff!AA287</f>
        <v>0</v>
      </c>
      <c r="AB97" s="476">
        <f>Staff!AB287</f>
        <v>0</v>
      </c>
      <c r="AC97" s="355">
        <f>Staff!AC287</f>
        <v>0</v>
      </c>
      <c r="AE97" s="357">
        <f>Staff!AE287</f>
        <v>0</v>
      </c>
      <c r="AG97" s="357">
        <f>Staff!AG287</f>
        <v>0</v>
      </c>
      <c r="AI97" s="357">
        <f>Staff!AI287</f>
        <v>0</v>
      </c>
    </row>
    <row r="98" spans="2:35" outlineLevel="1" x14ac:dyDescent="0.25">
      <c r="B98" s="556" t="str">
        <f>'Line Items'!D$2410</f>
        <v>Staff Costs</v>
      </c>
      <c r="C98" s="556" t="str">
        <f>INDEX('Line Items'!$F$653:$F$696,MATCH($D98,'Line Items'!$D$653:$D$696,0))</f>
        <v>Staff Costs: Trains</v>
      </c>
      <c r="D98" s="139" t="str">
        <f>Staff!D288</f>
        <v>Trainee Drivers</v>
      </c>
      <c r="E98" s="102"/>
      <c r="F98" s="140" t="str">
        <f>Staff!F288</f>
        <v>£000</v>
      </c>
      <c r="G98" s="103">
        <f>Staff!G288</f>
        <v>0</v>
      </c>
      <c r="H98" s="103">
        <f>Staff!H288</f>
        <v>0</v>
      </c>
      <c r="I98" s="103">
        <f>Staff!I288</f>
        <v>0</v>
      </c>
      <c r="J98" s="103">
        <f>Staff!J288</f>
        <v>0</v>
      </c>
      <c r="K98" s="103">
        <f>Staff!K288</f>
        <v>0</v>
      </c>
      <c r="L98" s="103">
        <f>Staff!L288</f>
        <v>0</v>
      </c>
      <c r="M98" s="103">
        <f>Staff!M288</f>
        <v>0</v>
      </c>
      <c r="N98" s="103">
        <f>Staff!N288</f>
        <v>0</v>
      </c>
      <c r="O98" s="103">
        <f>Staff!O288</f>
        <v>0</v>
      </c>
      <c r="P98" s="103">
        <f>Staff!P288</f>
        <v>0</v>
      </c>
      <c r="Q98" s="103">
        <f>Staff!Q288</f>
        <v>0</v>
      </c>
      <c r="R98" s="103">
        <f>Staff!R288</f>
        <v>0</v>
      </c>
      <c r="S98" s="103">
        <f>Staff!S288</f>
        <v>0</v>
      </c>
      <c r="T98" s="103">
        <f>Staff!T288</f>
        <v>0</v>
      </c>
      <c r="U98" s="103">
        <f>Staff!U288</f>
        <v>0</v>
      </c>
      <c r="V98" s="103">
        <f>Staff!V288</f>
        <v>0</v>
      </c>
      <c r="W98" s="103">
        <f>Staff!W288</f>
        <v>0</v>
      </c>
      <c r="X98" s="103">
        <f>Staff!X288</f>
        <v>0</v>
      </c>
      <c r="Y98" s="103">
        <f>Staff!Y288</f>
        <v>0</v>
      </c>
      <c r="Z98" s="103">
        <f>Staff!Z288</f>
        <v>0</v>
      </c>
      <c r="AA98" s="103">
        <f>Staff!AA288</f>
        <v>0</v>
      </c>
      <c r="AB98" s="103">
        <f>Staff!AB288</f>
        <v>0</v>
      </c>
      <c r="AC98" s="104">
        <f>Staff!AC288</f>
        <v>0</v>
      </c>
      <c r="AE98" s="105">
        <f>Staff!AE288</f>
        <v>0</v>
      </c>
      <c r="AG98" s="105">
        <f>Staff!AG288</f>
        <v>0</v>
      </c>
      <c r="AI98" s="105">
        <f>Staff!AI288</f>
        <v>0</v>
      </c>
    </row>
    <row r="99" spans="2:35" outlineLevel="1" x14ac:dyDescent="0.25">
      <c r="B99" s="556" t="str">
        <f>'Line Items'!D$2410</f>
        <v>Staff Costs</v>
      </c>
      <c r="C99" s="556" t="str">
        <f>INDEX('Line Items'!$F$653:$F$696,MATCH($D99,'Line Items'!$D$653:$D$696,0))</f>
        <v>Staff Costs: Trains</v>
      </c>
      <c r="D99" s="139" t="str">
        <f>Staff!D289</f>
        <v>Depot Drivers</v>
      </c>
      <c r="E99" s="102"/>
      <c r="F99" s="140" t="str">
        <f>Staff!F289</f>
        <v>£000</v>
      </c>
      <c r="G99" s="103">
        <f>Staff!G289</f>
        <v>0</v>
      </c>
      <c r="H99" s="103">
        <f>Staff!H289</f>
        <v>0</v>
      </c>
      <c r="I99" s="103">
        <f>Staff!I289</f>
        <v>0</v>
      </c>
      <c r="J99" s="103">
        <f>Staff!J289</f>
        <v>0</v>
      </c>
      <c r="K99" s="103">
        <f>Staff!K289</f>
        <v>0</v>
      </c>
      <c r="L99" s="103">
        <f>Staff!L289</f>
        <v>0</v>
      </c>
      <c r="M99" s="103">
        <f>Staff!M289</f>
        <v>0</v>
      </c>
      <c r="N99" s="103">
        <f>Staff!N289</f>
        <v>0</v>
      </c>
      <c r="O99" s="103">
        <f>Staff!O289</f>
        <v>0</v>
      </c>
      <c r="P99" s="103">
        <f>Staff!P289</f>
        <v>0</v>
      </c>
      <c r="Q99" s="103">
        <f>Staff!Q289</f>
        <v>0</v>
      </c>
      <c r="R99" s="103">
        <f>Staff!R289</f>
        <v>0</v>
      </c>
      <c r="S99" s="103">
        <f>Staff!S289</f>
        <v>0</v>
      </c>
      <c r="T99" s="103">
        <f>Staff!T289</f>
        <v>0</v>
      </c>
      <c r="U99" s="103">
        <f>Staff!U289</f>
        <v>0</v>
      </c>
      <c r="V99" s="103">
        <f>Staff!V289</f>
        <v>0</v>
      </c>
      <c r="W99" s="103">
        <f>Staff!W289</f>
        <v>0</v>
      </c>
      <c r="X99" s="103">
        <f>Staff!X289</f>
        <v>0</v>
      </c>
      <c r="Y99" s="103">
        <f>Staff!Y289</f>
        <v>0</v>
      </c>
      <c r="Z99" s="103">
        <f>Staff!Z289</f>
        <v>0</v>
      </c>
      <c r="AA99" s="103">
        <f>Staff!AA289</f>
        <v>0</v>
      </c>
      <c r="AB99" s="103">
        <f>Staff!AB289</f>
        <v>0</v>
      </c>
      <c r="AC99" s="104">
        <f>Staff!AC289</f>
        <v>0</v>
      </c>
      <c r="AE99" s="105">
        <f>Staff!AE289</f>
        <v>0</v>
      </c>
      <c r="AG99" s="105">
        <f>Staff!AG289</f>
        <v>0</v>
      </c>
      <c r="AI99" s="105">
        <f>Staff!AI289</f>
        <v>0</v>
      </c>
    </row>
    <row r="100" spans="2:35" outlineLevel="1" x14ac:dyDescent="0.25">
      <c r="B100" s="556" t="str">
        <f>'Line Items'!D$2410</f>
        <v>Staff Costs</v>
      </c>
      <c r="C100" s="556" t="str">
        <f>INDEX('Line Items'!$F$653:$F$696,MATCH($D100,'Line Items'!$D$653:$D$696,0))</f>
        <v>Staff Costs: Trains</v>
      </c>
      <c r="D100" s="139" t="str">
        <f>Staff!D290</f>
        <v>Senior Conductors</v>
      </c>
      <c r="E100" s="102"/>
      <c r="F100" s="140" t="str">
        <f>Staff!F290</f>
        <v>£000</v>
      </c>
      <c r="G100" s="103">
        <f>Staff!G290</f>
        <v>0</v>
      </c>
      <c r="H100" s="103">
        <f>Staff!H290</f>
        <v>0</v>
      </c>
      <c r="I100" s="103">
        <f>Staff!I290</f>
        <v>0</v>
      </c>
      <c r="J100" s="103">
        <f>Staff!J290</f>
        <v>0</v>
      </c>
      <c r="K100" s="103">
        <f>Staff!K290</f>
        <v>0</v>
      </c>
      <c r="L100" s="103">
        <f>Staff!L290</f>
        <v>0</v>
      </c>
      <c r="M100" s="103">
        <f>Staff!M290</f>
        <v>0</v>
      </c>
      <c r="N100" s="103">
        <f>Staff!N290</f>
        <v>0</v>
      </c>
      <c r="O100" s="103">
        <f>Staff!O290</f>
        <v>0</v>
      </c>
      <c r="P100" s="103">
        <f>Staff!P290</f>
        <v>0</v>
      </c>
      <c r="Q100" s="103">
        <f>Staff!Q290</f>
        <v>0</v>
      </c>
      <c r="R100" s="103">
        <f>Staff!R290</f>
        <v>0</v>
      </c>
      <c r="S100" s="103">
        <f>Staff!S290</f>
        <v>0</v>
      </c>
      <c r="T100" s="103">
        <f>Staff!T290</f>
        <v>0</v>
      </c>
      <c r="U100" s="103">
        <f>Staff!U290</f>
        <v>0</v>
      </c>
      <c r="V100" s="103">
        <f>Staff!V290</f>
        <v>0</v>
      </c>
      <c r="W100" s="103">
        <f>Staff!W290</f>
        <v>0</v>
      </c>
      <c r="X100" s="103">
        <f>Staff!X290</f>
        <v>0</v>
      </c>
      <c r="Y100" s="103">
        <f>Staff!Y290</f>
        <v>0</v>
      </c>
      <c r="Z100" s="103">
        <f>Staff!Z290</f>
        <v>0</v>
      </c>
      <c r="AA100" s="103">
        <f>Staff!AA290</f>
        <v>0</v>
      </c>
      <c r="AB100" s="103">
        <f>Staff!AB290</f>
        <v>0</v>
      </c>
      <c r="AC100" s="104">
        <f>Staff!AC290</f>
        <v>0</v>
      </c>
      <c r="AE100" s="105">
        <f>Staff!AE290</f>
        <v>0</v>
      </c>
      <c r="AG100" s="105">
        <f>Staff!AG290</f>
        <v>0</v>
      </c>
      <c r="AI100" s="105">
        <f>Staff!AI290</f>
        <v>0</v>
      </c>
    </row>
    <row r="101" spans="2:35" outlineLevel="1" x14ac:dyDescent="0.25">
      <c r="B101" s="556" t="str">
        <f>'Line Items'!D$2410</f>
        <v>Staff Costs</v>
      </c>
      <c r="C101" s="556" t="str">
        <f>INDEX('Line Items'!$F$653:$F$696,MATCH($D101,'Line Items'!$D$653:$D$696,0))</f>
        <v>Staff Costs: Trains</v>
      </c>
      <c r="D101" s="139" t="str">
        <f>Staff!D291</f>
        <v>Train Managers</v>
      </c>
      <c r="E101" s="102"/>
      <c r="F101" s="140" t="str">
        <f>Staff!F291</f>
        <v>£000</v>
      </c>
      <c r="G101" s="103">
        <f>Staff!G291</f>
        <v>0</v>
      </c>
      <c r="H101" s="103">
        <f>Staff!H291</f>
        <v>0</v>
      </c>
      <c r="I101" s="103">
        <f>Staff!I291</f>
        <v>0</v>
      </c>
      <c r="J101" s="103">
        <f>Staff!J291</f>
        <v>0</v>
      </c>
      <c r="K101" s="103">
        <f>Staff!K291</f>
        <v>0</v>
      </c>
      <c r="L101" s="103">
        <f>Staff!L291</f>
        <v>0</v>
      </c>
      <c r="M101" s="103">
        <f>Staff!M291</f>
        <v>0</v>
      </c>
      <c r="N101" s="103">
        <f>Staff!N291</f>
        <v>0</v>
      </c>
      <c r="O101" s="103">
        <f>Staff!O291</f>
        <v>0</v>
      </c>
      <c r="P101" s="103">
        <f>Staff!P291</f>
        <v>0</v>
      </c>
      <c r="Q101" s="103">
        <f>Staff!Q291</f>
        <v>0</v>
      </c>
      <c r="R101" s="103">
        <f>Staff!R291</f>
        <v>0</v>
      </c>
      <c r="S101" s="103">
        <f>Staff!S291</f>
        <v>0</v>
      </c>
      <c r="T101" s="103">
        <f>Staff!T291</f>
        <v>0</v>
      </c>
      <c r="U101" s="103">
        <f>Staff!U291</f>
        <v>0</v>
      </c>
      <c r="V101" s="103">
        <f>Staff!V291</f>
        <v>0</v>
      </c>
      <c r="W101" s="103">
        <f>Staff!W291</f>
        <v>0</v>
      </c>
      <c r="X101" s="103">
        <f>Staff!X291</f>
        <v>0</v>
      </c>
      <c r="Y101" s="103">
        <f>Staff!Y291</f>
        <v>0</v>
      </c>
      <c r="Z101" s="103">
        <f>Staff!Z291</f>
        <v>0</v>
      </c>
      <c r="AA101" s="103">
        <f>Staff!AA291</f>
        <v>0</v>
      </c>
      <c r="AB101" s="103">
        <f>Staff!AB291</f>
        <v>0</v>
      </c>
      <c r="AC101" s="104">
        <f>Staff!AC291</f>
        <v>0</v>
      </c>
      <c r="AE101" s="105">
        <f>Staff!AE291</f>
        <v>0</v>
      </c>
      <c r="AG101" s="105">
        <f>Staff!AG291</f>
        <v>0</v>
      </c>
      <c r="AI101" s="105">
        <f>Staff!AI291</f>
        <v>0</v>
      </c>
    </row>
    <row r="102" spans="2:35" outlineLevel="1" x14ac:dyDescent="0.25">
      <c r="B102" s="556" t="str">
        <f>'Line Items'!D$2410</f>
        <v>Staff Costs</v>
      </c>
      <c r="C102" s="556" t="str">
        <f>INDEX('Line Items'!$F$653:$F$696,MATCH($D102,'Line Items'!$D$653:$D$696,0))</f>
        <v>Staff Costs: Trains</v>
      </c>
      <c r="D102" s="139" t="str">
        <f>Staff!D292</f>
        <v>Driver Support</v>
      </c>
      <c r="E102" s="102"/>
      <c r="F102" s="140" t="str">
        <f>Staff!F292</f>
        <v>£000</v>
      </c>
      <c r="G102" s="103">
        <f>Staff!G292</f>
        <v>0</v>
      </c>
      <c r="H102" s="103">
        <f>Staff!H292</f>
        <v>0</v>
      </c>
      <c r="I102" s="103">
        <f>Staff!I292</f>
        <v>0</v>
      </c>
      <c r="J102" s="103">
        <f>Staff!J292</f>
        <v>0</v>
      </c>
      <c r="K102" s="103">
        <f>Staff!K292</f>
        <v>0</v>
      </c>
      <c r="L102" s="103">
        <f>Staff!L292</f>
        <v>0</v>
      </c>
      <c r="M102" s="103">
        <f>Staff!M292</f>
        <v>0</v>
      </c>
      <c r="N102" s="103">
        <f>Staff!N292</f>
        <v>0</v>
      </c>
      <c r="O102" s="103">
        <f>Staff!O292</f>
        <v>0</v>
      </c>
      <c r="P102" s="103">
        <f>Staff!P292</f>
        <v>0</v>
      </c>
      <c r="Q102" s="103">
        <f>Staff!Q292</f>
        <v>0</v>
      </c>
      <c r="R102" s="103">
        <f>Staff!R292</f>
        <v>0</v>
      </c>
      <c r="S102" s="103">
        <f>Staff!S292</f>
        <v>0</v>
      </c>
      <c r="T102" s="103">
        <f>Staff!T292</f>
        <v>0</v>
      </c>
      <c r="U102" s="103">
        <f>Staff!U292</f>
        <v>0</v>
      </c>
      <c r="V102" s="103">
        <f>Staff!V292</f>
        <v>0</v>
      </c>
      <c r="W102" s="103">
        <f>Staff!W292</f>
        <v>0</v>
      </c>
      <c r="X102" s="103">
        <f>Staff!X292</f>
        <v>0</v>
      </c>
      <c r="Y102" s="103">
        <f>Staff!Y292</f>
        <v>0</v>
      </c>
      <c r="Z102" s="103">
        <f>Staff!Z292</f>
        <v>0</v>
      </c>
      <c r="AA102" s="103">
        <f>Staff!AA292</f>
        <v>0</v>
      </c>
      <c r="AB102" s="103">
        <f>Staff!AB292</f>
        <v>0</v>
      </c>
      <c r="AC102" s="104">
        <f>Staff!AC292</f>
        <v>0</v>
      </c>
      <c r="AE102" s="105">
        <f>Staff!AE292</f>
        <v>0</v>
      </c>
      <c r="AG102" s="105">
        <f>Staff!AG292</f>
        <v>0</v>
      </c>
      <c r="AI102" s="105">
        <f>Staff!AI292</f>
        <v>0</v>
      </c>
    </row>
    <row r="103" spans="2:35" outlineLevel="1" x14ac:dyDescent="0.25">
      <c r="B103" s="556" t="str">
        <f>'Line Items'!D$2410</f>
        <v>Staff Costs</v>
      </c>
      <c r="C103" s="556" t="str">
        <f>INDEX('Line Items'!$F$653:$F$696,MATCH($D103,'Line Items'!$D$653:$D$696,0))</f>
        <v>Staff Costs: Trains</v>
      </c>
      <c r="D103" s="139" t="str">
        <f>Staff!D293</f>
        <v>Customer Hosts and Crew Leaders</v>
      </c>
      <c r="E103" s="102"/>
      <c r="F103" s="140" t="str">
        <f>Staff!F293</f>
        <v>£000</v>
      </c>
      <c r="G103" s="103">
        <f>Staff!G293</f>
        <v>0</v>
      </c>
      <c r="H103" s="103">
        <f>Staff!H293</f>
        <v>0</v>
      </c>
      <c r="I103" s="103">
        <f>Staff!I293</f>
        <v>0</v>
      </c>
      <c r="J103" s="103">
        <f>Staff!J293</f>
        <v>0</v>
      </c>
      <c r="K103" s="103">
        <f>Staff!K293</f>
        <v>0</v>
      </c>
      <c r="L103" s="103">
        <f>Staff!L293</f>
        <v>0</v>
      </c>
      <c r="M103" s="103">
        <f>Staff!M293</f>
        <v>0</v>
      </c>
      <c r="N103" s="103">
        <f>Staff!N293</f>
        <v>0</v>
      </c>
      <c r="O103" s="103">
        <f>Staff!O293</f>
        <v>0</v>
      </c>
      <c r="P103" s="103">
        <f>Staff!P293</f>
        <v>0</v>
      </c>
      <c r="Q103" s="103">
        <f>Staff!Q293</f>
        <v>0</v>
      </c>
      <c r="R103" s="103">
        <f>Staff!R293</f>
        <v>0</v>
      </c>
      <c r="S103" s="103">
        <f>Staff!S293</f>
        <v>0</v>
      </c>
      <c r="T103" s="103">
        <f>Staff!T293</f>
        <v>0</v>
      </c>
      <c r="U103" s="103">
        <f>Staff!U293</f>
        <v>0</v>
      </c>
      <c r="V103" s="103">
        <f>Staff!V293</f>
        <v>0</v>
      </c>
      <c r="W103" s="103">
        <f>Staff!W293</f>
        <v>0</v>
      </c>
      <c r="X103" s="103">
        <f>Staff!X293</f>
        <v>0</v>
      </c>
      <c r="Y103" s="103">
        <f>Staff!Y293</f>
        <v>0</v>
      </c>
      <c r="Z103" s="103">
        <f>Staff!Z293</f>
        <v>0</v>
      </c>
      <c r="AA103" s="103">
        <f>Staff!AA293</f>
        <v>0</v>
      </c>
      <c r="AB103" s="103">
        <f>Staff!AB293</f>
        <v>0</v>
      </c>
      <c r="AC103" s="104">
        <f>Staff!AC293</f>
        <v>0</v>
      </c>
      <c r="AE103" s="105">
        <f>Staff!AE293</f>
        <v>0</v>
      </c>
      <c r="AG103" s="105">
        <f>Staff!AG293</f>
        <v>0</v>
      </c>
      <c r="AI103" s="105">
        <f>Staff!AI293</f>
        <v>0</v>
      </c>
    </row>
    <row r="104" spans="2:35" outlineLevel="1" x14ac:dyDescent="0.25">
      <c r="B104" s="556" t="str">
        <f>'Line Items'!D$2410</f>
        <v>Staff Costs</v>
      </c>
      <c r="C104" s="556" t="str">
        <f>INDEX('Line Items'!$F$653:$F$696,MATCH($D104,'Line Items'!$D$653:$D$696,0))</f>
        <v>Staff Costs: Trains</v>
      </c>
      <c r="D104" s="139" t="str">
        <f>Staff!D294</f>
        <v>On-Train Catering</v>
      </c>
      <c r="E104" s="102"/>
      <c r="F104" s="140" t="str">
        <f>Staff!F294</f>
        <v>£000</v>
      </c>
      <c r="G104" s="103">
        <f>Staff!G294</f>
        <v>0</v>
      </c>
      <c r="H104" s="103">
        <f>Staff!H294</f>
        <v>0</v>
      </c>
      <c r="I104" s="103">
        <f>Staff!I294</f>
        <v>0</v>
      </c>
      <c r="J104" s="103">
        <f>Staff!J294</f>
        <v>0</v>
      </c>
      <c r="K104" s="103">
        <f>Staff!K294</f>
        <v>0</v>
      </c>
      <c r="L104" s="103">
        <f>Staff!L294</f>
        <v>0</v>
      </c>
      <c r="M104" s="103">
        <f>Staff!M294</f>
        <v>0</v>
      </c>
      <c r="N104" s="103">
        <f>Staff!N294</f>
        <v>0</v>
      </c>
      <c r="O104" s="103">
        <f>Staff!O294</f>
        <v>0</v>
      </c>
      <c r="P104" s="103">
        <f>Staff!P294</f>
        <v>0</v>
      </c>
      <c r="Q104" s="103">
        <f>Staff!Q294</f>
        <v>0</v>
      </c>
      <c r="R104" s="103">
        <f>Staff!R294</f>
        <v>0</v>
      </c>
      <c r="S104" s="103">
        <f>Staff!S294</f>
        <v>0</v>
      </c>
      <c r="T104" s="103">
        <f>Staff!T294</f>
        <v>0</v>
      </c>
      <c r="U104" s="103">
        <f>Staff!U294</f>
        <v>0</v>
      </c>
      <c r="V104" s="103">
        <f>Staff!V294</f>
        <v>0</v>
      </c>
      <c r="W104" s="103">
        <f>Staff!W294</f>
        <v>0</v>
      </c>
      <c r="X104" s="103">
        <f>Staff!X294</f>
        <v>0</v>
      </c>
      <c r="Y104" s="103">
        <f>Staff!Y294</f>
        <v>0</v>
      </c>
      <c r="Z104" s="103">
        <f>Staff!Z294</f>
        <v>0</v>
      </c>
      <c r="AA104" s="103">
        <f>Staff!AA294</f>
        <v>0</v>
      </c>
      <c r="AB104" s="103">
        <f>Staff!AB294</f>
        <v>0</v>
      </c>
      <c r="AC104" s="104">
        <f>Staff!AC294</f>
        <v>0</v>
      </c>
      <c r="AE104" s="105">
        <f>Staff!AE294</f>
        <v>0</v>
      </c>
      <c r="AG104" s="105">
        <f>Staff!AG294</f>
        <v>0</v>
      </c>
      <c r="AI104" s="105">
        <f>Staff!AI294</f>
        <v>0</v>
      </c>
    </row>
    <row r="105" spans="2:35" outlineLevel="1" x14ac:dyDescent="0.25">
      <c r="B105" s="556" t="str">
        <f>'Line Items'!D$2410</f>
        <v>Staff Costs</v>
      </c>
      <c r="C105" s="556" t="str">
        <f>INDEX('Line Items'!$F$653:$F$696,MATCH($D105,'Line Items'!$D$653:$D$696,0))</f>
        <v>Staff Costs: Trains</v>
      </c>
      <c r="D105" s="139" t="str">
        <f>Staff!D295</f>
        <v>On-Train Cleaning</v>
      </c>
      <c r="E105" s="102"/>
      <c r="F105" s="140" t="str">
        <f>Staff!F295</f>
        <v>£000</v>
      </c>
      <c r="G105" s="103">
        <f>Staff!G295</f>
        <v>0</v>
      </c>
      <c r="H105" s="103">
        <f>Staff!H295</f>
        <v>0</v>
      </c>
      <c r="I105" s="103">
        <f>Staff!I295</f>
        <v>0</v>
      </c>
      <c r="J105" s="103">
        <f>Staff!J295</f>
        <v>0</v>
      </c>
      <c r="K105" s="103">
        <f>Staff!K295</f>
        <v>0</v>
      </c>
      <c r="L105" s="103">
        <f>Staff!L295</f>
        <v>0</v>
      </c>
      <c r="M105" s="103">
        <f>Staff!M295</f>
        <v>0</v>
      </c>
      <c r="N105" s="103">
        <f>Staff!N295</f>
        <v>0</v>
      </c>
      <c r="O105" s="103">
        <f>Staff!O295</f>
        <v>0</v>
      </c>
      <c r="P105" s="103">
        <f>Staff!P295</f>
        <v>0</v>
      </c>
      <c r="Q105" s="103">
        <f>Staff!Q295</f>
        <v>0</v>
      </c>
      <c r="R105" s="103">
        <f>Staff!R295</f>
        <v>0</v>
      </c>
      <c r="S105" s="103">
        <f>Staff!S295</f>
        <v>0</v>
      </c>
      <c r="T105" s="103">
        <f>Staff!T295</f>
        <v>0</v>
      </c>
      <c r="U105" s="103">
        <f>Staff!U295</f>
        <v>0</v>
      </c>
      <c r="V105" s="103">
        <f>Staff!V295</f>
        <v>0</v>
      </c>
      <c r="W105" s="103">
        <f>Staff!W295</f>
        <v>0</v>
      </c>
      <c r="X105" s="103">
        <f>Staff!X295</f>
        <v>0</v>
      </c>
      <c r="Y105" s="103">
        <f>Staff!Y295</f>
        <v>0</v>
      </c>
      <c r="Z105" s="103">
        <f>Staff!Z295</f>
        <v>0</v>
      </c>
      <c r="AA105" s="103">
        <f>Staff!AA295</f>
        <v>0</v>
      </c>
      <c r="AB105" s="103">
        <f>Staff!AB295</f>
        <v>0</v>
      </c>
      <c r="AC105" s="104">
        <f>Staff!AC295</f>
        <v>0</v>
      </c>
      <c r="AE105" s="105">
        <f>Staff!AE295</f>
        <v>0</v>
      </c>
      <c r="AG105" s="105">
        <f>Staff!AG295</f>
        <v>0</v>
      </c>
      <c r="AI105" s="105">
        <f>Staff!AI295</f>
        <v>0</v>
      </c>
    </row>
    <row r="106" spans="2:35" outlineLevel="1" x14ac:dyDescent="0.25">
      <c r="B106" s="556" t="str">
        <f>'Line Items'!D$2410</f>
        <v>Staff Costs</v>
      </c>
      <c r="C106" s="556" t="str">
        <f>INDEX('Line Items'!$F$653:$F$696,MATCH($D106,'Line Items'!$D$653:$D$696,0))</f>
        <v>Staff Costs: Trains</v>
      </c>
      <c r="D106" s="139" t="str">
        <f>Staff!D296</f>
        <v>Revenue Protection</v>
      </c>
      <c r="E106" s="102"/>
      <c r="F106" s="140" t="str">
        <f>Staff!F296</f>
        <v>£000</v>
      </c>
      <c r="G106" s="103">
        <f>Staff!G296</f>
        <v>0</v>
      </c>
      <c r="H106" s="103">
        <f>Staff!H296</f>
        <v>0</v>
      </c>
      <c r="I106" s="103">
        <f>Staff!I296</f>
        <v>0</v>
      </c>
      <c r="J106" s="103">
        <f>Staff!J296</f>
        <v>0</v>
      </c>
      <c r="K106" s="103">
        <f>Staff!K296</f>
        <v>0</v>
      </c>
      <c r="L106" s="103">
        <f>Staff!L296</f>
        <v>0</v>
      </c>
      <c r="M106" s="103">
        <f>Staff!M296</f>
        <v>0</v>
      </c>
      <c r="N106" s="103">
        <f>Staff!N296</f>
        <v>0</v>
      </c>
      <c r="O106" s="103">
        <f>Staff!O296</f>
        <v>0</v>
      </c>
      <c r="P106" s="103">
        <f>Staff!P296</f>
        <v>0</v>
      </c>
      <c r="Q106" s="103">
        <f>Staff!Q296</f>
        <v>0</v>
      </c>
      <c r="R106" s="103">
        <f>Staff!R296</f>
        <v>0</v>
      </c>
      <c r="S106" s="103">
        <f>Staff!S296</f>
        <v>0</v>
      </c>
      <c r="T106" s="103">
        <f>Staff!T296</f>
        <v>0</v>
      </c>
      <c r="U106" s="103">
        <f>Staff!U296</f>
        <v>0</v>
      </c>
      <c r="V106" s="103">
        <f>Staff!V296</f>
        <v>0</v>
      </c>
      <c r="W106" s="103">
        <f>Staff!W296</f>
        <v>0</v>
      </c>
      <c r="X106" s="103">
        <f>Staff!X296</f>
        <v>0</v>
      </c>
      <c r="Y106" s="103">
        <f>Staff!Y296</f>
        <v>0</v>
      </c>
      <c r="Z106" s="103">
        <f>Staff!Z296</f>
        <v>0</v>
      </c>
      <c r="AA106" s="103">
        <f>Staff!AA296</f>
        <v>0</v>
      </c>
      <c r="AB106" s="103">
        <f>Staff!AB296</f>
        <v>0</v>
      </c>
      <c r="AC106" s="104">
        <f>Staff!AC296</f>
        <v>0</v>
      </c>
      <c r="AE106" s="105">
        <f>Staff!AE296</f>
        <v>0</v>
      </c>
      <c r="AG106" s="105">
        <f>Staff!AG296</f>
        <v>0</v>
      </c>
      <c r="AI106" s="105">
        <f>Staff!AI296</f>
        <v>0</v>
      </c>
    </row>
    <row r="107" spans="2:35" outlineLevel="1" x14ac:dyDescent="0.25">
      <c r="B107" s="556" t="str">
        <f>'Line Items'!D$2410</f>
        <v>Staff Costs</v>
      </c>
      <c r="C107" s="556" t="str">
        <f>INDEX('Line Items'!$F$653:$F$696,MATCH($D107,'Line Items'!$D$653:$D$696,0))</f>
        <v>Staff Costs: Stations</v>
      </c>
      <c r="D107" s="139" t="str">
        <f>Staff!D297</f>
        <v>Station - Sales</v>
      </c>
      <c r="E107" s="102"/>
      <c r="F107" s="140" t="str">
        <f>Staff!F297</f>
        <v>£000</v>
      </c>
      <c r="G107" s="103">
        <f>Staff!G297</f>
        <v>0</v>
      </c>
      <c r="H107" s="103">
        <f>Staff!H297</f>
        <v>0</v>
      </c>
      <c r="I107" s="103">
        <f>Staff!I297</f>
        <v>0</v>
      </c>
      <c r="J107" s="103">
        <f>Staff!J297</f>
        <v>0</v>
      </c>
      <c r="K107" s="103">
        <f>Staff!K297</f>
        <v>0</v>
      </c>
      <c r="L107" s="103">
        <f>Staff!L297</f>
        <v>0</v>
      </c>
      <c r="M107" s="103">
        <f>Staff!M297</f>
        <v>0</v>
      </c>
      <c r="N107" s="103">
        <f>Staff!N297</f>
        <v>0</v>
      </c>
      <c r="O107" s="103">
        <f>Staff!O297</f>
        <v>0</v>
      </c>
      <c r="P107" s="103">
        <f>Staff!P297</f>
        <v>0</v>
      </c>
      <c r="Q107" s="103">
        <f>Staff!Q297</f>
        <v>0</v>
      </c>
      <c r="R107" s="103">
        <f>Staff!R297</f>
        <v>0</v>
      </c>
      <c r="S107" s="103">
        <f>Staff!S297</f>
        <v>0</v>
      </c>
      <c r="T107" s="103">
        <f>Staff!T297</f>
        <v>0</v>
      </c>
      <c r="U107" s="103">
        <f>Staff!U297</f>
        <v>0</v>
      </c>
      <c r="V107" s="103">
        <f>Staff!V297</f>
        <v>0</v>
      </c>
      <c r="W107" s="103">
        <f>Staff!W297</f>
        <v>0</v>
      </c>
      <c r="X107" s="103">
        <f>Staff!X297</f>
        <v>0</v>
      </c>
      <c r="Y107" s="103">
        <f>Staff!Y297</f>
        <v>0</v>
      </c>
      <c r="Z107" s="103">
        <f>Staff!Z297</f>
        <v>0</v>
      </c>
      <c r="AA107" s="103">
        <f>Staff!AA297</f>
        <v>0</v>
      </c>
      <c r="AB107" s="103">
        <f>Staff!AB297</f>
        <v>0</v>
      </c>
      <c r="AC107" s="104">
        <f>Staff!AC297</f>
        <v>0</v>
      </c>
      <c r="AE107" s="105">
        <f>Staff!AE297</f>
        <v>0</v>
      </c>
      <c r="AG107" s="105">
        <f>Staff!AG297</f>
        <v>0</v>
      </c>
      <c r="AI107" s="105">
        <f>Staff!AI297</f>
        <v>0</v>
      </c>
    </row>
    <row r="108" spans="2:35" outlineLevel="1" x14ac:dyDescent="0.25">
      <c r="B108" s="556" t="str">
        <f>'Line Items'!D$2410</f>
        <v>Staff Costs</v>
      </c>
      <c r="C108" s="556" t="str">
        <f>INDEX('Line Items'!$F$653:$F$696,MATCH($D108,'Line Items'!$D$653:$D$696,0))</f>
        <v>Staff Costs: Stations</v>
      </c>
      <c r="D108" s="139" t="str">
        <f>Staff!D298</f>
        <v>Station - Platform</v>
      </c>
      <c r="E108" s="102"/>
      <c r="F108" s="140" t="str">
        <f>Staff!F298</f>
        <v>£000</v>
      </c>
      <c r="G108" s="103">
        <f>Staff!G298</f>
        <v>0</v>
      </c>
      <c r="H108" s="103">
        <f>Staff!H298</f>
        <v>0</v>
      </c>
      <c r="I108" s="103">
        <f>Staff!I298</f>
        <v>0</v>
      </c>
      <c r="J108" s="103">
        <f>Staff!J298</f>
        <v>0</v>
      </c>
      <c r="K108" s="103">
        <f>Staff!K298</f>
        <v>0</v>
      </c>
      <c r="L108" s="103">
        <f>Staff!L298</f>
        <v>0</v>
      </c>
      <c r="M108" s="103">
        <f>Staff!M298</f>
        <v>0</v>
      </c>
      <c r="N108" s="103">
        <f>Staff!N298</f>
        <v>0</v>
      </c>
      <c r="O108" s="103">
        <f>Staff!O298</f>
        <v>0</v>
      </c>
      <c r="P108" s="103">
        <f>Staff!P298</f>
        <v>0</v>
      </c>
      <c r="Q108" s="103">
        <f>Staff!Q298</f>
        <v>0</v>
      </c>
      <c r="R108" s="103">
        <f>Staff!R298</f>
        <v>0</v>
      </c>
      <c r="S108" s="103">
        <f>Staff!S298</f>
        <v>0</v>
      </c>
      <c r="T108" s="103">
        <f>Staff!T298</f>
        <v>0</v>
      </c>
      <c r="U108" s="103">
        <f>Staff!U298</f>
        <v>0</v>
      </c>
      <c r="V108" s="103">
        <f>Staff!V298</f>
        <v>0</v>
      </c>
      <c r="W108" s="103">
        <f>Staff!W298</f>
        <v>0</v>
      </c>
      <c r="X108" s="103">
        <f>Staff!X298</f>
        <v>0</v>
      </c>
      <c r="Y108" s="103">
        <f>Staff!Y298</f>
        <v>0</v>
      </c>
      <c r="Z108" s="103">
        <f>Staff!Z298</f>
        <v>0</v>
      </c>
      <c r="AA108" s="103">
        <f>Staff!AA298</f>
        <v>0</v>
      </c>
      <c r="AB108" s="103">
        <f>Staff!AB298</f>
        <v>0</v>
      </c>
      <c r="AC108" s="104">
        <f>Staff!AC298</f>
        <v>0</v>
      </c>
      <c r="AE108" s="105">
        <f>Staff!AE298</f>
        <v>0</v>
      </c>
      <c r="AG108" s="105">
        <f>Staff!AG298</f>
        <v>0</v>
      </c>
      <c r="AI108" s="105">
        <f>Staff!AI298</f>
        <v>0</v>
      </c>
    </row>
    <row r="109" spans="2:35" outlineLevel="1" x14ac:dyDescent="0.25">
      <c r="B109" s="556" t="str">
        <f>'Line Items'!D$2410</f>
        <v>Staff Costs</v>
      </c>
      <c r="C109" s="556" t="str">
        <f>INDEX('Line Items'!$F$653:$F$696,MATCH($D109,'Line Items'!$D$653:$D$696,0))</f>
        <v>Staff Costs: Stations</v>
      </c>
      <c r="D109" s="139" t="str">
        <f>Staff!D299</f>
        <v>Station - Gating</v>
      </c>
      <c r="E109" s="102"/>
      <c r="F109" s="140" t="str">
        <f>Staff!F299</f>
        <v>£000</v>
      </c>
      <c r="G109" s="103">
        <f>Staff!G299</f>
        <v>0</v>
      </c>
      <c r="H109" s="103">
        <f>Staff!H299</f>
        <v>0</v>
      </c>
      <c r="I109" s="103">
        <f>Staff!I299</f>
        <v>0</v>
      </c>
      <c r="J109" s="103">
        <f>Staff!J299</f>
        <v>0</v>
      </c>
      <c r="K109" s="103">
        <f>Staff!K299</f>
        <v>0</v>
      </c>
      <c r="L109" s="103">
        <f>Staff!L299</f>
        <v>0</v>
      </c>
      <c r="M109" s="103">
        <f>Staff!M299</f>
        <v>0</v>
      </c>
      <c r="N109" s="103">
        <f>Staff!N299</f>
        <v>0</v>
      </c>
      <c r="O109" s="103">
        <f>Staff!O299</f>
        <v>0</v>
      </c>
      <c r="P109" s="103">
        <f>Staff!P299</f>
        <v>0</v>
      </c>
      <c r="Q109" s="103">
        <f>Staff!Q299</f>
        <v>0</v>
      </c>
      <c r="R109" s="103">
        <f>Staff!R299</f>
        <v>0</v>
      </c>
      <c r="S109" s="103">
        <f>Staff!S299</f>
        <v>0</v>
      </c>
      <c r="T109" s="103">
        <f>Staff!T299</f>
        <v>0</v>
      </c>
      <c r="U109" s="103">
        <f>Staff!U299</f>
        <v>0</v>
      </c>
      <c r="V109" s="103">
        <f>Staff!V299</f>
        <v>0</v>
      </c>
      <c r="W109" s="103">
        <f>Staff!W299</f>
        <v>0</v>
      </c>
      <c r="X109" s="103">
        <f>Staff!X299</f>
        <v>0</v>
      </c>
      <c r="Y109" s="103">
        <f>Staff!Y299</f>
        <v>0</v>
      </c>
      <c r="Z109" s="103">
        <f>Staff!Z299</f>
        <v>0</v>
      </c>
      <c r="AA109" s="103">
        <f>Staff!AA299</f>
        <v>0</v>
      </c>
      <c r="AB109" s="103">
        <f>Staff!AB299</f>
        <v>0</v>
      </c>
      <c r="AC109" s="104">
        <f>Staff!AC299</f>
        <v>0</v>
      </c>
      <c r="AE109" s="105">
        <f>Staff!AE299</f>
        <v>0</v>
      </c>
      <c r="AG109" s="105">
        <f>Staff!AG299</f>
        <v>0</v>
      </c>
      <c r="AI109" s="105">
        <f>Staff!AI299</f>
        <v>0</v>
      </c>
    </row>
    <row r="110" spans="2:35" outlineLevel="1" x14ac:dyDescent="0.25">
      <c r="B110" s="556" t="str">
        <f>'Line Items'!D$2410</f>
        <v>Staff Costs</v>
      </c>
      <c r="C110" s="556" t="str">
        <f>INDEX('Line Items'!$F$653:$F$696,MATCH($D110,'Line Items'!$D$653:$D$696,0))</f>
        <v>Staff Costs: Stations</v>
      </c>
      <c r="D110" s="139" t="str">
        <f>Staff!D300</f>
        <v>Station - Cleaning</v>
      </c>
      <c r="E110" s="102"/>
      <c r="F110" s="140" t="str">
        <f>Staff!F300</f>
        <v>£000</v>
      </c>
      <c r="G110" s="103">
        <f>Staff!G300</f>
        <v>0</v>
      </c>
      <c r="H110" s="103">
        <f>Staff!H300</f>
        <v>0</v>
      </c>
      <c r="I110" s="103">
        <f>Staff!I300</f>
        <v>0</v>
      </c>
      <c r="J110" s="103">
        <f>Staff!J300</f>
        <v>0</v>
      </c>
      <c r="K110" s="103">
        <f>Staff!K300</f>
        <v>0</v>
      </c>
      <c r="L110" s="103">
        <f>Staff!L300</f>
        <v>0</v>
      </c>
      <c r="M110" s="103">
        <f>Staff!M300</f>
        <v>0</v>
      </c>
      <c r="N110" s="103">
        <f>Staff!N300</f>
        <v>0</v>
      </c>
      <c r="O110" s="103">
        <f>Staff!O300</f>
        <v>0</v>
      </c>
      <c r="P110" s="103">
        <f>Staff!P300</f>
        <v>0</v>
      </c>
      <c r="Q110" s="103">
        <f>Staff!Q300</f>
        <v>0</v>
      </c>
      <c r="R110" s="103">
        <f>Staff!R300</f>
        <v>0</v>
      </c>
      <c r="S110" s="103">
        <f>Staff!S300</f>
        <v>0</v>
      </c>
      <c r="T110" s="103">
        <f>Staff!T300</f>
        <v>0</v>
      </c>
      <c r="U110" s="103">
        <f>Staff!U300</f>
        <v>0</v>
      </c>
      <c r="V110" s="103">
        <f>Staff!V300</f>
        <v>0</v>
      </c>
      <c r="W110" s="103">
        <f>Staff!W300</f>
        <v>0</v>
      </c>
      <c r="X110" s="103">
        <f>Staff!X300</f>
        <v>0</v>
      </c>
      <c r="Y110" s="103">
        <f>Staff!Y300</f>
        <v>0</v>
      </c>
      <c r="Z110" s="103">
        <f>Staff!Z300</f>
        <v>0</v>
      </c>
      <c r="AA110" s="103">
        <f>Staff!AA300</f>
        <v>0</v>
      </c>
      <c r="AB110" s="103">
        <f>Staff!AB300</f>
        <v>0</v>
      </c>
      <c r="AC110" s="104">
        <f>Staff!AC300</f>
        <v>0</v>
      </c>
      <c r="AE110" s="105">
        <f>Staff!AE300</f>
        <v>0</v>
      </c>
      <c r="AG110" s="105">
        <f>Staff!AG300</f>
        <v>0</v>
      </c>
      <c r="AI110" s="105">
        <f>Staff!AI300</f>
        <v>0</v>
      </c>
    </row>
    <row r="111" spans="2:35" outlineLevel="1" x14ac:dyDescent="0.25">
      <c r="B111" s="556" t="str">
        <f>'Line Items'!D$2410</f>
        <v>Staff Costs</v>
      </c>
      <c r="C111" s="556" t="str">
        <f>INDEX('Line Items'!$F$653:$F$696,MATCH($D111,'Line Items'!$D$653:$D$696,0))</f>
        <v>Staff Costs: HQ</v>
      </c>
      <c r="D111" s="139" t="str">
        <f>Staff!D301</f>
        <v>Commercial &amp; Customer Relations</v>
      </c>
      <c r="E111" s="102"/>
      <c r="F111" s="140" t="str">
        <f>Staff!F301</f>
        <v>£000</v>
      </c>
      <c r="G111" s="103">
        <f>Staff!G301</f>
        <v>0</v>
      </c>
      <c r="H111" s="103">
        <f>Staff!H301</f>
        <v>0</v>
      </c>
      <c r="I111" s="103">
        <f>Staff!I301</f>
        <v>0</v>
      </c>
      <c r="J111" s="103">
        <f>Staff!J301</f>
        <v>0</v>
      </c>
      <c r="K111" s="103">
        <f>Staff!K301</f>
        <v>0</v>
      </c>
      <c r="L111" s="103">
        <f>Staff!L301</f>
        <v>0</v>
      </c>
      <c r="M111" s="103">
        <f>Staff!M301</f>
        <v>0</v>
      </c>
      <c r="N111" s="103">
        <f>Staff!N301</f>
        <v>0</v>
      </c>
      <c r="O111" s="103">
        <f>Staff!O301</f>
        <v>0</v>
      </c>
      <c r="P111" s="103">
        <f>Staff!P301</f>
        <v>0</v>
      </c>
      <c r="Q111" s="103">
        <f>Staff!Q301</f>
        <v>0</v>
      </c>
      <c r="R111" s="103">
        <f>Staff!R301</f>
        <v>0</v>
      </c>
      <c r="S111" s="103">
        <f>Staff!S301</f>
        <v>0</v>
      </c>
      <c r="T111" s="103">
        <f>Staff!T301</f>
        <v>0</v>
      </c>
      <c r="U111" s="103">
        <f>Staff!U301</f>
        <v>0</v>
      </c>
      <c r="V111" s="103">
        <f>Staff!V301</f>
        <v>0</v>
      </c>
      <c r="W111" s="103">
        <f>Staff!W301</f>
        <v>0</v>
      </c>
      <c r="X111" s="103">
        <f>Staff!X301</f>
        <v>0</v>
      </c>
      <c r="Y111" s="103">
        <f>Staff!Y301</f>
        <v>0</v>
      </c>
      <c r="Z111" s="103">
        <f>Staff!Z301</f>
        <v>0</v>
      </c>
      <c r="AA111" s="103">
        <f>Staff!AA301</f>
        <v>0</v>
      </c>
      <c r="AB111" s="103">
        <f>Staff!AB301</f>
        <v>0</v>
      </c>
      <c r="AC111" s="104">
        <f>Staff!AC301</f>
        <v>0</v>
      </c>
      <c r="AE111" s="105">
        <f>Staff!AE301</f>
        <v>0</v>
      </c>
      <c r="AG111" s="105">
        <f>Staff!AG301</f>
        <v>0</v>
      </c>
      <c r="AI111" s="105">
        <f>Staff!AI301</f>
        <v>0</v>
      </c>
    </row>
    <row r="112" spans="2:35" outlineLevel="1" x14ac:dyDescent="0.25">
      <c r="B112" s="556" t="str">
        <f>'Line Items'!D$2410</f>
        <v>Staff Costs</v>
      </c>
      <c r="C112" s="556" t="str">
        <f>INDEX('Line Items'!$F$653:$F$696,MATCH($D112,'Line Items'!$D$653:$D$696,0))</f>
        <v>Staff Costs: HQ</v>
      </c>
      <c r="D112" s="139" t="str">
        <f>Staff!D302</f>
        <v>Finance &amp; Procurement</v>
      </c>
      <c r="E112" s="102"/>
      <c r="F112" s="140" t="str">
        <f>Staff!F302</f>
        <v>£000</v>
      </c>
      <c r="G112" s="103">
        <f>Staff!G302</f>
        <v>0</v>
      </c>
      <c r="H112" s="103">
        <f>Staff!H302</f>
        <v>0</v>
      </c>
      <c r="I112" s="103">
        <f>Staff!I302</f>
        <v>0</v>
      </c>
      <c r="J112" s="103">
        <f>Staff!J302</f>
        <v>0</v>
      </c>
      <c r="K112" s="103">
        <f>Staff!K302</f>
        <v>0</v>
      </c>
      <c r="L112" s="103">
        <f>Staff!L302</f>
        <v>0</v>
      </c>
      <c r="M112" s="103">
        <f>Staff!M302</f>
        <v>0</v>
      </c>
      <c r="N112" s="103">
        <f>Staff!N302</f>
        <v>0</v>
      </c>
      <c r="O112" s="103">
        <f>Staff!O302</f>
        <v>0</v>
      </c>
      <c r="P112" s="103">
        <f>Staff!P302</f>
        <v>0</v>
      </c>
      <c r="Q112" s="103">
        <f>Staff!Q302</f>
        <v>0</v>
      </c>
      <c r="R112" s="103">
        <f>Staff!R302</f>
        <v>0</v>
      </c>
      <c r="S112" s="103">
        <f>Staff!S302</f>
        <v>0</v>
      </c>
      <c r="T112" s="103">
        <f>Staff!T302</f>
        <v>0</v>
      </c>
      <c r="U112" s="103">
        <f>Staff!U302</f>
        <v>0</v>
      </c>
      <c r="V112" s="103">
        <f>Staff!V302</f>
        <v>0</v>
      </c>
      <c r="W112" s="103">
        <f>Staff!W302</f>
        <v>0</v>
      </c>
      <c r="X112" s="103">
        <f>Staff!X302</f>
        <v>0</v>
      </c>
      <c r="Y112" s="103">
        <f>Staff!Y302</f>
        <v>0</v>
      </c>
      <c r="Z112" s="103">
        <f>Staff!Z302</f>
        <v>0</v>
      </c>
      <c r="AA112" s="103">
        <f>Staff!AA302</f>
        <v>0</v>
      </c>
      <c r="AB112" s="103">
        <f>Staff!AB302</f>
        <v>0</v>
      </c>
      <c r="AC112" s="104">
        <f>Staff!AC302</f>
        <v>0</v>
      </c>
      <c r="AE112" s="105">
        <f>Staff!AE302</f>
        <v>0</v>
      </c>
      <c r="AG112" s="105">
        <f>Staff!AG302</f>
        <v>0</v>
      </c>
      <c r="AI112" s="105">
        <f>Staff!AI302</f>
        <v>0</v>
      </c>
    </row>
    <row r="113" spans="2:35" outlineLevel="1" x14ac:dyDescent="0.25">
      <c r="B113" s="556" t="str">
        <f>'Line Items'!D$2410</f>
        <v>Staff Costs</v>
      </c>
      <c r="C113" s="556" t="str">
        <f>INDEX('Line Items'!$F$653:$F$696,MATCH($D113,'Line Items'!$D$653:$D$696,0))</f>
        <v>Staff Costs: HQ</v>
      </c>
      <c r="D113" s="139" t="str">
        <f>Staff!D303</f>
        <v>IT</v>
      </c>
      <c r="E113" s="102"/>
      <c r="F113" s="140" t="str">
        <f>Staff!F303</f>
        <v>£000</v>
      </c>
      <c r="G113" s="103">
        <f>Staff!G303</f>
        <v>0</v>
      </c>
      <c r="H113" s="103">
        <f>Staff!H303</f>
        <v>0</v>
      </c>
      <c r="I113" s="103">
        <f>Staff!I303</f>
        <v>0</v>
      </c>
      <c r="J113" s="103">
        <f>Staff!J303</f>
        <v>0</v>
      </c>
      <c r="K113" s="103">
        <f>Staff!K303</f>
        <v>0</v>
      </c>
      <c r="L113" s="103">
        <f>Staff!L303</f>
        <v>0</v>
      </c>
      <c r="M113" s="103">
        <f>Staff!M303</f>
        <v>0</v>
      </c>
      <c r="N113" s="103">
        <f>Staff!N303</f>
        <v>0</v>
      </c>
      <c r="O113" s="103">
        <f>Staff!O303</f>
        <v>0</v>
      </c>
      <c r="P113" s="103">
        <f>Staff!P303</f>
        <v>0</v>
      </c>
      <c r="Q113" s="103">
        <f>Staff!Q303</f>
        <v>0</v>
      </c>
      <c r="R113" s="103">
        <f>Staff!R303</f>
        <v>0</v>
      </c>
      <c r="S113" s="103">
        <f>Staff!S303</f>
        <v>0</v>
      </c>
      <c r="T113" s="103">
        <f>Staff!T303</f>
        <v>0</v>
      </c>
      <c r="U113" s="103">
        <f>Staff!U303</f>
        <v>0</v>
      </c>
      <c r="V113" s="103">
        <f>Staff!V303</f>
        <v>0</v>
      </c>
      <c r="W113" s="103">
        <f>Staff!W303</f>
        <v>0</v>
      </c>
      <c r="X113" s="103">
        <f>Staff!X303</f>
        <v>0</v>
      </c>
      <c r="Y113" s="103">
        <f>Staff!Y303</f>
        <v>0</v>
      </c>
      <c r="Z113" s="103">
        <f>Staff!Z303</f>
        <v>0</v>
      </c>
      <c r="AA113" s="103">
        <f>Staff!AA303</f>
        <v>0</v>
      </c>
      <c r="AB113" s="103">
        <f>Staff!AB303</f>
        <v>0</v>
      </c>
      <c r="AC113" s="104">
        <f>Staff!AC303</f>
        <v>0</v>
      </c>
      <c r="AE113" s="105">
        <f>Staff!AE303</f>
        <v>0</v>
      </c>
      <c r="AG113" s="105">
        <f>Staff!AG303</f>
        <v>0</v>
      </c>
      <c r="AI113" s="105">
        <f>Staff!AI303</f>
        <v>0</v>
      </c>
    </row>
    <row r="114" spans="2:35" outlineLevel="1" x14ac:dyDescent="0.25">
      <c r="B114" s="556" t="str">
        <f>'Line Items'!D$2410</f>
        <v>Staff Costs</v>
      </c>
      <c r="C114" s="556" t="str">
        <f>INDEX('Line Items'!$F$653:$F$696,MATCH($D114,'Line Items'!$D$653:$D$696,0))</f>
        <v>Staff Costs: HQ</v>
      </c>
      <c r="D114" s="139" t="str">
        <f>Staff!D304</f>
        <v>Human Resources</v>
      </c>
      <c r="E114" s="102"/>
      <c r="F114" s="140" t="str">
        <f>Staff!F304</f>
        <v>£000</v>
      </c>
      <c r="G114" s="103">
        <f>Staff!G304</f>
        <v>0</v>
      </c>
      <c r="H114" s="103">
        <f>Staff!H304</f>
        <v>0</v>
      </c>
      <c r="I114" s="103">
        <f>Staff!I304</f>
        <v>0</v>
      </c>
      <c r="J114" s="103">
        <f>Staff!J304</f>
        <v>0</v>
      </c>
      <c r="K114" s="103">
        <f>Staff!K304</f>
        <v>0</v>
      </c>
      <c r="L114" s="103">
        <f>Staff!L304</f>
        <v>0</v>
      </c>
      <c r="M114" s="103">
        <f>Staff!M304</f>
        <v>0</v>
      </c>
      <c r="N114" s="103">
        <f>Staff!N304</f>
        <v>0</v>
      </c>
      <c r="O114" s="103">
        <f>Staff!O304</f>
        <v>0</v>
      </c>
      <c r="P114" s="103">
        <f>Staff!P304</f>
        <v>0</v>
      </c>
      <c r="Q114" s="103">
        <f>Staff!Q304</f>
        <v>0</v>
      </c>
      <c r="R114" s="103">
        <f>Staff!R304</f>
        <v>0</v>
      </c>
      <c r="S114" s="103">
        <f>Staff!S304</f>
        <v>0</v>
      </c>
      <c r="T114" s="103">
        <f>Staff!T304</f>
        <v>0</v>
      </c>
      <c r="U114" s="103">
        <f>Staff!U304</f>
        <v>0</v>
      </c>
      <c r="V114" s="103">
        <f>Staff!V304</f>
        <v>0</v>
      </c>
      <c r="W114" s="103">
        <f>Staff!W304</f>
        <v>0</v>
      </c>
      <c r="X114" s="103">
        <f>Staff!X304</f>
        <v>0</v>
      </c>
      <c r="Y114" s="103">
        <f>Staff!Y304</f>
        <v>0</v>
      </c>
      <c r="Z114" s="103">
        <f>Staff!Z304</f>
        <v>0</v>
      </c>
      <c r="AA114" s="103">
        <f>Staff!AA304</f>
        <v>0</v>
      </c>
      <c r="AB114" s="103">
        <f>Staff!AB304</f>
        <v>0</v>
      </c>
      <c r="AC114" s="104">
        <f>Staff!AC304</f>
        <v>0</v>
      </c>
      <c r="AE114" s="105">
        <f>Staff!AE304</f>
        <v>0</v>
      </c>
      <c r="AG114" s="105">
        <f>Staff!AG304</f>
        <v>0</v>
      </c>
      <c r="AI114" s="105">
        <f>Staff!AI304</f>
        <v>0</v>
      </c>
    </row>
    <row r="115" spans="2:35" outlineLevel="1" x14ac:dyDescent="0.25">
      <c r="B115" s="556" t="str">
        <f>'Line Items'!D$2410</f>
        <v>Staff Costs</v>
      </c>
      <c r="C115" s="556" t="str">
        <f>INDEX('Line Items'!$F$653:$F$696,MATCH($D115,'Line Items'!$D$653:$D$696,0))</f>
        <v>Staff Costs: HQ</v>
      </c>
      <c r="D115" s="139" t="str">
        <f>Staff!D305</f>
        <v>Directors</v>
      </c>
      <c r="E115" s="102"/>
      <c r="F115" s="140" t="str">
        <f>Staff!F305</f>
        <v>£000</v>
      </c>
      <c r="G115" s="103">
        <f>Staff!G305</f>
        <v>0</v>
      </c>
      <c r="H115" s="103">
        <f>Staff!H305</f>
        <v>0</v>
      </c>
      <c r="I115" s="103">
        <f>Staff!I305</f>
        <v>0</v>
      </c>
      <c r="J115" s="103">
        <f>Staff!J305</f>
        <v>0</v>
      </c>
      <c r="K115" s="103">
        <f>Staff!K305</f>
        <v>0</v>
      </c>
      <c r="L115" s="103">
        <f>Staff!L305</f>
        <v>0</v>
      </c>
      <c r="M115" s="103">
        <f>Staff!M305</f>
        <v>0</v>
      </c>
      <c r="N115" s="103">
        <f>Staff!N305</f>
        <v>0</v>
      </c>
      <c r="O115" s="103">
        <f>Staff!O305</f>
        <v>0</v>
      </c>
      <c r="P115" s="103">
        <f>Staff!P305</f>
        <v>0</v>
      </c>
      <c r="Q115" s="103">
        <f>Staff!Q305</f>
        <v>0</v>
      </c>
      <c r="R115" s="103">
        <f>Staff!R305</f>
        <v>0</v>
      </c>
      <c r="S115" s="103">
        <f>Staff!S305</f>
        <v>0</v>
      </c>
      <c r="T115" s="103">
        <f>Staff!T305</f>
        <v>0</v>
      </c>
      <c r="U115" s="103">
        <f>Staff!U305</f>
        <v>0</v>
      </c>
      <c r="V115" s="103">
        <f>Staff!V305</f>
        <v>0</v>
      </c>
      <c r="W115" s="103">
        <f>Staff!W305</f>
        <v>0</v>
      </c>
      <c r="X115" s="103">
        <f>Staff!X305</f>
        <v>0</v>
      </c>
      <c r="Y115" s="103">
        <f>Staff!Y305</f>
        <v>0</v>
      </c>
      <c r="Z115" s="103">
        <f>Staff!Z305</f>
        <v>0</v>
      </c>
      <c r="AA115" s="103">
        <f>Staff!AA305</f>
        <v>0</v>
      </c>
      <c r="AB115" s="103">
        <f>Staff!AB305</f>
        <v>0</v>
      </c>
      <c r="AC115" s="104">
        <f>Staff!AC305</f>
        <v>0</v>
      </c>
      <c r="AE115" s="105">
        <f>Staff!AE305</f>
        <v>0</v>
      </c>
      <c r="AG115" s="105">
        <f>Staff!AG305</f>
        <v>0</v>
      </c>
      <c r="AI115" s="105">
        <f>Staff!AI305</f>
        <v>0</v>
      </c>
    </row>
    <row r="116" spans="2:35" outlineLevel="1" x14ac:dyDescent="0.25">
      <c r="B116" s="556" t="str">
        <f>'Line Items'!D$2410</f>
        <v>Staff Costs</v>
      </c>
      <c r="C116" s="556" t="str">
        <f>INDEX('Line Items'!$F$653:$F$696,MATCH($D116,'Line Items'!$D$653:$D$696,0))</f>
        <v>Staff Costs: HQ</v>
      </c>
      <c r="D116" s="139" t="str">
        <f>Staff!D306</f>
        <v>Business Development</v>
      </c>
      <c r="E116" s="102"/>
      <c r="F116" s="140" t="str">
        <f>Staff!F306</f>
        <v>£000</v>
      </c>
      <c r="G116" s="103">
        <f>Staff!G306</f>
        <v>0</v>
      </c>
      <c r="H116" s="103">
        <f>Staff!H306</f>
        <v>0</v>
      </c>
      <c r="I116" s="103">
        <f>Staff!I306</f>
        <v>0</v>
      </c>
      <c r="J116" s="103">
        <f>Staff!J306</f>
        <v>0</v>
      </c>
      <c r="K116" s="103">
        <f>Staff!K306</f>
        <v>0</v>
      </c>
      <c r="L116" s="103">
        <f>Staff!L306</f>
        <v>0</v>
      </c>
      <c r="M116" s="103">
        <f>Staff!M306</f>
        <v>0</v>
      </c>
      <c r="N116" s="103">
        <f>Staff!N306</f>
        <v>0</v>
      </c>
      <c r="O116" s="103">
        <f>Staff!O306</f>
        <v>0</v>
      </c>
      <c r="P116" s="103">
        <f>Staff!P306</f>
        <v>0</v>
      </c>
      <c r="Q116" s="103">
        <f>Staff!Q306</f>
        <v>0</v>
      </c>
      <c r="R116" s="103">
        <f>Staff!R306</f>
        <v>0</v>
      </c>
      <c r="S116" s="103">
        <f>Staff!S306</f>
        <v>0</v>
      </c>
      <c r="T116" s="103">
        <f>Staff!T306</f>
        <v>0</v>
      </c>
      <c r="U116" s="103">
        <f>Staff!U306</f>
        <v>0</v>
      </c>
      <c r="V116" s="103">
        <f>Staff!V306</f>
        <v>0</v>
      </c>
      <c r="W116" s="103">
        <f>Staff!W306</f>
        <v>0</v>
      </c>
      <c r="X116" s="103">
        <f>Staff!X306</f>
        <v>0</v>
      </c>
      <c r="Y116" s="103">
        <f>Staff!Y306</f>
        <v>0</v>
      </c>
      <c r="Z116" s="103">
        <f>Staff!Z306</f>
        <v>0</v>
      </c>
      <c r="AA116" s="103">
        <f>Staff!AA306</f>
        <v>0</v>
      </c>
      <c r="AB116" s="103">
        <f>Staff!AB306</f>
        <v>0</v>
      </c>
      <c r="AC116" s="104">
        <f>Staff!AC306</f>
        <v>0</v>
      </c>
      <c r="AE116" s="105">
        <f>Staff!AE306</f>
        <v>0</v>
      </c>
      <c r="AG116" s="105">
        <f>Staff!AG306</f>
        <v>0</v>
      </c>
      <c r="AI116" s="105">
        <f>Staff!AI306</f>
        <v>0</v>
      </c>
    </row>
    <row r="117" spans="2:35" outlineLevel="1" x14ac:dyDescent="0.25">
      <c r="B117" s="556" t="str">
        <f>'Line Items'!D$2410</f>
        <v>Staff Costs</v>
      </c>
      <c r="C117" s="556" t="str">
        <f>INDEX('Line Items'!$F$653:$F$696,MATCH($D117,'Line Items'!$D$653:$D$696,0))</f>
        <v>Staff Costs: HQ</v>
      </c>
      <c r="D117" s="139" t="str">
        <f>Staff!D307</f>
        <v>Engineering Head Office &amp; TRIs</v>
      </c>
      <c r="E117" s="102"/>
      <c r="F117" s="140" t="str">
        <f>Staff!F307</f>
        <v>£000</v>
      </c>
      <c r="G117" s="103">
        <f>Staff!G307</f>
        <v>0</v>
      </c>
      <c r="H117" s="103">
        <f>Staff!H307</f>
        <v>0</v>
      </c>
      <c r="I117" s="103">
        <f>Staff!I307</f>
        <v>0</v>
      </c>
      <c r="J117" s="103">
        <f>Staff!J307</f>
        <v>0</v>
      </c>
      <c r="K117" s="103">
        <f>Staff!K307</f>
        <v>0</v>
      </c>
      <c r="L117" s="103">
        <f>Staff!L307</f>
        <v>0</v>
      </c>
      <c r="M117" s="103">
        <f>Staff!M307</f>
        <v>0</v>
      </c>
      <c r="N117" s="103">
        <f>Staff!N307</f>
        <v>0</v>
      </c>
      <c r="O117" s="103">
        <f>Staff!O307</f>
        <v>0</v>
      </c>
      <c r="P117" s="103">
        <f>Staff!P307</f>
        <v>0</v>
      </c>
      <c r="Q117" s="103">
        <f>Staff!Q307</f>
        <v>0</v>
      </c>
      <c r="R117" s="103">
        <f>Staff!R307</f>
        <v>0</v>
      </c>
      <c r="S117" s="103">
        <f>Staff!S307</f>
        <v>0</v>
      </c>
      <c r="T117" s="103">
        <f>Staff!T307</f>
        <v>0</v>
      </c>
      <c r="U117" s="103">
        <f>Staff!U307</f>
        <v>0</v>
      </c>
      <c r="V117" s="103">
        <f>Staff!V307</f>
        <v>0</v>
      </c>
      <c r="W117" s="103">
        <f>Staff!W307</f>
        <v>0</v>
      </c>
      <c r="X117" s="103">
        <f>Staff!X307</f>
        <v>0</v>
      </c>
      <c r="Y117" s="103">
        <f>Staff!Y307</f>
        <v>0</v>
      </c>
      <c r="Z117" s="103">
        <f>Staff!Z307</f>
        <v>0</v>
      </c>
      <c r="AA117" s="103">
        <f>Staff!AA307</f>
        <v>0</v>
      </c>
      <c r="AB117" s="103">
        <f>Staff!AB307</f>
        <v>0</v>
      </c>
      <c r="AC117" s="104">
        <f>Staff!AC307</f>
        <v>0</v>
      </c>
      <c r="AE117" s="105">
        <f>Staff!AE307</f>
        <v>0</v>
      </c>
      <c r="AG117" s="105">
        <f>Staff!AG307</f>
        <v>0</v>
      </c>
      <c r="AI117" s="105">
        <f>Staff!AI307</f>
        <v>0</v>
      </c>
    </row>
    <row r="118" spans="2:35" outlineLevel="1" x14ac:dyDescent="0.25">
      <c r="B118" s="556" t="str">
        <f>'Line Items'!D$2410</f>
        <v>Staff Costs</v>
      </c>
      <c r="C118" s="556" t="str">
        <f>INDEX('Line Items'!$F$653:$F$696,MATCH($D118,'Line Items'!$D$653:$D$696,0))</f>
        <v>Staff Costs: Depot</v>
      </c>
      <c r="D118" s="139" t="str">
        <f>Staff!D308</f>
        <v>Etches Park Depot</v>
      </c>
      <c r="E118" s="102"/>
      <c r="F118" s="140" t="str">
        <f>Staff!F308</f>
        <v>£000</v>
      </c>
      <c r="G118" s="103">
        <f>Staff!G308</f>
        <v>0</v>
      </c>
      <c r="H118" s="103">
        <f>Staff!H308</f>
        <v>0</v>
      </c>
      <c r="I118" s="103">
        <f>Staff!I308</f>
        <v>0</v>
      </c>
      <c r="J118" s="103">
        <f>Staff!J308</f>
        <v>0</v>
      </c>
      <c r="K118" s="103">
        <f>Staff!K308</f>
        <v>0</v>
      </c>
      <c r="L118" s="103">
        <f>Staff!L308</f>
        <v>0</v>
      </c>
      <c r="M118" s="103">
        <f>Staff!M308</f>
        <v>0</v>
      </c>
      <c r="N118" s="103">
        <f>Staff!N308</f>
        <v>0</v>
      </c>
      <c r="O118" s="103">
        <f>Staff!O308</f>
        <v>0</v>
      </c>
      <c r="P118" s="103">
        <f>Staff!P308</f>
        <v>0</v>
      </c>
      <c r="Q118" s="103">
        <f>Staff!Q308</f>
        <v>0</v>
      </c>
      <c r="R118" s="103">
        <f>Staff!R308</f>
        <v>0</v>
      </c>
      <c r="S118" s="103">
        <f>Staff!S308</f>
        <v>0</v>
      </c>
      <c r="T118" s="103">
        <f>Staff!T308</f>
        <v>0</v>
      </c>
      <c r="U118" s="103">
        <f>Staff!U308</f>
        <v>0</v>
      </c>
      <c r="V118" s="103">
        <f>Staff!V308</f>
        <v>0</v>
      </c>
      <c r="W118" s="103">
        <f>Staff!W308</f>
        <v>0</v>
      </c>
      <c r="X118" s="103">
        <f>Staff!X308</f>
        <v>0</v>
      </c>
      <c r="Y118" s="103">
        <f>Staff!Y308</f>
        <v>0</v>
      </c>
      <c r="Z118" s="103">
        <f>Staff!Z308</f>
        <v>0</v>
      </c>
      <c r="AA118" s="103">
        <f>Staff!AA308</f>
        <v>0</v>
      </c>
      <c r="AB118" s="103">
        <f>Staff!AB308</f>
        <v>0</v>
      </c>
      <c r="AC118" s="104">
        <f>Staff!AC308</f>
        <v>0</v>
      </c>
      <c r="AE118" s="105">
        <f>Staff!AE308</f>
        <v>0</v>
      </c>
      <c r="AG118" s="105">
        <f>Staff!AG308</f>
        <v>0</v>
      </c>
      <c r="AI118" s="105">
        <f>Staff!AI308</f>
        <v>0</v>
      </c>
    </row>
    <row r="119" spans="2:35" outlineLevel="1" x14ac:dyDescent="0.25">
      <c r="B119" s="556" t="str">
        <f>'Line Items'!D$2410</f>
        <v>Staff Costs</v>
      </c>
      <c r="C119" s="556" t="str">
        <f>INDEX('Line Items'!$F$653:$F$696,MATCH($D119,'Line Items'!$D$653:$D$696,0))</f>
        <v>Staff Costs: Depot</v>
      </c>
      <c r="D119" s="139" t="str">
        <f>Staff!D309</f>
        <v>Eastcroft Depot</v>
      </c>
      <c r="E119" s="102"/>
      <c r="F119" s="140" t="str">
        <f>Staff!F309</f>
        <v>£000</v>
      </c>
      <c r="G119" s="103">
        <f>Staff!G309</f>
        <v>0</v>
      </c>
      <c r="H119" s="103">
        <f>Staff!H309</f>
        <v>0</v>
      </c>
      <c r="I119" s="103">
        <f>Staff!I309</f>
        <v>0</v>
      </c>
      <c r="J119" s="103">
        <f>Staff!J309</f>
        <v>0</v>
      </c>
      <c r="K119" s="103">
        <f>Staff!K309</f>
        <v>0</v>
      </c>
      <c r="L119" s="103">
        <f>Staff!L309</f>
        <v>0</v>
      </c>
      <c r="M119" s="103">
        <f>Staff!M309</f>
        <v>0</v>
      </c>
      <c r="N119" s="103">
        <f>Staff!N309</f>
        <v>0</v>
      </c>
      <c r="O119" s="103">
        <f>Staff!O309</f>
        <v>0</v>
      </c>
      <c r="P119" s="103">
        <f>Staff!P309</f>
        <v>0</v>
      </c>
      <c r="Q119" s="103">
        <f>Staff!Q309</f>
        <v>0</v>
      </c>
      <c r="R119" s="103">
        <f>Staff!R309</f>
        <v>0</v>
      </c>
      <c r="S119" s="103">
        <f>Staff!S309</f>
        <v>0</v>
      </c>
      <c r="T119" s="103">
        <f>Staff!T309</f>
        <v>0</v>
      </c>
      <c r="U119" s="103">
        <f>Staff!U309</f>
        <v>0</v>
      </c>
      <c r="V119" s="103">
        <f>Staff!V309</f>
        <v>0</v>
      </c>
      <c r="W119" s="103">
        <f>Staff!W309</f>
        <v>0</v>
      </c>
      <c r="X119" s="103">
        <f>Staff!X309</f>
        <v>0</v>
      </c>
      <c r="Y119" s="103">
        <f>Staff!Y309</f>
        <v>0</v>
      </c>
      <c r="Z119" s="103">
        <f>Staff!Z309</f>
        <v>0</v>
      </c>
      <c r="AA119" s="103">
        <f>Staff!AA309</f>
        <v>0</v>
      </c>
      <c r="AB119" s="103">
        <f>Staff!AB309</f>
        <v>0</v>
      </c>
      <c r="AC119" s="104">
        <f>Staff!AC309</f>
        <v>0</v>
      </c>
      <c r="AE119" s="105">
        <f>Staff!AE309</f>
        <v>0</v>
      </c>
      <c r="AG119" s="105">
        <f>Staff!AG309</f>
        <v>0</v>
      </c>
      <c r="AI119" s="105">
        <f>Staff!AI309</f>
        <v>0</v>
      </c>
    </row>
    <row r="120" spans="2:35" outlineLevel="1" x14ac:dyDescent="0.25">
      <c r="B120" s="556" t="str">
        <f>'Line Items'!D$2410</f>
        <v>Staff Costs</v>
      </c>
      <c r="C120" s="556" t="str">
        <f>INDEX('Line Items'!$F$653:$F$696,MATCH($D120,'Line Items'!$D$653:$D$696,0))</f>
        <v>Staff Costs: Depot</v>
      </c>
      <c r="D120" s="139" t="str">
        <f>Staff!D310</f>
        <v>Neville Hill Depot</v>
      </c>
      <c r="E120" s="102"/>
      <c r="F120" s="140" t="str">
        <f>Staff!F310</f>
        <v>£000</v>
      </c>
      <c r="G120" s="103">
        <f>Staff!G310</f>
        <v>0</v>
      </c>
      <c r="H120" s="103">
        <f>Staff!H310</f>
        <v>0</v>
      </c>
      <c r="I120" s="103">
        <f>Staff!I310</f>
        <v>0</v>
      </c>
      <c r="J120" s="103">
        <f>Staff!J310</f>
        <v>0</v>
      </c>
      <c r="K120" s="103">
        <f>Staff!K310</f>
        <v>0</v>
      </c>
      <c r="L120" s="103">
        <f>Staff!L310</f>
        <v>0</v>
      </c>
      <c r="M120" s="103">
        <f>Staff!M310</f>
        <v>0</v>
      </c>
      <c r="N120" s="103">
        <f>Staff!N310</f>
        <v>0</v>
      </c>
      <c r="O120" s="103">
        <f>Staff!O310</f>
        <v>0</v>
      </c>
      <c r="P120" s="103">
        <f>Staff!P310</f>
        <v>0</v>
      </c>
      <c r="Q120" s="103">
        <f>Staff!Q310</f>
        <v>0</v>
      </c>
      <c r="R120" s="103">
        <f>Staff!R310</f>
        <v>0</v>
      </c>
      <c r="S120" s="103">
        <f>Staff!S310</f>
        <v>0</v>
      </c>
      <c r="T120" s="103">
        <f>Staff!T310</f>
        <v>0</v>
      </c>
      <c r="U120" s="103">
        <f>Staff!U310</f>
        <v>0</v>
      </c>
      <c r="V120" s="103">
        <f>Staff!V310</f>
        <v>0</v>
      </c>
      <c r="W120" s="103">
        <f>Staff!W310</f>
        <v>0</v>
      </c>
      <c r="X120" s="103">
        <f>Staff!X310</f>
        <v>0</v>
      </c>
      <c r="Y120" s="103">
        <f>Staff!Y310</f>
        <v>0</v>
      </c>
      <c r="Z120" s="103">
        <f>Staff!Z310</f>
        <v>0</v>
      </c>
      <c r="AA120" s="103">
        <f>Staff!AA310</f>
        <v>0</v>
      </c>
      <c r="AB120" s="103">
        <f>Staff!AB310</f>
        <v>0</v>
      </c>
      <c r="AC120" s="104">
        <f>Staff!AC310</f>
        <v>0</v>
      </c>
      <c r="AE120" s="105">
        <f>Staff!AE310</f>
        <v>0</v>
      </c>
      <c r="AG120" s="105">
        <f>Staff!AG310</f>
        <v>0</v>
      </c>
      <c r="AI120" s="105">
        <f>Staff!AI310</f>
        <v>0</v>
      </c>
    </row>
    <row r="121" spans="2:35" outlineLevel="1" x14ac:dyDescent="0.25">
      <c r="B121" s="556" t="str">
        <f>'Line Items'!D$2410</f>
        <v>Staff Costs</v>
      </c>
      <c r="C121" s="556" t="str">
        <f>INDEX('Line Items'!$F$653:$F$696,MATCH($D121,'Line Items'!$D$653:$D$696,0))</f>
        <v>Staff Costs: Other</v>
      </c>
      <c r="D121" s="139" t="str">
        <f>Staff!D311</f>
        <v>Marketing Staff</v>
      </c>
      <c r="E121" s="102"/>
      <c r="F121" s="140" t="str">
        <f>Staff!F311</f>
        <v>£000</v>
      </c>
      <c r="G121" s="103">
        <f>Staff!G311</f>
        <v>0</v>
      </c>
      <c r="H121" s="103">
        <f>Staff!H311</f>
        <v>0</v>
      </c>
      <c r="I121" s="103">
        <f>Staff!I311</f>
        <v>0</v>
      </c>
      <c r="J121" s="103">
        <f>Staff!J311</f>
        <v>0</v>
      </c>
      <c r="K121" s="103">
        <f>Staff!K311</f>
        <v>0</v>
      </c>
      <c r="L121" s="103">
        <f>Staff!L311</f>
        <v>0</v>
      </c>
      <c r="M121" s="103">
        <f>Staff!M311</f>
        <v>0</v>
      </c>
      <c r="N121" s="103">
        <f>Staff!N311</f>
        <v>0</v>
      </c>
      <c r="O121" s="103">
        <f>Staff!O311</f>
        <v>0</v>
      </c>
      <c r="P121" s="103">
        <f>Staff!P311</f>
        <v>0</v>
      </c>
      <c r="Q121" s="103">
        <f>Staff!Q311</f>
        <v>0</v>
      </c>
      <c r="R121" s="103">
        <f>Staff!R311</f>
        <v>0</v>
      </c>
      <c r="S121" s="103">
        <f>Staff!S311</f>
        <v>0</v>
      </c>
      <c r="T121" s="103">
        <f>Staff!T311</f>
        <v>0</v>
      </c>
      <c r="U121" s="103">
        <f>Staff!U311</f>
        <v>0</v>
      </c>
      <c r="V121" s="103">
        <f>Staff!V311</f>
        <v>0</v>
      </c>
      <c r="W121" s="103">
        <f>Staff!W311</f>
        <v>0</v>
      </c>
      <c r="X121" s="103">
        <f>Staff!X311</f>
        <v>0</v>
      </c>
      <c r="Y121" s="103">
        <f>Staff!Y311</f>
        <v>0</v>
      </c>
      <c r="Z121" s="103">
        <f>Staff!Z311</f>
        <v>0</v>
      </c>
      <c r="AA121" s="103">
        <f>Staff!AA311</f>
        <v>0</v>
      </c>
      <c r="AB121" s="103">
        <f>Staff!AB311</f>
        <v>0</v>
      </c>
      <c r="AC121" s="104">
        <f>Staff!AC311</f>
        <v>0</v>
      </c>
      <c r="AE121" s="105">
        <f>Staff!AE311</f>
        <v>0</v>
      </c>
      <c r="AG121" s="105">
        <f>Staff!AG311</f>
        <v>0</v>
      </c>
      <c r="AI121" s="105">
        <f>Staff!AI311</f>
        <v>0</v>
      </c>
    </row>
    <row r="122" spans="2:35" outlineLevel="1" x14ac:dyDescent="0.25">
      <c r="B122" s="556" t="str">
        <f>'Line Items'!D$2410</f>
        <v>Staff Costs</v>
      </c>
      <c r="C122" s="556" t="str">
        <f>INDEX('Line Items'!$F$653:$F$696,MATCH($D122,'Line Items'!$D$653:$D$696,0))</f>
        <v>Staff Costs: Other</v>
      </c>
      <c r="D122" s="139" t="str">
        <f>Staff!D312</f>
        <v>[Staff Functions Line 26]</v>
      </c>
      <c r="E122" s="102"/>
      <c r="F122" s="140" t="str">
        <f>Staff!F312</f>
        <v>£000</v>
      </c>
      <c r="G122" s="103">
        <f>Staff!G312</f>
        <v>0</v>
      </c>
      <c r="H122" s="103">
        <f>Staff!H312</f>
        <v>0</v>
      </c>
      <c r="I122" s="103">
        <f>Staff!I312</f>
        <v>0</v>
      </c>
      <c r="J122" s="103">
        <f>Staff!J312</f>
        <v>0</v>
      </c>
      <c r="K122" s="103">
        <f>Staff!K312</f>
        <v>0</v>
      </c>
      <c r="L122" s="103">
        <f>Staff!L312</f>
        <v>0</v>
      </c>
      <c r="M122" s="103">
        <f>Staff!M312</f>
        <v>0</v>
      </c>
      <c r="N122" s="103">
        <f>Staff!N312</f>
        <v>0</v>
      </c>
      <c r="O122" s="103">
        <f>Staff!O312</f>
        <v>0</v>
      </c>
      <c r="P122" s="103">
        <f>Staff!P312</f>
        <v>0</v>
      </c>
      <c r="Q122" s="103">
        <f>Staff!Q312</f>
        <v>0</v>
      </c>
      <c r="R122" s="103">
        <f>Staff!R312</f>
        <v>0</v>
      </c>
      <c r="S122" s="103">
        <f>Staff!S312</f>
        <v>0</v>
      </c>
      <c r="T122" s="103">
        <f>Staff!T312</f>
        <v>0</v>
      </c>
      <c r="U122" s="103">
        <f>Staff!U312</f>
        <v>0</v>
      </c>
      <c r="V122" s="103">
        <f>Staff!V312</f>
        <v>0</v>
      </c>
      <c r="W122" s="103">
        <f>Staff!W312</f>
        <v>0</v>
      </c>
      <c r="X122" s="103">
        <f>Staff!X312</f>
        <v>0</v>
      </c>
      <c r="Y122" s="103">
        <f>Staff!Y312</f>
        <v>0</v>
      </c>
      <c r="Z122" s="103">
        <f>Staff!Z312</f>
        <v>0</v>
      </c>
      <c r="AA122" s="103">
        <f>Staff!AA312</f>
        <v>0</v>
      </c>
      <c r="AB122" s="103">
        <f>Staff!AB312</f>
        <v>0</v>
      </c>
      <c r="AC122" s="104">
        <f>Staff!AC312</f>
        <v>0</v>
      </c>
      <c r="AE122" s="105">
        <f>Staff!AE312</f>
        <v>0</v>
      </c>
      <c r="AG122" s="105">
        <f>Staff!AG312</f>
        <v>0</v>
      </c>
      <c r="AI122" s="105">
        <f>Staff!AI312</f>
        <v>0</v>
      </c>
    </row>
    <row r="123" spans="2:35" outlineLevel="1" x14ac:dyDescent="0.25">
      <c r="B123" s="556" t="str">
        <f>'Line Items'!D$2410</f>
        <v>Staff Costs</v>
      </c>
      <c r="C123" s="556" t="str">
        <f>INDEX('Line Items'!$F$653:$F$696,MATCH($D123,'Line Items'!$D$653:$D$696,0))</f>
        <v>Staff Costs: Other</v>
      </c>
      <c r="D123" s="139" t="str">
        <f>Staff!D313</f>
        <v>[Staff Functions Line 27]</v>
      </c>
      <c r="E123" s="102"/>
      <c r="F123" s="140" t="str">
        <f>Staff!F313</f>
        <v>£000</v>
      </c>
      <c r="G123" s="103">
        <f>Staff!G313</f>
        <v>0</v>
      </c>
      <c r="H123" s="103">
        <f>Staff!H313</f>
        <v>0</v>
      </c>
      <c r="I123" s="103">
        <f>Staff!I313</f>
        <v>0</v>
      </c>
      <c r="J123" s="103">
        <f>Staff!J313</f>
        <v>0</v>
      </c>
      <c r="K123" s="103">
        <f>Staff!K313</f>
        <v>0</v>
      </c>
      <c r="L123" s="103">
        <f>Staff!L313</f>
        <v>0</v>
      </c>
      <c r="M123" s="103">
        <f>Staff!M313</f>
        <v>0</v>
      </c>
      <c r="N123" s="103">
        <f>Staff!N313</f>
        <v>0</v>
      </c>
      <c r="O123" s="103">
        <f>Staff!O313</f>
        <v>0</v>
      </c>
      <c r="P123" s="103">
        <f>Staff!P313</f>
        <v>0</v>
      </c>
      <c r="Q123" s="103">
        <f>Staff!Q313</f>
        <v>0</v>
      </c>
      <c r="R123" s="103">
        <f>Staff!R313</f>
        <v>0</v>
      </c>
      <c r="S123" s="103">
        <f>Staff!S313</f>
        <v>0</v>
      </c>
      <c r="T123" s="103">
        <f>Staff!T313</f>
        <v>0</v>
      </c>
      <c r="U123" s="103">
        <f>Staff!U313</f>
        <v>0</v>
      </c>
      <c r="V123" s="103">
        <f>Staff!V313</f>
        <v>0</v>
      </c>
      <c r="W123" s="103">
        <f>Staff!W313</f>
        <v>0</v>
      </c>
      <c r="X123" s="103">
        <f>Staff!X313</f>
        <v>0</v>
      </c>
      <c r="Y123" s="103">
        <f>Staff!Y313</f>
        <v>0</v>
      </c>
      <c r="Z123" s="103">
        <f>Staff!Z313</f>
        <v>0</v>
      </c>
      <c r="AA123" s="103">
        <f>Staff!AA313</f>
        <v>0</v>
      </c>
      <c r="AB123" s="103">
        <f>Staff!AB313</f>
        <v>0</v>
      </c>
      <c r="AC123" s="104">
        <f>Staff!AC313</f>
        <v>0</v>
      </c>
      <c r="AE123" s="105">
        <f>Staff!AE313</f>
        <v>0</v>
      </c>
      <c r="AG123" s="105">
        <f>Staff!AG313</f>
        <v>0</v>
      </c>
      <c r="AI123" s="105">
        <f>Staff!AI313</f>
        <v>0</v>
      </c>
    </row>
    <row r="124" spans="2:35" outlineLevel="1" x14ac:dyDescent="0.25">
      <c r="B124" s="556" t="str">
        <f>'Line Items'!D$2410</f>
        <v>Staff Costs</v>
      </c>
      <c r="C124" s="556" t="str">
        <f>INDEX('Line Items'!$F$653:$F$696,MATCH($D124,'Line Items'!$D$653:$D$696,0))</f>
        <v>Staff Costs: Other</v>
      </c>
      <c r="D124" s="139" t="str">
        <f>Staff!D314</f>
        <v>[Staff Functions Line 28]</v>
      </c>
      <c r="E124" s="102"/>
      <c r="F124" s="140" t="str">
        <f>Staff!F314</f>
        <v>£000</v>
      </c>
      <c r="G124" s="103">
        <f>Staff!G314</f>
        <v>0</v>
      </c>
      <c r="H124" s="103">
        <f>Staff!H314</f>
        <v>0</v>
      </c>
      <c r="I124" s="103">
        <f>Staff!I314</f>
        <v>0</v>
      </c>
      <c r="J124" s="103">
        <f>Staff!J314</f>
        <v>0</v>
      </c>
      <c r="K124" s="103">
        <f>Staff!K314</f>
        <v>0</v>
      </c>
      <c r="L124" s="103">
        <f>Staff!L314</f>
        <v>0</v>
      </c>
      <c r="M124" s="103">
        <f>Staff!M314</f>
        <v>0</v>
      </c>
      <c r="N124" s="103">
        <f>Staff!N314</f>
        <v>0</v>
      </c>
      <c r="O124" s="103">
        <f>Staff!O314</f>
        <v>0</v>
      </c>
      <c r="P124" s="103">
        <f>Staff!P314</f>
        <v>0</v>
      </c>
      <c r="Q124" s="103">
        <f>Staff!Q314</f>
        <v>0</v>
      </c>
      <c r="R124" s="103">
        <f>Staff!R314</f>
        <v>0</v>
      </c>
      <c r="S124" s="103">
        <f>Staff!S314</f>
        <v>0</v>
      </c>
      <c r="T124" s="103">
        <f>Staff!T314</f>
        <v>0</v>
      </c>
      <c r="U124" s="103">
        <f>Staff!U314</f>
        <v>0</v>
      </c>
      <c r="V124" s="103">
        <f>Staff!V314</f>
        <v>0</v>
      </c>
      <c r="W124" s="103">
        <f>Staff!W314</f>
        <v>0</v>
      </c>
      <c r="X124" s="103">
        <f>Staff!X314</f>
        <v>0</v>
      </c>
      <c r="Y124" s="103">
        <f>Staff!Y314</f>
        <v>0</v>
      </c>
      <c r="Z124" s="103">
        <f>Staff!Z314</f>
        <v>0</v>
      </c>
      <c r="AA124" s="103">
        <f>Staff!AA314</f>
        <v>0</v>
      </c>
      <c r="AB124" s="103">
        <f>Staff!AB314</f>
        <v>0</v>
      </c>
      <c r="AC124" s="104">
        <f>Staff!AC314</f>
        <v>0</v>
      </c>
      <c r="AE124" s="105">
        <f>Staff!AE314</f>
        <v>0</v>
      </c>
      <c r="AG124" s="105">
        <f>Staff!AG314</f>
        <v>0</v>
      </c>
      <c r="AI124" s="105">
        <f>Staff!AI314</f>
        <v>0</v>
      </c>
    </row>
    <row r="125" spans="2:35" outlineLevel="1" x14ac:dyDescent="0.25">
      <c r="B125" s="556" t="str">
        <f>'Line Items'!D$2410</f>
        <v>Staff Costs</v>
      </c>
      <c r="C125" s="556" t="str">
        <f>INDEX('Line Items'!$F$653:$F$696,MATCH($D125,'Line Items'!$D$653:$D$696,0))</f>
        <v>Staff Costs: Other</v>
      </c>
      <c r="D125" s="139" t="str">
        <f>Staff!D315</f>
        <v>[Staff Functions Line 29]</v>
      </c>
      <c r="E125" s="102"/>
      <c r="F125" s="140" t="str">
        <f>Staff!F315</f>
        <v>£000</v>
      </c>
      <c r="G125" s="103">
        <f>Staff!G315</f>
        <v>0</v>
      </c>
      <c r="H125" s="103">
        <f>Staff!H315</f>
        <v>0</v>
      </c>
      <c r="I125" s="103">
        <f>Staff!I315</f>
        <v>0</v>
      </c>
      <c r="J125" s="103">
        <f>Staff!J315</f>
        <v>0</v>
      </c>
      <c r="K125" s="103">
        <f>Staff!K315</f>
        <v>0</v>
      </c>
      <c r="L125" s="103">
        <f>Staff!L315</f>
        <v>0</v>
      </c>
      <c r="M125" s="103">
        <f>Staff!M315</f>
        <v>0</v>
      </c>
      <c r="N125" s="103">
        <f>Staff!N315</f>
        <v>0</v>
      </c>
      <c r="O125" s="103">
        <f>Staff!O315</f>
        <v>0</v>
      </c>
      <c r="P125" s="103">
        <f>Staff!P315</f>
        <v>0</v>
      </c>
      <c r="Q125" s="103">
        <f>Staff!Q315</f>
        <v>0</v>
      </c>
      <c r="R125" s="103">
        <f>Staff!R315</f>
        <v>0</v>
      </c>
      <c r="S125" s="103">
        <f>Staff!S315</f>
        <v>0</v>
      </c>
      <c r="T125" s="103">
        <f>Staff!T315</f>
        <v>0</v>
      </c>
      <c r="U125" s="103">
        <f>Staff!U315</f>
        <v>0</v>
      </c>
      <c r="V125" s="103">
        <f>Staff!V315</f>
        <v>0</v>
      </c>
      <c r="W125" s="103">
        <f>Staff!W315</f>
        <v>0</v>
      </c>
      <c r="X125" s="103">
        <f>Staff!X315</f>
        <v>0</v>
      </c>
      <c r="Y125" s="103">
        <f>Staff!Y315</f>
        <v>0</v>
      </c>
      <c r="Z125" s="103">
        <f>Staff!Z315</f>
        <v>0</v>
      </c>
      <c r="AA125" s="103">
        <f>Staff!AA315</f>
        <v>0</v>
      </c>
      <c r="AB125" s="103">
        <f>Staff!AB315</f>
        <v>0</v>
      </c>
      <c r="AC125" s="104">
        <f>Staff!AC315</f>
        <v>0</v>
      </c>
      <c r="AE125" s="105">
        <f>Staff!AE315</f>
        <v>0</v>
      </c>
      <c r="AG125" s="105">
        <f>Staff!AG315</f>
        <v>0</v>
      </c>
      <c r="AI125" s="105">
        <f>Staff!AI315</f>
        <v>0</v>
      </c>
    </row>
    <row r="126" spans="2:35" outlineLevel="1" x14ac:dyDescent="0.25">
      <c r="B126" s="556" t="str">
        <f>'Line Items'!D$2410</f>
        <v>Staff Costs</v>
      </c>
      <c r="C126" s="556" t="str">
        <f>INDEX('Line Items'!$F$653:$F$696,MATCH($D126,'Line Items'!$D$653:$D$696,0))</f>
        <v>Staff Costs: Other</v>
      </c>
      <c r="D126" s="139" t="str">
        <f>Staff!D316</f>
        <v>[Staff Functions Line 30]</v>
      </c>
      <c r="E126" s="102"/>
      <c r="F126" s="140" t="str">
        <f>Staff!F316</f>
        <v>£000</v>
      </c>
      <c r="G126" s="103">
        <f>Staff!G316</f>
        <v>0</v>
      </c>
      <c r="H126" s="103">
        <f>Staff!H316</f>
        <v>0</v>
      </c>
      <c r="I126" s="103">
        <f>Staff!I316</f>
        <v>0</v>
      </c>
      <c r="J126" s="103">
        <f>Staff!J316</f>
        <v>0</v>
      </c>
      <c r="K126" s="103">
        <f>Staff!K316</f>
        <v>0</v>
      </c>
      <c r="L126" s="103">
        <f>Staff!L316</f>
        <v>0</v>
      </c>
      <c r="M126" s="103">
        <f>Staff!M316</f>
        <v>0</v>
      </c>
      <c r="N126" s="103">
        <f>Staff!N316</f>
        <v>0</v>
      </c>
      <c r="O126" s="103">
        <f>Staff!O316</f>
        <v>0</v>
      </c>
      <c r="P126" s="103">
        <f>Staff!P316</f>
        <v>0</v>
      </c>
      <c r="Q126" s="103">
        <f>Staff!Q316</f>
        <v>0</v>
      </c>
      <c r="R126" s="103">
        <f>Staff!R316</f>
        <v>0</v>
      </c>
      <c r="S126" s="103">
        <f>Staff!S316</f>
        <v>0</v>
      </c>
      <c r="T126" s="103">
        <f>Staff!T316</f>
        <v>0</v>
      </c>
      <c r="U126" s="103">
        <f>Staff!U316</f>
        <v>0</v>
      </c>
      <c r="V126" s="103">
        <f>Staff!V316</f>
        <v>0</v>
      </c>
      <c r="W126" s="103">
        <f>Staff!W316</f>
        <v>0</v>
      </c>
      <c r="X126" s="103">
        <f>Staff!X316</f>
        <v>0</v>
      </c>
      <c r="Y126" s="103">
        <f>Staff!Y316</f>
        <v>0</v>
      </c>
      <c r="Z126" s="103">
        <f>Staff!Z316</f>
        <v>0</v>
      </c>
      <c r="AA126" s="103">
        <f>Staff!AA316</f>
        <v>0</v>
      </c>
      <c r="AB126" s="103">
        <f>Staff!AB316</f>
        <v>0</v>
      </c>
      <c r="AC126" s="104">
        <f>Staff!AC316</f>
        <v>0</v>
      </c>
      <c r="AE126" s="105">
        <f>Staff!AE316</f>
        <v>0</v>
      </c>
      <c r="AG126" s="105">
        <f>Staff!AG316</f>
        <v>0</v>
      </c>
      <c r="AI126" s="105">
        <f>Staff!AI316</f>
        <v>0</v>
      </c>
    </row>
    <row r="127" spans="2:35" outlineLevel="1" x14ac:dyDescent="0.25">
      <c r="B127" s="556" t="str">
        <f>'Line Items'!D$2410</f>
        <v>Staff Costs</v>
      </c>
      <c r="C127" s="556" t="str">
        <f>INDEX('Line Items'!$F$653:$F$696,MATCH($D127,'Line Items'!$D$653:$D$696,0))</f>
        <v>Staff Costs: Other</v>
      </c>
      <c r="D127" s="139" t="str">
        <f>Staff!D317</f>
        <v>[Staff Functions Line 31]</v>
      </c>
      <c r="E127" s="102"/>
      <c r="F127" s="140" t="str">
        <f>Staff!F317</f>
        <v>£000</v>
      </c>
      <c r="G127" s="103">
        <f>Staff!G317</f>
        <v>0</v>
      </c>
      <c r="H127" s="103">
        <f>Staff!H317</f>
        <v>0</v>
      </c>
      <c r="I127" s="103">
        <f>Staff!I317</f>
        <v>0</v>
      </c>
      <c r="J127" s="103">
        <f>Staff!J317</f>
        <v>0</v>
      </c>
      <c r="K127" s="103">
        <f>Staff!K317</f>
        <v>0</v>
      </c>
      <c r="L127" s="103">
        <f>Staff!L317</f>
        <v>0</v>
      </c>
      <c r="M127" s="103">
        <f>Staff!M317</f>
        <v>0</v>
      </c>
      <c r="N127" s="103">
        <f>Staff!N317</f>
        <v>0</v>
      </c>
      <c r="O127" s="103">
        <f>Staff!O317</f>
        <v>0</v>
      </c>
      <c r="P127" s="103">
        <f>Staff!P317</f>
        <v>0</v>
      </c>
      <c r="Q127" s="103">
        <f>Staff!Q317</f>
        <v>0</v>
      </c>
      <c r="R127" s="103">
        <f>Staff!R317</f>
        <v>0</v>
      </c>
      <c r="S127" s="103">
        <f>Staff!S317</f>
        <v>0</v>
      </c>
      <c r="T127" s="103">
        <f>Staff!T317</f>
        <v>0</v>
      </c>
      <c r="U127" s="103">
        <f>Staff!U317</f>
        <v>0</v>
      </c>
      <c r="V127" s="103">
        <f>Staff!V317</f>
        <v>0</v>
      </c>
      <c r="W127" s="103">
        <f>Staff!W317</f>
        <v>0</v>
      </c>
      <c r="X127" s="103">
        <f>Staff!X317</f>
        <v>0</v>
      </c>
      <c r="Y127" s="103">
        <f>Staff!Y317</f>
        <v>0</v>
      </c>
      <c r="Z127" s="103">
        <f>Staff!Z317</f>
        <v>0</v>
      </c>
      <c r="AA127" s="103">
        <f>Staff!AA317</f>
        <v>0</v>
      </c>
      <c r="AB127" s="103">
        <f>Staff!AB317</f>
        <v>0</v>
      </c>
      <c r="AC127" s="104">
        <f>Staff!AC317</f>
        <v>0</v>
      </c>
      <c r="AE127" s="105">
        <f>Staff!AE317</f>
        <v>0</v>
      </c>
      <c r="AG127" s="105">
        <f>Staff!AG317</f>
        <v>0</v>
      </c>
      <c r="AI127" s="105">
        <f>Staff!AI317</f>
        <v>0</v>
      </c>
    </row>
    <row r="128" spans="2:35" outlineLevel="1" x14ac:dyDescent="0.25">
      <c r="B128" s="556" t="str">
        <f>'Line Items'!D$2410</f>
        <v>Staff Costs</v>
      </c>
      <c r="C128" s="556" t="str">
        <f>INDEX('Line Items'!$F$653:$F$696,MATCH($D128,'Line Items'!$D$653:$D$696,0))</f>
        <v>Staff Costs: Other</v>
      </c>
      <c r="D128" s="139" t="str">
        <f>Staff!D318</f>
        <v>[Staff Functions Line 32]</v>
      </c>
      <c r="E128" s="102"/>
      <c r="F128" s="140" t="str">
        <f>Staff!F318</f>
        <v>£000</v>
      </c>
      <c r="G128" s="103">
        <f>Staff!G318</f>
        <v>0</v>
      </c>
      <c r="H128" s="103">
        <f>Staff!H318</f>
        <v>0</v>
      </c>
      <c r="I128" s="103">
        <f>Staff!I318</f>
        <v>0</v>
      </c>
      <c r="J128" s="103">
        <f>Staff!J318</f>
        <v>0</v>
      </c>
      <c r="K128" s="103">
        <f>Staff!K318</f>
        <v>0</v>
      </c>
      <c r="L128" s="103">
        <f>Staff!L318</f>
        <v>0</v>
      </c>
      <c r="M128" s="103">
        <f>Staff!M318</f>
        <v>0</v>
      </c>
      <c r="N128" s="103">
        <f>Staff!N318</f>
        <v>0</v>
      </c>
      <c r="O128" s="103">
        <f>Staff!O318</f>
        <v>0</v>
      </c>
      <c r="P128" s="103">
        <f>Staff!P318</f>
        <v>0</v>
      </c>
      <c r="Q128" s="103">
        <f>Staff!Q318</f>
        <v>0</v>
      </c>
      <c r="R128" s="103">
        <f>Staff!R318</f>
        <v>0</v>
      </c>
      <c r="S128" s="103">
        <f>Staff!S318</f>
        <v>0</v>
      </c>
      <c r="T128" s="103">
        <f>Staff!T318</f>
        <v>0</v>
      </c>
      <c r="U128" s="103">
        <f>Staff!U318</f>
        <v>0</v>
      </c>
      <c r="V128" s="103">
        <f>Staff!V318</f>
        <v>0</v>
      </c>
      <c r="W128" s="103">
        <f>Staff!W318</f>
        <v>0</v>
      </c>
      <c r="X128" s="103">
        <f>Staff!X318</f>
        <v>0</v>
      </c>
      <c r="Y128" s="103">
        <f>Staff!Y318</f>
        <v>0</v>
      </c>
      <c r="Z128" s="103">
        <f>Staff!Z318</f>
        <v>0</v>
      </c>
      <c r="AA128" s="103">
        <f>Staff!AA318</f>
        <v>0</v>
      </c>
      <c r="AB128" s="103">
        <f>Staff!AB318</f>
        <v>0</v>
      </c>
      <c r="AC128" s="104">
        <f>Staff!AC318</f>
        <v>0</v>
      </c>
      <c r="AE128" s="105">
        <f>Staff!AE318</f>
        <v>0</v>
      </c>
      <c r="AG128" s="105">
        <f>Staff!AG318</f>
        <v>0</v>
      </c>
      <c r="AI128" s="105">
        <f>Staff!AI318</f>
        <v>0</v>
      </c>
    </row>
    <row r="129" spans="2:35" outlineLevel="1" x14ac:dyDescent="0.25">
      <c r="B129" s="556" t="str">
        <f>'Line Items'!D$2410</f>
        <v>Staff Costs</v>
      </c>
      <c r="C129" s="556" t="str">
        <f>INDEX('Line Items'!$F$653:$F$696,MATCH($D129,'Line Items'!$D$653:$D$696,0))</f>
        <v>Staff Costs: Other</v>
      </c>
      <c r="D129" s="139" t="str">
        <f>Staff!D319</f>
        <v>[Staff Functions Line 33]</v>
      </c>
      <c r="E129" s="102"/>
      <c r="F129" s="140" t="str">
        <f>Staff!F319</f>
        <v>£000</v>
      </c>
      <c r="G129" s="103">
        <f>Staff!G319</f>
        <v>0</v>
      </c>
      <c r="H129" s="103">
        <f>Staff!H319</f>
        <v>0</v>
      </c>
      <c r="I129" s="103">
        <f>Staff!I319</f>
        <v>0</v>
      </c>
      <c r="J129" s="103">
        <f>Staff!J319</f>
        <v>0</v>
      </c>
      <c r="K129" s="103">
        <f>Staff!K319</f>
        <v>0</v>
      </c>
      <c r="L129" s="103">
        <f>Staff!L319</f>
        <v>0</v>
      </c>
      <c r="M129" s="103">
        <f>Staff!M319</f>
        <v>0</v>
      </c>
      <c r="N129" s="103">
        <f>Staff!N319</f>
        <v>0</v>
      </c>
      <c r="O129" s="103">
        <f>Staff!O319</f>
        <v>0</v>
      </c>
      <c r="P129" s="103">
        <f>Staff!P319</f>
        <v>0</v>
      </c>
      <c r="Q129" s="103">
        <f>Staff!Q319</f>
        <v>0</v>
      </c>
      <c r="R129" s="103">
        <f>Staff!R319</f>
        <v>0</v>
      </c>
      <c r="S129" s="103">
        <f>Staff!S319</f>
        <v>0</v>
      </c>
      <c r="T129" s="103">
        <f>Staff!T319</f>
        <v>0</v>
      </c>
      <c r="U129" s="103">
        <f>Staff!U319</f>
        <v>0</v>
      </c>
      <c r="V129" s="103">
        <f>Staff!V319</f>
        <v>0</v>
      </c>
      <c r="W129" s="103">
        <f>Staff!W319</f>
        <v>0</v>
      </c>
      <c r="X129" s="103">
        <f>Staff!X319</f>
        <v>0</v>
      </c>
      <c r="Y129" s="103">
        <f>Staff!Y319</f>
        <v>0</v>
      </c>
      <c r="Z129" s="103">
        <f>Staff!Z319</f>
        <v>0</v>
      </c>
      <c r="AA129" s="103">
        <f>Staff!AA319</f>
        <v>0</v>
      </c>
      <c r="AB129" s="103">
        <f>Staff!AB319</f>
        <v>0</v>
      </c>
      <c r="AC129" s="104">
        <f>Staff!AC319</f>
        <v>0</v>
      </c>
      <c r="AE129" s="105">
        <f>Staff!AE319</f>
        <v>0</v>
      </c>
      <c r="AG129" s="105">
        <f>Staff!AG319</f>
        <v>0</v>
      </c>
      <c r="AI129" s="105">
        <f>Staff!AI319</f>
        <v>0</v>
      </c>
    </row>
    <row r="130" spans="2:35" outlineLevel="1" x14ac:dyDescent="0.25">
      <c r="B130" s="556" t="str">
        <f>'Line Items'!D$2410</f>
        <v>Staff Costs</v>
      </c>
      <c r="C130" s="556" t="str">
        <f>INDEX('Line Items'!$F$653:$F$696,MATCH($D130,'Line Items'!$D$653:$D$696,0))</f>
        <v>Staff Costs: Other</v>
      </c>
      <c r="D130" s="139" t="str">
        <f>Staff!D320</f>
        <v>[Staff Functions Line 34]</v>
      </c>
      <c r="E130" s="102"/>
      <c r="F130" s="140" t="str">
        <f>Staff!F320</f>
        <v>£000</v>
      </c>
      <c r="G130" s="103">
        <f>Staff!G320</f>
        <v>0</v>
      </c>
      <c r="H130" s="103">
        <f>Staff!H320</f>
        <v>0</v>
      </c>
      <c r="I130" s="103">
        <f>Staff!I320</f>
        <v>0</v>
      </c>
      <c r="J130" s="103">
        <f>Staff!J320</f>
        <v>0</v>
      </c>
      <c r="K130" s="103">
        <f>Staff!K320</f>
        <v>0</v>
      </c>
      <c r="L130" s="103">
        <f>Staff!L320</f>
        <v>0</v>
      </c>
      <c r="M130" s="103">
        <f>Staff!M320</f>
        <v>0</v>
      </c>
      <c r="N130" s="103">
        <f>Staff!N320</f>
        <v>0</v>
      </c>
      <c r="O130" s="103">
        <f>Staff!O320</f>
        <v>0</v>
      </c>
      <c r="P130" s="103">
        <f>Staff!P320</f>
        <v>0</v>
      </c>
      <c r="Q130" s="103">
        <f>Staff!Q320</f>
        <v>0</v>
      </c>
      <c r="R130" s="103">
        <f>Staff!R320</f>
        <v>0</v>
      </c>
      <c r="S130" s="103">
        <f>Staff!S320</f>
        <v>0</v>
      </c>
      <c r="T130" s="103">
        <f>Staff!T320</f>
        <v>0</v>
      </c>
      <c r="U130" s="103">
        <f>Staff!U320</f>
        <v>0</v>
      </c>
      <c r="V130" s="103">
        <f>Staff!V320</f>
        <v>0</v>
      </c>
      <c r="W130" s="103">
        <f>Staff!W320</f>
        <v>0</v>
      </c>
      <c r="X130" s="103">
        <f>Staff!X320</f>
        <v>0</v>
      </c>
      <c r="Y130" s="103">
        <f>Staff!Y320</f>
        <v>0</v>
      </c>
      <c r="Z130" s="103">
        <f>Staff!Z320</f>
        <v>0</v>
      </c>
      <c r="AA130" s="103">
        <f>Staff!AA320</f>
        <v>0</v>
      </c>
      <c r="AB130" s="103">
        <f>Staff!AB320</f>
        <v>0</v>
      </c>
      <c r="AC130" s="104">
        <f>Staff!AC320</f>
        <v>0</v>
      </c>
      <c r="AE130" s="105">
        <f>Staff!AE320</f>
        <v>0</v>
      </c>
      <c r="AG130" s="105">
        <f>Staff!AG320</f>
        <v>0</v>
      </c>
      <c r="AI130" s="105">
        <f>Staff!AI320</f>
        <v>0</v>
      </c>
    </row>
    <row r="131" spans="2:35" outlineLevel="1" x14ac:dyDescent="0.25">
      <c r="B131" s="556" t="str">
        <f>'Line Items'!D$2410</f>
        <v>Staff Costs</v>
      </c>
      <c r="C131" s="556" t="str">
        <f>INDEX('Line Items'!$F$653:$F$696,MATCH($D131,'Line Items'!$D$653:$D$696,0))</f>
        <v>Staff Costs: Other</v>
      </c>
      <c r="D131" s="139" t="str">
        <f>Staff!D321</f>
        <v>[Staff Functions Line 35]</v>
      </c>
      <c r="E131" s="102"/>
      <c r="F131" s="140" t="str">
        <f>Staff!F321</f>
        <v>£000</v>
      </c>
      <c r="G131" s="103">
        <f>Staff!G321</f>
        <v>0</v>
      </c>
      <c r="H131" s="103">
        <f>Staff!H321</f>
        <v>0</v>
      </c>
      <c r="I131" s="103">
        <f>Staff!I321</f>
        <v>0</v>
      </c>
      <c r="J131" s="103">
        <f>Staff!J321</f>
        <v>0</v>
      </c>
      <c r="K131" s="103">
        <f>Staff!K321</f>
        <v>0</v>
      </c>
      <c r="L131" s="103">
        <f>Staff!L321</f>
        <v>0</v>
      </c>
      <c r="M131" s="103">
        <f>Staff!M321</f>
        <v>0</v>
      </c>
      <c r="N131" s="103">
        <f>Staff!N321</f>
        <v>0</v>
      </c>
      <c r="O131" s="103">
        <f>Staff!O321</f>
        <v>0</v>
      </c>
      <c r="P131" s="103">
        <f>Staff!P321</f>
        <v>0</v>
      </c>
      <c r="Q131" s="103">
        <f>Staff!Q321</f>
        <v>0</v>
      </c>
      <c r="R131" s="103">
        <f>Staff!R321</f>
        <v>0</v>
      </c>
      <c r="S131" s="103">
        <f>Staff!S321</f>
        <v>0</v>
      </c>
      <c r="T131" s="103">
        <f>Staff!T321</f>
        <v>0</v>
      </c>
      <c r="U131" s="103">
        <f>Staff!U321</f>
        <v>0</v>
      </c>
      <c r="V131" s="103">
        <f>Staff!V321</f>
        <v>0</v>
      </c>
      <c r="W131" s="103">
        <f>Staff!W321</f>
        <v>0</v>
      </c>
      <c r="X131" s="103">
        <f>Staff!X321</f>
        <v>0</v>
      </c>
      <c r="Y131" s="103">
        <f>Staff!Y321</f>
        <v>0</v>
      </c>
      <c r="Z131" s="103">
        <f>Staff!Z321</f>
        <v>0</v>
      </c>
      <c r="AA131" s="103">
        <f>Staff!AA321</f>
        <v>0</v>
      </c>
      <c r="AB131" s="103">
        <f>Staff!AB321</f>
        <v>0</v>
      </c>
      <c r="AC131" s="104">
        <f>Staff!AC321</f>
        <v>0</v>
      </c>
      <c r="AE131" s="105">
        <f>Staff!AE321</f>
        <v>0</v>
      </c>
      <c r="AG131" s="105">
        <f>Staff!AG321</f>
        <v>0</v>
      </c>
      <c r="AI131" s="105">
        <f>Staff!AI321</f>
        <v>0</v>
      </c>
    </row>
    <row r="132" spans="2:35" outlineLevel="1" x14ac:dyDescent="0.25">
      <c r="B132" s="556" t="str">
        <f>'Line Items'!D$2410</f>
        <v>Staff Costs</v>
      </c>
      <c r="C132" s="556" t="str">
        <f>INDEX('Line Items'!$F$653:$F$696,MATCH($D132,'Line Items'!$D$653:$D$696,0))</f>
        <v>Staff Costs: Other</v>
      </c>
      <c r="D132" s="139" t="str">
        <f>Staff!D322</f>
        <v>[Staff Functions Line 36]</v>
      </c>
      <c r="E132" s="102"/>
      <c r="F132" s="140" t="str">
        <f>Staff!F322</f>
        <v>£000</v>
      </c>
      <c r="G132" s="103">
        <f>Staff!G322</f>
        <v>0</v>
      </c>
      <c r="H132" s="103">
        <f>Staff!H322</f>
        <v>0</v>
      </c>
      <c r="I132" s="103">
        <f>Staff!I322</f>
        <v>0</v>
      </c>
      <c r="J132" s="103">
        <f>Staff!J322</f>
        <v>0</v>
      </c>
      <c r="K132" s="103">
        <f>Staff!K322</f>
        <v>0</v>
      </c>
      <c r="L132" s="103">
        <f>Staff!L322</f>
        <v>0</v>
      </c>
      <c r="M132" s="103">
        <f>Staff!M322</f>
        <v>0</v>
      </c>
      <c r="N132" s="103">
        <f>Staff!N322</f>
        <v>0</v>
      </c>
      <c r="O132" s="103">
        <f>Staff!O322</f>
        <v>0</v>
      </c>
      <c r="P132" s="103">
        <f>Staff!P322</f>
        <v>0</v>
      </c>
      <c r="Q132" s="103">
        <f>Staff!Q322</f>
        <v>0</v>
      </c>
      <c r="R132" s="103">
        <f>Staff!R322</f>
        <v>0</v>
      </c>
      <c r="S132" s="103">
        <f>Staff!S322</f>
        <v>0</v>
      </c>
      <c r="T132" s="103">
        <f>Staff!T322</f>
        <v>0</v>
      </c>
      <c r="U132" s="103">
        <f>Staff!U322</f>
        <v>0</v>
      </c>
      <c r="V132" s="103">
        <f>Staff!V322</f>
        <v>0</v>
      </c>
      <c r="W132" s="103">
        <f>Staff!W322</f>
        <v>0</v>
      </c>
      <c r="X132" s="103">
        <f>Staff!X322</f>
        <v>0</v>
      </c>
      <c r="Y132" s="103">
        <f>Staff!Y322</f>
        <v>0</v>
      </c>
      <c r="Z132" s="103">
        <f>Staff!Z322</f>
        <v>0</v>
      </c>
      <c r="AA132" s="103">
        <f>Staff!AA322</f>
        <v>0</v>
      </c>
      <c r="AB132" s="103">
        <f>Staff!AB322</f>
        <v>0</v>
      </c>
      <c r="AC132" s="104">
        <f>Staff!AC322</f>
        <v>0</v>
      </c>
      <c r="AE132" s="105">
        <f>Staff!AE322</f>
        <v>0</v>
      </c>
      <c r="AG132" s="105">
        <f>Staff!AG322</f>
        <v>0</v>
      </c>
      <c r="AI132" s="105">
        <f>Staff!AI322</f>
        <v>0</v>
      </c>
    </row>
    <row r="133" spans="2:35" outlineLevel="1" x14ac:dyDescent="0.25">
      <c r="B133" s="556" t="str">
        <f>'Line Items'!D$2410</f>
        <v>Staff Costs</v>
      </c>
      <c r="C133" s="556" t="str">
        <f>INDEX('Line Items'!$F$653:$F$696,MATCH($D133,'Line Items'!$D$653:$D$696,0))</f>
        <v>Staff Costs: Other</v>
      </c>
      <c r="D133" s="139" t="str">
        <f>Staff!D323</f>
        <v>[Staff Functions Line 37]</v>
      </c>
      <c r="E133" s="102"/>
      <c r="F133" s="140" t="str">
        <f>Staff!F323</f>
        <v>£000</v>
      </c>
      <c r="G133" s="103">
        <f>Staff!G323</f>
        <v>0</v>
      </c>
      <c r="H133" s="103">
        <f>Staff!H323</f>
        <v>0</v>
      </c>
      <c r="I133" s="103">
        <f>Staff!I323</f>
        <v>0</v>
      </c>
      <c r="J133" s="103">
        <f>Staff!J323</f>
        <v>0</v>
      </c>
      <c r="K133" s="103">
        <f>Staff!K323</f>
        <v>0</v>
      </c>
      <c r="L133" s="103">
        <f>Staff!L323</f>
        <v>0</v>
      </c>
      <c r="M133" s="103">
        <f>Staff!M323</f>
        <v>0</v>
      </c>
      <c r="N133" s="103">
        <f>Staff!N323</f>
        <v>0</v>
      </c>
      <c r="O133" s="103">
        <f>Staff!O323</f>
        <v>0</v>
      </c>
      <c r="P133" s="103">
        <f>Staff!P323</f>
        <v>0</v>
      </c>
      <c r="Q133" s="103">
        <f>Staff!Q323</f>
        <v>0</v>
      </c>
      <c r="R133" s="103">
        <f>Staff!R323</f>
        <v>0</v>
      </c>
      <c r="S133" s="103">
        <f>Staff!S323</f>
        <v>0</v>
      </c>
      <c r="T133" s="103">
        <f>Staff!T323</f>
        <v>0</v>
      </c>
      <c r="U133" s="103">
        <f>Staff!U323</f>
        <v>0</v>
      </c>
      <c r="V133" s="103">
        <f>Staff!V323</f>
        <v>0</v>
      </c>
      <c r="W133" s="103">
        <f>Staff!W323</f>
        <v>0</v>
      </c>
      <c r="X133" s="103">
        <f>Staff!X323</f>
        <v>0</v>
      </c>
      <c r="Y133" s="103">
        <f>Staff!Y323</f>
        <v>0</v>
      </c>
      <c r="Z133" s="103">
        <f>Staff!Z323</f>
        <v>0</v>
      </c>
      <c r="AA133" s="103">
        <f>Staff!AA323</f>
        <v>0</v>
      </c>
      <c r="AB133" s="103">
        <f>Staff!AB323</f>
        <v>0</v>
      </c>
      <c r="AC133" s="104">
        <f>Staff!AC323</f>
        <v>0</v>
      </c>
      <c r="AE133" s="105">
        <f>Staff!AE323</f>
        <v>0</v>
      </c>
      <c r="AG133" s="105">
        <f>Staff!AG323</f>
        <v>0</v>
      </c>
      <c r="AI133" s="105">
        <f>Staff!AI323</f>
        <v>0</v>
      </c>
    </row>
    <row r="134" spans="2:35" outlineLevel="1" x14ac:dyDescent="0.25">
      <c r="B134" s="556" t="str">
        <f>'Line Items'!D$2410</f>
        <v>Staff Costs</v>
      </c>
      <c r="C134" s="556" t="str">
        <f>INDEX('Line Items'!$F$653:$F$696,MATCH($D134,'Line Items'!$D$653:$D$696,0))</f>
        <v>Staff Costs: Other</v>
      </c>
      <c r="D134" s="139" t="str">
        <f>Staff!D324</f>
        <v>[Staff Functions Line 38]</v>
      </c>
      <c r="E134" s="102"/>
      <c r="F134" s="140" t="str">
        <f>Staff!F324</f>
        <v>£000</v>
      </c>
      <c r="G134" s="103">
        <f>Staff!G324</f>
        <v>0</v>
      </c>
      <c r="H134" s="103">
        <f>Staff!H324</f>
        <v>0</v>
      </c>
      <c r="I134" s="103">
        <f>Staff!I324</f>
        <v>0</v>
      </c>
      <c r="J134" s="103">
        <f>Staff!J324</f>
        <v>0</v>
      </c>
      <c r="K134" s="103">
        <f>Staff!K324</f>
        <v>0</v>
      </c>
      <c r="L134" s="103">
        <f>Staff!L324</f>
        <v>0</v>
      </c>
      <c r="M134" s="103">
        <f>Staff!M324</f>
        <v>0</v>
      </c>
      <c r="N134" s="103">
        <f>Staff!N324</f>
        <v>0</v>
      </c>
      <c r="O134" s="103">
        <f>Staff!O324</f>
        <v>0</v>
      </c>
      <c r="P134" s="103">
        <f>Staff!P324</f>
        <v>0</v>
      </c>
      <c r="Q134" s="103">
        <f>Staff!Q324</f>
        <v>0</v>
      </c>
      <c r="R134" s="103">
        <f>Staff!R324</f>
        <v>0</v>
      </c>
      <c r="S134" s="103">
        <f>Staff!S324</f>
        <v>0</v>
      </c>
      <c r="T134" s="103">
        <f>Staff!T324</f>
        <v>0</v>
      </c>
      <c r="U134" s="103">
        <f>Staff!U324</f>
        <v>0</v>
      </c>
      <c r="V134" s="103">
        <f>Staff!V324</f>
        <v>0</v>
      </c>
      <c r="W134" s="103">
        <f>Staff!W324</f>
        <v>0</v>
      </c>
      <c r="X134" s="103">
        <f>Staff!X324</f>
        <v>0</v>
      </c>
      <c r="Y134" s="103">
        <f>Staff!Y324</f>
        <v>0</v>
      </c>
      <c r="Z134" s="103">
        <f>Staff!Z324</f>
        <v>0</v>
      </c>
      <c r="AA134" s="103">
        <f>Staff!AA324</f>
        <v>0</v>
      </c>
      <c r="AB134" s="103">
        <f>Staff!AB324</f>
        <v>0</v>
      </c>
      <c r="AC134" s="104">
        <f>Staff!AC324</f>
        <v>0</v>
      </c>
      <c r="AE134" s="105">
        <f>Staff!AE324</f>
        <v>0</v>
      </c>
      <c r="AG134" s="105">
        <f>Staff!AG324</f>
        <v>0</v>
      </c>
      <c r="AI134" s="105">
        <f>Staff!AI324</f>
        <v>0</v>
      </c>
    </row>
    <row r="135" spans="2:35" outlineLevel="1" x14ac:dyDescent="0.25">
      <c r="B135" s="556" t="str">
        <f>'Line Items'!D$2410</f>
        <v>Staff Costs</v>
      </c>
      <c r="C135" s="556" t="str">
        <f>INDEX('Line Items'!$F$653:$F$696,MATCH($D135,'Line Items'!$D$653:$D$696,0))</f>
        <v>Staff Costs: Other</v>
      </c>
      <c r="D135" s="139" t="str">
        <f>Staff!D325</f>
        <v>[Staff Functions Line 39]</v>
      </c>
      <c r="E135" s="102"/>
      <c r="F135" s="140" t="str">
        <f>Staff!F325</f>
        <v>£000</v>
      </c>
      <c r="G135" s="103">
        <f>Staff!G325</f>
        <v>0</v>
      </c>
      <c r="H135" s="103">
        <f>Staff!H325</f>
        <v>0</v>
      </c>
      <c r="I135" s="103">
        <f>Staff!I325</f>
        <v>0</v>
      </c>
      <c r="J135" s="103">
        <f>Staff!J325</f>
        <v>0</v>
      </c>
      <c r="K135" s="103">
        <f>Staff!K325</f>
        <v>0</v>
      </c>
      <c r="L135" s="103">
        <f>Staff!L325</f>
        <v>0</v>
      </c>
      <c r="M135" s="103">
        <f>Staff!M325</f>
        <v>0</v>
      </c>
      <c r="N135" s="103">
        <f>Staff!N325</f>
        <v>0</v>
      </c>
      <c r="O135" s="103">
        <f>Staff!O325</f>
        <v>0</v>
      </c>
      <c r="P135" s="103">
        <f>Staff!P325</f>
        <v>0</v>
      </c>
      <c r="Q135" s="103">
        <f>Staff!Q325</f>
        <v>0</v>
      </c>
      <c r="R135" s="103">
        <f>Staff!R325</f>
        <v>0</v>
      </c>
      <c r="S135" s="103">
        <f>Staff!S325</f>
        <v>0</v>
      </c>
      <c r="T135" s="103">
        <f>Staff!T325</f>
        <v>0</v>
      </c>
      <c r="U135" s="103">
        <f>Staff!U325</f>
        <v>0</v>
      </c>
      <c r="V135" s="103">
        <f>Staff!V325</f>
        <v>0</v>
      </c>
      <c r="W135" s="103">
        <f>Staff!W325</f>
        <v>0</v>
      </c>
      <c r="X135" s="103">
        <f>Staff!X325</f>
        <v>0</v>
      </c>
      <c r="Y135" s="103">
        <f>Staff!Y325</f>
        <v>0</v>
      </c>
      <c r="Z135" s="103">
        <f>Staff!Z325</f>
        <v>0</v>
      </c>
      <c r="AA135" s="103">
        <f>Staff!AA325</f>
        <v>0</v>
      </c>
      <c r="AB135" s="103">
        <f>Staff!AB325</f>
        <v>0</v>
      </c>
      <c r="AC135" s="104">
        <f>Staff!AC325</f>
        <v>0</v>
      </c>
      <c r="AE135" s="105">
        <f>Staff!AE325</f>
        <v>0</v>
      </c>
      <c r="AG135" s="105">
        <f>Staff!AG325</f>
        <v>0</v>
      </c>
      <c r="AI135" s="105">
        <f>Staff!AI325</f>
        <v>0</v>
      </c>
    </row>
    <row r="136" spans="2:35" outlineLevel="1" x14ac:dyDescent="0.25">
      <c r="B136" s="556" t="str">
        <f>'Line Items'!D$2410</f>
        <v>Staff Costs</v>
      </c>
      <c r="C136" s="556" t="str">
        <f>INDEX('Line Items'!$F$653:$F$696,MATCH($D136,'Line Items'!$D$653:$D$696,0))</f>
        <v>Staff Costs: Other</v>
      </c>
      <c r="D136" s="570" t="str">
        <f>Staff!D326</f>
        <v>[Staff Functions Line 40]</v>
      </c>
      <c r="E136" s="571"/>
      <c r="F136" s="572" t="str">
        <f>Staff!F326</f>
        <v>£000</v>
      </c>
      <c r="G136" s="573">
        <f>Staff!G326</f>
        <v>0</v>
      </c>
      <c r="H136" s="573">
        <f>Staff!H326</f>
        <v>0</v>
      </c>
      <c r="I136" s="573">
        <f>Staff!I326</f>
        <v>0</v>
      </c>
      <c r="J136" s="573">
        <f>Staff!J326</f>
        <v>0</v>
      </c>
      <c r="K136" s="573">
        <f>Staff!K326</f>
        <v>0</v>
      </c>
      <c r="L136" s="573">
        <f>Staff!L326</f>
        <v>0</v>
      </c>
      <c r="M136" s="573">
        <f>Staff!M326</f>
        <v>0</v>
      </c>
      <c r="N136" s="573">
        <f>Staff!N326</f>
        <v>0</v>
      </c>
      <c r="O136" s="573">
        <f>Staff!O326</f>
        <v>0</v>
      </c>
      <c r="P136" s="573">
        <f>Staff!P326</f>
        <v>0</v>
      </c>
      <c r="Q136" s="573">
        <f>Staff!Q326</f>
        <v>0</v>
      </c>
      <c r="R136" s="573">
        <f>Staff!R326</f>
        <v>0</v>
      </c>
      <c r="S136" s="573">
        <f>Staff!S326</f>
        <v>0</v>
      </c>
      <c r="T136" s="573">
        <f>Staff!T326</f>
        <v>0</v>
      </c>
      <c r="U136" s="573">
        <f>Staff!U326</f>
        <v>0</v>
      </c>
      <c r="V136" s="573">
        <f>Staff!V326</f>
        <v>0</v>
      </c>
      <c r="W136" s="573">
        <f>Staff!W326</f>
        <v>0</v>
      </c>
      <c r="X136" s="573">
        <f>Staff!X326</f>
        <v>0</v>
      </c>
      <c r="Y136" s="573">
        <f>Staff!Y326</f>
        <v>0</v>
      </c>
      <c r="Z136" s="573">
        <f>Staff!Z326</f>
        <v>0</v>
      </c>
      <c r="AA136" s="573">
        <f>Staff!AA326</f>
        <v>0</v>
      </c>
      <c r="AB136" s="573">
        <f>Staff!AB326</f>
        <v>0</v>
      </c>
      <c r="AC136" s="574">
        <f>Staff!AC326</f>
        <v>0</v>
      </c>
      <c r="AE136" s="575">
        <f>Staff!AE326</f>
        <v>0</v>
      </c>
      <c r="AG136" s="575">
        <f>Staff!AG326</f>
        <v>0</v>
      </c>
      <c r="AI136" s="575">
        <f>Staff!AI326</f>
        <v>0</v>
      </c>
    </row>
    <row r="137" spans="2:35" outlineLevel="1" x14ac:dyDescent="0.25">
      <c r="B137" s="556" t="str">
        <f>'Line Items'!D$2410</f>
        <v>Staff Costs</v>
      </c>
      <c r="C137" s="556" t="str">
        <f>INDEX('Line Items'!$F$653:$F$696,MATCH($D137,'Line Items'!$D$653:$D$696,0))</f>
        <v>Staff Costs: Other</v>
      </c>
      <c r="D137" s="111" t="str">
        <f>Staff!D466</f>
        <v>Total Redundancy Compensation</v>
      </c>
      <c r="E137" s="287"/>
      <c r="F137" s="150" t="str">
        <f>Staff!F466</f>
        <v>£000</v>
      </c>
      <c r="G137" s="113">
        <f>Staff!G466</f>
        <v>0</v>
      </c>
      <c r="H137" s="113">
        <f>Staff!H466</f>
        <v>0</v>
      </c>
      <c r="I137" s="113">
        <f>Staff!I466</f>
        <v>0</v>
      </c>
      <c r="J137" s="113">
        <f>Staff!J466</f>
        <v>0</v>
      </c>
      <c r="K137" s="113">
        <f>Staff!K466</f>
        <v>0</v>
      </c>
      <c r="L137" s="113">
        <f>Staff!L466</f>
        <v>0</v>
      </c>
      <c r="M137" s="113">
        <f>Staff!M466</f>
        <v>0</v>
      </c>
      <c r="N137" s="113">
        <f>Staff!N466</f>
        <v>0</v>
      </c>
      <c r="O137" s="113">
        <f>Staff!O466</f>
        <v>0</v>
      </c>
      <c r="P137" s="113">
        <f>Staff!P466</f>
        <v>0</v>
      </c>
      <c r="Q137" s="113">
        <f>Staff!Q466</f>
        <v>0</v>
      </c>
      <c r="R137" s="113">
        <f>Staff!R466</f>
        <v>0</v>
      </c>
      <c r="S137" s="113">
        <f>Staff!S466</f>
        <v>0</v>
      </c>
      <c r="T137" s="113">
        <f>Staff!T466</f>
        <v>0</v>
      </c>
      <c r="U137" s="113">
        <f>Staff!U466</f>
        <v>0</v>
      </c>
      <c r="V137" s="113">
        <f>Staff!V466</f>
        <v>0</v>
      </c>
      <c r="W137" s="113">
        <f>Staff!W466</f>
        <v>0</v>
      </c>
      <c r="X137" s="113">
        <f>Staff!X466</f>
        <v>0</v>
      </c>
      <c r="Y137" s="113">
        <f>Staff!Y466</f>
        <v>0</v>
      </c>
      <c r="Z137" s="113">
        <f>Staff!Z466</f>
        <v>0</v>
      </c>
      <c r="AA137" s="113">
        <f>Staff!AA466</f>
        <v>0</v>
      </c>
      <c r="AB137" s="113">
        <f>Staff!AB466</f>
        <v>0</v>
      </c>
      <c r="AC137" s="114">
        <f>Staff!AC466</f>
        <v>0</v>
      </c>
      <c r="AE137" s="115">
        <f>Staff!AE466</f>
        <v>0</v>
      </c>
      <c r="AG137" s="115">
        <f>Staff!AG466</f>
        <v>0</v>
      </c>
      <c r="AI137" s="115">
        <f>Staff!AI466</f>
        <v>0</v>
      </c>
    </row>
    <row r="138" spans="2:35" outlineLevel="1" x14ac:dyDescent="0.25">
      <c r="B138" s="556" t="str">
        <f>'Line Items'!D$2411</f>
        <v>Other Operating Costs</v>
      </c>
      <c r="C138" s="556" t="str">
        <f>'Line Items'!D$2448</f>
        <v>Other Operating Costs: Other Staff Costs</v>
      </c>
      <c r="D138" s="139" t="str">
        <f>'Other Opex'!D17</f>
        <v>Uniforms &amp; Protective Clothing</v>
      </c>
      <c r="E138" s="102"/>
      <c r="F138" s="140" t="str">
        <f>'Other Opex'!F17</f>
        <v>£000</v>
      </c>
      <c r="G138" s="103">
        <f>'Other Opex'!G17</f>
        <v>0</v>
      </c>
      <c r="H138" s="103">
        <f>'Other Opex'!H17</f>
        <v>0</v>
      </c>
      <c r="I138" s="103">
        <f>'Other Opex'!I17</f>
        <v>0</v>
      </c>
      <c r="J138" s="103">
        <f>'Other Opex'!J17</f>
        <v>0</v>
      </c>
      <c r="K138" s="103">
        <f>'Other Opex'!K17</f>
        <v>0</v>
      </c>
      <c r="L138" s="103">
        <f>'Other Opex'!L17</f>
        <v>0</v>
      </c>
      <c r="M138" s="103">
        <f>'Other Opex'!M17</f>
        <v>0</v>
      </c>
      <c r="N138" s="103">
        <f>'Other Opex'!N17</f>
        <v>0</v>
      </c>
      <c r="O138" s="103">
        <f>'Other Opex'!O17</f>
        <v>0</v>
      </c>
      <c r="P138" s="103">
        <f>'Other Opex'!P17</f>
        <v>0</v>
      </c>
      <c r="Q138" s="103">
        <f>'Other Opex'!Q17</f>
        <v>0</v>
      </c>
      <c r="R138" s="103">
        <f>'Other Opex'!R17</f>
        <v>0</v>
      </c>
      <c r="S138" s="103">
        <f>'Other Opex'!S17</f>
        <v>0</v>
      </c>
      <c r="T138" s="103">
        <f>'Other Opex'!T17</f>
        <v>0</v>
      </c>
      <c r="U138" s="103">
        <f>'Other Opex'!U17</f>
        <v>0</v>
      </c>
      <c r="V138" s="103">
        <f>'Other Opex'!V17</f>
        <v>0</v>
      </c>
      <c r="W138" s="103">
        <f>'Other Opex'!W17</f>
        <v>0</v>
      </c>
      <c r="X138" s="103">
        <f>'Other Opex'!X17</f>
        <v>0</v>
      </c>
      <c r="Y138" s="103">
        <f>'Other Opex'!Y17</f>
        <v>0</v>
      </c>
      <c r="Z138" s="103">
        <f>'Other Opex'!Z17</f>
        <v>0</v>
      </c>
      <c r="AA138" s="103">
        <f>'Other Opex'!AA17</f>
        <v>0</v>
      </c>
      <c r="AB138" s="103">
        <f>'Other Opex'!AB17</f>
        <v>0</v>
      </c>
      <c r="AC138" s="104">
        <f>'Other Opex'!AC17</f>
        <v>0</v>
      </c>
      <c r="AE138" s="357">
        <f>'Other Opex'!AE17</f>
        <v>0</v>
      </c>
      <c r="AG138" s="105">
        <f>'Other Opex'!AG17</f>
        <v>0</v>
      </c>
      <c r="AI138" s="105">
        <f>'Other Opex'!AI17</f>
        <v>0</v>
      </c>
    </row>
    <row r="139" spans="2:35" outlineLevel="1" x14ac:dyDescent="0.25">
      <c r="B139" s="556" t="str">
        <f>'Line Items'!D$2411</f>
        <v>Other Operating Costs</v>
      </c>
      <c r="C139" s="556" t="str">
        <f>'Line Items'!D$2448</f>
        <v>Other Operating Costs: Other Staff Costs</v>
      </c>
      <c r="D139" s="139" t="str">
        <f>'Other Opex'!D18</f>
        <v>Medical, Healthcare and Other Staff Benefits</v>
      </c>
      <c r="E139" s="102"/>
      <c r="F139" s="140" t="str">
        <f>'Other Opex'!F18</f>
        <v>£000</v>
      </c>
      <c r="G139" s="103">
        <f>'Other Opex'!G18</f>
        <v>0</v>
      </c>
      <c r="H139" s="103">
        <f>'Other Opex'!H18</f>
        <v>0</v>
      </c>
      <c r="I139" s="103">
        <f>'Other Opex'!I18</f>
        <v>0</v>
      </c>
      <c r="J139" s="103">
        <f>'Other Opex'!J18</f>
        <v>0</v>
      </c>
      <c r="K139" s="103">
        <f>'Other Opex'!K18</f>
        <v>0</v>
      </c>
      <c r="L139" s="103">
        <f>'Other Opex'!L18</f>
        <v>0</v>
      </c>
      <c r="M139" s="103">
        <f>'Other Opex'!M18</f>
        <v>0</v>
      </c>
      <c r="N139" s="103">
        <f>'Other Opex'!N18</f>
        <v>0</v>
      </c>
      <c r="O139" s="103">
        <f>'Other Opex'!O18</f>
        <v>0</v>
      </c>
      <c r="P139" s="103">
        <f>'Other Opex'!P18</f>
        <v>0</v>
      </c>
      <c r="Q139" s="103">
        <f>'Other Opex'!Q18</f>
        <v>0</v>
      </c>
      <c r="R139" s="103">
        <f>'Other Opex'!R18</f>
        <v>0</v>
      </c>
      <c r="S139" s="103">
        <f>'Other Opex'!S18</f>
        <v>0</v>
      </c>
      <c r="T139" s="103">
        <f>'Other Opex'!T18</f>
        <v>0</v>
      </c>
      <c r="U139" s="103">
        <f>'Other Opex'!U18</f>
        <v>0</v>
      </c>
      <c r="V139" s="103">
        <f>'Other Opex'!V18</f>
        <v>0</v>
      </c>
      <c r="W139" s="103">
        <f>'Other Opex'!W18</f>
        <v>0</v>
      </c>
      <c r="X139" s="103">
        <f>'Other Opex'!X18</f>
        <v>0</v>
      </c>
      <c r="Y139" s="103">
        <f>'Other Opex'!Y18</f>
        <v>0</v>
      </c>
      <c r="Z139" s="103">
        <f>'Other Opex'!Z18</f>
        <v>0</v>
      </c>
      <c r="AA139" s="103">
        <f>'Other Opex'!AA18</f>
        <v>0</v>
      </c>
      <c r="AB139" s="103">
        <f>'Other Opex'!AB18</f>
        <v>0</v>
      </c>
      <c r="AC139" s="104">
        <f>'Other Opex'!AC18</f>
        <v>0</v>
      </c>
      <c r="AE139" s="105">
        <f>'Other Opex'!AE18</f>
        <v>0</v>
      </c>
      <c r="AG139" s="105">
        <f>'Other Opex'!AG18</f>
        <v>0</v>
      </c>
      <c r="AI139" s="105">
        <f>'Other Opex'!AI18</f>
        <v>0</v>
      </c>
    </row>
    <row r="140" spans="2:35" outlineLevel="1" x14ac:dyDescent="0.25">
      <c r="B140" s="556" t="str">
        <f>'Line Items'!D$2411</f>
        <v>Other Operating Costs</v>
      </c>
      <c r="C140" s="556" t="str">
        <f>'Line Items'!D$2448</f>
        <v>Other Operating Costs: Other Staff Costs</v>
      </c>
      <c r="D140" s="139" t="str">
        <f>'Other Opex'!D19</f>
        <v>Ill Health Severance</v>
      </c>
      <c r="E140" s="102"/>
      <c r="F140" s="140" t="str">
        <f>'Other Opex'!F19</f>
        <v>£000</v>
      </c>
      <c r="G140" s="103">
        <f>'Other Opex'!G19</f>
        <v>0</v>
      </c>
      <c r="H140" s="103">
        <f>'Other Opex'!H19</f>
        <v>0</v>
      </c>
      <c r="I140" s="103">
        <f>'Other Opex'!I19</f>
        <v>0</v>
      </c>
      <c r="J140" s="103">
        <f>'Other Opex'!J19</f>
        <v>0</v>
      </c>
      <c r="K140" s="103">
        <f>'Other Opex'!K19</f>
        <v>0</v>
      </c>
      <c r="L140" s="103">
        <f>'Other Opex'!L19</f>
        <v>0</v>
      </c>
      <c r="M140" s="103">
        <f>'Other Opex'!M19</f>
        <v>0</v>
      </c>
      <c r="N140" s="103">
        <f>'Other Opex'!N19</f>
        <v>0</v>
      </c>
      <c r="O140" s="103">
        <f>'Other Opex'!O19</f>
        <v>0</v>
      </c>
      <c r="P140" s="103">
        <f>'Other Opex'!P19</f>
        <v>0</v>
      </c>
      <c r="Q140" s="103">
        <f>'Other Opex'!Q19</f>
        <v>0</v>
      </c>
      <c r="R140" s="103">
        <f>'Other Opex'!R19</f>
        <v>0</v>
      </c>
      <c r="S140" s="103">
        <f>'Other Opex'!S19</f>
        <v>0</v>
      </c>
      <c r="T140" s="103">
        <f>'Other Opex'!T19</f>
        <v>0</v>
      </c>
      <c r="U140" s="103">
        <f>'Other Opex'!U19</f>
        <v>0</v>
      </c>
      <c r="V140" s="103">
        <f>'Other Opex'!V19</f>
        <v>0</v>
      </c>
      <c r="W140" s="103">
        <f>'Other Opex'!W19</f>
        <v>0</v>
      </c>
      <c r="X140" s="103">
        <f>'Other Opex'!X19</f>
        <v>0</v>
      </c>
      <c r="Y140" s="103">
        <f>'Other Opex'!Y19</f>
        <v>0</v>
      </c>
      <c r="Z140" s="103">
        <f>'Other Opex'!Z19</f>
        <v>0</v>
      </c>
      <c r="AA140" s="103">
        <f>'Other Opex'!AA19</f>
        <v>0</v>
      </c>
      <c r="AB140" s="103">
        <f>'Other Opex'!AB19</f>
        <v>0</v>
      </c>
      <c r="AC140" s="104">
        <f>'Other Opex'!AC19</f>
        <v>0</v>
      </c>
      <c r="AE140" s="105">
        <f>'Other Opex'!AE19</f>
        <v>0</v>
      </c>
      <c r="AG140" s="105">
        <f>'Other Opex'!AG19</f>
        <v>0</v>
      </c>
      <c r="AI140" s="105">
        <f>'Other Opex'!AI19</f>
        <v>0</v>
      </c>
    </row>
    <row r="141" spans="2:35" outlineLevel="1" x14ac:dyDescent="0.25">
      <c r="B141" s="556" t="str">
        <f>'Line Items'!D$2411</f>
        <v>Other Operating Costs</v>
      </c>
      <c r="C141" s="556" t="str">
        <f>'Line Items'!D$2448</f>
        <v>Other Operating Costs: Other Staff Costs</v>
      </c>
      <c r="D141" s="139" t="str">
        <f>'Other Opex'!D20</f>
        <v>Motor Vehicle Expenses</v>
      </c>
      <c r="E141" s="102"/>
      <c r="F141" s="140" t="str">
        <f>'Other Opex'!F20</f>
        <v>£000</v>
      </c>
      <c r="G141" s="103">
        <f>'Other Opex'!G20</f>
        <v>0</v>
      </c>
      <c r="H141" s="103">
        <f>'Other Opex'!H20</f>
        <v>0</v>
      </c>
      <c r="I141" s="103">
        <f>'Other Opex'!I20</f>
        <v>0</v>
      </c>
      <c r="J141" s="103">
        <f>'Other Opex'!J20</f>
        <v>0</v>
      </c>
      <c r="K141" s="103">
        <f>'Other Opex'!K20</f>
        <v>0</v>
      </c>
      <c r="L141" s="103">
        <f>'Other Opex'!L20</f>
        <v>0</v>
      </c>
      <c r="M141" s="103">
        <f>'Other Opex'!M20</f>
        <v>0</v>
      </c>
      <c r="N141" s="103">
        <f>'Other Opex'!N20</f>
        <v>0</v>
      </c>
      <c r="O141" s="103">
        <f>'Other Opex'!O20</f>
        <v>0</v>
      </c>
      <c r="P141" s="103">
        <f>'Other Opex'!P20</f>
        <v>0</v>
      </c>
      <c r="Q141" s="103">
        <f>'Other Opex'!Q20</f>
        <v>0</v>
      </c>
      <c r="R141" s="103">
        <f>'Other Opex'!R20</f>
        <v>0</v>
      </c>
      <c r="S141" s="103">
        <f>'Other Opex'!S20</f>
        <v>0</v>
      </c>
      <c r="T141" s="103">
        <f>'Other Opex'!T20</f>
        <v>0</v>
      </c>
      <c r="U141" s="103">
        <f>'Other Opex'!U20</f>
        <v>0</v>
      </c>
      <c r="V141" s="103">
        <f>'Other Opex'!V20</f>
        <v>0</v>
      </c>
      <c r="W141" s="103">
        <f>'Other Opex'!W20</f>
        <v>0</v>
      </c>
      <c r="X141" s="103">
        <f>'Other Opex'!X20</f>
        <v>0</v>
      </c>
      <c r="Y141" s="103">
        <f>'Other Opex'!Y20</f>
        <v>0</v>
      </c>
      <c r="Z141" s="103">
        <f>'Other Opex'!Z20</f>
        <v>0</v>
      </c>
      <c r="AA141" s="103">
        <f>'Other Opex'!AA20</f>
        <v>0</v>
      </c>
      <c r="AB141" s="103">
        <f>'Other Opex'!AB20</f>
        <v>0</v>
      </c>
      <c r="AC141" s="104">
        <f>'Other Opex'!AC20</f>
        <v>0</v>
      </c>
      <c r="AE141" s="105">
        <f>'Other Opex'!AE20</f>
        <v>0</v>
      </c>
      <c r="AG141" s="105">
        <f>'Other Opex'!AG20</f>
        <v>0</v>
      </c>
      <c r="AI141" s="105">
        <f>'Other Opex'!AI20</f>
        <v>0</v>
      </c>
    </row>
    <row r="142" spans="2:35" outlineLevel="1" x14ac:dyDescent="0.25">
      <c r="B142" s="556" t="str">
        <f>'Line Items'!D$2411</f>
        <v>Other Operating Costs</v>
      </c>
      <c r="C142" s="556" t="str">
        <f>'Line Items'!D$2448</f>
        <v>Other Operating Costs: Other Staff Costs</v>
      </c>
      <c r="D142" s="139" t="str">
        <f>'Other Opex'!D21</f>
        <v>Employee Expenses</v>
      </c>
      <c r="E142" s="102"/>
      <c r="F142" s="140" t="str">
        <f>'Other Opex'!F21</f>
        <v>£000</v>
      </c>
      <c r="G142" s="103">
        <f>'Other Opex'!G21</f>
        <v>0</v>
      </c>
      <c r="H142" s="103">
        <f>'Other Opex'!H21</f>
        <v>0</v>
      </c>
      <c r="I142" s="103">
        <f>'Other Opex'!I21</f>
        <v>0</v>
      </c>
      <c r="J142" s="103">
        <f>'Other Opex'!J21</f>
        <v>0</v>
      </c>
      <c r="K142" s="103">
        <f>'Other Opex'!K21</f>
        <v>0</v>
      </c>
      <c r="L142" s="103">
        <f>'Other Opex'!L21</f>
        <v>0</v>
      </c>
      <c r="M142" s="103">
        <f>'Other Opex'!M21</f>
        <v>0</v>
      </c>
      <c r="N142" s="103">
        <f>'Other Opex'!N21</f>
        <v>0</v>
      </c>
      <c r="O142" s="103">
        <f>'Other Opex'!O21</f>
        <v>0</v>
      </c>
      <c r="P142" s="103">
        <f>'Other Opex'!P21</f>
        <v>0</v>
      </c>
      <c r="Q142" s="103">
        <f>'Other Opex'!Q21</f>
        <v>0</v>
      </c>
      <c r="R142" s="103">
        <f>'Other Opex'!R21</f>
        <v>0</v>
      </c>
      <c r="S142" s="103">
        <f>'Other Opex'!S21</f>
        <v>0</v>
      </c>
      <c r="T142" s="103">
        <f>'Other Opex'!T21</f>
        <v>0</v>
      </c>
      <c r="U142" s="103">
        <f>'Other Opex'!U21</f>
        <v>0</v>
      </c>
      <c r="V142" s="103">
        <f>'Other Opex'!V21</f>
        <v>0</v>
      </c>
      <c r="W142" s="103">
        <f>'Other Opex'!W21</f>
        <v>0</v>
      </c>
      <c r="X142" s="103">
        <f>'Other Opex'!X21</f>
        <v>0</v>
      </c>
      <c r="Y142" s="103">
        <f>'Other Opex'!Y21</f>
        <v>0</v>
      </c>
      <c r="Z142" s="103">
        <f>'Other Opex'!Z21</f>
        <v>0</v>
      </c>
      <c r="AA142" s="103">
        <f>'Other Opex'!AA21</f>
        <v>0</v>
      </c>
      <c r="AB142" s="103">
        <f>'Other Opex'!AB21</f>
        <v>0</v>
      </c>
      <c r="AC142" s="104">
        <f>'Other Opex'!AC21</f>
        <v>0</v>
      </c>
      <c r="AE142" s="105">
        <f>'Other Opex'!AE21</f>
        <v>0</v>
      </c>
      <c r="AG142" s="105">
        <f>'Other Opex'!AG21</f>
        <v>0</v>
      </c>
      <c r="AI142" s="105">
        <f>'Other Opex'!AI21</f>
        <v>0</v>
      </c>
    </row>
    <row r="143" spans="2:35" outlineLevel="1" x14ac:dyDescent="0.25">
      <c r="B143" s="556" t="str">
        <f>'Line Items'!D$2411</f>
        <v>Other Operating Costs</v>
      </c>
      <c r="C143" s="556" t="str">
        <f>'Line Items'!D$2448</f>
        <v>Other Operating Costs: Other Staff Costs</v>
      </c>
      <c r="D143" s="139" t="str">
        <f>'Other Opex'!D22</f>
        <v>Bonuses</v>
      </c>
      <c r="E143" s="102"/>
      <c r="F143" s="140" t="str">
        <f>'Other Opex'!F22</f>
        <v>£000</v>
      </c>
      <c r="G143" s="103">
        <f>'Other Opex'!G22</f>
        <v>0</v>
      </c>
      <c r="H143" s="103">
        <f>'Other Opex'!H22</f>
        <v>0</v>
      </c>
      <c r="I143" s="103">
        <f>'Other Opex'!I22</f>
        <v>0</v>
      </c>
      <c r="J143" s="103">
        <f>'Other Opex'!J22</f>
        <v>0</v>
      </c>
      <c r="K143" s="103">
        <f>'Other Opex'!K22</f>
        <v>0</v>
      </c>
      <c r="L143" s="103">
        <f>'Other Opex'!L22</f>
        <v>0</v>
      </c>
      <c r="M143" s="103">
        <f>'Other Opex'!M22</f>
        <v>0</v>
      </c>
      <c r="N143" s="103">
        <f>'Other Opex'!N22</f>
        <v>0</v>
      </c>
      <c r="O143" s="103">
        <f>'Other Opex'!O22</f>
        <v>0</v>
      </c>
      <c r="P143" s="103">
        <f>'Other Opex'!P22</f>
        <v>0</v>
      </c>
      <c r="Q143" s="103">
        <f>'Other Opex'!Q22</f>
        <v>0</v>
      </c>
      <c r="R143" s="103">
        <f>'Other Opex'!R22</f>
        <v>0</v>
      </c>
      <c r="S143" s="103">
        <f>'Other Opex'!S22</f>
        <v>0</v>
      </c>
      <c r="T143" s="103">
        <f>'Other Opex'!T22</f>
        <v>0</v>
      </c>
      <c r="U143" s="103">
        <f>'Other Opex'!U22</f>
        <v>0</v>
      </c>
      <c r="V143" s="103">
        <f>'Other Opex'!V22</f>
        <v>0</v>
      </c>
      <c r="W143" s="103">
        <f>'Other Opex'!W22</f>
        <v>0</v>
      </c>
      <c r="X143" s="103">
        <f>'Other Opex'!X22</f>
        <v>0</v>
      </c>
      <c r="Y143" s="103">
        <f>'Other Opex'!Y22</f>
        <v>0</v>
      </c>
      <c r="Z143" s="103">
        <f>'Other Opex'!Z22</f>
        <v>0</v>
      </c>
      <c r="AA143" s="103">
        <f>'Other Opex'!AA22</f>
        <v>0</v>
      </c>
      <c r="AB143" s="103">
        <f>'Other Opex'!AB22</f>
        <v>0</v>
      </c>
      <c r="AC143" s="104">
        <f>'Other Opex'!AC22</f>
        <v>0</v>
      </c>
      <c r="AE143" s="105">
        <f>'Other Opex'!AE22</f>
        <v>0</v>
      </c>
      <c r="AG143" s="105">
        <f>'Other Opex'!AG22</f>
        <v>0</v>
      </c>
      <c r="AI143" s="105">
        <f>'Other Opex'!AI22</f>
        <v>0</v>
      </c>
    </row>
    <row r="144" spans="2:35" outlineLevel="1" x14ac:dyDescent="0.25">
      <c r="B144" s="556" t="str">
        <f>'Line Items'!D$2411</f>
        <v>Other Operating Costs</v>
      </c>
      <c r="C144" s="556" t="str">
        <f>'Line Items'!D$2448</f>
        <v>Other Operating Costs: Other Staff Costs</v>
      </c>
      <c r="D144" s="139" t="str">
        <f>'Other Opex'!D23</f>
        <v>Staff Recruitment</v>
      </c>
      <c r="E144" s="102"/>
      <c r="F144" s="140" t="str">
        <f>'Other Opex'!F23</f>
        <v>£000</v>
      </c>
      <c r="G144" s="103">
        <f>'Other Opex'!G23</f>
        <v>0</v>
      </c>
      <c r="H144" s="103">
        <f>'Other Opex'!H23</f>
        <v>0</v>
      </c>
      <c r="I144" s="103">
        <f>'Other Opex'!I23</f>
        <v>0</v>
      </c>
      <c r="J144" s="103">
        <f>'Other Opex'!J23</f>
        <v>0</v>
      </c>
      <c r="K144" s="103">
        <f>'Other Opex'!K23</f>
        <v>0</v>
      </c>
      <c r="L144" s="103">
        <f>'Other Opex'!L23</f>
        <v>0</v>
      </c>
      <c r="M144" s="103">
        <f>'Other Opex'!M23</f>
        <v>0</v>
      </c>
      <c r="N144" s="103">
        <f>'Other Opex'!N23</f>
        <v>0</v>
      </c>
      <c r="O144" s="103">
        <f>'Other Opex'!O23</f>
        <v>0</v>
      </c>
      <c r="P144" s="103">
        <f>'Other Opex'!P23</f>
        <v>0</v>
      </c>
      <c r="Q144" s="103">
        <f>'Other Opex'!Q23</f>
        <v>0</v>
      </c>
      <c r="R144" s="103">
        <f>'Other Opex'!R23</f>
        <v>0</v>
      </c>
      <c r="S144" s="103">
        <f>'Other Opex'!S23</f>
        <v>0</v>
      </c>
      <c r="T144" s="103">
        <f>'Other Opex'!T23</f>
        <v>0</v>
      </c>
      <c r="U144" s="103">
        <f>'Other Opex'!U23</f>
        <v>0</v>
      </c>
      <c r="V144" s="103">
        <f>'Other Opex'!V23</f>
        <v>0</v>
      </c>
      <c r="W144" s="103">
        <f>'Other Opex'!W23</f>
        <v>0</v>
      </c>
      <c r="X144" s="103">
        <f>'Other Opex'!X23</f>
        <v>0</v>
      </c>
      <c r="Y144" s="103">
        <f>'Other Opex'!Y23</f>
        <v>0</v>
      </c>
      <c r="Z144" s="103">
        <f>'Other Opex'!Z23</f>
        <v>0</v>
      </c>
      <c r="AA144" s="103">
        <f>'Other Opex'!AA23</f>
        <v>0</v>
      </c>
      <c r="AB144" s="103">
        <f>'Other Opex'!AB23</f>
        <v>0</v>
      </c>
      <c r="AC144" s="104">
        <f>'Other Opex'!AC23</f>
        <v>0</v>
      </c>
      <c r="AE144" s="105">
        <f>'Other Opex'!AE23</f>
        <v>0</v>
      </c>
      <c r="AG144" s="105">
        <f>'Other Opex'!AG23</f>
        <v>0</v>
      </c>
      <c r="AI144" s="105">
        <f>'Other Opex'!AI23</f>
        <v>0</v>
      </c>
    </row>
    <row r="145" spans="2:35" outlineLevel="1" x14ac:dyDescent="0.25">
      <c r="B145" s="556" t="str">
        <f>'Line Items'!D$2411</f>
        <v>Other Operating Costs</v>
      </c>
      <c r="C145" s="556" t="str">
        <f>'Line Items'!D$2448</f>
        <v>Other Operating Costs: Other Staff Costs</v>
      </c>
      <c r="D145" s="139" t="str">
        <f>'Other Opex'!D24</f>
        <v>Staff Training</v>
      </c>
      <c r="E145" s="102"/>
      <c r="F145" s="140" t="str">
        <f>'Other Opex'!F24</f>
        <v>£000</v>
      </c>
      <c r="G145" s="103">
        <f>'Other Opex'!G24</f>
        <v>0</v>
      </c>
      <c r="H145" s="103">
        <f>'Other Opex'!H24</f>
        <v>0</v>
      </c>
      <c r="I145" s="103">
        <f>'Other Opex'!I24</f>
        <v>0</v>
      </c>
      <c r="J145" s="103">
        <f>'Other Opex'!J24</f>
        <v>0</v>
      </c>
      <c r="K145" s="103">
        <f>'Other Opex'!K24</f>
        <v>0</v>
      </c>
      <c r="L145" s="103">
        <f>'Other Opex'!L24</f>
        <v>0</v>
      </c>
      <c r="M145" s="103">
        <f>'Other Opex'!M24</f>
        <v>0</v>
      </c>
      <c r="N145" s="103">
        <f>'Other Opex'!N24</f>
        <v>0</v>
      </c>
      <c r="O145" s="103">
        <f>'Other Opex'!O24</f>
        <v>0</v>
      </c>
      <c r="P145" s="103">
        <f>'Other Opex'!P24</f>
        <v>0</v>
      </c>
      <c r="Q145" s="103">
        <f>'Other Opex'!Q24</f>
        <v>0</v>
      </c>
      <c r="R145" s="103">
        <f>'Other Opex'!R24</f>
        <v>0</v>
      </c>
      <c r="S145" s="103">
        <f>'Other Opex'!S24</f>
        <v>0</v>
      </c>
      <c r="T145" s="103">
        <f>'Other Opex'!T24</f>
        <v>0</v>
      </c>
      <c r="U145" s="103">
        <f>'Other Opex'!U24</f>
        <v>0</v>
      </c>
      <c r="V145" s="103">
        <f>'Other Opex'!V24</f>
        <v>0</v>
      </c>
      <c r="W145" s="103">
        <f>'Other Opex'!W24</f>
        <v>0</v>
      </c>
      <c r="X145" s="103">
        <f>'Other Opex'!X24</f>
        <v>0</v>
      </c>
      <c r="Y145" s="103">
        <f>'Other Opex'!Y24</f>
        <v>0</v>
      </c>
      <c r="Z145" s="103">
        <f>'Other Opex'!Z24</f>
        <v>0</v>
      </c>
      <c r="AA145" s="103">
        <f>'Other Opex'!AA24</f>
        <v>0</v>
      </c>
      <c r="AB145" s="103">
        <f>'Other Opex'!AB24</f>
        <v>0</v>
      </c>
      <c r="AC145" s="104">
        <f>'Other Opex'!AC24</f>
        <v>0</v>
      </c>
      <c r="AE145" s="105">
        <f>'Other Opex'!AE24</f>
        <v>0</v>
      </c>
      <c r="AG145" s="105">
        <f>'Other Opex'!AG24</f>
        <v>0</v>
      </c>
      <c r="AI145" s="105">
        <f>'Other Opex'!AI24</f>
        <v>0</v>
      </c>
    </row>
    <row r="146" spans="2:35" outlineLevel="1" x14ac:dyDescent="0.25">
      <c r="B146" s="556" t="str">
        <f>'Line Items'!D$2411</f>
        <v>Other Operating Costs</v>
      </c>
      <c r="C146" s="556" t="str">
        <f>'Line Items'!D$2448</f>
        <v>Other Operating Costs: Other Staff Costs</v>
      </c>
      <c r="D146" s="139" t="str">
        <f>'Other Opex'!D25</f>
        <v>Staff Catering</v>
      </c>
      <c r="E146" s="102"/>
      <c r="F146" s="140" t="str">
        <f>'Other Opex'!F25</f>
        <v>£000</v>
      </c>
      <c r="G146" s="103">
        <f>'Other Opex'!G25</f>
        <v>0</v>
      </c>
      <c r="H146" s="103">
        <f>'Other Opex'!H25</f>
        <v>0</v>
      </c>
      <c r="I146" s="103">
        <f>'Other Opex'!I25</f>
        <v>0</v>
      </c>
      <c r="J146" s="103">
        <f>'Other Opex'!J25</f>
        <v>0</v>
      </c>
      <c r="K146" s="103">
        <f>'Other Opex'!K25</f>
        <v>0</v>
      </c>
      <c r="L146" s="103">
        <f>'Other Opex'!L25</f>
        <v>0</v>
      </c>
      <c r="M146" s="103">
        <f>'Other Opex'!M25</f>
        <v>0</v>
      </c>
      <c r="N146" s="103">
        <f>'Other Opex'!N25</f>
        <v>0</v>
      </c>
      <c r="O146" s="103">
        <f>'Other Opex'!O25</f>
        <v>0</v>
      </c>
      <c r="P146" s="103">
        <f>'Other Opex'!P25</f>
        <v>0</v>
      </c>
      <c r="Q146" s="103">
        <f>'Other Opex'!Q25</f>
        <v>0</v>
      </c>
      <c r="R146" s="103">
        <f>'Other Opex'!R25</f>
        <v>0</v>
      </c>
      <c r="S146" s="103">
        <f>'Other Opex'!S25</f>
        <v>0</v>
      </c>
      <c r="T146" s="103">
        <f>'Other Opex'!T25</f>
        <v>0</v>
      </c>
      <c r="U146" s="103">
        <f>'Other Opex'!U25</f>
        <v>0</v>
      </c>
      <c r="V146" s="103">
        <f>'Other Opex'!V25</f>
        <v>0</v>
      </c>
      <c r="W146" s="103">
        <f>'Other Opex'!W25</f>
        <v>0</v>
      </c>
      <c r="X146" s="103">
        <f>'Other Opex'!X25</f>
        <v>0</v>
      </c>
      <c r="Y146" s="103">
        <f>'Other Opex'!Y25</f>
        <v>0</v>
      </c>
      <c r="Z146" s="103">
        <f>'Other Opex'!Z25</f>
        <v>0</v>
      </c>
      <c r="AA146" s="103">
        <f>'Other Opex'!AA25</f>
        <v>0</v>
      </c>
      <c r="AB146" s="103">
        <f>'Other Opex'!AB25</f>
        <v>0</v>
      </c>
      <c r="AC146" s="104">
        <f>'Other Opex'!AC25</f>
        <v>0</v>
      </c>
      <c r="AE146" s="105">
        <f>'Other Opex'!AE25</f>
        <v>0</v>
      </c>
      <c r="AG146" s="105">
        <f>'Other Opex'!AG25</f>
        <v>0</v>
      </c>
      <c r="AI146" s="105">
        <f>'Other Opex'!AI25</f>
        <v>0</v>
      </c>
    </row>
    <row r="147" spans="2:35" outlineLevel="1" x14ac:dyDescent="0.25">
      <c r="B147" s="556" t="str">
        <f>'Line Items'!D$2411</f>
        <v>Other Operating Costs</v>
      </c>
      <c r="C147" s="556" t="str">
        <f>'Line Items'!D$2448</f>
        <v>Other Operating Costs: Other Staff Costs</v>
      </c>
      <c r="D147" s="139" t="str">
        <f>'Other Opex'!D26</f>
        <v>Staff Equipment</v>
      </c>
      <c r="E147" s="102"/>
      <c r="F147" s="140" t="str">
        <f>'Other Opex'!F26</f>
        <v>£000</v>
      </c>
      <c r="G147" s="103">
        <f>'Other Opex'!G26</f>
        <v>0</v>
      </c>
      <c r="H147" s="103">
        <f>'Other Opex'!H26</f>
        <v>0</v>
      </c>
      <c r="I147" s="103">
        <f>'Other Opex'!I26</f>
        <v>0</v>
      </c>
      <c r="J147" s="103">
        <f>'Other Opex'!J26</f>
        <v>0</v>
      </c>
      <c r="K147" s="103">
        <f>'Other Opex'!K26</f>
        <v>0</v>
      </c>
      <c r="L147" s="103">
        <f>'Other Opex'!L26</f>
        <v>0</v>
      </c>
      <c r="M147" s="103">
        <f>'Other Opex'!M26</f>
        <v>0</v>
      </c>
      <c r="N147" s="103">
        <f>'Other Opex'!N26</f>
        <v>0</v>
      </c>
      <c r="O147" s="103">
        <f>'Other Opex'!O26</f>
        <v>0</v>
      </c>
      <c r="P147" s="103">
        <f>'Other Opex'!P26</f>
        <v>0</v>
      </c>
      <c r="Q147" s="103">
        <f>'Other Opex'!Q26</f>
        <v>0</v>
      </c>
      <c r="R147" s="103">
        <f>'Other Opex'!R26</f>
        <v>0</v>
      </c>
      <c r="S147" s="103">
        <f>'Other Opex'!S26</f>
        <v>0</v>
      </c>
      <c r="T147" s="103">
        <f>'Other Opex'!T26</f>
        <v>0</v>
      </c>
      <c r="U147" s="103">
        <f>'Other Opex'!U26</f>
        <v>0</v>
      </c>
      <c r="V147" s="103">
        <f>'Other Opex'!V26</f>
        <v>0</v>
      </c>
      <c r="W147" s="103">
        <f>'Other Opex'!W26</f>
        <v>0</v>
      </c>
      <c r="X147" s="103">
        <f>'Other Opex'!X26</f>
        <v>0</v>
      </c>
      <c r="Y147" s="103">
        <f>'Other Opex'!Y26</f>
        <v>0</v>
      </c>
      <c r="Z147" s="103">
        <f>'Other Opex'!Z26</f>
        <v>0</v>
      </c>
      <c r="AA147" s="103">
        <f>'Other Opex'!AA26</f>
        <v>0</v>
      </c>
      <c r="AB147" s="103">
        <f>'Other Opex'!AB26</f>
        <v>0</v>
      </c>
      <c r="AC147" s="104">
        <f>'Other Opex'!AC26</f>
        <v>0</v>
      </c>
      <c r="AE147" s="105">
        <f>'Other Opex'!AE26</f>
        <v>0</v>
      </c>
      <c r="AG147" s="105">
        <f>'Other Opex'!AG26</f>
        <v>0</v>
      </c>
      <c r="AI147" s="105">
        <f>'Other Opex'!AI26</f>
        <v>0</v>
      </c>
    </row>
    <row r="148" spans="2:35" outlineLevel="1" x14ac:dyDescent="0.25">
      <c r="B148" s="556" t="str">
        <f>'Line Items'!D$2411</f>
        <v>Other Operating Costs</v>
      </c>
      <c r="C148" s="556" t="str">
        <f>'Line Items'!D$2448</f>
        <v>Other Operating Costs: Other Staff Costs</v>
      </c>
      <c r="D148" s="139" t="str">
        <f>'Other Opex'!D27</f>
        <v>Staff Travel</v>
      </c>
      <c r="E148" s="102"/>
      <c r="F148" s="140" t="str">
        <f>'Other Opex'!F27</f>
        <v>£000</v>
      </c>
      <c r="G148" s="103">
        <f>'Other Opex'!G27</f>
        <v>0</v>
      </c>
      <c r="H148" s="103">
        <f>'Other Opex'!H27</f>
        <v>0</v>
      </c>
      <c r="I148" s="103">
        <f>'Other Opex'!I27</f>
        <v>0</v>
      </c>
      <c r="J148" s="103">
        <f>'Other Opex'!J27</f>
        <v>0</v>
      </c>
      <c r="K148" s="103">
        <f>'Other Opex'!K27</f>
        <v>0</v>
      </c>
      <c r="L148" s="103">
        <f>'Other Opex'!L27</f>
        <v>0</v>
      </c>
      <c r="M148" s="103">
        <f>'Other Opex'!M27</f>
        <v>0</v>
      </c>
      <c r="N148" s="103">
        <f>'Other Opex'!N27</f>
        <v>0</v>
      </c>
      <c r="O148" s="103">
        <f>'Other Opex'!O27</f>
        <v>0</v>
      </c>
      <c r="P148" s="103">
        <f>'Other Opex'!P27</f>
        <v>0</v>
      </c>
      <c r="Q148" s="103">
        <f>'Other Opex'!Q27</f>
        <v>0</v>
      </c>
      <c r="R148" s="103">
        <f>'Other Opex'!R27</f>
        <v>0</v>
      </c>
      <c r="S148" s="103">
        <f>'Other Opex'!S27</f>
        <v>0</v>
      </c>
      <c r="T148" s="103">
        <f>'Other Opex'!T27</f>
        <v>0</v>
      </c>
      <c r="U148" s="103">
        <f>'Other Opex'!U27</f>
        <v>0</v>
      </c>
      <c r="V148" s="103">
        <f>'Other Opex'!V27</f>
        <v>0</v>
      </c>
      <c r="W148" s="103">
        <f>'Other Opex'!W27</f>
        <v>0</v>
      </c>
      <c r="X148" s="103">
        <f>'Other Opex'!X27</f>
        <v>0</v>
      </c>
      <c r="Y148" s="103">
        <f>'Other Opex'!Y27</f>
        <v>0</v>
      </c>
      <c r="Z148" s="103">
        <f>'Other Opex'!Z27</f>
        <v>0</v>
      </c>
      <c r="AA148" s="103">
        <f>'Other Opex'!AA27</f>
        <v>0</v>
      </c>
      <c r="AB148" s="103">
        <f>'Other Opex'!AB27</f>
        <v>0</v>
      </c>
      <c r="AC148" s="104">
        <f>'Other Opex'!AC27</f>
        <v>0</v>
      </c>
      <c r="AE148" s="105">
        <f>'Other Opex'!AE27</f>
        <v>0</v>
      </c>
      <c r="AG148" s="105">
        <f>'Other Opex'!AG27</f>
        <v>0</v>
      </c>
      <c r="AI148" s="105">
        <f>'Other Opex'!AI27</f>
        <v>0</v>
      </c>
    </row>
    <row r="149" spans="2:35" outlineLevel="1" x14ac:dyDescent="0.25">
      <c r="B149" s="556" t="str">
        <f>'Line Items'!D$2411</f>
        <v>Other Operating Costs</v>
      </c>
      <c r="C149" s="556" t="str">
        <f>'Line Items'!D$2448</f>
        <v>Other Operating Costs: Other Staff Costs</v>
      </c>
      <c r="D149" s="139" t="str">
        <f>'Other Opex'!D28</f>
        <v>Staff Accommodation</v>
      </c>
      <c r="E149" s="102"/>
      <c r="F149" s="140" t="str">
        <f>'Other Opex'!F28</f>
        <v>£000</v>
      </c>
      <c r="G149" s="103">
        <f>'Other Opex'!G28</f>
        <v>0</v>
      </c>
      <c r="H149" s="103">
        <f>'Other Opex'!H28</f>
        <v>0</v>
      </c>
      <c r="I149" s="103">
        <f>'Other Opex'!I28</f>
        <v>0</v>
      </c>
      <c r="J149" s="103">
        <f>'Other Opex'!J28</f>
        <v>0</v>
      </c>
      <c r="K149" s="103">
        <f>'Other Opex'!K28</f>
        <v>0</v>
      </c>
      <c r="L149" s="103">
        <f>'Other Opex'!L28</f>
        <v>0</v>
      </c>
      <c r="M149" s="103">
        <f>'Other Opex'!M28</f>
        <v>0</v>
      </c>
      <c r="N149" s="103">
        <f>'Other Opex'!N28</f>
        <v>0</v>
      </c>
      <c r="O149" s="103">
        <f>'Other Opex'!O28</f>
        <v>0</v>
      </c>
      <c r="P149" s="103">
        <f>'Other Opex'!P28</f>
        <v>0</v>
      </c>
      <c r="Q149" s="103">
        <f>'Other Opex'!Q28</f>
        <v>0</v>
      </c>
      <c r="R149" s="103">
        <f>'Other Opex'!R28</f>
        <v>0</v>
      </c>
      <c r="S149" s="103">
        <f>'Other Opex'!S28</f>
        <v>0</v>
      </c>
      <c r="T149" s="103">
        <f>'Other Opex'!T28</f>
        <v>0</v>
      </c>
      <c r="U149" s="103">
        <f>'Other Opex'!U28</f>
        <v>0</v>
      </c>
      <c r="V149" s="103">
        <f>'Other Opex'!V28</f>
        <v>0</v>
      </c>
      <c r="W149" s="103">
        <f>'Other Opex'!W28</f>
        <v>0</v>
      </c>
      <c r="X149" s="103">
        <f>'Other Opex'!X28</f>
        <v>0</v>
      </c>
      <c r="Y149" s="103">
        <f>'Other Opex'!Y28</f>
        <v>0</v>
      </c>
      <c r="Z149" s="103">
        <f>'Other Opex'!Z28</f>
        <v>0</v>
      </c>
      <c r="AA149" s="103">
        <f>'Other Opex'!AA28</f>
        <v>0</v>
      </c>
      <c r="AB149" s="103">
        <f>'Other Opex'!AB28</f>
        <v>0</v>
      </c>
      <c r="AC149" s="104">
        <f>'Other Opex'!AC28</f>
        <v>0</v>
      </c>
      <c r="AE149" s="105">
        <f>'Other Opex'!AE28</f>
        <v>0</v>
      </c>
      <c r="AG149" s="105">
        <f>'Other Opex'!AG28</f>
        <v>0</v>
      </c>
      <c r="AI149" s="105">
        <f>'Other Opex'!AI28</f>
        <v>0</v>
      </c>
    </row>
    <row r="150" spans="2:35" outlineLevel="1" x14ac:dyDescent="0.25">
      <c r="B150" s="556" t="str">
        <f>'Line Items'!D$2411</f>
        <v>Other Operating Costs</v>
      </c>
      <c r="C150" s="556" t="str">
        <f>'Line Items'!D$2448</f>
        <v>Other Operating Costs: Other Staff Costs</v>
      </c>
      <c r="D150" s="139" t="str">
        <f>'Other Opex'!D29</f>
        <v>Staff Entertainment</v>
      </c>
      <c r="E150" s="102"/>
      <c r="F150" s="140" t="str">
        <f>'Other Opex'!F29</f>
        <v>£000</v>
      </c>
      <c r="G150" s="103">
        <f>'Other Opex'!G29</f>
        <v>0</v>
      </c>
      <c r="H150" s="103">
        <f>'Other Opex'!H29</f>
        <v>0</v>
      </c>
      <c r="I150" s="103">
        <f>'Other Opex'!I29</f>
        <v>0</v>
      </c>
      <c r="J150" s="103">
        <f>'Other Opex'!J29</f>
        <v>0</v>
      </c>
      <c r="K150" s="103">
        <f>'Other Opex'!K29</f>
        <v>0</v>
      </c>
      <c r="L150" s="103">
        <f>'Other Opex'!L29</f>
        <v>0</v>
      </c>
      <c r="M150" s="103">
        <f>'Other Opex'!M29</f>
        <v>0</v>
      </c>
      <c r="N150" s="103">
        <f>'Other Opex'!N29</f>
        <v>0</v>
      </c>
      <c r="O150" s="103">
        <f>'Other Opex'!O29</f>
        <v>0</v>
      </c>
      <c r="P150" s="103">
        <f>'Other Opex'!P29</f>
        <v>0</v>
      </c>
      <c r="Q150" s="103">
        <f>'Other Opex'!Q29</f>
        <v>0</v>
      </c>
      <c r="R150" s="103">
        <f>'Other Opex'!R29</f>
        <v>0</v>
      </c>
      <c r="S150" s="103">
        <f>'Other Opex'!S29</f>
        <v>0</v>
      </c>
      <c r="T150" s="103">
        <f>'Other Opex'!T29</f>
        <v>0</v>
      </c>
      <c r="U150" s="103">
        <f>'Other Opex'!U29</f>
        <v>0</v>
      </c>
      <c r="V150" s="103">
        <f>'Other Opex'!V29</f>
        <v>0</v>
      </c>
      <c r="W150" s="103">
        <f>'Other Opex'!W29</f>
        <v>0</v>
      </c>
      <c r="X150" s="103">
        <f>'Other Opex'!X29</f>
        <v>0</v>
      </c>
      <c r="Y150" s="103">
        <f>'Other Opex'!Y29</f>
        <v>0</v>
      </c>
      <c r="Z150" s="103">
        <f>'Other Opex'!Z29</f>
        <v>0</v>
      </c>
      <c r="AA150" s="103">
        <f>'Other Opex'!AA29</f>
        <v>0</v>
      </c>
      <c r="AB150" s="103">
        <f>'Other Opex'!AB29</f>
        <v>0</v>
      </c>
      <c r="AC150" s="104">
        <f>'Other Opex'!AC29</f>
        <v>0</v>
      </c>
      <c r="AE150" s="105">
        <f>'Other Opex'!AE29</f>
        <v>0</v>
      </c>
      <c r="AG150" s="105">
        <f>'Other Opex'!AG29</f>
        <v>0</v>
      </c>
      <c r="AI150" s="105">
        <f>'Other Opex'!AI29</f>
        <v>0</v>
      </c>
    </row>
    <row r="151" spans="2:35" outlineLevel="1" x14ac:dyDescent="0.25">
      <c r="B151" s="556" t="str">
        <f>'Line Items'!D$2411</f>
        <v>Other Operating Costs</v>
      </c>
      <c r="C151" s="556" t="str">
        <f>'Line Items'!D$2448</f>
        <v>Other Operating Costs: Other Staff Costs</v>
      </c>
      <c r="D151" s="139" t="str">
        <f>'Other Opex'!D30</f>
        <v>Meeting expenses</v>
      </c>
      <c r="E151" s="102"/>
      <c r="F151" s="140" t="str">
        <f>'Other Opex'!F30</f>
        <v>£000</v>
      </c>
      <c r="G151" s="103">
        <f>'Other Opex'!G30</f>
        <v>0</v>
      </c>
      <c r="H151" s="103">
        <f>'Other Opex'!H30</f>
        <v>0</v>
      </c>
      <c r="I151" s="103">
        <f>'Other Opex'!I30</f>
        <v>0</v>
      </c>
      <c r="J151" s="103">
        <f>'Other Opex'!J30</f>
        <v>0</v>
      </c>
      <c r="K151" s="103">
        <f>'Other Opex'!K30</f>
        <v>0</v>
      </c>
      <c r="L151" s="103">
        <f>'Other Opex'!L30</f>
        <v>0</v>
      </c>
      <c r="M151" s="103">
        <f>'Other Opex'!M30</f>
        <v>0</v>
      </c>
      <c r="N151" s="103">
        <f>'Other Opex'!N30</f>
        <v>0</v>
      </c>
      <c r="O151" s="103">
        <f>'Other Opex'!O30</f>
        <v>0</v>
      </c>
      <c r="P151" s="103">
        <f>'Other Opex'!P30</f>
        <v>0</v>
      </c>
      <c r="Q151" s="103">
        <f>'Other Opex'!Q30</f>
        <v>0</v>
      </c>
      <c r="R151" s="103">
        <f>'Other Opex'!R30</f>
        <v>0</v>
      </c>
      <c r="S151" s="103">
        <f>'Other Opex'!S30</f>
        <v>0</v>
      </c>
      <c r="T151" s="103">
        <f>'Other Opex'!T30</f>
        <v>0</v>
      </c>
      <c r="U151" s="103">
        <f>'Other Opex'!U30</f>
        <v>0</v>
      </c>
      <c r="V151" s="103">
        <f>'Other Opex'!V30</f>
        <v>0</v>
      </c>
      <c r="W151" s="103">
        <f>'Other Opex'!W30</f>
        <v>0</v>
      </c>
      <c r="X151" s="103">
        <f>'Other Opex'!X30</f>
        <v>0</v>
      </c>
      <c r="Y151" s="103">
        <f>'Other Opex'!Y30</f>
        <v>0</v>
      </c>
      <c r="Z151" s="103">
        <f>'Other Opex'!Z30</f>
        <v>0</v>
      </c>
      <c r="AA151" s="103">
        <f>'Other Opex'!AA30</f>
        <v>0</v>
      </c>
      <c r="AB151" s="103">
        <f>'Other Opex'!AB30</f>
        <v>0</v>
      </c>
      <c r="AC151" s="104">
        <f>'Other Opex'!AC30</f>
        <v>0</v>
      </c>
      <c r="AE151" s="105">
        <f>'Other Opex'!AE30</f>
        <v>0</v>
      </c>
      <c r="AG151" s="105">
        <f>'Other Opex'!AG30</f>
        <v>0</v>
      </c>
      <c r="AI151" s="105">
        <f>'Other Opex'!AI30</f>
        <v>0</v>
      </c>
    </row>
    <row r="152" spans="2:35" outlineLevel="1" x14ac:dyDescent="0.25">
      <c r="B152" s="556" t="str">
        <f>'Line Items'!D$2411</f>
        <v>Other Operating Costs</v>
      </c>
      <c r="C152" s="556" t="str">
        <f>'Line Items'!D$2448</f>
        <v>Other Operating Costs: Other Staff Costs</v>
      </c>
      <c r="D152" s="139" t="str">
        <f>'Other Opex'!D31</f>
        <v>Conferences and Events</v>
      </c>
      <c r="E152" s="102"/>
      <c r="F152" s="140" t="str">
        <f>'Other Opex'!F31</f>
        <v>£000</v>
      </c>
      <c r="G152" s="103">
        <f>'Other Opex'!G31</f>
        <v>0</v>
      </c>
      <c r="H152" s="103">
        <f>'Other Opex'!H31</f>
        <v>0</v>
      </c>
      <c r="I152" s="103">
        <f>'Other Opex'!I31</f>
        <v>0</v>
      </c>
      <c r="J152" s="103">
        <f>'Other Opex'!J31</f>
        <v>0</v>
      </c>
      <c r="K152" s="103">
        <f>'Other Opex'!K31</f>
        <v>0</v>
      </c>
      <c r="L152" s="103">
        <f>'Other Opex'!L31</f>
        <v>0</v>
      </c>
      <c r="M152" s="103">
        <f>'Other Opex'!M31</f>
        <v>0</v>
      </c>
      <c r="N152" s="103">
        <f>'Other Opex'!N31</f>
        <v>0</v>
      </c>
      <c r="O152" s="103">
        <f>'Other Opex'!O31</f>
        <v>0</v>
      </c>
      <c r="P152" s="103">
        <f>'Other Opex'!P31</f>
        <v>0</v>
      </c>
      <c r="Q152" s="103">
        <f>'Other Opex'!Q31</f>
        <v>0</v>
      </c>
      <c r="R152" s="103">
        <f>'Other Opex'!R31</f>
        <v>0</v>
      </c>
      <c r="S152" s="103">
        <f>'Other Opex'!S31</f>
        <v>0</v>
      </c>
      <c r="T152" s="103">
        <f>'Other Opex'!T31</f>
        <v>0</v>
      </c>
      <c r="U152" s="103">
        <f>'Other Opex'!U31</f>
        <v>0</v>
      </c>
      <c r="V152" s="103">
        <f>'Other Opex'!V31</f>
        <v>0</v>
      </c>
      <c r="W152" s="103">
        <f>'Other Opex'!W31</f>
        <v>0</v>
      </c>
      <c r="X152" s="103">
        <f>'Other Opex'!X31</f>
        <v>0</v>
      </c>
      <c r="Y152" s="103">
        <f>'Other Opex'!Y31</f>
        <v>0</v>
      </c>
      <c r="Z152" s="103">
        <f>'Other Opex'!Z31</f>
        <v>0</v>
      </c>
      <c r="AA152" s="103">
        <f>'Other Opex'!AA31</f>
        <v>0</v>
      </c>
      <c r="AB152" s="103">
        <f>'Other Opex'!AB31</f>
        <v>0</v>
      </c>
      <c r="AC152" s="104">
        <f>'Other Opex'!AC31</f>
        <v>0</v>
      </c>
      <c r="AE152" s="105">
        <f>'Other Opex'!AE31</f>
        <v>0</v>
      </c>
      <c r="AG152" s="105">
        <f>'Other Opex'!AG31</f>
        <v>0</v>
      </c>
      <c r="AI152" s="105">
        <f>'Other Opex'!AI31</f>
        <v>0</v>
      </c>
    </row>
    <row r="153" spans="2:35" outlineLevel="1" x14ac:dyDescent="0.25">
      <c r="B153" s="556" t="str">
        <f>'Line Items'!D$2411</f>
        <v>Other Operating Costs</v>
      </c>
      <c r="C153" s="556" t="str">
        <f>'Line Items'!D$2448</f>
        <v>Other Operating Costs: Other Staff Costs</v>
      </c>
      <c r="D153" s="139" t="str">
        <f>'Other Opex'!D32</f>
        <v>Reorganisation Costs</v>
      </c>
      <c r="E153" s="102"/>
      <c r="F153" s="140" t="str">
        <f>'Other Opex'!F32</f>
        <v>£000</v>
      </c>
      <c r="G153" s="103">
        <f>'Other Opex'!G32</f>
        <v>0</v>
      </c>
      <c r="H153" s="103">
        <f>'Other Opex'!H32</f>
        <v>0</v>
      </c>
      <c r="I153" s="103">
        <f>'Other Opex'!I32</f>
        <v>0</v>
      </c>
      <c r="J153" s="103">
        <f>'Other Opex'!J32</f>
        <v>0</v>
      </c>
      <c r="K153" s="103">
        <f>'Other Opex'!K32</f>
        <v>0</v>
      </c>
      <c r="L153" s="103">
        <f>'Other Opex'!L32</f>
        <v>0</v>
      </c>
      <c r="M153" s="103">
        <f>'Other Opex'!M32</f>
        <v>0</v>
      </c>
      <c r="N153" s="103">
        <f>'Other Opex'!N32</f>
        <v>0</v>
      </c>
      <c r="O153" s="103">
        <f>'Other Opex'!O32</f>
        <v>0</v>
      </c>
      <c r="P153" s="103">
        <f>'Other Opex'!P32</f>
        <v>0</v>
      </c>
      <c r="Q153" s="103">
        <f>'Other Opex'!Q32</f>
        <v>0</v>
      </c>
      <c r="R153" s="103">
        <f>'Other Opex'!R32</f>
        <v>0</v>
      </c>
      <c r="S153" s="103">
        <f>'Other Opex'!S32</f>
        <v>0</v>
      </c>
      <c r="T153" s="103">
        <f>'Other Opex'!T32</f>
        <v>0</v>
      </c>
      <c r="U153" s="103">
        <f>'Other Opex'!U32</f>
        <v>0</v>
      </c>
      <c r="V153" s="103">
        <f>'Other Opex'!V32</f>
        <v>0</v>
      </c>
      <c r="W153" s="103">
        <f>'Other Opex'!W32</f>
        <v>0</v>
      </c>
      <c r="X153" s="103">
        <f>'Other Opex'!X32</f>
        <v>0</v>
      </c>
      <c r="Y153" s="103">
        <f>'Other Opex'!Y32</f>
        <v>0</v>
      </c>
      <c r="Z153" s="103">
        <f>'Other Opex'!Z32</f>
        <v>0</v>
      </c>
      <c r="AA153" s="103">
        <f>'Other Opex'!AA32</f>
        <v>0</v>
      </c>
      <c r="AB153" s="103">
        <f>'Other Opex'!AB32</f>
        <v>0</v>
      </c>
      <c r="AC153" s="104">
        <f>'Other Opex'!AC32</f>
        <v>0</v>
      </c>
      <c r="AE153" s="105">
        <f>'Other Opex'!AE32</f>
        <v>0</v>
      </c>
      <c r="AG153" s="105">
        <f>'Other Opex'!AG32</f>
        <v>0</v>
      </c>
      <c r="AI153" s="105">
        <f>'Other Opex'!AI32</f>
        <v>0</v>
      </c>
    </row>
    <row r="154" spans="2:35" outlineLevel="1" x14ac:dyDescent="0.25">
      <c r="B154" s="556" t="str">
        <f>'Line Items'!D$2411</f>
        <v>Other Operating Costs</v>
      </c>
      <c r="C154" s="556" t="str">
        <f>'Line Items'!D$2448</f>
        <v>Other Operating Costs: Other Staff Costs</v>
      </c>
      <c r="D154" s="139" t="str">
        <f>'Other Opex'!D33</f>
        <v>Severance / Redundancy</v>
      </c>
      <c r="E154" s="102"/>
      <c r="F154" s="140" t="str">
        <f>'Other Opex'!F33</f>
        <v>£000</v>
      </c>
      <c r="G154" s="103">
        <f>'Other Opex'!G33</f>
        <v>0</v>
      </c>
      <c r="H154" s="103">
        <f>'Other Opex'!H33</f>
        <v>0</v>
      </c>
      <c r="I154" s="103">
        <f>'Other Opex'!I33</f>
        <v>0</v>
      </c>
      <c r="J154" s="103">
        <f>'Other Opex'!J33</f>
        <v>0</v>
      </c>
      <c r="K154" s="103">
        <f>'Other Opex'!K33</f>
        <v>0</v>
      </c>
      <c r="L154" s="103">
        <f>'Other Opex'!L33</f>
        <v>0</v>
      </c>
      <c r="M154" s="103">
        <f>'Other Opex'!M33</f>
        <v>0</v>
      </c>
      <c r="N154" s="103">
        <f>'Other Opex'!N33</f>
        <v>0</v>
      </c>
      <c r="O154" s="103">
        <f>'Other Opex'!O33</f>
        <v>0</v>
      </c>
      <c r="P154" s="103">
        <f>'Other Opex'!P33</f>
        <v>0</v>
      </c>
      <c r="Q154" s="103">
        <f>'Other Opex'!Q33</f>
        <v>0</v>
      </c>
      <c r="R154" s="103">
        <f>'Other Opex'!R33</f>
        <v>0</v>
      </c>
      <c r="S154" s="103">
        <f>'Other Opex'!S33</f>
        <v>0</v>
      </c>
      <c r="T154" s="103">
        <f>'Other Opex'!T33</f>
        <v>0</v>
      </c>
      <c r="U154" s="103">
        <f>'Other Opex'!U33</f>
        <v>0</v>
      </c>
      <c r="V154" s="103">
        <f>'Other Opex'!V33</f>
        <v>0</v>
      </c>
      <c r="W154" s="103">
        <f>'Other Opex'!W33</f>
        <v>0</v>
      </c>
      <c r="X154" s="103">
        <f>'Other Opex'!X33</f>
        <v>0</v>
      </c>
      <c r="Y154" s="103">
        <f>'Other Opex'!Y33</f>
        <v>0</v>
      </c>
      <c r="Z154" s="103">
        <f>'Other Opex'!Z33</f>
        <v>0</v>
      </c>
      <c r="AA154" s="103">
        <f>'Other Opex'!AA33</f>
        <v>0</v>
      </c>
      <c r="AB154" s="103">
        <f>'Other Opex'!AB33</f>
        <v>0</v>
      </c>
      <c r="AC154" s="104">
        <f>'Other Opex'!AC33</f>
        <v>0</v>
      </c>
      <c r="AE154" s="105">
        <f>'Other Opex'!AE33</f>
        <v>0</v>
      </c>
      <c r="AG154" s="105">
        <f>'Other Opex'!AG33</f>
        <v>0</v>
      </c>
      <c r="AI154" s="105">
        <f>'Other Opex'!AI33</f>
        <v>0</v>
      </c>
    </row>
    <row r="155" spans="2:35" outlineLevel="1" x14ac:dyDescent="0.25">
      <c r="B155" s="556" t="str">
        <f>'Line Items'!D$2411</f>
        <v>Other Operating Costs</v>
      </c>
      <c r="C155" s="556" t="str">
        <f>'Line Items'!D$2448</f>
        <v>Other Operating Costs: Other Staff Costs</v>
      </c>
      <c r="D155" s="139" t="str">
        <f>'Other Opex'!D34</f>
        <v>Employee Relocation costs</v>
      </c>
      <c r="E155" s="102"/>
      <c r="F155" s="140" t="str">
        <f>'Other Opex'!F34</f>
        <v>£000</v>
      </c>
      <c r="G155" s="103">
        <f>'Other Opex'!G34</f>
        <v>0</v>
      </c>
      <c r="H155" s="103">
        <f>'Other Opex'!H34</f>
        <v>0</v>
      </c>
      <c r="I155" s="103">
        <f>'Other Opex'!I34</f>
        <v>0</v>
      </c>
      <c r="J155" s="103">
        <f>'Other Opex'!J34</f>
        <v>0</v>
      </c>
      <c r="K155" s="103">
        <f>'Other Opex'!K34</f>
        <v>0</v>
      </c>
      <c r="L155" s="103">
        <f>'Other Opex'!L34</f>
        <v>0</v>
      </c>
      <c r="M155" s="103">
        <f>'Other Opex'!M34</f>
        <v>0</v>
      </c>
      <c r="N155" s="103">
        <f>'Other Opex'!N34</f>
        <v>0</v>
      </c>
      <c r="O155" s="103">
        <f>'Other Opex'!O34</f>
        <v>0</v>
      </c>
      <c r="P155" s="103">
        <f>'Other Opex'!P34</f>
        <v>0</v>
      </c>
      <c r="Q155" s="103">
        <f>'Other Opex'!Q34</f>
        <v>0</v>
      </c>
      <c r="R155" s="103">
        <f>'Other Opex'!R34</f>
        <v>0</v>
      </c>
      <c r="S155" s="103">
        <f>'Other Opex'!S34</f>
        <v>0</v>
      </c>
      <c r="T155" s="103">
        <f>'Other Opex'!T34</f>
        <v>0</v>
      </c>
      <c r="U155" s="103">
        <f>'Other Opex'!U34</f>
        <v>0</v>
      </c>
      <c r="V155" s="103">
        <f>'Other Opex'!V34</f>
        <v>0</v>
      </c>
      <c r="W155" s="103">
        <f>'Other Opex'!W34</f>
        <v>0</v>
      </c>
      <c r="X155" s="103">
        <f>'Other Opex'!X34</f>
        <v>0</v>
      </c>
      <c r="Y155" s="103">
        <f>'Other Opex'!Y34</f>
        <v>0</v>
      </c>
      <c r="Z155" s="103">
        <f>'Other Opex'!Z34</f>
        <v>0</v>
      </c>
      <c r="AA155" s="103">
        <f>'Other Opex'!AA34</f>
        <v>0</v>
      </c>
      <c r="AB155" s="103">
        <f>'Other Opex'!AB34</f>
        <v>0</v>
      </c>
      <c r="AC155" s="104">
        <f>'Other Opex'!AC34</f>
        <v>0</v>
      </c>
      <c r="AE155" s="105">
        <f>'Other Opex'!AE34</f>
        <v>0</v>
      </c>
      <c r="AG155" s="105">
        <f>'Other Opex'!AG34</f>
        <v>0</v>
      </c>
      <c r="AI155" s="105">
        <f>'Other Opex'!AI34</f>
        <v>0</v>
      </c>
    </row>
    <row r="156" spans="2:35" outlineLevel="1" x14ac:dyDescent="0.25">
      <c r="B156" s="556" t="str">
        <f>'Line Items'!D$2411</f>
        <v>Other Operating Costs</v>
      </c>
      <c r="C156" s="556" t="str">
        <f>'Line Items'!D$2448</f>
        <v>Other Operating Costs: Other Staff Costs</v>
      </c>
      <c r="D156" s="139" t="str">
        <f>'Other Opex'!D35</f>
        <v>Change Management</v>
      </c>
      <c r="E156" s="102"/>
      <c r="F156" s="140" t="str">
        <f>'Other Opex'!F35</f>
        <v>£000</v>
      </c>
      <c r="G156" s="103">
        <f>'Other Opex'!G35</f>
        <v>0</v>
      </c>
      <c r="H156" s="103">
        <f>'Other Opex'!H35</f>
        <v>0</v>
      </c>
      <c r="I156" s="103">
        <f>'Other Opex'!I35</f>
        <v>0</v>
      </c>
      <c r="J156" s="103">
        <f>'Other Opex'!J35</f>
        <v>0</v>
      </c>
      <c r="K156" s="103">
        <f>'Other Opex'!K35</f>
        <v>0</v>
      </c>
      <c r="L156" s="103">
        <f>'Other Opex'!L35</f>
        <v>0</v>
      </c>
      <c r="M156" s="103">
        <f>'Other Opex'!M35</f>
        <v>0</v>
      </c>
      <c r="N156" s="103">
        <f>'Other Opex'!N35</f>
        <v>0</v>
      </c>
      <c r="O156" s="103">
        <f>'Other Opex'!O35</f>
        <v>0</v>
      </c>
      <c r="P156" s="103">
        <f>'Other Opex'!P35</f>
        <v>0</v>
      </c>
      <c r="Q156" s="103">
        <f>'Other Opex'!Q35</f>
        <v>0</v>
      </c>
      <c r="R156" s="103">
        <f>'Other Opex'!R35</f>
        <v>0</v>
      </c>
      <c r="S156" s="103">
        <f>'Other Opex'!S35</f>
        <v>0</v>
      </c>
      <c r="T156" s="103">
        <f>'Other Opex'!T35</f>
        <v>0</v>
      </c>
      <c r="U156" s="103">
        <f>'Other Opex'!U35</f>
        <v>0</v>
      </c>
      <c r="V156" s="103">
        <f>'Other Opex'!V35</f>
        <v>0</v>
      </c>
      <c r="W156" s="103">
        <f>'Other Opex'!W35</f>
        <v>0</v>
      </c>
      <c r="X156" s="103">
        <f>'Other Opex'!X35</f>
        <v>0</v>
      </c>
      <c r="Y156" s="103">
        <f>'Other Opex'!Y35</f>
        <v>0</v>
      </c>
      <c r="Z156" s="103">
        <f>'Other Opex'!Z35</f>
        <v>0</v>
      </c>
      <c r="AA156" s="103">
        <f>'Other Opex'!AA35</f>
        <v>0</v>
      </c>
      <c r="AB156" s="103">
        <f>'Other Opex'!AB35</f>
        <v>0</v>
      </c>
      <c r="AC156" s="104">
        <f>'Other Opex'!AC35</f>
        <v>0</v>
      </c>
      <c r="AE156" s="105">
        <f>'Other Opex'!AE35</f>
        <v>0</v>
      </c>
      <c r="AG156" s="105">
        <f>'Other Opex'!AG35</f>
        <v>0</v>
      </c>
      <c r="AI156" s="105">
        <f>'Other Opex'!AI35</f>
        <v>0</v>
      </c>
    </row>
    <row r="157" spans="2:35" outlineLevel="1" x14ac:dyDescent="0.25">
      <c r="B157" s="556" t="str">
        <f>'Line Items'!D$2411</f>
        <v>Other Operating Costs</v>
      </c>
      <c r="C157" s="556" t="str">
        <f>'Line Items'!D$2448</f>
        <v>Other Operating Costs: Other Staff Costs</v>
      </c>
      <c r="D157" s="139" t="str">
        <f>'Other Opex'!D36</f>
        <v>Internal Communications</v>
      </c>
      <c r="E157" s="102"/>
      <c r="F157" s="140" t="str">
        <f>'Other Opex'!F36</f>
        <v>£000</v>
      </c>
      <c r="G157" s="103">
        <f>'Other Opex'!G36</f>
        <v>0</v>
      </c>
      <c r="H157" s="103">
        <f>'Other Opex'!H36</f>
        <v>0</v>
      </c>
      <c r="I157" s="103">
        <f>'Other Opex'!I36</f>
        <v>0</v>
      </c>
      <c r="J157" s="103">
        <f>'Other Opex'!J36</f>
        <v>0</v>
      </c>
      <c r="K157" s="103">
        <f>'Other Opex'!K36</f>
        <v>0</v>
      </c>
      <c r="L157" s="103">
        <f>'Other Opex'!L36</f>
        <v>0</v>
      </c>
      <c r="M157" s="103">
        <f>'Other Opex'!M36</f>
        <v>0</v>
      </c>
      <c r="N157" s="103">
        <f>'Other Opex'!N36</f>
        <v>0</v>
      </c>
      <c r="O157" s="103">
        <f>'Other Opex'!O36</f>
        <v>0</v>
      </c>
      <c r="P157" s="103">
        <f>'Other Opex'!P36</f>
        <v>0</v>
      </c>
      <c r="Q157" s="103">
        <f>'Other Opex'!Q36</f>
        <v>0</v>
      </c>
      <c r="R157" s="103">
        <f>'Other Opex'!R36</f>
        <v>0</v>
      </c>
      <c r="S157" s="103">
        <f>'Other Opex'!S36</f>
        <v>0</v>
      </c>
      <c r="T157" s="103">
        <f>'Other Opex'!T36</f>
        <v>0</v>
      </c>
      <c r="U157" s="103">
        <f>'Other Opex'!U36</f>
        <v>0</v>
      </c>
      <c r="V157" s="103">
        <f>'Other Opex'!V36</f>
        <v>0</v>
      </c>
      <c r="W157" s="103">
        <f>'Other Opex'!W36</f>
        <v>0</v>
      </c>
      <c r="X157" s="103">
        <f>'Other Opex'!X36</f>
        <v>0</v>
      </c>
      <c r="Y157" s="103">
        <f>'Other Opex'!Y36</f>
        <v>0</v>
      </c>
      <c r="Z157" s="103">
        <f>'Other Opex'!Z36</f>
        <v>0</v>
      </c>
      <c r="AA157" s="103">
        <f>'Other Opex'!AA36</f>
        <v>0</v>
      </c>
      <c r="AB157" s="103">
        <f>'Other Opex'!AB36</f>
        <v>0</v>
      </c>
      <c r="AC157" s="104">
        <f>'Other Opex'!AC36</f>
        <v>0</v>
      </c>
      <c r="AE157" s="105">
        <f>'Other Opex'!AE36</f>
        <v>0</v>
      </c>
      <c r="AG157" s="105">
        <f>'Other Opex'!AG36</f>
        <v>0</v>
      </c>
      <c r="AI157" s="105">
        <f>'Other Opex'!AI36</f>
        <v>0</v>
      </c>
    </row>
    <row r="158" spans="2:35" outlineLevel="1" x14ac:dyDescent="0.25">
      <c r="B158" s="556" t="str">
        <f>'Line Items'!D$2411</f>
        <v>Other Operating Costs</v>
      </c>
      <c r="C158" s="556" t="str">
        <f>'Line Items'!D$2448</f>
        <v>Other Operating Costs: Other Staff Costs</v>
      </c>
      <c r="D158" s="139" t="str">
        <f>'Other Opex'!D37</f>
        <v>Tribunals</v>
      </c>
      <c r="E158" s="102"/>
      <c r="F158" s="140" t="str">
        <f>'Other Opex'!F37</f>
        <v>£000</v>
      </c>
      <c r="G158" s="103">
        <f>'Other Opex'!G37</f>
        <v>0</v>
      </c>
      <c r="H158" s="103">
        <f>'Other Opex'!H37</f>
        <v>0</v>
      </c>
      <c r="I158" s="103">
        <f>'Other Opex'!I37</f>
        <v>0</v>
      </c>
      <c r="J158" s="103">
        <f>'Other Opex'!J37</f>
        <v>0</v>
      </c>
      <c r="K158" s="103">
        <f>'Other Opex'!K37</f>
        <v>0</v>
      </c>
      <c r="L158" s="103">
        <f>'Other Opex'!L37</f>
        <v>0</v>
      </c>
      <c r="M158" s="103">
        <f>'Other Opex'!M37</f>
        <v>0</v>
      </c>
      <c r="N158" s="103">
        <f>'Other Opex'!N37</f>
        <v>0</v>
      </c>
      <c r="O158" s="103">
        <f>'Other Opex'!O37</f>
        <v>0</v>
      </c>
      <c r="P158" s="103">
        <f>'Other Opex'!P37</f>
        <v>0</v>
      </c>
      <c r="Q158" s="103">
        <f>'Other Opex'!Q37</f>
        <v>0</v>
      </c>
      <c r="R158" s="103">
        <f>'Other Opex'!R37</f>
        <v>0</v>
      </c>
      <c r="S158" s="103">
        <f>'Other Opex'!S37</f>
        <v>0</v>
      </c>
      <c r="T158" s="103">
        <f>'Other Opex'!T37</f>
        <v>0</v>
      </c>
      <c r="U158" s="103">
        <f>'Other Opex'!U37</f>
        <v>0</v>
      </c>
      <c r="V158" s="103">
        <f>'Other Opex'!V37</f>
        <v>0</v>
      </c>
      <c r="W158" s="103">
        <f>'Other Opex'!W37</f>
        <v>0</v>
      </c>
      <c r="X158" s="103">
        <f>'Other Opex'!X37</f>
        <v>0</v>
      </c>
      <c r="Y158" s="103">
        <f>'Other Opex'!Y37</f>
        <v>0</v>
      </c>
      <c r="Z158" s="103">
        <f>'Other Opex'!Z37</f>
        <v>0</v>
      </c>
      <c r="AA158" s="103">
        <f>'Other Opex'!AA37</f>
        <v>0</v>
      </c>
      <c r="AB158" s="103">
        <f>'Other Opex'!AB37</f>
        <v>0</v>
      </c>
      <c r="AC158" s="104">
        <f>'Other Opex'!AC37</f>
        <v>0</v>
      </c>
      <c r="AE158" s="105">
        <f>'Other Opex'!AE37</f>
        <v>0</v>
      </c>
      <c r="AG158" s="105">
        <f>'Other Opex'!AG37</f>
        <v>0</v>
      </c>
      <c r="AI158" s="105">
        <f>'Other Opex'!AI37</f>
        <v>0</v>
      </c>
    </row>
    <row r="159" spans="2:35" outlineLevel="1" x14ac:dyDescent="0.25">
      <c r="B159" s="556" t="str">
        <f>'Line Items'!D$2411</f>
        <v>Other Operating Costs</v>
      </c>
      <c r="C159" s="556" t="str">
        <f>'Line Items'!D$2448</f>
        <v>Other Operating Costs: Other Staff Costs</v>
      </c>
      <c r="D159" s="139" t="str">
        <f>'Other Opex'!D38</f>
        <v>Petty cash</v>
      </c>
      <c r="E159" s="102"/>
      <c r="F159" s="140" t="str">
        <f>'Other Opex'!F38</f>
        <v>£000</v>
      </c>
      <c r="G159" s="103">
        <f>'Other Opex'!G38</f>
        <v>0</v>
      </c>
      <c r="H159" s="103">
        <f>'Other Opex'!H38</f>
        <v>0</v>
      </c>
      <c r="I159" s="103">
        <f>'Other Opex'!I38</f>
        <v>0</v>
      </c>
      <c r="J159" s="103">
        <f>'Other Opex'!J38</f>
        <v>0</v>
      </c>
      <c r="K159" s="103">
        <f>'Other Opex'!K38</f>
        <v>0</v>
      </c>
      <c r="L159" s="103">
        <f>'Other Opex'!L38</f>
        <v>0</v>
      </c>
      <c r="M159" s="103">
        <f>'Other Opex'!M38</f>
        <v>0</v>
      </c>
      <c r="N159" s="103">
        <f>'Other Opex'!N38</f>
        <v>0</v>
      </c>
      <c r="O159" s="103">
        <f>'Other Opex'!O38</f>
        <v>0</v>
      </c>
      <c r="P159" s="103">
        <f>'Other Opex'!P38</f>
        <v>0</v>
      </c>
      <c r="Q159" s="103">
        <f>'Other Opex'!Q38</f>
        <v>0</v>
      </c>
      <c r="R159" s="103">
        <f>'Other Opex'!R38</f>
        <v>0</v>
      </c>
      <c r="S159" s="103">
        <f>'Other Opex'!S38</f>
        <v>0</v>
      </c>
      <c r="T159" s="103">
        <f>'Other Opex'!T38</f>
        <v>0</v>
      </c>
      <c r="U159" s="103">
        <f>'Other Opex'!U38</f>
        <v>0</v>
      </c>
      <c r="V159" s="103">
        <f>'Other Opex'!V38</f>
        <v>0</v>
      </c>
      <c r="W159" s="103">
        <f>'Other Opex'!W38</f>
        <v>0</v>
      </c>
      <c r="X159" s="103">
        <f>'Other Opex'!X38</f>
        <v>0</v>
      </c>
      <c r="Y159" s="103">
        <f>'Other Opex'!Y38</f>
        <v>0</v>
      </c>
      <c r="Z159" s="103">
        <f>'Other Opex'!Z38</f>
        <v>0</v>
      </c>
      <c r="AA159" s="103">
        <f>'Other Opex'!AA38</f>
        <v>0</v>
      </c>
      <c r="AB159" s="103">
        <f>'Other Opex'!AB38</f>
        <v>0</v>
      </c>
      <c r="AC159" s="104">
        <f>'Other Opex'!AC38</f>
        <v>0</v>
      </c>
      <c r="AE159" s="105">
        <f>'Other Opex'!AE38</f>
        <v>0</v>
      </c>
      <c r="AG159" s="105">
        <f>'Other Opex'!AG38</f>
        <v>0</v>
      </c>
      <c r="AI159" s="105">
        <f>'Other Opex'!AI38</f>
        <v>0</v>
      </c>
    </row>
    <row r="160" spans="2:35" outlineLevel="1" x14ac:dyDescent="0.25">
      <c r="B160" s="556" t="str">
        <f>'Line Items'!D$2411</f>
        <v>Other Operating Costs</v>
      </c>
      <c r="C160" s="556" t="str">
        <f>'Line Items'!D$2448</f>
        <v>Other Operating Costs: Other Staff Costs</v>
      </c>
      <c r="D160" s="139" t="str">
        <f>'Other Opex'!D39</f>
        <v>Long Service awards</v>
      </c>
      <c r="E160" s="102"/>
      <c r="F160" s="140" t="str">
        <f>'Other Opex'!F39</f>
        <v>£000</v>
      </c>
      <c r="G160" s="103">
        <f>'Other Opex'!G39</f>
        <v>0</v>
      </c>
      <c r="H160" s="103">
        <f>'Other Opex'!H39</f>
        <v>0</v>
      </c>
      <c r="I160" s="103">
        <f>'Other Opex'!I39</f>
        <v>0</v>
      </c>
      <c r="J160" s="103">
        <f>'Other Opex'!J39</f>
        <v>0</v>
      </c>
      <c r="K160" s="103">
        <f>'Other Opex'!K39</f>
        <v>0</v>
      </c>
      <c r="L160" s="103">
        <f>'Other Opex'!L39</f>
        <v>0</v>
      </c>
      <c r="M160" s="103">
        <f>'Other Opex'!M39</f>
        <v>0</v>
      </c>
      <c r="N160" s="103">
        <f>'Other Opex'!N39</f>
        <v>0</v>
      </c>
      <c r="O160" s="103">
        <f>'Other Opex'!O39</f>
        <v>0</v>
      </c>
      <c r="P160" s="103">
        <f>'Other Opex'!P39</f>
        <v>0</v>
      </c>
      <c r="Q160" s="103">
        <f>'Other Opex'!Q39</f>
        <v>0</v>
      </c>
      <c r="R160" s="103">
        <f>'Other Opex'!R39</f>
        <v>0</v>
      </c>
      <c r="S160" s="103">
        <f>'Other Opex'!S39</f>
        <v>0</v>
      </c>
      <c r="T160" s="103">
        <f>'Other Opex'!T39</f>
        <v>0</v>
      </c>
      <c r="U160" s="103">
        <f>'Other Opex'!U39</f>
        <v>0</v>
      </c>
      <c r="V160" s="103">
        <f>'Other Opex'!V39</f>
        <v>0</v>
      </c>
      <c r="W160" s="103">
        <f>'Other Opex'!W39</f>
        <v>0</v>
      </c>
      <c r="X160" s="103">
        <f>'Other Opex'!X39</f>
        <v>0</v>
      </c>
      <c r="Y160" s="103">
        <f>'Other Opex'!Y39</f>
        <v>0</v>
      </c>
      <c r="Z160" s="103">
        <f>'Other Opex'!Z39</f>
        <v>0</v>
      </c>
      <c r="AA160" s="103">
        <f>'Other Opex'!AA39</f>
        <v>0</v>
      </c>
      <c r="AB160" s="103">
        <f>'Other Opex'!AB39</f>
        <v>0</v>
      </c>
      <c r="AC160" s="104">
        <f>'Other Opex'!AC39</f>
        <v>0</v>
      </c>
      <c r="AE160" s="105">
        <f>'Other Opex'!AE39</f>
        <v>0</v>
      </c>
      <c r="AG160" s="105">
        <f>'Other Opex'!AG39</f>
        <v>0</v>
      </c>
      <c r="AI160" s="105">
        <f>'Other Opex'!AI39</f>
        <v>0</v>
      </c>
    </row>
    <row r="161" spans="2:35" outlineLevel="1" x14ac:dyDescent="0.25">
      <c r="B161" s="556" t="str">
        <f>'Line Items'!D$2411</f>
        <v>Other Operating Costs</v>
      </c>
      <c r="C161" s="556" t="str">
        <f>'Line Items'!D$2448</f>
        <v>Other Operating Costs: Other Staff Costs</v>
      </c>
      <c r="D161" s="139" t="str">
        <f>'Other Opex'!D40</f>
        <v>Pensions - admin fee</v>
      </c>
      <c r="E161" s="102"/>
      <c r="F161" s="140" t="str">
        <f>'Other Opex'!F40</f>
        <v>£000</v>
      </c>
      <c r="G161" s="103">
        <f>'Other Opex'!G40</f>
        <v>0</v>
      </c>
      <c r="H161" s="103">
        <f>'Other Opex'!H40</f>
        <v>0</v>
      </c>
      <c r="I161" s="103">
        <f>'Other Opex'!I40</f>
        <v>0</v>
      </c>
      <c r="J161" s="103">
        <f>'Other Opex'!J40</f>
        <v>0</v>
      </c>
      <c r="K161" s="103">
        <f>'Other Opex'!K40</f>
        <v>0</v>
      </c>
      <c r="L161" s="103">
        <f>'Other Opex'!L40</f>
        <v>0</v>
      </c>
      <c r="M161" s="103">
        <f>'Other Opex'!M40</f>
        <v>0</v>
      </c>
      <c r="N161" s="103">
        <f>'Other Opex'!N40</f>
        <v>0</v>
      </c>
      <c r="O161" s="103">
        <f>'Other Opex'!O40</f>
        <v>0</v>
      </c>
      <c r="P161" s="103">
        <f>'Other Opex'!P40</f>
        <v>0</v>
      </c>
      <c r="Q161" s="103">
        <f>'Other Opex'!Q40</f>
        <v>0</v>
      </c>
      <c r="R161" s="103">
        <f>'Other Opex'!R40</f>
        <v>0</v>
      </c>
      <c r="S161" s="103">
        <f>'Other Opex'!S40</f>
        <v>0</v>
      </c>
      <c r="T161" s="103">
        <f>'Other Opex'!T40</f>
        <v>0</v>
      </c>
      <c r="U161" s="103">
        <f>'Other Opex'!U40</f>
        <v>0</v>
      </c>
      <c r="V161" s="103">
        <f>'Other Opex'!V40</f>
        <v>0</v>
      </c>
      <c r="W161" s="103">
        <f>'Other Opex'!W40</f>
        <v>0</v>
      </c>
      <c r="X161" s="103">
        <f>'Other Opex'!X40</f>
        <v>0</v>
      </c>
      <c r="Y161" s="103">
        <f>'Other Opex'!Y40</f>
        <v>0</v>
      </c>
      <c r="Z161" s="103">
        <f>'Other Opex'!Z40</f>
        <v>0</v>
      </c>
      <c r="AA161" s="103">
        <f>'Other Opex'!AA40</f>
        <v>0</v>
      </c>
      <c r="AB161" s="103">
        <f>'Other Opex'!AB40</f>
        <v>0</v>
      </c>
      <c r="AC161" s="104">
        <f>'Other Opex'!AC40</f>
        <v>0</v>
      </c>
      <c r="AE161" s="105">
        <f>'Other Opex'!AE40</f>
        <v>0</v>
      </c>
      <c r="AG161" s="105">
        <f>'Other Opex'!AG40</f>
        <v>0</v>
      </c>
      <c r="AI161" s="105">
        <f>'Other Opex'!AI40</f>
        <v>0</v>
      </c>
    </row>
    <row r="162" spans="2:35" outlineLevel="1" x14ac:dyDescent="0.25">
      <c r="B162" s="556" t="str">
        <f>'Line Items'!D$2411</f>
        <v>Other Operating Costs</v>
      </c>
      <c r="C162" s="556" t="str">
        <f>'Line Items'!D$2448</f>
        <v>Other Operating Costs: Other Staff Costs</v>
      </c>
      <c r="D162" s="139" t="str">
        <f>'Other Opex'!D41</f>
        <v>FRS17</v>
      </c>
      <c r="E162" s="102"/>
      <c r="F162" s="140" t="str">
        <f>'Other Opex'!F41</f>
        <v>£000</v>
      </c>
      <c r="G162" s="103">
        <f>'Other Opex'!G41</f>
        <v>0</v>
      </c>
      <c r="H162" s="103">
        <f>'Other Opex'!H41</f>
        <v>0</v>
      </c>
      <c r="I162" s="103">
        <f>'Other Opex'!I41</f>
        <v>0</v>
      </c>
      <c r="J162" s="103">
        <f>'Other Opex'!J41</f>
        <v>0</v>
      </c>
      <c r="K162" s="103">
        <f>'Other Opex'!K41</f>
        <v>0</v>
      </c>
      <c r="L162" s="103">
        <f>'Other Opex'!L41</f>
        <v>0</v>
      </c>
      <c r="M162" s="103">
        <f>'Other Opex'!M41</f>
        <v>0</v>
      </c>
      <c r="N162" s="103">
        <f>'Other Opex'!N41</f>
        <v>0</v>
      </c>
      <c r="O162" s="103">
        <f>'Other Opex'!O41</f>
        <v>0</v>
      </c>
      <c r="P162" s="103">
        <f>'Other Opex'!P41</f>
        <v>0</v>
      </c>
      <c r="Q162" s="103">
        <f>'Other Opex'!Q41</f>
        <v>0</v>
      </c>
      <c r="R162" s="103">
        <f>'Other Opex'!R41</f>
        <v>0</v>
      </c>
      <c r="S162" s="103">
        <f>'Other Opex'!S41</f>
        <v>0</v>
      </c>
      <c r="T162" s="103">
        <f>'Other Opex'!T41</f>
        <v>0</v>
      </c>
      <c r="U162" s="103">
        <f>'Other Opex'!U41</f>
        <v>0</v>
      </c>
      <c r="V162" s="103">
        <f>'Other Opex'!V41</f>
        <v>0</v>
      </c>
      <c r="W162" s="103">
        <f>'Other Opex'!W41</f>
        <v>0</v>
      </c>
      <c r="X162" s="103">
        <f>'Other Opex'!X41</f>
        <v>0</v>
      </c>
      <c r="Y162" s="103">
        <f>'Other Opex'!Y41</f>
        <v>0</v>
      </c>
      <c r="Z162" s="103">
        <f>'Other Opex'!Z41</f>
        <v>0</v>
      </c>
      <c r="AA162" s="103">
        <f>'Other Opex'!AA41</f>
        <v>0</v>
      </c>
      <c r="AB162" s="103">
        <f>'Other Opex'!AB41</f>
        <v>0</v>
      </c>
      <c r="AC162" s="104">
        <f>'Other Opex'!AC41</f>
        <v>0</v>
      </c>
      <c r="AE162" s="105">
        <f>'Other Opex'!AE41</f>
        <v>0</v>
      </c>
      <c r="AG162" s="105">
        <f>'Other Opex'!AG41</f>
        <v>0</v>
      </c>
      <c r="AI162" s="105">
        <f>'Other Opex'!AI41</f>
        <v>0</v>
      </c>
    </row>
    <row r="163" spans="2:35" outlineLevel="1" x14ac:dyDescent="0.25">
      <c r="B163" s="556" t="str">
        <f>'Line Items'!D$2411</f>
        <v>Other Operating Costs</v>
      </c>
      <c r="C163" s="556" t="str">
        <f>'Line Items'!D$2448</f>
        <v>Other Operating Costs: Other Staff Costs</v>
      </c>
      <c r="D163" s="139" t="str">
        <f>'Other Opex'!D42</f>
        <v>Pensions advisor</v>
      </c>
      <c r="E163" s="102"/>
      <c r="F163" s="140" t="str">
        <f>'Other Opex'!F42</f>
        <v>£000</v>
      </c>
      <c r="G163" s="103">
        <f>'Other Opex'!G42</f>
        <v>0</v>
      </c>
      <c r="H163" s="103">
        <f>'Other Opex'!H42</f>
        <v>0</v>
      </c>
      <c r="I163" s="103">
        <f>'Other Opex'!I42</f>
        <v>0</v>
      </c>
      <c r="J163" s="103">
        <f>'Other Opex'!J42</f>
        <v>0</v>
      </c>
      <c r="K163" s="103">
        <f>'Other Opex'!K42</f>
        <v>0</v>
      </c>
      <c r="L163" s="103">
        <f>'Other Opex'!L42</f>
        <v>0</v>
      </c>
      <c r="M163" s="103">
        <f>'Other Opex'!M42</f>
        <v>0</v>
      </c>
      <c r="N163" s="103">
        <f>'Other Opex'!N42</f>
        <v>0</v>
      </c>
      <c r="O163" s="103">
        <f>'Other Opex'!O42</f>
        <v>0</v>
      </c>
      <c r="P163" s="103">
        <f>'Other Opex'!P42</f>
        <v>0</v>
      </c>
      <c r="Q163" s="103">
        <f>'Other Opex'!Q42</f>
        <v>0</v>
      </c>
      <c r="R163" s="103">
        <f>'Other Opex'!R42</f>
        <v>0</v>
      </c>
      <c r="S163" s="103">
        <f>'Other Opex'!S42</f>
        <v>0</v>
      </c>
      <c r="T163" s="103">
        <f>'Other Opex'!T42</f>
        <v>0</v>
      </c>
      <c r="U163" s="103">
        <f>'Other Opex'!U42</f>
        <v>0</v>
      </c>
      <c r="V163" s="103">
        <f>'Other Opex'!V42</f>
        <v>0</v>
      </c>
      <c r="W163" s="103">
        <f>'Other Opex'!W42</f>
        <v>0</v>
      </c>
      <c r="X163" s="103">
        <f>'Other Opex'!X42</f>
        <v>0</v>
      </c>
      <c r="Y163" s="103">
        <f>'Other Opex'!Y42</f>
        <v>0</v>
      </c>
      <c r="Z163" s="103">
        <f>'Other Opex'!Z42</f>
        <v>0</v>
      </c>
      <c r="AA163" s="103">
        <f>'Other Opex'!AA42</f>
        <v>0</v>
      </c>
      <c r="AB163" s="103">
        <f>'Other Opex'!AB42</f>
        <v>0</v>
      </c>
      <c r="AC163" s="104">
        <f>'Other Opex'!AC42</f>
        <v>0</v>
      </c>
      <c r="AE163" s="105">
        <f>'Other Opex'!AE42</f>
        <v>0</v>
      </c>
      <c r="AG163" s="105">
        <f>'Other Opex'!AG42</f>
        <v>0</v>
      </c>
      <c r="AI163" s="105">
        <f>'Other Opex'!AI42</f>
        <v>0</v>
      </c>
    </row>
    <row r="164" spans="2:35" outlineLevel="1" x14ac:dyDescent="0.25">
      <c r="B164" s="556" t="str">
        <f>'Line Items'!D$2411</f>
        <v>Other Operating Costs</v>
      </c>
      <c r="C164" s="556" t="str">
        <f>'Line Items'!D$2448</f>
        <v>Other Operating Costs: Other Staff Costs</v>
      </c>
      <c r="D164" s="139" t="str">
        <f>'Other Opex'!D43</f>
        <v>Agency and Casual Staff - Cleaning</v>
      </c>
      <c r="E164" s="102"/>
      <c r="F164" s="140" t="str">
        <f>'Other Opex'!F43</f>
        <v>£000</v>
      </c>
      <c r="G164" s="103">
        <f>'Other Opex'!G43</f>
        <v>0</v>
      </c>
      <c r="H164" s="103">
        <f>'Other Opex'!H43</f>
        <v>0</v>
      </c>
      <c r="I164" s="103">
        <f>'Other Opex'!I43</f>
        <v>0</v>
      </c>
      <c r="J164" s="103">
        <f>'Other Opex'!J43</f>
        <v>0</v>
      </c>
      <c r="K164" s="103">
        <f>'Other Opex'!K43</f>
        <v>0</v>
      </c>
      <c r="L164" s="103">
        <f>'Other Opex'!L43</f>
        <v>0</v>
      </c>
      <c r="M164" s="103">
        <f>'Other Opex'!M43</f>
        <v>0</v>
      </c>
      <c r="N164" s="103">
        <f>'Other Opex'!N43</f>
        <v>0</v>
      </c>
      <c r="O164" s="103">
        <f>'Other Opex'!O43</f>
        <v>0</v>
      </c>
      <c r="P164" s="103">
        <f>'Other Opex'!P43</f>
        <v>0</v>
      </c>
      <c r="Q164" s="103">
        <f>'Other Opex'!Q43</f>
        <v>0</v>
      </c>
      <c r="R164" s="103">
        <f>'Other Opex'!R43</f>
        <v>0</v>
      </c>
      <c r="S164" s="103">
        <f>'Other Opex'!S43</f>
        <v>0</v>
      </c>
      <c r="T164" s="103">
        <f>'Other Opex'!T43</f>
        <v>0</v>
      </c>
      <c r="U164" s="103">
        <f>'Other Opex'!U43</f>
        <v>0</v>
      </c>
      <c r="V164" s="103">
        <f>'Other Opex'!V43</f>
        <v>0</v>
      </c>
      <c r="W164" s="103">
        <f>'Other Opex'!W43</f>
        <v>0</v>
      </c>
      <c r="X164" s="103">
        <f>'Other Opex'!X43</f>
        <v>0</v>
      </c>
      <c r="Y164" s="103">
        <f>'Other Opex'!Y43</f>
        <v>0</v>
      </c>
      <c r="Z164" s="103">
        <f>'Other Opex'!Z43</f>
        <v>0</v>
      </c>
      <c r="AA164" s="103">
        <f>'Other Opex'!AA43</f>
        <v>0</v>
      </c>
      <c r="AB164" s="103">
        <f>'Other Opex'!AB43</f>
        <v>0</v>
      </c>
      <c r="AC164" s="104">
        <f>'Other Opex'!AC43</f>
        <v>0</v>
      </c>
      <c r="AE164" s="105">
        <f>'Other Opex'!AE43</f>
        <v>0</v>
      </c>
      <c r="AG164" s="105">
        <f>'Other Opex'!AG43</f>
        <v>0</v>
      </c>
      <c r="AI164" s="105">
        <f>'Other Opex'!AI43</f>
        <v>0</v>
      </c>
    </row>
    <row r="165" spans="2:35" outlineLevel="1" x14ac:dyDescent="0.25">
      <c r="B165" s="556" t="str">
        <f>'Line Items'!D$2411</f>
        <v>Other Operating Costs</v>
      </c>
      <c r="C165" s="556" t="str">
        <f>'Line Items'!D$2448</f>
        <v>Other Operating Costs: Other Staff Costs</v>
      </c>
      <c r="D165" s="139" t="str">
        <f>'Other Opex'!D44</f>
        <v>Agency and Casual Staff - Engineering</v>
      </c>
      <c r="E165" s="102"/>
      <c r="F165" s="140" t="str">
        <f>'Other Opex'!F44</f>
        <v>£000</v>
      </c>
      <c r="G165" s="103">
        <f>'Other Opex'!G44</f>
        <v>0</v>
      </c>
      <c r="H165" s="103">
        <f>'Other Opex'!H44</f>
        <v>0</v>
      </c>
      <c r="I165" s="103">
        <f>'Other Opex'!I44</f>
        <v>0</v>
      </c>
      <c r="J165" s="103">
        <f>'Other Opex'!J44</f>
        <v>0</v>
      </c>
      <c r="K165" s="103">
        <f>'Other Opex'!K44</f>
        <v>0</v>
      </c>
      <c r="L165" s="103">
        <f>'Other Opex'!L44</f>
        <v>0</v>
      </c>
      <c r="M165" s="103">
        <f>'Other Opex'!M44</f>
        <v>0</v>
      </c>
      <c r="N165" s="103">
        <f>'Other Opex'!N44</f>
        <v>0</v>
      </c>
      <c r="O165" s="103">
        <f>'Other Opex'!O44</f>
        <v>0</v>
      </c>
      <c r="P165" s="103">
        <f>'Other Opex'!P44</f>
        <v>0</v>
      </c>
      <c r="Q165" s="103">
        <f>'Other Opex'!Q44</f>
        <v>0</v>
      </c>
      <c r="R165" s="103">
        <f>'Other Opex'!R44</f>
        <v>0</v>
      </c>
      <c r="S165" s="103">
        <f>'Other Opex'!S44</f>
        <v>0</v>
      </c>
      <c r="T165" s="103">
        <f>'Other Opex'!T44</f>
        <v>0</v>
      </c>
      <c r="U165" s="103">
        <f>'Other Opex'!U44</f>
        <v>0</v>
      </c>
      <c r="V165" s="103">
        <f>'Other Opex'!V44</f>
        <v>0</v>
      </c>
      <c r="W165" s="103">
        <f>'Other Opex'!W44</f>
        <v>0</v>
      </c>
      <c r="X165" s="103">
        <f>'Other Opex'!X44</f>
        <v>0</v>
      </c>
      <c r="Y165" s="103">
        <f>'Other Opex'!Y44</f>
        <v>0</v>
      </c>
      <c r="Z165" s="103">
        <f>'Other Opex'!Z44</f>
        <v>0</v>
      </c>
      <c r="AA165" s="103">
        <f>'Other Opex'!AA44</f>
        <v>0</v>
      </c>
      <c r="AB165" s="103">
        <f>'Other Opex'!AB44</f>
        <v>0</v>
      </c>
      <c r="AC165" s="104">
        <f>'Other Opex'!AC44</f>
        <v>0</v>
      </c>
      <c r="AE165" s="105">
        <f>'Other Opex'!AE44</f>
        <v>0</v>
      </c>
      <c r="AG165" s="105">
        <f>'Other Opex'!AG44</f>
        <v>0</v>
      </c>
      <c r="AI165" s="105">
        <f>'Other Opex'!AI44</f>
        <v>0</v>
      </c>
    </row>
    <row r="166" spans="2:35" outlineLevel="1" x14ac:dyDescent="0.25">
      <c r="B166" s="556" t="str">
        <f>'Line Items'!D$2411</f>
        <v>Other Operating Costs</v>
      </c>
      <c r="C166" s="556" t="str">
        <f>'Line Items'!D$2448</f>
        <v>Other Operating Costs: Other Staff Costs</v>
      </c>
      <c r="D166" s="139" t="str">
        <f>'Other Opex'!D45</f>
        <v>Agency and Casual Staff - Customer Services</v>
      </c>
      <c r="E166" s="102"/>
      <c r="F166" s="140" t="str">
        <f>'Other Opex'!F45</f>
        <v>£000</v>
      </c>
      <c r="G166" s="103">
        <f>'Other Opex'!G45</f>
        <v>0</v>
      </c>
      <c r="H166" s="103">
        <f>'Other Opex'!H45</f>
        <v>0</v>
      </c>
      <c r="I166" s="103">
        <f>'Other Opex'!I45</f>
        <v>0</v>
      </c>
      <c r="J166" s="103">
        <f>'Other Opex'!J45</f>
        <v>0</v>
      </c>
      <c r="K166" s="103">
        <f>'Other Opex'!K45</f>
        <v>0</v>
      </c>
      <c r="L166" s="103">
        <f>'Other Opex'!L45</f>
        <v>0</v>
      </c>
      <c r="M166" s="103">
        <f>'Other Opex'!M45</f>
        <v>0</v>
      </c>
      <c r="N166" s="103">
        <f>'Other Opex'!N45</f>
        <v>0</v>
      </c>
      <c r="O166" s="103">
        <f>'Other Opex'!O45</f>
        <v>0</v>
      </c>
      <c r="P166" s="103">
        <f>'Other Opex'!P45</f>
        <v>0</v>
      </c>
      <c r="Q166" s="103">
        <f>'Other Opex'!Q45</f>
        <v>0</v>
      </c>
      <c r="R166" s="103">
        <f>'Other Opex'!R45</f>
        <v>0</v>
      </c>
      <c r="S166" s="103">
        <f>'Other Opex'!S45</f>
        <v>0</v>
      </c>
      <c r="T166" s="103">
        <f>'Other Opex'!T45</f>
        <v>0</v>
      </c>
      <c r="U166" s="103">
        <f>'Other Opex'!U45</f>
        <v>0</v>
      </c>
      <c r="V166" s="103">
        <f>'Other Opex'!V45</f>
        <v>0</v>
      </c>
      <c r="W166" s="103">
        <f>'Other Opex'!W45</f>
        <v>0</v>
      </c>
      <c r="X166" s="103">
        <f>'Other Opex'!X45</f>
        <v>0</v>
      </c>
      <c r="Y166" s="103">
        <f>'Other Opex'!Y45</f>
        <v>0</v>
      </c>
      <c r="Z166" s="103">
        <f>'Other Opex'!Z45</f>
        <v>0</v>
      </c>
      <c r="AA166" s="103">
        <f>'Other Opex'!AA45</f>
        <v>0</v>
      </c>
      <c r="AB166" s="103">
        <f>'Other Opex'!AB45</f>
        <v>0</v>
      </c>
      <c r="AC166" s="104">
        <f>'Other Opex'!AC45</f>
        <v>0</v>
      </c>
      <c r="AE166" s="105">
        <f>'Other Opex'!AE45</f>
        <v>0</v>
      </c>
      <c r="AG166" s="105">
        <f>'Other Opex'!AG45</f>
        <v>0</v>
      </c>
      <c r="AI166" s="105">
        <f>'Other Opex'!AI45</f>
        <v>0</v>
      </c>
    </row>
    <row r="167" spans="2:35" outlineLevel="1" x14ac:dyDescent="0.25">
      <c r="B167" s="556" t="str">
        <f>'Line Items'!D$2411</f>
        <v>Other Operating Costs</v>
      </c>
      <c r="C167" s="556" t="str">
        <f>'Line Items'!D$2448</f>
        <v>Other Operating Costs: Other Staff Costs</v>
      </c>
      <c r="D167" s="139" t="str">
        <f>'Other Opex'!D46</f>
        <v>Agency and Casual Staff - Revenue Protection</v>
      </c>
      <c r="E167" s="102"/>
      <c r="F167" s="140" t="str">
        <f>'Other Opex'!F46</f>
        <v>£000</v>
      </c>
      <c r="G167" s="103">
        <f>'Other Opex'!G46</f>
        <v>0</v>
      </c>
      <c r="H167" s="103">
        <f>'Other Opex'!H46</f>
        <v>0</v>
      </c>
      <c r="I167" s="103">
        <f>'Other Opex'!I46</f>
        <v>0</v>
      </c>
      <c r="J167" s="103">
        <f>'Other Opex'!J46</f>
        <v>0</v>
      </c>
      <c r="K167" s="103">
        <f>'Other Opex'!K46</f>
        <v>0</v>
      </c>
      <c r="L167" s="103">
        <f>'Other Opex'!L46</f>
        <v>0</v>
      </c>
      <c r="M167" s="103">
        <f>'Other Opex'!M46</f>
        <v>0</v>
      </c>
      <c r="N167" s="103">
        <f>'Other Opex'!N46</f>
        <v>0</v>
      </c>
      <c r="O167" s="103">
        <f>'Other Opex'!O46</f>
        <v>0</v>
      </c>
      <c r="P167" s="103">
        <f>'Other Opex'!P46</f>
        <v>0</v>
      </c>
      <c r="Q167" s="103">
        <f>'Other Opex'!Q46</f>
        <v>0</v>
      </c>
      <c r="R167" s="103">
        <f>'Other Opex'!R46</f>
        <v>0</v>
      </c>
      <c r="S167" s="103">
        <f>'Other Opex'!S46</f>
        <v>0</v>
      </c>
      <c r="T167" s="103">
        <f>'Other Opex'!T46</f>
        <v>0</v>
      </c>
      <c r="U167" s="103">
        <f>'Other Opex'!U46</f>
        <v>0</v>
      </c>
      <c r="V167" s="103">
        <f>'Other Opex'!V46</f>
        <v>0</v>
      </c>
      <c r="W167" s="103">
        <f>'Other Opex'!W46</f>
        <v>0</v>
      </c>
      <c r="X167" s="103">
        <f>'Other Opex'!X46</f>
        <v>0</v>
      </c>
      <c r="Y167" s="103">
        <f>'Other Opex'!Y46</f>
        <v>0</v>
      </c>
      <c r="Z167" s="103">
        <f>'Other Opex'!Z46</f>
        <v>0</v>
      </c>
      <c r="AA167" s="103">
        <f>'Other Opex'!AA46</f>
        <v>0</v>
      </c>
      <c r="AB167" s="103">
        <f>'Other Opex'!AB46</f>
        <v>0</v>
      </c>
      <c r="AC167" s="104">
        <f>'Other Opex'!AC46</f>
        <v>0</v>
      </c>
      <c r="AE167" s="105">
        <f>'Other Opex'!AE46</f>
        <v>0</v>
      </c>
      <c r="AG167" s="105">
        <f>'Other Opex'!AG46</f>
        <v>0</v>
      </c>
      <c r="AI167" s="105">
        <f>'Other Opex'!AI46</f>
        <v>0</v>
      </c>
    </row>
    <row r="168" spans="2:35" outlineLevel="1" x14ac:dyDescent="0.25">
      <c r="B168" s="556" t="str">
        <f>'Line Items'!D$2411</f>
        <v>Other Operating Costs</v>
      </c>
      <c r="C168" s="556" t="str">
        <f>'Line Items'!D$2448</f>
        <v>Other Operating Costs: Other Staff Costs</v>
      </c>
      <c r="D168" s="139" t="str">
        <f>'Other Opex'!D47</f>
        <v>Agency and Casual Staff - Management</v>
      </c>
      <c r="E168" s="102"/>
      <c r="F168" s="140" t="str">
        <f>'Other Opex'!F47</f>
        <v>£000</v>
      </c>
      <c r="G168" s="103">
        <f>'Other Opex'!G47</f>
        <v>0</v>
      </c>
      <c r="H168" s="103">
        <f>'Other Opex'!H47</f>
        <v>0</v>
      </c>
      <c r="I168" s="103">
        <f>'Other Opex'!I47</f>
        <v>0</v>
      </c>
      <c r="J168" s="103">
        <f>'Other Opex'!J47</f>
        <v>0</v>
      </c>
      <c r="K168" s="103">
        <f>'Other Opex'!K47</f>
        <v>0</v>
      </c>
      <c r="L168" s="103">
        <f>'Other Opex'!L47</f>
        <v>0</v>
      </c>
      <c r="M168" s="103">
        <f>'Other Opex'!M47</f>
        <v>0</v>
      </c>
      <c r="N168" s="103">
        <f>'Other Opex'!N47</f>
        <v>0</v>
      </c>
      <c r="O168" s="103">
        <f>'Other Opex'!O47</f>
        <v>0</v>
      </c>
      <c r="P168" s="103">
        <f>'Other Opex'!P47</f>
        <v>0</v>
      </c>
      <c r="Q168" s="103">
        <f>'Other Opex'!Q47</f>
        <v>0</v>
      </c>
      <c r="R168" s="103">
        <f>'Other Opex'!R47</f>
        <v>0</v>
      </c>
      <c r="S168" s="103">
        <f>'Other Opex'!S47</f>
        <v>0</v>
      </c>
      <c r="T168" s="103">
        <f>'Other Opex'!T47</f>
        <v>0</v>
      </c>
      <c r="U168" s="103">
        <f>'Other Opex'!U47</f>
        <v>0</v>
      </c>
      <c r="V168" s="103">
        <f>'Other Opex'!V47</f>
        <v>0</v>
      </c>
      <c r="W168" s="103">
        <f>'Other Opex'!W47</f>
        <v>0</v>
      </c>
      <c r="X168" s="103">
        <f>'Other Opex'!X47</f>
        <v>0</v>
      </c>
      <c r="Y168" s="103">
        <f>'Other Opex'!Y47</f>
        <v>0</v>
      </c>
      <c r="Z168" s="103">
        <f>'Other Opex'!Z47</f>
        <v>0</v>
      </c>
      <c r="AA168" s="103">
        <f>'Other Opex'!AA47</f>
        <v>0</v>
      </c>
      <c r="AB168" s="103">
        <f>'Other Opex'!AB47</f>
        <v>0</v>
      </c>
      <c r="AC168" s="104">
        <f>'Other Opex'!AC47</f>
        <v>0</v>
      </c>
      <c r="AE168" s="105">
        <f>'Other Opex'!AE47</f>
        <v>0</v>
      </c>
      <c r="AG168" s="105">
        <f>'Other Opex'!AG47</f>
        <v>0</v>
      </c>
      <c r="AI168" s="105">
        <f>'Other Opex'!AI47</f>
        <v>0</v>
      </c>
    </row>
    <row r="169" spans="2:35" outlineLevel="1" x14ac:dyDescent="0.25">
      <c r="B169" s="556" t="str">
        <f>'Line Items'!D$2411</f>
        <v>Other Operating Costs</v>
      </c>
      <c r="C169" s="556" t="str">
        <f>'Line Items'!D$2448</f>
        <v>Other Operating Costs: Other Staff Costs</v>
      </c>
      <c r="D169" s="139" t="str">
        <f>'Other Opex'!D48</f>
        <v>Agency and Casual Staff - Other</v>
      </c>
      <c r="E169" s="102"/>
      <c r="F169" s="140" t="str">
        <f>'Other Opex'!F48</f>
        <v>£000</v>
      </c>
      <c r="G169" s="103">
        <f>'Other Opex'!G48</f>
        <v>0</v>
      </c>
      <c r="H169" s="103">
        <f>'Other Opex'!H48</f>
        <v>0</v>
      </c>
      <c r="I169" s="103">
        <f>'Other Opex'!I48</f>
        <v>0</v>
      </c>
      <c r="J169" s="103">
        <f>'Other Opex'!J48</f>
        <v>0</v>
      </c>
      <c r="K169" s="103">
        <f>'Other Opex'!K48</f>
        <v>0</v>
      </c>
      <c r="L169" s="103">
        <f>'Other Opex'!L48</f>
        <v>0</v>
      </c>
      <c r="M169" s="103">
        <f>'Other Opex'!M48</f>
        <v>0</v>
      </c>
      <c r="N169" s="103">
        <f>'Other Opex'!N48</f>
        <v>0</v>
      </c>
      <c r="O169" s="103">
        <f>'Other Opex'!O48</f>
        <v>0</v>
      </c>
      <c r="P169" s="103">
        <f>'Other Opex'!P48</f>
        <v>0</v>
      </c>
      <c r="Q169" s="103">
        <f>'Other Opex'!Q48</f>
        <v>0</v>
      </c>
      <c r="R169" s="103">
        <f>'Other Opex'!R48</f>
        <v>0</v>
      </c>
      <c r="S169" s="103">
        <f>'Other Opex'!S48</f>
        <v>0</v>
      </c>
      <c r="T169" s="103">
        <f>'Other Opex'!T48</f>
        <v>0</v>
      </c>
      <c r="U169" s="103">
        <f>'Other Opex'!U48</f>
        <v>0</v>
      </c>
      <c r="V169" s="103">
        <f>'Other Opex'!V48</f>
        <v>0</v>
      </c>
      <c r="W169" s="103">
        <f>'Other Opex'!W48</f>
        <v>0</v>
      </c>
      <c r="X169" s="103">
        <f>'Other Opex'!X48</f>
        <v>0</v>
      </c>
      <c r="Y169" s="103">
        <f>'Other Opex'!Y48</f>
        <v>0</v>
      </c>
      <c r="Z169" s="103">
        <f>'Other Opex'!Z48</f>
        <v>0</v>
      </c>
      <c r="AA169" s="103">
        <f>'Other Opex'!AA48</f>
        <v>0</v>
      </c>
      <c r="AB169" s="103">
        <f>'Other Opex'!AB48</f>
        <v>0</v>
      </c>
      <c r="AC169" s="104">
        <f>'Other Opex'!AC48</f>
        <v>0</v>
      </c>
      <c r="AE169" s="105">
        <f>'Other Opex'!AE48</f>
        <v>0</v>
      </c>
      <c r="AG169" s="105">
        <f>'Other Opex'!AG48</f>
        <v>0</v>
      </c>
      <c r="AI169" s="105">
        <f>'Other Opex'!AI48</f>
        <v>0</v>
      </c>
    </row>
    <row r="170" spans="2:35" outlineLevel="1" x14ac:dyDescent="0.25">
      <c r="B170" s="556" t="str">
        <f>'Line Items'!D$2411</f>
        <v>Other Operating Costs</v>
      </c>
      <c r="C170" s="556" t="str">
        <f>'Line Items'!D$2448</f>
        <v>Other Operating Costs: Other Staff Costs</v>
      </c>
      <c r="D170" s="139" t="str">
        <f>'Other Opex'!D49</f>
        <v>Salary Recharges / Overlays</v>
      </c>
      <c r="E170" s="102"/>
      <c r="F170" s="140" t="str">
        <f>'Other Opex'!F49</f>
        <v>£000</v>
      </c>
      <c r="G170" s="103">
        <f>'Other Opex'!G49</f>
        <v>0</v>
      </c>
      <c r="H170" s="103">
        <f>'Other Opex'!H49</f>
        <v>0</v>
      </c>
      <c r="I170" s="103">
        <f>'Other Opex'!I49</f>
        <v>0</v>
      </c>
      <c r="J170" s="103">
        <f>'Other Opex'!J49</f>
        <v>0</v>
      </c>
      <c r="K170" s="103">
        <f>'Other Opex'!K49</f>
        <v>0</v>
      </c>
      <c r="L170" s="103">
        <f>'Other Opex'!L49</f>
        <v>0</v>
      </c>
      <c r="M170" s="103">
        <f>'Other Opex'!M49</f>
        <v>0</v>
      </c>
      <c r="N170" s="103">
        <f>'Other Opex'!N49</f>
        <v>0</v>
      </c>
      <c r="O170" s="103">
        <f>'Other Opex'!O49</f>
        <v>0</v>
      </c>
      <c r="P170" s="103">
        <f>'Other Opex'!P49</f>
        <v>0</v>
      </c>
      <c r="Q170" s="103">
        <f>'Other Opex'!Q49</f>
        <v>0</v>
      </c>
      <c r="R170" s="103">
        <f>'Other Opex'!R49</f>
        <v>0</v>
      </c>
      <c r="S170" s="103">
        <f>'Other Opex'!S49</f>
        <v>0</v>
      </c>
      <c r="T170" s="103">
        <f>'Other Opex'!T49</f>
        <v>0</v>
      </c>
      <c r="U170" s="103">
        <f>'Other Opex'!U49</f>
        <v>0</v>
      </c>
      <c r="V170" s="103">
        <f>'Other Opex'!V49</f>
        <v>0</v>
      </c>
      <c r="W170" s="103">
        <f>'Other Opex'!W49</f>
        <v>0</v>
      </c>
      <c r="X170" s="103">
        <f>'Other Opex'!X49</f>
        <v>0</v>
      </c>
      <c r="Y170" s="103">
        <f>'Other Opex'!Y49</f>
        <v>0</v>
      </c>
      <c r="Z170" s="103">
        <f>'Other Opex'!Z49</f>
        <v>0</v>
      </c>
      <c r="AA170" s="103">
        <f>'Other Opex'!AA49</f>
        <v>0</v>
      </c>
      <c r="AB170" s="103">
        <f>'Other Opex'!AB49</f>
        <v>0</v>
      </c>
      <c r="AC170" s="104">
        <f>'Other Opex'!AC49</f>
        <v>0</v>
      </c>
      <c r="AE170" s="105">
        <f>'Other Opex'!AE49</f>
        <v>0</v>
      </c>
      <c r="AG170" s="105">
        <f>'Other Opex'!AG49</f>
        <v>0</v>
      </c>
      <c r="AI170" s="105">
        <f>'Other Opex'!AI49</f>
        <v>0</v>
      </c>
    </row>
    <row r="171" spans="2:35" outlineLevel="1" x14ac:dyDescent="0.25">
      <c r="B171" s="556" t="str">
        <f>'Line Items'!D$2411</f>
        <v>Other Operating Costs</v>
      </c>
      <c r="C171" s="556" t="str">
        <f>'Line Items'!D$2448</f>
        <v>Other Operating Costs: Other Staff Costs</v>
      </c>
      <c r="D171" s="139" t="str">
        <f>'Other Opex'!D50</f>
        <v>Other Employee Benefits</v>
      </c>
      <c r="E171" s="102"/>
      <c r="F171" s="140" t="str">
        <f>'Other Opex'!F50</f>
        <v>£000</v>
      </c>
      <c r="G171" s="103">
        <f>'Other Opex'!G50</f>
        <v>0</v>
      </c>
      <c r="H171" s="103">
        <f>'Other Opex'!H50</f>
        <v>0</v>
      </c>
      <c r="I171" s="103">
        <f>'Other Opex'!I50</f>
        <v>0</v>
      </c>
      <c r="J171" s="103">
        <f>'Other Opex'!J50</f>
        <v>0</v>
      </c>
      <c r="K171" s="103">
        <f>'Other Opex'!K50</f>
        <v>0</v>
      </c>
      <c r="L171" s="103">
        <f>'Other Opex'!L50</f>
        <v>0</v>
      </c>
      <c r="M171" s="103">
        <f>'Other Opex'!M50</f>
        <v>0</v>
      </c>
      <c r="N171" s="103">
        <f>'Other Opex'!N50</f>
        <v>0</v>
      </c>
      <c r="O171" s="103">
        <f>'Other Opex'!O50</f>
        <v>0</v>
      </c>
      <c r="P171" s="103">
        <f>'Other Opex'!P50</f>
        <v>0</v>
      </c>
      <c r="Q171" s="103">
        <f>'Other Opex'!Q50</f>
        <v>0</v>
      </c>
      <c r="R171" s="103">
        <f>'Other Opex'!R50</f>
        <v>0</v>
      </c>
      <c r="S171" s="103">
        <f>'Other Opex'!S50</f>
        <v>0</v>
      </c>
      <c r="T171" s="103">
        <f>'Other Opex'!T50</f>
        <v>0</v>
      </c>
      <c r="U171" s="103">
        <f>'Other Opex'!U50</f>
        <v>0</v>
      </c>
      <c r="V171" s="103">
        <f>'Other Opex'!V50</f>
        <v>0</v>
      </c>
      <c r="W171" s="103">
        <f>'Other Opex'!W50</f>
        <v>0</v>
      </c>
      <c r="X171" s="103">
        <f>'Other Opex'!X50</f>
        <v>0</v>
      </c>
      <c r="Y171" s="103">
        <f>'Other Opex'!Y50</f>
        <v>0</v>
      </c>
      <c r="Z171" s="103">
        <f>'Other Opex'!Z50</f>
        <v>0</v>
      </c>
      <c r="AA171" s="103">
        <f>'Other Opex'!AA50</f>
        <v>0</v>
      </c>
      <c r="AB171" s="103">
        <f>'Other Opex'!AB50</f>
        <v>0</v>
      </c>
      <c r="AC171" s="104">
        <f>'Other Opex'!AC50</f>
        <v>0</v>
      </c>
      <c r="AE171" s="105">
        <f>'Other Opex'!AE50</f>
        <v>0</v>
      </c>
      <c r="AG171" s="105">
        <f>'Other Opex'!AG50</f>
        <v>0</v>
      </c>
      <c r="AI171" s="105">
        <f>'Other Opex'!AI50</f>
        <v>0</v>
      </c>
    </row>
    <row r="172" spans="2:35" outlineLevel="1" x14ac:dyDescent="0.25">
      <c r="B172" s="556" t="str">
        <f>'Line Items'!D$2411</f>
        <v>Other Operating Costs</v>
      </c>
      <c r="C172" s="556" t="str">
        <f>'Line Items'!D$2448</f>
        <v>Other Operating Costs: Other Staff Costs</v>
      </c>
      <c r="D172" s="139" t="str">
        <f>'Other Opex'!D51</f>
        <v>Gifts</v>
      </c>
      <c r="E172" s="102"/>
      <c r="F172" s="140" t="str">
        <f>'Other Opex'!F51</f>
        <v>£000</v>
      </c>
      <c r="G172" s="103">
        <f>'Other Opex'!G51</f>
        <v>0</v>
      </c>
      <c r="H172" s="103">
        <f>'Other Opex'!H51</f>
        <v>0</v>
      </c>
      <c r="I172" s="103">
        <f>'Other Opex'!I51</f>
        <v>0</v>
      </c>
      <c r="J172" s="103">
        <f>'Other Opex'!J51</f>
        <v>0</v>
      </c>
      <c r="K172" s="103">
        <f>'Other Opex'!K51</f>
        <v>0</v>
      </c>
      <c r="L172" s="103">
        <f>'Other Opex'!L51</f>
        <v>0</v>
      </c>
      <c r="M172" s="103">
        <f>'Other Opex'!M51</f>
        <v>0</v>
      </c>
      <c r="N172" s="103">
        <f>'Other Opex'!N51</f>
        <v>0</v>
      </c>
      <c r="O172" s="103">
        <f>'Other Opex'!O51</f>
        <v>0</v>
      </c>
      <c r="P172" s="103">
        <f>'Other Opex'!P51</f>
        <v>0</v>
      </c>
      <c r="Q172" s="103">
        <f>'Other Opex'!Q51</f>
        <v>0</v>
      </c>
      <c r="R172" s="103">
        <f>'Other Opex'!R51</f>
        <v>0</v>
      </c>
      <c r="S172" s="103">
        <f>'Other Opex'!S51</f>
        <v>0</v>
      </c>
      <c r="T172" s="103">
        <f>'Other Opex'!T51</f>
        <v>0</v>
      </c>
      <c r="U172" s="103">
        <f>'Other Opex'!U51</f>
        <v>0</v>
      </c>
      <c r="V172" s="103">
        <f>'Other Opex'!V51</f>
        <v>0</v>
      </c>
      <c r="W172" s="103">
        <f>'Other Opex'!W51</f>
        <v>0</v>
      </c>
      <c r="X172" s="103">
        <f>'Other Opex'!X51</f>
        <v>0</v>
      </c>
      <c r="Y172" s="103">
        <f>'Other Opex'!Y51</f>
        <v>0</v>
      </c>
      <c r="Z172" s="103">
        <f>'Other Opex'!Z51</f>
        <v>0</v>
      </c>
      <c r="AA172" s="103">
        <f>'Other Opex'!AA51</f>
        <v>0</v>
      </c>
      <c r="AB172" s="103">
        <f>'Other Opex'!AB51</f>
        <v>0</v>
      </c>
      <c r="AC172" s="104">
        <f>'Other Opex'!AC51</f>
        <v>0</v>
      </c>
      <c r="AE172" s="105">
        <f>'Other Opex'!AE51</f>
        <v>0</v>
      </c>
      <c r="AG172" s="105">
        <f>'Other Opex'!AG51</f>
        <v>0</v>
      </c>
      <c r="AI172" s="105">
        <f>'Other Opex'!AI51</f>
        <v>0</v>
      </c>
    </row>
    <row r="173" spans="2:35" outlineLevel="1" x14ac:dyDescent="0.25">
      <c r="B173" s="556" t="str">
        <f>'Line Items'!D$2411</f>
        <v>Other Operating Costs</v>
      </c>
      <c r="C173" s="556" t="str">
        <f>'Line Items'!D$2448</f>
        <v>Other Operating Costs: Other Staff Costs</v>
      </c>
      <c r="D173" s="139" t="str">
        <f>'Other Opex'!D52</f>
        <v>Apprenticeship Levy</v>
      </c>
      <c r="E173" s="102"/>
      <c r="F173" s="140" t="str">
        <f>'Other Opex'!F52</f>
        <v>£000</v>
      </c>
      <c r="G173" s="103">
        <f>'Other Opex'!G52</f>
        <v>0</v>
      </c>
      <c r="H173" s="103">
        <f>'Other Opex'!H52</f>
        <v>0</v>
      </c>
      <c r="I173" s="103">
        <f>'Other Opex'!I52</f>
        <v>0</v>
      </c>
      <c r="J173" s="103">
        <f>'Other Opex'!J52</f>
        <v>0</v>
      </c>
      <c r="K173" s="103">
        <f>'Other Opex'!K52</f>
        <v>0</v>
      </c>
      <c r="L173" s="103">
        <f>'Other Opex'!L52</f>
        <v>0</v>
      </c>
      <c r="M173" s="103">
        <f>'Other Opex'!M52</f>
        <v>0</v>
      </c>
      <c r="N173" s="103">
        <f>'Other Opex'!N52</f>
        <v>0</v>
      </c>
      <c r="O173" s="103">
        <f>'Other Opex'!O52</f>
        <v>0</v>
      </c>
      <c r="P173" s="103">
        <f>'Other Opex'!P52</f>
        <v>0</v>
      </c>
      <c r="Q173" s="103">
        <f>'Other Opex'!Q52</f>
        <v>0</v>
      </c>
      <c r="R173" s="103">
        <f>'Other Opex'!R52</f>
        <v>0</v>
      </c>
      <c r="S173" s="103">
        <f>'Other Opex'!S52</f>
        <v>0</v>
      </c>
      <c r="T173" s="103">
        <f>'Other Opex'!T52</f>
        <v>0</v>
      </c>
      <c r="U173" s="103">
        <f>'Other Opex'!U52</f>
        <v>0</v>
      </c>
      <c r="V173" s="103">
        <f>'Other Opex'!V52</f>
        <v>0</v>
      </c>
      <c r="W173" s="103">
        <f>'Other Opex'!W52</f>
        <v>0</v>
      </c>
      <c r="X173" s="103">
        <f>'Other Opex'!X52</f>
        <v>0</v>
      </c>
      <c r="Y173" s="103">
        <f>'Other Opex'!Y52</f>
        <v>0</v>
      </c>
      <c r="Z173" s="103">
        <f>'Other Opex'!Z52</f>
        <v>0</v>
      </c>
      <c r="AA173" s="103">
        <f>'Other Opex'!AA52</f>
        <v>0</v>
      </c>
      <c r="AB173" s="103">
        <f>'Other Opex'!AB52</f>
        <v>0</v>
      </c>
      <c r="AC173" s="104">
        <f>'Other Opex'!AC52</f>
        <v>0</v>
      </c>
      <c r="AE173" s="105">
        <f>'Other Opex'!AE52</f>
        <v>0</v>
      </c>
      <c r="AG173" s="105">
        <f>'Other Opex'!AG52</f>
        <v>0</v>
      </c>
      <c r="AI173" s="105">
        <f>'Other Opex'!AI52</f>
        <v>0</v>
      </c>
    </row>
    <row r="174" spans="2:35" outlineLevel="1" x14ac:dyDescent="0.25">
      <c r="B174" s="556" t="str">
        <f>'Line Items'!D$2411</f>
        <v>Other Operating Costs</v>
      </c>
      <c r="C174" s="556" t="str">
        <f>'Line Items'!D$2448</f>
        <v>Other Operating Costs: Other Staff Costs</v>
      </c>
      <c r="D174" s="139" t="str">
        <f>'Other Opex'!D53</f>
        <v>[Other Staff Costs Line 37]</v>
      </c>
      <c r="E174" s="102"/>
      <c r="F174" s="140" t="str">
        <f>'Other Opex'!F53</f>
        <v>£000</v>
      </c>
      <c r="G174" s="103">
        <f>'Other Opex'!G53</f>
        <v>0</v>
      </c>
      <c r="H174" s="103">
        <f>'Other Opex'!H53</f>
        <v>0</v>
      </c>
      <c r="I174" s="103">
        <f>'Other Opex'!I53</f>
        <v>0</v>
      </c>
      <c r="J174" s="103">
        <f>'Other Opex'!J53</f>
        <v>0</v>
      </c>
      <c r="K174" s="103">
        <f>'Other Opex'!K53</f>
        <v>0</v>
      </c>
      <c r="L174" s="103">
        <f>'Other Opex'!L53</f>
        <v>0</v>
      </c>
      <c r="M174" s="103">
        <f>'Other Opex'!M53</f>
        <v>0</v>
      </c>
      <c r="N174" s="103">
        <f>'Other Opex'!N53</f>
        <v>0</v>
      </c>
      <c r="O174" s="103">
        <f>'Other Opex'!O53</f>
        <v>0</v>
      </c>
      <c r="P174" s="103">
        <f>'Other Opex'!P53</f>
        <v>0</v>
      </c>
      <c r="Q174" s="103">
        <f>'Other Opex'!Q53</f>
        <v>0</v>
      </c>
      <c r="R174" s="103">
        <f>'Other Opex'!R53</f>
        <v>0</v>
      </c>
      <c r="S174" s="103">
        <f>'Other Opex'!S53</f>
        <v>0</v>
      </c>
      <c r="T174" s="103">
        <f>'Other Opex'!T53</f>
        <v>0</v>
      </c>
      <c r="U174" s="103">
        <f>'Other Opex'!U53</f>
        <v>0</v>
      </c>
      <c r="V174" s="103">
        <f>'Other Opex'!V53</f>
        <v>0</v>
      </c>
      <c r="W174" s="103">
        <f>'Other Opex'!W53</f>
        <v>0</v>
      </c>
      <c r="X174" s="103">
        <f>'Other Opex'!X53</f>
        <v>0</v>
      </c>
      <c r="Y174" s="103">
        <f>'Other Opex'!Y53</f>
        <v>0</v>
      </c>
      <c r="Z174" s="103">
        <f>'Other Opex'!Z53</f>
        <v>0</v>
      </c>
      <c r="AA174" s="103">
        <f>'Other Opex'!AA53</f>
        <v>0</v>
      </c>
      <c r="AB174" s="103">
        <f>'Other Opex'!AB53</f>
        <v>0</v>
      </c>
      <c r="AC174" s="104">
        <f>'Other Opex'!AC53</f>
        <v>0</v>
      </c>
      <c r="AE174" s="105">
        <f>'Other Opex'!AE53</f>
        <v>0</v>
      </c>
      <c r="AG174" s="105">
        <f>'Other Opex'!AG53</f>
        <v>0</v>
      </c>
      <c r="AI174" s="105">
        <f>'Other Opex'!AI53</f>
        <v>0</v>
      </c>
    </row>
    <row r="175" spans="2:35" outlineLevel="1" x14ac:dyDescent="0.25">
      <c r="B175" s="556" t="str">
        <f>'Line Items'!D$2411</f>
        <v>Other Operating Costs</v>
      </c>
      <c r="C175" s="556" t="str">
        <f>'Line Items'!D$2448</f>
        <v>Other Operating Costs: Other Staff Costs</v>
      </c>
      <c r="D175" s="139" t="str">
        <f>'Other Opex'!D54</f>
        <v>[Other Staff Costs Line 38]</v>
      </c>
      <c r="E175" s="102"/>
      <c r="F175" s="140" t="str">
        <f>'Other Opex'!F54</f>
        <v>£000</v>
      </c>
      <c r="G175" s="103">
        <f>'Other Opex'!G54</f>
        <v>0</v>
      </c>
      <c r="H175" s="103">
        <f>'Other Opex'!H54</f>
        <v>0</v>
      </c>
      <c r="I175" s="103">
        <f>'Other Opex'!I54</f>
        <v>0</v>
      </c>
      <c r="J175" s="103">
        <f>'Other Opex'!J54</f>
        <v>0</v>
      </c>
      <c r="K175" s="103">
        <f>'Other Opex'!K54</f>
        <v>0</v>
      </c>
      <c r="L175" s="103">
        <f>'Other Opex'!L54</f>
        <v>0</v>
      </c>
      <c r="M175" s="103">
        <f>'Other Opex'!M54</f>
        <v>0</v>
      </c>
      <c r="N175" s="103">
        <f>'Other Opex'!N54</f>
        <v>0</v>
      </c>
      <c r="O175" s="103">
        <f>'Other Opex'!O54</f>
        <v>0</v>
      </c>
      <c r="P175" s="103">
        <f>'Other Opex'!P54</f>
        <v>0</v>
      </c>
      <c r="Q175" s="103">
        <f>'Other Opex'!Q54</f>
        <v>0</v>
      </c>
      <c r="R175" s="103">
        <f>'Other Opex'!R54</f>
        <v>0</v>
      </c>
      <c r="S175" s="103">
        <f>'Other Opex'!S54</f>
        <v>0</v>
      </c>
      <c r="T175" s="103">
        <f>'Other Opex'!T54</f>
        <v>0</v>
      </c>
      <c r="U175" s="103">
        <f>'Other Opex'!U54</f>
        <v>0</v>
      </c>
      <c r="V175" s="103">
        <f>'Other Opex'!V54</f>
        <v>0</v>
      </c>
      <c r="W175" s="103">
        <f>'Other Opex'!W54</f>
        <v>0</v>
      </c>
      <c r="X175" s="103">
        <f>'Other Opex'!X54</f>
        <v>0</v>
      </c>
      <c r="Y175" s="103">
        <f>'Other Opex'!Y54</f>
        <v>0</v>
      </c>
      <c r="Z175" s="103">
        <f>'Other Opex'!Z54</f>
        <v>0</v>
      </c>
      <c r="AA175" s="103">
        <f>'Other Opex'!AA54</f>
        <v>0</v>
      </c>
      <c r="AB175" s="103">
        <f>'Other Opex'!AB54</f>
        <v>0</v>
      </c>
      <c r="AC175" s="104">
        <f>'Other Opex'!AC54</f>
        <v>0</v>
      </c>
      <c r="AE175" s="105">
        <f>'Other Opex'!AE54</f>
        <v>0</v>
      </c>
      <c r="AG175" s="105">
        <f>'Other Opex'!AG54</f>
        <v>0</v>
      </c>
      <c r="AI175" s="105">
        <f>'Other Opex'!AI54</f>
        <v>0</v>
      </c>
    </row>
    <row r="176" spans="2:35" outlineLevel="1" x14ac:dyDescent="0.25">
      <c r="B176" s="556" t="str">
        <f>'Line Items'!D$2411</f>
        <v>Other Operating Costs</v>
      </c>
      <c r="C176" s="556" t="str">
        <f>'Line Items'!D$2448</f>
        <v>Other Operating Costs: Other Staff Costs</v>
      </c>
      <c r="D176" s="139" t="str">
        <f>'Other Opex'!D55</f>
        <v>[Other Staff Costs Line 39]</v>
      </c>
      <c r="E176" s="102"/>
      <c r="F176" s="140" t="str">
        <f>'Other Opex'!F55</f>
        <v>£000</v>
      </c>
      <c r="G176" s="103">
        <f>'Other Opex'!G55</f>
        <v>0</v>
      </c>
      <c r="H176" s="103">
        <f>'Other Opex'!H55</f>
        <v>0</v>
      </c>
      <c r="I176" s="103">
        <f>'Other Opex'!I55</f>
        <v>0</v>
      </c>
      <c r="J176" s="103">
        <f>'Other Opex'!J55</f>
        <v>0</v>
      </c>
      <c r="K176" s="103">
        <f>'Other Opex'!K55</f>
        <v>0</v>
      </c>
      <c r="L176" s="103">
        <f>'Other Opex'!L55</f>
        <v>0</v>
      </c>
      <c r="M176" s="103">
        <f>'Other Opex'!M55</f>
        <v>0</v>
      </c>
      <c r="N176" s="103">
        <f>'Other Opex'!N55</f>
        <v>0</v>
      </c>
      <c r="O176" s="103">
        <f>'Other Opex'!O55</f>
        <v>0</v>
      </c>
      <c r="P176" s="103">
        <f>'Other Opex'!P55</f>
        <v>0</v>
      </c>
      <c r="Q176" s="103">
        <f>'Other Opex'!Q55</f>
        <v>0</v>
      </c>
      <c r="R176" s="103">
        <f>'Other Opex'!R55</f>
        <v>0</v>
      </c>
      <c r="S176" s="103">
        <f>'Other Opex'!S55</f>
        <v>0</v>
      </c>
      <c r="T176" s="103">
        <f>'Other Opex'!T55</f>
        <v>0</v>
      </c>
      <c r="U176" s="103">
        <f>'Other Opex'!U55</f>
        <v>0</v>
      </c>
      <c r="V176" s="103">
        <f>'Other Opex'!V55</f>
        <v>0</v>
      </c>
      <c r="W176" s="103">
        <f>'Other Opex'!W55</f>
        <v>0</v>
      </c>
      <c r="X176" s="103">
        <f>'Other Opex'!X55</f>
        <v>0</v>
      </c>
      <c r="Y176" s="103">
        <f>'Other Opex'!Y55</f>
        <v>0</v>
      </c>
      <c r="Z176" s="103">
        <f>'Other Opex'!Z55</f>
        <v>0</v>
      </c>
      <c r="AA176" s="103">
        <f>'Other Opex'!AA55</f>
        <v>0</v>
      </c>
      <c r="AB176" s="103">
        <f>'Other Opex'!AB55</f>
        <v>0</v>
      </c>
      <c r="AC176" s="104">
        <f>'Other Opex'!AC55</f>
        <v>0</v>
      </c>
      <c r="AE176" s="105">
        <f>'Other Opex'!AE55</f>
        <v>0</v>
      </c>
      <c r="AG176" s="105">
        <f>'Other Opex'!AG55</f>
        <v>0</v>
      </c>
      <c r="AI176" s="105">
        <f>'Other Opex'!AI55</f>
        <v>0</v>
      </c>
    </row>
    <row r="177" spans="2:35" outlineLevel="1" x14ac:dyDescent="0.25">
      <c r="B177" s="556" t="str">
        <f>'Line Items'!D$2411</f>
        <v>Other Operating Costs</v>
      </c>
      <c r="C177" s="556" t="str">
        <f>'Line Items'!D$2448</f>
        <v>Other Operating Costs: Other Staff Costs</v>
      </c>
      <c r="D177" s="139" t="str">
        <f>'Other Opex'!D56</f>
        <v>[Other Staff Costs Line 40]</v>
      </c>
      <c r="E177" s="102"/>
      <c r="F177" s="140" t="str">
        <f>'Other Opex'!F56</f>
        <v>£000</v>
      </c>
      <c r="G177" s="103">
        <f>'Other Opex'!G56</f>
        <v>0</v>
      </c>
      <c r="H177" s="103">
        <f>'Other Opex'!H56</f>
        <v>0</v>
      </c>
      <c r="I177" s="103">
        <f>'Other Opex'!I56</f>
        <v>0</v>
      </c>
      <c r="J177" s="103">
        <f>'Other Opex'!J56</f>
        <v>0</v>
      </c>
      <c r="K177" s="103">
        <f>'Other Opex'!K56</f>
        <v>0</v>
      </c>
      <c r="L177" s="103">
        <f>'Other Opex'!L56</f>
        <v>0</v>
      </c>
      <c r="M177" s="103">
        <f>'Other Opex'!M56</f>
        <v>0</v>
      </c>
      <c r="N177" s="103">
        <f>'Other Opex'!N56</f>
        <v>0</v>
      </c>
      <c r="O177" s="103">
        <f>'Other Opex'!O56</f>
        <v>0</v>
      </c>
      <c r="P177" s="103">
        <f>'Other Opex'!P56</f>
        <v>0</v>
      </c>
      <c r="Q177" s="103">
        <f>'Other Opex'!Q56</f>
        <v>0</v>
      </c>
      <c r="R177" s="103">
        <f>'Other Opex'!R56</f>
        <v>0</v>
      </c>
      <c r="S177" s="103">
        <f>'Other Opex'!S56</f>
        <v>0</v>
      </c>
      <c r="T177" s="103">
        <f>'Other Opex'!T56</f>
        <v>0</v>
      </c>
      <c r="U177" s="103">
        <f>'Other Opex'!U56</f>
        <v>0</v>
      </c>
      <c r="V177" s="103">
        <f>'Other Opex'!V56</f>
        <v>0</v>
      </c>
      <c r="W177" s="103">
        <f>'Other Opex'!W56</f>
        <v>0</v>
      </c>
      <c r="X177" s="103">
        <f>'Other Opex'!X56</f>
        <v>0</v>
      </c>
      <c r="Y177" s="103">
        <f>'Other Opex'!Y56</f>
        <v>0</v>
      </c>
      <c r="Z177" s="103">
        <f>'Other Opex'!Z56</f>
        <v>0</v>
      </c>
      <c r="AA177" s="103">
        <f>'Other Opex'!AA56</f>
        <v>0</v>
      </c>
      <c r="AB177" s="103">
        <f>'Other Opex'!AB56</f>
        <v>0</v>
      </c>
      <c r="AC177" s="104">
        <f>'Other Opex'!AC56</f>
        <v>0</v>
      </c>
      <c r="AE177" s="105">
        <f>'Other Opex'!AE56</f>
        <v>0</v>
      </c>
      <c r="AG177" s="105">
        <f>'Other Opex'!AG56</f>
        <v>0</v>
      </c>
      <c r="AI177" s="105">
        <f>'Other Opex'!AI56</f>
        <v>0</v>
      </c>
    </row>
    <row r="178" spans="2:35" outlineLevel="1" x14ac:dyDescent="0.25">
      <c r="B178" s="556" t="str">
        <f>'Line Items'!D$2411</f>
        <v>Other Operating Costs</v>
      </c>
      <c r="C178" s="556" t="str">
        <f>'Line Items'!D$2448</f>
        <v>Other Operating Costs: Other Staff Costs</v>
      </c>
      <c r="D178" s="139" t="str">
        <f>'Other Opex'!D57</f>
        <v>[Other Staff Costs Line 41]</v>
      </c>
      <c r="E178" s="102"/>
      <c r="F178" s="140" t="str">
        <f>'Other Opex'!F57</f>
        <v>£000</v>
      </c>
      <c r="G178" s="103">
        <f>'Other Opex'!G57</f>
        <v>0</v>
      </c>
      <c r="H178" s="103">
        <f>'Other Opex'!H57</f>
        <v>0</v>
      </c>
      <c r="I178" s="103">
        <f>'Other Opex'!I57</f>
        <v>0</v>
      </c>
      <c r="J178" s="103">
        <f>'Other Opex'!J57</f>
        <v>0</v>
      </c>
      <c r="K178" s="103">
        <f>'Other Opex'!K57</f>
        <v>0</v>
      </c>
      <c r="L178" s="103">
        <f>'Other Opex'!L57</f>
        <v>0</v>
      </c>
      <c r="M178" s="103">
        <f>'Other Opex'!M57</f>
        <v>0</v>
      </c>
      <c r="N178" s="103">
        <f>'Other Opex'!N57</f>
        <v>0</v>
      </c>
      <c r="O178" s="103">
        <f>'Other Opex'!O57</f>
        <v>0</v>
      </c>
      <c r="P178" s="103">
        <f>'Other Opex'!P57</f>
        <v>0</v>
      </c>
      <c r="Q178" s="103">
        <f>'Other Opex'!Q57</f>
        <v>0</v>
      </c>
      <c r="R178" s="103">
        <f>'Other Opex'!R57</f>
        <v>0</v>
      </c>
      <c r="S178" s="103">
        <f>'Other Opex'!S57</f>
        <v>0</v>
      </c>
      <c r="T178" s="103">
        <f>'Other Opex'!T57</f>
        <v>0</v>
      </c>
      <c r="U178" s="103">
        <f>'Other Opex'!U57</f>
        <v>0</v>
      </c>
      <c r="V178" s="103">
        <f>'Other Opex'!V57</f>
        <v>0</v>
      </c>
      <c r="W178" s="103">
        <f>'Other Opex'!W57</f>
        <v>0</v>
      </c>
      <c r="X178" s="103">
        <f>'Other Opex'!X57</f>
        <v>0</v>
      </c>
      <c r="Y178" s="103">
        <f>'Other Opex'!Y57</f>
        <v>0</v>
      </c>
      <c r="Z178" s="103">
        <f>'Other Opex'!Z57</f>
        <v>0</v>
      </c>
      <c r="AA178" s="103">
        <f>'Other Opex'!AA57</f>
        <v>0</v>
      </c>
      <c r="AB178" s="103">
        <f>'Other Opex'!AB57</f>
        <v>0</v>
      </c>
      <c r="AC178" s="104">
        <f>'Other Opex'!AC57</f>
        <v>0</v>
      </c>
      <c r="AE178" s="105">
        <f>'Other Opex'!AE57</f>
        <v>0</v>
      </c>
      <c r="AG178" s="105">
        <f>'Other Opex'!AG57</f>
        <v>0</v>
      </c>
      <c r="AI178" s="105">
        <f>'Other Opex'!AI57</f>
        <v>0</v>
      </c>
    </row>
    <row r="179" spans="2:35" outlineLevel="1" x14ac:dyDescent="0.25">
      <c r="B179" s="556" t="str">
        <f>'Line Items'!D$2411</f>
        <v>Other Operating Costs</v>
      </c>
      <c r="C179" s="556" t="str">
        <f>'Line Items'!D$2448</f>
        <v>Other Operating Costs: Other Staff Costs</v>
      </c>
      <c r="D179" s="139" t="str">
        <f>'Other Opex'!D58</f>
        <v>[Other Staff Costs Line 42]</v>
      </c>
      <c r="E179" s="102"/>
      <c r="F179" s="140" t="str">
        <f>'Other Opex'!F58</f>
        <v>£000</v>
      </c>
      <c r="G179" s="103">
        <f>'Other Opex'!G58</f>
        <v>0</v>
      </c>
      <c r="H179" s="103">
        <f>'Other Opex'!H58</f>
        <v>0</v>
      </c>
      <c r="I179" s="103">
        <f>'Other Opex'!I58</f>
        <v>0</v>
      </c>
      <c r="J179" s="103">
        <f>'Other Opex'!J58</f>
        <v>0</v>
      </c>
      <c r="K179" s="103">
        <f>'Other Opex'!K58</f>
        <v>0</v>
      </c>
      <c r="L179" s="103">
        <f>'Other Opex'!L58</f>
        <v>0</v>
      </c>
      <c r="M179" s="103">
        <f>'Other Opex'!M58</f>
        <v>0</v>
      </c>
      <c r="N179" s="103">
        <f>'Other Opex'!N58</f>
        <v>0</v>
      </c>
      <c r="O179" s="103">
        <f>'Other Opex'!O58</f>
        <v>0</v>
      </c>
      <c r="P179" s="103">
        <f>'Other Opex'!P58</f>
        <v>0</v>
      </c>
      <c r="Q179" s="103">
        <f>'Other Opex'!Q58</f>
        <v>0</v>
      </c>
      <c r="R179" s="103">
        <f>'Other Opex'!R58</f>
        <v>0</v>
      </c>
      <c r="S179" s="103">
        <f>'Other Opex'!S58</f>
        <v>0</v>
      </c>
      <c r="T179" s="103">
        <f>'Other Opex'!T58</f>
        <v>0</v>
      </c>
      <c r="U179" s="103">
        <f>'Other Opex'!U58</f>
        <v>0</v>
      </c>
      <c r="V179" s="103">
        <f>'Other Opex'!V58</f>
        <v>0</v>
      </c>
      <c r="W179" s="103">
        <f>'Other Opex'!W58</f>
        <v>0</v>
      </c>
      <c r="X179" s="103">
        <f>'Other Opex'!X58</f>
        <v>0</v>
      </c>
      <c r="Y179" s="103">
        <f>'Other Opex'!Y58</f>
        <v>0</v>
      </c>
      <c r="Z179" s="103">
        <f>'Other Opex'!Z58</f>
        <v>0</v>
      </c>
      <c r="AA179" s="103">
        <f>'Other Opex'!AA58</f>
        <v>0</v>
      </c>
      <c r="AB179" s="103">
        <f>'Other Opex'!AB58</f>
        <v>0</v>
      </c>
      <c r="AC179" s="104">
        <f>'Other Opex'!AC58</f>
        <v>0</v>
      </c>
      <c r="AE179" s="105">
        <f>'Other Opex'!AE58</f>
        <v>0</v>
      </c>
      <c r="AG179" s="105">
        <f>'Other Opex'!AG58</f>
        <v>0</v>
      </c>
      <c r="AI179" s="105">
        <f>'Other Opex'!AI58</f>
        <v>0</v>
      </c>
    </row>
    <row r="180" spans="2:35" outlineLevel="1" x14ac:dyDescent="0.25">
      <c r="B180" s="556" t="str">
        <f>'Line Items'!D$2411</f>
        <v>Other Operating Costs</v>
      </c>
      <c r="C180" s="556" t="str">
        <f>'Line Items'!D$2448</f>
        <v>Other Operating Costs: Other Staff Costs</v>
      </c>
      <c r="D180" s="139" t="str">
        <f>'Other Opex'!D59</f>
        <v>[Other Staff Costs Line 43]</v>
      </c>
      <c r="E180" s="102"/>
      <c r="F180" s="140" t="str">
        <f>'Other Opex'!F59</f>
        <v>£000</v>
      </c>
      <c r="G180" s="103">
        <f>'Other Opex'!G59</f>
        <v>0</v>
      </c>
      <c r="H180" s="103">
        <f>'Other Opex'!H59</f>
        <v>0</v>
      </c>
      <c r="I180" s="103">
        <f>'Other Opex'!I59</f>
        <v>0</v>
      </c>
      <c r="J180" s="103">
        <f>'Other Opex'!J59</f>
        <v>0</v>
      </c>
      <c r="K180" s="103">
        <f>'Other Opex'!K59</f>
        <v>0</v>
      </c>
      <c r="L180" s="103">
        <f>'Other Opex'!L59</f>
        <v>0</v>
      </c>
      <c r="M180" s="103">
        <f>'Other Opex'!M59</f>
        <v>0</v>
      </c>
      <c r="N180" s="103">
        <f>'Other Opex'!N59</f>
        <v>0</v>
      </c>
      <c r="O180" s="103">
        <f>'Other Opex'!O59</f>
        <v>0</v>
      </c>
      <c r="P180" s="103">
        <f>'Other Opex'!P59</f>
        <v>0</v>
      </c>
      <c r="Q180" s="103">
        <f>'Other Opex'!Q59</f>
        <v>0</v>
      </c>
      <c r="R180" s="103">
        <f>'Other Opex'!R59</f>
        <v>0</v>
      </c>
      <c r="S180" s="103">
        <f>'Other Opex'!S59</f>
        <v>0</v>
      </c>
      <c r="T180" s="103">
        <f>'Other Opex'!T59</f>
        <v>0</v>
      </c>
      <c r="U180" s="103">
        <f>'Other Opex'!U59</f>
        <v>0</v>
      </c>
      <c r="V180" s="103">
        <f>'Other Opex'!V59</f>
        <v>0</v>
      </c>
      <c r="W180" s="103">
        <f>'Other Opex'!W59</f>
        <v>0</v>
      </c>
      <c r="X180" s="103">
        <f>'Other Opex'!X59</f>
        <v>0</v>
      </c>
      <c r="Y180" s="103">
        <f>'Other Opex'!Y59</f>
        <v>0</v>
      </c>
      <c r="Z180" s="103">
        <f>'Other Opex'!Z59</f>
        <v>0</v>
      </c>
      <c r="AA180" s="103">
        <f>'Other Opex'!AA59</f>
        <v>0</v>
      </c>
      <c r="AB180" s="103">
        <f>'Other Opex'!AB59</f>
        <v>0</v>
      </c>
      <c r="AC180" s="104">
        <f>'Other Opex'!AC59</f>
        <v>0</v>
      </c>
      <c r="AE180" s="105">
        <f>'Other Opex'!AE59</f>
        <v>0</v>
      </c>
      <c r="AG180" s="105">
        <f>'Other Opex'!AG59</f>
        <v>0</v>
      </c>
      <c r="AI180" s="105">
        <f>'Other Opex'!AI59</f>
        <v>0</v>
      </c>
    </row>
    <row r="181" spans="2:35" outlineLevel="1" x14ac:dyDescent="0.25">
      <c r="B181" s="556" t="str">
        <f>'Line Items'!D$2411</f>
        <v>Other Operating Costs</v>
      </c>
      <c r="C181" s="556" t="str">
        <f>'Line Items'!D$2448</f>
        <v>Other Operating Costs: Other Staff Costs</v>
      </c>
      <c r="D181" s="139" t="str">
        <f>'Other Opex'!D60</f>
        <v>[Other Staff Costs Line 44]</v>
      </c>
      <c r="E181" s="102"/>
      <c r="F181" s="140" t="str">
        <f>'Other Opex'!F60</f>
        <v>£000</v>
      </c>
      <c r="G181" s="103">
        <f>'Other Opex'!G60</f>
        <v>0</v>
      </c>
      <c r="H181" s="103">
        <f>'Other Opex'!H60</f>
        <v>0</v>
      </c>
      <c r="I181" s="103">
        <f>'Other Opex'!I60</f>
        <v>0</v>
      </c>
      <c r="J181" s="103">
        <f>'Other Opex'!J60</f>
        <v>0</v>
      </c>
      <c r="K181" s="103">
        <f>'Other Opex'!K60</f>
        <v>0</v>
      </c>
      <c r="L181" s="103">
        <f>'Other Opex'!L60</f>
        <v>0</v>
      </c>
      <c r="M181" s="103">
        <f>'Other Opex'!M60</f>
        <v>0</v>
      </c>
      <c r="N181" s="103">
        <f>'Other Opex'!N60</f>
        <v>0</v>
      </c>
      <c r="O181" s="103">
        <f>'Other Opex'!O60</f>
        <v>0</v>
      </c>
      <c r="P181" s="103">
        <f>'Other Opex'!P60</f>
        <v>0</v>
      </c>
      <c r="Q181" s="103">
        <f>'Other Opex'!Q60</f>
        <v>0</v>
      </c>
      <c r="R181" s="103">
        <f>'Other Opex'!R60</f>
        <v>0</v>
      </c>
      <c r="S181" s="103">
        <f>'Other Opex'!S60</f>
        <v>0</v>
      </c>
      <c r="T181" s="103">
        <f>'Other Opex'!T60</f>
        <v>0</v>
      </c>
      <c r="U181" s="103">
        <f>'Other Opex'!U60</f>
        <v>0</v>
      </c>
      <c r="V181" s="103">
        <f>'Other Opex'!V60</f>
        <v>0</v>
      </c>
      <c r="W181" s="103">
        <f>'Other Opex'!W60</f>
        <v>0</v>
      </c>
      <c r="X181" s="103">
        <f>'Other Opex'!X60</f>
        <v>0</v>
      </c>
      <c r="Y181" s="103">
        <f>'Other Opex'!Y60</f>
        <v>0</v>
      </c>
      <c r="Z181" s="103">
        <f>'Other Opex'!Z60</f>
        <v>0</v>
      </c>
      <c r="AA181" s="103">
        <f>'Other Opex'!AA60</f>
        <v>0</v>
      </c>
      <c r="AB181" s="103">
        <f>'Other Opex'!AB60</f>
        <v>0</v>
      </c>
      <c r="AC181" s="104">
        <f>'Other Opex'!AC60</f>
        <v>0</v>
      </c>
      <c r="AE181" s="105">
        <f>'Other Opex'!AE60</f>
        <v>0</v>
      </c>
      <c r="AG181" s="105">
        <f>'Other Opex'!AG60</f>
        <v>0</v>
      </c>
      <c r="AI181" s="105">
        <f>'Other Opex'!AI60</f>
        <v>0</v>
      </c>
    </row>
    <row r="182" spans="2:35" outlineLevel="1" x14ac:dyDescent="0.25">
      <c r="B182" s="556" t="str">
        <f>'Line Items'!D$2411</f>
        <v>Other Operating Costs</v>
      </c>
      <c r="C182" s="556" t="str">
        <f>'Line Items'!D$2448</f>
        <v>Other Operating Costs: Other Staff Costs</v>
      </c>
      <c r="D182" s="570" t="str">
        <f>'Other Opex'!D61</f>
        <v>[Other Staff Costs Line 45]</v>
      </c>
      <c r="E182" s="571"/>
      <c r="F182" s="572" t="str">
        <f>'Other Opex'!F61</f>
        <v>£000</v>
      </c>
      <c r="G182" s="573">
        <f>'Other Opex'!G61</f>
        <v>0</v>
      </c>
      <c r="H182" s="573">
        <f>'Other Opex'!H61</f>
        <v>0</v>
      </c>
      <c r="I182" s="573">
        <f>'Other Opex'!I61</f>
        <v>0</v>
      </c>
      <c r="J182" s="573">
        <f>'Other Opex'!J61</f>
        <v>0</v>
      </c>
      <c r="K182" s="573">
        <f>'Other Opex'!K61</f>
        <v>0</v>
      </c>
      <c r="L182" s="573">
        <f>'Other Opex'!L61</f>
        <v>0</v>
      </c>
      <c r="M182" s="573">
        <f>'Other Opex'!M61</f>
        <v>0</v>
      </c>
      <c r="N182" s="573">
        <f>'Other Opex'!N61</f>
        <v>0</v>
      </c>
      <c r="O182" s="573">
        <f>'Other Opex'!O61</f>
        <v>0</v>
      </c>
      <c r="P182" s="573">
        <f>'Other Opex'!P61</f>
        <v>0</v>
      </c>
      <c r="Q182" s="573">
        <f>'Other Opex'!Q61</f>
        <v>0</v>
      </c>
      <c r="R182" s="573">
        <f>'Other Opex'!R61</f>
        <v>0</v>
      </c>
      <c r="S182" s="573">
        <f>'Other Opex'!S61</f>
        <v>0</v>
      </c>
      <c r="T182" s="573">
        <f>'Other Opex'!T61</f>
        <v>0</v>
      </c>
      <c r="U182" s="573">
        <f>'Other Opex'!U61</f>
        <v>0</v>
      </c>
      <c r="V182" s="573">
        <f>'Other Opex'!V61</f>
        <v>0</v>
      </c>
      <c r="W182" s="573">
        <f>'Other Opex'!W61</f>
        <v>0</v>
      </c>
      <c r="X182" s="573">
        <f>'Other Opex'!X61</f>
        <v>0</v>
      </c>
      <c r="Y182" s="573">
        <f>'Other Opex'!Y61</f>
        <v>0</v>
      </c>
      <c r="Z182" s="573">
        <f>'Other Opex'!Z61</f>
        <v>0</v>
      </c>
      <c r="AA182" s="573">
        <f>'Other Opex'!AA61</f>
        <v>0</v>
      </c>
      <c r="AB182" s="573">
        <f>'Other Opex'!AB61</f>
        <v>0</v>
      </c>
      <c r="AC182" s="574">
        <f>'Other Opex'!AC61</f>
        <v>0</v>
      </c>
      <c r="AE182" s="575">
        <f>'Other Opex'!AE61</f>
        <v>0</v>
      </c>
      <c r="AG182" s="575">
        <f>'Other Opex'!AG61</f>
        <v>0</v>
      </c>
      <c r="AI182" s="575">
        <f>'Other Opex'!AI61</f>
        <v>0</v>
      </c>
    </row>
    <row r="183" spans="2:35" outlineLevel="1" x14ac:dyDescent="0.25">
      <c r="B183" s="556" t="str">
        <f>'Line Items'!D$2411</f>
        <v>Other Operating Costs</v>
      </c>
      <c r="C183" s="556" t="str">
        <f>'Line Items'!D$2449</f>
        <v>Other Operating Costs: Station &amp; Train Operations</v>
      </c>
      <c r="D183" s="139" t="str">
        <f>'Other Opex'!D67</f>
        <v>Diesel Fuel (Own use)</v>
      </c>
      <c r="E183" s="92"/>
      <c r="F183" s="140" t="str">
        <f>'Other Opex'!F67</f>
        <v>£000</v>
      </c>
      <c r="G183" s="103">
        <f>'Other Opex'!G67</f>
        <v>0</v>
      </c>
      <c r="H183" s="103">
        <f>'Other Opex'!H67</f>
        <v>0</v>
      </c>
      <c r="I183" s="103">
        <f>'Other Opex'!I67</f>
        <v>0</v>
      </c>
      <c r="J183" s="103">
        <f>'Other Opex'!J67</f>
        <v>0</v>
      </c>
      <c r="K183" s="103">
        <f>'Other Opex'!K67</f>
        <v>0</v>
      </c>
      <c r="L183" s="103">
        <f>'Other Opex'!L67</f>
        <v>0</v>
      </c>
      <c r="M183" s="103">
        <f>'Other Opex'!M67</f>
        <v>0</v>
      </c>
      <c r="N183" s="103">
        <f>'Other Opex'!N67</f>
        <v>0</v>
      </c>
      <c r="O183" s="103">
        <f>'Other Opex'!O67</f>
        <v>0</v>
      </c>
      <c r="P183" s="103">
        <f>'Other Opex'!P67</f>
        <v>0</v>
      </c>
      <c r="Q183" s="103">
        <f>'Other Opex'!Q67</f>
        <v>0</v>
      </c>
      <c r="R183" s="103">
        <f>'Other Opex'!R67</f>
        <v>0</v>
      </c>
      <c r="S183" s="103">
        <f>'Other Opex'!S67</f>
        <v>0</v>
      </c>
      <c r="T183" s="103">
        <f>'Other Opex'!T67</f>
        <v>0</v>
      </c>
      <c r="U183" s="103">
        <f>'Other Opex'!U67</f>
        <v>0</v>
      </c>
      <c r="V183" s="103">
        <f>'Other Opex'!V67</f>
        <v>0</v>
      </c>
      <c r="W183" s="103">
        <f>'Other Opex'!W67</f>
        <v>0</v>
      </c>
      <c r="X183" s="103">
        <f>'Other Opex'!X67</f>
        <v>0</v>
      </c>
      <c r="Y183" s="103">
        <f>'Other Opex'!Y67</f>
        <v>0</v>
      </c>
      <c r="Z183" s="103">
        <f>'Other Opex'!Z67</f>
        <v>0</v>
      </c>
      <c r="AA183" s="103">
        <f>'Other Opex'!AA67</f>
        <v>0</v>
      </c>
      <c r="AB183" s="103">
        <f>'Other Opex'!AB67</f>
        <v>0</v>
      </c>
      <c r="AC183" s="104">
        <f>'Other Opex'!AC67</f>
        <v>0</v>
      </c>
      <c r="AE183" s="105">
        <f>'Other Opex'!AE67</f>
        <v>0</v>
      </c>
      <c r="AG183" s="105">
        <f>'Other Opex'!AG67</f>
        <v>0</v>
      </c>
      <c r="AI183" s="105">
        <f>'Other Opex'!AI67</f>
        <v>0</v>
      </c>
    </row>
    <row r="184" spans="2:35" outlineLevel="1" x14ac:dyDescent="0.25">
      <c r="B184" s="556" t="str">
        <f>'Line Items'!D$2411</f>
        <v>Other Operating Costs</v>
      </c>
      <c r="C184" s="556" t="str">
        <f>'Line Items'!D$2449</f>
        <v>Other Operating Costs: Station &amp; Train Operations</v>
      </c>
      <c r="D184" s="139" t="str">
        <f>'Other Opex'!D68</f>
        <v>Diesel Fuel (Other Operators)</v>
      </c>
      <c r="E184" s="102"/>
      <c r="F184" s="140" t="str">
        <f>'Other Opex'!F68</f>
        <v>£000</v>
      </c>
      <c r="G184" s="103">
        <f>'Other Opex'!G68</f>
        <v>0</v>
      </c>
      <c r="H184" s="103">
        <f>'Other Opex'!H68</f>
        <v>0</v>
      </c>
      <c r="I184" s="103">
        <f>'Other Opex'!I68</f>
        <v>0</v>
      </c>
      <c r="J184" s="103">
        <f>'Other Opex'!J68</f>
        <v>0</v>
      </c>
      <c r="K184" s="103">
        <f>'Other Opex'!K68</f>
        <v>0</v>
      </c>
      <c r="L184" s="103">
        <f>'Other Opex'!L68</f>
        <v>0</v>
      </c>
      <c r="M184" s="103">
        <f>'Other Opex'!M68</f>
        <v>0</v>
      </c>
      <c r="N184" s="103">
        <f>'Other Opex'!N68</f>
        <v>0</v>
      </c>
      <c r="O184" s="103">
        <f>'Other Opex'!O68</f>
        <v>0</v>
      </c>
      <c r="P184" s="103">
        <f>'Other Opex'!P68</f>
        <v>0</v>
      </c>
      <c r="Q184" s="103">
        <f>'Other Opex'!Q68</f>
        <v>0</v>
      </c>
      <c r="R184" s="103">
        <f>'Other Opex'!R68</f>
        <v>0</v>
      </c>
      <c r="S184" s="103">
        <f>'Other Opex'!S68</f>
        <v>0</v>
      </c>
      <c r="T184" s="103">
        <f>'Other Opex'!T68</f>
        <v>0</v>
      </c>
      <c r="U184" s="103">
        <f>'Other Opex'!U68</f>
        <v>0</v>
      </c>
      <c r="V184" s="103">
        <f>'Other Opex'!V68</f>
        <v>0</v>
      </c>
      <c r="W184" s="103">
        <f>'Other Opex'!W68</f>
        <v>0</v>
      </c>
      <c r="X184" s="103">
        <f>'Other Opex'!X68</f>
        <v>0</v>
      </c>
      <c r="Y184" s="103">
        <f>'Other Opex'!Y68</f>
        <v>0</v>
      </c>
      <c r="Z184" s="103">
        <f>'Other Opex'!Z68</f>
        <v>0</v>
      </c>
      <c r="AA184" s="103">
        <f>'Other Opex'!AA68</f>
        <v>0</v>
      </c>
      <c r="AB184" s="103">
        <f>'Other Opex'!AB68</f>
        <v>0</v>
      </c>
      <c r="AC184" s="104">
        <f>'Other Opex'!AC68</f>
        <v>0</v>
      </c>
      <c r="AE184" s="105">
        <f>'Other Opex'!AE68</f>
        <v>0</v>
      </c>
      <c r="AG184" s="105">
        <f>'Other Opex'!AG68</f>
        <v>0</v>
      </c>
      <c r="AI184" s="105">
        <f>'Other Opex'!AI68</f>
        <v>0</v>
      </c>
    </row>
    <row r="185" spans="2:35" outlineLevel="1" x14ac:dyDescent="0.25">
      <c r="B185" s="556" t="str">
        <f>'Line Items'!D$2411</f>
        <v>Other Operating Costs</v>
      </c>
      <c r="C185" s="556" t="str">
        <f>'Line Items'!D$2449</f>
        <v>Other Operating Costs: Station &amp; Train Operations</v>
      </c>
      <c r="D185" s="139" t="str">
        <f>'Other Opex'!D69</f>
        <v>Traincrew Hire Costs</v>
      </c>
      <c r="E185" s="102"/>
      <c r="F185" s="140" t="str">
        <f>'Other Opex'!F69</f>
        <v>£000</v>
      </c>
      <c r="G185" s="103">
        <f>'Other Opex'!G69</f>
        <v>0</v>
      </c>
      <c r="H185" s="103">
        <f>'Other Opex'!H69</f>
        <v>0</v>
      </c>
      <c r="I185" s="103">
        <f>'Other Opex'!I69</f>
        <v>0</v>
      </c>
      <c r="J185" s="103">
        <f>'Other Opex'!J69</f>
        <v>0</v>
      </c>
      <c r="K185" s="103">
        <f>'Other Opex'!K69</f>
        <v>0</v>
      </c>
      <c r="L185" s="103">
        <f>'Other Opex'!L69</f>
        <v>0</v>
      </c>
      <c r="M185" s="103">
        <f>'Other Opex'!M69</f>
        <v>0</v>
      </c>
      <c r="N185" s="103">
        <f>'Other Opex'!N69</f>
        <v>0</v>
      </c>
      <c r="O185" s="103">
        <f>'Other Opex'!O69</f>
        <v>0</v>
      </c>
      <c r="P185" s="103">
        <f>'Other Opex'!P69</f>
        <v>0</v>
      </c>
      <c r="Q185" s="103">
        <f>'Other Opex'!Q69</f>
        <v>0</v>
      </c>
      <c r="R185" s="103">
        <f>'Other Opex'!R69</f>
        <v>0</v>
      </c>
      <c r="S185" s="103">
        <f>'Other Opex'!S69</f>
        <v>0</v>
      </c>
      <c r="T185" s="103">
        <f>'Other Opex'!T69</f>
        <v>0</v>
      </c>
      <c r="U185" s="103">
        <f>'Other Opex'!U69</f>
        <v>0</v>
      </c>
      <c r="V185" s="103">
        <f>'Other Opex'!V69</f>
        <v>0</v>
      </c>
      <c r="W185" s="103">
        <f>'Other Opex'!W69</f>
        <v>0</v>
      </c>
      <c r="X185" s="103">
        <f>'Other Opex'!X69</f>
        <v>0</v>
      </c>
      <c r="Y185" s="103">
        <f>'Other Opex'!Y69</f>
        <v>0</v>
      </c>
      <c r="Z185" s="103">
        <f>'Other Opex'!Z69</f>
        <v>0</v>
      </c>
      <c r="AA185" s="103">
        <f>'Other Opex'!AA69</f>
        <v>0</v>
      </c>
      <c r="AB185" s="103">
        <f>'Other Opex'!AB69</f>
        <v>0</v>
      </c>
      <c r="AC185" s="104">
        <f>'Other Opex'!AC69</f>
        <v>0</v>
      </c>
      <c r="AE185" s="105">
        <f>'Other Opex'!AE69</f>
        <v>0</v>
      </c>
      <c r="AG185" s="105">
        <f>'Other Opex'!AG69</f>
        <v>0</v>
      </c>
      <c r="AI185" s="105">
        <f>'Other Opex'!AI69</f>
        <v>0</v>
      </c>
    </row>
    <row r="186" spans="2:35" outlineLevel="1" x14ac:dyDescent="0.25">
      <c r="B186" s="556" t="str">
        <f>'Line Items'!D$2411</f>
        <v>Other Operating Costs</v>
      </c>
      <c r="C186" s="556" t="str">
        <f>'Line Items'!D$2449</f>
        <v>Other Operating Costs: Station &amp; Train Operations</v>
      </c>
      <c r="D186" s="139" t="str">
        <f>'Other Opex'!D70</f>
        <v>Rolling Stock Hire Costs</v>
      </c>
      <c r="E186" s="102"/>
      <c r="F186" s="140" t="str">
        <f>'Other Opex'!F70</f>
        <v>£000</v>
      </c>
      <c r="G186" s="103">
        <f>'Other Opex'!G70</f>
        <v>0</v>
      </c>
      <c r="H186" s="103">
        <f>'Other Opex'!H70</f>
        <v>0</v>
      </c>
      <c r="I186" s="103">
        <f>'Other Opex'!I70</f>
        <v>0</v>
      </c>
      <c r="J186" s="103">
        <f>'Other Opex'!J70</f>
        <v>0</v>
      </c>
      <c r="K186" s="103">
        <f>'Other Opex'!K70</f>
        <v>0</v>
      </c>
      <c r="L186" s="103">
        <f>'Other Opex'!L70</f>
        <v>0</v>
      </c>
      <c r="M186" s="103">
        <f>'Other Opex'!M70</f>
        <v>0</v>
      </c>
      <c r="N186" s="103">
        <f>'Other Opex'!N70</f>
        <v>0</v>
      </c>
      <c r="O186" s="103">
        <f>'Other Opex'!O70</f>
        <v>0</v>
      </c>
      <c r="P186" s="103">
        <f>'Other Opex'!P70</f>
        <v>0</v>
      </c>
      <c r="Q186" s="103">
        <f>'Other Opex'!Q70</f>
        <v>0</v>
      </c>
      <c r="R186" s="103">
        <f>'Other Opex'!R70</f>
        <v>0</v>
      </c>
      <c r="S186" s="103">
        <f>'Other Opex'!S70</f>
        <v>0</v>
      </c>
      <c r="T186" s="103">
        <f>'Other Opex'!T70</f>
        <v>0</v>
      </c>
      <c r="U186" s="103">
        <f>'Other Opex'!U70</f>
        <v>0</v>
      </c>
      <c r="V186" s="103">
        <f>'Other Opex'!V70</f>
        <v>0</v>
      </c>
      <c r="W186" s="103">
        <f>'Other Opex'!W70</f>
        <v>0</v>
      </c>
      <c r="X186" s="103">
        <f>'Other Opex'!X70</f>
        <v>0</v>
      </c>
      <c r="Y186" s="103">
        <f>'Other Opex'!Y70</f>
        <v>0</v>
      </c>
      <c r="Z186" s="103">
        <f>'Other Opex'!Z70</f>
        <v>0</v>
      </c>
      <c r="AA186" s="103">
        <f>'Other Opex'!AA70</f>
        <v>0</v>
      </c>
      <c r="AB186" s="103">
        <f>'Other Opex'!AB70</f>
        <v>0</v>
      </c>
      <c r="AC186" s="104">
        <f>'Other Opex'!AC70</f>
        <v>0</v>
      </c>
      <c r="AE186" s="105">
        <f>'Other Opex'!AE70</f>
        <v>0</v>
      </c>
      <c r="AG186" s="105">
        <f>'Other Opex'!AG70</f>
        <v>0</v>
      </c>
      <c r="AI186" s="105">
        <f>'Other Opex'!AI70</f>
        <v>0</v>
      </c>
    </row>
    <row r="187" spans="2:35" outlineLevel="1" x14ac:dyDescent="0.25">
      <c r="B187" s="556" t="str">
        <f>'Line Items'!D$2411</f>
        <v>Other Operating Costs</v>
      </c>
      <c r="C187" s="556" t="str">
        <f>'Line Items'!D$2449</f>
        <v>Other Operating Costs: Station &amp; Train Operations</v>
      </c>
      <c r="D187" s="139" t="str">
        <f>'Other Opex'!D71</f>
        <v>Hire of Plant and Equipment</v>
      </c>
      <c r="E187" s="102"/>
      <c r="F187" s="140" t="str">
        <f>'Other Opex'!F71</f>
        <v>£000</v>
      </c>
      <c r="G187" s="103">
        <f>'Other Opex'!G71</f>
        <v>0</v>
      </c>
      <c r="H187" s="103">
        <f>'Other Opex'!H71</f>
        <v>0</v>
      </c>
      <c r="I187" s="103">
        <f>'Other Opex'!I71</f>
        <v>0</v>
      </c>
      <c r="J187" s="103">
        <f>'Other Opex'!J71</f>
        <v>0</v>
      </c>
      <c r="K187" s="103">
        <f>'Other Opex'!K71</f>
        <v>0</v>
      </c>
      <c r="L187" s="103">
        <f>'Other Opex'!L71</f>
        <v>0</v>
      </c>
      <c r="M187" s="103">
        <f>'Other Opex'!M71</f>
        <v>0</v>
      </c>
      <c r="N187" s="103">
        <f>'Other Opex'!N71</f>
        <v>0</v>
      </c>
      <c r="O187" s="103">
        <f>'Other Opex'!O71</f>
        <v>0</v>
      </c>
      <c r="P187" s="103">
        <f>'Other Opex'!P71</f>
        <v>0</v>
      </c>
      <c r="Q187" s="103">
        <f>'Other Opex'!Q71</f>
        <v>0</v>
      </c>
      <c r="R187" s="103">
        <f>'Other Opex'!R71</f>
        <v>0</v>
      </c>
      <c r="S187" s="103">
        <f>'Other Opex'!S71</f>
        <v>0</v>
      </c>
      <c r="T187" s="103">
        <f>'Other Opex'!T71</f>
        <v>0</v>
      </c>
      <c r="U187" s="103">
        <f>'Other Opex'!U71</f>
        <v>0</v>
      </c>
      <c r="V187" s="103">
        <f>'Other Opex'!V71</f>
        <v>0</v>
      </c>
      <c r="W187" s="103">
        <f>'Other Opex'!W71</f>
        <v>0</v>
      </c>
      <c r="X187" s="103">
        <f>'Other Opex'!X71</f>
        <v>0</v>
      </c>
      <c r="Y187" s="103">
        <f>'Other Opex'!Y71</f>
        <v>0</v>
      </c>
      <c r="Z187" s="103">
        <f>'Other Opex'!Z71</f>
        <v>0</v>
      </c>
      <c r="AA187" s="103">
        <f>'Other Opex'!AA71</f>
        <v>0</v>
      </c>
      <c r="AB187" s="103">
        <f>'Other Opex'!AB71</f>
        <v>0</v>
      </c>
      <c r="AC187" s="104">
        <f>'Other Opex'!AC71</f>
        <v>0</v>
      </c>
      <c r="AE187" s="105">
        <f>'Other Opex'!AE71</f>
        <v>0</v>
      </c>
      <c r="AG187" s="105">
        <f>'Other Opex'!AG71</f>
        <v>0</v>
      </c>
      <c r="AI187" s="105">
        <f>'Other Opex'!AI71</f>
        <v>0</v>
      </c>
    </row>
    <row r="188" spans="2:35" outlineLevel="1" x14ac:dyDescent="0.25">
      <c r="B188" s="556" t="str">
        <f>'Line Items'!D$2411</f>
        <v>Other Operating Costs</v>
      </c>
      <c r="C188" s="556" t="str">
        <f>'Line Items'!D$2449</f>
        <v>Other Operating Costs: Station &amp; Train Operations</v>
      </c>
      <c r="D188" s="139" t="str">
        <f>'Other Opex'!D72</f>
        <v>Hire and Leasing of Road Transport</v>
      </c>
      <c r="E188" s="102"/>
      <c r="F188" s="140" t="str">
        <f>'Other Opex'!F72</f>
        <v>£000</v>
      </c>
      <c r="G188" s="103">
        <f>'Other Opex'!G72</f>
        <v>0</v>
      </c>
      <c r="H188" s="103">
        <f>'Other Opex'!H72</f>
        <v>0</v>
      </c>
      <c r="I188" s="103">
        <f>'Other Opex'!I72</f>
        <v>0</v>
      </c>
      <c r="J188" s="103">
        <f>'Other Opex'!J72</f>
        <v>0</v>
      </c>
      <c r="K188" s="103">
        <f>'Other Opex'!K72</f>
        <v>0</v>
      </c>
      <c r="L188" s="103">
        <f>'Other Opex'!L72</f>
        <v>0</v>
      </c>
      <c r="M188" s="103">
        <f>'Other Opex'!M72</f>
        <v>0</v>
      </c>
      <c r="N188" s="103">
        <f>'Other Opex'!N72</f>
        <v>0</v>
      </c>
      <c r="O188" s="103">
        <f>'Other Opex'!O72</f>
        <v>0</v>
      </c>
      <c r="P188" s="103">
        <f>'Other Opex'!P72</f>
        <v>0</v>
      </c>
      <c r="Q188" s="103">
        <f>'Other Opex'!Q72</f>
        <v>0</v>
      </c>
      <c r="R188" s="103">
        <f>'Other Opex'!R72</f>
        <v>0</v>
      </c>
      <c r="S188" s="103">
        <f>'Other Opex'!S72</f>
        <v>0</v>
      </c>
      <c r="T188" s="103">
        <f>'Other Opex'!T72</f>
        <v>0</v>
      </c>
      <c r="U188" s="103">
        <f>'Other Opex'!U72</f>
        <v>0</v>
      </c>
      <c r="V188" s="103">
        <f>'Other Opex'!V72</f>
        <v>0</v>
      </c>
      <c r="W188" s="103">
        <f>'Other Opex'!W72</f>
        <v>0</v>
      </c>
      <c r="X188" s="103">
        <f>'Other Opex'!X72</f>
        <v>0</v>
      </c>
      <c r="Y188" s="103">
        <f>'Other Opex'!Y72</f>
        <v>0</v>
      </c>
      <c r="Z188" s="103">
        <f>'Other Opex'!Z72</f>
        <v>0</v>
      </c>
      <c r="AA188" s="103">
        <f>'Other Opex'!AA72</f>
        <v>0</v>
      </c>
      <c r="AB188" s="103">
        <f>'Other Opex'!AB72</f>
        <v>0</v>
      </c>
      <c r="AC188" s="104">
        <f>'Other Opex'!AC72</f>
        <v>0</v>
      </c>
      <c r="AE188" s="105">
        <f>'Other Opex'!AE72</f>
        <v>0</v>
      </c>
      <c r="AG188" s="105">
        <f>'Other Opex'!AG72</f>
        <v>0</v>
      </c>
      <c r="AI188" s="105">
        <f>'Other Opex'!AI72</f>
        <v>0</v>
      </c>
    </row>
    <row r="189" spans="2:35" outlineLevel="1" x14ac:dyDescent="0.25">
      <c r="B189" s="556" t="str">
        <f>'Line Items'!D$2411</f>
        <v>Other Operating Costs</v>
      </c>
      <c r="C189" s="556" t="str">
        <f>'Line Items'!D$2449</f>
        <v>Other Operating Costs: Station &amp; Train Operations</v>
      </c>
      <c r="D189" s="139" t="str">
        <f>'Other Opex'!D73</f>
        <v>Fuel for road vehicles</v>
      </c>
      <c r="E189" s="102"/>
      <c r="F189" s="140" t="str">
        <f>'Other Opex'!F73</f>
        <v>£000</v>
      </c>
      <c r="G189" s="103">
        <f>'Other Opex'!G73</f>
        <v>0</v>
      </c>
      <c r="H189" s="103">
        <f>'Other Opex'!H73</f>
        <v>0</v>
      </c>
      <c r="I189" s="103">
        <f>'Other Opex'!I73</f>
        <v>0</v>
      </c>
      <c r="J189" s="103">
        <f>'Other Opex'!J73</f>
        <v>0</v>
      </c>
      <c r="K189" s="103">
        <f>'Other Opex'!K73</f>
        <v>0</v>
      </c>
      <c r="L189" s="103">
        <f>'Other Opex'!L73</f>
        <v>0</v>
      </c>
      <c r="M189" s="103">
        <f>'Other Opex'!M73</f>
        <v>0</v>
      </c>
      <c r="N189" s="103">
        <f>'Other Opex'!N73</f>
        <v>0</v>
      </c>
      <c r="O189" s="103">
        <f>'Other Opex'!O73</f>
        <v>0</v>
      </c>
      <c r="P189" s="103">
        <f>'Other Opex'!P73</f>
        <v>0</v>
      </c>
      <c r="Q189" s="103">
        <f>'Other Opex'!Q73</f>
        <v>0</v>
      </c>
      <c r="R189" s="103">
        <f>'Other Opex'!R73</f>
        <v>0</v>
      </c>
      <c r="S189" s="103">
        <f>'Other Opex'!S73</f>
        <v>0</v>
      </c>
      <c r="T189" s="103">
        <f>'Other Opex'!T73</f>
        <v>0</v>
      </c>
      <c r="U189" s="103">
        <f>'Other Opex'!U73</f>
        <v>0</v>
      </c>
      <c r="V189" s="103">
        <f>'Other Opex'!V73</f>
        <v>0</v>
      </c>
      <c r="W189" s="103">
        <f>'Other Opex'!W73</f>
        <v>0</v>
      </c>
      <c r="X189" s="103">
        <f>'Other Opex'!X73</f>
        <v>0</v>
      </c>
      <c r="Y189" s="103">
        <f>'Other Opex'!Y73</f>
        <v>0</v>
      </c>
      <c r="Z189" s="103">
        <f>'Other Opex'!Z73</f>
        <v>0</v>
      </c>
      <c r="AA189" s="103">
        <f>'Other Opex'!AA73</f>
        <v>0</v>
      </c>
      <c r="AB189" s="103">
        <f>'Other Opex'!AB73</f>
        <v>0</v>
      </c>
      <c r="AC189" s="104">
        <f>'Other Opex'!AC73</f>
        <v>0</v>
      </c>
      <c r="AE189" s="105">
        <f>'Other Opex'!AE73</f>
        <v>0</v>
      </c>
      <c r="AG189" s="105">
        <f>'Other Opex'!AG73</f>
        <v>0</v>
      </c>
      <c r="AI189" s="105">
        <f>'Other Opex'!AI73</f>
        <v>0</v>
      </c>
    </row>
    <row r="190" spans="2:35" outlineLevel="1" x14ac:dyDescent="0.25">
      <c r="B190" s="556" t="str">
        <f>'Line Items'!D$2411</f>
        <v>Other Operating Costs</v>
      </c>
      <c r="C190" s="556" t="str">
        <f>'Line Items'!D$2449</f>
        <v>Other Operating Costs: Station &amp; Train Operations</v>
      </c>
      <c r="D190" s="139" t="str">
        <f>'Other Opex'!D74</f>
        <v>Train Cleaning</v>
      </c>
      <c r="E190" s="102"/>
      <c r="F190" s="140" t="str">
        <f>'Other Opex'!F74</f>
        <v>£000</v>
      </c>
      <c r="G190" s="103">
        <f>'Other Opex'!G74</f>
        <v>0</v>
      </c>
      <c r="H190" s="103">
        <f>'Other Opex'!H74</f>
        <v>0</v>
      </c>
      <c r="I190" s="103">
        <f>'Other Opex'!I74</f>
        <v>0</v>
      </c>
      <c r="J190" s="103">
        <f>'Other Opex'!J74</f>
        <v>0</v>
      </c>
      <c r="K190" s="103">
        <f>'Other Opex'!K74</f>
        <v>0</v>
      </c>
      <c r="L190" s="103">
        <f>'Other Opex'!L74</f>
        <v>0</v>
      </c>
      <c r="M190" s="103">
        <f>'Other Opex'!M74</f>
        <v>0</v>
      </c>
      <c r="N190" s="103">
        <f>'Other Opex'!N74</f>
        <v>0</v>
      </c>
      <c r="O190" s="103">
        <f>'Other Opex'!O74</f>
        <v>0</v>
      </c>
      <c r="P190" s="103">
        <f>'Other Opex'!P74</f>
        <v>0</v>
      </c>
      <c r="Q190" s="103">
        <f>'Other Opex'!Q74</f>
        <v>0</v>
      </c>
      <c r="R190" s="103">
        <f>'Other Opex'!R74</f>
        <v>0</v>
      </c>
      <c r="S190" s="103">
        <f>'Other Opex'!S74</f>
        <v>0</v>
      </c>
      <c r="T190" s="103">
        <f>'Other Opex'!T74</f>
        <v>0</v>
      </c>
      <c r="U190" s="103">
        <f>'Other Opex'!U74</f>
        <v>0</v>
      </c>
      <c r="V190" s="103">
        <f>'Other Opex'!V74</f>
        <v>0</v>
      </c>
      <c r="W190" s="103">
        <f>'Other Opex'!W74</f>
        <v>0</v>
      </c>
      <c r="X190" s="103">
        <f>'Other Opex'!X74</f>
        <v>0</v>
      </c>
      <c r="Y190" s="103">
        <f>'Other Opex'!Y74</f>
        <v>0</v>
      </c>
      <c r="Z190" s="103">
        <f>'Other Opex'!Z74</f>
        <v>0</v>
      </c>
      <c r="AA190" s="103">
        <f>'Other Opex'!AA74</f>
        <v>0</v>
      </c>
      <c r="AB190" s="103">
        <f>'Other Opex'!AB74</f>
        <v>0</v>
      </c>
      <c r="AC190" s="104">
        <f>'Other Opex'!AC74</f>
        <v>0</v>
      </c>
      <c r="AE190" s="105">
        <f>'Other Opex'!AE74</f>
        <v>0</v>
      </c>
      <c r="AG190" s="105">
        <f>'Other Opex'!AG74</f>
        <v>0</v>
      </c>
      <c r="AI190" s="105">
        <f>'Other Opex'!AI74</f>
        <v>0</v>
      </c>
    </row>
    <row r="191" spans="2:35" outlineLevel="1" x14ac:dyDescent="0.25">
      <c r="B191" s="556" t="str">
        <f>'Line Items'!D$2411</f>
        <v>Other Operating Costs</v>
      </c>
      <c r="C191" s="556" t="str">
        <f>'Line Items'!D$2449</f>
        <v>Other Operating Costs: Station &amp; Train Operations</v>
      </c>
      <c r="D191" s="139" t="str">
        <f>'Other Opex'!D75</f>
        <v>Train Maintenance</v>
      </c>
      <c r="E191" s="102"/>
      <c r="F191" s="140" t="str">
        <f>'Other Opex'!F75</f>
        <v>£000</v>
      </c>
      <c r="G191" s="103">
        <f>'Other Opex'!G75</f>
        <v>0</v>
      </c>
      <c r="H191" s="103">
        <f>'Other Opex'!H75</f>
        <v>0</v>
      </c>
      <c r="I191" s="103">
        <f>'Other Opex'!I75</f>
        <v>0</v>
      </c>
      <c r="J191" s="103">
        <f>'Other Opex'!J75</f>
        <v>0</v>
      </c>
      <c r="K191" s="103">
        <f>'Other Opex'!K75</f>
        <v>0</v>
      </c>
      <c r="L191" s="103">
        <f>'Other Opex'!L75</f>
        <v>0</v>
      </c>
      <c r="M191" s="103">
        <f>'Other Opex'!M75</f>
        <v>0</v>
      </c>
      <c r="N191" s="103">
        <f>'Other Opex'!N75</f>
        <v>0</v>
      </c>
      <c r="O191" s="103">
        <f>'Other Opex'!O75</f>
        <v>0</v>
      </c>
      <c r="P191" s="103">
        <f>'Other Opex'!P75</f>
        <v>0</v>
      </c>
      <c r="Q191" s="103">
        <f>'Other Opex'!Q75</f>
        <v>0</v>
      </c>
      <c r="R191" s="103">
        <f>'Other Opex'!R75</f>
        <v>0</v>
      </c>
      <c r="S191" s="103">
        <f>'Other Opex'!S75</f>
        <v>0</v>
      </c>
      <c r="T191" s="103">
        <f>'Other Opex'!T75</f>
        <v>0</v>
      </c>
      <c r="U191" s="103">
        <f>'Other Opex'!U75</f>
        <v>0</v>
      </c>
      <c r="V191" s="103">
        <f>'Other Opex'!V75</f>
        <v>0</v>
      </c>
      <c r="W191" s="103">
        <f>'Other Opex'!W75</f>
        <v>0</v>
      </c>
      <c r="X191" s="103">
        <f>'Other Opex'!X75</f>
        <v>0</v>
      </c>
      <c r="Y191" s="103">
        <f>'Other Opex'!Y75</f>
        <v>0</v>
      </c>
      <c r="Z191" s="103">
        <f>'Other Opex'!Z75</f>
        <v>0</v>
      </c>
      <c r="AA191" s="103">
        <f>'Other Opex'!AA75</f>
        <v>0</v>
      </c>
      <c r="AB191" s="103">
        <f>'Other Opex'!AB75</f>
        <v>0</v>
      </c>
      <c r="AC191" s="104">
        <f>'Other Opex'!AC75</f>
        <v>0</v>
      </c>
      <c r="AE191" s="105">
        <f>'Other Opex'!AE75</f>
        <v>0</v>
      </c>
      <c r="AG191" s="105">
        <f>'Other Opex'!AG75</f>
        <v>0</v>
      </c>
      <c r="AI191" s="105">
        <f>'Other Opex'!AI75</f>
        <v>0</v>
      </c>
    </row>
    <row r="192" spans="2:35" outlineLevel="1" x14ac:dyDescent="0.25">
      <c r="B192" s="556" t="str">
        <f>'Line Items'!D$2411</f>
        <v>Other Operating Costs</v>
      </c>
      <c r="C192" s="556" t="str">
        <f>'Line Items'!D$2449</f>
        <v>Other Operating Costs: Station &amp; Train Operations</v>
      </c>
      <c r="D192" s="139" t="str">
        <f>'Other Opex'!D76</f>
        <v>Station Cleaning</v>
      </c>
      <c r="E192" s="102"/>
      <c r="F192" s="140" t="str">
        <f>'Other Opex'!F76</f>
        <v>£000</v>
      </c>
      <c r="G192" s="103">
        <f>'Other Opex'!G76</f>
        <v>0</v>
      </c>
      <c r="H192" s="103">
        <f>'Other Opex'!H76</f>
        <v>0</v>
      </c>
      <c r="I192" s="103">
        <f>'Other Opex'!I76</f>
        <v>0</v>
      </c>
      <c r="J192" s="103">
        <f>'Other Opex'!J76</f>
        <v>0</v>
      </c>
      <c r="K192" s="103">
        <f>'Other Opex'!K76</f>
        <v>0</v>
      </c>
      <c r="L192" s="103">
        <f>'Other Opex'!L76</f>
        <v>0</v>
      </c>
      <c r="M192" s="103">
        <f>'Other Opex'!M76</f>
        <v>0</v>
      </c>
      <c r="N192" s="103">
        <f>'Other Opex'!N76</f>
        <v>0</v>
      </c>
      <c r="O192" s="103">
        <f>'Other Opex'!O76</f>
        <v>0</v>
      </c>
      <c r="P192" s="103">
        <f>'Other Opex'!P76</f>
        <v>0</v>
      </c>
      <c r="Q192" s="103">
        <f>'Other Opex'!Q76</f>
        <v>0</v>
      </c>
      <c r="R192" s="103">
        <f>'Other Opex'!R76</f>
        <v>0</v>
      </c>
      <c r="S192" s="103">
        <f>'Other Opex'!S76</f>
        <v>0</v>
      </c>
      <c r="T192" s="103">
        <f>'Other Opex'!T76</f>
        <v>0</v>
      </c>
      <c r="U192" s="103">
        <f>'Other Opex'!U76</f>
        <v>0</v>
      </c>
      <c r="V192" s="103">
        <f>'Other Opex'!V76</f>
        <v>0</v>
      </c>
      <c r="W192" s="103">
        <f>'Other Opex'!W76</f>
        <v>0</v>
      </c>
      <c r="X192" s="103">
        <f>'Other Opex'!X76</f>
        <v>0</v>
      </c>
      <c r="Y192" s="103">
        <f>'Other Opex'!Y76</f>
        <v>0</v>
      </c>
      <c r="Z192" s="103">
        <f>'Other Opex'!Z76</f>
        <v>0</v>
      </c>
      <c r="AA192" s="103">
        <f>'Other Opex'!AA76</f>
        <v>0</v>
      </c>
      <c r="AB192" s="103">
        <f>'Other Opex'!AB76</f>
        <v>0</v>
      </c>
      <c r="AC192" s="104">
        <f>'Other Opex'!AC76</f>
        <v>0</v>
      </c>
      <c r="AE192" s="105">
        <f>'Other Opex'!AE76</f>
        <v>0</v>
      </c>
      <c r="AG192" s="105">
        <f>'Other Opex'!AG76</f>
        <v>0</v>
      </c>
      <c r="AI192" s="105">
        <f>'Other Opex'!AI76</f>
        <v>0</v>
      </c>
    </row>
    <row r="193" spans="2:35" outlineLevel="1" x14ac:dyDescent="0.25">
      <c r="B193" s="556" t="str">
        <f>'Line Items'!D$2411</f>
        <v>Other Operating Costs</v>
      </c>
      <c r="C193" s="556" t="str">
        <f>'Line Items'!D$2449</f>
        <v>Other Operating Costs: Station &amp; Train Operations</v>
      </c>
      <c r="D193" s="139" t="str">
        <f>'Other Opex'!D77</f>
        <v>Station Security</v>
      </c>
      <c r="E193" s="102"/>
      <c r="F193" s="140" t="str">
        <f>'Other Opex'!F77</f>
        <v>£000</v>
      </c>
      <c r="G193" s="103">
        <f>'Other Opex'!G77</f>
        <v>0</v>
      </c>
      <c r="H193" s="103">
        <f>'Other Opex'!H77</f>
        <v>0</v>
      </c>
      <c r="I193" s="103">
        <f>'Other Opex'!I77</f>
        <v>0</v>
      </c>
      <c r="J193" s="103">
        <f>'Other Opex'!J77</f>
        <v>0</v>
      </c>
      <c r="K193" s="103">
        <f>'Other Opex'!K77</f>
        <v>0</v>
      </c>
      <c r="L193" s="103">
        <f>'Other Opex'!L77</f>
        <v>0</v>
      </c>
      <c r="M193" s="103">
        <f>'Other Opex'!M77</f>
        <v>0</v>
      </c>
      <c r="N193" s="103">
        <f>'Other Opex'!N77</f>
        <v>0</v>
      </c>
      <c r="O193" s="103">
        <f>'Other Opex'!O77</f>
        <v>0</v>
      </c>
      <c r="P193" s="103">
        <f>'Other Opex'!P77</f>
        <v>0</v>
      </c>
      <c r="Q193" s="103">
        <f>'Other Opex'!Q77</f>
        <v>0</v>
      </c>
      <c r="R193" s="103">
        <f>'Other Opex'!R77</f>
        <v>0</v>
      </c>
      <c r="S193" s="103">
        <f>'Other Opex'!S77</f>
        <v>0</v>
      </c>
      <c r="T193" s="103">
        <f>'Other Opex'!T77</f>
        <v>0</v>
      </c>
      <c r="U193" s="103">
        <f>'Other Opex'!U77</f>
        <v>0</v>
      </c>
      <c r="V193" s="103">
        <f>'Other Opex'!V77</f>
        <v>0</v>
      </c>
      <c r="W193" s="103">
        <f>'Other Opex'!W77</f>
        <v>0</v>
      </c>
      <c r="X193" s="103">
        <f>'Other Opex'!X77</f>
        <v>0</v>
      </c>
      <c r="Y193" s="103">
        <f>'Other Opex'!Y77</f>
        <v>0</v>
      </c>
      <c r="Z193" s="103">
        <f>'Other Opex'!Z77</f>
        <v>0</v>
      </c>
      <c r="AA193" s="103">
        <f>'Other Opex'!AA77</f>
        <v>0</v>
      </c>
      <c r="AB193" s="103">
        <f>'Other Opex'!AB77</f>
        <v>0</v>
      </c>
      <c r="AC193" s="104">
        <f>'Other Opex'!AC77</f>
        <v>0</v>
      </c>
      <c r="AE193" s="105">
        <f>'Other Opex'!AE77</f>
        <v>0</v>
      </c>
      <c r="AG193" s="105">
        <f>'Other Opex'!AG77</f>
        <v>0</v>
      </c>
      <c r="AI193" s="105">
        <f>'Other Opex'!AI77</f>
        <v>0</v>
      </c>
    </row>
    <row r="194" spans="2:35" outlineLevel="1" x14ac:dyDescent="0.25">
      <c r="B194" s="556" t="str">
        <f>'Line Items'!D$2411</f>
        <v>Other Operating Costs</v>
      </c>
      <c r="C194" s="556" t="str">
        <f>'Line Items'!D$2449</f>
        <v>Other Operating Costs: Station &amp; Train Operations</v>
      </c>
      <c r="D194" s="139" t="str">
        <f>'Other Opex'!D78</f>
        <v>Station Maintenance</v>
      </c>
      <c r="E194" s="102"/>
      <c r="F194" s="140" t="str">
        <f>'Other Opex'!F78</f>
        <v>£000</v>
      </c>
      <c r="G194" s="103">
        <f>'Other Opex'!G78</f>
        <v>0</v>
      </c>
      <c r="H194" s="103">
        <f>'Other Opex'!H78</f>
        <v>0</v>
      </c>
      <c r="I194" s="103">
        <f>'Other Opex'!I78</f>
        <v>0</v>
      </c>
      <c r="J194" s="103">
        <f>'Other Opex'!J78</f>
        <v>0</v>
      </c>
      <c r="K194" s="103">
        <f>'Other Opex'!K78</f>
        <v>0</v>
      </c>
      <c r="L194" s="103">
        <f>'Other Opex'!L78</f>
        <v>0</v>
      </c>
      <c r="M194" s="103">
        <f>'Other Opex'!M78</f>
        <v>0</v>
      </c>
      <c r="N194" s="103">
        <f>'Other Opex'!N78</f>
        <v>0</v>
      </c>
      <c r="O194" s="103">
        <f>'Other Opex'!O78</f>
        <v>0</v>
      </c>
      <c r="P194" s="103">
        <f>'Other Opex'!P78</f>
        <v>0</v>
      </c>
      <c r="Q194" s="103">
        <f>'Other Opex'!Q78</f>
        <v>0</v>
      </c>
      <c r="R194" s="103">
        <f>'Other Opex'!R78</f>
        <v>0</v>
      </c>
      <c r="S194" s="103">
        <f>'Other Opex'!S78</f>
        <v>0</v>
      </c>
      <c r="T194" s="103">
        <f>'Other Opex'!T78</f>
        <v>0</v>
      </c>
      <c r="U194" s="103">
        <f>'Other Opex'!U78</f>
        <v>0</v>
      </c>
      <c r="V194" s="103">
        <f>'Other Opex'!V78</f>
        <v>0</v>
      </c>
      <c r="W194" s="103">
        <f>'Other Opex'!W78</f>
        <v>0</v>
      </c>
      <c r="X194" s="103">
        <f>'Other Opex'!X78</f>
        <v>0</v>
      </c>
      <c r="Y194" s="103">
        <f>'Other Opex'!Y78</f>
        <v>0</v>
      </c>
      <c r="Z194" s="103">
        <f>'Other Opex'!Z78</f>
        <v>0</v>
      </c>
      <c r="AA194" s="103">
        <f>'Other Opex'!AA78</f>
        <v>0</v>
      </c>
      <c r="AB194" s="103">
        <f>'Other Opex'!AB78</f>
        <v>0</v>
      </c>
      <c r="AC194" s="104">
        <f>'Other Opex'!AC78</f>
        <v>0</v>
      </c>
      <c r="AE194" s="105">
        <f>'Other Opex'!AE78</f>
        <v>0</v>
      </c>
      <c r="AG194" s="105">
        <f>'Other Opex'!AG78</f>
        <v>0</v>
      </c>
      <c r="AI194" s="105">
        <f>'Other Opex'!AI78</f>
        <v>0</v>
      </c>
    </row>
    <row r="195" spans="2:35" outlineLevel="1" x14ac:dyDescent="0.25">
      <c r="B195" s="556" t="str">
        <f>'Line Items'!D$2411</f>
        <v>Other Operating Costs</v>
      </c>
      <c r="C195" s="556" t="str">
        <f>'Line Items'!D$2449</f>
        <v>Other Operating Costs: Station &amp; Train Operations</v>
      </c>
      <c r="D195" s="139" t="str">
        <f>'Other Opex'!D79</f>
        <v>Utilities - Electricity</v>
      </c>
      <c r="E195" s="102"/>
      <c r="F195" s="140" t="str">
        <f>'Other Opex'!F79</f>
        <v>£000</v>
      </c>
      <c r="G195" s="103">
        <f>'Other Opex'!G79</f>
        <v>0</v>
      </c>
      <c r="H195" s="103">
        <f>'Other Opex'!H79</f>
        <v>0</v>
      </c>
      <c r="I195" s="103">
        <f>'Other Opex'!I79</f>
        <v>0</v>
      </c>
      <c r="J195" s="103">
        <f>'Other Opex'!J79</f>
        <v>0</v>
      </c>
      <c r="K195" s="103">
        <f>'Other Opex'!K79</f>
        <v>0</v>
      </c>
      <c r="L195" s="103">
        <f>'Other Opex'!L79</f>
        <v>0</v>
      </c>
      <c r="M195" s="103">
        <f>'Other Opex'!M79</f>
        <v>0</v>
      </c>
      <c r="N195" s="103">
        <f>'Other Opex'!N79</f>
        <v>0</v>
      </c>
      <c r="O195" s="103">
        <f>'Other Opex'!O79</f>
        <v>0</v>
      </c>
      <c r="P195" s="103">
        <f>'Other Opex'!P79</f>
        <v>0</v>
      </c>
      <c r="Q195" s="103">
        <f>'Other Opex'!Q79</f>
        <v>0</v>
      </c>
      <c r="R195" s="103">
        <f>'Other Opex'!R79</f>
        <v>0</v>
      </c>
      <c r="S195" s="103">
        <f>'Other Opex'!S79</f>
        <v>0</v>
      </c>
      <c r="T195" s="103">
        <f>'Other Opex'!T79</f>
        <v>0</v>
      </c>
      <c r="U195" s="103">
        <f>'Other Opex'!U79</f>
        <v>0</v>
      </c>
      <c r="V195" s="103">
        <f>'Other Opex'!V79</f>
        <v>0</v>
      </c>
      <c r="W195" s="103">
        <f>'Other Opex'!W79</f>
        <v>0</v>
      </c>
      <c r="X195" s="103">
        <f>'Other Opex'!X79</f>
        <v>0</v>
      </c>
      <c r="Y195" s="103">
        <f>'Other Opex'!Y79</f>
        <v>0</v>
      </c>
      <c r="Z195" s="103">
        <f>'Other Opex'!Z79</f>
        <v>0</v>
      </c>
      <c r="AA195" s="103">
        <f>'Other Opex'!AA79</f>
        <v>0</v>
      </c>
      <c r="AB195" s="103">
        <f>'Other Opex'!AB79</f>
        <v>0</v>
      </c>
      <c r="AC195" s="104">
        <f>'Other Opex'!AC79</f>
        <v>0</v>
      </c>
      <c r="AE195" s="105">
        <f>'Other Opex'!AE79</f>
        <v>0</v>
      </c>
      <c r="AG195" s="105">
        <f>'Other Opex'!AG79</f>
        <v>0</v>
      </c>
      <c r="AI195" s="105">
        <f>'Other Opex'!AI79</f>
        <v>0</v>
      </c>
    </row>
    <row r="196" spans="2:35" outlineLevel="1" x14ac:dyDescent="0.25">
      <c r="B196" s="556" t="str">
        <f>'Line Items'!D$2411</f>
        <v>Other Operating Costs</v>
      </c>
      <c r="C196" s="556" t="str">
        <f>'Line Items'!D$2449</f>
        <v>Other Operating Costs: Station &amp; Train Operations</v>
      </c>
      <c r="D196" s="139" t="str">
        <f>'Other Opex'!D80</f>
        <v>Utilities - Water</v>
      </c>
      <c r="E196" s="102"/>
      <c r="F196" s="140" t="str">
        <f>'Other Opex'!F80</f>
        <v>£000</v>
      </c>
      <c r="G196" s="103">
        <f>'Other Opex'!G80</f>
        <v>0</v>
      </c>
      <c r="H196" s="103">
        <f>'Other Opex'!H80</f>
        <v>0</v>
      </c>
      <c r="I196" s="103">
        <f>'Other Opex'!I80</f>
        <v>0</v>
      </c>
      <c r="J196" s="103">
        <f>'Other Opex'!J80</f>
        <v>0</v>
      </c>
      <c r="K196" s="103">
        <f>'Other Opex'!K80</f>
        <v>0</v>
      </c>
      <c r="L196" s="103">
        <f>'Other Opex'!L80</f>
        <v>0</v>
      </c>
      <c r="M196" s="103">
        <f>'Other Opex'!M80</f>
        <v>0</v>
      </c>
      <c r="N196" s="103">
        <f>'Other Opex'!N80</f>
        <v>0</v>
      </c>
      <c r="O196" s="103">
        <f>'Other Opex'!O80</f>
        <v>0</v>
      </c>
      <c r="P196" s="103">
        <f>'Other Opex'!P80</f>
        <v>0</v>
      </c>
      <c r="Q196" s="103">
        <f>'Other Opex'!Q80</f>
        <v>0</v>
      </c>
      <c r="R196" s="103">
        <f>'Other Opex'!R80</f>
        <v>0</v>
      </c>
      <c r="S196" s="103">
        <f>'Other Opex'!S80</f>
        <v>0</v>
      </c>
      <c r="T196" s="103">
        <f>'Other Opex'!T80</f>
        <v>0</v>
      </c>
      <c r="U196" s="103">
        <f>'Other Opex'!U80</f>
        <v>0</v>
      </c>
      <c r="V196" s="103">
        <f>'Other Opex'!V80</f>
        <v>0</v>
      </c>
      <c r="W196" s="103">
        <f>'Other Opex'!W80</f>
        <v>0</v>
      </c>
      <c r="X196" s="103">
        <f>'Other Opex'!X80</f>
        <v>0</v>
      </c>
      <c r="Y196" s="103">
        <f>'Other Opex'!Y80</f>
        <v>0</v>
      </c>
      <c r="Z196" s="103">
        <f>'Other Opex'!Z80</f>
        <v>0</v>
      </c>
      <c r="AA196" s="103">
        <f>'Other Opex'!AA80</f>
        <v>0</v>
      </c>
      <c r="AB196" s="103">
        <f>'Other Opex'!AB80</f>
        <v>0</v>
      </c>
      <c r="AC196" s="104">
        <f>'Other Opex'!AC80</f>
        <v>0</v>
      </c>
      <c r="AE196" s="105">
        <f>'Other Opex'!AE80</f>
        <v>0</v>
      </c>
      <c r="AG196" s="105">
        <f>'Other Opex'!AG80</f>
        <v>0</v>
      </c>
      <c r="AI196" s="105">
        <f>'Other Opex'!AI80</f>
        <v>0</v>
      </c>
    </row>
    <row r="197" spans="2:35" outlineLevel="1" x14ac:dyDescent="0.25">
      <c r="B197" s="556" t="str">
        <f>'Line Items'!D$2411</f>
        <v>Other Operating Costs</v>
      </c>
      <c r="C197" s="556" t="str">
        <f>'Line Items'!D$2449</f>
        <v>Other Operating Costs: Station &amp; Train Operations</v>
      </c>
      <c r="D197" s="139" t="str">
        <f>'Other Opex'!D81</f>
        <v>Utilities - Gas</v>
      </c>
      <c r="E197" s="102"/>
      <c r="F197" s="140" t="str">
        <f>'Other Opex'!F81</f>
        <v>£000</v>
      </c>
      <c r="G197" s="103">
        <f>'Other Opex'!G81</f>
        <v>0</v>
      </c>
      <c r="H197" s="103">
        <f>'Other Opex'!H81</f>
        <v>0</v>
      </c>
      <c r="I197" s="103">
        <f>'Other Opex'!I81</f>
        <v>0</v>
      </c>
      <c r="J197" s="103">
        <f>'Other Opex'!J81</f>
        <v>0</v>
      </c>
      <c r="K197" s="103">
        <f>'Other Opex'!K81</f>
        <v>0</v>
      </c>
      <c r="L197" s="103">
        <f>'Other Opex'!L81</f>
        <v>0</v>
      </c>
      <c r="M197" s="103">
        <f>'Other Opex'!M81</f>
        <v>0</v>
      </c>
      <c r="N197" s="103">
        <f>'Other Opex'!N81</f>
        <v>0</v>
      </c>
      <c r="O197" s="103">
        <f>'Other Opex'!O81</f>
        <v>0</v>
      </c>
      <c r="P197" s="103">
        <f>'Other Opex'!P81</f>
        <v>0</v>
      </c>
      <c r="Q197" s="103">
        <f>'Other Opex'!Q81</f>
        <v>0</v>
      </c>
      <c r="R197" s="103">
        <f>'Other Opex'!R81</f>
        <v>0</v>
      </c>
      <c r="S197" s="103">
        <f>'Other Opex'!S81</f>
        <v>0</v>
      </c>
      <c r="T197" s="103">
        <f>'Other Opex'!T81</f>
        <v>0</v>
      </c>
      <c r="U197" s="103">
        <f>'Other Opex'!U81</f>
        <v>0</v>
      </c>
      <c r="V197" s="103">
        <f>'Other Opex'!V81</f>
        <v>0</v>
      </c>
      <c r="W197" s="103">
        <f>'Other Opex'!W81</f>
        <v>0</v>
      </c>
      <c r="X197" s="103">
        <f>'Other Opex'!X81</f>
        <v>0</v>
      </c>
      <c r="Y197" s="103">
        <f>'Other Opex'!Y81</f>
        <v>0</v>
      </c>
      <c r="Z197" s="103">
        <f>'Other Opex'!Z81</f>
        <v>0</v>
      </c>
      <c r="AA197" s="103">
        <f>'Other Opex'!AA81</f>
        <v>0</v>
      </c>
      <c r="AB197" s="103">
        <f>'Other Opex'!AB81</f>
        <v>0</v>
      </c>
      <c r="AC197" s="104">
        <f>'Other Opex'!AC81</f>
        <v>0</v>
      </c>
      <c r="AE197" s="105">
        <f>'Other Opex'!AE81</f>
        <v>0</v>
      </c>
      <c r="AG197" s="105">
        <f>'Other Opex'!AG81</f>
        <v>0</v>
      </c>
      <c r="AI197" s="105">
        <f>'Other Opex'!AI81</f>
        <v>0</v>
      </c>
    </row>
    <row r="198" spans="2:35" outlineLevel="1" x14ac:dyDescent="0.25">
      <c r="B198" s="556" t="str">
        <f>'Line Items'!D$2411</f>
        <v>Other Operating Costs</v>
      </c>
      <c r="C198" s="556" t="str">
        <f>'Line Items'!D$2449</f>
        <v>Other Operating Costs: Station &amp; Train Operations</v>
      </c>
      <c r="D198" s="139" t="str">
        <f>'Other Opex'!D82</f>
        <v>Ticket Machine Leases</v>
      </c>
      <c r="E198" s="102"/>
      <c r="F198" s="140" t="str">
        <f>'Other Opex'!F82</f>
        <v>£000</v>
      </c>
      <c r="G198" s="103">
        <f>'Other Opex'!G82</f>
        <v>0</v>
      </c>
      <c r="H198" s="103">
        <f>'Other Opex'!H82</f>
        <v>0</v>
      </c>
      <c r="I198" s="103">
        <f>'Other Opex'!I82</f>
        <v>0</v>
      </c>
      <c r="J198" s="103">
        <f>'Other Opex'!J82</f>
        <v>0</v>
      </c>
      <c r="K198" s="103">
        <f>'Other Opex'!K82</f>
        <v>0</v>
      </c>
      <c r="L198" s="103">
        <f>'Other Opex'!L82</f>
        <v>0</v>
      </c>
      <c r="M198" s="103">
        <f>'Other Opex'!M82</f>
        <v>0</v>
      </c>
      <c r="N198" s="103">
        <f>'Other Opex'!N82</f>
        <v>0</v>
      </c>
      <c r="O198" s="103">
        <f>'Other Opex'!O82</f>
        <v>0</v>
      </c>
      <c r="P198" s="103">
        <f>'Other Opex'!P82</f>
        <v>0</v>
      </c>
      <c r="Q198" s="103">
        <f>'Other Opex'!Q82</f>
        <v>0</v>
      </c>
      <c r="R198" s="103">
        <f>'Other Opex'!R82</f>
        <v>0</v>
      </c>
      <c r="S198" s="103">
        <f>'Other Opex'!S82</f>
        <v>0</v>
      </c>
      <c r="T198" s="103">
        <f>'Other Opex'!T82</f>
        <v>0</v>
      </c>
      <c r="U198" s="103">
        <f>'Other Opex'!U82</f>
        <v>0</v>
      </c>
      <c r="V198" s="103">
        <f>'Other Opex'!V82</f>
        <v>0</v>
      </c>
      <c r="W198" s="103">
        <f>'Other Opex'!W82</f>
        <v>0</v>
      </c>
      <c r="X198" s="103">
        <f>'Other Opex'!X82</f>
        <v>0</v>
      </c>
      <c r="Y198" s="103">
        <f>'Other Opex'!Y82</f>
        <v>0</v>
      </c>
      <c r="Z198" s="103">
        <f>'Other Opex'!Z82</f>
        <v>0</v>
      </c>
      <c r="AA198" s="103">
        <f>'Other Opex'!AA82</f>
        <v>0</v>
      </c>
      <c r="AB198" s="103">
        <f>'Other Opex'!AB82</f>
        <v>0</v>
      </c>
      <c r="AC198" s="104">
        <f>'Other Opex'!AC82</f>
        <v>0</v>
      </c>
      <c r="AE198" s="105">
        <f>'Other Opex'!AE82</f>
        <v>0</v>
      </c>
      <c r="AG198" s="105">
        <f>'Other Opex'!AG82</f>
        <v>0</v>
      </c>
      <c r="AI198" s="105">
        <f>'Other Opex'!AI82</f>
        <v>0</v>
      </c>
    </row>
    <row r="199" spans="2:35" outlineLevel="1" x14ac:dyDescent="0.25">
      <c r="B199" s="556" t="str">
        <f>'Line Items'!D$2411</f>
        <v>Other Operating Costs</v>
      </c>
      <c r="C199" s="556" t="str">
        <f>'Line Items'!D$2449</f>
        <v>Other Operating Costs: Station &amp; Train Operations</v>
      </c>
      <c r="D199" s="139" t="str">
        <f>'Other Opex'!D83</f>
        <v>Ticket Machine Maintenance</v>
      </c>
      <c r="E199" s="102"/>
      <c r="F199" s="140" t="str">
        <f>'Other Opex'!F83</f>
        <v>£000</v>
      </c>
      <c r="G199" s="103">
        <f>'Other Opex'!G83</f>
        <v>0</v>
      </c>
      <c r="H199" s="103">
        <f>'Other Opex'!H83</f>
        <v>0</v>
      </c>
      <c r="I199" s="103">
        <f>'Other Opex'!I83</f>
        <v>0</v>
      </c>
      <c r="J199" s="103">
        <f>'Other Opex'!J83</f>
        <v>0</v>
      </c>
      <c r="K199" s="103">
        <f>'Other Opex'!K83</f>
        <v>0</v>
      </c>
      <c r="L199" s="103">
        <f>'Other Opex'!L83</f>
        <v>0</v>
      </c>
      <c r="M199" s="103">
        <f>'Other Opex'!M83</f>
        <v>0</v>
      </c>
      <c r="N199" s="103">
        <f>'Other Opex'!N83</f>
        <v>0</v>
      </c>
      <c r="O199" s="103">
        <f>'Other Opex'!O83</f>
        <v>0</v>
      </c>
      <c r="P199" s="103">
        <f>'Other Opex'!P83</f>
        <v>0</v>
      </c>
      <c r="Q199" s="103">
        <f>'Other Opex'!Q83</f>
        <v>0</v>
      </c>
      <c r="R199" s="103">
        <f>'Other Opex'!R83</f>
        <v>0</v>
      </c>
      <c r="S199" s="103">
        <f>'Other Opex'!S83</f>
        <v>0</v>
      </c>
      <c r="T199" s="103">
        <f>'Other Opex'!T83</f>
        <v>0</v>
      </c>
      <c r="U199" s="103">
        <f>'Other Opex'!U83</f>
        <v>0</v>
      </c>
      <c r="V199" s="103">
        <f>'Other Opex'!V83</f>
        <v>0</v>
      </c>
      <c r="W199" s="103">
        <f>'Other Opex'!W83</f>
        <v>0</v>
      </c>
      <c r="X199" s="103">
        <f>'Other Opex'!X83</f>
        <v>0</v>
      </c>
      <c r="Y199" s="103">
        <f>'Other Opex'!Y83</f>
        <v>0</v>
      </c>
      <c r="Z199" s="103">
        <f>'Other Opex'!Z83</f>
        <v>0</v>
      </c>
      <c r="AA199" s="103">
        <f>'Other Opex'!AA83</f>
        <v>0</v>
      </c>
      <c r="AB199" s="103">
        <f>'Other Opex'!AB83</f>
        <v>0</v>
      </c>
      <c r="AC199" s="104">
        <f>'Other Opex'!AC83</f>
        <v>0</v>
      </c>
      <c r="AE199" s="105">
        <f>'Other Opex'!AE83</f>
        <v>0</v>
      </c>
      <c r="AG199" s="105">
        <f>'Other Opex'!AG83</f>
        <v>0</v>
      </c>
      <c r="AI199" s="105">
        <f>'Other Opex'!AI83</f>
        <v>0</v>
      </c>
    </row>
    <row r="200" spans="2:35" outlineLevel="1" x14ac:dyDescent="0.25">
      <c r="B200" s="556" t="str">
        <f>'Line Items'!D$2411</f>
        <v>Other Operating Costs</v>
      </c>
      <c r="C200" s="556" t="str">
        <f>'Line Items'!D$2449</f>
        <v>Other Operating Costs: Station &amp; Train Operations</v>
      </c>
      <c r="D200" s="139" t="str">
        <f>'Other Opex'!D84</f>
        <v>Buildings Materials</v>
      </c>
      <c r="E200" s="102"/>
      <c r="F200" s="140" t="str">
        <f>'Other Opex'!F84</f>
        <v>£000</v>
      </c>
      <c r="G200" s="103">
        <f>'Other Opex'!G84</f>
        <v>0</v>
      </c>
      <c r="H200" s="103">
        <f>'Other Opex'!H84</f>
        <v>0</v>
      </c>
      <c r="I200" s="103">
        <f>'Other Opex'!I84</f>
        <v>0</v>
      </c>
      <c r="J200" s="103">
        <f>'Other Opex'!J84</f>
        <v>0</v>
      </c>
      <c r="K200" s="103">
        <f>'Other Opex'!K84</f>
        <v>0</v>
      </c>
      <c r="L200" s="103">
        <f>'Other Opex'!L84</f>
        <v>0</v>
      </c>
      <c r="M200" s="103">
        <f>'Other Opex'!M84</f>
        <v>0</v>
      </c>
      <c r="N200" s="103">
        <f>'Other Opex'!N84</f>
        <v>0</v>
      </c>
      <c r="O200" s="103">
        <f>'Other Opex'!O84</f>
        <v>0</v>
      </c>
      <c r="P200" s="103">
        <f>'Other Opex'!P84</f>
        <v>0</v>
      </c>
      <c r="Q200" s="103">
        <f>'Other Opex'!Q84</f>
        <v>0</v>
      </c>
      <c r="R200" s="103">
        <f>'Other Opex'!R84</f>
        <v>0</v>
      </c>
      <c r="S200" s="103">
        <f>'Other Opex'!S84</f>
        <v>0</v>
      </c>
      <c r="T200" s="103">
        <f>'Other Opex'!T84</f>
        <v>0</v>
      </c>
      <c r="U200" s="103">
        <f>'Other Opex'!U84</f>
        <v>0</v>
      </c>
      <c r="V200" s="103">
        <f>'Other Opex'!V84</f>
        <v>0</v>
      </c>
      <c r="W200" s="103">
        <f>'Other Opex'!W84</f>
        <v>0</v>
      </c>
      <c r="X200" s="103">
        <f>'Other Opex'!X84</f>
        <v>0</v>
      </c>
      <c r="Y200" s="103">
        <f>'Other Opex'!Y84</f>
        <v>0</v>
      </c>
      <c r="Z200" s="103">
        <f>'Other Opex'!Z84</f>
        <v>0</v>
      </c>
      <c r="AA200" s="103">
        <f>'Other Opex'!AA84</f>
        <v>0</v>
      </c>
      <c r="AB200" s="103">
        <f>'Other Opex'!AB84</f>
        <v>0</v>
      </c>
      <c r="AC200" s="104">
        <f>'Other Opex'!AC84</f>
        <v>0</v>
      </c>
      <c r="AE200" s="105">
        <f>'Other Opex'!AE84</f>
        <v>0</v>
      </c>
      <c r="AG200" s="105">
        <f>'Other Opex'!AG84</f>
        <v>0</v>
      </c>
      <c r="AI200" s="105">
        <f>'Other Opex'!AI84</f>
        <v>0</v>
      </c>
    </row>
    <row r="201" spans="2:35" outlineLevel="1" x14ac:dyDescent="0.25">
      <c r="B201" s="556" t="str">
        <f>'Line Items'!D$2411</f>
        <v>Other Operating Costs</v>
      </c>
      <c r="C201" s="556" t="str">
        <f>'Line Items'!D$2449</f>
        <v>Other Operating Costs: Station &amp; Train Operations</v>
      </c>
      <c r="D201" s="139" t="str">
        <f>'Other Opex'!D85</f>
        <v>Buildings Maintenance</v>
      </c>
      <c r="E201" s="102"/>
      <c r="F201" s="140" t="str">
        <f>'Other Opex'!F85</f>
        <v>£000</v>
      </c>
      <c r="G201" s="103">
        <f>'Other Opex'!G85</f>
        <v>0</v>
      </c>
      <c r="H201" s="103">
        <f>'Other Opex'!H85</f>
        <v>0</v>
      </c>
      <c r="I201" s="103">
        <f>'Other Opex'!I85</f>
        <v>0</v>
      </c>
      <c r="J201" s="103">
        <f>'Other Opex'!J85</f>
        <v>0</v>
      </c>
      <c r="K201" s="103">
        <f>'Other Opex'!K85</f>
        <v>0</v>
      </c>
      <c r="L201" s="103">
        <f>'Other Opex'!L85</f>
        <v>0</v>
      </c>
      <c r="M201" s="103">
        <f>'Other Opex'!M85</f>
        <v>0</v>
      </c>
      <c r="N201" s="103">
        <f>'Other Opex'!N85</f>
        <v>0</v>
      </c>
      <c r="O201" s="103">
        <f>'Other Opex'!O85</f>
        <v>0</v>
      </c>
      <c r="P201" s="103">
        <f>'Other Opex'!P85</f>
        <v>0</v>
      </c>
      <c r="Q201" s="103">
        <f>'Other Opex'!Q85</f>
        <v>0</v>
      </c>
      <c r="R201" s="103">
        <f>'Other Opex'!R85</f>
        <v>0</v>
      </c>
      <c r="S201" s="103">
        <f>'Other Opex'!S85</f>
        <v>0</v>
      </c>
      <c r="T201" s="103">
        <f>'Other Opex'!T85</f>
        <v>0</v>
      </c>
      <c r="U201" s="103">
        <f>'Other Opex'!U85</f>
        <v>0</v>
      </c>
      <c r="V201" s="103">
        <f>'Other Opex'!V85</f>
        <v>0</v>
      </c>
      <c r="W201" s="103">
        <f>'Other Opex'!W85</f>
        <v>0</v>
      </c>
      <c r="X201" s="103">
        <f>'Other Opex'!X85</f>
        <v>0</v>
      </c>
      <c r="Y201" s="103">
        <f>'Other Opex'!Y85</f>
        <v>0</v>
      </c>
      <c r="Z201" s="103">
        <f>'Other Opex'!Z85</f>
        <v>0</v>
      </c>
      <c r="AA201" s="103">
        <f>'Other Opex'!AA85</f>
        <v>0</v>
      </c>
      <c r="AB201" s="103">
        <f>'Other Opex'!AB85</f>
        <v>0</v>
      </c>
      <c r="AC201" s="104">
        <f>'Other Opex'!AC85</f>
        <v>0</v>
      </c>
      <c r="AE201" s="105">
        <f>'Other Opex'!AE85</f>
        <v>0</v>
      </c>
      <c r="AG201" s="105">
        <f>'Other Opex'!AG85</f>
        <v>0</v>
      </c>
      <c r="AI201" s="105">
        <f>'Other Opex'!AI85</f>
        <v>0</v>
      </c>
    </row>
    <row r="202" spans="2:35" outlineLevel="1" x14ac:dyDescent="0.25">
      <c r="B202" s="556" t="str">
        <f>'Line Items'!D$2411</f>
        <v>Other Operating Costs</v>
      </c>
      <c r="C202" s="556" t="str">
        <f>'Line Items'!D$2449</f>
        <v>Other Operating Costs: Station &amp; Train Operations</v>
      </c>
      <c r="D202" s="139" t="str">
        <f>'Other Opex'!D86</f>
        <v>Plant and Machinery Maintenance</v>
      </c>
      <c r="E202" s="102"/>
      <c r="F202" s="140" t="str">
        <f>'Other Opex'!F86</f>
        <v>£000</v>
      </c>
      <c r="G202" s="103">
        <f>'Other Opex'!G86</f>
        <v>0</v>
      </c>
      <c r="H202" s="103">
        <f>'Other Opex'!H86</f>
        <v>0</v>
      </c>
      <c r="I202" s="103">
        <f>'Other Opex'!I86</f>
        <v>0</v>
      </c>
      <c r="J202" s="103">
        <f>'Other Opex'!J86</f>
        <v>0</v>
      </c>
      <c r="K202" s="103">
        <f>'Other Opex'!K86</f>
        <v>0</v>
      </c>
      <c r="L202" s="103">
        <f>'Other Opex'!L86</f>
        <v>0</v>
      </c>
      <c r="M202" s="103">
        <f>'Other Opex'!M86</f>
        <v>0</v>
      </c>
      <c r="N202" s="103">
        <f>'Other Opex'!N86</f>
        <v>0</v>
      </c>
      <c r="O202" s="103">
        <f>'Other Opex'!O86</f>
        <v>0</v>
      </c>
      <c r="P202" s="103">
        <f>'Other Opex'!P86</f>
        <v>0</v>
      </c>
      <c r="Q202" s="103">
        <f>'Other Opex'!Q86</f>
        <v>0</v>
      </c>
      <c r="R202" s="103">
        <f>'Other Opex'!R86</f>
        <v>0</v>
      </c>
      <c r="S202" s="103">
        <f>'Other Opex'!S86</f>
        <v>0</v>
      </c>
      <c r="T202" s="103">
        <f>'Other Opex'!T86</f>
        <v>0</v>
      </c>
      <c r="U202" s="103">
        <f>'Other Opex'!U86</f>
        <v>0</v>
      </c>
      <c r="V202" s="103">
        <f>'Other Opex'!V86</f>
        <v>0</v>
      </c>
      <c r="W202" s="103">
        <f>'Other Opex'!W86</f>
        <v>0</v>
      </c>
      <c r="X202" s="103">
        <f>'Other Opex'!X86</f>
        <v>0</v>
      </c>
      <c r="Y202" s="103">
        <f>'Other Opex'!Y86</f>
        <v>0</v>
      </c>
      <c r="Z202" s="103">
        <f>'Other Opex'!Z86</f>
        <v>0</v>
      </c>
      <c r="AA202" s="103">
        <f>'Other Opex'!AA86</f>
        <v>0</v>
      </c>
      <c r="AB202" s="103">
        <f>'Other Opex'!AB86</f>
        <v>0</v>
      </c>
      <c r="AC202" s="104">
        <f>'Other Opex'!AC86</f>
        <v>0</v>
      </c>
      <c r="AE202" s="105">
        <f>'Other Opex'!AE86</f>
        <v>0</v>
      </c>
      <c r="AG202" s="105">
        <f>'Other Opex'!AG86</f>
        <v>0</v>
      </c>
      <c r="AI202" s="105">
        <f>'Other Opex'!AI86</f>
        <v>0</v>
      </c>
    </row>
    <row r="203" spans="2:35" outlineLevel="1" x14ac:dyDescent="0.25">
      <c r="B203" s="556" t="str">
        <f>'Line Items'!D$2411</f>
        <v>Other Operating Costs</v>
      </c>
      <c r="C203" s="556" t="str">
        <f>'Line Items'!D$2449</f>
        <v>Other Operating Costs: Station &amp; Train Operations</v>
      </c>
      <c r="D203" s="139" t="str">
        <f>'Other Opex'!D87</f>
        <v>CCTV Maintenance</v>
      </c>
      <c r="E203" s="102"/>
      <c r="F203" s="140" t="str">
        <f>'Other Opex'!F87</f>
        <v>£000</v>
      </c>
      <c r="G203" s="103">
        <f>'Other Opex'!G87</f>
        <v>0</v>
      </c>
      <c r="H203" s="103">
        <f>'Other Opex'!H87</f>
        <v>0</v>
      </c>
      <c r="I203" s="103">
        <f>'Other Opex'!I87</f>
        <v>0</v>
      </c>
      <c r="J203" s="103">
        <f>'Other Opex'!J87</f>
        <v>0</v>
      </c>
      <c r="K203" s="103">
        <f>'Other Opex'!K87</f>
        <v>0</v>
      </c>
      <c r="L203" s="103">
        <f>'Other Opex'!L87</f>
        <v>0</v>
      </c>
      <c r="M203" s="103">
        <f>'Other Opex'!M87</f>
        <v>0</v>
      </c>
      <c r="N203" s="103">
        <f>'Other Opex'!N87</f>
        <v>0</v>
      </c>
      <c r="O203" s="103">
        <f>'Other Opex'!O87</f>
        <v>0</v>
      </c>
      <c r="P203" s="103">
        <f>'Other Opex'!P87</f>
        <v>0</v>
      </c>
      <c r="Q203" s="103">
        <f>'Other Opex'!Q87</f>
        <v>0</v>
      </c>
      <c r="R203" s="103">
        <f>'Other Opex'!R87</f>
        <v>0</v>
      </c>
      <c r="S203" s="103">
        <f>'Other Opex'!S87</f>
        <v>0</v>
      </c>
      <c r="T203" s="103">
        <f>'Other Opex'!T87</f>
        <v>0</v>
      </c>
      <c r="U203" s="103">
        <f>'Other Opex'!U87</f>
        <v>0</v>
      </c>
      <c r="V203" s="103">
        <f>'Other Opex'!V87</f>
        <v>0</v>
      </c>
      <c r="W203" s="103">
        <f>'Other Opex'!W87</f>
        <v>0</v>
      </c>
      <c r="X203" s="103">
        <f>'Other Opex'!X87</f>
        <v>0</v>
      </c>
      <c r="Y203" s="103">
        <f>'Other Opex'!Y87</f>
        <v>0</v>
      </c>
      <c r="Z203" s="103">
        <f>'Other Opex'!Z87</f>
        <v>0</v>
      </c>
      <c r="AA203" s="103">
        <f>'Other Opex'!AA87</f>
        <v>0</v>
      </c>
      <c r="AB203" s="103">
        <f>'Other Opex'!AB87</f>
        <v>0</v>
      </c>
      <c r="AC203" s="104">
        <f>'Other Opex'!AC87</f>
        <v>0</v>
      </c>
      <c r="AE203" s="105">
        <f>'Other Opex'!AE87</f>
        <v>0</v>
      </c>
      <c r="AG203" s="105">
        <f>'Other Opex'!AG87</f>
        <v>0</v>
      </c>
      <c r="AI203" s="105">
        <f>'Other Opex'!AI87</f>
        <v>0</v>
      </c>
    </row>
    <row r="204" spans="2:35" outlineLevel="1" x14ac:dyDescent="0.25">
      <c r="B204" s="556" t="str">
        <f>'Line Items'!D$2411</f>
        <v>Other Operating Costs</v>
      </c>
      <c r="C204" s="556" t="str">
        <f>'Line Items'!D$2449</f>
        <v>Other Operating Costs: Station &amp; Train Operations</v>
      </c>
      <c r="D204" s="139" t="str">
        <f>'Other Opex'!D88</f>
        <v>CIS Maintenance</v>
      </c>
      <c r="E204" s="102"/>
      <c r="F204" s="140" t="str">
        <f>'Other Opex'!F88</f>
        <v>£000</v>
      </c>
      <c r="G204" s="103">
        <f>'Other Opex'!G88</f>
        <v>0</v>
      </c>
      <c r="H204" s="103">
        <f>'Other Opex'!H88</f>
        <v>0</v>
      </c>
      <c r="I204" s="103">
        <f>'Other Opex'!I88</f>
        <v>0</v>
      </c>
      <c r="J204" s="103">
        <f>'Other Opex'!J88</f>
        <v>0</v>
      </c>
      <c r="K204" s="103">
        <f>'Other Opex'!K88</f>
        <v>0</v>
      </c>
      <c r="L204" s="103">
        <f>'Other Opex'!L88</f>
        <v>0</v>
      </c>
      <c r="M204" s="103">
        <f>'Other Opex'!M88</f>
        <v>0</v>
      </c>
      <c r="N204" s="103">
        <f>'Other Opex'!N88</f>
        <v>0</v>
      </c>
      <c r="O204" s="103">
        <f>'Other Opex'!O88</f>
        <v>0</v>
      </c>
      <c r="P204" s="103">
        <f>'Other Opex'!P88</f>
        <v>0</v>
      </c>
      <c r="Q204" s="103">
        <f>'Other Opex'!Q88</f>
        <v>0</v>
      </c>
      <c r="R204" s="103">
        <f>'Other Opex'!R88</f>
        <v>0</v>
      </c>
      <c r="S204" s="103">
        <f>'Other Opex'!S88</f>
        <v>0</v>
      </c>
      <c r="T204" s="103">
        <f>'Other Opex'!T88</f>
        <v>0</v>
      </c>
      <c r="U204" s="103">
        <f>'Other Opex'!U88</f>
        <v>0</v>
      </c>
      <c r="V204" s="103">
        <f>'Other Opex'!V88</f>
        <v>0</v>
      </c>
      <c r="W204" s="103">
        <f>'Other Opex'!W88</f>
        <v>0</v>
      </c>
      <c r="X204" s="103">
        <f>'Other Opex'!X88</f>
        <v>0</v>
      </c>
      <c r="Y204" s="103">
        <f>'Other Opex'!Y88</f>
        <v>0</v>
      </c>
      <c r="Z204" s="103">
        <f>'Other Opex'!Z88</f>
        <v>0</v>
      </c>
      <c r="AA204" s="103">
        <f>'Other Opex'!AA88</f>
        <v>0</v>
      </c>
      <c r="AB204" s="103">
        <f>'Other Opex'!AB88</f>
        <v>0</v>
      </c>
      <c r="AC204" s="104">
        <f>'Other Opex'!AC88</f>
        <v>0</v>
      </c>
      <c r="AE204" s="105">
        <f>'Other Opex'!AE88</f>
        <v>0</v>
      </c>
      <c r="AG204" s="105">
        <f>'Other Opex'!AG88</f>
        <v>0</v>
      </c>
      <c r="AI204" s="105">
        <f>'Other Opex'!AI88</f>
        <v>0</v>
      </c>
    </row>
    <row r="205" spans="2:35" outlineLevel="1" x14ac:dyDescent="0.25">
      <c r="B205" s="556" t="str">
        <f>'Line Items'!D$2411</f>
        <v>Other Operating Costs</v>
      </c>
      <c r="C205" s="556" t="str">
        <f>'Line Items'!D$2449</f>
        <v>Other Operating Costs: Station &amp; Train Operations</v>
      </c>
      <c r="D205" s="139" t="str">
        <f>'Other Opex'!D89</f>
        <v>Other Station Services</v>
      </c>
      <c r="E205" s="102"/>
      <c r="F205" s="140" t="str">
        <f>'Other Opex'!F89</f>
        <v>£000</v>
      </c>
      <c r="G205" s="103">
        <f>'Other Opex'!G89</f>
        <v>0</v>
      </c>
      <c r="H205" s="103">
        <f>'Other Opex'!H89</f>
        <v>0</v>
      </c>
      <c r="I205" s="103">
        <f>'Other Opex'!I89</f>
        <v>0</v>
      </c>
      <c r="J205" s="103">
        <f>'Other Opex'!J89</f>
        <v>0</v>
      </c>
      <c r="K205" s="103">
        <f>'Other Opex'!K89</f>
        <v>0</v>
      </c>
      <c r="L205" s="103">
        <f>'Other Opex'!L89</f>
        <v>0</v>
      </c>
      <c r="M205" s="103">
        <f>'Other Opex'!M89</f>
        <v>0</v>
      </c>
      <c r="N205" s="103">
        <f>'Other Opex'!N89</f>
        <v>0</v>
      </c>
      <c r="O205" s="103">
        <f>'Other Opex'!O89</f>
        <v>0</v>
      </c>
      <c r="P205" s="103">
        <f>'Other Opex'!P89</f>
        <v>0</v>
      </c>
      <c r="Q205" s="103">
        <f>'Other Opex'!Q89</f>
        <v>0</v>
      </c>
      <c r="R205" s="103">
        <f>'Other Opex'!R89</f>
        <v>0</v>
      </c>
      <c r="S205" s="103">
        <f>'Other Opex'!S89</f>
        <v>0</v>
      </c>
      <c r="T205" s="103">
        <f>'Other Opex'!T89</f>
        <v>0</v>
      </c>
      <c r="U205" s="103">
        <f>'Other Opex'!U89</f>
        <v>0</v>
      </c>
      <c r="V205" s="103">
        <f>'Other Opex'!V89</f>
        <v>0</v>
      </c>
      <c r="W205" s="103">
        <f>'Other Opex'!W89</f>
        <v>0</v>
      </c>
      <c r="X205" s="103">
        <f>'Other Opex'!X89</f>
        <v>0</v>
      </c>
      <c r="Y205" s="103">
        <f>'Other Opex'!Y89</f>
        <v>0</v>
      </c>
      <c r="Z205" s="103">
        <f>'Other Opex'!Z89</f>
        <v>0</v>
      </c>
      <c r="AA205" s="103">
        <f>'Other Opex'!AA89</f>
        <v>0</v>
      </c>
      <c r="AB205" s="103">
        <f>'Other Opex'!AB89</f>
        <v>0</v>
      </c>
      <c r="AC205" s="104">
        <f>'Other Opex'!AC89</f>
        <v>0</v>
      </c>
      <c r="AE205" s="105">
        <f>'Other Opex'!AE89</f>
        <v>0</v>
      </c>
      <c r="AG205" s="105">
        <f>'Other Opex'!AG89</f>
        <v>0</v>
      </c>
      <c r="AI205" s="105">
        <f>'Other Opex'!AI89</f>
        <v>0</v>
      </c>
    </row>
    <row r="206" spans="2:35" outlineLevel="1" x14ac:dyDescent="0.25">
      <c r="B206" s="556" t="str">
        <f>'Line Items'!D$2411</f>
        <v>Other Operating Costs</v>
      </c>
      <c r="C206" s="556" t="str">
        <f>'Line Items'!D$2449</f>
        <v>Other Operating Costs: Station &amp; Train Operations</v>
      </c>
      <c r="D206" s="139" t="str">
        <f>'Other Opex'!D90</f>
        <v>On Board Costs</v>
      </c>
      <c r="E206" s="102"/>
      <c r="F206" s="140" t="str">
        <f>'Other Opex'!F90</f>
        <v>£000</v>
      </c>
      <c r="G206" s="103">
        <f>'Other Opex'!G90</f>
        <v>0</v>
      </c>
      <c r="H206" s="103">
        <f>'Other Opex'!H90</f>
        <v>0</v>
      </c>
      <c r="I206" s="103">
        <f>'Other Opex'!I90</f>
        <v>0</v>
      </c>
      <c r="J206" s="103">
        <f>'Other Opex'!J90</f>
        <v>0</v>
      </c>
      <c r="K206" s="103">
        <f>'Other Opex'!K90</f>
        <v>0</v>
      </c>
      <c r="L206" s="103">
        <f>'Other Opex'!L90</f>
        <v>0</v>
      </c>
      <c r="M206" s="103">
        <f>'Other Opex'!M90</f>
        <v>0</v>
      </c>
      <c r="N206" s="103">
        <f>'Other Opex'!N90</f>
        <v>0</v>
      </c>
      <c r="O206" s="103">
        <f>'Other Opex'!O90</f>
        <v>0</v>
      </c>
      <c r="P206" s="103">
        <f>'Other Opex'!P90</f>
        <v>0</v>
      </c>
      <c r="Q206" s="103">
        <f>'Other Opex'!Q90</f>
        <v>0</v>
      </c>
      <c r="R206" s="103">
        <f>'Other Opex'!R90</f>
        <v>0</v>
      </c>
      <c r="S206" s="103">
        <f>'Other Opex'!S90</f>
        <v>0</v>
      </c>
      <c r="T206" s="103">
        <f>'Other Opex'!T90</f>
        <v>0</v>
      </c>
      <c r="U206" s="103">
        <f>'Other Opex'!U90</f>
        <v>0</v>
      </c>
      <c r="V206" s="103">
        <f>'Other Opex'!V90</f>
        <v>0</v>
      </c>
      <c r="W206" s="103">
        <f>'Other Opex'!W90</f>
        <v>0</v>
      </c>
      <c r="X206" s="103">
        <f>'Other Opex'!X90</f>
        <v>0</v>
      </c>
      <c r="Y206" s="103">
        <f>'Other Opex'!Y90</f>
        <v>0</v>
      </c>
      <c r="Z206" s="103">
        <f>'Other Opex'!Z90</f>
        <v>0</v>
      </c>
      <c r="AA206" s="103">
        <f>'Other Opex'!AA90</f>
        <v>0</v>
      </c>
      <c r="AB206" s="103">
        <f>'Other Opex'!AB90</f>
        <v>0</v>
      </c>
      <c r="AC206" s="104">
        <f>'Other Opex'!AC90</f>
        <v>0</v>
      </c>
      <c r="AE206" s="105">
        <f>'Other Opex'!AE90</f>
        <v>0</v>
      </c>
      <c r="AG206" s="105">
        <f>'Other Opex'!AG90</f>
        <v>0</v>
      </c>
      <c r="AI206" s="105">
        <f>'Other Opex'!AI90</f>
        <v>0</v>
      </c>
    </row>
    <row r="207" spans="2:35" outlineLevel="1" x14ac:dyDescent="0.25">
      <c r="B207" s="556" t="str">
        <f>'Line Items'!D$2411</f>
        <v>Other Operating Costs</v>
      </c>
      <c r="C207" s="556" t="str">
        <f>'Line Items'!D$2449</f>
        <v>Other Operating Costs: Station &amp; Train Operations</v>
      </c>
      <c r="D207" s="139" t="str">
        <f>'Other Opex'!D91</f>
        <v>Commissions Payable</v>
      </c>
      <c r="E207" s="102"/>
      <c r="F207" s="140" t="str">
        <f>'Other Opex'!F91</f>
        <v>£000</v>
      </c>
      <c r="G207" s="103">
        <f>'Other Opex'!G91</f>
        <v>0</v>
      </c>
      <c r="H207" s="103">
        <f>'Other Opex'!H91</f>
        <v>0</v>
      </c>
      <c r="I207" s="103">
        <f>'Other Opex'!I91</f>
        <v>0</v>
      </c>
      <c r="J207" s="103">
        <f>'Other Opex'!J91</f>
        <v>0</v>
      </c>
      <c r="K207" s="103">
        <f>'Other Opex'!K91</f>
        <v>0</v>
      </c>
      <c r="L207" s="103">
        <f>'Other Opex'!L91</f>
        <v>0</v>
      </c>
      <c r="M207" s="103">
        <f>'Other Opex'!M91</f>
        <v>0</v>
      </c>
      <c r="N207" s="103">
        <f>'Other Opex'!N91</f>
        <v>0</v>
      </c>
      <c r="O207" s="103">
        <f>'Other Opex'!O91</f>
        <v>0</v>
      </c>
      <c r="P207" s="103">
        <f>'Other Opex'!P91</f>
        <v>0</v>
      </c>
      <c r="Q207" s="103">
        <f>'Other Opex'!Q91</f>
        <v>0</v>
      </c>
      <c r="R207" s="103">
        <f>'Other Opex'!R91</f>
        <v>0</v>
      </c>
      <c r="S207" s="103">
        <f>'Other Opex'!S91</f>
        <v>0</v>
      </c>
      <c r="T207" s="103">
        <f>'Other Opex'!T91</f>
        <v>0</v>
      </c>
      <c r="U207" s="103">
        <f>'Other Opex'!U91</f>
        <v>0</v>
      </c>
      <c r="V207" s="103">
        <f>'Other Opex'!V91</f>
        <v>0</v>
      </c>
      <c r="W207" s="103">
        <f>'Other Opex'!W91</f>
        <v>0</v>
      </c>
      <c r="X207" s="103">
        <f>'Other Opex'!X91</f>
        <v>0</v>
      </c>
      <c r="Y207" s="103">
        <f>'Other Opex'!Y91</f>
        <v>0</v>
      </c>
      <c r="Z207" s="103">
        <f>'Other Opex'!Z91</f>
        <v>0</v>
      </c>
      <c r="AA207" s="103">
        <f>'Other Opex'!AA91</f>
        <v>0</v>
      </c>
      <c r="AB207" s="103">
        <f>'Other Opex'!AB91</f>
        <v>0</v>
      </c>
      <c r="AC207" s="104">
        <f>'Other Opex'!AC91</f>
        <v>0</v>
      </c>
      <c r="AE207" s="105">
        <f>'Other Opex'!AE91</f>
        <v>0</v>
      </c>
      <c r="AG207" s="105">
        <f>'Other Opex'!AG91</f>
        <v>0</v>
      </c>
      <c r="AI207" s="105">
        <f>'Other Opex'!AI91</f>
        <v>0</v>
      </c>
    </row>
    <row r="208" spans="2:35" outlineLevel="1" x14ac:dyDescent="0.25">
      <c r="B208" s="556" t="str">
        <f>'Line Items'!D$2411</f>
        <v>Other Operating Costs</v>
      </c>
      <c r="C208" s="556" t="str">
        <f>'Line Items'!D$2449</f>
        <v>Other Operating Costs: Station &amp; Train Operations</v>
      </c>
      <c r="D208" s="139" t="str">
        <f>'Other Opex'!D92</f>
        <v>Ticket and Systems Costs</v>
      </c>
      <c r="E208" s="102"/>
      <c r="F208" s="140" t="str">
        <f>'Other Opex'!F92</f>
        <v>£000</v>
      </c>
      <c r="G208" s="103">
        <f>'Other Opex'!G92</f>
        <v>0</v>
      </c>
      <c r="H208" s="103">
        <f>'Other Opex'!H92</f>
        <v>0</v>
      </c>
      <c r="I208" s="103">
        <f>'Other Opex'!I92</f>
        <v>0</v>
      </c>
      <c r="J208" s="103">
        <f>'Other Opex'!J92</f>
        <v>0</v>
      </c>
      <c r="K208" s="103">
        <f>'Other Opex'!K92</f>
        <v>0</v>
      </c>
      <c r="L208" s="103">
        <f>'Other Opex'!L92</f>
        <v>0</v>
      </c>
      <c r="M208" s="103">
        <f>'Other Opex'!M92</f>
        <v>0</v>
      </c>
      <c r="N208" s="103">
        <f>'Other Opex'!N92</f>
        <v>0</v>
      </c>
      <c r="O208" s="103">
        <f>'Other Opex'!O92</f>
        <v>0</v>
      </c>
      <c r="P208" s="103">
        <f>'Other Opex'!P92</f>
        <v>0</v>
      </c>
      <c r="Q208" s="103">
        <f>'Other Opex'!Q92</f>
        <v>0</v>
      </c>
      <c r="R208" s="103">
        <f>'Other Opex'!R92</f>
        <v>0</v>
      </c>
      <c r="S208" s="103">
        <f>'Other Opex'!S92</f>
        <v>0</v>
      </c>
      <c r="T208" s="103">
        <f>'Other Opex'!T92</f>
        <v>0</v>
      </c>
      <c r="U208" s="103">
        <f>'Other Opex'!U92</f>
        <v>0</v>
      </c>
      <c r="V208" s="103">
        <f>'Other Opex'!V92</f>
        <v>0</v>
      </c>
      <c r="W208" s="103">
        <f>'Other Opex'!W92</f>
        <v>0</v>
      </c>
      <c r="X208" s="103">
        <f>'Other Opex'!X92</f>
        <v>0</v>
      </c>
      <c r="Y208" s="103">
        <f>'Other Opex'!Y92</f>
        <v>0</v>
      </c>
      <c r="Z208" s="103">
        <f>'Other Opex'!Z92</f>
        <v>0</v>
      </c>
      <c r="AA208" s="103">
        <f>'Other Opex'!AA92</f>
        <v>0</v>
      </c>
      <c r="AB208" s="103">
        <f>'Other Opex'!AB92</f>
        <v>0</v>
      </c>
      <c r="AC208" s="104">
        <f>'Other Opex'!AC92</f>
        <v>0</v>
      </c>
      <c r="AE208" s="105">
        <f>'Other Opex'!AE92</f>
        <v>0</v>
      </c>
      <c r="AG208" s="105">
        <f>'Other Opex'!AG92</f>
        <v>0</v>
      </c>
      <c r="AI208" s="105">
        <f>'Other Opex'!AI92</f>
        <v>0</v>
      </c>
    </row>
    <row r="209" spans="2:35" outlineLevel="1" x14ac:dyDescent="0.25">
      <c r="B209" s="556" t="str">
        <f>'Line Items'!D$2411</f>
        <v>Other Operating Costs</v>
      </c>
      <c r="C209" s="556" t="str">
        <f>'Line Items'!D$2449</f>
        <v>Other Operating Costs: Station &amp; Train Operations</v>
      </c>
      <c r="D209" s="139" t="str">
        <f>'Other Opex'!D93</f>
        <v>Other Retailing Costs</v>
      </c>
      <c r="E209" s="102"/>
      <c r="F209" s="140" t="str">
        <f>'Other Opex'!F93</f>
        <v>£000</v>
      </c>
      <c r="G209" s="103">
        <f>'Other Opex'!G93</f>
        <v>0</v>
      </c>
      <c r="H209" s="103">
        <f>'Other Opex'!H93</f>
        <v>0</v>
      </c>
      <c r="I209" s="103">
        <f>'Other Opex'!I93</f>
        <v>0</v>
      </c>
      <c r="J209" s="103">
        <f>'Other Opex'!J93</f>
        <v>0</v>
      </c>
      <c r="K209" s="103">
        <f>'Other Opex'!K93</f>
        <v>0</v>
      </c>
      <c r="L209" s="103">
        <f>'Other Opex'!L93</f>
        <v>0</v>
      </c>
      <c r="M209" s="103">
        <f>'Other Opex'!M93</f>
        <v>0</v>
      </c>
      <c r="N209" s="103">
        <f>'Other Opex'!N93</f>
        <v>0</v>
      </c>
      <c r="O209" s="103">
        <f>'Other Opex'!O93</f>
        <v>0</v>
      </c>
      <c r="P209" s="103">
        <f>'Other Opex'!P93</f>
        <v>0</v>
      </c>
      <c r="Q209" s="103">
        <f>'Other Opex'!Q93</f>
        <v>0</v>
      </c>
      <c r="R209" s="103">
        <f>'Other Opex'!R93</f>
        <v>0</v>
      </c>
      <c r="S209" s="103">
        <f>'Other Opex'!S93</f>
        <v>0</v>
      </c>
      <c r="T209" s="103">
        <f>'Other Opex'!T93</f>
        <v>0</v>
      </c>
      <c r="U209" s="103">
        <f>'Other Opex'!U93</f>
        <v>0</v>
      </c>
      <c r="V209" s="103">
        <f>'Other Opex'!V93</f>
        <v>0</v>
      </c>
      <c r="W209" s="103">
        <f>'Other Opex'!W93</f>
        <v>0</v>
      </c>
      <c r="X209" s="103">
        <f>'Other Opex'!X93</f>
        <v>0</v>
      </c>
      <c r="Y209" s="103">
        <f>'Other Opex'!Y93</f>
        <v>0</v>
      </c>
      <c r="Z209" s="103">
        <f>'Other Opex'!Z93</f>
        <v>0</v>
      </c>
      <c r="AA209" s="103">
        <f>'Other Opex'!AA93</f>
        <v>0</v>
      </c>
      <c r="AB209" s="103">
        <f>'Other Opex'!AB93</f>
        <v>0</v>
      </c>
      <c r="AC209" s="104">
        <f>'Other Opex'!AC93</f>
        <v>0</v>
      </c>
      <c r="AE209" s="105">
        <f>'Other Opex'!AE93</f>
        <v>0</v>
      </c>
      <c r="AG209" s="105">
        <f>'Other Opex'!AG93</f>
        <v>0</v>
      </c>
      <c r="AI209" s="105">
        <f>'Other Opex'!AI93</f>
        <v>0</v>
      </c>
    </row>
    <row r="210" spans="2:35" outlineLevel="1" x14ac:dyDescent="0.25">
      <c r="B210" s="556" t="str">
        <f>'Line Items'!D$2411</f>
        <v>Other Operating Costs</v>
      </c>
      <c r="C210" s="556" t="str">
        <f>'Line Items'!D$2449</f>
        <v>Other Operating Costs: Station &amp; Train Operations</v>
      </c>
      <c r="D210" s="139" t="str">
        <f>'Other Opex'!D94</f>
        <v>Compensation Claims (not Delay Repay)</v>
      </c>
      <c r="E210" s="102"/>
      <c r="F210" s="140" t="str">
        <f>'Other Opex'!F94</f>
        <v>£000</v>
      </c>
      <c r="G210" s="103">
        <f>'Other Opex'!G94</f>
        <v>0</v>
      </c>
      <c r="H210" s="103">
        <f>'Other Opex'!H94</f>
        <v>0</v>
      </c>
      <c r="I210" s="103">
        <f>'Other Opex'!I94</f>
        <v>0</v>
      </c>
      <c r="J210" s="103">
        <f>'Other Opex'!J94</f>
        <v>0</v>
      </c>
      <c r="K210" s="103">
        <f>'Other Opex'!K94</f>
        <v>0</v>
      </c>
      <c r="L210" s="103">
        <f>'Other Opex'!L94</f>
        <v>0</v>
      </c>
      <c r="M210" s="103">
        <f>'Other Opex'!M94</f>
        <v>0</v>
      </c>
      <c r="N210" s="103">
        <f>'Other Opex'!N94</f>
        <v>0</v>
      </c>
      <c r="O210" s="103">
        <f>'Other Opex'!O94</f>
        <v>0</v>
      </c>
      <c r="P210" s="103">
        <f>'Other Opex'!P94</f>
        <v>0</v>
      </c>
      <c r="Q210" s="103">
        <f>'Other Opex'!Q94</f>
        <v>0</v>
      </c>
      <c r="R210" s="103">
        <f>'Other Opex'!R94</f>
        <v>0</v>
      </c>
      <c r="S210" s="103">
        <f>'Other Opex'!S94</f>
        <v>0</v>
      </c>
      <c r="T210" s="103">
        <f>'Other Opex'!T94</f>
        <v>0</v>
      </c>
      <c r="U210" s="103">
        <f>'Other Opex'!U94</f>
        <v>0</v>
      </c>
      <c r="V210" s="103">
        <f>'Other Opex'!V94</f>
        <v>0</v>
      </c>
      <c r="W210" s="103">
        <f>'Other Opex'!W94</f>
        <v>0</v>
      </c>
      <c r="X210" s="103">
        <f>'Other Opex'!X94</f>
        <v>0</v>
      </c>
      <c r="Y210" s="103">
        <f>'Other Opex'!Y94</f>
        <v>0</v>
      </c>
      <c r="Z210" s="103">
        <f>'Other Opex'!Z94</f>
        <v>0</v>
      </c>
      <c r="AA210" s="103">
        <f>'Other Opex'!AA94</f>
        <v>0</v>
      </c>
      <c r="AB210" s="103">
        <f>'Other Opex'!AB94</f>
        <v>0</v>
      </c>
      <c r="AC210" s="104">
        <f>'Other Opex'!AC94</f>
        <v>0</v>
      </c>
      <c r="AE210" s="105">
        <f>'Other Opex'!AE94</f>
        <v>0</v>
      </c>
      <c r="AG210" s="105">
        <f>'Other Opex'!AG94</f>
        <v>0</v>
      </c>
      <c r="AI210" s="105">
        <f>'Other Opex'!AI94</f>
        <v>0</v>
      </c>
    </row>
    <row r="211" spans="2:35" outlineLevel="1" x14ac:dyDescent="0.25">
      <c r="B211" s="556" t="str">
        <f>'Line Items'!D$2411</f>
        <v>Other Operating Costs</v>
      </c>
      <c r="C211" s="556" t="str">
        <f>'Line Items'!D$2449</f>
        <v>Other Operating Costs: Station &amp; Train Operations</v>
      </c>
      <c r="D211" s="139" t="str">
        <f>'Other Opex'!D95</f>
        <v>SEFT</v>
      </c>
      <c r="E211" s="102"/>
      <c r="F211" s="140" t="str">
        <f>'Other Opex'!F95</f>
        <v>£000</v>
      </c>
      <c r="G211" s="103">
        <f>'Other Opex'!G95</f>
        <v>0</v>
      </c>
      <c r="H211" s="103">
        <f>'Other Opex'!H95</f>
        <v>0</v>
      </c>
      <c r="I211" s="103">
        <f>'Other Opex'!I95</f>
        <v>0</v>
      </c>
      <c r="J211" s="103">
        <f>'Other Opex'!J95</f>
        <v>0</v>
      </c>
      <c r="K211" s="103">
        <f>'Other Opex'!K95</f>
        <v>0</v>
      </c>
      <c r="L211" s="103">
        <f>'Other Opex'!L95</f>
        <v>0</v>
      </c>
      <c r="M211" s="103">
        <f>'Other Opex'!M95</f>
        <v>0</v>
      </c>
      <c r="N211" s="103">
        <f>'Other Opex'!N95</f>
        <v>0</v>
      </c>
      <c r="O211" s="103">
        <f>'Other Opex'!O95</f>
        <v>0</v>
      </c>
      <c r="P211" s="103">
        <f>'Other Opex'!P95</f>
        <v>0</v>
      </c>
      <c r="Q211" s="103">
        <f>'Other Opex'!Q95</f>
        <v>0</v>
      </c>
      <c r="R211" s="103">
        <f>'Other Opex'!R95</f>
        <v>0</v>
      </c>
      <c r="S211" s="103">
        <f>'Other Opex'!S95</f>
        <v>0</v>
      </c>
      <c r="T211" s="103">
        <f>'Other Opex'!T95</f>
        <v>0</v>
      </c>
      <c r="U211" s="103">
        <f>'Other Opex'!U95</f>
        <v>0</v>
      </c>
      <c r="V211" s="103">
        <f>'Other Opex'!V95</f>
        <v>0</v>
      </c>
      <c r="W211" s="103">
        <f>'Other Opex'!W95</f>
        <v>0</v>
      </c>
      <c r="X211" s="103">
        <f>'Other Opex'!X95</f>
        <v>0</v>
      </c>
      <c r="Y211" s="103">
        <f>'Other Opex'!Y95</f>
        <v>0</v>
      </c>
      <c r="Z211" s="103">
        <f>'Other Opex'!Z95</f>
        <v>0</v>
      </c>
      <c r="AA211" s="103">
        <f>'Other Opex'!AA95</f>
        <v>0</v>
      </c>
      <c r="AB211" s="103">
        <f>'Other Opex'!AB95</f>
        <v>0</v>
      </c>
      <c r="AC211" s="104">
        <f>'Other Opex'!AC95</f>
        <v>0</v>
      </c>
      <c r="AE211" s="105">
        <f>'Other Opex'!AE95</f>
        <v>0</v>
      </c>
      <c r="AG211" s="105">
        <f>'Other Opex'!AG95</f>
        <v>0</v>
      </c>
      <c r="AI211" s="105">
        <f>'Other Opex'!AI95</f>
        <v>0</v>
      </c>
    </row>
    <row r="212" spans="2:35" outlineLevel="1" x14ac:dyDescent="0.25">
      <c r="B212" s="556" t="str">
        <f>'Line Items'!D$2411</f>
        <v>Other Operating Costs</v>
      </c>
      <c r="C212" s="556" t="str">
        <f>'Line Items'!D$2449</f>
        <v>Other Operating Costs: Station &amp; Train Operations</v>
      </c>
      <c r="D212" s="139" t="str">
        <f>'Other Opex'!D96</f>
        <v>Station Travel Plans</v>
      </c>
      <c r="E212" s="102"/>
      <c r="F212" s="140" t="str">
        <f>'Other Opex'!F96</f>
        <v>£000</v>
      </c>
      <c r="G212" s="103">
        <f>'Other Opex'!G96</f>
        <v>0</v>
      </c>
      <c r="H212" s="103">
        <f>'Other Opex'!H96</f>
        <v>0</v>
      </c>
      <c r="I212" s="103">
        <f>'Other Opex'!I96</f>
        <v>0</v>
      </c>
      <c r="J212" s="103">
        <f>'Other Opex'!J96</f>
        <v>0</v>
      </c>
      <c r="K212" s="103">
        <f>'Other Opex'!K96</f>
        <v>0</v>
      </c>
      <c r="L212" s="103">
        <f>'Other Opex'!L96</f>
        <v>0</v>
      </c>
      <c r="M212" s="103">
        <f>'Other Opex'!M96</f>
        <v>0</v>
      </c>
      <c r="N212" s="103">
        <f>'Other Opex'!N96</f>
        <v>0</v>
      </c>
      <c r="O212" s="103">
        <f>'Other Opex'!O96</f>
        <v>0</v>
      </c>
      <c r="P212" s="103">
        <f>'Other Opex'!P96</f>
        <v>0</v>
      </c>
      <c r="Q212" s="103">
        <f>'Other Opex'!Q96</f>
        <v>0</v>
      </c>
      <c r="R212" s="103">
        <f>'Other Opex'!R96</f>
        <v>0</v>
      </c>
      <c r="S212" s="103">
        <f>'Other Opex'!S96</f>
        <v>0</v>
      </c>
      <c r="T212" s="103">
        <f>'Other Opex'!T96</f>
        <v>0</v>
      </c>
      <c r="U212" s="103">
        <f>'Other Opex'!U96</f>
        <v>0</v>
      </c>
      <c r="V212" s="103">
        <f>'Other Opex'!V96</f>
        <v>0</v>
      </c>
      <c r="W212" s="103">
        <f>'Other Opex'!W96</f>
        <v>0</v>
      </c>
      <c r="X212" s="103">
        <f>'Other Opex'!X96</f>
        <v>0</v>
      </c>
      <c r="Y212" s="103">
        <f>'Other Opex'!Y96</f>
        <v>0</v>
      </c>
      <c r="Z212" s="103">
        <f>'Other Opex'!Z96</f>
        <v>0</v>
      </c>
      <c r="AA212" s="103">
        <f>'Other Opex'!AA96</f>
        <v>0</v>
      </c>
      <c r="AB212" s="103">
        <f>'Other Opex'!AB96</f>
        <v>0</v>
      </c>
      <c r="AC212" s="104">
        <f>'Other Opex'!AC96</f>
        <v>0</v>
      </c>
      <c r="AE212" s="105">
        <f>'Other Opex'!AE96</f>
        <v>0</v>
      </c>
      <c r="AG212" s="105">
        <f>'Other Opex'!AG96</f>
        <v>0</v>
      </c>
      <c r="AI212" s="105">
        <f>'Other Opex'!AI96</f>
        <v>0</v>
      </c>
    </row>
    <row r="213" spans="2:35" outlineLevel="1" x14ac:dyDescent="0.25">
      <c r="B213" s="556" t="str">
        <f>'Line Items'!D$2411</f>
        <v>Other Operating Costs</v>
      </c>
      <c r="C213" s="556" t="str">
        <f>'Line Items'!D$2449</f>
        <v>Other Operating Costs: Station &amp; Train Operations</v>
      </c>
      <c r="D213" s="139" t="str">
        <f>'Other Opex'!D97</f>
        <v>Station Car Parks</v>
      </c>
      <c r="E213" s="102"/>
      <c r="F213" s="140" t="str">
        <f>'Other Opex'!F97</f>
        <v>£000</v>
      </c>
      <c r="G213" s="103">
        <f>'Other Opex'!G97</f>
        <v>0</v>
      </c>
      <c r="H213" s="103">
        <f>'Other Opex'!H97</f>
        <v>0</v>
      </c>
      <c r="I213" s="103">
        <f>'Other Opex'!I97</f>
        <v>0</v>
      </c>
      <c r="J213" s="103">
        <f>'Other Opex'!J97</f>
        <v>0</v>
      </c>
      <c r="K213" s="103">
        <f>'Other Opex'!K97</f>
        <v>0</v>
      </c>
      <c r="L213" s="103">
        <f>'Other Opex'!L97</f>
        <v>0</v>
      </c>
      <c r="M213" s="103">
        <f>'Other Opex'!M97</f>
        <v>0</v>
      </c>
      <c r="N213" s="103">
        <f>'Other Opex'!N97</f>
        <v>0</v>
      </c>
      <c r="O213" s="103">
        <f>'Other Opex'!O97</f>
        <v>0</v>
      </c>
      <c r="P213" s="103">
        <f>'Other Opex'!P97</f>
        <v>0</v>
      </c>
      <c r="Q213" s="103">
        <f>'Other Opex'!Q97</f>
        <v>0</v>
      </c>
      <c r="R213" s="103">
        <f>'Other Opex'!R97</f>
        <v>0</v>
      </c>
      <c r="S213" s="103">
        <f>'Other Opex'!S97</f>
        <v>0</v>
      </c>
      <c r="T213" s="103">
        <f>'Other Opex'!T97</f>
        <v>0</v>
      </c>
      <c r="U213" s="103">
        <f>'Other Opex'!U97</f>
        <v>0</v>
      </c>
      <c r="V213" s="103">
        <f>'Other Opex'!V97</f>
        <v>0</v>
      </c>
      <c r="W213" s="103">
        <f>'Other Opex'!W97</f>
        <v>0</v>
      </c>
      <c r="X213" s="103">
        <f>'Other Opex'!X97</f>
        <v>0</v>
      </c>
      <c r="Y213" s="103">
        <f>'Other Opex'!Y97</f>
        <v>0</v>
      </c>
      <c r="Z213" s="103">
        <f>'Other Opex'!Z97</f>
        <v>0</v>
      </c>
      <c r="AA213" s="103">
        <f>'Other Opex'!AA97</f>
        <v>0</v>
      </c>
      <c r="AB213" s="103">
        <f>'Other Opex'!AB97</f>
        <v>0</v>
      </c>
      <c r="AC213" s="104">
        <f>'Other Opex'!AC97</f>
        <v>0</v>
      </c>
      <c r="AE213" s="105">
        <f>'Other Opex'!AE97</f>
        <v>0</v>
      </c>
      <c r="AG213" s="105">
        <f>'Other Opex'!AG97</f>
        <v>0</v>
      </c>
      <c r="AI213" s="105">
        <f>'Other Opex'!AI97</f>
        <v>0</v>
      </c>
    </row>
    <row r="214" spans="2:35" outlineLevel="1" x14ac:dyDescent="0.25">
      <c r="B214" s="556" t="str">
        <f>'Line Items'!D$2411</f>
        <v>Other Operating Costs</v>
      </c>
      <c r="C214" s="556" t="str">
        <f>'Line Items'!D$2449</f>
        <v>Other Operating Costs: Station &amp; Train Operations</v>
      </c>
      <c r="D214" s="139" t="str">
        <f>'Other Opex'!D98</f>
        <v>Car park management fees</v>
      </c>
      <c r="E214" s="102"/>
      <c r="F214" s="140" t="str">
        <f>'Other Opex'!F98</f>
        <v>£000</v>
      </c>
      <c r="G214" s="103">
        <f>'Other Opex'!G98</f>
        <v>0</v>
      </c>
      <c r="H214" s="103">
        <f>'Other Opex'!H98</f>
        <v>0</v>
      </c>
      <c r="I214" s="103">
        <f>'Other Opex'!I98</f>
        <v>0</v>
      </c>
      <c r="J214" s="103">
        <f>'Other Opex'!J98</f>
        <v>0</v>
      </c>
      <c r="K214" s="103">
        <f>'Other Opex'!K98</f>
        <v>0</v>
      </c>
      <c r="L214" s="103">
        <f>'Other Opex'!L98</f>
        <v>0</v>
      </c>
      <c r="M214" s="103">
        <f>'Other Opex'!M98</f>
        <v>0</v>
      </c>
      <c r="N214" s="103">
        <f>'Other Opex'!N98</f>
        <v>0</v>
      </c>
      <c r="O214" s="103">
        <f>'Other Opex'!O98</f>
        <v>0</v>
      </c>
      <c r="P214" s="103">
        <f>'Other Opex'!P98</f>
        <v>0</v>
      </c>
      <c r="Q214" s="103">
        <f>'Other Opex'!Q98</f>
        <v>0</v>
      </c>
      <c r="R214" s="103">
        <f>'Other Opex'!R98</f>
        <v>0</v>
      </c>
      <c r="S214" s="103">
        <f>'Other Opex'!S98</f>
        <v>0</v>
      </c>
      <c r="T214" s="103">
        <f>'Other Opex'!T98</f>
        <v>0</v>
      </c>
      <c r="U214" s="103">
        <f>'Other Opex'!U98</f>
        <v>0</v>
      </c>
      <c r="V214" s="103">
        <f>'Other Opex'!V98</f>
        <v>0</v>
      </c>
      <c r="W214" s="103">
        <f>'Other Opex'!W98</f>
        <v>0</v>
      </c>
      <c r="X214" s="103">
        <f>'Other Opex'!X98</f>
        <v>0</v>
      </c>
      <c r="Y214" s="103">
        <f>'Other Opex'!Y98</f>
        <v>0</v>
      </c>
      <c r="Z214" s="103">
        <f>'Other Opex'!Z98</f>
        <v>0</v>
      </c>
      <c r="AA214" s="103">
        <f>'Other Opex'!AA98</f>
        <v>0</v>
      </c>
      <c r="AB214" s="103">
        <f>'Other Opex'!AB98</f>
        <v>0</v>
      </c>
      <c r="AC214" s="104">
        <f>'Other Opex'!AC98</f>
        <v>0</v>
      </c>
      <c r="AE214" s="105">
        <f>'Other Opex'!AE98</f>
        <v>0</v>
      </c>
      <c r="AG214" s="105">
        <f>'Other Opex'!AG98</f>
        <v>0</v>
      </c>
      <c r="AI214" s="105">
        <f>'Other Opex'!AI98</f>
        <v>0</v>
      </c>
    </row>
    <row r="215" spans="2:35" outlineLevel="1" x14ac:dyDescent="0.25">
      <c r="B215" s="556" t="str">
        <f>'Line Items'!D$2411</f>
        <v>Other Operating Costs</v>
      </c>
      <c r="C215" s="556" t="str">
        <f>'Line Items'!D$2449</f>
        <v>Other Operating Costs: Station &amp; Train Operations</v>
      </c>
      <c r="D215" s="139" t="str">
        <f>'Other Opex'!D99</f>
        <v>Other Contractor Charges</v>
      </c>
      <c r="E215" s="102"/>
      <c r="F215" s="140" t="str">
        <f>'Other Opex'!F99</f>
        <v>£000</v>
      </c>
      <c r="G215" s="103">
        <f>'Other Opex'!G99</f>
        <v>0</v>
      </c>
      <c r="H215" s="103">
        <f>'Other Opex'!H99</f>
        <v>0</v>
      </c>
      <c r="I215" s="103">
        <f>'Other Opex'!I99</f>
        <v>0</v>
      </c>
      <c r="J215" s="103">
        <f>'Other Opex'!J99</f>
        <v>0</v>
      </c>
      <c r="K215" s="103">
        <f>'Other Opex'!K99</f>
        <v>0</v>
      </c>
      <c r="L215" s="103">
        <f>'Other Opex'!L99</f>
        <v>0</v>
      </c>
      <c r="M215" s="103">
        <f>'Other Opex'!M99</f>
        <v>0</v>
      </c>
      <c r="N215" s="103">
        <f>'Other Opex'!N99</f>
        <v>0</v>
      </c>
      <c r="O215" s="103">
        <f>'Other Opex'!O99</f>
        <v>0</v>
      </c>
      <c r="P215" s="103">
        <f>'Other Opex'!P99</f>
        <v>0</v>
      </c>
      <c r="Q215" s="103">
        <f>'Other Opex'!Q99</f>
        <v>0</v>
      </c>
      <c r="R215" s="103">
        <f>'Other Opex'!R99</f>
        <v>0</v>
      </c>
      <c r="S215" s="103">
        <f>'Other Opex'!S99</f>
        <v>0</v>
      </c>
      <c r="T215" s="103">
        <f>'Other Opex'!T99</f>
        <v>0</v>
      </c>
      <c r="U215" s="103">
        <f>'Other Opex'!U99</f>
        <v>0</v>
      </c>
      <c r="V215" s="103">
        <f>'Other Opex'!V99</f>
        <v>0</v>
      </c>
      <c r="W215" s="103">
        <f>'Other Opex'!W99</f>
        <v>0</v>
      </c>
      <c r="X215" s="103">
        <f>'Other Opex'!X99</f>
        <v>0</v>
      </c>
      <c r="Y215" s="103">
        <f>'Other Opex'!Y99</f>
        <v>0</v>
      </c>
      <c r="Z215" s="103">
        <f>'Other Opex'!Z99</f>
        <v>0</v>
      </c>
      <c r="AA215" s="103">
        <f>'Other Opex'!AA99</f>
        <v>0</v>
      </c>
      <c r="AB215" s="103">
        <f>'Other Opex'!AB99</f>
        <v>0</v>
      </c>
      <c r="AC215" s="104">
        <f>'Other Opex'!AC99</f>
        <v>0</v>
      </c>
      <c r="AE215" s="105">
        <f>'Other Opex'!AE99</f>
        <v>0</v>
      </c>
      <c r="AG215" s="105">
        <f>'Other Opex'!AG99</f>
        <v>0</v>
      </c>
      <c r="AI215" s="105">
        <f>'Other Opex'!AI99</f>
        <v>0</v>
      </c>
    </row>
    <row r="216" spans="2:35" outlineLevel="1" x14ac:dyDescent="0.25">
      <c r="B216" s="556" t="str">
        <f>'Line Items'!D$2411</f>
        <v>Other Operating Costs</v>
      </c>
      <c r="C216" s="556" t="str">
        <f>'Line Items'!D$2449</f>
        <v>Other Operating Costs: Station &amp; Train Operations</v>
      </c>
      <c r="D216" s="139" t="str">
        <f>'Other Opex'!D100</f>
        <v>Gate Maintenance</v>
      </c>
      <c r="E216" s="102"/>
      <c r="F216" s="140" t="str">
        <f>'Other Opex'!F100</f>
        <v>£000</v>
      </c>
      <c r="G216" s="103">
        <f>'Other Opex'!G100</f>
        <v>0</v>
      </c>
      <c r="H216" s="103">
        <f>'Other Opex'!H100</f>
        <v>0</v>
      </c>
      <c r="I216" s="103">
        <f>'Other Opex'!I100</f>
        <v>0</v>
      </c>
      <c r="J216" s="103">
        <f>'Other Opex'!J100</f>
        <v>0</v>
      </c>
      <c r="K216" s="103">
        <f>'Other Opex'!K100</f>
        <v>0</v>
      </c>
      <c r="L216" s="103">
        <f>'Other Opex'!L100</f>
        <v>0</v>
      </c>
      <c r="M216" s="103">
        <f>'Other Opex'!M100</f>
        <v>0</v>
      </c>
      <c r="N216" s="103">
        <f>'Other Opex'!N100</f>
        <v>0</v>
      </c>
      <c r="O216" s="103">
        <f>'Other Opex'!O100</f>
        <v>0</v>
      </c>
      <c r="P216" s="103">
        <f>'Other Opex'!P100</f>
        <v>0</v>
      </c>
      <c r="Q216" s="103">
        <f>'Other Opex'!Q100</f>
        <v>0</v>
      </c>
      <c r="R216" s="103">
        <f>'Other Opex'!R100</f>
        <v>0</v>
      </c>
      <c r="S216" s="103">
        <f>'Other Opex'!S100</f>
        <v>0</v>
      </c>
      <c r="T216" s="103">
        <f>'Other Opex'!T100</f>
        <v>0</v>
      </c>
      <c r="U216" s="103">
        <f>'Other Opex'!U100</f>
        <v>0</v>
      </c>
      <c r="V216" s="103">
        <f>'Other Opex'!V100</f>
        <v>0</v>
      </c>
      <c r="W216" s="103">
        <f>'Other Opex'!W100</f>
        <v>0</v>
      </c>
      <c r="X216" s="103">
        <f>'Other Opex'!X100</f>
        <v>0</v>
      </c>
      <c r="Y216" s="103">
        <f>'Other Opex'!Y100</f>
        <v>0</v>
      </c>
      <c r="Z216" s="103">
        <f>'Other Opex'!Z100</f>
        <v>0</v>
      </c>
      <c r="AA216" s="103">
        <f>'Other Opex'!AA100</f>
        <v>0</v>
      </c>
      <c r="AB216" s="103">
        <f>'Other Opex'!AB100</f>
        <v>0</v>
      </c>
      <c r="AC216" s="104">
        <f>'Other Opex'!AC100</f>
        <v>0</v>
      </c>
      <c r="AE216" s="105">
        <f>'Other Opex'!AE100</f>
        <v>0</v>
      </c>
      <c r="AG216" s="105">
        <f>'Other Opex'!AG100</f>
        <v>0</v>
      </c>
      <c r="AI216" s="105">
        <f>'Other Opex'!AI100</f>
        <v>0</v>
      </c>
    </row>
    <row r="217" spans="2:35" outlineLevel="1" x14ac:dyDescent="0.25">
      <c r="B217" s="556" t="str">
        <f>'Line Items'!D$2411</f>
        <v>Other Operating Costs</v>
      </c>
      <c r="C217" s="556" t="str">
        <f>'Line Items'!D$2449</f>
        <v>Other Operating Costs: Station &amp; Train Operations</v>
      </c>
      <c r="D217" s="139" t="str">
        <f>'Other Opex'!D101</f>
        <v>Gate Leases</v>
      </c>
      <c r="E217" s="102"/>
      <c r="F217" s="140" t="str">
        <f>'Other Opex'!F101</f>
        <v>£000</v>
      </c>
      <c r="G217" s="103">
        <f>'Other Opex'!G101</f>
        <v>0</v>
      </c>
      <c r="H217" s="103">
        <f>'Other Opex'!H101</f>
        <v>0</v>
      </c>
      <c r="I217" s="103">
        <f>'Other Opex'!I101</f>
        <v>0</v>
      </c>
      <c r="J217" s="103">
        <f>'Other Opex'!J101</f>
        <v>0</v>
      </c>
      <c r="K217" s="103">
        <f>'Other Opex'!K101</f>
        <v>0</v>
      </c>
      <c r="L217" s="103">
        <f>'Other Opex'!L101</f>
        <v>0</v>
      </c>
      <c r="M217" s="103">
        <f>'Other Opex'!M101</f>
        <v>0</v>
      </c>
      <c r="N217" s="103">
        <f>'Other Opex'!N101</f>
        <v>0</v>
      </c>
      <c r="O217" s="103">
        <f>'Other Opex'!O101</f>
        <v>0</v>
      </c>
      <c r="P217" s="103">
        <f>'Other Opex'!P101</f>
        <v>0</v>
      </c>
      <c r="Q217" s="103">
        <f>'Other Opex'!Q101</f>
        <v>0</v>
      </c>
      <c r="R217" s="103">
        <f>'Other Opex'!R101</f>
        <v>0</v>
      </c>
      <c r="S217" s="103">
        <f>'Other Opex'!S101</f>
        <v>0</v>
      </c>
      <c r="T217" s="103">
        <f>'Other Opex'!T101</f>
        <v>0</v>
      </c>
      <c r="U217" s="103">
        <f>'Other Opex'!U101</f>
        <v>0</v>
      </c>
      <c r="V217" s="103">
        <f>'Other Opex'!V101</f>
        <v>0</v>
      </c>
      <c r="W217" s="103">
        <f>'Other Opex'!W101</f>
        <v>0</v>
      </c>
      <c r="X217" s="103">
        <f>'Other Opex'!X101</f>
        <v>0</v>
      </c>
      <c r="Y217" s="103">
        <f>'Other Opex'!Y101</f>
        <v>0</v>
      </c>
      <c r="Z217" s="103">
        <f>'Other Opex'!Z101</f>
        <v>0</v>
      </c>
      <c r="AA217" s="103">
        <f>'Other Opex'!AA101</f>
        <v>0</v>
      </c>
      <c r="AB217" s="103">
        <f>'Other Opex'!AB101</f>
        <v>0</v>
      </c>
      <c r="AC217" s="104">
        <f>'Other Opex'!AC101</f>
        <v>0</v>
      </c>
      <c r="AE217" s="105">
        <f>'Other Opex'!AE101</f>
        <v>0</v>
      </c>
      <c r="AG217" s="105">
        <f>'Other Opex'!AG101</f>
        <v>0</v>
      </c>
      <c r="AI217" s="105">
        <f>'Other Opex'!AI101</f>
        <v>0</v>
      </c>
    </row>
    <row r="218" spans="2:35" outlineLevel="1" x14ac:dyDescent="0.25">
      <c r="B218" s="556" t="str">
        <f>'Line Items'!D$2411</f>
        <v>Other Operating Costs</v>
      </c>
      <c r="C218" s="556" t="str">
        <f>'Line Items'!D$2449</f>
        <v>Other Operating Costs: Station &amp; Train Operations</v>
      </c>
      <c r="D218" s="139" t="str">
        <f>'Other Opex'!D102</f>
        <v>Cycle Parking</v>
      </c>
      <c r="E218" s="102"/>
      <c r="F218" s="140" t="str">
        <f>'Other Opex'!F102</f>
        <v>£000</v>
      </c>
      <c r="G218" s="103">
        <f>'Other Opex'!G102</f>
        <v>0</v>
      </c>
      <c r="H218" s="103">
        <f>'Other Opex'!H102</f>
        <v>0</v>
      </c>
      <c r="I218" s="103">
        <f>'Other Opex'!I102</f>
        <v>0</v>
      </c>
      <c r="J218" s="103">
        <f>'Other Opex'!J102</f>
        <v>0</v>
      </c>
      <c r="K218" s="103">
        <f>'Other Opex'!K102</f>
        <v>0</v>
      </c>
      <c r="L218" s="103">
        <f>'Other Opex'!L102</f>
        <v>0</v>
      </c>
      <c r="M218" s="103">
        <f>'Other Opex'!M102</f>
        <v>0</v>
      </c>
      <c r="N218" s="103">
        <f>'Other Opex'!N102</f>
        <v>0</v>
      </c>
      <c r="O218" s="103">
        <f>'Other Opex'!O102</f>
        <v>0</v>
      </c>
      <c r="P218" s="103">
        <f>'Other Opex'!P102</f>
        <v>0</v>
      </c>
      <c r="Q218" s="103">
        <f>'Other Opex'!Q102</f>
        <v>0</v>
      </c>
      <c r="R218" s="103">
        <f>'Other Opex'!R102</f>
        <v>0</v>
      </c>
      <c r="S218" s="103">
        <f>'Other Opex'!S102</f>
        <v>0</v>
      </c>
      <c r="T218" s="103">
        <f>'Other Opex'!T102</f>
        <v>0</v>
      </c>
      <c r="U218" s="103">
        <f>'Other Opex'!U102</f>
        <v>0</v>
      </c>
      <c r="V218" s="103">
        <f>'Other Opex'!V102</f>
        <v>0</v>
      </c>
      <c r="W218" s="103">
        <f>'Other Opex'!W102</f>
        <v>0</v>
      </c>
      <c r="X218" s="103">
        <f>'Other Opex'!X102</f>
        <v>0</v>
      </c>
      <c r="Y218" s="103">
        <f>'Other Opex'!Y102</f>
        <v>0</v>
      </c>
      <c r="Z218" s="103">
        <f>'Other Opex'!Z102</f>
        <v>0</v>
      </c>
      <c r="AA218" s="103">
        <f>'Other Opex'!AA102</f>
        <v>0</v>
      </c>
      <c r="AB218" s="103">
        <f>'Other Opex'!AB102</f>
        <v>0</v>
      </c>
      <c r="AC218" s="104">
        <f>'Other Opex'!AC102</f>
        <v>0</v>
      </c>
      <c r="AE218" s="105">
        <f>'Other Opex'!AE102</f>
        <v>0</v>
      </c>
      <c r="AG218" s="105">
        <f>'Other Opex'!AG102</f>
        <v>0</v>
      </c>
      <c r="AI218" s="105">
        <f>'Other Opex'!AI102</f>
        <v>0</v>
      </c>
    </row>
    <row r="219" spans="2:35" outlineLevel="1" x14ac:dyDescent="0.25">
      <c r="B219" s="556" t="str">
        <f>'Line Items'!D$2411</f>
        <v>Other Operating Costs</v>
      </c>
      <c r="C219" s="556" t="str">
        <f>'Line Items'!D$2449</f>
        <v>Other Operating Costs: Station &amp; Train Operations</v>
      </c>
      <c r="D219" s="139" t="str">
        <f>'Other Opex'!D103</f>
        <v>Track Litter clearance</v>
      </c>
      <c r="E219" s="102"/>
      <c r="F219" s="140" t="str">
        <f>'Other Opex'!F103</f>
        <v>£000</v>
      </c>
      <c r="G219" s="103">
        <f>'Other Opex'!G103</f>
        <v>0</v>
      </c>
      <c r="H219" s="103">
        <f>'Other Opex'!H103</f>
        <v>0</v>
      </c>
      <c r="I219" s="103">
        <f>'Other Opex'!I103</f>
        <v>0</v>
      </c>
      <c r="J219" s="103">
        <f>'Other Opex'!J103</f>
        <v>0</v>
      </c>
      <c r="K219" s="103">
        <f>'Other Opex'!K103</f>
        <v>0</v>
      </c>
      <c r="L219" s="103">
        <f>'Other Opex'!L103</f>
        <v>0</v>
      </c>
      <c r="M219" s="103">
        <f>'Other Opex'!M103</f>
        <v>0</v>
      </c>
      <c r="N219" s="103">
        <f>'Other Opex'!N103</f>
        <v>0</v>
      </c>
      <c r="O219" s="103">
        <f>'Other Opex'!O103</f>
        <v>0</v>
      </c>
      <c r="P219" s="103">
        <f>'Other Opex'!P103</f>
        <v>0</v>
      </c>
      <c r="Q219" s="103">
        <f>'Other Opex'!Q103</f>
        <v>0</v>
      </c>
      <c r="R219" s="103">
        <f>'Other Opex'!R103</f>
        <v>0</v>
      </c>
      <c r="S219" s="103">
        <f>'Other Opex'!S103</f>
        <v>0</v>
      </c>
      <c r="T219" s="103">
        <f>'Other Opex'!T103</f>
        <v>0</v>
      </c>
      <c r="U219" s="103">
        <f>'Other Opex'!U103</f>
        <v>0</v>
      </c>
      <c r="V219" s="103">
        <f>'Other Opex'!V103</f>
        <v>0</v>
      </c>
      <c r="W219" s="103">
        <f>'Other Opex'!W103</f>
        <v>0</v>
      </c>
      <c r="X219" s="103">
        <f>'Other Opex'!X103</f>
        <v>0</v>
      </c>
      <c r="Y219" s="103">
        <f>'Other Opex'!Y103</f>
        <v>0</v>
      </c>
      <c r="Z219" s="103">
        <f>'Other Opex'!Z103</f>
        <v>0</v>
      </c>
      <c r="AA219" s="103">
        <f>'Other Opex'!AA103</f>
        <v>0</v>
      </c>
      <c r="AB219" s="103">
        <f>'Other Opex'!AB103</f>
        <v>0</v>
      </c>
      <c r="AC219" s="104">
        <f>'Other Opex'!AC103</f>
        <v>0</v>
      </c>
      <c r="AE219" s="105">
        <f>'Other Opex'!AE103</f>
        <v>0</v>
      </c>
      <c r="AG219" s="105">
        <f>'Other Opex'!AG103</f>
        <v>0</v>
      </c>
      <c r="AI219" s="105">
        <f>'Other Opex'!AI103</f>
        <v>0</v>
      </c>
    </row>
    <row r="220" spans="2:35" outlineLevel="1" x14ac:dyDescent="0.25">
      <c r="B220" s="556" t="str">
        <f>'Line Items'!D$2411</f>
        <v>Other Operating Costs</v>
      </c>
      <c r="C220" s="556" t="str">
        <f>'Line Items'!D$2449</f>
        <v>Other Operating Costs: Station &amp; Train Operations</v>
      </c>
      <c r="D220" s="139" t="str">
        <f>'Other Opex'!D104</f>
        <v>Oyster PAYG</v>
      </c>
      <c r="E220" s="102"/>
      <c r="F220" s="140" t="str">
        <f>'Other Opex'!F104</f>
        <v>£000</v>
      </c>
      <c r="G220" s="103">
        <f>'Other Opex'!G104</f>
        <v>0</v>
      </c>
      <c r="H220" s="103">
        <f>'Other Opex'!H104</f>
        <v>0</v>
      </c>
      <c r="I220" s="103">
        <f>'Other Opex'!I104</f>
        <v>0</v>
      </c>
      <c r="J220" s="103">
        <f>'Other Opex'!J104</f>
        <v>0</v>
      </c>
      <c r="K220" s="103">
        <f>'Other Opex'!K104</f>
        <v>0</v>
      </c>
      <c r="L220" s="103">
        <f>'Other Opex'!L104</f>
        <v>0</v>
      </c>
      <c r="M220" s="103">
        <f>'Other Opex'!M104</f>
        <v>0</v>
      </c>
      <c r="N220" s="103">
        <f>'Other Opex'!N104</f>
        <v>0</v>
      </c>
      <c r="O220" s="103">
        <f>'Other Opex'!O104</f>
        <v>0</v>
      </c>
      <c r="P220" s="103">
        <f>'Other Opex'!P104</f>
        <v>0</v>
      </c>
      <c r="Q220" s="103">
        <f>'Other Opex'!Q104</f>
        <v>0</v>
      </c>
      <c r="R220" s="103">
        <f>'Other Opex'!R104</f>
        <v>0</v>
      </c>
      <c r="S220" s="103">
        <f>'Other Opex'!S104</f>
        <v>0</v>
      </c>
      <c r="T220" s="103">
        <f>'Other Opex'!T104</f>
        <v>0</v>
      </c>
      <c r="U220" s="103">
        <f>'Other Opex'!U104</f>
        <v>0</v>
      </c>
      <c r="V220" s="103">
        <f>'Other Opex'!V104</f>
        <v>0</v>
      </c>
      <c r="W220" s="103">
        <f>'Other Opex'!W104</f>
        <v>0</v>
      </c>
      <c r="X220" s="103">
        <f>'Other Opex'!X104</f>
        <v>0</v>
      </c>
      <c r="Y220" s="103">
        <f>'Other Opex'!Y104</f>
        <v>0</v>
      </c>
      <c r="Z220" s="103">
        <f>'Other Opex'!Z104</f>
        <v>0</v>
      </c>
      <c r="AA220" s="103">
        <f>'Other Opex'!AA104</f>
        <v>0</v>
      </c>
      <c r="AB220" s="103">
        <f>'Other Opex'!AB104</f>
        <v>0</v>
      </c>
      <c r="AC220" s="104">
        <f>'Other Opex'!AC104</f>
        <v>0</v>
      </c>
      <c r="AE220" s="105">
        <f>'Other Opex'!AE104</f>
        <v>0</v>
      </c>
      <c r="AG220" s="105">
        <f>'Other Opex'!AG104</f>
        <v>0</v>
      </c>
      <c r="AI220" s="105">
        <f>'Other Opex'!AI104</f>
        <v>0</v>
      </c>
    </row>
    <row r="221" spans="2:35" outlineLevel="1" x14ac:dyDescent="0.25">
      <c r="B221" s="556" t="str">
        <f>'Line Items'!D$2411</f>
        <v>Other Operating Costs</v>
      </c>
      <c r="C221" s="556" t="str">
        <f>'Line Items'!D$2449</f>
        <v>Other Operating Costs: Station &amp; Train Operations</v>
      </c>
      <c r="D221" s="139" t="str">
        <f>'Other Opex'!D105</f>
        <v>External service contracts</v>
      </c>
      <c r="E221" s="102"/>
      <c r="F221" s="140" t="str">
        <f>'Other Opex'!F105</f>
        <v>£000</v>
      </c>
      <c r="G221" s="103">
        <f>'Other Opex'!G105</f>
        <v>0</v>
      </c>
      <c r="H221" s="103">
        <f>'Other Opex'!H105</f>
        <v>0</v>
      </c>
      <c r="I221" s="103">
        <f>'Other Opex'!I105</f>
        <v>0</v>
      </c>
      <c r="J221" s="103">
        <f>'Other Opex'!J105</f>
        <v>0</v>
      </c>
      <c r="K221" s="103">
        <f>'Other Opex'!K105</f>
        <v>0</v>
      </c>
      <c r="L221" s="103">
        <f>'Other Opex'!L105</f>
        <v>0</v>
      </c>
      <c r="M221" s="103">
        <f>'Other Opex'!M105</f>
        <v>0</v>
      </c>
      <c r="N221" s="103">
        <f>'Other Opex'!N105</f>
        <v>0</v>
      </c>
      <c r="O221" s="103">
        <f>'Other Opex'!O105</f>
        <v>0</v>
      </c>
      <c r="P221" s="103">
        <f>'Other Opex'!P105</f>
        <v>0</v>
      </c>
      <c r="Q221" s="103">
        <f>'Other Opex'!Q105</f>
        <v>0</v>
      </c>
      <c r="R221" s="103">
        <f>'Other Opex'!R105</f>
        <v>0</v>
      </c>
      <c r="S221" s="103">
        <f>'Other Opex'!S105</f>
        <v>0</v>
      </c>
      <c r="T221" s="103">
        <f>'Other Opex'!T105</f>
        <v>0</v>
      </c>
      <c r="U221" s="103">
        <f>'Other Opex'!U105</f>
        <v>0</v>
      </c>
      <c r="V221" s="103">
        <f>'Other Opex'!V105</f>
        <v>0</v>
      </c>
      <c r="W221" s="103">
        <f>'Other Opex'!W105</f>
        <v>0</v>
      </c>
      <c r="X221" s="103">
        <f>'Other Opex'!X105</f>
        <v>0</v>
      </c>
      <c r="Y221" s="103">
        <f>'Other Opex'!Y105</f>
        <v>0</v>
      </c>
      <c r="Z221" s="103">
        <f>'Other Opex'!Z105</f>
        <v>0</v>
      </c>
      <c r="AA221" s="103">
        <f>'Other Opex'!AA105</f>
        <v>0</v>
      </c>
      <c r="AB221" s="103">
        <f>'Other Opex'!AB105</f>
        <v>0</v>
      </c>
      <c r="AC221" s="104">
        <f>'Other Opex'!AC105</f>
        <v>0</v>
      </c>
      <c r="AE221" s="105">
        <f>'Other Opex'!AE105</f>
        <v>0</v>
      </c>
      <c r="AG221" s="105">
        <f>'Other Opex'!AG105</f>
        <v>0</v>
      </c>
      <c r="AI221" s="105">
        <f>'Other Opex'!AI105</f>
        <v>0</v>
      </c>
    </row>
    <row r="222" spans="2:35" outlineLevel="1" x14ac:dyDescent="0.25">
      <c r="B222" s="556" t="str">
        <f>'Line Items'!D$2411</f>
        <v>Other Operating Costs</v>
      </c>
      <c r="C222" s="556" t="str">
        <f>'Line Items'!D$2449</f>
        <v>Other Operating Costs: Station &amp; Train Operations</v>
      </c>
      <c r="D222" s="139" t="str">
        <f>'Other Opex'!D106</f>
        <v>Stations DDA</v>
      </c>
      <c r="E222" s="102"/>
      <c r="F222" s="140" t="str">
        <f>'Other Opex'!F106</f>
        <v>£000</v>
      </c>
      <c r="G222" s="103">
        <f>'Other Opex'!G106</f>
        <v>0</v>
      </c>
      <c r="H222" s="103">
        <f>'Other Opex'!H106</f>
        <v>0</v>
      </c>
      <c r="I222" s="103">
        <f>'Other Opex'!I106</f>
        <v>0</v>
      </c>
      <c r="J222" s="103">
        <f>'Other Opex'!J106</f>
        <v>0</v>
      </c>
      <c r="K222" s="103">
        <f>'Other Opex'!K106</f>
        <v>0</v>
      </c>
      <c r="L222" s="103">
        <f>'Other Opex'!L106</f>
        <v>0</v>
      </c>
      <c r="M222" s="103">
        <f>'Other Opex'!M106</f>
        <v>0</v>
      </c>
      <c r="N222" s="103">
        <f>'Other Opex'!N106</f>
        <v>0</v>
      </c>
      <c r="O222" s="103">
        <f>'Other Opex'!O106</f>
        <v>0</v>
      </c>
      <c r="P222" s="103">
        <f>'Other Opex'!P106</f>
        <v>0</v>
      </c>
      <c r="Q222" s="103">
        <f>'Other Opex'!Q106</f>
        <v>0</v>
      </c>
      <c r="R222" s="103">
        <f>'Other Opex'!R106</f>
        <v>0</v>
      </c>
      <c r="S222" s="103">
        <f>'Other Opex'!S106</f>
        <v>0</v>
      </c>
      <c r="T222" s="103">
        <f>'Other Opex'!T106</f>
        <v>0</v>
      </c>
      <c r="U222" s="103">
        <f>'Other Opex'!U106</f>
        <v>0</v>
      </c>
      <c r="V222" s="103">
        <f>'Other Opex'!V106</f>
        <v>0</v>
      </c>
      <c r="W222" s="103">
        <f>'Other Opex'!W106</f>
        <v>0</v>
      </c>
      <c r="X222" s="103">
        <f>'Other Opex'!X106</f>
        <v>0</v>
      </c>
      <c r="Y222" s="103">
        <f>'Other Opex'!Y106</f>
        <v>0</v>
      </c>
      <c r="Z222" s="103">
        <f>'Other Opex'!Z106</f>
        <v>0</v>
      </c>
      <c r="AA222" s="103">
        <f>'Other Opex'!AA106</f>
        <v>0</v>
      </c>
      <c r="AB222" s="103">
        <f>'Other Opex'!AB106</f>
        <v>0</v>
      </c>
      <c r="AC222" s="104">
        <f>'Other Opex'!AC106</f>
        <v>0</v>
      </c>
      <c r="AE222" s="105">
        <f>'Other Opex'!AE106</f>
        <v>0</v>
      </c>
      <c r="AG222" s="105">
        <f>'Other Opex'!AG106</f>
        <v>0</v>
      </c>
      <c r="AI222" s="105">
        <f>'Other Opex'!AI106</f>
        <v>0</v>
      </c>
    </row>
    <row r="223" spans="2:35" outlineLevel="1" x14ac:dyDescent="0.25">
      <c r="B223" s="556" t="str">
        <f>'Line Items'!D$2411</f>
        <v>Other Operating Costs</v>
      </c>
      <c r="C223" s="556" t="str">
        <f>'Line Items'!D$2449</f>
        <v>Other Operating Costs: Station &amp; Train Operations</v>
      </c>
      <c r="D223" s="139" t="str">
        <f>'Other Opex'!D107</f>
        <v>DOO Equipment</v>
      </c>
      <c r="E223" s="102"/>
      <c r="F223" s="140" t="str">
        <f>'Other Opex'!F107</f>
        <v>£000</v>
      </c>
      <c r="G223" s="103">
        <f>'Other Opex'!G107</f>
        <v>0</v>
      </c>
      <c r="H223" s="103">
        <f>'Other Opex'!H107</f>
        <v>0</v>
      </c>
      <c r="I223" s="103">
        <f>'Other Opex'!I107</f>
        <v>0</v>
      </c>
      <c r="J223" s="103">
        <f>'Other Opex'!J107</f>
        <v>0</v>
      </c>
      <c r="K223" s="103">
        <f>'Other Opex'!K107</f>
        <v>0</v>
      </c>
      <c r="L223" s="103">
        <f>'Other Opex'!L107</f>
        <v>0</v>
      </c>
      <c r="M223" s="103">
        <f>'Other Opex'!M107</f>
        <v>0</v>
      </c>
      <c r="N223" s="103">
        <f>'Other Opex'!N107</f>
        <v>0</v>
      </c>
      <c r="O223" s="103">
        <f>'Other Opex'!O107</f>
        <v>0</v>
      </c>
      <c r="P223" s="103">
        <f>'Other Opex'!P107</f>
        <v>0</v>
      </c>
      <c r="Q223" s="103">
        <f>'Other Opex'!Q107</f>
        <v>0</v>
      </c>
      <c r="R223" s="103">
        <f>'Other Opex'!R107</f>
        <v>0</v>
      </c>
      <c r="S223" s="103">
        <f>'Other Opex'!S107</f>
        <v>0</v>
      </c>
      <c r="T223" s="103">
        <f>'Other Opex'!T107</f>
        <v>0</v>
      </c>
      <c r="U223" s="103">
        <f>'Other Opex'!U107</f>
        <v>0</v>
      </c>
      <c r="V223" s="103">
        <f>'Other Opex'!V107</f>
        <v>0</v>
      </c>
      <c r="W223" s="103">
        <f>'Other Opex'!W107</f>
        <v>0</v>
      </c>
      <c r="X223" s="103">
        <f>'Other Opex'!X107</f>
        <v>0</v>
      </c>
      <c r="Y223" s="103">
        <f>'Other Opex'!Y107</f>
        <v>0</v>
      </c>
      <c r="Z223" s="103">
        <f>'Other Opex'!Z107</f>
        <v>0</v>
      </c>
      <c r="AA223" s="103">
        <f>'Other Opex'!AA107</f>
        <v>0</v>
      </c>
      <c r="AB223" s="103">
        <f>'Other Opex'!AB107</f>
        <v>0</v>
      </c>
      <c r="AC223" s="104">
        <f>'Other Opex'!AC107</f>
        <v>0</v>
      </c>
      <c r="AE223" s="105">
        <f>'Other Opex'!AE107</f>
        <v>0</v>
      </c>
      <c r="AG223" s="105">
        <f>'Other Opex'!AG107</f>
        <v>0</v>
      </c>
      <c r="AI223" s="105">
        <f>'Other Opex'!AI107</f>
        <v>0</v>
      </c>
    </row>
    <row r="224" spans="2:35" outlineLevel="1" x14ac:dyDescent="0.25">
      <c r="B224" s="556" t="str">
        <f>'Line Items'!D$2411</f>
        <v>Other Operating Costs</v>
      </c>
      <c r="C224" s="556" t="str">
        <f>'Line Items'!D$2449</f>
        <v>Other Operating Costs: Station &amp; Train Operations</v>
      </c>
      <c r="D224" s="139" t="str">
        <f>'Other Opex'!D108</f>
        <v>ERTMS</v>
      </c>
      <c r="E224" s="102"/>
      <c r="F224" s="140" t="str">
        <f>'Other Opex'!F108</f>
        <v>£000</v>
      </c>
      <c r="G224" s="103">
        <f>'Other Opex'!G108</f>
        <v>0</v>
      </c>
      <c r="H224" s="103">
        <f>'Other Opex'!H108</f>
        <v>0</v>
      </c>
      <c r="I224" s="103">
        <f>'Other Opex'!I108</f>
        <v>0</v>
      </c>
      <c r="J224" s="103">
        <f>'Other Opex'!J108</f>
        <v>0</v>
      </c>
      <c r="K224" s="103">
        <f>'Other Opex'!K108</f>
        <v>0</v>
      </c>
      <c r="L224" s="103">
        <f>'Other Opex'!L108</f>
        <v>0</v>
      </c>
      <c r="M224" s="103">
        <f>'Other Opex'!M108</f>
        <v>0</v>
      </c>
      <c r="N224" s="103">
        <f>'Other Opex'!N108</f>
        <v>0</v>
      </c>
      <c r="O224" s="103">
        <f>'Other Opex'!O108</f>
        <v>0</v>
      </c>
      <c r="P224" s="103">
        <f>'Other Opex'!P108</f>
        <v>0</v>
      </c>
      <c r="Q224" s="103">
        <f>'Other Opex'!Q108</f>
        <v>0</v>
      </c>
      <c r="R224" s="103">
        <f>'Other Opex'!R108</f>
        <v>0</v>
      </c>
      <c r="S224" s="103">
        <f>'Other Opex'!S108</f>
        <v>0</v>
      </c>
      <c r="T224" s="103">
        <f>'Other Opex'!T108</f>
        <v>0</v>
      </c>
      <c r="U224" s="103">
        <f>'Other Opex'!U108</f>
        <v>0</v>
      </c>
      <c r="V224" s="103">
        <f>'Other Opex'!V108</f>
        <v>0</v>
      </c>
      <c r="W224" s="103">
        <f>'Other Opex'!W108</f>
        <v>0</v>
      </c>
      <c r="X224" s="103">
        <f>'Other Opex'!X108</f>
        <v>0</v>
      </c>
      <c r="Y224" s="103">
        <f>'Other Opex'!Y108</f>
        <v>0</v>
      </c>
      <c r="Z224" s="103">
        <f>'Other Opex'!Z108</f>
        <v>0</v>
      </c>
      <c r="AA224" s="103">
        <f>'Other Opex'!AA108</f>
        <v>0</v>
      </c>
      <c r="AB224" s="103">
        <f>'Other Opex'!AB108</f>
        <v>0</v>
      </c>
      <c r="AC224" s="104">
        <f>'Other Opex'!AC108</f>
        <v>0</v>
      </c>
      <c r="AE224" s="105">
        <f>'Other Opex'!AE108</f>
        <v>0</v>
      </c>
      <c r="AG224" s="105">
        <f>'Other Opex'!AG108</f>
        <v>0</v>
      </c>
      <c r="AI224" s="105">
        <f>'Other Opex'!AI108</f>
        <v>0</v>
      </c>
    </row>
    <row r="225" spans="2:35" outlineLevel="1" x14ac:dyDescent="0.25">
      <c r="B225" s="556" t="str">
        <f>'Line Items'!D$2411</f>
        <v>Other Operating Costs</v>
      </c>
      <c r="C225" s="556" t="str">
        <f>'Line Items'!D$2449</f>
        <v>Other Operating Costs: Station &amp; Train Operations</v>
      </c>
      <c r="D225" s="139" t="str">
        <f>'Other Opex'!D109</f>
        <v>Wifi - Opex</v>
      </c>
      <c r="E225" s="102"/>
      <c r="F225" s="140" t="str">
        <f>'Other Opex'!F109</f>
        <v>£000</v>
      </c>
      <c r="G225" s="103">
        <f>'Other Opex'!G109</f>
        <v>0</v>
      </c>
      <c r="H225" s="103">
        <f>'Other Opex'!H109</f>
        <v>0</v>
      </c>
      <c r="I225" s="103">
        <f>'Other Opex'!I109</f>
        <v>0</v>
      </c>
      <c r="J225" s="103">
        <f>'Other Opex'!J109</f>
        <v>0</v>
      </c>
      <c r="K225" s="103">
        <f>'Other Opex'!K109</f>
        <v>0</v>
      </c>
      <c r="L225" s="103">
        <f>'Other Opex'!L109</f>
        <v>0</v>
      </c>
      <c r="M225" s="103">
        <f>'Other Opex'!M109</f>
        <v>0</v>
      </c>
      <c r="N225" s="103">
        <f>'Other Opex'!N109</f>
        <v>0</v>
      </c>
      <c r="O225" s="103">
        <f>'Other Opex'!O109</f>
        <v>0</v>
      </c>
      <c r="P225" s="103">
        <f>'Other Opex'!P109</f>
        <v>0</v>
      </c>
      <c r="Q225" s="103">
        <f>'Other Opex'!Q109</f>
        <v>0</v>
      </c>
      <c r="R225" s="103">
        <f>'Other Opex'!R109</f>
        <v>0</v>
      </c>
      <c r="S225" s="103">
        <f>'Other Opex'!S109</f>
        <v>0</v>
      </c>
      <c r="T225" s="103">
        <f>'Other Opex'!T109</f>
        <v>0</v>
      </c>
      <c r="U225" s="103">
        <f>'Other Opex'!U109</f>
        <v>0</v>
      </c>
      <c r="V225" s="103">
        <f>'Other Opex'!V109</f>
        <v>0</v>
      </c>
      <c r="W225" s="103">
        <f>'Other Opex'!W109</f>
        <v>0</v>
      </c>
      <c r="X225" s="103">
        <f>'Other Opex'!X109</f>
        <v>0</v>
      </c>
      <c r="Y225" s="103">
        <f>'Other Opex'!Y109</f>
        <v>0</v>
      </c>
      <c r="Z225" s="103">
        <f>'Other Opex'!Z109</f>
        <v>0</v>
      </c>
      <c r="AA225" s="103">
        <f>'Other Opex'!AA109</f>
        <v>0</v>
      </c>
      <c r="AB225" s="103">
        <f>'Other Opex'!AB109</f>
        <v>0</v>
      </c>
      <c r="AC225" s="104">
        <f>'Other Opex'!AC109</f>
        <v>0</v>
      </c>
      <c r="AE225" s="105">
        <f>'Other Opex'!AE109</f>
        <v>0</v>
      </c>
      <c r="AG225" s="105">
        <f>'Other Opex'!AG109</f>
        <v>0</v>
      </c>
      <c r="AI225" s="105">
        <f>'Other Opex'!AI109</f>
        <v>0</v>
      </c>
    </row>
    <row r="226" spans="2:35" outlineLevel="1" x14ac:dyDescent="0.25">
      <c r="B226" s="556" t="str">
        <f>'Line Items'!D$2411</f>
        <v>Other Operating Costs</v>
      </c>
      <c r="C226" s="556" t="str">
        <f>'Line Items'!D$2449</f>
        <v>Other Operating Costs: Station &amp; Train Operations</v>
      </c>
      <c r="D226" s="139" t="str">
        <f>'Other Opex'!D110</f>
        <v>Revenue protection (contracts)</v>
      </c>
      <c r="E226" s="102"/>
      <c r="F226" s="140" t="str">
        <f>'Other Opex'!F110</f>
        <v>£000</v>
      </c>
      <c r="G226" s="103">
        <f>'Other Opex'!G110</f>
        <v>0</v>
      </c>
      <c r="H226" s="103">
        <f>'Other Opex'!H110</f>
        <v>0</v>
      </c>
      <c r="I226" s="103">
        <f>'Other Opex'!I110</f>
        <v>0</v>
      </c>
      <c r="J226" s="103">
        <f>'Other Opex'!J110</f>
        <v>0</v>
      </c>
      <c r="K226" s="103">
        <f>'Other Opex'!K110</f>
        <v>0</v>
      </c>
      <c r="L226" s="103">
        <f>'Other Opex'!L110</f>
        <v>0</v>
      </c>
      <c r="M226" s="103">
        <f>'Other Opex'!M110</f>
        <v>0</v>
      </c>
      <c r="N226" s="103">
        <f>'Other Opex'!N110</f>
        <v>0</v>
      </c>
      <c r="O226" s="103">
        <f>'Other Opex'!O110</f>
        <v>0</v>
      </c>
      <c r="P226" s="103">
        <f>'Other Opex'!P110</f>
        <v>0</v>
      </c>
      <c r="Q226" s="103">
        <f>'Other Opex'!Q110</f>
        <v>0</v>
      </c>
      <c r="R226" s="103">
        <f>'Other Opex'!R110</f>
        <v>0</v>
      </c>
      <c r="S226" s="103">
        <f>'Other Opex'!S110</f>
        <v>0</v>
      </c>
      <c r="T226" s="103">
        <f>'Other Opex'!T110</f>
        <v>0</v>
      </c>
      <c r="U226" s="103">
        <f>'Other Opex'!U110</f>
        <v>0</v>
      </c>
      <c r="V226" s="103">
        <f>'Other Opex'!V110</f>
        <v>0</v>
      </c>
      <c r="W226" s="103">
        <f>'Other Opex'!W110</f>
        <v>0</v>
      </c>
      <c r="X226" s="103">
        <f>'Other Opex'!X110</f>
        <v>0</v>
      </c>
      <c r="Y226" s="103">
        <f>'Other Opex'!Y110</f>
        <v>0</v>
      </c>
      <c r="Z226" s="103">
        <f>'Other Opex'!Z110</f>
        <v>0</v>
      </c>
      <c r="AA226" s="103">
        <f>'Other Opex'!AA110</f>
        <v>0</v>
      </c>
      <c r="AB226" s="103">
        <f>'Other Opex'!AB110</f>
        <v>0</v>
      </c>
      <c r="AC226" s="104">
        <f>'Other Opex'!AC110</f>
        <v>0</v>
      </c>
      <c r="AE226" s="105">
        <f>'Other Opex'!AE110</f>
        <v>0</v>
      </c>
      <c r="AG226" s="105">
        <f>'Other Opex'!AG110</f>
        <v>0</v>
      </c>
      <c r="AI226" s="105">
        <f>'Other Opex'!AI110</f>
        <v>0</v>
      </c>
    </row>
    <row r="227" spans="2:35" outlineLevel="1" x14ac:dyDescent="0.25">
      <c r="B227" s="556" t="str">
        <f>'Line Items'!D$2411</f>
        <v>Other Operating Costs</v>
      </c>
      <c r="C227" s="556" t="str">
        <f>'Line Items'!D$2449</f>
        <v>Other Operating Costs: Station &amp; Train Operations</v>
      </c>
      <c r="D227" s="139" t="str">
        <f>'Other Opex'!D111</f>
        <v>Fire and Crime Prevention</v>
      </c>
      <c r="E227" s="102"/>
      <c r="F227" s="140" t="str">
        <f>'Other Opex'!F111</f>
        <v>£000</v>
      </c>
      <c r="G227" s="103">
        <f>'Other Opex'!G111</f>
        <v>0</v>
      </c>
      <c r="H227" s="103">
        <f>'Other Opex'!H111</f>
        <v>0</v>
      </c>
      <c r="I227" s="103">
        <f>'Other Opex'!I111</f>
        <v>0</v>
      </c>
      <c r="J227" s="103">
        <f>'Other Opex'!J111</f>
        <v>0</v>
      </c>
      <c r="K227" s="103">
        <f>'Other Opex'!K111</f>
        <v>0</v>
      </c>
      <c r="L227" s="103">
        <f>'Other Opex'!L111</f>
        <v>0</v>
      </c>
      <c r="M227" s="103">
        <f>'Other Opex'!M111</f>
        <v>0</v>
      </c>
      <c r="N227" s="103">
        <f>'Other Opex'!N111</f>
        <v>0</v>
      </c>
      <c r="O227" s="103">
        <f>'Other Opex'!O111</f>
        <v>0</v>
      </c>
      <c r="P227" s="103">
        <f>'Other Opex'!P111</f>
        <v>0</v>
      </c>
      <c r="Q227" s="103">
        <f>'Other Opex'!Q111</f>
        <v>0</v>
      </c>
      <c r="R227" s="103">
        <f>'Other Opex'!R111</f>
        <v>0</v>
      </c>
      <c r="S227" s="103">
        <f>'Other Opex'!S111</f>
        <v>0</v>
      </c>
      <c r="T227" s="103">
        <f>'Other Opex'!T111</f>
        <v>0</v>
      </c>
      <c r="U227" s="103">
        <f>'Other Opex'!U111</f>
        <v>0</v>
      </c>
      <c r="V227" s="103">
        <f>'Other Opex'!V111</f>
        <v>0</v>
      </c>
      <c r="W227" s="103">
        <f>'Other Opex'!W111</f>
        <v>0</v>
      </c>
      <c r="X227" s="103">
        <f>'Other Opex'!X111</f>
        <v>0</v>
      </c>
      <c r="Y227" s="103">
        <f>'Other Opex'!Y111</f>
        <v>0</v>
      </c>
      <c r="Z227" s="103">
        <f>'Other Opex'!Z111</f>
        <v>0</v>
      </c>
      <c r="AA227" s="103">
        <f>'Other Opex'!AA111</f>
        <v>0</v>
      </c>
      <c r="AB227" s="103">
        <f>'Other Opex'!AB111</f>
        <v>0</v>
      </c>
      <c r="AC227" s="104">
        <f>'Other Opex'!AC111</f>
        <v>0</v>
      </c>
      <c r="AE227" s="105">
        <f>'Other Opex'!AE111</f>
        <v>0</v>
      </c>
      <c r="AG227" s="105">
        <f>'Other Opex'!AG111</f>
        <v>0</v>
      </c>
      <c r="AI227" s="105">
        <f>'Other Opex'!AI111</f>
        <v>0</v>
      </c>
    </row>
    <row r="228" spans="2:35" outlineLevel="1" x14ac:dyDescent="0.25">
      <c r="B228" s="556" t="str">
        <f>'Line Items'!D$2411</f>
        <v>Other Operating Costs</v>
      </c>
      <c r="C228" s="556" t="str">
        <f>'Line Items'!D$2449</f>
        <v>Other Operating Costs: Station &amp; Train Operations</v>
      </c>
      <c r="D228" s="139" t="str">
        <f>'Other Opex'!D112</f>
        <v>Convenience Stores Supplies</v>
      </c>
      <c r="E228" s="102"/>
      <c r="F228" s="140" t="str">
        <f>'Other Opex'!F112</f>
        <v>£000</v>
      </c>
      <c r="G228" s="103">
        <f>'Other Opex'!G112</f>
        <v>0</v>
      </c>
      <c r="H228" s="103">
        <f>'Other Opex'!H112</f>
        <v>0</v>
      </c>
      <c r="I228" s="103">
        <f>'Other Opex'!I112</f>
        <v>0</v>
      </c>
      <c r="J228" s="103">
        <f>'Other Opex'!J112</f>
        <v>0</v>
      </c>
      <c r="K228" s="103">
        <f>'Other Opex'!K112</f>
        <v>0</v>
      </c>
      <c r="L228" s="103">
        <f>'Other Opex'!L112</f>
        <v>0</v>
      </c>
      <c r="M228" s="103">
        <f>'Other Opex'!M112</f>
        <v>0</v>
      </c>
      <c r="N228" s="103">
        <f>'Other Opex'!N112</f>
        <v>0</v>
      </c>
      <c r="O228" s="103">
        <f>'Other Opex'!O112</f>
        <v>0</v>
      </c>
      <c r="P228" s="103">
        <f>'Other Opex'!P112</f>
        <v>0</v>
      </c>
      <c r="Q228" s="103">
        <f>'Other Opex'!Q112</f>
        <v>0</v>
      </c>
      <c r="R228" s="103">
        <f>'Other Opex'!R112</f>
        <v>0</v>
      </c>
      <c r="S228" s="103">
        <f>'Other Opex'!S112</f>
        <v>0</v>
      </c>
      <c r="T228" s="103">
        <f>'Other Opex'!T112</f>
        <v>0</v>
      </c>
      <c r="U228" s="103">
        <f>'Other Opex'!U112</f>
        <v>0</v>
      </c>
      <c r="V228" s="103">
        <f>'Other Opex'!V112</f>
        <v>0</v>
      </c>
      <c r="W228" s="103">
        <f>'Other Opex'!W112</f>
        <v>0</v>
      </c>
      <c r="X228" s="103">
        <f>'Other Opex'!X112</f>
        <v>0</v>
      </c>
      <c r="Y228" s="103">
        <f>'Other Opex'!Y112</f>
        <v>0</v>
      </c>
      <c r="Z228" s="103">
        <f>'Other Opex'!Z112</f>
        <v>0</v>
      </c>
      <c r="AA228" s="103">
        <f>'Other Opex'!AA112</f>
        <v>0</v>
      </c>
      <c r="AB228" s="103">
        <f>'Other Opex'!AB112</f>
        <v>0</v>
      </c>
      <c r="AC228" s="104">
        <f>'Other Opex'!AC112</f>
        <v>0</v>
      </c>
      <c r="AE228" s="105">
        <f>'Other Opex'!AE112</f>
        <v>0</v>
      </c>
      <c r="AG228" s="105">
        <f>'Other Opex'!AG112</f>
        <v>0</v>
      </c>
      <c r="AI228" s="105">
        <f>'Other Opex'!AI112</f>
        <v>0</v>
      </c>
    </row>
    <row r="229" spans="2:35" outlineLevel="1" x14ac:dyDescent="0.25">
      <c r="B229" s="556" t="str">
        <f>'Line Items'!D$2411</f>
        <v>Other Operating Costs</v>
      </c>
      <c r="C229" s="556" t="str">
        <f>'Line Items'!D$2449</f>
        <v>Other Operating Costs: Station &amp; Train Operations</v>
      </c>
      <c r="D229" s="139" t="str">
        <f>'Other Opex'!D113</f>
        <v>Station Improvement Fund - Opex</v>
      </c>
      <c r="E229" s="102"/>
      <c r="F229" s="140" t="str">
        <f>'Other Opex'!F113</f>
        <v>£000</v>
      </c>
      <c r="G229" s="103">
        <f>'Other Opex'!G113</f>
        <v>0</v>
      </c>
      <c r="H229" s="103">
        <f>'Other Opex'!H113</f>
        <v>0</v>
      </c>
      <c r="I229" s="103">
        <f>'Other Opex'!I113</f>
        <v>0</v>
      </c>
      <c r="J229" s="103">
        <f>'Other Opex'!J113</f>
        <v>0</v>
      </c>
      <c r="K229" s="103">
        <f>'Other Opex'!K113</f>
        <v>0</v>
      </c>
      <c r="L229" s="103">
        <f>'Other Opex'!L113</f>
        <v>0</v>
      </c>
      <c r="M229" s="103">
        <f>'Other Opex'!M113</f>
        <v>0</v>
      </c>
      <c r="N229" s="103">
        <f>'Other Opex'!N113</f>
        <v>0</v>
      </c>
      <c r="O229" s="103">
        <f>'Other Opex'!O113</f>
        <v>0</v>
      </c>
      <c r="P229" s="103">
        <f>'Other Opex'!P113</f>
        <v>0</v>
      </c>
      <c r="Q229" s="103">
        <f>'Other Opex'!Q113</f>
        <v>0</v>
      </c>
      <c r="R229" s="103">
        <f>'Other Opex'!R113</f>
        <v>0</v>
      </c>
      <c r="S229" s="103">
        <f>'Other Opex'!S113</f>
        <v>0</v>
      </c>
      <c r="T229" s="103">
        <f>'Other Opex'!T113</f>
        <v>0</v>
      </c>
      <c r="U229" s="103">
        <f>'Other Opex'!U113</f>
        <v>0</v>
      </c>
      <c r="V229" s="103">
        <f>'Other Opex'!V113</f>
        <v>0</v>
      </c>
      <c r="W229" s="103">
        <f>'Other Opex'!W113</f>
        <v>0</v>
      </c>
      <c r="X229" s="103">
        <f>'Other Opex'!X113</f>
        <v>0</v>
      </c>
      <c r="Y229" s="103">
        <f>'Other Opex'!Y113</f>
        <v>0</v>
      </c>
      <c r="Z229" s="103">
        <f>'Other Opex'!Z113</f>
        <v>0</v>
      </c>
      <c r="AA229" s="103">
        <f>'Other Opex'!AA113</f>
        <v>0</v>
      </c>
      <c r="AB229" s="103">
        <f>'Other Opex'!AB113</f>
        <v>0</v>
      </c>
      <c r="AC229" s="104">
        <f>'Other Opex'!AC113</f>
        <v>0</v>
      </c>
      <c r="AE229" s="105">
        <f>'Other Opex'!AE113</f>
        <v>0</v>
      </c>
      <c r="AG229" s="105">
        <f>'Other Opex'!AG113</f>
        <v>0</v>
      </c>
      <c r="AI229" s="105">
        <f>'Other Opex'!AI113</f>
        <v>0</v>
      </c>
    </row>
    <row r="230" spans="2:35" outlineLevel="1" x14ac:dyDescent="0.25">
      <c r="B230" s="556" t="str">
        <f>'Line Items'!D$2411</f>
        <v>Other Operating Costs</v>
      </c>
      <c r="C230" s="556" t="str">
        <f>'Line Items'!D$2449</f>
        <v>Other Operating Costs: Station &amp; Train Operations</v>
      </c>
      <c r="D230" s="139" t="str">
        <f>'Other Opex'!D114</f>
        <v>Minor Works Budget</v>
      </c>
      <c r="E230" s="102"/>
      <c r="F230" s="140" t="str">
        <f>'Other Opex'!F114</f>
        <v>£000</v>
      </c>
      <c r="G230" s="103">
        <f>'Other Opex'!G114</f>
        <v>0</v>
      </c>
      <c r="H230" s="103">
        <f>'Other Opex'!H114</f>
        <v>0</v>
      </c>
      <c r="I230" s="103">
        <f>'Other Opex'!I114</f>
        <v>0</v>
      </c>
      <c r="J230" s="103">
        <f>'Other Opex'!J114</f>
        <v>0</v>
      </c>
      <c r="K230" s="103">
        <f>'Other Opex'!K114</f>
        <v>0</v>
      </c>
      <c r="L230" s="103">
        <f>'Other Opex'!L114</f>
        <v>0</v>
      </c>
      <c r="M230" s="103">
        <f>'Other Opex'!M114</f>
        <v>0</v>
      </c>
      <c r="N230" s="103">
        <f>'Other Opex'!N114</f>
        <v>0</v>
      </c>
      <c r="O230" s="103">
        <f>'Other Opex'!O114</f>
        <v>0</v>
      </c>
      <c r="P230" s="103">
        <f>'Other Opex'!P114</f>
        <v>0</v>
      </c>
      <c r="Q230" s="103">
        <f>'Other Opex'!Q114</f>
        <v>0</v>
      </c>
      <c r="R230" s="103">
        <f>'Other Opex'!R114</f>
        <v>0</v>
      </c>
      <c r="S230" s="103">
        <f>'Other Opex'!S114</f>
        <v>0</v>
      </c>
      <c r="T230" s="103">
        <f>'Other Opex'!T114</f>
        <v>0</v>
      </c>
      <c r="U230" s="103">
        <f>'Other Opex'!U114</f>
        <v>0</v>
      </c>
      <c r="V230" s="103">
        <f>'Other Opex'!V114</f>
        <v>0</v>
      </c>
      <c r="W230" s="103">
        <f>'Other Opex'!W114</f>
        <v>0</v>
      </c>
      <c r="X230" s="103">
        <f>'Other Opex'!X114</f>
        <v>0</v>
      </c>
      <c r="Y230" s="103">
        <f>'Other Opex'!Y114</f>
        <v>0</v>
      </c>
      <c r="Z230" s="103">
        <f>'Other Opex'!Z114</f>
        <v>0</v>
      </c>
      <c r="AA230" s="103">
        <f>'Other Opex'!AA114</f>
        <v>0</v>
      </c>
      <c r="AB230" s="103">
        <f>'Other Opex'!AB114</f>
        <v>0</v>
      </c>
      <c r="AC230" s="104">
        <f>'Other Opex'!AC114</f>
        <v>0</v>
      </c>
      <c r="AE230" s="105">
        <f>'Other Opex'!AE114</f>
        <v>0</v>
      </c>
      <c r="AG230" s="105">
        <f>'Other Opex'!AG114</f>
        <v>0</v>
      </c>
      <c r="AI230" s="105">
        <f>'Other Opex'!AI114</f>
        <v>0</v>
      </c>
    </row>
    <row r="231" spans="2:35" outlineLevel="1" x14ac:dyDescent="0.25">
      <c r="B231" s="556" t="str">
        <f>'Line Items'!D$2411</f>
        <v>Other Operating Costs</v>
      </c>
      <c r="C231" s="556" t="str">
        <f>'Line Items'!D$2449</f>
        <v>Other Operating Costs: Station &amp; Train Operations</v>
      </c>
      <c r="D231" s="139" t="str">
        <f>'Other Opex'!D115</f>
        <v>Station Asset Management Plan Accreditation</v>
      </c>
      <c r="E231" s="102"/>
      <c r="F231" s="140" t="str">
        <f>'Other Opex'!F115</f>
        <v>£000</v>
      </c>
      <c r="G231" s="103">
        <f>'Other Opex'!G115</f>
        <v>0</v>
      </c>
      <c r="H231" s="103">
        <f>'Other Opex'!H115</f>
        <v>0</v>
      </c>
      <c r="I231" s="103">
        <f>'Other Opex'!I115</f>
        <v>0</v>
      </c>
      <c r="J231" s="103">
        <f>'Other Opex'!J115</f>
        <v>0</v>
      </c>
      <c r="K231" s="103">
        <f>'Other Opex'!K115</f>
        <v>0</v>
      </c>
      <c r="L231" s="103">
        <f>'Other Opex'!L115</f>
        <v>0</v>
      </c>
      <c r="M231" s="103">
        <f>'Other Opex'!M115</f>
        <v>0</v>
      </c>
      <c r="N231" s="103">
        <f>'Other Opex'!N115</f>
        <v>0</v>
      </c>
      <c r="O231" s="103">
        <f>'Other Opex'!O115</f>
        <v>0</v>
      </c>
      <c r="P231" s="103">
        <f>'Other Opex'!P115</f>
        <v>0</v>
      </c>
      <c r="Q231" s="103">
        <f>'Other Opex'!Q115</f>
        <v>0</v>
      </c>
      <c r="R231" s="103">
        <f>'Other Opex'!R115</f>
        <v>0</v>
      </c>
      <c r="S231" s="103">
        <f>'Other Opex'!S115</f>
        <v>0</v>
      </c>
      <c r="T231" s="103">
        <f>'Other Opex'!T115</f>
        <v>0</v>
      </c>
      <c r="U231" s="103">
        <f>'Other Opex'!U115</f>
        <v>0</v>
      </c>
      <c r="V231" s="103">
        <f>'Other Opex'!V115</f>
        <v>0</v>
      </c>
      <c r="W231" s="103">
        <f>'Other Opex'!W115</f>
        <v>0</v>
      </c>
      <c r="X231" s="103">
        <f>'Other Opex'!X115</f>
        <v>0</v>
      </c>
      <c r="Y231" s="103">
        <f>'Other Opex'!Y115</f>
        <v>0</v>
      </c>
      <c r="Z231" s="103">
        <f>'Other Opex'!Z115</f>
        <v>0</v>
      </c>
      <c r="AA231" s="103">
        <f>'Other Opex'!AA115</f>
        <v>0</v>
      </c>
      <c r="AB231" s="103">
        <f>'Other Opex'!AB115</f>
        <v>0</v>
      </c>
      <c r="AC231" s="104">
        <f>'Other Opex'!AC115</f>
        <v>0</v>
      </c>
      <c r="AE231" s="105">
        <f>'Other Opex'!AE115</f>
        <v>0</v>
      </c>
      <c r="AG231" s="105">
        <f>'Other Opex'!AG115</f>
        <v>0</v>
      </c>
      <c r="AI231" s="105">
        <f>'Other Opex'!AI115</f>
        <v>0</v>
      </c>
    </row>
    <row r="232" spans="2:35" outlineLevel="1" x14ac:dyDescent="0.25">
      <c r="B232" s="556" t="str">
        <f>'Line Items'!D$2411</f>
        <v>Other Operating Costs</v>
      </c>
      <c r="C232" s="556" t="str">
        <f>'Line Items'!D$2449</f>
        <v>Other Operating Costs: Station &amp; Train Operations</v>
      </c>
      <c r="D232" s="139" t="str">
        <f>'Other Opex'!D116</f>
        <v>Depot and Stabling Works Fund</v>
      </c>
      <c r="E232" s="102"/>
      <c r="F232" s="140" t="str">
        <f>'Other Opex'!F116</f>
        <v>£000</v>
      </c>
      <c r="G232" s="103">
        <f>'Other Opex'!G116</f>
        <v>0</v>
      </c>
      <c r="H232" s="103">
        <f>'Other Opex'!H116</f>
        <v>0</v>
      </c>
      <c r="I232" s="103">
        <f>'Other Opex'!I116</f>
        <v>0</v>
      </c>
      <c r="J232" s="103">
        <f>'Other Opex'!J116</f>
        <v>0</v>
      </c>
      <c r="K232" s="103">
        <f>'Other Opex'!K116</f>
        <v>0</v>
      </c>
      <c r="L232" s="103">
        <f>'Other Opex'!L116</f>
        <v>0</v>
      </c>
      <c r="M232" s="103">
        <f>'Other Opex'!M116</f>
        <v>0</v>
      </c>
      <c r="N232" s="103">
        <f>'Other Opex'!N116</f>
        <v>0</v>
      </c>
      <c r="O232" s="103">
        <f>'Other Opex'!O116</f>
        <v>0</v>
      </c>
      <c r="P232" s="103">
        <f>'Other Opex'!P116</f>
        <v>0</v>
      </c>
      <c r="Q232" s="103">
        <f>'Other Opex'!Q116</f>
        <v>0</v>
      </c>
      <c r="R232" s="103">
        <f>'Other Opex'!R116</f>
        <v>0</v>
      </c>
      <c r="S232" s="103">
        <f>'Other Opex'!S116</f>
        <v>0</v>
      </c>
      <c r="T232" s="103">
        <f>'Other Opex'!T116</f>
        <v>0</v>
      </c>
      <c r="U232" s="103">
        <f>'Other Opex'!U116</f>
        <v>0</v>
      </c>
      <c r="V232" s="103">
        <f>'Other Opex'!V116</f>
        <v>0</v>
      </c>
      <c r="W232" s="103">
        <f>'Other Opex'!W116</f>
        <v>0</v>
      </c>
      <c r="X232" s="103">
        <f>'Other Opex'!X116</f>
        <v>0</v>
      </c>
      <c r="Y232" s="103">
        <f>'Other Opex'!Y116</f>
        <v>0</v>
      </c>
      <c r="Z232" s="103">
        <f>'Other Opex'!Z116</f>
        <v>0</v>
      </c>
      <c r="AA232" s="103">
        <f>'Other Opex'!AA116</f>
        <v>0</v>
      </c>
      <c r="AB232" s="103">
        <f>'Other Opex'!AB116</f>
        <v>0</v>
      </c>
      <c r="AC232" s="104">
        <f>'Other Opex'!AC116</f>
        <v>0</v>
      </c>
      <c r="AE232" s="105">
        <f>'Other Opex'!AE116</f>
        <v>0</v>
      </c>
      <c r="AG232" s="105">
        <f>'Other Opex'!AG116</f>
        <v>0</v>
      </c>
      <c r="AI232" s="105">
        <f>'Other Opex'!AI116</f>
        <v>0</v>
      </c>
    </row>
    <row r="233" spans="2:35" outlineLevel="1" x14ac:dyDescent="0.25">
      <c r="B233" s="556" t="str">
        <f>'Line Items'!D$2411</f>
        <v>Other Operating Costs</v>
      </c>
      <c r="C233" s="556" t="str">
        <f>'Line Items'!D$2449</f>
        <v>Other Operating Costs: Station &amp; Train Operations</v>
      </c>
      <c r="D233" s="139" t="str">
        <f>'Other Opex'!D117</f>
        <v>Service Option Scheme Fund</v>
      </c>
      <c r="E233" s="102"/>
      <c r="F233" s="140" t="str">
        <f>'Other Opex'!F117</f>
        <v>£000</v>
      </c>
      <c r="G233" s="103">
        <f>'Other Opex'!G117</f>
        <v>0</v>
      </c>
      <c r="H233" s="103">
        <f>'Other Opex'!H117</f>
        <v>0</v>
      </c>
      <c r="I233" s="103">
        <f>'Other Opex'!I117</f>
        <v>0</v>
      </c>
      <c r="J233" s="103">
        <f>'Other Opex'!J117</f>
        <v>0</v>
      </c>
      <c r="K233" s="103">
        <f>'Other Opex'!K117</f>
        <v>0</v>
      </c>
      <c r="L233" s="103">
        <f>'Other Opex'!L117</f>
        <v>0</v>
      </c>
      <c r="M233" s="103">
        <f>'Other Opex'!M117</f>
        <v>0</v>
      </c>
      <c r="N233" s="103">
        <f>'Other Opex'!N117</f>
        <v>0</v>
      </c>
      <c r="O233" s="103">
        <f>'Other Opex'!O117</f>
        <v>0</v>
      </c>
      <c r="P233" s="103">
        <f>'Other Opex'!P117</f>
        <v>0</v>
      </c>
      <c r="Q233" s="103">
        <f>'Other Opex'!Q117</f>
        <v>0</v>
      </c>
      <c r="R233" s="103">
        <f>'Other Opex'!R117</f>
        <v>0</v>
      </c>
      <c r="S233" s="103">
        <f>'Other Opex'!S117</f>
        <v>0</v>
      </c>
      <c r="T233" s="103">
        <f>'Other Opex'!T117</f>
        <v>0</v>
      </c>
      <c r="U233" s="103">
        <f>'Other Opex'!U117</f>
        <v>0</v>
      </c>
      <c r="V233" s="103">
        <f>'Other Opex'!V117</f>
        <v>0</v>
      </c>
      <c r="W233" s="103">
        <f>'Other Opex'!W117</f>
        <v>0</v>
      </c>
      <c r="X233" s="103">
        <f>'Other Opex'!X117</f>
        <v>0</v>
      </c>
      <c r="Y233" s="103">
        <f>'Other Opex'!Y117</f>
        <v>0</v>
      </c>
      <c r="Z233" s="103">
        <f>'Other Opex'!Z117</f>
        <v>0</v>
      </c>
      <c r="AA233" s="103">
        <f>'Other Opex'!AA117</f>
        <v>0</v>
      </c>
      <c r="AB233" s="103">
        <f>'Other Opex'!AB117</f>
        <v>0</v>
      </c>
      <c r="AC233" s="104">
        <f>'Other Opex'!AC117</f>
        <v>0</v>
      </c>
      <c r="AE233" s="105">
        <f>'Other Opex'!AE117</f>
        <v>0</v>
      </c>
      <c r="AG233" s="105">
        <f>'Other Opex'!AG117</f>
        <v>0</v>
      </c>
      <c r="AI233" s="105">
        <f>'Other Opex'!AI117</f>
        <v>0</v>
      </c>
    </row>
    <row r="234" spans="2:35" outlineLevel="1" x14ac:dyDescent="0.25">
      <c r="B234" s="556" t="str">
        <f>'Line Items'!D$2411</f>
        <v>Other Operating Costs</v>
      </c>
      <c r="C234" s="556" t="str">
        <f>'Line Items'!D$2449</f>
        <v>Other Operating Costs: Station &amp; Train Operations</v>
      </c>
      <c r="D234" s="139" t="str">
        <f>'Other Opex'!D118</f>
        <v>SFO Station Repairing Lease: Civils - Planned</v>
      </c>
      <c r="E234" s="102"/>
      <c r="F234" s="140" t="str">
        <f>'Other Opex'!F118</f>
        <v>£000</v>
      </c>
      <c r="G234" s="103">
        <f>'Other Opex'!G118</f>
        <v>0</v>
      </c>
      <c r="H234" s="103">
        <f>'Other Opex'!H118</f>
        <v>0</v>
      </c>
      <c r="I234" s="103">
        <f>'Other Opex'!I118</f>
        <v>0</v>
      </c>
      <c r="J234" s="103">
        <f>'Other Opex'!J118</f>
        <v>0</v>
      </c>
      <c r="K234" s="103">
        <f>'Other Opex'!K118</f>
        <v>0</v>
      </c>
      <c r="L234" s="103">
        <f>'Other Opex'!L118</f>
        <v>0</v>
      </c>
      <c r="M234" s="103">
        <f>'Other Opex'!M118</f>
        <v>0</v>
      </c>
      <c r="N234" s="103">
        <f>'Other Opex'!N118</f>
        <v>0</v>
      </c>
      <c r="O234" s="103">
        <f>'Other Opex'!O118</f>
        <v>0</v>
      </c>
      <c r="P234" s="103">
        <f>'Other Opex'!P118</f>
        <v>0</v>
      </c>
      <c r="Q234" s="103">
        <f>'Other Opex'!Q118</f>
        <v>0</v>
      </c>
      <c r="R234" s="103">
        <f>'Other Opex'!R118</f>
        <v>0</v>
      </c>
      <c r="S234" s="103">
        <f>'Other Opex'!S118</f>
        <v>0</v>
      </c>
      <c r="T234" s="103">
        <f>'Other Opex'!T118</f>
        <v>0</v>
      </c>
      <c r="U234" s="103">
        <f>'Other Opex'!U118</f>
        <v>0</v>
      </c>
      <c r="V234" s="103">
        <f>'Other Opex'!V118</f>
        <v>0</v>
      </c>
      <c r="W234" s="103">
        <f>'Other Opex'!W118</f>
        <v>0</v>
      </c>
      <c r="X234" s="103">
        <f>'Other Opex'!X118</f>
        <v>0</v>
      </c>
      <c r="Y234" s="103">
        <f>'Other Opex'!Y118</f>
        <v>0</v>
      </c>
      <c r="Z234" s="103">
        <f>'Other Opex'!Z118</f>
        <v>0</v>
      </c>
      <c r="AA234" s="103">
        <f>'Other Opex'!AA118</f>
        <v>0</v>
      </c>
      <c r="AB234" s="103">
        <f>'Other Opex'!AB118</f>
        <v>0</v>
      </c>
      <c r="AC234" s="104">
        <f>'Other Opex'!AC118</f>
        <v>0</v>
      </c>
      <c r="AE234" s="105">
        <f>'Other Opex'!AE118</f>
        <v>0</v>
      </c>
      <c r="AG234" s="105">
        <f>'Other Opex'!AG118</f>
        <v>0</v>
      </c>
      <c r="AI234" s="105">
        <f>'Other Opex'!AI118</f>
        <v>0</v>
      </c>
    </row>
    <row r="235" spans="2:35" outlineLevel="1" x14ac:dyDescent="0.25">
      <c r="B235" s="556" t="str">
        <f>'Line Items'!D$2411</f>
        <v>Other Operating Costs</v>
      </c>
      <c r="C235" s="556" t="str">
        <f>'Line Items'!D$2449</f>
        <v>Other Operating Costs: Station &amp; Train Operations</v>
      </c>
      <c r="D235" s="139" t="str">
        <f>'Other Opex'!D119</f>
        <v>SFO Station Repairing Lease: Civils - Unplanned</v>
      </c>
      <c r="E235" s="102"/>
      <c r="F235" s="140" t="str">
        <f>'Other Opex'!F119</f>
        <v>£000</v>
      </c>
      <c r="G235" s="103">
        <f>'Other Opex'!G119</f>
        <v>0</v>
      </c>
      <c r="H235" s="103">
        <f>'Other Opex'!H119</f>
        <v>0</v>
      </c>
      <c r="I235" s="103">
        <f>'Other Opex'!I119</f>
        <v>0</v>
      </c>
      <c r="J235" s="103">
        <f>'Other Opex'!J119</f>
        <v>0</v>
      </c>
      <c r="K235" s="103">
        <f>'Other Opex'!K119</f>
        <v>0</v>
      </c>
      <c r="L235" s="103">
        <f>'Other Opex'!L119</f>
        <v>0</v>
      </c>
      <c r="M235" s="103">
        <f>'Other Opex'!M119</f>
        <v>0</v>
      </c>
      <c r="N235" s="103">
        <f>'Other Opex'!N119</f>
        <v>0</v>
      </c>
      <c r="O235" s="103">
        <f>'Other Opex'!O119</f>
        <v>0</v>
      </c>
      <c r="P235" s="103">
        <f>'Other Opex'!P119</f>
        <v>0</v>
      </c>
      <c r="Q235" s="103">
        <f>'Other Opex'!Q119</f>
        <v>0</v>
      </c>
      <c r="R235" s="103">
        <f>'Other Opex'!R119</f>
        <v>0</v>
      </c>
      <c r="S235" s="103">
        <f>'Other Opex'!S119</f>
        <v>0</v>
      </c>
      <c r="T235" s="103">
        <f>'Other Opex'!T119</f>
        <v>0</v>
      </c>
      <c r="U235" s="103">
        <f>'Other Opex'!U119</f>
        <v>0</v>
      </c>
      <c r="V235" s="103">
        <f>'Other Opex'!V119</f>
        <v>0</v>
      </c>
      <c r="W235" s="103">
        <f>'Other Opex'!W119</f>
        <v>0</v>
      </c>
      <c r="X235" s="103">
        <f>'Other Opex'!X119</f>
        <v>0</v>
      </c>
      <c r="Y235" s="103">
        <f>'Other Opex'!Y119</f>
        <v>0</v>
      </c>
      <c r="Z235" s="103">
        <f>'Other Opex'!Z119</f>
        <v>0</v>
      </c>
      <c r="AA235" s="103">
        <f>'Other Opex'!AA119</f>
        <v>0</v>
      </c>
      <c r="AB235" s="103">
        <f>'Other Opex'!AB119</f>
        <v>0</v>
      </c>
      <c r="AC235" s="104">
        <f>'Other Opex'!AC119</f>
        <v>0</v>
      </c>
      <c r="AE235" s="105">
        <f>'Other Opex'!AE119</f>
        <v>0</v>
      </c>
      <c r="AG235" s="105">
        <f>'Other Opex'!AG119</f>
        <v>0</v>
      </c>
      <c r="AI235" s="105">
        <f>'Other Opex'!AI119</f>
        <v>0</v>
      </c>
    </row>
    <row r="236" spans="2:35" outlineLevel="1" x14ac:dyDescent="0.25">
      <c r="B236" s="556" t="str">
        <f>'Line Items'!D$2411</f>
        <v>Other Operating Costs</v>
      </c>
      <c r="C236" s="556" t="str">
        <f>'Line Items'!D$2449</f>
        <v>Other Operating Costs: Station &amp; Train Operations</v>
      </c>
      <c r="D236" s="139" t="str">
        <f>'Other Opex'!D120</f>
        <v>SFO Station Repairing Lease: M&amp;E - Planned</v>
      </c>
      <c r="E236" s="102"/>
      <c r="F236" s="140" t="str">
        <f>'Other Opex'!F120</f>
        <v>£000</v>
      </c>
      <c r="G236" s="103">
        <f>'Other Opex'!G120</f>
        <v>0</v>
      </c>
      <c r="H236" s="103">
        <f>'Other Opex'!H120</f>
        <v>0</v>
      </c>
      <c r="I236" s="103">
        <f>'Other Opex'!I120</f>
        <v>0</v>
      </c>
      <c r="J236" s="103">
        <f>'Other Opex'!J120</f>
        <v>0</v>
      </c>
      <c r="K236" s="103">
        <f>'Other Opex'!K120</f>
        <v>0</v>
      </c>
      <c r="L236" s="103">
        <f>'Other Opex'!L120</f>
        <v>0</v>
      </c>
      <c r="M236" s="103">
        <f>'Other Opex'!M120</f>
        <v>0</v>
      </c>
      <c r="N236" s="103">
        <f>'Other Opex'!N120</f>
        <v>0</v>
      </c>
      <c r="O236" s="103">
        <f>'Other Opex'!O120</f>
        <v>0</v>
      </c>
      <c r="P236" s="103">
        <f>'Other Opex'!P120</f>
        <v>0</v>
      </c>
      <c r="Q236" s="103">
        <f>'Other Opex'!Q120</f>
        <v>0</v>
      </c>
      <c r="R236" s="103">
        <f>'Other Opex'!R120</f>
        <v>0</v>
      </c>
      <c r="S236" s="103">
        <f>'Other Opex'!S120</f>
        <v>0</v>
      </c>
      <c r="T236" s="103">
        <f>'Other Opex'!T120</f>
        <v>0</v>
      </c>
      <c r="U236" s="103">
        <f>'Other Opex'!U120</f>
        <v>0</v>
      </c>
      <c r="V236" s="103">
        <f>'Other Opex'!V120</f>
        <v>0</v>
      </c>
      <c r="W236" s="103">
        <f>'Other Opex'!W120</f>
        <v>0</v>
      </c>
      <c r="X236" s="103">
        <f>'Other Opex'!X120</f>
        <v>0</v>
      </c>
      <c r="Y236" s="103">
        <f>'Other Opex'!Y120</f>
        <v>0</v>
      </c>
      <c r="Z236" s="103">
        <f>'Other Opex'!Z120</f>
        <v>0</v>
      </c>
      <c r="AA236" s="103">
        <f>'Other Opex'!AA120</f>
        <v>0</v>
      </c>
      <c r="AB236" s="103">
        <f>'Other Opex'!AB120</f>
        <v>0</v>
      </c>
      <c r="AC236" s="104">
        <f>'Other Opex'!AC120</f>
        <v>0</v>
      </c>
      <c r="AE236" s="105">
        <f>'Other Opex'!AE120</f>
        <v>0</v>
      </c>
      <c r="AG236" s="105">
        <f>'Other Opex'!AG120</f>
        <v>0</v>
      </c>
      <c r="AI236" s="105">
        <f>'Other Opex'!AI120</f>
        <v>0</v>
      </c>
    </row>
    <row r="237" spans="2:35" outlineLevel="1" x14ac:dyDescent="0.25">
      <c r="B237" s="556" t="str">
        <f>'Line Items'!D$2411</f>
        <v>Other Operating Costs</v>
      </c>
      <c r="C237" s="556" t="str">
        <f>'Line Items'!D$2449</f>
        <v>Other Operating Costs: Station &amp; Train Operations</v>
      </c>
      <c r="D237" s="139" t="str">
        <f>'Other Opex'!D121</f>
        <v>SFO Station Repairing Lease: M&amp;E - Unplanned</v>
      </c>
      <c r="E237" s="102"/>
      <c r="F237" s="140" t="str">
        <f>'Other Opex'!F121</f>
        <v>£000</v>
      </c>
      <c r="G237" s="103">
        <f>'Other Opex'!G121</f>
        <v>0</v>
      </c>
      <c r="H237" s="103">
        <f>'Other Opex'!H121</f>
        <v>0</v>
      </c>
      <c r="I237" s="103">
        <f>'Other Opex'!I121</f>
        <v>0</v>
      </c>
      <c r="J237" s="103">
        <f>'Other Opex'!J121</f>
        <v>0</v>
      </c>
      <c r="K237" s="103">
        <f>'Other Opex'!K121</f>
        <v>0</v>
      </c>
      <c r="L237" s="103">
        <f>'Other Opex'!L121</f>
        <v>0</v>
      </c>
      <c r="M237" s="103">
        <f>'Other Opex'!M121</f>
        <v>0</v>
      </c>
      <c r="N237" s="103">
        <f>'Other Opex'!N121</f>
        <v>0</v>
      </c>
      <c r="O237" s="103">
        <f>'Other Opex'!O121</f>
        <v>0</v>
      </c>
      <c r="P237" s="103">
        <f>'Other Opex'!P121</f>
        <v>0</v>
      </c>
      <c r="Q237" s="103">
        <f>'Other Opex'!Q121</f>
        <v>0</v>
      </c>
      <c r="R237" s="103">
        <f>'Other Opex'!R121</f>
        <v>0</v>
      </c>
      <c r="S237" s="103">
        <f>'Other Opex'!S121</f>
        <v>0</v>
      </c>
      <c r="T237" s="103">
        <f>'Other Opex'!T121</f>
        <v>0</v>
      </c>
      <c r="U237" s="103">
        <f>'Other Opex'!U121</f>
        <v>0</v>
      </c>
      <c r="V237" s="103">
        <f>'Other Opex'!V121</f>
        <v>0</v>
      </c>
      <c r="W237" s="103">
        <f>'Other Opex'!W121</f>
        <v>0</v>
      </c>
      <c r="X237" s="103">
        <f>'Other Opex'!X121</f>
        <v>0</v>
      </c>
      <c r="Y237" s="103">
        <f>'Other Opex'!Y121</f>
        <v>0</v>
      </c>
      <c r="Z237" s="103">
        <f>'Other Opex'!Z121</f>
        <v>0</v>
      </c>
      <c r="AA237" s="103">
        <f>'Other Opex'!AA121</f>
        <v>0</v>
      </c>
      <c r="AB237" s="103">
        <f>'Other Opex'!AB121</f>
        <v>0</v>
      </c>
      <c r="AC237" s="104">
        <f>'Other Opex'!AC121</f>
        <v>0</v>
      </c>
      <c r="AE237" s="105">
        <f>'Other Opex'!AE121</f>
        <v>0</v>
      </c>
      <c r="AG237" s="105">
        <f>'Other Opex'!AG121</f>
        <v>0</v>
      </c>
      <c r="AI237" s="105">
        <f>'Other Opex'!AI121</f>
        <v>0</v>
      </c>
    </row>
    <row r="238" spans="2:35" outlineLevel="1" x14ac:dyDescent="0.25">
      <c r="B238" s="556" t="str">
        <f>'Line Items'!D$2411</f>
        <v>Other Operating Costs</v>
      </c>
      <c r="C238" s="556" t="str">
        <f>'Line Items'!D$2449</f>
        <v>Other Operating Costs: Station &amp; Train Operations</v>
      </c>
      <c r="D238" s="139" t="str">
        <f>'Other Opex'!D122</f>
        <v>SFO Station Repairing Lease: Lifts - Planned</v>
      </c>
      <c r="E238" s="102"/>
      <c r="F238" s="140" t="str">
        <f>'Other Opex'!F122</f>
        <v>£000</v>
      </c>
      <c r="G238" s="103">
        <f>'Other Opex'!G122</f>
        <v>0</v>
      </c>
      <c r="H238" s="103">
        <f>'Other Opex'!H122</f>
        <v>0</v>
      </c>
      <c r="I238" s="103">
        <f>'Other Opex'!I122</f>
        <v>0</v>
      </c>
      <c r="J238" s="103">
        <f>'Other Opex'!J122</f>
        <v>0</v>
      </c>
      <c r="K238" s="103">
        <f>'Other Opex'!K122</f>
        <v>0</v>
      </c>
      <c r="L238" s="103">
        <f>'Other Opex'!L122</f>
        <v>0</v>
      </c>
      <c r="M238" s="103">
        <f>'Other Opex'!M122</f>
        <v>0</v>
      </c>
      <c r="N238" s="103">
        <f>'Other Opex'!N122</f>
        <v>0</v>
      </c>
      <c r="O238" s="103">
        <f>'Other Opex'!O122</f>
        <v>0</v>
      </c>
      <c r="P238" s="103">
        <f>'Other Opex'!P122</f>
        <v>0</v>
      </c>
      <c r="Q238" s="103">
        <f>'Other Opex'!Q122</f>
        <v>0</v>
      </c>
      <c r="R238" s="103">
        <f>'Other Opex'!R122</f>
        <v>0</v>
      </c>
      <c r="S238" s="103">
        <f>'Other Opex'!S122</f>
        <v>0</v>
      </c>
      <c r="T238" s="103">
        <f>'Other Opex'!T122</f>
        <v>0</v>
      </c>
      <c r="U238" s="103">
        <f>'Other Opex'!U122</f>
        <v>0</v>
      </c>
      <c r="V238" s="103">
        <f>'Other Opex'!V122</f>
        <v>0</v>
      </c>
      <c r="W238" s="103">
        <f>'Other Opex'!W122</f>
        <v>0</v>
      </c>
      <c r="X238" s="103">
        <f>'Other Opex'!X122</f>
        <v>0</v>
      </c>
      <c r="Y238" s="103">
        <f>'Other Opex'!Y122</f>
        <v>0</v>
      </c>
      <c r="Z238" s="103">
        <f>'Other Opex'!Z122</f>
        <v>0</v>
      </c>
      <c r="AA238" s="103">
        <f>'Other Opex'!AA122</f>
        <v>0</v>
      </c>
      <c r="AB238" s="103">
        <f>'Other Opex'!AB122</f>
        <v>0</v>
      </c>
      <c r="AC238" s="104">
        <f>'Other Opex'!AC122</f>
        <v>0</v>
      </c>
      <c r="AE238" s="105">
        <f>'Other Opex'!AE122</f>
        <v>0</v>
      </c>
      <c r="AG238" s="105">
        <f>'Other Opex'!AG122</f>
        <v>0</v>
      </c>
      <c r="AI238" s="105">
        <f>'Other Opex'!AI122</f>
        <v>0</v>
      </c>
    </row>
    <row r="239" spans="2:35" outlineLevel="1" x14ac:dyDescent="0.25">
      <c r="B239" s="556" t="str">
        <f>'Line Items'!D$2411</f>
        <v>Other Operating Costs</v>
      </c>
      <c r="C239" s="556" t="str">
        <f>'Line Items'!D$2449</f>
        <v>Other Operating Costs: Station &amp; Train Operations</v>
      </c>
      <c r="D239" s="139" t="str">
        <f>'Other Opex'!D123</f>
        <v>SFO Station Repairing Lease: Lifts - Unplanned</v>
      </c>
      <c r="E239" s="102"/>
      <c r="F239" s="140" t="str">
        <f>'Other Opex'!F123</f>
        <v>£000</v>
      </c>
      <c r="G239" s="103">
        <f>'Other Opex'!G123</f>
        <v>0</v>
      </c>
      <c r="H239" s="103">
        <f>'Other Opex'!H123</f>
        <v>0</v>
      </c>
      <c r="I239" s="103">
        <f>'Other Opex'!I123</f>
        <v>0</v>
      </c>
      <c r="J239" s="103">
        <f>'Other Opex'!J123</f>
        <v>0</v>
      </c>
      <c r="K239" s="103">
        <f>'Other Opex'!K123</f>
        <v>0</v>
      </c>
      <c r="L239" s="103">
        <f>'Other Opex'!L123</f>
        <v>0</v>
      </c>
      <c r="M239" s="103">
        <f>'Other Opex'!M123</f>
        <v>0</v>
      </c>
      <c r="N239" s="103">
        <f>'Other Opex'!N123</f>
        <v>0</v>
      </c>
      <c r="O239" s="103">
        <f>'Other Opex'!O123</f>
        <v>0</v>
      </c>
      <c r="P239" s="103">
        <f>'Other Opex'!P123</f>
        <v>0</v>
      </c>
      <c r="Q239" s="103">
        <f>'Other Opex'!Q123</f>
        <v>0</v>
      </c>
      <c r="R239" s="103">
        <f>'Other Opex'!R123</f>
        <v>0</v>
      </c>
      <c r="S239" s="103">
        <f>'Other Opex'!S123</f>
        <v>0</v>
      </c>
      <c r="T239" s="103">
        <f>'Other Opex'!T123</f>
        <v>0</v>
      </c>
      <c r="U239" s="103">
        <f>'Other Opex'!U123</f>
        <v>0</v>
      </c>
      <c r="V239" s="103">
        <f>'Other Opex'!V123</f>
        <v>0</v>
      </c>
      <c r="W239" s="103">
        <f>'Other Opex'!W123</f>
        <v>0</v>
      </c>
      <c r="X239" s="103">
        <f>'Other Opex'!X123</f>
        <v>0</v>
      </c>
      <c r="Y239" s="103">
        <f>'Other Opex'!Y123</f>
        <v>0</v>
      </c>
      <c r="Z239" s="103">
        <f>'Other Opex'!Z123</f>
        <v>0</v>
      </c>
      <c r="AA239" s="103">
        <f>'Other Opex'!AA123</f>
        <v>0</v>
      </c>
      <c r="AB239" s="103">
        <f>'Other Opex'!AB123</f>
        <v>0</v>
      </c>
      <c r="AC239" s="104">
        <f>'Other Opex'!AC123</f>
        <v>0</v>
      </c>
      <c r="AE239" s="105">
        <f>'Other Opex'!AE123</f>
        <v>0</v>
      </c>
      <c r="AG239" s="105">
        <f>'Other Opex'!AG123</f>
        <v>0</v>
      </c>
      <c r="AI239" s="105">
        <f>'Other Opex'!AI123</f>
        <v>0</v>
      </c>
    </row>
    <row r="240" spans="2:35" outlineLevel="1" x14ac:dyDescent="0.25">
      <c r="B240" s="556" t="str">
        <f>'Line Items'!D$2411</f>
        <v>Other Operating Costs</v>
      </c>
      <c r="C240" s="556" t="str">
        <f>'Line Items'!D$2449</f>
        <v>Other Operating Costs: Station &amp; Train Operations</v>
      </c>
      <c r="D240" s="139" t="str">
        <f>'Other Opex'!D124</f>
        <v>[Station &amp; Train Operations Line 58]</v>
      </c>
      <c r="E240" s="102"/>
      <c r="F240" s="140" t="str">
        <f>'Other Opex'!F124</f>
        <v>£000</v>
      </c>
      <c r="G240" s="103">
        <f>'Other Opex'!G124</f>
        <v>0</v>
      </c>
      <c r="H240" s="103">
        <f>'Other Opex'!H124</f>
        <v>0</v>
      </c>
      <c r="I240" s="103">
        <f>'Other Opex'!I124</f>
        <v>0</v>
      </c>
      <c r="J240" s="103">
        <f>'Other Opex'!J124</f>
        <v>0</v>
      </c>
      <c r="K240" s="103">
        <f>'Other Opex'!K124</f>
        <v>0</v>
      </c>
      <c r="L240" s="103">
        <f>'Other Opex'!L124</f>
        <v>0</v>
      </c>
      <c r="M240" s="103">
        <f>'Other Opex'!M124</f>
        <v>0</v>
      </c>
      <c r="N240" s="103">
        <f>'Other Opex'!N124</f>
        <v>0</v>
      </c>
      <c r="O240" s="103">
        <f>'Other Opex'!O124</f>
        <v>0</v>
      </c>
      <c r="P240" s="103">
        <f>'Other Opex'!P124</f>
        <v>0</v>
      </c>
      <c r="Q240" s="103">
        <f>'Other Opex'!Q124</f>
        <v>0</v>
      </c>
      <c r="R240" s="103">
        <f>'Other Opex'!R124</f>
        <v>0</v>
      </c>
      <c r="S240" s="103">
        <f>'Other Opex'!S124</f>
        <v>0</v>
      </c>
      <c r="T240" s="103">
        <f>'Other Opex'!T124</f>
        <v>0</v>
      </c>
      <c r="U240" s="103">
        <f>'Other Opex'!U124</f>
        <v>0</v>
      </c>
      <c r="V240" s="103">
        <f>'Other Opex'!V124</f>
        <v>0</v>
      </c>
      <c r="W240" s="103">
        <f>'Other Opex'!W124</f>
        <v>0</v>
      </c>
      <c r="X240" s="103">
        <f>'Other Opex'!X124</f>
        <v>0</v>
      </c>
      <c r="Y240" s="103">
        <f>'Other Opex'!Y124</f>
        <v>0</v>
      </c>
      <c r="Z240" s="103">
        <f>'Other Opex'!Z124</f>
        <v>0</v>
      </c>
      <c r="AA240" s="103">
        <f>'Other Opex'!AA124</f>
        <v>0</v>
      </c>
      <c r="AB240" s="103">
        <f>'Other Opex'!AB124</f>
        <v>0</v>
      </c>
      <c r="AC240" s="104">
        <f>'Other Opex'!AC124</f>
        <v>0</v>
      </c>
      <c r="AE240" s="105">
        <f>'Other Opex'!AE124</f>
        <v>0</v>
      </c>
      <c r="AG240" s="105">
        <f>'Other Opex'!AG124</f>
        <v>0</v>
      </c>
      <c r="AI240" s="105">
        <f>'Other Opex'!AI124</f>
        <v>0</v>
      </c>
    </row>
    <row r="241" spans="2:35" outlineLevel="1" x14ac:dyDescent="0.25">
      <c r="B241" s="556" t="str">
        <f>'Line Items'!D$2411</f>
        <v>Other Operating Costs</v>
      </c>
      <c r="C241" s="556" t="str">
        <f>'Line Items'!D$2449</f>
        <v>Other Operating Costs: Station &amp; Train Operations</v>
      </c>
      <c r="D241" s="139" t="str">
        <f>'Other Opex'!D125</f>
        <v>[Station &amp; Train Operations Line 59]</v>
      </c>
      <c r="E241" s="102"/>
      <c r="F241" s="140" t="str">
        <f>'Other Opex'!F125</f>
        <v>£000</v>
      </c>
      <c r="G241" s="103">
        <f>'Other Opex'!G125</f>
        <v>0</v>
      </c>
      <c r="H241" s="103">
        <f>'Other Opex'!H125</f>
        <v>0</v>
      </c>
      <c r="I241" s="103">
        <f>'Other Opex'!I125</f>
        <v>0</v>
      </c>
      <c r="J241" s="103">
        <f>'Other Opex'!J125</f>
        <v>0</v>
      </c>
      <c r="K241" s="103">
        <f>'Other Opex'!K125</f>
        <v>0</v>
      </c>
      <c r="L241" s="103">
        <f>'Other Opex'!L125</f>
        <v>0</v>
      </c>
      <c r="M241" s="103">
        <f>'Other Opex'!M125</f>
        <v>0</v>
      </c>
      <c r="N241" s="103">
        <f>'Other Opex'!N125</f>
        <v>0</v>
      </c>
      <c r="O241" s="103">
        <f>'Other Opex'!O125</f>
        <v>0</v>
      </c>
      <c r="P241" s="103">
        <f>'Other Opex'!P125</f>
        <v>0</v>
      </c>
      <c r="Q241" s="103">
        <f>'Other Opex'!Q125</f>
        <v>0</v>
      </c>
      <c r="R241" s="103">
        <f>'Other Opex'!R125</f>
        <v>0</v>
      </c>
      <c r="S241" s="103">
        <f>'Other Opex'!S125</f>
        <v>0</v>
      </c>
      <c r="T241" s="103">
        <f>'Other Opex'!T125</f>
        <v>0</v>
      </c>
      <c r="U241" s="103">
        <f>'Other Opex'!U125</f>
        <v>0</v>
      </c>
      <c r="V241" s="103">
        <f>'Other Opex'!V125</f>
        <v>0</v>
      </c>
      <c r="W241" s="103">
        <f>'Other Opex'!W125</f>
        <v>0</v>
      </c>
      <c r="X241" s="103">
        <f>'Other Opex'!X125</f>
        <v>0</v>
      </c>
      <c r="Y241" s="103">
        <f>'Other Opex'!Y125</f>
        <v>0</v>
      </c>
      <c r="Z241" s="103">
        <f>'Other Opex'!Z125</f>
        <v>0</v>
      </c>
      <c r="AA241" s="103">
        <f>'Other Opex'!AA125</f>
        <v>0</v>
      </c>
      <c r="AB241" s="103">
        <f>'Other Opex'!AB125</f>
        <v>0</v>
      </c>
      <c r="AC241" s="104">
        <f>'Other Opex'!AC125</f>
        <v>0</v>
      </c>
      <c r="AE241" s="105">
        <f>'Other Opex'!AE125</f>
        <v>0</v>
      </c>
      <c r="AG241" s="105">
        <f>'Other Opex'!AG125</f>
        <v>0</v>
      </c>
      <c r="AI241" s="105">
        <f>'Other Opex'!AI125</f>
        <v>0</v>
      </c>
    </row>
    <row r="242" spans="2:35" outlineLevel="1" x14ac:dyDescent="0.25">
      <c r="B242" s="556" t="str">
        <f>'Line Items'!D$2411</f>
        <v>Other Operating Costs</v>
      </c>
      <c r="C242" s="556" t="str">
        <f>'Line Items'!D$2449</f>
        <v>Other Operating Costs: Station &amp; Train Operations</v>
      </c>
      <c r="D242" s="139" t="str">
        <f>'Other Opex'!D126</f>
        <v>[Station &amp; Train Operations Line 60]</v>
      </c>
      <c r="E242" s="102"/>
      <c r="F242" s="140" t="str">
        <f>'Other Opex'!F126</f>
        <v>£000</v>
      </c>
      <c r="G242" s="103">
        <f>'Other Opex'!G126</f>
        <v>0</v>
      </c>
      <c r="H242" s="103">
        <f>'Other Opex'!H126</f>
        <v>0</v>
      </c>
      <c r="I242" s="103">
        <f>'Other Opex'!I126</f>
        <v>0</v>
      </c>
      <c r="J242" s="103">
        <f>'Other Opex'!J126</f>
        <v>0</v>
      </c>
      <c r="K242" s="103">
        <f>'Other Opex'!K126</f>
        <v>0</v>
      </c>
      <c r="L242" s="103">
        <f>'Other Opex'!L126</f>
        <v>0</v>
      </c>
      <c r="M242" s="103">
        <f>'Other Opex'!M126</f>
        <v>0</v>
      </c>
      <c r="N242" s="103">
        <f>'Other Opex'!N126</f>
        <v>0</v>
      </c>
      <c r="O242" s="103">
        <f>'Other Opex'!O126</f>
        <v>0</v>
      </c>
      <c r="P242" s="103">
        <f>'Other Opex'!P126</f>
        <v>0</v>
      </c>
      <c r="Q242" s="103">
        <f>'Other Opex'!Q126</f>
        <v>0</v>
      </c>
      <c r="R242" s="103">
        <f>'Other Opex'!R126</f>
        <v>0</v>
      </c>
      <c r="S242" s="103">
        <f>'Other Opex'!S126</f>
        <v>0</v>
      </c>
      <c r="T242" s="103">
        <f>'Other Opex'!T126</f>
        <v>0</v>
      </c>
      <c r="U242" s="103">
        <f>'Other Opex'!U126</f>
        <v>0</v>
      </c>
      <c r="V242" s="103">
        <f>'Other Opex'!V126</f>
        <v>0</v>
      </c>
      <c r="W242" s="103">
        <f>'Other Opex'!W126</f>
        <v>0</v>
      </c>
      <c r="X242" s="103">
        <f>'Other Opex'!X126</f>
        <v>0</v>
      </c>
      <c r="Y242" s="103">
        <f>'Other Opex'!Y126</f>
        <v>0</v>
      </c>
      <c r="Z242" s="103">
        <f>'Other Opex'!Z126</f>
        <v>0</v>
      </c>
      <c r="AA242" s="103">
        <f>'Other Opex'!AA126</f>
        <v>0</v>
      </c>
      <c r="AB242" s="103">
        <f>'Other Opex'!AB126</f>
        <v>0</v>
      </c>
      <c r="AC242" s="104">
        <f>'Other Opex'!AC126</f>
        <v>0</v>
      </c>
      <c r="AE242" s="105">
        <f>'Other Opex'!AE126</f>
        <v>0</v>
      </c>
      <c r="AG242" s="105">
        <f>'Other Opex'!AG126</f>
        <v>0</v>
      </c>
      <c r="AI242" s="105">
        <f>'Other Opex'!AI126</f>
        <v>0</v>
      </c>
    </row>
    <row r="243" spans="2:35" outlineLevel="1" x14ac:dyDescent="0.25">
      <c r="B243" s="556" t="str">
        <f>'Line Items'!D$2411</f>
        <v>Other Operating Costs</v>
      </c>
      <c r="C243" s="556" t="str">
        <f>'Line Items'!D$2449</f>
        <v>Other Operating Costs: Station &amp; Train Operations</v>
      </c>
      <c r="D243" s="139" t="str">
        <f>'Other Opex'!D127</f>
        <v>[Station &amp; Train Operations Line 61]</v>
      </c>
      <c r="E243" s="102"/>
      <c r="F243" s="140" t="str">
        <f>'Other Opex'!F127</f>
        <v>£000</v>
      </c>
      <c r="G243" s="103">
        <f>'Other Opex'!G127</f>
        <v>0</v>
      </c>
      <c r="H243" s="103">
        <f>'Other Opex'!H127</f>
        <v>0</v>
      </c>
      <c r="I243" s="103">
        <f>'Other Opex'!I127</f>
        <v>0</v>
      </c>
      <c r="J243" s="103">
        <f>'Other Opex'!J127</f>
        <v>0</v>
      </c>
      <c r="K243" s="103">
        <f>'Other Opex'!K127</f>
        <v>0</v>
      </c>
      <c r="L243" s="103">
        <f>'Other Opex'!L127</f>
        <v>0</v>
      </c>
      <c r="M243" s="103">
        <f>'Other Opex'!M127</f>
        <v>0</v>
      </c>
      <c r="N243" s="103">
        <f>'Other Opex'!N127</f>
        <v>0</v>
      </c>
      <c r="O243" s="103">
        <f>'Other Opex'!O127</f>
        <v>0</v>
      </c>
      <c r="P243" s="103">
        <f>'Other Opex'!P127</f>
        <v>0</v>
      </c>
      <c r="Q243" s="103">
        <f>'Other Opex'!Q127</f>
        <v>0</v>
      </c>
      <c r="R243" s="103">
        <f>'Other Opex'!R127</f>
        <v>0</v>
      </c>
      <c r="S243" s="103">
        <f>'Other Opex'!S127</f>
        <v>0</v>
      </c>
      <c r="T243" s="103">
        <f>'Other Opex'!T127</f>
        <v>0</v>
      </c>
      <c r="U243" s="103">
        <f>'Other Opex'!U127</f>
        <v>0</v>
      </c>
      <c r="V243" s="103">
        <f>'Other Opex'!V127</f>
        <v>0</v>
      </c>
      <c r="W243" s="103">
        <f>'Other Opex'!W127</f>
        <v>0</v>
      </c>
      <c r="X243" s="103">
        <f>'Other Opex'!X127</f>
        <v>0</v>
      </c>
      <c r="Y243" s="103">
        <f>'Other Opex'!Y127</f>
        <v>0</v>
      </c>
      <c r="Z243" s="103">
        <f>'Other Opex'!Z127</f>
        <v>0</v>
      </c>
      <c r="AA243" s="103">
        <f>'Other Opex'!AA127</f>
        <v>0</v>
      </c>
      <c r="AB243" s="103">
        <f>'Other Opex'!AB127</f>
        <v>0</v>
      </c>
      <c r="AC243" s="104">
        <f>'Other Opex'!AC127</f>
        <v>0</v>
      </c>
      <c r="AE243" s="105">
        <f>'Other Opex'!AE127</f>
        <v>0</v>
      </c>
      <c r="AG243" s="105">
        <f>'Other Opex'!AG127</f>
        <v>0</v>
      </c>
      <c r="AI243" s="105">
        <f>'Other Opex'!AI127</f>
        <v>0</v>
      </c>
    </row>
    <row r="244" spans="2:35" outlineLevel="1" x14ac:dyDescent="0.25">
      <c r="B244" s="556" t="str">
        <f>'Line Items'!D$2411</f>
        <v>Other Operating Costs</v>
      </c>
      <c r="C244" s="556" t="str">
        <f>'Line Items'!D$2449</f>
        <v>Other Operating Costs: Station &amp; Train Operations</v>
      </c>
      <c r="D244" s="139" t="str">
        <f>'Other Opex'!D128</f>
        <v>[Station &amp; Train Operations Line 62]</v>
      </c>
      <c r="E244" s="102"/>
      <c r="F244" s="140" t="str">
        <f>'Other Opex'!F128</f>
        <v>£000</v>
      </c>
      <c r="G244" s="103">
        <f>'Other Opex'!G128</f>
        <v>0</v>
      </c>
      <c r="H244" s="103">
        <f>'Other Opex'!H128</f>
        <v>0</v>
      </c>
      <c r="I244" s="103">
        <f>'Other Opex'!I128</f>
        <v>0</v>
      </c>
      <c r="J244" s="103">
        <f>'Other Opex'!J128</f>
        <v>0</v>
      </c>
      <c r="K244" s="103">
        <f>'Other Opex'!K128</f>
        <v>0</v>
      </c>
      <c r="L244" s="103">
        <f>'Other Opex'!L128</f>
        <v>0</v>
      </c>
      <c r="M244" s="103">
        <f>'Other Opex'!M128</f>
        <v>0</v>
      </c>
      <c r="N244" s="103">
        <f>'Other Opex'!N128</f>
        <v>0</v>
      </c>
      <c r="O244" s="103">
        <f>'Other Opex'!O128</f>
        <v>0</v>
      </c>
      <c r="P244" s="103">
        <f>'Other Opex'!P128</f>
        <v>0</v>
      </c>
      <c r="Q244" s="103">
        <f>'Other Opex'!Q128</f>
        <v>0</v>
      </c>
      <c r="R244" s="103">
        <f>'Other Opex'!R128</f>
        <v>0</v>
      </c>
      <c r="S244" s="103">
        <f>'Other Opex'!S128</f>
        <v>0</v>
      </c>
      <c r="T244" s="103">
        <f>'Other Opex'!T128</f>
        <v>0</v>
      </c>
      <c r="U244" s="103">
        <f>'Other Opex'!U128</f>
        <v>0</v>
      </c>
      <c r="V244" s="103">
        <f>'Other Opex'!V128</f>
        <v>0</v>
      </c>
      <c r="W244" s="103">
        <f>'Other Opex'!W128</f>
        <v>0</v>
      </c>
      <c r="X244" s="103">
        <f>'Other Opex'!X128</f>
        <v>0</v>
      </c>
      <c r="Y244" s="103">
        <f>'Other Opex'!Y128</f>
        <v>0</v>
      </c>
      <c r="Z244" s="103">
        <f>'Other Opex'!Z128</f>
        <v>0</v>
      </c>
      <c r="AA244" s="103">
        <f>'Other Opex'!AA128</f>
        <v>0</v>
      </c>
      <c r="AB244" s="103">
        <f>'Other Opex'!AB128</f>
        <v>0</v>
      </c>
      <c r="AC244" s="104">
        <f>'Other Opex'!AC128</f>
        <v>0</v>
      </c>
      <c r="AE244" s="105">
        <f>'Other Opex'!AE128</f>
        <v>0</v>
      </c>
      <c r="AG244" s="105">
        <f>'Other Opex'!AG128</f>
        <v>0</v>
      </c>
      <c r="AI244" s="105">
        <f>'Other Opex'!AI128</f>
        <v>0</v>
      </c>
    </row>
    <row r="245" spans="2:35" outlineLevel="1" x14ac:dyDescent="0.25">
      <c r="B245" s="556" t="str">
        <f>'Line Items'!D$2411</f>
        <v>Other Operating Costs</v>
      </c>
      <c r="C245" s="556" t="str">
        <f>'Line Items'!D$2449</f>
        <v>Other Operating Costs: Station &amp; Train Operations</v>
      </c>
      <c r="D245" s="139" t="str">
        <f>'Other Opex'!D129</f>
        <v>[Station &amp; Train Operations Line 63]</v>
      </c>
      <c r="E245" s="102"/>
      <c r="F245" s="140" t="str">
        <f>'Other Opex'!F129</f>
        <v>£000</v>
      </c>
      <c r="G245" s="103">
        <f>'Other Opex'!G129</f>
        <v>0</v>
      </c>
      <c r="H245" s="103">
        <f>'Other Opex'!H129</f>
        <v>0</v>
      </c>
      <c r="I245" s="103">
        <f>'Other Opex'!I129</f>
        <v>0</v>
      </c>
      <c r="J245" s="103">
        <f>'Other Opex'!J129</f>
        <v>0</v>
      </c>
      <c r="K245" s="103">
        <f>'Other Opex'!K129</f>
        <v>0</v>
      </c>
      <c r="L245" s="103">
        <f>'Other Opex'!L129</f>
        <v>0</v>
      </c>
      <c r="M245" s="103">
        <f>'Other Opex'!M129</f>
        <v>0</v>
      </c>
      <c r="N245" s="103">
        <f>'Other Opex'!N129</f>
        <v>0</v>
      </c>
      <c r="O245" s="103">
        <f>'Other Opex'!O129</f>
        <v>0</v>
      </c>
      <c r="P245" s="103">
        <f>'Other Opex'!P129</f>
        <v>0</v>
      </c>
      <c r="Q245" s="103">
        <f>'Other Opex'!Q129</f>
        <v>0</v>
      </c>
      <c r="R245" s="103">
        <f>'Other Opex'!R129</f>
        <v>0</v>
      </c>
      <c r="S245" s="103">
        <f>'Other Opex'!S129</f>
        <v>0</v>
      </c>
      <c r="T245" s="103">
        <f>'Other Opex'!T129</f>
        <v>0</v>
      </c>
      <c r="U245" s="103">
        <f>'Other Opex'!U129</f>
        <v>0</v>
      </c>
      <c r="V245" s="103">
        <f>'Other Opex'!V129</f>
        <v>0</v>
      </c>
      <c r="W245" s="103">
        <f>'Other Opex'!W129</f>
        <v>0</v>
      </c>
      <c r="X245" s="103">
        <f>'Other Opex'!X129</f>
        <v>0</v>
      </c>
      <c r="Y245" s="103">
        <f>'Other Opex'!Y129</f>
        <v>0</v>
      </c>
      <c r="Z245" s="103">
        <f>'Other Opex'!Z129</f>
        <v>0</v>
      </c>
      <c r="AA245" s="103">
        <f>'Other Opex'!AA129</f>
        <v>0</v>
      </c>
      <c r="AB245" s="103">
        <f>'Other Opex'!AB129</f>
        <v>0</v>
      </c>
      <c r="AC245" s="104">
        <f>'Other Opex'!AC129</f>
        <v>0</v>
      </c>
      <c r="AE245" s="105">
        <f>'Other Opex'!AE129</f>
        <v>0</v>
      </c>
      <c r="AG245" s="105">
        <f>'Other Opex'!AG129</f>
        <v>0</v>
      </c>
      <c r="AI245" s="105">
        <f>'Other Opex'!AI129</f>
        <v>0</v>
      </c>
    </row>
    <row r="246" spans="2:35" outlineLevel="1" x14ac:dyDescent="0.25">
      <c r="B246" s="556" t="str">
        <f>'Line Items'!D$2411</f>
        <v>Other Operating Costs</v>
      </c>
      <c r="C246" s="556" t="str">
        <f>'Line Items'!D$2449</f>
        <v>Other Operating Costs: Station &amp; Train Operations</v>
      </c>
      <c r="D246" s="139" t="str">
        <f>'Other Opex'!D130</f>
        <v>[Station &amp; Train Operations Line 64]</v>
      </c>
      <c r="E246" s="102"/>
      <c r="F246" s="140" t="str">
        <f>'Other Opex'!F130</f>
        <v>£000</v>
      </c>
      <c r="G246" s="103">
        <f>'Other Opex'!G130</f>
        <v>0</v>
      </c>
      <c r="H246" s="103">
        <f>'Other Opex'!H130</f>
        <v>0</v>
      </c>
      <c r="I246" s="103">
        <f>'Other Opex'!I130</f>
        <v>0</v>
      </c>
      <c r="J246" s="103">
        <f>'Other Opex'!J130</f>
        <v>0</v>
      </c>
      <c r="K246" s="103">
        <f>'Other Opex'!K130</f>
        <v>0</v>
      </c>
      <c r="L246" s="103">
        <f>'Other Opex'!L130</f>
        <v>0</v>
      </c>
      <c r="M246" s="103">
        <f>'Other Opex'!M130</f>
        <v>0</v>
      </c>
      <c r="N246" s="103">
        <f>'Other Opex'!N130</f>
        <v>0</v>
      </c>
      <c r="O246" s="103">
        <f>'Other Opex'!O130</f>
        <v>0</v>
      </c>
      <c r="P246" s="103">
        <f>'Other Opex'!P130</f>
        <v>0</v>
      </c>
      <c r="Q246" s="103">
        <f>'Other Opex'!Q130</f>
        <v>0</v>
      </c>
      <c r="R246" s="103">
        <f>'Other Opex'!R130</f>
        <v>0</v>
      </c>
      <c r="S246" s="103">
        <f>'Other Opex'!S130</f>
        <v>0</v>
      </c>
      <c r="T246" s="103">
        <f>'Other Opex'!T130</f>
        <v>0</v>
      </c>
      <c r="U246" s="103">
        <f>'Other Opex'!U130</f>
        <v>0</v>
      </c>
      <c r="V246" s="103">
        <f>'Other Opex'!V130</f>
        <v>0</v>
      </c>
      <c r="W246" s="103">
        <f>'Other Opex'!W130</f>
        <v>0</v>
      </c>
      <c r="X246" s="103">
        <f>'Other Opex'!X130</f>
        <v>0</v>
      </c>
      <c r="Y246" s="103">
        <f>'Other Opex'!Y130</f>
        <v>0</v>
      </c>
      <c r="Z246" s="103">
        <f>'Other Opex'!Z130</f>
        <v>0</v>
      </c>
      <c r="AA246" s="103">
        <f>'Other Opex'!AA130</f>
        <v>0</v>
      </c>
      <c r="AB246" s="103">
        <f>'Other Opex'!AB130</f>
        <v>0</v>
      </c>
      <c r="AC246" s="104">
        <f>'Other Opex'!AC130</f>
        <v>0</v>
      </c>
      <c r="AE246" s="105">
        <f>'Other Opex'!AE130</f>
        <v>0</v>
      </c>
      <c r="AG246" s="105">
        <f>'Other Opex'!AG130</f>
        <v>0</v>
      </c>
      <c r="AI246" s="105">
        <f>'Other Opex'!AI130</f>
        <v>0</v>
      </c>
    </row>
    <row r="247" spans="2:35" outlineLevel="1" x14ac:dyDescent="0.25">
      <c r="B247" s="556" t="str">
        <f>'Line Items'!D$2411</f>
        <v>Other Operating Costs</v>
      </c>
      <c r="C247" s="556" t="str">
        <f>'Line Items'!D$2449</f>
        <v>Other Operating Costs: Station &amp; Train Operations</v>
      </c>
      <c r="D247" s="139" t="str">
        <f>'Other Opex'!D131</f>
        <v>[Station &amp; Train Operations Line 65]</v>
      </c>
      <c r="E247" s="102"/>
      <c r="F247" s="140" t="str">
        <f>'Other Opex'!F131</f>
        <v>£000</v>
      </c>
      <c r="G247" s="103">
        <f>'Other Opex'!G131</f>
        <v>0</v>
      </c>
      <c r="H247" s="103">
        <f>'Other Opex'!H131</f>
        <v>0</v>
      </c>
      <c r="I247" s="103">
        <f>'Other Opex'!I131</f>
        <v>0</v>
      </c>
      <c r="J247" s="103">
        <f>'Other Opex'!J131</f>
        <v>0</v>
      </c>
      <c r="K247" s="103">
        <f>'Other Opex'!K131</f>
        <v>0</v>
      </c>
      <c r="L247" s="103">
        <f>'Other Opex'!L131</f>
        <v>0</v>
      </c>
      <c r="M247" s="103">
        <f>'Other Opex'!M131</f>
        <v>0</v>
      </c>
      <c r="N247" s="103">
        <f>'Other Opex'!N131</f>
        <v>0</v>
      </c>
      <c r="O247" s="103">
        <f>'Other Opex'!O131</f>
        <v>0</v>
      </c>
      <c r="P247" s="103">
        <f>'Other Opex'!P131</f>
        <v>0</v>
      </c>
      <c r="Q247" s="103">
        <f>'Other Opex'!Q131</f>
        <v>0</v>
      </c>
      <c r="R247" s="103">
        <f>'Other Opex'!R131</f>
        <v>0</v>
      </c>
      <c r="S247" s="103">
        <f>'Other Opex'!S131</f>
        <v>0</v>
      </c>
      <c r="T247" s="103">
        <f>'Other Opex'!T131</f>
        <v>0</v>
      </c>
      <c r="U247" s="103">
        <f>'Other Opex'!U131</f>
        <v>0</v>
      </c>
      <c r="V247" s="103">
        <f>'Other Opex'!V131</f>
        <v>0</v>
      </c>
      <c r="W247" s="103">
        <f>'Other Opex'!W131</f>
        <v>0</v>
      </c>
      <c r="X247" s="103">
        <f>'Other Opex'!X131</f>
        <v>0</v>
      </c>
      <c r="Y247" s="103">
        <f>'Other Opex'!Y131</f>
        <v>0</v>
      </c>
      <c r="Z247" s="103">
        <f>'Other Opex'!Z131</f>
        <v>0</v>
      </c>
      <c r="AA247" s="103">
        <f>'Other Opex'!AA131</f>
        <v>0</v>
      </c>
      <c r="AB247" s="103">
        <f>'Other Opex'!AB131</f>
        <v>0</v>
      </c>
      <c r="AC247" s="104">
        <f>'Other Opex'!AC131</f>
        <v>0</v>
      </c>
      <c r="AE247" s="105">
        <f>'Other Opex'!AE131</f>
        <v>0</v>
      </c>
      <c r="AG247" s="105">
        <f>'Other Opex'!AG131</f>
        <v>0</v>
      </c>
      <c r="AI247" s="105">
        <f>'Other Opex'!AI131</f>
        <v>0</v>
      </c>
    </row>
    <row r="248" spans="2:35" outlineLevel="1" x14ac:dyDescent="0.25">
      <c r="B248" s="556" t="str">
        <f>'Line Items'!D$2411</f>
        <v>Other Operating Costs</v>
      </c>
      <c r="C248" s="556" t="str">
        <f>'Line Items'!D$2449</f>
        <v>Other Operating Costs: Station &amp; Train Operations</v>
      </c>
      <c r="D248" s="139" t="str">
        <f>'Other Opex'!D132</f>
        <v>[Station &amp; Train Operations Line 66]</v>
      </c>
      <c r="E248" s="102"/>
      <c r="F248" s="140" t="str">
        <f>'Other Opex'!F132</f>
        <v>£000</v>
      </c>
      <c r="G248" s="103">
        <f>'Other Opex'!G132</f>
        <v>0</v>
      </c>
      <c r="H248" s="103">
        <f>'Other Opex'!H132</f>
        <v>0</v>
      </c>
      <c r="I248" s="103">
        <f>'Other Opex'!I132</f>
        <v>0</v>
      </c>
      <c r="J248" s="103">
        <f>'Other Opex'!J132</f>
        <v>0</v>
      </c>
      <c r="K248" s="103">
        <f>'Other Opex'!K132</f>
        <v>0</v>
      </c>
      <c r="L248" s="103">
        <f>'Other Opex'!L132</f>
        <v>0</v>
      </c>
      <c r="M248" s="103">
        <f>'Other Opex'!M132</f>
        <v>0</v>
      </c>
      <c r="N248" s="103">
        <f>'Other Opex'!N132</f>
        <v>0</v>
      </c>
      <c r="O248" s="103">
        <f>'Other Opex'!O132</f>
        <v>0</v>
      </c>
      <c r="P248" s="103">
        <f>'Other Opex'!P132</f>
        <v>0</v>
      </c>
      <c r="Q248" s="103">
        <f>'Other Opex'!Q132</f>
        <v>0</v>
      </c>
      <c r="R248" s="103">
        <f>'Other Opex'!R132</f>
        <v>0</v>
      </c>
      <c r="S248" s="103">
        <f>'Other Opex'!S132</f>
        <v>0</v>
      </c>
      <c r="T248" s="103">
        <f>'Other Opex'!T132</f>
        <v>0</v>
      </c>
      <c r="U248" s="103">
        <f>'Other Opex'!U132</f>
        <v>0</v>
      </c>
      <c r="V248" s="103">
        <f>'Other Opex'!V132</f>
        <v>0</v>
      </c>
      <c r="W248" s="103">
        <f>'Other Opex'!W132</f>
        <v>0</v>
      </c>
      <c r="X248" s="103">
        <f>'Other Opex'!X132</f>
        <v>0</v>
      </c>
      <c r="Y248" s="103">
        <f>'Other Opex'!Y132</f>
        <v>0</v>
      </c>
      <c r="Z248" s="103">
        <f>'Other Opex'!Z132</f>
        <v>0</v>
      </c>
      <c r="AA248" s="103">
        <f>'Other Opex'!AA132</f>
        <v>0</v>
      </c>
      <c r="AB248" s="103">
        <f>'Other Opex'!AB132</f>
        <v>0</v>
      </c>
      <c r="AC248" s="104">
        <f>'Other Opex'!AC132</f>
        <v>0</v>
      </c>
      <c r="AE248" s="105">
        <f>'Other Opex'!AE132</f>
        <v>0</v>
      </c>
      <c r="AG248" s="105">
        <f>'Other Opex'!AG132</f>
        <v>0</v>
      </c>
      <c r="AI248" s="105">
        <f>'Other Opex'!AI132</f>
        <v>0</v>
      </c>
    </row>
    <row r="249" spans="2:35" outlineLevel="1" x14ac:dyDescent="0.25">
      <c r="B249" s="556" t="str">
        <f>'Line Items'!D$2411</f>
        <v>Other Operating Costs</v>
      </c>
      <c r="C249" s="556" t="str">
        <f>'Line Items'!D$2449</f>
        <v>Other Operating Costs: Station &amp; Train Operations</v>
      </c>
      <c r="D249" s="139" t="str">
        <f>'Other Opex'!D133</f>
        <v>[Station &amp; Train Operations Line 67]</v>
      </c>
      <c r="E249" s="102"/>
      <c r="F249" s="140" t="str">
        <f>'Other Opex'!F133</f>
        <v>£000</v>
      </c>
      <c r="G249" s="103">
        <f>'Other Opex'!G133</f>
        <v>0</v>
      </c>
      <c r="H249" s="103">
        <f>'Other Opex'!H133</f>
        <v>0</v>
      </c>
      <c r="I249" s="103">
        <f>'Other Opex'!I133</f>
        <v>0</v>
      </c>
      <c r="J249" s="103">
        <f>'Other Opex'!J133</f>
        <v>0</v>
      </c>
      <c r="K249" s="103">
        <f>'Other Opex'!K133</f>
        <v>0</v>
      </c>
      <c r="L249" s="103">
        <f>'Other Opex'!L133</f>
        <v>0</v>
      </c>
      <c r="M249" s="103">
        <f>'Other Opex'!M133</f>
        <v>0</v>
      </c>
      <c r="N249" s="103">
        <f>'Other Opex'!N133</f>
        <v>0</v>
      </c>
      <c r="O249" s="103">
        <f>'Other Opex'!O133</f>
        <v>0</v>
      </c>
      <c r="P249" s="103">
        <f>'Other Opex'!P133</f>
        <v>0</v>
      </c>
      <c r="Q249" s="103">
        <f>'Other Opex'!Q133</f>
        <v>0</v>
      </c>
      <c r="R249" s="103">
        <f>'Other Opex'!R133</f>
        <v>0</v>
      </c>
      <c r="S249" s="103">
        <f>'Other Opex'!S133</f>
        <v>0</v>
      </c>
      <c r="T249" s="103">
        <f>'Other Opex'!T133</f>
        <v>0</v>
      </c>
      <c r="U249" s="103">
        <f>'Other Opex'!U133</f>
        <v>0</v>
      </c>
      <c r="V249" s="103">
        <f>'Other Opex'!V133</f>
        <v>0</v>
      </c>
      <c r="W249" s="103">
        <f>'Other Opex'!W133</f>
        <v>0</v>
      </c>
      <c r="X249" s="103">
        <f>'Other Opex'!X133</f>
        <v>0</v>
      </c>
      <c r="Y249" s="103">
        <f>'Other Opex'!Y133</f>
        <v>0</v>
      </c>
      <c r="Z249" s="103">
        <f>'Other Opex'!Z133</f>
        <v>0</v>
      </c>
      <c r="AA249" s="103">
        <f>'Other Opex'!AA133</f>
        <v>0</v>
      </c>
      <c r="AB249" s="103">
        <f>'Other Opex'!AB133</f>
        <v>0</v>
      </c>
      <c r="AC249" s="104">
        <f>'Other Opex'!AC133</f>
        <v>0</v>
      </c>
      <c r="AE249" s="105">
        <f>'Other Opex'!AE133</f>
        <v>0</v>
      </c>
      <c r="AG249" s="105">
        <f>'Other Opex'!AG133</f>
        <v>0</v>
      </c>
      <c r="AI249" s="105">
        <f>'Other Opex'!AI133</f>
        <v>0</v>
      </c>
    </row>
    <row r="250" spans="2:35" outlineLevel="1" x14ac:dyDescent="0.25">
      <c r="B250" s="556" t="str">
        <f>'Line Items'!D$2411</f>
        <v>Other Operating Costs</v>
      </c>
      <c r="C250" s="556" t="str">
        <f>'Line Items'!D$2449</f>
        <v>Other Operating Costs: Station &amp; Train Operations</v>
      </c>
      <c r="D250" s="139" t="str">
        <f>'Other Opex'!D134</f>
        <v>[Station &amp; Train Operations Line 68]</v>
      </c>
      <c r="E250" s="102"/>
      <c r="F250" s="140" t="str">
        <f>'Other Opex'!F134</f>
        <v>£000</v>
      </c>
      <c r="G250" s="103">
        <f>'Other Opex'!G134</f>
        <v>0</v>
      </c>
      <c r="H250" s="103">
        <f>'Other Opex'!H134</f>
        <v>0</v>
      </c>
      <c r="I250" s="103">
        <f>'Other Opex'!I134</f>
        <v>0</v>
      </c>
      <c r="J250" s="103">
        <f>'Other Opex'!J134</f>
        <v>0</v>
      </c>
      <c r="K250" s="103">
        <f>'Other Opex'!K134</f>
        <v>0</v>
      </c>
      <c r="L250" s="103">
        <f>'Other Opex'!L134</f>
        <v>0</v>
      </c>
      <c r="M250" s="103">
        <f>'Other Opex'!M134</f>
        <v>0</v>
      </c>
      <c r="N250" s="103">
        <f>'Other Opex'!N134</f>
        <v>0</v>
      </c>
      <c r="O250" s="103">
        <f>'Other Opex'!O134</f>
        <v>0</v>
      </c>
      <c r="P250" s="103">
        <f>'Other Opex'!P134</f>
        <v>0</v>
      </c>
      <c r="Q250" s="103">
        <f>'Other Opex'!Q134</f>
        <v>0</v>
      </c>
      <c r="R250" s="103">
        <f>'Other Opex'!R134</f>
        <v>0</v>
      </c>
      <c r="S250" s="103">
        <f>'Other Opex'!S134</f>
        <v>0</v>
      </c>
      <c r="T250" s="103">
        <f>'Other Opex'!T134</f>
        <v>0</v>
      </c>
      <c r="U250" s="103">
        <f>'Other Opex'!U134</f>
        <v>0</v>
      </c>
      <c r="V250" s="103">
        <f>'Other Opex'!V134</f>
        <v>0</v>
      </c>
      <c r="W250" s="103">
        <f>'Other Opex'!W134</f>
        <v>0</v>
      </c>
      <c r="X250" s="103">
        <f>'Other Opex'!X134</f>
        <v>0</v>
      </c>
      <c r="Y250" s="103">
        <f>'Other Opex'!Y134</f>
        <v>0</v>
      </c>
      <c r="Z250" s="103">
        <f>'Other Opex'!Z134</f>
        <v>0</v>
      </c>
      <c r="AA250" s="103">
        <f>'Other Opex'!AA134</f>
        <v>0</v>
      </c>
      <c r="AB250" s="103">
        <f>'Other Opex'!AB134</f>
        <v>0</v>
      </c>
      <c r="AC250" s="104">
        <f>'Other Opex'!AC134</f>
        <v>0</v>
      </c>
      <c r="AE250" s="105">
        <f>'Other Opex'!AE134</f>
        <v>0</v>
      </c>
      <c r="AG250" s="105">
        <f>'Other Opex'!AG134</f>
        <v>0</v>
      </c>
      <c r="AI250" s="105">
        <f>'Other Opex'!AI134</f>
        <v>0</v>
      </c>
    </row>
    <row r="251" spans="2:35" outlineLevel="1" x14ac:dyDescent="0.25">
      <c r="B251" s="556" t="str">
        <f>'Line Items'!D$2411</f>
        <v>Other Operating Costs</v>
      </c>
      <c r="C251" s="556" t="str">
        <f>'Line Items'!D$2449</f>
        <v>Other Operating Costs: Station &amp; Train Operations</v>
      </c>
      <c r="D251" s="139" t="str">
        <f>'Other Opex'!D135</f>
        <v>[Station &amp; Train Operations Line 69]</v>
      </c>
      <c r="E251" s="102"/>
      <c r="F251" s="140" t="str">
        <f>'Other Opex'!F135</f>
        <v>£000</v>
      </c>
      <c r="G251" s="103">
        <f>'Other Opex'!G135</f>
        <v>0</v>
      </c>
      <c r="H251" s="103">
        <f>'Other Opex'!H135</f>
        <v>0</v>
      </c>
      <c r="I251" s="103">
        <f>'Other Opex'!I135</f>
        <v>0</v>
      </c>
      <c r="J251" s="103">
        <f>'Other Opex'!J135</f>
        <v>0</v>
      </c>
      <c r="K251" s="103">
        <f>'Other Opex'!K135</f>
        <v>0</v>
      </c>
      <c r="L251" s="103">
        <f>'Other Opex'!L135</f>
        <v>0</v>
      </c>
      <c r="M251" s="103">
        <f>'Other Opex'!M135</f>
        <v>0</v>
      </c>
      <c r="N251" s="103">
        <f>'Other Opex'!N135</f>
        <v>0</v>
      </c>
      <c r="O251" s="103">
        <f>'Other Opex'!O135</f>
        <v>0</v>
      </c>
      <c r="P251" s="103">
        <f>'Other Opex'!P135</f>
        <v>0</v>
      </c>
      <c r="Q251" s="103">
        <f>'Other Opex'!Q135</f>
        <v>0</v>
      </c>
      <c r="R251" s="103">
        <f>'Other Opex'!R135</f>
        <v>0</v>
      </c>
      <c r="S251" s="103">
        <f>'Other Opex'!S135</f>
        <v>0</v>
      </c>
      <c r="T251" s="103">
        <f>'Other Opex'!T135</f>
        <v>0</v>
      </c>
      <c r="U251" s="103">
        <f>'Other Opex'!U135</f>
        <v>0</v>
      </c>
      <c r="V251" s="103">
        <f>'Other Opex'!V135</f>
        <v>0</v>
      </c>
      <c r="W251" s="103">
        <f>'Other Opex'!W135</f>
        <v>0</v>
      </c>
      <c r="X251" s="103">
        <f>'Other Opex'!X135</f>
        <v>0</v>
      </c>
      <c r="Y251" s="103">
        <f>'Other Opex'!Y135</f>
        <v>0</v>
      </c>
      <c r="Z251" s="103">
        <f>'Other Opex'!Z135</f>
        <v>0</v>
      </c>
      <c r="AA251" s="103">
        <f>'Other Opex'!AA135</f>
        <v>0</v>
      </c>
      <c r="AB251" s="103">
        <f>'Other Opex'!AB135</f>
        <v>0</v>
      </c>
      <c r="AC251" s="104">
        <f>'Other Opex'!AC135</f>
        <v>0</v>
      </c>
      <c r="AE251" s="105">
        <f>'Other Opex'!AE135</f>
        <v>0</v>
      </c>
      <c r="AG251" s="105">
        <f>'Other Opex'!AG135</f>
        <v>0</v>
      </c>
      <c r="AI251" s="105">
        <f>'Other Opex'!AI135</f>
        <v>0</v>
      </c>
    </row>
    <row r="252" spans="2:35" outlineLevel="1" x14ac:dyDescent="0.25">
      <c r="B252" s="556" t="str">
        <f>'Line Items'!D$2411</f>
        <v>Other Operating Costs</v>
      </c>
      <c r="C252" s="556" t="str">
        <f>'Line Items'!D$2449</f>
        <v>Other Operating Costs: Station &amp; Train Operations</v>
      </c>
      <c r="D252" s="570" t="str">
        <f>'Other Opex'!D136</f>
        <v>[Station &amp; Train Operations Line 70]</v>
      </c>
      <c r="E252" s="571"/>
      <c r="F252" s="572" t="str">
        <f>'Other Opex'!F136</f>
        <v>£000</v>
      </c>
      <c r="G252" s="573">
        <f>'Other Opex'!G136</f>
        <v>0</v>
      </c>
      <c r="H252" s="573">
        <f>'Other Opex'!H136</f>
        <v>0</v>
      </c>
      <c r="I252" s="573">
        <f>'Other Opex'!I136</f>
        <v>0</v>
      </c>
      <c r="J252" s="573">
        <f>'Other Opex'!J136</f>
        <v>0</v>
      </c>
      <c r="K252" s="573">
        <f>'Other Opex'!K136</f>
        <v>0</v>
      </c>
      <c r="L252" s="573">
        <f>'Other Opex'!L136</f>
        <v>0</v>
      </c>
      <c r="M252" s="573">
        <f>'Other Opex'!M136</f>
        <v>0</v>
      </c>
      <c r="N252" s="573">
        <f>'Other Opex'!N136</f>
        <v>0</v>
      </c>
      <c r="O252" s="573">
        <f>'Other Opex'!O136</f>
        <v>0</v>
      </c>
      <c r="P252" s="573">
        <f>'Other Opex'!P136</f>
        <v>0</v>
      </c>
      <c r="Q252" s="573">
        <f>'Other Opex'!Q136</f>
        <v>0</v>
      </c>
      <c r="R252" s="573">
        <f>'Other Opex'!R136</f>
        <v>0</v>
      </c>
      <c r="S252" s="573">
        <f>'Other Opex'!S136</f>
        <v>0</v>
      </c>
      <c r="T252" s="573">
        <f>'Other Opex'!T136</f>
        <v>0</v>
      </c>
      <c r="U252" s="573">
        <f>'Other Opex'!U136</f>
        <v>0</v>
      </c>
      <c r="V252" s="573">
        <f>'Other Opex'!V136</f>
        <v>0</v>
      </c>
      <c r="W252" s="573">
        <f>'Other Opex'!W136</f>
        <v>0</v>
      </c>
      <c r="X252" s="573">
        <f>'Other Opex'!X136</f>
        <v>0</v>
      </c>
      <c r="Y252" s="573">
        <f>'Other Opex'!Y136</f>
        <v>0</v>
      </c>
      <c r="Z252" s="573">
        <f>'Other Opex'!Z136</f>
        <v>0</v>
      </c>
      <c r="AA252" s="573">
        <f>'Other Opex'!AA136</f>
        <v>0</v>
      </c>
      <c r="AB252" s="573">
        <f>'Other Opex'!AB136</f>
        <v>0</v>
      </c>
      <c r="AC252" s="574">
        <f>'Other Opex'!AC136</f>
        <v>0</v>
      </c>
      <c r="AE252" s="575">
        <f>'Other Opex'!AE136</f>
        <v>0</v>
      </c>
      <c r="AG252" s="575">
        <f>'Other Opex'!AG136</f>
        <v>0</v>
      </c>
      <c r="AI252" s="575">
        <f>'Other Opex'!AI136</f>
        <v>0</v>
      </c>
    </row>
    <row r="253" spans="2:35" outlineLevel="1" x14ac:dyDescent="0.25">
      <c r="B253" s="556" t="str">
        <f>'Line Items'!D$2411</f>
        <v>Other Operating Costs</v>
      </c>
      <c r="C253" s="556" t="str">
        <f>'Line Items'!D$2450</f>
        <v>Other Operating Costs: Rolling Stock Maintenance</v>
      </c>
      <c r="D253" s="139" t="str">
        <f>'Other Opex'!D142</f>
        <v>Fleet materials - Heavy Maintenance</v>
      </c>
      <c r="E253" s="102"/>
      <c r="F253" s="140" t="str">
        <f>'Other Opex'!F142</f>
        <v>£000</v>
      </c>
      <c r="G253" s="103">
        <f>'Other Opex'!G142</f>
        <v>0</v>
      </c>
      <c r="H253" s="103">
        <f>'Other Opex'!H142</f>
        <v>0</v>
      </c>
      <c r="I253" s="103">
        <f>'Other Opex'!I142</f>
        <v>0</v>
      </c>
      <c r="J253" s="103">
        <f>'Other Opex'!J142</f>
        <v>0</v>
      </c>
      <c r="K253" s="103">
        <f>'Other Opex'!K142</f>
        <v>0</v>
      </c>
      <c r="L253" s="103">
        <f>'Other Opex'!L142</f>
        <v>0</v>
      </c>
      <c r="M253" s="103">
        <f>'Other Opex'!M142</f>
        <v>0</v>
      </c>
      <c r="N253" s="103">
        <f>'Other Opex'!N142</f>
        <v>0</v>
      </c>
      <c r="O253" s="103">
        <f>'Other Opex'!O142</f>
        <v>0</v>
      </c>
      <c r="P253" s="103">
        <f>'Other Opex'!P142</f>
        <v>0</v>
      </c>
      <c r="Q253" s="103">
        <f>'Other Opex'!Q142</f>
        <v>0</v>
      </c>
      <c r="R253" s="103">
        <f>'Other Opex'!R142</f>
        <v>0</v>
      </c>
      <c r="S253" s="103">
        <f>'Other Opex'!S142</f>
        <v>0</v>
      </c>
      <c r="T253" s="103">
        <f>'Other Opex'!T142</f>
        <v>0</v>
      </c>
      <c r="U253" s="103">
        <f>'Other Opex'!U142</f>
        <v>0</v>
      </c>
      <c r="V253" s="103">
        <f>'Other Opex'!V142</f>
        <v>0</v>
      </c>
      <c r="W253" s="103">
        <f>'Other Opex'!W142</f>
        <v>0</v>
      </c>
      <c r="X253" s="103">
        <f>'Other Opex'!X142</f>
        <v>0</v>
      </c>
      <c r="Y253" s="103">
        <f>'Other Opex'!Y142</f>
        <v>0</v>
      </c>
      <c r="Z253" s="103">
        <f>'Other Opex'!Z142</f>
        <v>0</v>
      </c>
      <c r="AA253" s="103">
        <f>'Other Opex'!AA142</f>
        <v>0</v>
      </c>
      <c r="AB253" s="103">
        <f>'Other Opex'!AB142</f>
        <v>0</v>
      </c>
      <c r="AC253" s="104">
        <f>'Other Opex'!AC142</f>
        <v>0</v>
      </c>
      <c r="AE253" s="105">
        <f>'Other Opex'!AE142</f>
        <v>0</v>
      </c>
      <c r="AG253" s="105">
        <f>'Other Opex'!AG142</f>
        <v>0</v>
      </c>
      <c r="AI253" s="105">
        <f>'Other Opex'!AI142</f>
        <v>0</v>
      </c>
    </row>
    <row r="254" spans="2:35" outlineLevel="1" x14ac:dyDescent="0.25">
      <c r="B254" s="556" t="str">
        <f>'Line Items'!D$2411</f>
        <v>Other Operating Costs</v>
      </c>
      <c r="C254" s="556" t="str">
        <f>'Line Items'!D$2450</f>
        <v>Other Operating Costs: Rolling Stock Maintenance</v>
      </c>
      <c r="D254" s="139" t="str">
        <f>'Other Opex'!D143</f>
        <v>Fleet materials - Light Maintenance</v>
      </c>
      <c r="E254" s="102"/>
      <c r="F254" s="140" t="str">
        <f>'Other Opex'!F143</f>
        <v>£000</v>
      </c>
      <c r="G254" s="103">
        <f>'Other Opex'!G143</f>
        <v>0</v>
      </c>
      <c r="H254" s="103">
        <f>'Other Opex'!H143</f>
        <v>0</v>
      </c>
      <c r="I254" s="103">
        <f>'Other Opex'!I143</f>
        <v>0</v>
      </c>
      <c r="J254" s="103">
        <f>'Other Opex'!J143</f>
        <v>0</v>
      </c>
      <c r="K254" s="103">
        <f>'Other Opex'!K143</f>
        <v>0</v>
      </c>
      <c r="L254" s="103">
        <f>'Other Opex'!L143</f>
        <v>0</v>
      </c>
      <c r="M254" s="103">
        <f>'Other Opex'!M143</f>
        <v>0</v>
      </c>
      <c r="N254" s="103">
        <f>'Other Opex'!N143</f>
        <v>0</v>
      </c>
      <c r="O254" s="103">
        <f>'Other Opex'!O143</f>
        <v>0</v>
      </c>
      <c r="P254" s="103">
        <f>'Other Opex'!P143</f>
        <v>0</v>
      </c>
      <c r="Q254" s="103">
        <f>'Other Opex'!Q143</f>
        <v>0</v>
      </c>
      <c r="R254" s="103">
        <f>'Other Opex'!R143</f>
        <v>0</v>
      </c>
      <c r="S254" s="103">
        <f>'Other Opex'!S143</f>
        <v>0</v>
      </c>
      <c r="T254" s="103">
        <f>'Other Opex'!T143</f>
        <v>0</v>
      </c>
      <c r="U254" s="103">
        <f>'Other Opex'!U143</f>
        <v>0</v>
      </c>
      <c r="V254" s="103">
        <f>'Other Opex'!V143</f>
        <v>0</v>
      </c>
      <c r="W254" s="103">
        <f>'Other Opex'!W143</f>
        <v>0</v>
      </c>
      <c r="X254" s="103">
        <f>'Other Opex'!X143</f>
        <v>0</v>
      </c>
      <c r="Y254" s="103">
        <f>'Other Opex'!Y143</f>
        <v>0</v>
      </c>
      <c r="Z254" s="103">
        <f>'Other Opex'!Z143</f>
        <v>0</v>
      </c>
      <c r="AA254" s="103">
        <f>'Other Opex'!AA143</f>
        <v>0</v>
      </c>
      <c r="AB254" s="103">
        <f>'Other Opex'!AB143</f>
        <v>0</v>
      </c>
      <c r="AC254" s="104">
        <f>'Other Opex'!AC143</f>
        <v>0</v>
      </c>
      <c r="AE254" s="105">
        <f>'Other Opex'!AE143</f>
        <v>0</v>
      </c>
      <c r="AG254" s="105">
        <f>'Other Opex'!AG143</f>
        <v>0</v>
      </c>
      <c r="AI254" s="105">
        <f>'Other Opex'!AI143</f>
        <v>0</v>
      </c>
    </row>
    <row r="255" spans="2:35" outlineLevel="1" x14ac:dyDescent="0.25">
      <c r="B255" s="556" t="str">
        <f>'Line Items'!D$2411</f>
        <v>Other Operating Costs</v>
      </c>
      <c r="C255" s="556" t="str">
        <f>'Line Items'!D$2450</f>
        <v>Other Operating Costs: Rolling Stock Maintenance</v>
      </c>
      <c r="D255" s="139" t="str">
        <f>'Other Opex'!D144</f>
        <v>Third party RS maintainer</v>
      </c>
      <c r="E255" s="102"/>
      <c r="F255" s="140" t="str">
        <f>'Other Opex'!F144</f>
        <v>£000</v>
      </c>
      <c r="G255" s="103">
        <f>'Other Opex'!G144</f>
        <v>0</v>
      </c>
      <c r="H255" s="103">
        <f>'Other Opex'!H144</f>
        <v>0</v>
      </c>
      <c r="I255" s="103">
        <f>'Other Opex'!I144</f>
        <v>0</v>
      </c>
      <c r="J255" s="103">
        <f>'Other Opex'!J144</f>
        <v>0</v>
      </c>
      <c r="K255" s="103">
        <f>'Other Opex'!K144</f>
        <v>0</v>
      </c>
      <c r="L255" s="103">
        <f>'Other Opex'!L144</f>
        <v>0</v>
      </c>
      <c r="M255" s="103">
        <f>'Other Opex'!M144</f>
        <v>0</v>
      </c>
      <c r="N255" s="103">
        <f>'Other Opex'!N144</f>
        <v>0</v>
      </c>
      <c r="O255" s="103">
        <f>'Other Opex'!O144</f>
        <v>0</v>
      </c>
      <c r="P255" s="103">
        <f>'Other Opex'!P144</f>
        <v>0</v>
      </c>
      <c r="Q255" s="103">
        <f>'Other Opex'!Q144</f>
        <v>0</v>
      </c>
      <c r="R255" s="103">
        <f>'Other Opex'!R144</f>
        <v>0</v>
      </c>
      <c r="S255" s="103">
        <f>'Other Opex'!S144</f>
        <v>0</v>
      </c>
      <c r="T255" s="103">
        <f>'Other Opex'!T144</f>
        <v>0</v>
      </c>
      <c r="U255" s="103">
        <f>'Other Opex'!U144</f>
        <v>0</v>
      </c>
      <c r="V255" s="103">
        <f>'Other Opex'!V144</f>
        <v>0</v>
      </c>
      <c r="W255" s="103">
        <f>'Other Opex'!W144</f>
        <v>0</v>
      </c>
      <c r="X255" s="103">
        <f>'Other Opex'!X144</f>
        <v>0</v>
      </c>
      <c r="Y255" s="103">
        <f>'Other Opex'!Y144</f>
        <v>0</v>
      </c>
      <c r="Z255" s="103">
        <f>'Other Opex'!Z144</f>
        <v>0</v>
      </c>
      <c r="AA255" s="103">
        <f>'Other Opex'!AA144</f>
        <v>0</v>
      </c>
      <c r="AB255" s="103">
        <f>'Other Opex'!AB144</f>
        <v>0</v>
      </c>
      <c r="AC255" s="104">
        <f>'Other Opex'!AC144</f>
        <v>0</v>
      </c>
      <c r="AE255" s="105">
        <f>'Other Opex'!AE144</f>
        <v>0</v>
      </c>
      <c r="AG255" s="105">
        <f>'Other Opex'!AG144</f>
        <v>0</v>
      </c>
      <c r="AI255" s="105">
        <f>'Other Opex'!AI144</f>
        <v>0</v>
      </c>
    </row>
    <row r="256" spans="2:35" outlineLevel="1" x14ac:dyDescent="0.25">
      <c r="B256" s="556" t="str">
        <f>'Line Items'!D$2411</f>
        <v>Other Operating Costs</v>
      </c>
      <c r="C256" s="556" t="str">
        <f>'Line Items'!D$2450</f>
        <v>Other Operating Costs: Rolling Stock Maintenance</v>
      </c>
      <c r="D256" s="139" t="str">
        <f>'Other Opex'!D145</f>
        <v>HQ Depot Costs</v>
      </c>
      <c r="E256" s="102"/>
      <c r="F256" s="140" t="str">
        <f>'Other Opex'!F145</f>
        <v>£000</v>
      </c>
      <c r="G256" s="103">
        <f>'Other Opex'!G145</f>
        <v>0</v>
      </c>
      <c r="H256" s="103">
        <f>'Other Opex'!H145</f>
        <v>0</v>
      </c>
      <c r="I256" s="103">
        <f>'Other Opex'!I145</f>
        <v>0</v>
      </c>
      <c r="J256" s="103">
        <f>'Other Opex'!J145</f>
        <v>0</v>
      </c>
      <c r="K256" s="103">
        <f>'Other Opex'!K145</f>
        <v>0</v>
      </c>
      <c r="L256" s="103">
        <f>'Other Opex'!L145</f>
        <v>0</v>
      </c>
      <c r="M256" s="103">
        <f>'Other Opex'!M145</f>
        <v>0</v>
      </c>
      <c r="N256" s="103">
        <f>'Other Opex'!N145</f>
        <v>0</v>
      </c>
      <c r="O256" s="103">
        <f>'Other Opex'!O145</f>
        <v>0</v>
      </c>
      <c r="P256" s="103">
        <f>'Other Opex'!P145</f>
        <v>0</v>
      </c>
      <c r="Q256" s="103">
        <f>'Other Opex'!Q145</f>
        <v>0</v>
      </c>
      <c r="R256" s="103">
        <f>'Other Opex'!R145</f>
        <v>0</v>
      </c>
      <c r="S256" s="103">
        <f>'Other Opex'!S145</f>
        <v>0</v>
      </c>
      <c r="T256" s="103">
        <f>'Other Opex'!T145</f>
        <v>0</v>
      </c>
      <c r="U256" s="103">
        <f>'Other Opex'!U145</f>
        <v>0</v>
      </c>
      <c r="V256" s="103">
        <f>'Other Opex'!V145</f>
        <v>0</v>
      </c>
      <c r="W256" s="103">
        <f>'Other Opex'!W145</f>
        <v>0</v>
      </c>
      <c r="X256" s="103">
        <f>'Other Opex'!X145</f>
        <v>0</v>
      </c>
      <c r="Y256" s="103">
        <f>'Other Opex'!Y145</f>
        <v>0</v>
      </c>
      <c r="Z256" s="103">
        <f>'Other Opex'!Z145</f>
        <v>0</v>
      </c>
      <c r="AA256" s="103">
        <f>'Other Opex'!AA145</f>
        <v>0</v>
      </c>
      <c r="AB256" s="103">
        <f>'Other Opex'!AB145</f>
        <v>0</v>
      </c>
      <c r="AC256" s="104">
        <f>'Other Opex'!AC145</f>
        <v>0</v>
      </c>
      <c r="AE256" s="105">
        <f>'Other Opex'!AE145</f>
        <v>0</v>
      </c>
      <c r="AG256" s="105">
        <f>'Other Opex'!AG145</f>
        <v>0</v>
      </c>
      <c r="AI256" s="105">
        <f>'Other Opex'!AI145</f>
        <v>0</v>
      </c>
    </row>
    <row r="257" spans="2:35" outlineLevel="1" x14ac:dyDescent="0.25">
      <c r="B257" s="556" t="str">
        <f>'Line Items'!D$2411</f>
        <v>Other Operating Costs</v>
      </c>
      <c r="C257" s="556" t="str">
        <f>'Line Items'!D$2450</f>
        <v>Other Operating Costs: Rolling Stock Maintenance</v>
      </c>
      <c r="D257" s="139" t="str">
        <f>'Other Opex'!D146</f>
        <v>Depot: Administrative Costs</v>
      </c>
      <c r="E257" s="102"/>
      <c r="F257" s="140" t="str">
        <f>'Other Opex'!F146</f>
        <v>£000</v>
      </c>
      <c r="G257" s="103">
        <f>'Other Opex'!G146</f>
        <v>0</v>
      </c>
      <c r="H257" s="103">
        <f>'Other Opex'!H146</f>
        <v>0</v>
      </c>
      <c r="I257" s="103">
        <f>'Other Opex'!I146</f>
        <v>0</v>
      </c>
      <c r="J257" s="103">
        <f>'Other Opex'!J146</f>
        <v>0</v>
      </c>
      <c r="K257" s="103">
        <f>'Other Opex'!K146</f>
        <v>0</v>
      </c>
      <c r="L257" s="103">
        <f>'Other Opex'!L146</f>
        <v>0</v>
      </c>
      <c r="M257" s="103">
        <f>'Other Opex'!M146</f>
        <v>0</v>
      </c>
      <c r="N257" s="103">
        <f>'Other Opex'!N146</f>
        <v>0</v>
      </c>
      <c r="O257" s="103">
        <f>'Other Opex'!O146</f>
        <v>0</v>
      </c>
      <c r="P257" s="103">
        <f>'Other Opex'!P146</f>
        <v>0</v>
      </c>
      <c r="Q257" s="103">
        <f>'Other Opex'!Q146</f>
        <v>0</v>
      </c>
      <c r="R257" s="103">
        <f>'Other Opex'!R146</f>
        <v>0</v>
      </c>
      <c r="S257" s="103">
        <f>'Other Opex'!S146</f>
        <v>0</v>
      </c>
      <c r="T257" s="103">
        <f>'Other Opex'!T146</f>
        <v>0</v>
      </c>
      <c r="U257" s="103">
        <f>'Other Opex'!U146</f>
        <v>0</v>
      </c>
      <c r="V257" s="103">
        <f>'Other Opex'!V146</f>
        <v>0</v>
      </c>
      <c r="W257" s="103">
        <f>'Other Opex'!W146</f>
        <v>0</v>
      </c>
      <c r="X257" s="103">
        <f>'Other Opex'!X146</f>
        <v>0</v>
      </c>
      <c r="Y257" s="103">
        <f>'Other Opex'!Y146</f>
        <v>0</v>
      </c>
      <c r="Z257" s="103">
        <f>'Other Opex'!Z146</f>
        <v>0</v>
      </c>
      <c r="AA257" s="103">
        <f>'Other Opex'!AA146</f>
        <v>0</v>
      </c>
      <c r="AB257" s="103">
        <f>'Other Opex'!AB146</f>
        <v>0</v>
      </c>
      <c r="AC257" s="104">
        <f>'Other Opex'!AC146</f>
        <v>0</v>
      </c>
      <c r="AE257" s="105">
        <f>'Other Opex'!AE146</f>
        <v>0</v>
      </c>
      <c r="AG257" s="105">
        <f>'Other Opex'!AG146</f>
        <v>0</v>
      </c>
      <c r="AI257" s="105">
        <f>'Other Opex'!AI146</f>
        <v>0</v>
      </c>
    </row>
    <row r="258" spans="2:35" outlineLevel="1" x14ac:dyDescent="0.25">
      <c r="B258" s="556" t="str">
        <f>'Line Items'!D$2411</f>
        <v>Other Operating Costs</v>
      </c>
      <c r="C258" s="556" t="str">
        <f>'Line Items'!D$2450</f>
        <v>Other Operating Costs: Rolling Stock Maintenance</v>
      </c>
      <c r="D258" s="139" t="str">
        <f>'Other Opex'!D147</f>
        <v>Depot: Security Costs</v>
      </c>
      <c r="E258" s="102"/>
      <c r="F258" s="140" t="str">
        <f>'Other Opex'!F147</f>
        <v>£000</v>
      </c>
      <c r="G258" s="103">
        <f>'Other Opex'!G147</f>
        <v>0</v>
      </c>
      <c r="H258" s="103">
        <f>'Other Opex'!H147</f>
        <v>0</v>
      </c>
      <c r="I258" s="103">
        <f>'Other Opex'!I147</f>
        <v>0</v>
      </c>
      <c r="J258" s="103">
        <f>'Other Opex'!J147</f>
        <v>0</v>
      </c>
      <c r="K258" s="103">
        <f>'Other Opex'!K147</f>
        <v>0</v>
      </c>
      <c r="L258" s="103">
        <f>'Other Opex'!L147</f>
        <v>0</v>
      </c>
      <c r="M258" s="103">
        <f>'Other Opex'!M147</f>
        <v>0</v>
      </c>
      <c r="N258" s="103">
        <f>'Other Opex'!N147</f>
        <v>0</v>
      </c>
      <c r="O258" s="103">
        <f>'Other Opex'!O147</f>
        <v>0</v>
      </c>
      <c r="P258" s="103">
        <f>'Other Opex'!P147</f>
        <v>0</v>
      </c>
      <c r="Q258" s="103">
        <f>'Other Opex'!Q147</f>
        <v>0</v>
      </c>
      <c r="R258" s="103">
        <f>'Other Opex'!R147</f>
        <v>0</v>
      </c>
      <c r="S258" s="103">
        <f>'Other Opex'!S147</f>
        <v>0</v>
      </c>
      <c r="T258" s="103">
        <f>'Other Opex'!T147</f>
        <v>0</v>
      </c>
      <c r="U258" s="103">
        <f>'Other Opex'!U147</f>
        <v>0</v>
      </c>
      <c r="V258" s="103">
        <f>'Other Opex'!V147</f>
        <v>0</v>
      </c>
      <c r="W258" s="103">
        <f>'Other Opex'!W147</f>
        <v>0</v>
      </c>
      <c r="X258" s="103">
        <f>'Other Opex'!X147</f>
        <v>0</v>
      </c>
      <c r="Y258" s="103">
        <f>'Other Opex'!Y147</f>
        <v>0</v>
      </c>
      <c r="Z258" s="103">
        <f>'Other Opex'!Z147</f>
        <v>0</v>
      </c>
      <c r="AA258" s="103">
        <f>'Other Opex'!AA147</f>
        <v>0</v>
      </c>
      <c r="AB258" s="103">
        <f>'Other Opex'!AB147</f>
        <v>0</v>
      </c>
      <c r="AC258" s="104">
        <f>'Other Opex'!AC147</f>
        <v>0</v>
      </c>
      <c r="AE258" s="105">
        <f>'Other Opex'!AE147</f>
        <v>0</v>
      </c>
      <c r="AG258" s="105">
        <f>'Other Opex'!AG147</f>
        <v>0</v>
      </c>
      <c r="AI258" s="105">
        <f>'Other Opex'!AI147</f>
        <v>0</v>
      </c>
    </row>
    <row r="259" spans="2:35" outlineLevel="1" x14ac:dyDescent="0.25">
      <c r="B259" s="556" t="str">
        <f>'Line Items'!D$2411</f>
        <v>Other Operating Costs</v>
      </c>
      <c r="C259" s="556" t="str">
        <f>'Line Items'!D$2450</f>
        <v>Other Operating Costs: Rolling Stock Maintenance</v>
      </c>
      <c r="D259" s="139" t="str">
        <f>'Other Opex'!D148</f>
        <v>Depot: Building Costs</v>
      </c>
      <c r="E259" s="102"/>
      <c r="F259" s="140" t="str">
        <f>'Other Opex'!F148</f>
        <v>£000</v>
      </c>
      <c r="G259" s="103">
        <f>'Other Opex'!G148</f>
        <v>0</v>
      </c>
      <c r="H259" s="103">
        <f>'Other Opex'!H148</f>
        <v>0</v>
      </c>
      <c r="I259" s="103">
        <f>'Other Opex'!I148</f>
        <v>0</v>
      </c>
      <c r="J259" s="103">
        <f>'Other Opex'!J148</f>
        <v>0</v>
      </c>
      <c r="K259" s="103">
        <f>'Other Opex'!K148</f>
        <v>0</v>
      </c>
      <c r="L259" s="103">
        <f>'Other Opex'!L148</f>
        <v>0</v>
      </c>
      <c r="M259" s="103">
        <f>'Other Opex'!M148</f>
        <v>0</v>
      </c>
      <c r="N259" s="103">
        <f>'Other Opex'!N148</f>
        <v>0</v>
      </c>
      <c r="O259" s="103">
        <f>'Other Opex'!O148</f>
        <v>0</v>
      </c>
      <c r="P259" s="103">
        <f>'Other Opex'!P148</f>
        <v>0</v>
      </c>
      <c r="Q259" s="103">
        <f>'Other Opex'!Q148</f>
        <v>0</v>
      </c>
      <c r="R259" s="103">
        <f>'Other Opex'!R148</f>
        <v>0</v>
      </c>
      <c r="S259" s="103">
        <f>'Other Opex'!S148</f>
        <v>0</v>
      </c>
      <c r="T259" s="103">
        <f>'Other Opex'!T148</f>
        <v>0</v>
      </c>
      <c r="U259" s="103">
        <f>'Other Opex'!U148</f>
        <v>0</v>
      </c>
      <c r="V259" s="103">
        <f>'Other Opex'!V148</f>
        <v>0</v>
      </c>
      <c r="W259" s="103">
        <f>'Other Opex'!W148</f>
        <v>0</v>
      </c>
      <c r="X259" s="103">
        <f>'Other Opex'!X148</f>
        <v>0</v>
      </c>
      <c r="Y259" s="103">
        <f>'Other Opex'!Y148</f>
        <v>0</v>
      </c>
      <c r="Z259" s="103">
        <f>'Other Opex'!Z148</f>
        <v>0</v>
      </c>
      <c r="AA259" s="103">
        <f>'Other Opex'!AA148</f>
        <v>0</v>
      </c>
      <c r="AB259" s="103">
        <f>'Other Opex'!AB148</f>
        <v>0</v>
      </c>
      <c r="AC259" s="104">
        <f>'Other Opex'!AC148</f>
        <v>0</v>
      </c>
      <c r="AE259" s="105">
        <f>'Other Opex'!AE148</f>
        <v>0</v>
      </c>
      <c r="AG259" s="105">
        <f>'Other Opex'!AG148</f>
        <v>0</v>
      </c>
      <c r="AI259" s="105">
        <f>'Other Opex'!AI148</f>
        <v>0</v>
      </c>
    </row>
    <row r="260" spans="2:35" outlineLevel="1" x14ac:dyDescent="0.25">
      <c r="B260" s="556" t="str">
        <f>'Line Items'!D$2411</f>
        <v>Other Operating Costs</v>
      </c>
      <c r="C260" s="556" t="str">
        <f>'Line Items'!D$2450</f>
        <v>Other Operating Costs: Rolling Stock Maintenance</v>
      </c>
      <c r="D260" s="139" t="str">
        <f>'Other Opex'!D149</f>
        <v>Depot: IT Equipment</v>
      </c>
      <c r="E260" s="102"/>
      <c r="F260" s="140" t="str">
        <f>'Other Opex'!F149</f>
        <v>£000</v>
      </c>
      <c r="G260" s="103">
        <f>'Other Opex'!G149</f>
        <v>0</v>
      </c>
      <c r="H260" s="103">
        <f>'Other Opex'!H149</f>
        <v>0</v>
      </c>
      <c r="I260" s="103">
        <f>'Other Opex'!I149</f>
        <v>0</v>
      </c>
      <c r="J260" s="103">
        <f>'Other Opex'!J149</f>
        <v>0</v>
      </c>
      <c r="K260" s="103">
        <f>'Other Opex'!K149</f>
        <v>0</v>
      </c>
      <c r="L260" s="103">
        <f>'Other Opex'!L149</f>
        <v>0</v>
      </c>
      <c r="M260" s="103">
        <f>'Other Opex'!M149</f>
        <v>0</v>
      </c>
      <c r="N260" s="103">
        <f>'Other Opex'!N149</f>
        <v>0</v>
      </c>
      <c r="O260" s="103">
        <f>'Other Opex'!O149</f>
        <v>0</v>
      </c>
      <c r="P260" s="103">
        <f>'Other Opex'!P149</f>
        <v>0</v>
      </c>
      <c r="Q260" s="103">
        <f>'Other Opex'!Q149</f>
        <v>0</v>
      </c>
      <c r="R260" s="103">
        <f>'Other Opex'!R149</f>
        <v>0</v>
      </c>
      <c r="S260" s="103">
        <f>'Other Opex'!S149</f>
        <v>0</v>
      </c>
      <c r="T260" s="103">
        <f>'Other Opex'!T149</f>
        <v>0</v>
      </c>
      <c r="U260" s="103">
        <f>'Other Opex'!U149</f>
        <v>0</v>
      </c>
      <c r="V260" s="103">
        <f>'Other Opex'!V149</f>
        <v>0</v>
      </c>
      <c r="W260" s="103">
        <f>'Other Opex'!W149</f>
        <v>0</v>
      </c>
      <c r="X260" s="103">
        <f>'Other Opex'!X149</f>
        <v>0</v>
      </c>
      <c r="Y260" s="103">
        <f>'Other Opex'!Y149</f>
        <v>0</v>
      </c>
      <c r="Z260" s="103">
        <f>'Other Opex'!Z149</f>
        <v>0</v>
      </c>
      <c r="AA260" s="103">
        <f>'Other Opex'!AA149</f>
        <v>0</v>
      </c>
      <c r="AB260" s="103">
        <f>'Other Opex'!AB149</f>
        <v>0</v>
      </c>
      <c r="AC260" s="104">
        <f>'Other Opex'!AC149</f>
        <v>0</v>
      </c>
      <c r="AE260" s="105">
        <f>'Other Opex'!AE149</f>
        <v>0</v>
      </c>
      <c r="AG260" s="105">
        <f>'Other Opex'!AG149</f>
        <v>0</v>
      </c>
      <c r="AI260" s="105">
        <f>'Other Opex'!AI149</f>
        <v>0</v>
      </c>
    </row>
    <row r="261" spans="2:35" outlineLevel="1" x14ac:dyDescent="0.25">
      <c r="B261" s="556" t="str">
        <f>'Line Items'!D$2411</f>
        <v>Other Operating Costs</v>
      </c>
      <c r="C261" s="556" t="str">
        <f>'Line Items'!D$2450</f>
        <v>Other Operating Costs: Rolling Stock Maintenance</v>
      </c>
      <c r="D261" s="139" t="str">
        <f>'Other Opex'!D150</f>
        <v>Depot: Industry Payments</v>
      </c>
      <c r="E261" s="102"/>
      <c r="F261" s="140" t="str">
        <f>'Other Opex'!F150</f>
        <v>£000</v>
      </c>
      <c r="G261" s="103">
        <f>'Other Opex'!G150</f>
        <v>0</v>
      </c>
      <c r="H261" s="103">
        <f>'Other Opex'!H150</f>
        <v>0</v>
      </c>
      <c r="I261" s="103">
        <f>'Other Opex'!I150</f>
        <v>0</v>
      </c>
      <c r="J261" s="103">
        <f>'Other Opex'!J150</f>
        <v>0</v>
      </c>
      <c r="K261" s="103">
        <f>'Other Opex'!K150</f>
        <v>0</v>
      </c>
      <c r="L261" s="103">
        <f>'Other Opex'!L150</f>
        <v>0</v>
      </c>
      <c r="M261" s="103">
        <f>'Other Opex'!M150</f>
        <v>0</v>
      </c>
      <c r="N261" s="103">
        <f>'Other Opex'!N150</f>
        <v>0</v>
      </c>
      <c r="O261" s="103">
        <f>'Other Opex'!O150</f>
        <v>0</v>
      </c>
      <c r="P261" s="103">
        <f>'Other Opex'!P150</f>
        <v>0</v>
      </c>
      <c r="Q261" s="103">
        <f>'Other Opex'!Q150</f>
        <v>0</v>
      </c>
      <c r="R261" s="103">
        <f>'Other Opex'!R150</f>
        <v>0</v>
      </c>
      <c r="S261" s="103">
        <f>'Other Opex'!S150</f>
        <v>0</v>
      </c>
      <c r="T261" s="103">
        <f>'Other Opex'!T150</f>
        <v>0</v>
      </c>
      <c r="U261" s="103">
        <f>'Other Opex'!U150</f>
        <v>0</v>
      </c>
      <c r="V261" s="103">
        <f>'Other Opex'!V150</f>
        <v>0</v>
      </c>
      <c r="W261" s="103">
        <f>'Other Opex'!W150</f>
        <v>0</v>
      </c>
      <c r="X261" s="103">
        <f>'Other Opex'!X150</f>
        <v>0</v>
      </c>
      <c r="Y261" s="103">
        <f>'Other Opex'!Y150</f>
        <v>0</v>
      </c>
      <c r="Z261" s="103">
        <f>'Other Opex'!Z150</f>
        <v>0</v>
      </c>
      <c r="AA261" s="103">
        <f>'Other Opex'!AA150</f>
        <v>0</v>
      </c>
      <c r="AB261" s="103">
        <f>'Other Opex'!AB150</f>
        <v>0</v>
      </c>
      <c r="AC261" s="104">
        <f>'Other Opex'!AC150</f>
        <v>0</v>
      </c>
      <c r="AE261" s="105">
        <f>'Other Opex'!AE150</f>
        <v>0</v>
      </c>
      <c r="AG261" s="105">
        <f>'Other Opex'!AG150</f>
        <v>0</v>
      </c>
      <c r="AI261" s="105">
        <f>'Other Opex'!AI150</f>
        <v>0</v>
      </c>
    </row>
    <row r="262" spans="2:35" outlineLevel="1" x14ac:dyDescent="0.25">
      <c r="B262" s="556" t="str">
        <f>'Line Items'!D$2411</f>
        <v>Other Operating Costs</v>
      </c>
      <c r="C262" s="556" t="str">
        <f>'Line Items'!D$2450</f>
        <v>Other Operating Costs: Rolling Stock Maintenance</v>
      </c>
      <c r="D262" s="139" t="str">
        <f>'Other Opex'!D151</f>
        <v>Depot: Plant</v>
      </c>
      <c r="E262" s="102"/>
      <c r="F262" s="140" t="str">
        <f>'Other Opex'!F151</f>
        <v>£000</v>
      </c>
      <c r="G262" s="103">
        <f>'Other Opex'!G151</f>
        <v>0</v>
      </c>
      <c r="H262" s="103">
        <f>'Other Opex'!H151</f>
        <v>0</v>
      </c>
      <c r="I262" s="103">
        <f>'Other Opex'!I151</f>
        <v>0</v>
      </c>
      <c r="J262" s="103">
        <f>'Other Opex'!J151</f>
        <v>0</v>
      </c>
      <c r="K262" s="103">
        <f>'Other Opex'!K151</f>
        <v>0</v>
      </c>
      <c r="L262" s="103">
        <f>'Other Opex'!L151</f>
        <v>0</v>
      </c>
      <c r="M262" s="103">
        <f>'Other Opex'!M151</f>
        <v>0</v>
      </c>
      <c r="N262" s="103">
        <f>'Other Opex'!N151</f>
        <v>0</v>
      </c>
      <c r="O262" s="103">
        <f>'Other Opex'!O151</f>
        <v>0</v>
      </c>
      <c r="P262" s="103">
        <f>'Other Opex'!P151</f>
        <v>0</v>
      </c>
      <c r="Q262" s="103">
        <f>'Other Opex'!Q151</f>
        <v>0</v>
      </c>
      <c r="R262" s="103">
        <f>'Other Opex'!R151</f>
        <v>0</v>
      </c>
      <c r="S262" s="103">
        <f>'Other Opex'!S151</f>
        <v>0</v>
      </c>
      <c r="T262" s="103">
        <f>'Other Opex'!T151</f>
        <v>0</v>
      </c>
      <c r="U262" s="103">
        <f>'Other Opex'!U151</f>
        <v>0</v>
      </c>
      <c r="V262" s="103">
        <f>'Other Opex'!V151</f>
        <v>0</v>
      </c>
      <c r="W262" s="103">
        <f>'Other Opex'!W151</f>
        <v>0</v>
      </c>
      <c r="X262" s="103">
        <f>'Other Opex'!X151</f>
        <v>0</v>
      </c>
      <c r="Y262" s="103">
        <f>'Other Opex'!Y151</f>
        <v>0</v>
      </c>
      <c r="Z262" s="103">
        <f>'Other Opex'!Z151</f>
        <v>0</v>
      </c>
      <c r="AA262" s="103">
        <f>'Other Opex'!AA151</f>
        <v>0</v>
      </c>
      <c r="AB262" s="103">
        <f>'Other Opex'!AB151</f>
        <v>0</v>
      </c>
      <c r="AC262" s="104">
        <f>'Other Opex'!AC151</f>
        <v>0</v>
      </c>
      <c r="AE262" s="105">
        <f>'Other Opex'!AE151</f>
        <v>0</v>
      </c>
      <c r="AG262" s="105">
        <f>'Other Opex'!AG151</f>
        <v>0</v>
      </c>
      <c r="AI262" s="105">
        <f>'Other Opex'!AI151</f>
        <v>0</v>
      </c>
    </row>
    <row r="263" spans="2:35" outlineLevel="1" x14ac:dyDescent="0.25">
      <c r="B263" s="556" t="str">
        <f>'Line Items'!D$2411</f>
        <v>Other Operating Costs</v>
      </c>
      <c r="C263" s="556" t="str">
        <f>'Line Items'!D$2450</f>
        <v>Other Operating Costs: Rolling Stock Maintenance</v>
      </c>
      <c r="D263" s="139" t="str">
        <f>'Other Opex'!D152</f>
        <v>Depot: Track</v>
      </c>
      <c r="E263" s="102"/>
      <c r="F263" s="140" t="str">
        <f>'Other Opex'!F152</f>
        <v>£000</v>
      </c>
      <c r="G263" s="103">
        <f>'Other Opex'!G152</f>
        <v>0</v>
      </c>
      <c r="H263" s="103">
        <f>'Other Opex'!H152</f>
        <v>0</v>
      </c>
      <c r="I263" s="103">
        <f>'Other Opex'!I152</f>
        <v>0</v>
      </c>
      <c r="J263" s="103">
        <f>'Other Opex'!J152</f>
        <v>0</v>
      </c>
      <c r="K263" s="103">
        <f>'Other Opex'!K152</f>
        <v>0</v>
      </c>
      <c r="L263" s="103">
        <f>'Other Opex'!L152</f>
        <v>0</v>
      </c>
      <c r="M263" s="103">
        <f>'Other Opex'!M152</f>
        <v>0</v>
      </c>
      <c r="N263" s="103">
        <f>'Other Opex'!N152</f>
        <v>0</v>
      </c>
      <c r="O263" s="103">
        <f>'Other Opex'!O152</f>
        <v>0</v>
      </c>
      <c r="P263" s="103">
        <f>'Other Opex'!P152</f>
        <v>0</v>
      </c>
      <c r="Q263" s="103">
        <f>'Other Opex'!Q152</f>
        <v>0</v>
      </c>
      <c r="R263" s="103">
        <f>'Other Opex'!R152</f>
        <v>0</v>
      </c>
      <c r="S263" s="103">
        <f>'Other Opex'!S152</f>
        <v>0</v>
      </c>
      <c r="T263" s="103">
        <f>'Other Opex'!T152</f>
        <v>0</v>
      </c>
      <c r="U263" s="103">
        <f>'Other Opex'!U152</f>
        <v>0</v>
      </c>
      <c r="V263" s="103">
        <f>'Other Opex'!V152</f>
        <v>0</v>
      </c>
      <c r="W263" s="103">
        <f>'Other Opex'!W152</f>
        <v>0</v>
      </c>
      <c r="X263" s="103">
        <f>'Other Opex'!X152</f>
        <v>0</v>
      </c>
      <c r="Y263" s="103">
        <f>'Other Opex'!Y152</f>
        <v>0</v>
      </c>
      <c r="Z263" s="103">
        <f>'Other Opex'!Z152</f>
        <v>0</v>
      </c>
      <c r="AA263" s="103">
        <f>'Other Opex'!AA152</f>
        <v>0</v>
      </c>
      <c r="AB263" s="103">
        <f>'Other Opex'!AB152</f>
        <v>0</v>
      </c>
      <c r="AC263" s="104">
        <f>'Other Opex'!AC152</f>
        <v>0</v>
      </c>
      <c r="AE263" s="105">
        <f>'Other Opex'!AE152</f>
        <v>0</v>
      </c>
      <c r="AG263" s="105">
        <f>'Other Opex'!AG152</f>
        <v>0</v>
      </c>
      <c r="AI263" s="105">
        <f>'Other Opex'!AI152</f>
        <v>0</v>
      </c>
    </row>
    <row r="264" spans="2:35" outlineLevel="1" x14ac:dyDescent="0.25">
      <c r="B264" s="556" t="str">
        <f>'Line Items'!D$2411</f>
        <v>Other Operating Costs</v>
      </c>
      <c r="C264" s="556" t="str">
        <f>'Line Items'!D$2450</f>
        <v>Other Operating Costs: Rolling Stock Maintenance</v>
      </c>
      <c r="D264" s="139" t="str">
        <f>'Other Opex'!D153</f>
        <v>Depot: Equipment</v>
      </c>
      <c r="E264" s="102"/>
      <c r="F264" s="140" t="str">
        <f>'Other Opex'!F153</f>
        <v>£000</v>
      </c>
      <c r="G264" s="103">
        <f>'Other Opex'!G153</f>
        <v>0</v>
      </c>
      <c r="H264" s="103">
        <f>'Other Opex'!H153</f>
        <v>0</v>
      </c>
      <c r="I264" s="103">
        <f>'Other Opex'!I153</f>
        <v>0</v>
      </c>
      <c r="J264" s="103">
        <f>'Other Opex'!J153</f>
        <v>0</v>
      </c>
      <c r="K264" s="103">
        <f>'Other Opex'!K153</f>
        <v>0</v>
      </c>
      <c r="L264" s="103">
        <f>'Other Opex'!L153</f>
        <v>0</v>
      </c>
      <c r="M264" s="103">
        <f>'Other Opex'!M153</f>
        <v>0</v>
      </c>
      <c r="N264" s="103">
        <f>'Other Opex'!N153</f>
        <v>0</v>
      </c>
      <c r="O264" s="103">
        <f>'Other Opex'!O153</f>
        <v>0</v>
      </c>
      <c r="P264" s="103">
        <f>'Other Opex'!P153</f>
        <v>0</v>
      </c>
      <c r="Q264" s="103">
        <f>'Other Opex'!Q153</f>
        <v>0</v>
      </c>
      <c r="R264" s="103">
        <f>'Other Opex'!R153</f>
        <v>0</v>
      </c>
      <c r="S264" s="103">
        <f>'Other Opex'!S153</f>
        <v>0</v>
      </c>
      <c r="T264" s="103">
        <f>'Other Opex'!T153</f>
        <v>0</v>
      </c>
      <c r="U264" s="103">
        <f>'Other Opex'!U153</f>
        <v>0</v>
      </c>
      <c r="V264" s="103">
        <f>'Other Opex'!V153</f>
        <v>0</v>
      </c>
      <c r="W264" s="103">
        <f>'Other Opex'!W153</f>
        <v>0</v>
      </c>
      <c r="X264" s="103">
        <f>'Other Opex'!X153</f>
        <v>0</v>
      </c>
      <c r="Y264" s="103">
        <f>'Other Opex'!Y153</f>
        <v>0</v>
      </c>
      <c r="Z264" s="103">
        <f>'Other Opex'!Z153</f>
        <v>0</v>
      </c>
      <c r="AA264" s="103">
        <f>'Other Opex'!AA153</f>
        <v>0</v>
      </c>
      <c r="AB264" s="103">
        <f>'Other Opex'!AB153</f>
        <v>0</v>
      </c>
      <c r="AC264" s="104">
        <f>'Other Opex'!AC153</f>
        <v>0</v>
      </c>
      <c r="AE264" s="105">
        <f>'Other Opex'!AE153</f>
        <v>0</v>
      </c>
      <c r="AG264" s="105">
        <f>'Other Opex'!AG153</f>
        <v>0</v>
      </c>
      <c r="AI264" s="105">
        <f>'Other Opex'!AI153</f>
        <v>0</v>
      </c>
    </row>
    <row r="265" spans="2:35" outlineLevel="1" x14ac:dyDescent="0.25">
      <c r="B265" s="556" t="str">
        <f>'Line Items'!D$2411</f>
        <v>Other Operating Costs</v>
      </c>
      <c r="C265" s="556" t="str">
        <f>'Line Items'!D$2450</f>
        <v>Other Operating Costs: Rolling Stock Maintenance</v>
      </c>
      <c r="D265" s="139" t="str">
        <f>'Other Opex'!D154</f>
        <v>Depot: Utilities</v>
      </c>
      <c r="E265" s="102"/>
      <c r="F265" s="140" t="str">
        <f>'Other Opex'!F154</f>
        <v>£000</v>
      </c>
      <c r="G265" s="103">
        <f>'Other Opex'!G154</f>
        <v>0</v>
      </c>
      <c r="H265" s="103">
        <f>'Other Opex'!H154</f>
        <v>0</v>
      </c>
      <c r="I265" s="103">
        <f>'Other Opex'!I154</f>
        <v>0</v>
      </c>
      <c r="J265" s="103">
        <f>'Other Opex'!J154</f>
        <v>0</v>
      </c>
      <c r="K265" s="103">
        <f>'Other Opex'!K154</f>
        <v>0</v>
      </c>
      <c r="L265" s="103">
        <f>'Other Opex'!L154</f>
        <v>0</v>
      </c>
      <c r="M265" s="103">
        <f>'Other Opex'!M154</f>
        <v>0</v>
      </c>
      <c r="N265" s="103">
        <f>'Other Opex'!N154</f>
        <v>0</v>
      </c>
      <c r="O265" s="103">
        <f>'Other Opex'!O154</f>
        <v>0</v>
      </c>
      <c r="P265" s="103">
        <f>'Other Opex'!P154</f>
        <v>0</v>
      </c>
      <c r="Q265" s="103">
        <f>'Other Opex'!Q154</f>
        <v>0</v>
      </c>
      <c r="R265" s="103">
        <f>'Other Opex'!R154</f>
        <v>0</v>
      </c>
      <c r="S265" s="103">
        <f>'Other Opex'!S154</f>
        <v>0</v>
      </c>
      <c r="T265" s="103">
        <f>'Other Opex'!T154</f>
        <v>0</v>
      </c>
      <c r="U265" s="103">
        <f>'Other Opex'!U154</f>
        <v>0</v>
      </c>
      <c r="V265" s="103">
        <f>'Other Opex'!V154</f>
        <v>0</v>
      </c>
      <c r="W265" s="103">
        <f>'Other Opex'!W154</f>
        <v>0</v>
      </c>
      <c r="X265" s="103">
        <f>'Other Opex'!X154</f>
        <v>0</v>
      </c>
      <c r="Y265" s="103">
        <f>'Other Opex'!Y154</f>
        <v>0</v>
      </c>
      <c r="Z265" s="103">
        <f>'Other Opex'!Z154</f>
        <v>0</v>
      </c>
      <c r="AA265" s="103">
        <f>'Other Opex'!AA154</f>
        <v>0</v>
      </c>
      <c r="AB265" s="103">
        <f>'Other Opex'!AB154</f>
        <v>0</v>
      </c>
      <c r="AC265" s="104">
        <f>'Other Opex'!AC154</f>
        <v>0</v>
      </c>
      <c r="AE265" s="105">
        <f>'Other Opex'!AE154</f>
        <v>0</v>
      </c>
      <c r="AG265" s="105">
        <f>'Other Opex'!AG154</f>
        <v>0</v>
      </c>
      <c r="AI265" s="105">
        <f>'Other Opex'!AI154</f>
        <v>0</v>
      </c>
    </row>
    <row r="266" spans="2:35" outlineLevel="1" x14ac:dyDescent="0.25">
      <c r="B266" s="556" t="str">
        <f>'Line Items'!D$2411</f>
        <v>Other Operating Costs</v>
      </c>
      <c r="C266" s="556" t="str">
        <f>'Line Items'!D$2450</f>
        <v>Other Operating Costs: Rolling Stock Maintenance</v>
      </c>
      <c r="D266" s="139" t="str">
        <f>'Other Opex'!D155</f>
        <v>Depot: M&amp;E maintenance</v>
      </c>
      <c r="E266" s="102"/>
      <c r="F266" s="140" t="str">
        <f>'Other Opex'!F155</f>
        <v>£000</v>
      </c>
      <c r="G266" s="103">
        <f>'Other Opex'!G155</f>
        <v>0</v>
      </c>
      <c r="H266" s="103">
        <f>'Other Opex'!H155</f>
        <v>0</v>
      </c>
      <c r="I266" s="103">
        <f>'Other Opex'!I155</f>
        <v>0</v>
      </c>
      <c r="J266" s="103">
        <f>'Other Opex'!J155</f>
        <v>0</v>
      </c>
      <c r="K266" s="103">
        <f>'Other Opex'!K155</f>
        <v>0</v>
      </c>
      <c r="L266" s="103">
        <f>'Other Opex'!L155</f>
        <v>0</v>
      </c>
      <c r="M266" s="103">
        <f>'Other Opex'!M155</f>
        <v>0</v>
      </c>
      <c r="N266" s="103">
        <f>'Other Opex'!N155</f>
        <v>0</v>
      </c>
      <c r="O266" s="103">
        <f>'Other Opex'!O155</f>
        <v>0</v>
      </c>
      <c r="P266" s="103">
        <f>'Other Opex'!P155</f>
        <v>0</v>
      </c>
      <c r="Q266" s="103">
        <f>'Other Opex'!Q155</f>
        <v>0</v>
      </c>
      <c r="R266" s="103">
        <f>'Other Opex'!R155</f>
        <v>0</v>
      </c>
      <c r="S266" s="103">
        <f>'Other Opex'!S155</f>
        <v>0</v>
      </c>
      <c r="T266" s="103">
        <f>'Other Opex'!T155</f>
        <v>0</v>
      </c>
      <c r="U266" s="103">
        <f>'Other Opex'!U155</f>
        <v>0</v>
      </c>
      <c r="V266" s="103">
        <f>'Other Opex'!V155</f>
        <v>0</v>
      </c>
      <c r="W266" s="103">
        <f>'Other Opex'!W155</f>
        <v>0</v>
      </c>
      <c r="X266" s="103">
        <f>'Other Opex'!X155</f>
        <v>0</v>
      </c>
      <c r="Y266" s="103">
        <f>'Other Opex'!Y155</f>
        <v>0</v>
      </c>
      <c r="Z266" s="103">
        <f>'Other Opex'!Z155</f>
        <v>0</v>
      </c>
      <c r="AA266" s="103">
        <f>'Other Opex'!AA155</f>
        <v>0</v>
      </c>
      <c r="AB266" s="103">
        <f>'Other Opex'!AB155</f>
        <v>0</v>
      </c>
      <c r="AC266" s="104">
        <f>'Other Opex'!AC155</f>
        <v>0</v>
      </c>
      <c r="AE266" s="105">
        <f>'Other Opex'!AE155</f>
        <v>0</v>
      </c>
      <c r="AG266" s="105">
        <f>'Other Opex'!AG155</f>
        <v>0</v>
      </c>
      <c r="AI266" s="105">
        <f>'Other Opex'!AI155</f>
        <v>0</v>
      </c>
    </row>
    <row r="267" spans="2:35" outlineLevel="1" x14ac:dyDescent="0.25">
      <c r="B267" s="556" t="str">
        <f>'Line Items'!D$2411</f>
        <v>Other Operating Costs</v>
      </c>
      <c r="C267" s="556" t="str">
        <f>'Line Items'!D$2450</f>
        <v>Other Operating Costs: Rolling Stock Maintenance</v>
      </c>
      <c r="D267" s="139" t="str">
        <f>'Other Opex'!D156</f>
        <v>Depot: Cleaning</v>
      </c>
      <c r="E267" s="102"/>
      <c r="F267" s="140" t="str">
        <f>'Other Opex'!F156</f>
        <v>£000</v>
      </c>
      <c r="G267" s="103">
        <f>'Other Opex'!G156</f>
        <v>0</v>
      </c>
      <c r="H267" s="103">
        <f>'Other Opex'!H156</f>
        <v>0</v>
      </c>
      <c r="I267" s="103">
        <f>'Other Opex'!I156</f>
        <v>0</v>
      </c>
      <c r="J267" s="103">
        <f>'Other Opex'!J156</f>
        <v>0</v>
      </c>
      <c r="K267" s="103">
        <f>'Other Opex'!K156</f>
        <v>0</v>
      </c>
      <c r="L267" s="103">
        <f>'Other Opex'!L156</f>
        <v>0</v>
      </c>
      <c r="M267" s="103">
        <f>'Other Opex'!M156</f>
        <v>0</v>
      </c>
      <c r="N267" s="103">
        <f>'Other Opex'!N156</f>
        <v>0</v>
      </c>
      <c r="O267" s="103">
        <f>'Other Opex'!O156</f>
        <v>0</v>
      </c>
      <c r="P267" s="103">
        <f>'Other Opex'!P156</f>
        <v>0</v>
      </c>
      <c r="Q267" s="103">
        <f>'Other Opex'!Q156</f>
        <v>0</v>
      </c>
      <c r="R267" s="103">
        <f>'Other Opex'!R156</f>
        <v>0</v>
      </c>
      <c r="S267" s="103">
        <f>'Other Opex'!S156</f>
        <v>0</v>
      </c>
      <c r="T267" s="103">
        <f>'Other Opex'!T156</f>
        <v>0</v>
      </c>
      <c r="U267" s="103">
        <f>'Other Opex'!U156</f>
        <v>0</v>
      </c>
      <c r="V267" s="103">
        <f>'Other Opex'!V156</f>
        <v>0</v>
      </c>
      <c r="W267" s="103">
        <f>'Other Opex'!W156</f>
        <v>0</v>
      </c>
      <c r="X267" s="103">
        <f>'Other Opex'!X156</f>
        <v>0</v>
      </c>
      <c r="Y267" s="103">
        <f>'Other Opex'!Y156</f>
        <v>0</v>
      </c>
      <c r="Z267" s="103">
        <f>'Other Opex'!Z156</f>
        <v>0</v>
      </c>
      <c r="AA267" s="103">
        <f>'Other Opex'!AA156</f>
        <v>0</v>
      </c>
      <c r="AB267" s="103">
        <f>'Other Opex'!AB156</f>
        <v>0</v>
      </c>
      <c r="AC267" s="104">
        <f>'Other Opex'!AC156</f>
        <v>0</v>
      </c>
      <c r="AE267" s="105">
        <f>'Other Opex'!AE156</f>
        <v>0</v>
      </c>
      <c r="AG267" s="105">
        <f>'Other Opex'!AG156</f>
        <v>0</v>
      </c>
      <c r="AI267" s="105">
        <f>'Other Opex'!AI156</f>
        <v>0</v>
      </c>
    </row>
    <row r="268" spans="2:35" outlineLevel="1" x14ac:dyDescent="0.25">
      <c r="B268" s="556" t="str">
        <f>'Line Items'!D$2411</f>
        <v>Other Operating Costs</v>
      </c>
      <c r="C268" s="556" t="str">
        <f>'Line Items'!D$2450</f>
        <v>Other Operating Costs: Rolling Stock Maintenance</v>
      </c>
      <c r="D268" s="139" t="str">
        <f>'Other Opex'!D157</f>
        <v>Depot Operating Lease Costs</v>
      </c>
      <c r="E268" s="102"/>
      <c r="F268" s="140" t="str">
        <f>'Other Opex'!F157</f>
        <v>£000</v>
      </c>
      <c r="G268" s="103">
        <f>'Other Opex'!G157</f>
        <v>0</v>
      </c>
      <c r="H268" s="103">
        <f>'Other Opex'!H157</f>
        <v>0</v>
      </c>
      <c r="I268" s="103">
        <f>'Other Opex'!I157</f>
        <v>0</v>
      </c>
      <c r="J268" s="103">
        <f>'Other Opex'!J157</f>
        <v>0</v>
      </c>
      <c r="K268" s="103">
        <f>'Other Opex'!K157</f>
        <v>0</v>
      </c>
      <c r="L268" s="103">
        <f>'Other Opex'!L157</f>
        <v>0</v>
      </c>
      <c r="M268" s="103">
        <f>'Other Opex'!M157</f>
        <v>0</v>
      </c>
      <c r="N268" s="103">
        <f>'Other Opex'!N157</f>
        <v>0</v>
      </c>
      <c r="O268" s="103">
        <f>'Other Opex'!O157</f>
        <v>0</v>
      </c>
      <c r="P268" s="103">
        <f>'Other Opex'!P157</f>
        <v>0</v>
      </c>
      <c r="Q268" s="103">
        <f>'Other Opex'!Q157</f>
        <v>0</v>
      </c>
      <c r="R268" s="103">
        <f>'Other Opex'!R157</f>
        <v>0</v>
      </c>
      <c r="S268" s="103">
        <f>'Other Opex'!S157</f>
        <v>0</v>
      </c>
      <c r="T268" s="103">
        <f>'Other Opex'!T157</f>
        <v>0</v>
      </c>
      <c r="U268" s="103">
        <f>'Other Opex'!U157</f>
        <v>0</v>
      </c>
      <c r="V268" s="103">
        <f>'Other Opex'!V157</f>
        <v>0</v>
      </c>
      <c r="W268" s="103">
        <f>'Other Opex'!W157</f>
        <v>0</v>
      </c>
      <c r="X268" s="103">
        <f>'Other Opex'!X157</f>
        <v>0</v>
      </c>
      <c r="Y268" s="103">
        <f>'Other Opex'!Y157</f>
        <v>0</v>
      </c>
      <c r="Z268" s="103">
        <f>'Other Opex'!Z157</f>
        <v>0</v>
      </c>
      <c r="AA268" s="103">
        <f>'Other Opex'!AA157</f>
        <v>0</v>
      </c>
      <c r="AB268" s="103">
        <f>'Other Opex'!AB157</f>
        <v>0</v>
      </c>
      <c r="AC268" s="104">
        <f>'Other Opex'!AC157</f>
        <v>0</v>
      </c>
      <c r="AE268" s="105">
        <f>'Other Opex'!AE157</f>
        <v>0</v>
      </c>
      <c r="AG268" s="105">
        <f>'Other Opex'!AG157</f>
        <v>0</v>
      </c>
      <c r="AI268" s="105">
        <f>'Other Opex'!AI157</f>
        <v>0</v>
      </c>
    </row>
    <row r="269" spans="2:35" outlineLevel="1" x14ac:dyDescent="0.25">
      <c r="B269" s="556" t="str">
        <f>'Line Items'!D$2411</f>
        <v>Other Operating Costs</v>
      </c>
      <c r="C269" s="556" t="str">
        <f>'Line Items'!D$2450</f>
        <v>Other Operating Costs: Rolling Stock Maintenance</v>
      </c>
      <c r="D269" s="139" t="str">
        <f>'Other Opex'!D158</f>
        <v>Stores materials</v>
      </c>
      <c r="E269" s="102"/>
      <c r="F269" s="140" t="str">
        <f>'Other Opex'!F158</f>
        <v>£000</v>
      </c>
      <c r="G269" s="103">
        <f>'Other Opex'!G158</f>
        <v>0</v>
      </c>
      <c r="H269" s="103">
        <f>'Other Opex'!H158</f>
        <v>0</v>
      </c>
      <c r="I269" s="103">
        <f>'Other Opex'!I158</f>
        <v>0</v>
      </c>
      <c r="J269" s="103">
        <f>'Other Opex'!J158</f>
        <v>0</v>
      </c>
      <c r="K269" s="103">
        <f>'Other Opex'!K158</f>
        <v>0</v>
      </c>
      <c r="L269" s="103">
        <f>'Other Opex'!L158</f>
        <v>0</v>
      </c>
      <c r="M269" s="103">
        <f>'Other Opex'!M158</f>
        <v>0</v>
      </c>
      <c r="N269" s="103">
        <f>'Other Opex'!N158</f>
        <v>0</v>
      </c>
      <c r="O269" s="103">
        <f>'Other Opex'!O158</f>
        <v>0</v>
      </c>
      <c r="P269" s="103">
        <f>'Other Opex'!P158</f>
        <v>0</v>
      </c>
      <c r="Q269" s="103">
        <f>'Other Opex'!Q158</f>
        <v>0</v>
      </c>
      <c r="R269" s="103">
        <f>'Other Opex'!R158</f>
        <v>0</v>
      </c>
      <c r="S269" s="103">
        <f>'Other Opex'!S158</f>
        <v>0</v>
      </c>
      <c r="T269" s="103">
        <f>'Other Opex'!T158</f>
        <v>0</v>
      </c>
      <c r="U269" s="103">
        <f>'Other Opex'!U158</f>
        <v>0</v>
      </c>
      <c r="V269" s="103">
        <f>'Other Opex'!V158</f>
        <v>0</v>
      </c>
      <c r="W269" s="103">
        <f>'Other Opex'!W158</f>
        <v>0</v>
      </c>
      <c r="X269" s="103">
        <f>'Other Opex'!X158</f>
        <v>0</v>
      </c>
      <c r="Y269" s="103">
        <f>'Other Opex'!Y158</f>
        <v>0</v>
      </c>
      <c r="Z269" s="103">
        <f>'Other Opex'!Z158</f>
        <v>0</v>
      </c>
      <c r="AA269" s="103">
        <f>'Other Opex'!AA158</f>
        <v>0</v>
      </c>
      <c r="AB269" s="103">
        <f>'Other Opex'!AB158</f>
        <v>0</v>
      </c>
      <c r="AC269" s="104">
        <f>'Other Opex'!AC158</f>
        <v>0</v>
      </c>
      <c r="AE269" s="105">
        <f>'Other Opex'!AE158</f>
        <v>0</v>
      </c>
      <c r="AG269" s="105">
        <f>'Other Opex'!AG158</f>
        <v>0</v>
      </c>
      <c r="AI269" s="105">
        <f>'Other Opex'!AI158</f>
        <v>0</v>
      </c>
    </row>
    <row r="270" spans="2:35" outlineLevel="1" x14ac:dyDescent="0.25">
      <c r="B270" s="556" t="str">
        <f>'Line Items'!D$2411</f>
        <v>Other Operating Costs</v>
      </c>
      <c r="C270" s="556" t="str">
        <f>'Line Items'!D$2450</f>
        <v>Other Operating Costs: Rolling Stock Maintenance</v>
      </c>
      <c r="D270" s="139" t="str">
        <f>'Other Opex'!D159</f>
        <v>Third party stores materials</v>
      </c>
      <c r="E270" s="102"/>
      <c r="F270" s="140" t="str">
        <f>'Other Opex'!F159</f>
        <v>£000</v>
      </c>
      <c r="G270" s="103">
        <f>'Other Opex'!G159</f>
        <v>0</v>
      </c>
      <c r="H270" s="103">
        <f>'Other Opex'!H159</f>
        <v>0</v>
      </c>
      <c r="I270" s="103">
        <f>'Other Opex'!I159</f>
        <v>0</v>
      </c>
      <c r="J270" s="103">
        <f>'Other Opex'!J159</f>
        <v>0</v>
      </c>
      <c r="K270" s="103">
        <f>'Other Opex'!K159</f>
        <v>0</v>
      </c>
      <c r="L270" s="103">
        <f>'Other Opex'!L159</f>
        <v>0</v>
      </c>
      <c r="M270" s="103">
        <f>'Other Opex'!M159</f>
        <v>0</v>
      </c>
      <c r="N270" s="103">
        <f>'Other Opex'!N159</f>
        <v>0</v>
      </c>
      <c r="O270" s="103">
        <f>'Other Opex'!O159</f>
        <v>0</v>
      </c>
      <c r="P270" s="103">
        <f>'Other Opex'!P159</f>
        <v>0</v>
      </c>
      <c r="Q270" s="103">
        <f>'Other Opex'!Q159</f>
        <v>0</v>
      </c>
      <c r="R270" s="103">
        <f>'Other Opex'!R159</f>
        <v>0</v>
      </c>
      <c r="S270" s="103">
        <f>'Other Opex'!S159</f>
        <v>0</v>
      </c>
      <c r="T270" s="103">
        <f>'Other Opex'!T159</f>
        <v>0</v>
      </c>
      <c r="U270" s="103">
        <f>'Other Opex'!U159</f>
        <v>0</v>
      </c>
      <c r="V270" s="103">
        <f>'Other Opex'!V159</f>
        <v>0</v>
      </c>
      <c r="W270" s="103">
        <f>'Other Opex'!W159</f>
        <v>0</v>
      </c>
      <c r="X270" s="103">
        <f>'Other Opex'!X159</f>
        <v>0</v>
      </c>
      <c r="Y270" s="103">
        <f>'Other Opex'!Y159</f>
        <v>0</v>
      </c>
      <c r="Z270" s="103">
        <f>'Other Opex'!Z159</f>
        <v>0</v>
      </c>
      <c r="AA270" s="103">
        <f>'Other Opex'!AA159</f>
        <v>0</v>
      </c>
      <c r="AB270" s="103">
        <f>'Other Opex'!AB159</f>
        <v>0</v>
      </c>
      <c r="AC270" s="104">
        <f>'Other Opex'!AC159</f>
        <v>0</v>
      </c>
      <c r="AE270" s="105">
        <f>'Other Opex'!AE159</f>
        <v>0</v>
      </c>
      <c r="AG270" s="105">
        <f>'Other Opex'!AG159</f>
        <v>0</v>
      </c>
      <c r="AI270" s="105">
        <f>'Other Opex'!AI159</f>
        <v>0</v>
      </c>
    </row>
    <row r="271" spans="2:35" outlineLevel="1" x14ac:dyDescent="0.25">
      <c r="B271" s="556" t="str">
        <f>'Line Items'!D$2411</f>
        <v>Other Operating Costs</v>
      </c>
      <c r="C271" s="556" t="str">
        <f>'Line Items'!D$2450</f>
        <v>Other Operating Costs: Rolling Stock Maintenance</v>
      </c>
      <c r="D271" s="139" t="str">
        <f>'Other Opex'!D160</f>
        <v>Cost of Goods Sold: Materials</v>
      </c>
      <c r="E271" s="102"/>
      <c r="F271" s="140" t="str">
        <f>'Other Opex'!F160</f>
        <v>£000</v>
      </c>
      <c r="G271" s="103">
        <f>'Other Opex'!G160</f>
        <v>0</v>
      </c>
      <c r="H271" s="103">
        <f>'Other Opex'!H160</f>
        <v>0</v>
      </c>
      <c r="I271" s="103">
        <f>'Other Opex'!I160</f>
        <v>0</v>
      </c>
      <c r="J271" s="103">
        <f>'Other Opex'!J160</f>
        <v>0</v>
      </c>
      <c r="K271" s="103">
        <f>'Other Opex'!K160</f>
        <v>0</v>
      </c>
      <c r="L271" s="103">
        <f>'Other Opex'!L160</f>
        <v>0</v>
      </c>
      <c r="M271" s="103">
        <f>'Other Opex'!M160</f>
        <v>0</v>
      </c>
      <c r="N271" s="103">
        <f>'Other Opex'!N160</f>
        <v>0</v>
      </c>
      <c r="O271" s="103">
        <f>'Other Opex'!O160</f>
        <v>0</v>
      </c>
      <c r="P271" s="103">
        <f>'Other Opex'!P160</f>
        <v>0</v>
      </c>
      <c r="Q271" s="103">
        <f>'Other Opex'!Q160</f>
        <v>0</v>
      </c>
      <c r="R271" s="103">
        <f>'Other Opex'!R160</f>
        <v>0</v>
      </c>
      <c r="S271" s="103">
        <f>'Other Opex'!S160</f>
        <v>0</v>
      </c>
      <c r="T271" s="103">
        <f>'Other Opex'!T160</f>
        <v>0</v>
      </c>
      <c r="U271" s="103">
        <f>'Other Opex'!U160</f>
        <v>0</v>
      </c>
      <c r="V271" s="103">
        <f>'Other Opex'!V160</f>
        <v>0</v>
      </c>
      <c r="W271" s="103">
        <f>'Other Opex'!W160</f>
        <v>0</v>
      </c>
      <c r="X271" s="103">
        <f>'Other Opex'!X160</f>
        <v>0</v>
      </c>
      <c r="Y271" s="103">
        <f>'Other Opex'!Y160</f>
        <v>0</v>
      </c>
      <c r="Z271" s="103">
        <f>'Other Opex'!Z160</f>
        <v>0</v>
      </c>
      <c r="AA271" s="103">
        <f>'Other Opex'!AA160</f>
        <v>0</v>
      </c>
      <c r="AB271" s="103">
        <f>'Other Opex'!AB160</f>
        <v>0</v>
      </c>
      <c r="AC271" s="104">
        <f>'Other Opex'!AC160</f>
        <v>0</v>
      </c>
      <c r="AE271" s="105">
        <f>'Other Opex'!AE160</f>
        <v>0</v>
      </c>
      <c r="AG271" s="105">
        <f>'Other Opex'!AG160</f>
        <v>0</v>
      </c>
      <c r="AI271" s="105">
        <f>'Other Opex'!AI160</f>
        <v>0</v>
      </c>
    </row>
    <row r="272" spans="2:35" outlineLevel="1" x14ac:dyDescent="0.25">
      <c r="B272" s="556" t="str">
        <f>'Line Items'!D$2411</f>
        <v>Other Operating Costs</v>
      </c>
      <c r="C272" s="556" t="str">
        <f>'Line Items'!D$2450</f>
        <v>Other Operating Costs: Rolling Stock Maintenance</v>
      </c>
      <c r="D272" s="139" t="str">
        <f>'Other Opex'!D161</f>
        <v>Cost of Goods Sold: Fuel</v>
      </c>
      <c r="E272" s="102"/>
      <c r="F272" s="140" t="str">
        <f>'Other Opex'!F161</f>
        <v>£000</v>
      </c>
      <c r="G272" s="103">
        <f>'Other Opex'!G161</f>
        <v>0</v>
      </c>
      <c r="H272" s="103">
        <f>'Other Opex'!H161</f>
        <v>0</v>
      </c>
      <c r="I272" s="103">
        <f>'Other Opex'!I161</f>
        <v>0</v>
      </c>
      <c r="J272" s="103">
        <f>'Other Opex'!J161</f>
        <v>0</v>
      </c>
      <c r="K272" s="103">
        <f>'Other Opex'!K161</f>
        <v>0</v>
      </c>
      <c r="L272" s="103">
        <f>'Other Opex'!L161</f>
        <v>0</v>
      </c>
      <c r="M272" s="103">
        <f>'Other Opex'!M161</f>
        <v>0</v>
      </c>
      <c r="N272" s="103">
        <f>'Other Opex'!N161</f>
        <v>0</v>
      </c>
      <c r="O272" s="103">
        <f>'Other Opex'!O161</f>
        <v>0</v>
      </c>
      <c r="P272" s="103">
        <f>'Other Opex'!P161</f>
        <v>0</v>
      </c>
      <c r="Q272" s="103">
        <f>'Other Opex'!Q161</f>
        <v>0</v>
      </c>
      <c r="R272" s="103">
        <f>'Other Opex'!R161</f>
        <v>0</v>
      </c>
      <c r="S272" s="103">
        <f>'Other Opex'!S161</f>
        <v>0</v>
      </c>
      <c r="T272" s="103">
        <f>'Other Opex'!T161</f>
        <v>0</v>
      </c>
      <c r="U272" s="103">
        <f>'Other Opex'!U161</f>
        <v>0</v>
      </c>
      <c r="V272" s="103">
        <f>'Other Opex'!V161</f>
        <v>0</v>
      </c>
      <c r="W272" s="103">
        <f>'Other Opex'!W161</f>
        <v>0</v>
      </c>
      <c r="X272" s="103">
        <f>'Other Opex'!X161</f>
        <v>0</v>
      </c>
      <c r="Y272" s="103">
        <f>'Other Opex'!Y161</f>
        <v>0</v>
      </c>
      <c r="Z272" s="103">
        <f>'Other Opex'!Z161</f>
        <v>0</v>
      </c>
      <c r="AA272" s="103">
        <f>'Other Opex'!AA161</f>
        <v>0</v>
      </c>
      <c r="AB272" s="103">
        <f>'Other Opex'!AB161</f>
        <v>0</v>
      </c>
      <c r="AC272" s="104">
        <f>'Other Opex'!AC161</f>
        <v>0</v>
      </c>
      <c r="AE272" s="105">
        <f>'Other Opex'!AE161</f>
        <v>0</v>
      </c>
      <c r="AG272" s="105">
        <f>'Other Opex'!AG161</f>
        <v>0</v>
      </c>
      <c r="AI272" s="105">
        <f>'Other Opex'!AI161</f>
        <v>0</v>
      </c>
    </row>
    <row r="273" spans="2:35" outlineLevel="1" x14ac:dyDescent="0.25">
      <c r="B273" s="556" t="str">
        <f>'Line Items'!D$2411</f>
        <v>Other Operating Costs</v>
      </c>
      <c r="C273" s="556" t="str">
        <f>'Line Items'!D$2450</f>
        <v>Other Operating Costs: Rolling Stock Maintenance</v>
      </c>
      <c r="D273" s="139" t="str">
        <f>'Other Opex'!D162</f>
        <v>Cost of Goods Sold: Contractors</v>
      </c>
      <c r="E273" s="102"/>
      <c r="F273" s="140" t="str">
        <f>'Other Opex'!F162</f>
        <v>£000</v>
      </c>
      <c r="G273" s="103">
        <f>'Other Opex'!G162</f>
        <v>0</v>
      </c>
      <c r="H273" s="103">
        <f>'Other Opex'!H162</f>
        <v>0</v>
      </c>
      <c r="I273" s="103">
        <f>'Other Opex'!I162</f>
        <v>0</v>
      </c>
      <c r="J273" s="103">
        <f>'Other Opex'!J162</f>
        <v>0</v>
      </c>
      <c r="K273" s="103">
        <f>'Other Opex'!K162</f>
        <v>0</v>
      </c>
      <c r="L273" s="103">
        <f>'Other Opex'!L162</f>
        <v>0</v>
      </c>
      <c r="M273" s="103">
        <f>'Other Opex'!M162</f>
        <v>0</v>
      </c>
      <c r="N273" s="103">
        <f>'Other Opex'!N162</f>
        <v>0</v>
      </c>
      <c r="O273" s="103">
        <f>'Other Opex'!O162</f>
        <v>0</v>
      </c>
      <c r="P273" s="103">
        <f>'Other Opex'!P162</f>
        <v>0</v>
      </c>
      <c r="Q273" s="103">
        <f>'Other Opex'!Q162</f>
        <v>0</v>
      </c>
      <c r="R273" s="103">
        <f>'Other Opex'!R162</f>
        <v>0</v>
      </c>
      <c r="S273" s="103">
        <f>'Other Opex'!S162</f>
        <v>0</v>
      </c>
      <c r="T273" s="103">
        <f>'Other Opex'!T162</f>
        <v>0</v>
      </c>
      <c r="U273" s="103">
        <f>'Other Opex'!U162</f>
        <v>0</v>
      </c>
      <c r="V273" s="103">
        <f>'Other Opex'!V162</f>
        <v>0</v>
      </c>
      <c r="W273" s="103">
        <f>'Other Opex'!W162</f>
        <v>0</v>
      </c>
      <c r="X273" s="103">
        <f>'Other Opex'!X162</f>
        <v>0</v>
      </c>
      <c r="Y273" s="103">
        <f>'Other Opex'!Y162</f>
        <v>0</v>
      </c>
      <c r="Z273" s="103">
        <f>'Other Opex'!Z162</f>
        <v>0</v>
      </c>
      <c r="AA273" s="103">
        <f>'Other Opex'!AA162</f>
        <v>0</v>
      </c>
      <c r="AB273" s="103">
        <f>'Other Opex'!AB162</f>
        <v>0</v>
      </c>
      <c r="AC273" s="104">
        <f>'Other Opex'!AC162</f>
        <v>0</v>
      </c>
      <c r="AE273" s="105">
        <f>'Other Opex'!AE162</f>
        <v>0</v>
      </c>
      <c r="AG273" s="105">
        <f>'Other Opex'!AG162</f>
        <v>0</v>
      </c>
      <c r="AI273" s="105">
        <f>'Other Opex'!AI162</f>
        <v>0</v>
      </c>
    </row>
    <row r="274" spans="2:35" outlineLevel="1" x14ac:dyDescent="0.25">
      <c r="B274" s="556" t="str">
        <f>'Line Items'!D$2411</f>
        <v>Other Operating Costs</v>
      </c>
      <c r="C274" s="556" t="str">
        <f>'Line Items'!D$2450</f>
        <v>Other Operating Costs: Rolling Stock Maintenance</v>
      </c>
      <c r="D274" s="139" t="str">
        <f>'Other Opex'!D163</f>
        <v>ROSCO Insurance</v>
      </c>
      <c r="E274" s="102"/>
      <c r="F274" s="140" t="str">
        <f>'Other Opex'!F163</f>
        <v>£000</v>
      </c>
      <c r="G274" s="103">
        <f>'Other Opex'!G163</f>
        <v>0</v>
      </c>
      <c r="H274" s="103">
        <f>'Other Opex'!H163</f>
        <v>0</v>
      </c>
      <c r="I274" s="103">
        <f>'Other Opex'!I163</f>
        <v>0</v>
      </c>
      <c r="J274" s="103">
        <f>'Other Opex'!J163</f>
        <v>0</v>
      </c>
      <c r="K274" s="103">
        <f>'Other Opex'!K163</f>
        <v>0</v>
      </c>
      <c r="L274" s="103">
        <f>'Other Opex'!L163</f>
        <v>0</v>
      </c>
      <c r="M274" s="103">
        <f>'Other Opex'!M163</f>
        <v>0</v>
      </c>
      <c r="N274" s="103">
        <f>'Other Opex'!N163</f>
        <v>0</v>
      </c>
      <c r="O274" s="103">
        <f>'Other Opex'!O163</f>
        <v>0</v>
      </c>
      <c r="P274" s="103">
        <f>'Other Opex'!P163</f>
        <v>0</v>
      </c>
      <c r="Q274" s="103">
        <f>'Other Opex'!Q163</f>
        <v>0</v>
      </c>
      <c r="R274" s="103">
        <f>'Other Opex'!R163</f>
        <v>0</v>
      </c>
      <c r="S274" s="103">
        <f>'Other Opex'!S163</f>
        <v>0</v>
      </c>
      <c r="T274" s="103">
        <f>'Other Opex'!T163</f>
        <v>0</v>
      </c>
      <c r="U274" s="103">
        <f>'Other Opex'!U163</f>
        <v>0</v>
      </c>
      <c r="V274" s="103">
        <f>'Other Opex'!V163</f>
        <v>0</v>
      </c>
      <c r="W274" s="103">
        <f>'Other Opex'!W163</f>
        <v>0</v>
      </c>
      <c r="X274" s="103">
        <f>'Other Opex'!X163</f>
        <v>0</v>
      </c>
      <c r="Y274" s="103">
        <f>'Other Opex'!Y163</f>
        <v>0</v>
      </c>
      <c r="Z274" s="103">
        <f>'Other Opex'!Z163</f>
        <v>0</v>
      </c>
      <c r="AA274" s="103">
        <f>'Other Opex'!AA163</f>
        <v>0</v>
      </c>
      <c r="AB274" s="103">
        <f>'Other Opex'!AB163</f>
        <v>0</v>
      </c>
      <c r="AC274" s="104">
        <f>'Other Opex'!AC163</f>
        <v>0</v>
      </c>
      <c r="AE274" s="105">
        <f>'Other Opex'!AE163</f>
        <v>0</v>
      </c>
      <c r="AG274" s="105">
        <f>'Other Opex'!AG163</f>
        <v>0</v>
      </c>
      <c r="AI274" s="105">
        <f>'Other Opex'!AI163</f>
        <v>0</v>
      </c>
    </row>
    <row r="275" spans="2:35" outlineLevel="1" x14ac:dyDescent="0.25">
      <c r="B275" s="556" t="str">
        <f>'Line Items'!D$2411</f>
        <v>Other Operating Costs</v>
      </c>
      <c r="C275" s="556" t="str">
        <f>'Line Items'!D$2450</f>
        <v>Other Operating Costs: Rolling Stock Maintenance</v>
      </c>
      <c r="D275" s="139" t="str">
        <f>'Other Opex'!D164</f>
        <v>Other Rolling Stock Maintenance Costs</v>
      </c>
      <c r="E275" s="102"/>
      <c r="F275" s="140" t="str">
        <f>'Other Opex'!F164</f>
        <v>£000</v>
      </c>
      <c r="G275" s="103">
        <f>'Other Opex'!G164</f>
        <v>0</v>
      </c>
      <c r="H275" s="103">
        <f>'Other Opex'!H164</f>
        <v>0</v>
      </c>
      <c r="I275" s="103">
        <f>'Other Opex'!I164</f>
        <v>0</v>
      </c>
      <c r="J275" s="103">
        <f>'Other Opex'!J164</f>
        <v>0</v>
      </c>
      <c r="K275" s="103">
        <f>'Other Opex'!K164</f>
        <v>0</v>
      </c>
      <c r="L275" s="103">
        <f>'Other Opex'!L164</f>
        <v>0</v>
      </c>
      <c r="M275" s="103">
        <f>'Other Opex'!M164</f>
        <v>0</v>
      </c>
      <c r="N275" s="103">
        <f>'Other Opex'!N164</f>
        <v>0</v>
      </c>
      <c r="O275" s="103">
        <f>'Other Opex'!O164</f>
        <v>0</v>
      </c>
      <c r="P275" s="103">
        <f>'Other Opex'!P164</f>
        <v>0</v>
      </c>
      <c r="Q275" s="103">
        <f>'Other Opex'!Q164</f>
        <v>0</v>
      </c>
      <c r="R275" s="103">
        <f>'Other Opex'!R164</f>
        <v>0</v>
      </c>
      <c r="S275" s="103">
        <f>'Other Opex'!S164</f>
        <v>0</v>
      </c>
      <c r="T275" s="103">
        <f>'Other Opex'!T164</f>
        <v>0</v>
      </c>
      <c r="U275" s="103">
        <f>'Other Opex'!U164</f>
        <v>0</v>
      </c>
      <c r="V275" s="103">
        <f>'Other Opex'!V164</f>
        <v>0</v>
      </c>
      <c r="W275" s="103">
        <f>'Other Opex'!W164</f>
        <v>0</v>
      </c>
      <c r="X275" s="103">
        <f>'Other Opex'!X164</f>
        <v>0</v>
      </c>
      <c r="Y275" s="103">
        <f>'Other Opex'!Y164</f>
        <v>0</v>
      </c>
      <c r="Z275" s="103">
        <f>'Other Opex'!Z164</f>
        <v>0</v>
      </c>
      <c r="AA275" s="103">
        <f>'Other Opex'!AA164</f>
        <v>0</v>
      </c>
      <c r="AB275" s="103">
        <f>'Other Opex'!AB164</f>
        <v>0</v>
      </c>
      <c r="AC275" s="104">
        <f>'Other Opex'!AC164</f>
        <v>0</v>
      </c>
      <c r="AE275" s="105">
        <f>'Other Opex'!AE164</f>
        <v>0</v>
      </c>
      <c r="AG275" s="105">
        <f>'Other Opex'!AG164</f>
        <v>0</v>
      </c>
      <c r="AI275" s="105">
        <f>'Other Opex'!AI164</f>
        <v>0</v>
      </c>
    </row>
    <row r="276" spans="2:35" outlineLevel="1" x14ac:dyDescent="0.25">
      <c r="B276" s="556" t="str">
        <f>'Line Items'!D$2411</f>
        <v>Other Operating Costs</v>
      </c>
      <c r="C276" s="556" t="str">
        <f>'Line Items'!D$2450</f>
        <v>Other Operating Costs: Rolling Stock Maintenance</v>
      </c>
      <c r="D276" s="139" t="str">
        <f>'Other Opex'!D165</f>
        <v>Track maintenance</v>
      </c>
      <c r="E276" s="102"/>
      <c r="F276" s="140" t="str">
        <f>'Other Opex'!F165</f>
        <v>£000</v>
      </c>
      <c r="G276" s="103">
        <f>'Other Opex'!G165</f>
        <v>0</v>
      </c>
      <c r="H276" s="103">
        <f>'Other Opex'!H165</f>
        <v>0</v>
      </c>
      <c r="I276" s="103">
        <f>'Other Opex'!I165</f>
        <v>0</v>
      </c>
      <c r="J276" s="103">
        <f>'Other Opex'!J165</f>
        <v>0</v>
      </c>
      <c r="K276" s="103">
        <f>'Other Opex'!K165</f>
        <v>0</v>
      </c>
      <c r="L276" s="103">
        <f>'Other Opex'!L165</f>
        <v>0</v>
      </c>
      <c r="M276" s="103">
        <f>'Other Opex'!M165</f>
        <v>0</v>
      </c>
      <c r="N276" s="103">
        <f>'Other Opex'!N165</f>
        <v>0</v>
      </c>
      <c r="O276" s="103">
        <f>'Other Opex'!O165</f>
        <v>0</v>
      </c>
      <c r="P276" s="103">
        <f>'Other Opex'!P165</f>
        <v>0</v>
      </c>
      <c r="Q276" s="103">
        <f>'Other Opex'!Q165</f>
        <v>0</v>
      </c>
      <c r="R276" s="103">
        <f>'Other Opex'!R165</f>
        <v>0</v>
      </c>
      <c r="S276" s="103">
        <f>'Other Opex'!S165</f>
        <v>0</v>
      </c>
      <c r="T276" s="103">
        <f>'Other Opex'!T165</f>
        <v>0</v>
      </c>
      <c r="U276" s="103">
        <f>'Other Opex'!U165</f>
        <v>0</v>
      </c>
      <c r="V276" s="103">
        <f>'Other Opex'!V165</f>
        <v>0</v>
      </c>
      <c r="W276" s="103">
        <f>'Other Opex'!W165</f>
        <v>0</v>
      </c>
      <c r="X276" s="103">
        <f>'Other Opex'!X165</f>
        <v>0</v>
      </c>
      <c r="Y276" s="103">
        <f>'Other Opex'!Y165</f>
        <v>0</v>
      </c>
      <c r="Z276" s="103">
        <f>'Other Opex'!Z165</f>
        <v>0</v>
      </c>
      <c r="AA276" s="103">
        <f>'Other Opex'!AA165</f>
        <v>0</v>
      </c>
      <c r="AB276" s="103">
        <f>'Other Opex'!AB165</f>
        <v>0</v>
      </c>
      <c r="AC276" s="104">
        <f>'Other Opex'!AC165</f>
        <v>0</v>
      </c>
      <c r="AE276" s="105">
        <f>'Other Opex'!AE165</f>
        <v>0</v>
      </c>
      <c r="AG276" s="105">
        <f>'Other Opex'!AG165</f>
        <v>0</v>
      </c>
      <c r="AI276" s="105">
        <f>'Other Opex'!AI165</f>
        <v>0</v>
      </c>
    </row>
    <row r="277" spans="2:35" outlineLevel="1" x14ac:dyDescent="0.25">
      <c r="B277" s="556" t="str">
        <f>'Line Items'!D$2411</f>
        <v>Other Operating Costs</v>
      </c>
      <c r="C277" s="556" t="str">
        <f>'Line Items'!D$2450</f>
        <v>Other Operating Costs: Rolling Stock Maintenance</v>
      </c>
      <c r="D277" s="139" t="str">
        <f>'Other Opex'!D166</f>
        <v>Technical and Engineering Support</v>
      </c>
      <c r="E277" s="102"/>
      <c r="F277" s="140" t="str">
        <f>'Other Opex'!F166</f>
        <v>£000</v>
      </c>
      <c r="G277" s="103">
        <f>'Other Opex'!G166</f>
        <v>0</v>
      </c>
      <c r="H277" s="103">
        <f>'Other Opex'!H166</f>
        <v>0</v>
      </c>
      <c r="I277" s="103">
        <f>'Other Opex'!I166</f>
        <v>0</v>
      </c>
      <c r="J277" s="103">
        <f>'Other Opex'!J166</f>
        <v>0</v>
      </c>
      <c r="K277" s="103">
        <f>'Other Opex'!K166</f>
        <v>0</v>
      </c>
      <c r="L277" s="103">
        <f>'Other Opex'!L166</f>
        <v>0</v>
      </c>
      <c r="M277" s="103">
        <f>'Other Opex'!M166</f>
        <v>0</v>
      </c>
      <c r="N277" s="103">
        <f>'Other Opex'!N166</f>
        <v>0</v>
      </c>
      <c r="O277" s="103">
        <f>'Other Opex'!O166</f>
        <v>0</v>
      </c>
      <c r="P277" s="103">
        <f>'Other Opex'!P166</f>
        <v>0</v>
      </c>
      <c r="Q277" s="103">
        <f>'Other Opex'!Q166</f>
        <v>0</v>
      </c>
      <c r="R277" s="103">
        <f>'Other Opex'!R166</f>
        <v>0</v>
      </c>
      <c r="S277" s="103">
        <f>'Other Opex'!S166</f>
        <v>0</v>
      </c>
      <c r="T277" s="103">
        <f>'Other Opex'!T166</f>
        <v>0</v>
      </c>
      <c r="U277" s="103">
        <f>'Other Opex'!U166</f>
        <v>0</v>
      </c>
      <c r="V277" s="103">
        <f>'Other Opex'!V166</f>
        <v>0</v>
      </c>
      <c r="W277" s="103">
        <f>'Other Opex'!W166</f>
        <v>0</v>
      </c>
      <c r="X277" s="103">
        <f>'Other Opex'!X166</f>
        <v>0</v>
      </c>
      <c r="Y277" s="103">
        <f>'Other Opex'!Y166</f>
        <v>0</v>
      </c>
      <c r="Z277" s="103">
        <f>'Other Opex'!Z166</f>
        <v>0</v>
      </c>
      <c r="AA277" s="103">
        <f>'Other Opex'!AA166</f>
        <v>0</v>
      </c>
      <c r="AB277" s="103">
        <f>'Other Opex'!AB166</f>
        <v>0</v>
      </c>
      <c r="AC277" s="104">
        <f>'Other Opex'!AC166</f>
        <v>0</v>
      </c>
      <c r="AE277" s="105">
        <f>'Other Opex'!AE166</f>
        <v>0</v>
      </c>
      <c r="AG277" s="105">
        <f>'Other Opex'!AG166</f>
        <v>0</v>
      </c>
      <c r="AI277" s="105">
        <f>'Other Opex'!AI166</f>
        <v>0</v>
      </c>
    </row>
    <row r="278" spans="2:35" outlineLevel="1" x14ac:dyDescent="0.25">
      <c r="B278" s="556" t="str">
        <f>'Line Items'!D$2411</f>
        <v>Other Operating Costs</v>
      </c>
      <c r="C278" s="556" t="str">
        <f>'Line Items'!D$2450</f>
        <v>Other Operating Costs: Rolling Stock Maintenance</v>
      </c>
      <c r="D278" s="139" t="str">
        <f>'Other Opex'!D167</f>
        <v>CET &amp; CWM</v>
      </c>
      <c r="E278" s="102"/>
      <c r="F278" s="140" t="str">
        <f>'Other Opex'!F167</f>
        <v>£000</v>
      </c>
      <c r="G278" s="103">
        <f>'Other Opex'!G167</f>
        <v>0</v>
      </c>
      <c r="H278" s="103">
        <f>'Other Opex'!H167</f>
        <v>0</v>
      </c>
      <c r="I278" s="103">
        <f>'Other Opex'!I167</f>
        <v>0</v>
      </c>
      <c r="J278" s="103">
        <f>'Other Opex'!J167</f>
        <v>0</v>
      </c>
      <c r="K278" s="103">
        <f>'Other Opex'!K167</f>
        <v>0</v>
      </c>
      <c r="L278" s="103">
        <f>'Other Opex'!L167</f>
        <v>0</v>
      </c>
      <c r="M278" s="103">
        <f>'Other Opex'!M167</f>
        <v>0</v>
      </c>
      <c r="N278" s="103">
        <f>'Other Opex'!N167</f>
        <v>0</v>
      </c>
      <c r="O278" s="103">
        <f>'Other Opex'!O167</f>
        <v>0</v>
      </c>
      <c r="P278" s="103">
        <f>'Other Opex'!P167</f>
        <v>0</v>
      </c>
      <c r="Q278" s="103">
        <f>'Other Opex'!Q167</f>
        <v>0</v>
      </c>
      <c r="R278" s="103">
        <f>'Other Opex'!R167</f>
        <v>0</v>
      </c>
      <c r="S278" s="103">
        <f>'Other Opex'!S167</f>
        <v>0</v>
      </c>
      <c r="T278" s="103">
        <f>'Other Opex'!T167</f>
        <v>0</v>
      </c>
      <c r="U278" s="103">
        <f>'Other Opex'!U167</f>
        <v>0</v>
      </c>
      <c r="V278" s="103">
        <f>'Other Opex'!V167</f>
        <v>0</v>
      </c>
      <c r="W278" s="103">
        <f>'Other Opex'!W167</f>
        <v>0</v>
      </c>
      <c r="X278" s="103">
        <f>'Other Opex'!X167</f>
        <v>0</v>
      </c>
      <c r="Y278" s="103">
        <f>'Other Opex'!Y167</f>
        <v>0</v>
      </c>
      <c r="Z278" s="103">
        <f>'Other Opex'!Z167</f>
        <v>0</v>
      </c>
      <c r="AA278" s="103">
        <f>'Other Opex'!AA167</f>
        <v>0</v>
      </c>
      <c r="AB278" s="103">
        <f>'Other Opex'!AB167</f>
        <v>0</v>
      </c>
      <c r="AC278" s="104">
        <f>'Other Opex'!AC167</f>
        <v>0</v>
      </c>
      <c r="AE278" s="105">
        <f>'Other Opex'!AE167</f>
        <v>0</v>
      </c>
      <c r="AG278" s="105">
        <f>'Other Opex'!AG167</f>
        <v>0</v>
      </c>
      <c r="AI278" s="105">
        <f>'Other Opex'!AI167</f>
        <v>0</v>
      </c>
    </row>
    <row r="279" spans="2:35" outlineLevel="1" x14ac:dyDescent="0.25">
      <c r="B279" s="556" t="str">
        <f>'Line Items'!D$2411</f>
        <v>Other Operating Costs</v>
      </c>
      <c r="C279" s="556" t="str">
        <f>'Line Items'!D$2450</f>
        <v>Other Operating Costs: Rolling Stock Maintenance</v>
      </c>
      <c r="D279" s="139" t="str">
        <f>'Other Opex'!D168</f>
        <v>Other Rolling Stock charges</v>
      </c>
      <c r="E279" s="102"/>
      <c r="F279" s="140" t="str">
        <f>'Other Opex'!F168</f>
        <v>£000</v>
      </c>
      <c r="G279" s="103">
        <f>'Other Opex'!G168</f>
        <v>0</v>
      </c>
      <c r="H279" s="103">
        <f>'Other Opex'!H168</f>
        <v>0</v>
      </c>
      <c r="I279" s="103">
        <f>'Other Opex'!I168</f>
        <v>0</v>
      </c>
      <c r="J279" s="103">
        <f>'Other Opex'!J168</f>
        <v>0</v>
      </c>
      <c r="K279" s="103">
        <f>'Other Opex'!K168</f>
        <v>0</v>
      </c>
      <c r="L279" s="103">
        <f>'Other Opex'!L168</f>
        <v>0</v>
      </c>
      <c r="M279" s="103">
        <f>'Other Opex'!M168</f>
        <v>0</v>
      </c>
      <c r="N279" s="103">
        <f>'Other Opex'!N168</f>
        <v>0</v>
      </c>
      <c r="O279" s="103">
        <f>'Other Opex'!O168</f>
        <v>0</v>
      </c>
      <c r="P279" s="103">
        <f>'Other Opex'!P168</f>
        <v>0</v>
      </c>
      <c r="Q279" s="103">
        <f>'Other Opex'!Q168</f>
        <v>0</v>
      </c>
      <c r="R279" s="103">
        <f>'Other Opex'!R168</f>
        <v>0</v>
      </c>
      <c r="S279" s="103">
        <f>'Other Opex'!S168</f>
        <v>0</v>
      </c>
      <c r="T279" s="103">
        <f>'Other Opex'!T168</f>
        <v>0</v>
      </c>
      <c r="U279" s="103">
        <f>'Other Opex'!U168</f>
        <v>0</v>
      </c>
      <c r="V279" s="103">
        <f>'Other Opex'!V168</f>
        <v>0</v>
      </c>
      <c r="W279" s="103">
        <f>'Other Opex'!W168</f>
        <v>0</v>
      </c>
      <c r="X279" s="103">
        <f>'Other Opex'!X168</f>
        <v>0</v>
      </c>
      <c r="Y279" s="103">
        <f>'Other Opex'!Y168</f>
        <v>0</v>
      </c>
      <c r="Z279" s="103">
        <f>'Other Opex'!Z168</f>
        <v>0</v>
      </c>
      <c r="AA279" s="103">
        <f>'Other Opex'!AA168</f>
        <v>0</v>
      </c>
      <c r="AB279" s="103">
        <f>'Other Opex'!AB168</f>
        <v>0</v>
      </c>
      <c r="AC279" s="104">
        <f>'Other Opex'!AC168</f>
        <v>0</v>
      </c>
      <c r="AE279" s="105">
        <f>'Other Opex'!AE168</f>
        <v>0</v>
      </c>
      <c r="AG279" s="105">
        <f>'Other Opex'!AG168</f>
        <v>0</v>
      </c>
      <c r="AI279" s="105">
        <f>'Other Opex'!AI168</f>
        <v>0</v>
      </c>
    </row>
    <row r="280" spans="2:35" outlineLevel="1" x14ac:dyDescent="0.25">
      <c r="B280" s="556" t="str">
        <f>'Line Items'!D$2411</f>
        <v>Other Operating Costs</v>
      </c>
      <c r="C280" s="556" t="str">
        <f>'Line Items'!D$2450</f>
        <v>Other Operating Costs: Rolling Stock Maintenance</v>
      </c>
      <c r="D280" s="139" t="str">
        <f>'Other Opex'!D169</f>
        <v>Overhead Line maintenance</v>
      </c>
      <c r="E280" s="102"/>
      <c r="F280" s="140" t="str">
        <f>'Other Opex'!F169</f>
        <v>£000</v>
      </c>
      <c r="G280" s="103">
        <f>'Other Opex'!G169</f>
        <v>0</v>
      </c>
      <c r="H280" s="103">
        <f>'Other Opex'!H169</f>
        <v>0</v>
      </c>
      <c r="I280" s="103">
        <f>'Other Opex'!I169</f>
        <v>0</v>
      </c>
      <c r="J280" s="103">
        <f>'Other Opex'!J169</f>
        <v>0</v>
      </c>
      <c r="K280" s="103">
        <f>'Other Opex'!K169</f>
        <v>0</v>
      </c>
      <c r="L280" s="103">
        <f>'Other Opex'!L169</f>
        <v>0</v>
      </c>
      <c r="M280" s="103">
        <f>'Other Opex'!M169</f>
        <v>0</v>
      </c>
      <c r="N280" s="103">
        <f>'Other Opex'!N169</f>
        <v>0</v>
      </c>
      <c r="O280" s="103">
        <f>'Other Opex'!O169</f>
        <v>0</v>
      </c>
      <c r="P280" s="103">
        <f>'Other Opex'!P169</f>
        <v>0</v>
      </c>
      <c r="Q280" s="103">
        <f>'Other Opex'!Q169</f>
        <v>0</v>
      </c>
      <c r="R280" s="103">
        <f>'Other Opex'!R169</f>
        <v>0</v>
      </c>
      <c r="S280" s="103">
        <f>'Other Opex'!S169</f>
        <v>0</v>
      </c>
      <c r="T280" s="103">
        <f>'Other Opex'!T169</f>
        <v>0</v>
      </c>
      <c r="U280" s="103">
        <f>'Other Opex'!U169</f>
        <v>0</v>
      </c>
      <c r="V280" s="103">
        <f>'Other Opex'!V169</f>
        <v>0</v>
      </c>
      <c r="W280" s="103">
        <f>'Other Opex'!W169</f>
        <v>0</v>
      </c>
      <c r="X280" s="103">
        <f>'Other Opex'!X169</f>
        <v>0</v>
      </c>
      <c r="Y280" s="103">
        <f>'Other Opex'!Y169</f>
        <v>0</v>
      </c>
      <c r="Z280" s="103">
        <f>'Other Opex'!Z169</f>
        <v>0</v>
      </c>
      <c r="AA280" s="103">
        <f>'Other Opex'!AA169</f>
        <v>0</v>
      </c>
      <c r="AB280" s="103">
        <f>'Other Opex'!AB169</f>
        <v>0</v>
      </c>
      <c r="AC280" s="104">
        <f>'Other Opex'!AC169</f>
        <v>0</v>
      </c>
      <c r="AE280" s="105">
        <f>'Other Opex'!AE169</f>
        <v>0</v>
      </c>
      <c r="AG280" s="105">
        <f>'Other Opex'!AG169</f>
        <v>0</v>
      </c>
      <c r="AI280" s="105">
        <f>'Other Opex'!AI169</f>
        <v>0</v>
      </c>
    </row>
    <row r="281" spans="2:35" outlineLevel="1" x14ac:dyDescent="0.25">
      <c r="B281" s="556" t="str">
        <f>'Line Items'!D$2411</f>
        <v>Other Operating Costs</v>
      </c>
      <c r="C281" s="556" t="str">
        <f>'Line Items'!D$2450</f>
        <v>Other Operating Costs: Rolling Stock Maintenance</v>
      </c>
      <c r="D281" s="139" t="str">
        <f>'Other Opex'!D170</f>
        <v xml:space="preserve">Class 222 TSA </v>
      </c>
      <c r="E281" s="102"/>
      <c r="F281" s="140" t="str">
        <f>'Other Opex'!F170</f>
        <v>£000</v>
      </c>
      <c r="G281" s="103">
        <f>'Other Opex'!G170</f>
        <v>0</v>
      </c>
      <c r="H281" s="103">
        <f>'Other Opex'!H170</f>
        <v>0</v>
      </c>
      <c r="I281" s="103">
        <f>'Other Opex'!I170</f>
        <v>0</v>
      </c>
      <c r="J281" s="103">
        <f>'Other Opex'!J170</f>
        <v>0</v>
      </c>
      <c r="K281" s="103">
        <f>'Other Opex'!K170</f>
        <v>0</v>
      </c>
      <c r="L281" s="103">
        <f>'Other Opex'!L170</f>
        <v>0</v>
      </c>
      <c r="M281" s="103">
        <f>'Other Opex'!M170</f>
        <v>0</v>
      </c>
      <c r="N281" s="103">
        <f>'Other Opex'!N170</f>
        <v>0</v>
      </c>
      <c r="O281" s="103">
        <f>'Other Opex'!O170</f>
        <v>0</v>
      </c>
      <c r="P281" s="103">
        <f>'Other Opex'!P170</f>
        <v>0</v>
      </c>
      <c r="Q281" s="103">
        <f>'Other Opex'!Q170</f>
        <v>0</v>
      </c>
      <c r="R281" s="103">
        <f>'Other Opex'!R170</f>
        <v>0</v>
      </c>
      <c r="S281" s="103">
        <f>'Other Opex'!S170</f>
        <v>0</v>
      </c>
      <c r="T281" s="103">
        <f>'Other Opex'!T170</f>
        <v>0</v>
      </c>
      <c r="U281" s="103">
        <f>'Other Opex'!U170</f>
        <v>0</v>
      </c>
      <c r="V281" s="103">
        <f>'Other Opex'!V170</f>
        <v>0</v>
      </c>
      <c r="W281" s="103">
        <f>'Other Opex'!W170</f>
        <v>0</v>
      </c>
      <c r="X281" s="103">
        <f>'Other Opex'!X170</f>
        <v>0</v>
      </c>
      <c r="Y281" s="103">
        <f>'Other Opex'!Y170</f>
        <v>0</v>
      </c>
      <c r="Z281" s="103">
        <f>'Other Opex'!Z170</f>
        <v>0</v>
      </c>
      <c r="AA281" s="103">
        <f>'Other Opex'!AA170</f>
        <v>0</v>
      </c>
      <c r="AB281" s="103">
        <f>'Other Opex'!AB170</f>
        <v>0</v>
      </c>
      <c r="AC281" s="104">
        <f>'Other Opex'!AC170</f>
        <v>0</v>
      </c>
      <c r="AE281" s="105">
        <f>'Other Opex'!AE170</f>
        <v>0</v>
      </c>
      <c r="AG281" s="105">
        <f>'Other Opex'!AG170</f>
        <v>0</v>
      </c>
      <c r="AI281" s="105">
        <f>'Other Opex'!AI170</f>
        <v>0</v>
      </c>
    </row>
    <row r="282" spans="2:35" outlineLevel="1" x14ac:dyDescent="0.25">
      <c r="B282" s="556" t="str">
        <f>'Line Items'!D$2411</f>
        <v>Other Operating Costs</v>
      </c>
      <c r="C282" s="556" t="str">
        <f>'Line Items'!D$2450</f>
        <v>Other Operating Costs: Rolling Stock Maintenance</v>
      </c>
      <c r="D282" s="139" t="str">
        <f>'Other Opex'!D171</f>
        <v>Class 222 TSA Performance Regime</v>
      </c>
      <c r="E282" s="102"/>
      <c r="F282" s="140" t="str">
        <f>'Other Opex'!F171</f>
        <v>£000</v>
      </c>
      <c r="G282" s="103">
        <f>'Other Opex'!G171</f>
        <v>0</v>
      </c>
      <c r="H282" s="103">
        <f>'Other Opex'!H171</f>
        <v>0</v>
      </c>
      <c r="I282" s="103">
        <f>'Other Opex'!I171</f>
        <v>0</v>
      </c>
      <c r="J282" s="103">
        <f>'Other Opex'!J171</f>
        <v>0</v>
      </c>
      <c r="K282" s="103">
        <f>'Other Opex'!K171</f>
        <v>0</v>
      </c>
      <c r="L282" s="103">
        <f>'Other Opex'!L171</f>
        <v>0</v>
      </c>
      <c r="M282" s="103">
        <f>'Other Opex'!M171</f>
        <v>0</v>
      </c>
      <c r="N282" s="103">
        <f>'Other Opex'!N171</f>
        <v>0</v>
      </c>
      <c r="O282" s="103">
        <f>'Other Opex'!O171</f>
        <v>0</v>
      </c>
      <c r="P282" s="103">
        <f>'Other Opex'!P171</f>
        <v>0</v>
      </c>
      <c r="Q282" s="103">
        <f>'Other Opex'!Q171</f>
        <v>0</v>
      </c>
      <c r="R282" s="103">
        <f>'Other Opex'!R171</f>
        <v>0</v>
      </c>
      <c r="S282" s="103">
        <f>'Other Opex'!S171</f>
        <v>0</v>
      </c>
      <c r="T282" s="103">
        <f>'Other Opex'!T171</f>
        <v>0</v>
      </c>
      <c r="U282" s="103">
        <f>'Other Opex'!U171</f>
        <v>0</v>
      </c>
      <c r="V282" s="103">
        <f>'Other Opex'!V171</f>
        <v>0</v>
      </c>
      <c r="W282" s="103">
        <f>'Other Opex'!W171</f>
        <v>0</v>
      </c>
      <c r="X282" s="103">
        <f>'Other Opex'!X171</f>
        <v>0</v>
      </c>
      <c r="Y282" s="103">
        <f>'Other Opex'!Y171</f>
        <v>0</v>
      </c>
      <c r="Z282" s="103">
        <f>'Other Opex'!Z171</f>
        <v>0</v>
      </c>
      <c r="AA282" s="103">
        <f>'Other Opex'!AA171</f>
        <v>0</v>
      </c>
      <c r="AB282" s="103">
        <f>'Other Opex'!AB171</f>
        <v>0</v>
      </c>
      <c r="AC282" s="104">
        <f>'Other Opex'!AC171</f>
        <v>0</v>
      </c>
      <c r="AE282" s="105">
        <f>'Other Opex'!AE171</f>
        <v>0</v>
      </c>
      <c r="AG282" s="105">
        <f>'Other Opex'!AG171</f>
        <v>0</v>
      </c>
      <c r="AI282" s="105">
        <f>'Other Opex'!AI171</f>
        <v>0</v>
      </c>
    </row>
    <row r="283" spans="2:35" outlineLevel="1" x14ac:dyDescent="0.25">
      <c r="B283" s="556" t="str">
        <f>'Line Items'!D$2411</f>
        <v>Other Operating Costs</v>
      </c>
      <c r="C283" s="556" t="str">
        <f>'Line Items'!D$2450</f>
        <v>Other Operating Costs: Rolling Stock Maintenance</v>
      </c>
      <c r="D283" s="139" t="str">
        <f>'Other Opex'!D172</f>
        <v>[Rolling Stock Maintenance Line 31]</v>
      </c>
      <c r="E283" s="102"/>
      <c r="F283" s="140" t="str">
        <f>'Other Opex'!F172</f>
        <v>£000</v>
      </c>
      <c r="G283" s="103">
        <f>'Other Opex'!G172</f>
        <v>0</v>
      </c>
      <c r="H283" s="103">
        <f>'Other Opex'!H172</f>
        <v>0</v>
      </c>
      <c r="I283" s="103">
        <f>'Other Opex'!I172</f>
        <v>0</v>
      </c>
      <c r="J283" s="103">
        <f>'Other Opex'!J172</f>
        <v>0</v>
      </c>
      <c r="K283" s="103">
        <f>'Other Opex'!K172</f>
        <v>0</v>
      </c>
      <c r="L283" s="103">
        <f>'Other Opex'!L172</f>
        <v>0</v>
      </c>
      <c r="M283" s="103">
        <f>'Other Opex'!M172</f>
        <v>0</v>
      </c>
      <c r="N283" s="103">
        <f>'Other Opex'!N172</f>
        <v>0</v>
      </c>
      <c r="O283" s="103">
        <f>'Other Opex'!O172</f>
        <v>0</v>
      </c>
      <c r="P283" s="103">
        <f>'Other Opex'!P172</f>
        <v>0</v>
      </c>
      <c r="Q283" s="103">
        <f>'Other Opex'!Q172</f>
        <v>0</v>
      </c>
      <c r="R283" s="103">
        <f>'Other Opex'!R172</f>
        <v>0</v>
      </c>
      <c r="S283" s="103">
        <f>'Other Opex'!S172</f>
        <v>0</v>
      </c>
      <c r="T283" s="103">
        <f>'Other Opex'!T172</f>
        <v>0</v>
      </c>
      <c r="U283" s="103">
        <f>'Other Opex'!U172</f>
        <v>0</v>
      </c>
      <c r="V283" s="103">
        <f>'Other Opex'!V172</f>
        <v>0</v>
      </c>
      <c r="W283" s="103">
        <f>'Other Opex'!W172</f>
        <v>0</v>
      </c>
      <c r="X283" s="103">
        <f>'Other Opex'!X172</f>
        <v>0</v>
      </c>
      <c r="Y283" s="103">
        <f>'Other Opex'!Y172</f>
        <v>0</v>
      </c>
      <c r="Z283" s="103">
        <f>'Other Opex'!Z172</f>
        <v>0</v>
      </c>
      <c r="AA283" s="103">
        <f>'Other Opex'!AA172</f>
        <v>0</v>
      </c>
      <c r="AB283" s="103">
        <f>'Other Opex'!AB172</f>
        <v>0</v>
      </c>
      <c r="AC283" s="104">
        <f>'Other Opex'!AC172</f>
        <v>0</v>
      </c>
      <c r="AE283" s="105">
        <f>'Other Opex'!AE172</f>
        <v>0</v>
      </c>
      <c r="AG283" s="105">
        <f>'Other Opex'!AG172</f>
        <v>0</v>
      </c>
      <c r="AI283" s="105">
        <f>'Other Opex'!AI172</f>
        <v>0</v>
      </c>
    </row>
    <row r="284" spans="2:35" outlineLevel="1" x14ac:dyDescent="0.25">
      <c r="B284" s="556" t="str">
        <f>'Line Items'!D$2411</f>
        <v>Other Operating Costs</v>
      </c>
      <c r="C284" s="556" t="str">
        <f>'Line Items'!D$2450</f>
        <v>Other Operating Costs: Rolling Stock Maintenance</v>
      </c>
      <c r="D284" s="139" t="str">
        <f>'Other Opex'!D173</f>
        <v>[Rolling Stock Maintenance Line 32]</v>
      </c>
      <c r="E284" s="102"/>
      <c r="F284" s="140" t="str">
        <f>'Other Opex'!F173</f>
        <v>£000</v>
      </c>
      <c r="G284" s="103">
        <f>'Other Opex'!G173</f>
        <v>0</v>
      </c>
      <c r="H284" s="103">
        <f>'Other Opex'!H173</f>
        <v>0</v>
      </c>
      <c r="I284" s="103">
        <f>'Other Opex'!I173</f>
        <v>0</v>
      </c>
      <c r="J284" s="103">
        <f>'Other Opex'!J173</f>
        <v>0</v>
      </c>
      <c r="K284" s="103">
        <f>'Other Opex'!K173</f>
        <v>0</v>
      </c>
      <c r="L284" s="103">
        <f>'Other Opex'!L173</f>
        <v>0</v>
      </c>
      <c r="M284" s="103">
        <f>'Other Opex'!M173</f>
        <v>0</v>
      </c>
      <c r="N284" s="103">
        <f>'Other Opex'!N173</f>
        <v>0</v>
      </c>
      <c r="O284" s="103">
        <f>'Other Opex'!O173</f>
        <v>0</v>
      </c>
      <c r="P284" s="103">
        <f>'Other Opex'!P173</f>
        <v>0</v>
      </c>
      <c r="Q284" s="103">
        <f>'Other Opex'!Q173</f>
        <v>0</v>
      </c>
      <c r="R284" s="103">
        <f>'Other Opex'!R173</f>
        <v>0</v>
      </c>
      <c r="S284" s="103">
        <f>'Other Opex'!S173</f>
        <v>0</v>
      </c>
      <c r="T284" s="103">
        <f>'Other Opex'!T173</f>
        <v>0</v>
      </c>
      <c r="U284" s="103">
        <f>'Other Opex'!U173</f>
        <v>0</v>
      </c>
      <c r="V284" s="103">
        <f>'Other Opex'!V173</f>
        <v>0</v>
      </c>
      <c r="W284" s="103">
        <f>'Other Opex'!W173</f>
        <v>0</v>
      </c>
      <c r="X284" s="103">
        <f>'Other Opex'!X173</f>
        <v>0</v>
      </c>
      <c r="Y284" s="103">
        <f>'Other Opex'!Y173</f>
        <v>0</v>
      </c>
      <c r="Z284" s="103">
        <f>'Other Opex'!Z173</f>
        <v>0</v>
      </c>
      <c r="AA284" s="103">
        <f>'Other Opex'!AA173</f>
        <v>0</v>
      </c>
      <c r="AB284" s="103">
        <f>'Other Opex'!AB173</f>
        <v>0</v>
      </c>
      <c r="AC284" s="104">
        <f>'Other Opex'!AC173</f>
        <v>0</v>
      </c>
      <c r="AE284" s="105">
        <f>'Other Opex'!AE173</f>
        <v>0</v>
      </c>
      <c r="AG284" s="105">
        <f>'Other Opex'!AG173</f>
        <v>0</v>
      </c>
      <c r="AI284" s="105">
        <f>'Other Opex'!AI173</f>
        <v>0</v>
      </c>
    </row>
    <row r="285" spans="2:35" outlineLevel="1" x14ac:dyDescent="0.25">
      <c r="B285" s="556" t="str">
        <f>'Line Items'!D$2411</f>
        <v>Other Operating Costs</v>
      </c>
      <c r="C285" s="556" t="str">
        <f>'Line Items'!D$2450</f>
        <v>Other Operating Costs: Rolling Stock Maintenance</v>
      </c>
      <c r="D285" s="139" t="str">
        <f>'Other Opex'!D174</f>
        <v>[Rolling Stock Maintenance Line 33]</v>
      </c>
      <c r="E285" s="102"/>
      <c r="F285" s="140" t="str">
        <f>'Other Opex'!F174</f>
        <v>£000</v>
      </c>
      <c r="G285" s="103">
        <f>'Other Opex'!G174</f>
        <v>0</v>
      </c>
      <c r="H285" s="103">
        <f>'Other Opex'!H174</f>
        <v>0</v>
      </c>
      <c r="I285" s="103">
        <f>'Other Opex'!I174</f>
        <v>0</v>
      </c>
      <c r="J285" s="103">
        <f>'Other Opex'!J174</f>
        <v>0</v>
      </c>
      <c r="K285" s="103">
        <f>'Other Opex'!K174</f>
        <v>0</v>
      </c>
      <c r="L285" s="103">
        <f>'Other Opex'!L174</f>
        <v>0</v>
      </c>
      <c r="M285" s="103">
        <f>'Other Opex'!M174</f>
        <v>0</v>
      </c>
      <c r="N285" s="103">
        <f>'Other Opex'!N174</f>
        <v>0</v>
      </c>
      <c r="O285" s="103">
        <f>'Other Opex'!O174</f>
        <v>0</v>
      </c>
      <c r="P285" s="103">
        <f>'Other Opex'!P174</f>
        <v>0</v>
      </c>
      <c r="Q285" s="103">
        <f>'Other Opex'!Q174</f>
        <v>0</v>
      </c>
      <c r="R285" s="103">
        <f>'Other Opex'!R174</f>
        <v>0</v>
      </c>
      <c r="S285" s="103">
        <f>'Other Opex'!S174</f>
        <v>0</v>
      </c>
      <c r="T285" s="103">
        <f>'Other Opex'!T174</f>
        <v>0</v>
      </c>
      <c r="U285" s="103">
        <f>'Other Opex'!U174</f>
        <v>0</v>
      </c>
      <c r="V285" s="103">
        <f>'Other Opex'!V174</f>
        <v>0</v>
      </c>
      <c r="W285" s="103">
        <f>'Other Opex'!W174</f>
        <v>0</v>
      </c>
      <c r="X285" s="103">
        <f>'Other Opex'!X174</f>
        <v>0</v>
      </c>
      <c r="Y285" s="103">
        <f>'Other Opex'!Y174</f>
        <v>0</v>
      </c>
      <c r="Z285" s="103">
        <f>'Other Opex'!Z174</f>
        <v>0</v>
      </c>
      <c r="AA285" s="103">
        <f>'Other Opex'!AA174</f>
        <v>0</v>
      </c>
      <c r="AB285" s="103">
        <f>'Other Opex'!AB174</f>
        <v>0</v>
      </c>
      <c r="AC285" s="104">
        <f>'Other Opex'!AC174</f>
        <v>0</v>
      </c>
      <c r="AE285" s="105">
        <f>'Other Opex'!AE174</f>
        <v>0</v>
      </c>
      <c r="AG285" s="105">
        <f>'Other Opex'!AG174</f>
        <v>0</v>
      </c>
      <c r="AI285" s="105">
        <f>'Other Opex'!AI174</f>
        <v>0</v>
      </c>
    </row>
    <row r="286" spans="2:35" outlineLevel="1" x14ac:dyDescent="0.25">
      <c r="B286" s="556" t="str">
        <f>'Line Items'!D$2411</f>
        <v>Other Operating Costs</v>
      </c>
      <c r="C286" s="556" t="str">
        <f>'Line Items'!D$2450</f>
        <v>Other Operating Costs: Rolling Stock Maintenance</v>
      </c>
      <c r="D286" s="139" t="str">
        <f>'Other Opex'!D175</f>
        <v>[Rolling Stock Maintenance Line 34]</v>
      </c>
      <c r="E286" s="102"/>
      <c r="F286" s="140" t="str">
        <f>'Other Opex'!F175</f>
        <v>£000</v>
      </c>
      <c r="G286" s="103">
        <f>'Other Opex'!G175</f>
        <v>0</v>
      </c>
      <c r="H286" s="103">
        <f>'Other Opex'!H175</f>
        <v>0</v>
      </c>
      <c r="I286" s="103">
        <f>'Other Opex'!I175</f>
        <v>0</v>
      </c>
      <c r="J286" s="103">
        <f>'Other Opex'!J175</f>
        <v>0</v>
      </c>
      <c r="K286" s="103">
        <f>'Other Opex'!K175</f>
        <v>0</v>
      </c>
      <c r="L286" s="103">
        <f>'Other Opex'!L175</f>
        <v>0</v>
      </c>
      <c r="M286" s="103">
        <f>'Other Opex'!M175</f>
        <v>0</v>
      </c>
      <c r="N286" s="103">
        <f>'Other Opex'!N175</f>
        <v>0</v>
      </c>
      <c r="O286" s="103">
        <f>'Other Opex'!O175</f>
        <v>0</v>
      </c>
      <c r="P286" s="103">
        <f>'Other Opex'!P175</f>
        <v>0</v>
      </c>
      <c r="Q286" s="103">
        <f>'Other Opex'!Q175</f>
        <v>0</v>
      </c>
      <c r="R286" s="103">
        <f>'Other Opex'!R175</f>
        <v>0</v>
      </c>
      <c r="S286" s="103">
        <f>'Other Opex'!S175</f>
        <v>0</v>
      </c>
      <c r="T286" s="103">
        <f>'Other Opex'!T175</f>
        <v>0</v>
      </c>
      <c r="U286" s="103">
        <f>'Other Opex'!U175</f>
        <v>0</v>
      </c>
      <c r="V286" s="103">
        <f>'Other Opex'!V175</f>
        <v>0</v>
      </c>
      <c r="W286" s="103">
        <f>'Other Opex'!W175</f>
        <v>0</v>
      </c>
      <c r="X286" s="103">
        <f>'Other Opex'!X175</f>
        <v>0</v>
      </c>
      <c r="Y286" s="103">
        <f>'Other Opex'!Y175</f>
        <v>0</v>
      </c>
      <c r="Z286" s="103">
        <f>'Other Opex'!Z175</f>
        <v>0</v>
      </c>
      <c r="AA286" s="103">
        <f>'Other Opex'!AA175</f>
        <v>0</v>
      </c>
      <c r="AB286" s="103">
        <f>'Other Opex'!AB175</f>
        <v>0</v>
      </c>
      <c r="AC286" s="104">
        <f>'Other Opex'!AC175</f>
        <v>0</v>
      </c>
      <c r="AE286" s="105">
        <f>'Other Opex'!AE175</f>
        <v>0</v>
      </c>
      <c r="AG286" s="105">
        <f>'Other Opex'!AG175</f>
        <v>0</v>
      </c>
      <c r="AI286" s="105">
        <f>'Other Opex'!AI175</f>
        <v>0</v>
      </c>
    </row>
    <row r="287" spans="2:35" outlineLevel="1" x14ac:dyDescent="0.25">
      <c r="B287" s="556" t="str">
        <f>'Line Items'!D$2411</f>
        <v>Other Operating Costs</v>
      </c>
      <c r="C287" s="556" t="str">
        <f>'Line Items'!D$2450</f>
        <v>Other Operating Costs: Rolling Stock Maintenance</v>
      </c>
      <c r="D287" s="139" t="str">
        <f>'Other Opex'!D176</f>
        <v>[Rolling Stock Maintenance Line 35]</v>
      </c>
      <c r="E287" s="102"/>
      <c r="F287" s="140" t="str">
        <f>'Other Opex'!F176</f>
        <v>£000</v>
      </c>
      <c r="G287" s="103">
        <f>'Other Opex'!G176</f>
        <v>0</v>
      </c>
      <c r="H287" s="103">
        <f>'Other Opex'!H176</f>
        <v>0</v>
      </c>
      <c r="I287" s="103">
        <f>'Other Opex'!I176</f>
        <v>0</v>
      </c>
      <c r="J287" s="103">
        <f>'Other Opex'!J176</f>
        <v>0</v>
      </c>
      <c r="K287" s="103">
        <f>'Other Opex'!K176</f>
        <v>0</v>
      </c>
      <c r="L287" s="103">
        <f>'Other Opex'!L176</f>
        <v>0</v>
      </c>
      <c r="M287" s="103">
        <f>'Other Opex'!M176</f>
        <v>0</v>
      </c>
      <c r="N287" s="103">
        <f>'Other Opex'!N176</f>
        <v>0</v>
      </c>
      <c r="O287" s="103">
        <f>'Other Opex'!O176</f>
        <v>0</v>
      </c>
      <c r="P287" s="103">
        <f>'Other Opex'!P176</f>
        <v>0</v>
      </c>
      <c r="Q287" s="103">
        <f>'Other Opex'!Q176</f>
        <v>0</v>
      </c>
      <c r="R287" s="103">
        <f>'Other Opex'!R176</f>
        <v>0</v>
      </c>
      <c r="S287" s="103">
        <f>'Other Opex'!S176</f>
        <v>0</v>
      </c>
      <c r="T287" s="103">
        <f>'Other Opex'!T176</f>
        <v>0</v>
      </c>
      <c r="U287" s="103">
        <f>'Other Opex'!U176</f>
        <v>0</v>
      </c>
      <c r="V287" s="103">
        <f>'Other Opex'!V176</f>
        <v>0</v>
      </c>
      <c r="W287" s="103">
        <f>'Other Opex'!W176</f>
        <v>0</v>
      </c>
      <c r="X287" s="103">
        <f>'Other Opex'!X176</f>
        <v>0</v>
      </c>
      <c r="Y287" s="103">
        <f>'Other Opex'!Y176</f>
        <v>0</v>
      </c>
      <c r="Z287" s="103">
        <f>'Other Opex'!Z176</f>
        <v>0</v>
      </c>
      <c r="AA287" s="103">
        <f>'Other Opex'!AA176</f>
        <v>0</v>
      </c>
      <c r="AB287" s="103">
        <f>'Other Opex'!AB176</f>
        <v>0</v>
      </c>
      <c r="AC287" s="104">
        <f>'Other Opex'!AC176</f>
        <v>0</v>
      </c>
      <c r="AE287" s="105">
        <f>'Other Opex'!AE176</f>
        <v>0</v>
      </c>
      <c r="AG287" s="105">
        <f>'Other Opex'!AG176</f>
        <v>0</v>
      </c>
      <c r="AI287" s="105">
        <f>'Other Opex'!AI176</f>
        <v>0</v>
      </c>
    </row>
    <row r="288" spans="2:35" outlineLevel="1" x14ac:dyDescent="0.25">
      <c r="B288" s="556" t="str">
        <f>'Line Items'!D$2411</f>
        <v>Other Operating Costs</v>
      </c>
      <c r="C288" s="556" t="str">
        <f>'Line Items'!D$2450</f>
        <v>Other Operating Costs: Rolling Stock Maintenance</v>
      </c>
      <c r="D288" s="139" t="str">
        <f>'Other Opex'!D177</f>
        <v>[Rolling Stock Maintenance Line 36]</v>
      </c>
      <c r="E288" s="102"/>
      <c r="F288" s="140" t="str">
        <f>'Other Opex'!F177</f>
        <v>£000</v>
      </c>
      <c r="G288" s="103">
        <f>'Other Opex'!G177</f>
        <v>0</v>
      </c>
      <c r="H288" s="103">
        <f>'Other Opex'!H177</f>
        <v>0</v>
      </c>
      <c r="I288" s="103">
        <f>'Other Opex'!I177</f>
        <v>0</v>
      </c>
      <c r="J288" s="103">
        <f>'Other Opex'!J177</f>
        <v>0</v>
      </c>
      <c r="K288" s="103">
        <f>'Other Opex'!K177</f>
        <v>0</v>
      </c>
      <c r="L288" s="103">
        <f>'Other Opex'!L177</f>
        <v>0</v>
      </c>
      <c r="M288" s="103">
        <f>'Other Opex'!M177</f>
        <v>0</v>
      </c>
      <c r="N288" s="103">
        <f>'Other Opex'!N177</f>
        <v>0</v>
      </c>
      <c r="O288" s="103">
        <f>'Other Opex'!O177</f>
        <v>0</v>
      </c>
      <c r="P288" s="103">
        <f>'Other Opex'!P177</f>
        <v>0</v>
      </c>
      <c r="Q288" s="103">
        <f>'Other Opex'!Q177</f>
        <v>0</v>
      </c>
      <c r="R288" s="103">
        <f>'Other Opex'!R177</f>
        <v>0</v>
      </c>
      <c r="S288" s="103">
        <f>'Other Opex'!S177</f>
        <v>0</v>
      </c>
      <c r="T288" s="103">
        <f>'Other Opex'!T177</f>
        <v>0</v>
      </c>
      <c r="U288" s="103">
        <f>'Other Opex'!U177</f>
        <v>0</v>
      </c>
      <c r="V288" s="103">
        <f>'Other Opex'!V177</f>
        <v>0</v>
      </c>
      <c r="W288" s="103">
        <f>'Other Opex'!W177</f>
        <v>0</v>
      </c>
      <c r="X288" s="103">
        <f>'Other Opex'!X177</f>
        <v>0</v>
      </c>
      <c r="Y288" s="103">
        <f>'Other Opex'!Y177</f>
        <v>0</v>
      </c>
      <c r="Z288" s="103">
        <f>'Other Opex'!Z177</f>
        <v>0</v>
      </c>
      <c r="AA288" s="103">
        <f>'Other Opex'!AA177</f>
        <v>0</v>
      </c>
      <c r="AB288" s="103">
        <f>'Other Opex'!AB177</f>
        <v>0</v>
      </c>
      <c r="AC288" s="104">
        <f>'Other Opex'!AC177</f>
        <v>0</v>
      </c>
      <c r="AE288" s="105">
        <f>'Other Opex'!AE177</f>
        <v>0</v>
      </c>
      <c r="AG288" s="105">
        <f>'Other Opex'!AG177</f>
        <v>0</v>
      </c>
      <c r="AI288" s="105">
        <f>'Other Opex'!AI177</f>
        <v>0</v>
      </c>
    </row>
    <row r="289" spans="2:35" outlineLevel="1" x14ac:dyDescent="0.25">
      <c r="B289" s="556" t="str">
        <f>'Line Items'!D$2411</f>
        <v>Other Operating Costs</v>
      </c>
      <c r="C289" s="556" t="str">
        <f>'Line Items'!D$2450</f>
        <v>Other Operating Costs: Rolling Stock Maintenance</v>
      </c>
      <c r="D289" s="139" t="str">
        <f>'Other Opex'!D178</f>
        <v>[Rolling Stock Maintenance Line 37]</v>
      </c>
      <c r="E289" s="102"/>
      <c r="F289" s="140" t="str">
        <f>'Other Opex'!F178</f>
        <v>£000</v>
      </c>
      <c r="G289" s="103">
        <f>'Other Opex'!G178</f>
        <v>0</v>
      </c>
      <c r="H289" s="103">
        <f>'Other Opex'!H178</f>
        <v>0</v>
      </c>
      <c r="I289" s="103">
        <f>'Other Opex'!I178</f>
        <v>0</v>
      </c>
      <c r="J289" s="103">
        <f>'Other Opex'!J178</f>
        <v>0</v>
      </c>
      <c r="K289" s="103">
        <f>'Other Opex'!K178</f>
        <v>0</v>
      </c>
      <c r="L289" s="103">
        <f>'Other Opex'!L178</f>
        <v>0</v>
      </c>
      <c r="M289" s="103">
        <f>'Other Opex'!M178</f>
        <v>0</v>
      </c>
      <c r="N289" s="103">
        <f>'Other Opex'!N178</f>
        <v>0</v>
      </c>
      <c r="O289" s="103">
        <f>'Other Opex'!O178</f>
        <v>0</v>
      </c>
      <c r="P289" s="103">
        <f>'Other Opex'!P178</f>
        <v>0</v>
      </c>
      <c r="Q289" s="103">
        <f>'Other Opex'!Q178</f>
        <v>0</v>
      </c>
      <c r="R289" s="103">
        <f>'Other Opex'!R178</f>
        <v>0</v>
      </c>
      <c r="S289" s="103">
        <f>'Other Opex'!S178</f>
        <v>0</v>
      </c>
      <c r="T289" s="103">
        <f>'Other Opex'!T178</f>
        <v>0</v>
      </c>
      <c r="U289" s="103">
        <f>'Other Opex'!U178</f>
        <v>0</v>
      </c>
      <c r="V289" s="103">
        <f>'Other Opex'!V178</f>
        <v>0</v>
      </c>
      <c r="W289" s="103">
        <f>'Other Opex'!W178</f>
        <v>0</v>
      </c>
      <c r="X289" s="103">
        <f>'Other Opex'!X178</f>
        <v>0</v>
      </c>
      <c r="Y289" s="103">
        <f>'Other Opex'!Y178</f>
        <v>0</v>
      </c>
      <c r="Z289" s="103">
        <f>'Other Opex'!Z178</f>
        <v>0</v>
      </c>
      <c r="AA289" s="103">
        <f>'Other Opex'!AA178</f>
        <v>0</v>
      </c>
      <c r="AB289" s="103">
        <f>'Other Opex'!AB178</f>
        <v>0</v>
      </c>
      <c r="AC289" s="104">
        <f>'Other Opex'!AC178</f>
        <v>0</v>
      </c>
      <c r="AE289" s="105">
        <f>'Other Opex'!AE178</f>
        <v>0</v>
      </c>
      <c r="AG289" s="105">
        <f>'Other Opex'!AG178</f>
        <v>0</v>
      </c>
      <c r="AI289" s="105">
        <f>'Other Opex'!AI178</f>
        <v>0</v>
      </c>
    </row>
    <row r="290" spans="2:35" outlineLevel="1" x14ac:dyDescent="0.25">
      <c r="B290" s="556" t="str">
        <f>'Line Items'!D$2411</f>
        <v>Other Operating Costs</v>
      </c>
      <c r="C290" s="556" t="str">
        <f>'Line Items'!D$2450</f>
        <v>Other Operating Costs: Rolling Stock Maintenance</v>
      </c>
      <c r="D290" s="139" t="str">
        <f>'Other Opex'!D179</f>
        <v>[Rolling Stock Maintenance Line 38]</v>
      </c>
      <c r="E290" s="102"/>
      <c r="F290" s="140" t="str">
        <f>'Other Opex'!F179</f>
        <v>£000</v>
      </c>
      <c r="G290" s="103">
        <f>'Other Opex'!G179</f>
        <v>0</v>
      </c>
      <c r="H290" s="103">
        <f>'Other Opex'!H179</f>
        <v>0</v>
      </c>
      <c r="I290" s="103">
        <f>'Other Opex'!I179</f>
        <v>0</v>
      </c>
      <c r="J290" s="103">
        <f>'Other Opex'!J179</f>
        <v>0</v>
      </c>
      <c r="K290" s="103">
        <f>'Other Opex'!K179</f>
        <v>0</v>
      </c>
      <c r="L290" s="103">
        <f>'Other Opex'!L179</f>
        <v>0</v>
      </c>
      <c r="M290" s="103">
        <f>'Other Opex'!M179</f>
        <v>0</v>
      </c>
      <c r="N290" s="103">
        <f>'Other Opex'!N179</f>
        <v>0</v>
      </c>
      <c r="O290" s="103">
        <f>'Other Opex'!O179</f>
        <v>0</v>
      </c>
      <c r="P290" s="103">
        <f>'Other Opex'!P179</f>
        <v>0</v>
      </c>
      <c r="Q290" s="103">
        <f>'Other Opex'!Q179</f>
        <v>0</v>
      </c>
      <c r="R290" s="103">
        <f>'Other Opex'!R179</f>
        <v>0</v>
      </c>
      <c r="S290" s="103">
        <f>'Other Opex'!S179</f>
        <v>0</v>
      </c>
      <c r="T290" s="103">
        <f>'Other Opex'!T179</f>
        <v>0</v>
      </c>
      <c r="U290" s="103">
        <f>'Other Opex'!U179</f>
        <v>0</v>
      </c>
      <c r="V290" s="103">
        <f>'Other Opex'!V179</f>
        <v>0</v>
      </c>
      <c r="W290" s="103">
        <f>'Other Opex'!W179</f>
        <v>0</v>
      </c>
      <c r="X290" s="103">
        <f>'Other Opex'!X179</f>
        <v>0</v>
      </c>
      <c r="Y290" s="103">
        <f>'Other Opex'!Y179</f>
        <v>0</v>
      </c>
      <c r="Z290" s="103">
        <f>'Other Opex'!Z179</f>
        <v>0</v>
      </c>
      <c r="AA290" s="103">
        <f>'Other Opex'!AA179</f>
        <v>0</v>
      </c>
      <c r="AB290" s="103">
        <f>'Other Opex'!AB179</f>
        <v>0</v>
      </c>
      <c r="AC290" s="104">
        <f>'Other Opex'!AC179</f>
        <v>0</v>
      </c>
      <c r="AE290" s="105">
        <f>'Other Opex'!AE179</f>
        <v>0</v>
      </c>
      <c r="AG290" s="105">
        <f>'Other Opex'!AG179</f>
        <v>0</v>
      </c>
      <c r="AI290" s="105">
        <f>'Other Opex'!AI179</f>
        <v>0</v>
      </c>
    </row>
    <row r="291" spans="2:35" outlineLevel="1" x14ac:dyDescent="0.25">
      <c r="B291" s="556" t="str">
        <f>'Line Items'!D$2411</f>
        <v>Other Operating Costs</v>
      </c>
      <c r="C291" s="556" t="str">
        <f>'Line Items'!D$2450</f>
        <v>Other Operating Costs: Rolling Stock Maintenance</v>
      </c>
      <c r="D291" s="139" t="str">
        <f>'Other Opex'!D180</f>
        <v>[Rolling Stock Maintenance Line 39]</v>
      </c>
      <c r="E291" s="102"/>
      <c r="F291" s="140" t="str">
        <f>'Other Opex'!F180</f>
        <v>£000</v>
      </c>
      <c r="G291" s="103">
        <f>'Other Opex'!G180</f>
        <v>0</v>
      </c>
      <c r="H291" s="103">
        <f>'Other Opex'!H180</f>
        <v>0</v>
      </c>
      <c r="I291" s="103">
        <f>'Other Opex'!I180</f>
        <v>0</v>
      </c>
      <c r="J291" s="103">
        <f>'Other Opex'!J180</f>
        <v>0</v>
      </c>
      <c r="K291" s="103">
        <f>'Other Opex'!K180</f>
        <v>0</v>
      </c>
      <c r="L291" s="103">
        <f>'Other Opex'!L180</f>
        <v>0</v>
      </c>
      <c r="M291" s="103">
        <f>'Other Opex'!M180</f>
        <v>0</v>
      </c>
      <c r="N291" s="103">
        <f>'Other Opex'!N180</f>
        <v>0</v>
      </c>
      <c r="O291" s="103">
        <f>'Other Opex'!O180</f>
        <v>0</v>
      </c>
      <c r="P291" s="103">
        <f>'Other Opex'!P180</f>
        <v>0</v>
      </c>
      <c r="Q291" s="103">
        <f>'Other Opex'!Q180</f>
        <v>0</v>
      </c>
      <c r="R291" s="103">
        <f>'Other Opex'!R180</f>
        <v>0</v>
      </c>
      <c r="S291" s="103">
        <f>'Other Opex'!S180</f>
        <v>0</v>
      </c>
      <c r="T291" s="103">
        <f>'Other Opex'!T180</f>
        <v>0</v>
      </c>
      <c r="U291" s="103">
        <f>'Other Opex'!U180</f>
        <v>0</v>
      </c>
      <c r="V291" s="103">
        <f>'Other Opex'!V180</f>
        <v>0</v>
      </c>
      <c r="W291" s="103">
        <f>'Other Opex'!W180</f>
        <v>0</v>
      </c>
      <c r="X291" s="103">
        <f>'Other Opex'!X180</f>
        <v>0</v>
      </c>
      <c r="Y291" s="103">
        <f>'Other Opex'!Y180</f>
        <v>0</v>
      </c>
      <c r="Z291" s="103">
        <f>'Other Opex'!Z180</f>
        <v>0</v>
      </c>
      <c r="AA291" s="103">
        <f>'Other Opex'!AA180</f>
        <v>0</v>
      </c>
      <c r="AB291" s="103">
        <f>'Other Opex'!AB180</f>
        <v>0</v>
      </c>
      <c r="AC291" s="104">
        <f>'Other Opex'!AC180</f>
        <v>0</v>
      </c>
      <c r="AE291" s="105">
        <f>'Other Opex'!AE180</f>
        <v>0</v>
      </c>
      <c r="AG291" s="105">
        <f>'Other Opex'!AG180</f>
        <v>0</v>
      </c>
      <c r="AI291" s="105">
        <f>'Other Opex'!AI180</f>
        <v>0</v>
      </c>
    </row>
    <row r="292" spans="2:35" outlineLevel="1" x14ac:dyDescent="0.25">
      <c r="B292" s="556" t="str">
        <f>'Line Items'!D$2411</f>
        <v>Other Operating Costs</v>
      </c>
      <c r="C292" s="556" t="str">
        <f>'Line Items'!D$2450</f>
        <v>Other Operating Costs: Rolling Stock Maintenance</v>
      </c>
      <c r="D292" s="139" t="str">
        <f>'Other Opex'!D181</f>
        <v>[Rolling Stock Maintenance Line 40]</v>
      </c>
      <c r="E292" s="102"/>
      <c r="F292" s="140" t="str">
        <f>'Other Opex'!F181</f>
        <v>£000</v>
      </c>
      <c r="G292" s="103">
        <f>'Other Opex'!G181</f>
        <v>0</v>
      </c>
      <c r="H292" s="103">
        <f>'Other Opex'!H181</f>
        <v>0</v>
      </c>
      <c r="I292" s="103">
        <f>'Other Opex'!I181</f>
        <v>0</v>
      </c>
      <c r="J292" s="103">
        <f>'Other Opex'!J181</f>
        <v>0</v>
      </c>
      <c r="K292" s="103">
        <f>'Other Opex'!K181</f>
        <v>0</v>
      </c>
      <c r="L292" s="103">
        <f>'Other Opex'!L181</f>
        <v>0</v>
      </c>
      <c r="M292" s="103">
        <f>'Other Opex'!M181</f>
        <v>0</v>
      </c>
      <c r="N292" s="103">
        <f>'Other Opex'!N181</f>
        <v>0</v>
      </c>
      <c r="O292" s="103">
        <f>'Other Opex'!O181</f>
        <v>0</v>
      </c>
      <c r="P292" s="103">
        <f>'Other Opex'!P181</f>
        <v>0</v>
      </c>
      <c r="Q292" s="103">
        <f>'Other Opex'!Q181</f>
        <v>0</v>
      </c>
      <c r="R292" s="103">
        <f>'Other Opex'!R181</f>
        <v>0</v>
      </c>
      <c r="S292" s="103">
        <f>'Other Opex'!S181</f>
        <v>0</v>
      </c>
      <c r="T292" s="103">
        <f>'Other Opex'!T181</f>
        <v>0</v>
      </c>
      <c r="U292" s="103">
        <f>'Other Opex'!U181</f>
        <v>0</v>
      </c>
      <c r="V292" s="103">
        <f>'Other Opex'!V181</f>
        <v>0</v>
      </c>
      <c r="W292" s="103">
        <f>'Other Opex'!W181</f>
        <v>0</v>
      </c>
      <c r="X292" s="103">
        <f>'Other Opex'!X181</f>
        <v>0</v>
      </c>
      <c r="Y292" s="103">
        <f>'Other Opex'!Y181</f>
        <v>0</v>
      </c>
      <c r="Z292" s="103">
        <f>'Other Opex'!Z181</f>
        <v>0</v>
      </c>
      <c r="AA292" s="103">
        <f>'Other Opex'!AA181</f>
        <v>0</v>
      </c>
      <c r="AB292" s="103">
        <f>'Other Opex'!AB181</f>
        <v>0</v>
      </c>
      <c r="AC292" s="104">
        <f>'Other Opex'!AC181</f>
        <v>0</v>
      </c>
      <c r="AE292" s="105">
        <f>'Other Opex'!AE181</f>
        <v>0</v>
      </c>
      <c r="AG292" s="105">
        <f>'Other Opex'!AG181</f>
        <v>0</v>
      </c>
      <c r="AI292" s="105">
        <f>'Other Opex'!AI181</f>
        <v>0</v>
      </c>
    </row>
    <row r="293" spans="2:35" outlineLevel="1" x14ac:dyDescent="0.25">
      <c r="B293" s="556" t="str">
        <f>'Line Items'!D$2411</f>
        <v>Other Operating Costs</v>
      </c>
      <c r="C293" s="556" t="str">
        <f>'Line Items'!D$2450</f>
        <v>Other Operating Costs: Rolling Stock Maintenance</v>
      </c>
      <c r="D293" s="139" t="str">
        <f>'Other Opex'!D182</f>
        <v>[Rolling Stock Maintenance Line 41]</v>
      </c>
      <c r="E293" s="102"/>
      <c r="F293" s="140" t="str">
        <f>'Other Opex'!F182</f>
        <v>£000</v>
      </c>
      <c r="G293" s="103">
        <f>'Other Opex'!G182</f>
        <v>0</v>
      </c>
      <c r="H293" s="103">
        <f>'Other Opex'!H182</f>
        <v>0</v>
      </c>
      <c r="I293" s="103">
        <f>'Other Opex'!I182</f>
        <v>0</v>
      </c>
      <c r="J293" s="103">
        <f>'Other Opex'!J182</f>
        <v>0</v>
      </c>
      <c r="K293" s="103">
        <f>'Other Opex'!K182</f>
        <v>0</v>
      </c>
      <c r="L293" s="103">
        <f>'Other Opex'!L182</f>
        <v>0</v>
      </c>
      <c r="M293" s="103">
        <f>'Other Opex'!M182</f>
        <v>0</v>
      </c>
      <c r="N293" s="103">
        <f>'Other Opex'!N182</f>
        <v>0</v>
      </c>
      <c r="O293" s="103">
        <f>'Other Opex'!O182</f>
        <v>0</v>
      </c>
      <c r="P293" s="103">
        <f>'Other Opex'!P182</f>
        <v>0</v>
      </c>
      <c r="Q293" s="103">
        <f>'Other Opex'!Q182</f>
        <v>0</v>
      </c>
      <c r="R293" s="103">
        <f>'Other Opex'!R182</f>
        <v>0</v>
      </c>
      <c r="S293" s="103">
        <f>'Other Opex'!S182</f>
        <v>0</v>
      </c>
      <c r="T293" s="103">
        <f>'Other Opex'!T182</f>
        <v>0</v>
      </c>
      <c r="U293" s="103">
        <f>'Other Opex'!U182</f>
        <v>0</v>
      </c>
      <c r="V293" s="103">
        <f>'Other Opex'!V182</f>
        <v>0</v>
      </c>
      <c r="W293" s="103">
        <f>'Other Opex'!W182</f>
        <v>0</v>
      </c>
      <c r="X293" s="103">
        <f>'Other Opex'!X182</f>
        <v>0</v>
      </c>
      <c r="Y293" s="103">
        <f>'Other Opex'!Y182</f>
        <v>0</v>
      </c>
      <c r="Z293" s="103">
        <f>'Other Opex'!Z182</f>
        <v>0</v>
      </c>
      <c r="AA293" s="103">
        <f>'Other Opex'!AA182</f>
        <v>0</v>
      </c>
      <c r="AB293" s="103">
        <f>'Other Opex'!AB182</f>
        <v>0</v>
      </c>
      <c r="AC293" s="104">
        <f>'Other Opex'!AC182</f>
        <v>0</v>
      </c>
      <c r="AE293" s="105">
        <f>'Other Opex'!AE182</f>
        <v>0</v>
      </c>
      <c r="AG293" s="105">
        <f>'Other Opex'!AG182</f>
        <v>0</v>
      </c>
      <c r="AI293" s="105">
        <f>'Other Opex'!AI182</f>
        <v>0</v>
      </c>
    </row>
    <row r="294" spans="2:35" outlineLevel="1" x14ac:dyDescent="0.25">
      <c r="B294" s="556" t="str">
        <f>'Line Items'!D$2411</f>
        <v>Other Operating Costs</v>
      </c>
      <c r="C294" s="556" t="str">
        <f>'Line Items'!D$2450</f>
        <v>Other Operating Costs: Rolling Stock Maintenance</v>
      </c>
      <c r="D294" s="139" t="str">
        <f>'Other Opex'!D183</f>
        <v>[Rolling Stock Maintenance Line 42]</v>
      </c>
      <c r="E294" s="102"/>
      <c r="F294" s="140" t="str">
        <f>'Other Opex'!F183</f>
        <v>£000</v>
      </c>
      <c r="G294" s="103">
        <f>'Other Opex'!G183</f>
        <v>0</v>
      </c>
      <c r="H294" s="103">
        <f>'Other Opex'!H183</f>
        <v>0</v>
      </c>
      <c r="I294" s="103">
        <f>'Other Opex'!I183</f>
        <v>0</v>
      </c>
      <c r="J294" s="103">
        <f>'Other Opex'!J183</f>
        <v>0</v>
      </c>
      <c r="K294" s="103">
        <f>'Other Opex'!K183</f>
        <v>0</v>
      </c>
      <c r="L294" s="103">
        <f>'Other Opex'!L183</f>
        <v>0</v>
      </c>
      <c r="M294" s="103">
        <f>'Other Opex'!M183</f>
        <v>0</v>
      </c>
      <c r="N294" s="103">
        <f>'Other Opex'!N183</f>
        <v>0</v>
      </c>
      <c r="O294" s="103">
        <f>'Other Opex'!O183</f>
        <v>0</v>
      </c>
      <c r="P294" s="103">
        <f>'Other Opex'!P183</f>
        <v>0</v>
      </c>
      <c r="Q294" s="103">
        <f>'Other Opex'!Q183</f>
        <v>0</v>
      </c>
      <c r="R294" s="103">
        <f>'Other Opex'!R183</f>
        <v>0</v>
      </c>
      <c r="S294" s="103">
        <f>'Other Opex'!S183</f>
        <v>0</v>
      </c>
      <c r="T294" s="103">
        <f>'Other Opex'!T183</f>
        <v>0</v>
      </c>
      <c r="U294" s="103">
        <f>'Other Opex'!U183</f>
        <v>0</v>
      </c>
      <c r="V294" s="103">
        <f>'Other Opex'!V183</f>
        <v>0</v>
      </c>
      <c r="W294" s="103">
        <f>'Other Opex'!W183</f>
        <v>0</v>
      </c>
      <c r="X294" s="103">
        <f>'Other Opex'!X183</f>
        <v>0</v>
      </c>
      <c r="Y294" s="103">
        <f>'Other Opex'!Y183</f>
        <v>0</v>
      </c>
      <c r="Z294" s="103">
        <f>'Other Opex'!Z183</f>
        <v>0</v>
      </c>
      <c r="AA294" s="103">
        <f>'Other Opex'!AA183</f>
        <v>0</v>
      </c>
      <c r="AB294" s="103">
        <f>'Other Opex'!AB183</f>
        <v>0</v>
      </c>
      <c r="AC294" s="104">
        <f>'Other Opex'!AC183</f>
        <v>0</v>
      </c>
      <c r="AE294" s="105">
        <f>'Other Opex'!AE183</f>
        <v>0</v>
      </c>
      <c r="AG294" s="105">
        <f>'Other Opex'!AG183</f>
        <v>0</v>
      </c>
      <c r="AI294" s="105">
        <f>'Other Opex'!AI183</f>
        <v>0</v>
      </c>
    </row>
    <row r="295" spans="2:35" outlineLevel="1" x14ac:dyDescent="0.25">
      <c r="B295" s="556" t="str">
        <f>'Line Items'!D$2411</f>
        <v>Other Operating Costs</v>
      </c>
      <c r="C295" s="556" t="str">
        <f>'Line Items'!D$2450</f>
        <v>Other Operating Costs: Rolling Stock Maintenance</v>
      </c>
      <c r="D295" s="139" t="str">
        <f>'Other Opex'!D184</f>
        <v>[Rolling Stock Maintenance Line 43]</v>
      </c>
      <c r="E295" s="102"/>
      <c r="F295" s="140" t="str">
        <f>'Other Opex'!F184</f>
        <v>£000</v>
      </c>
      <c r="G295" s="103">
        <f>'Other Opex'!G184</f>
        <v>0</v>
      </c>
      <c r="H295" s="103">
        <f>'Other Opex'!H184</f>
        <v>0</v>
      </c>
      <c r="I295" s="103">
        <f>'Other Opex'!I184</f>
        <v>0</v>
      </c>
      <c r="J295" s="103">
        <f>'Other Opex'!J184</f>
        <v>0</v>
      </c>
      <c r="K295" s="103">
        <f>'Other Opex'!K184</f>
        <v>0</v>
      </c>
      <c r="L295" s="103">
        <f>'Other Opex'!L184</f>
        <v>0</v>
      </c>
      <c r="M295" s="103">
        <f>'Other Opex'!M184</f>
        <v>0</v>
      </c>
      <c r="N295" s="103">
        <f>'Other Opex'!N184</f>
        <v>0</v>
      </c>
      <c r="O295" s="103">
        <f>'Other Opex'!O184</f>
        <v>0</v>
      </c>
      <c r="P295" s="103">
        <f>'Other Opex'!P184</f>
        <v>0</v>
      </c>
      <c r="Q295" s="103">
        <f>'Other Opex'!Q184</f>
        <v>0</v>
      </c>
      <c r="R295" s="103">
        <f>'Other Opex'!R184</f>
        <v>0</v>
      </c>
      <c r="S295" s="103">
        <f>'Other Opex'!S184</f>
        <v>0</v>
      </c>
      <c r="T295" s="103">
        <f>'Other Opex'!T184</f>
        <v>0</v>
      </c>
      <c r="U295" s="103">
        <f>'Other Opex'!U184</f>
        <v>0</v>
      </c>
      <c r="V295" s="103">
        <f>'Other Opex'!V184</f>
        <v>0</v>
      </c>
      <c r="W295" s="103">
        <f>'Other Opex'!W184</f>
        <v>0</v>
      </c>
      <c r="X295" s="103">
        <f>'Other Opex'!X184</f>
        <v>0</v>
      </c>
      <c r="Y295" s="103">
        <f>'Other Opex'!Y184</f>
        <v>0</v>
      </c>
      <c r="Z295" s="103">
        <f>'Other Opex'!Z184</f>
        <v>0</v>
      </c>
      <c r="AA295" s="103">
        <f>'Other Opex'!AA184</f>
        <v>0</v>
      </c>
      <c r="AB295" s="103">
        <f>'Other Opex'!AB184</f>
        <v>0</v>
      </c>
      <c r="AC295" s="104">
        <f>'Other Opex'!AC184</f>
        <v>0</v>
      </c>
      <c r="AE295" s="105">
        <f>'Other Opex'!AE184</f>
        <v>0</v>
      </c>
      <c r="AG295" s="105">
        <f>'Other Opex'!AG184</f>
        <v>0</v>
      </c>
      <c r="AI295" s="105">
        <f>'Other Opex'!AI184</f>
        <v>0</v>
      </c>
    </row>
    <row r="296" spans="2:35" outlineLevel="1" x14ac:dyDescent="0.25">
      <c r="B296" s="556" t="str">
        <f>'Line Items'!D$2411</f>
        <v>Other Operating Costs</v>
      </c>
      <c r="C296" s="556" t="str">
        <f>'Line Items'!D$2450</f>
        <v>Other Operating Costs: Rolling Stock Maintenance</v>
      </c>
      <c r="D296" s="139" t="str">
        <f>'Other Opex'!D185</f>
        <v>[Rolling Stock Maintenance Line 44]</v>
      </c>
      <c r="E296" s="102"/>
      <c r="F296" s="140" t="str">
        <f>'Other Opex'!F185</f>
        <v>£000</v>
      </c>
      <c r="G296" s="103">
        <f>'Other Opex'!G185</f>
        <v>0</v>
      </c>
      <c r="H296" s="103">
        <f>'Other Opex'!H185</f>
        <v>0</v>
      </c>
      <c r="I296" s="103">
        <f>'Other Opex'!I185</f>
        <v>0</v>
      </c>
      <c r="J296" s="103">
        <f>'Other Opex'!J185</f>
        <v>0</v>
      </c>
      <c r="K296" s="103">
        <f>'Other Opex'!K185</f>
        <v>0</v>
      </c>
      <c r="L296" s="103">
        <f>'Other Opex'!L185</f>
        <v>0</v>
      </c>
      <c r="M296" s="103">
        <f>'Other Opex'!M185</f>
        <v>0</v>
      </c>
      <c r="N296" s="103">
        <f>'Other Opex'!N185</f>
        <v>0</v>
      </c>
      <c r="O296" s="103">
        <f>'Other Opex'!O185</f>
        <v>0</v>
      </c>
      <c r="P296" s="103">
        <f>'Other Opex'!P185</f>
        <v>0</v>
      </c>
      <c r="Q296" s="103">
        <f>'Other Opex'!Q185</f>
        <v>0</v>
      </c>
      <c r="R296" s="103">
        <f>'Other Opex'!R185</f>
        <v>0</v>
      </c>
      <c r="S296" s="103">
        <f>'Other Opex'!S185</f>
        <v>0</v>
      </c>
      <c r="T296" s="103">
        <f>'Other Opex'!T185</f>
        <v>0</v>
      </c>
      <c r="U296" s="103">
        <f>'Other Opex'!U185</f>
        <v>0</v>
      </c>
      <c r="V296" s="103">
        <f>'Other Opex'!V185</f>
        <v>0</v>
      </c>
      <c r="W296" s="103">
        <f>'Other Opex'!W185</f>
        <v>0</v>
      </c>
      <c r="X296" s="103">
        <f>'Other Opex'!X185</f>
        <v>0</v>
      </c>
      <c r="Y296" s="103">
        <f>'Other Opex'!Y185</f>
        <v>0</v>
      </c>
      <c r="Z296" s="103">
        <f>'Other Opex'!Z185</f>
        <v>0</v>
      </c>
      <c r="AA296" s="103">
        <f>'Other Opex'!AA185</f>
        <v>0</v>
      </c>
      <c r="AB296" s="103">
        <f>'Other Opex'!AB185</f>
        <v>0</v>
      </c>
      <c r="AC296" s="104">
        <f>'Other Opex'!AC185</f>
        <v>0</v>
      </c>
      <c r="AE296" s="105">
        <f>'Other Opex'!AE185</f>
        <v>0</v>
      </c>
      <c r="AG296" s="105">
        <f>'Other Opex'!AG185</f>
        <v>0</v>
      </c>
      <c r="AI296" s="105">
        <f>'Other Opex'!AI185</f>
        <v>0</v>
      </c>
    </row>
    <row r="297" spans="2:35" outlineLevel="1" x14ac:dyDescent="0.25">
      <c r="B297" s="556" t="str">
        <f>'Line Items'!D$2411</f>
        <v>Other Operating Costs</v>
      </c>
      <c r="C297" s="556" t="str">
        <f>'Line Items'!D$2450</f>
        <v>Other Operating Costs: Rolling Stock Maintenance</v>
      </c>
      <c r="D297" s="139" t="str">
        <f>'Other Opex'!D186</f>
        <v>[Rolling Stock Maintenance Line 45]</v>
      </c>
      <c r="E297" s="102"/>
      <c r="F297" s="140" t="str">
        <f>'Other Opex'!F186</f>
        <v>£000</v>
      </c>
      <c r="G297" s="103">
        <f>'Other Opex'!G186</f>
        <v>0</v>
      </c>
      <c r="H297" s="103">
        <f>'Other Opex'!H186</f>
        <v>0</v>
      </c>
      <c r="I297" s="103">
        <f>'Other Opex'!I186</f>
        <v>0</v>
      </c>
      <c r="J297" s="103">
        <f>'Other Opex'!J186</f>
        <v>0</v>
      </c>
      <c r="K297" s="103">
        <f>'Other Opex'!K186</f>
        <v>0</v>
      </c>
      <c r="L297" s="103">
        <f>'Other Opex'!L186</f>
        <v>0</v>
      </c>
      <c r="M297" s="103">
        <f>'Other Opex'!M186</f>
        <v>0</v>
      </c>
      <c r="N297" s="103">
        <f>'Other Opex'!N186</f>
        <v>0</v>
      </c>
      <c r="O297" s="103">
        <f>'Other Opex'!O186</f>
        <v>0</v>
      </c>
      <c r="P297" s="103">
        <f>'Other Opex'!P186</f>
        <v>0</v>
      </c>
      <c r="Q297" s="103">
        <f>'Other Opex'!Q186</f>
        <v>0</v>
      </c>
      <c r="R297" s="103">
        <f>'Other Opex'!R186</f>
        <v>0</v>
      </c>
      <c r="S297" s="103">
        <f>'Other Opex'!S186</f>
        <v>0</v>
      </c>
      <c r="T297" s="103">
        <f>'Other Opex'!T186</f>
        <v>0</v>
      </c>
      <c r="U297" s="103">
        <f>'Other Opex'!U186</f>
        <v>0</v>
      </c>
      <c r="V297" s="103">
        <f>'Other Opex'!V186</f>
        <v>0</v>
      </c>
      <c r="W297" s="103">
        <f>'Other Opex'!W186</f>
        <v>0</v>
      </c>
      <c r="X297" s="103">
        <f>'Other Opex'!X186</f>
        <v>0</v>
      </c>
      <c r="Y297" s="103">
        <f>'Other Opex'!Y186</f>
        <v>0</v>
      </c>
      <c r="Z297" s="103">
        <f>'Other Opex'!Z186</f>
        <v>0</v>
      </c>
      <c r="AA297" s="103">
        <f>'Other Opex'!AA186</f>
        <v>0</v>
      </c>
      <c r="AB297" s="103">
        <f>'Other Opex'!AB186</f>
        <v>0</v>
      </c>
      <c r="AC297" s="104">
        <f>'Other Opex'!AC186</f>
        <v>0</v>
      </c>
      <c r="AE297" s="105">
        <f>'Other Opex'!AE186</f>
        <v>0</v>
      </c>
      <c r="AG297" s="105">
        <f>'Other Opex'!AG186</f>
        <v>0</v>
      </c>
      <c r="AI297" s="105">
        <f>'Other Opex'!AI186</f>
        <v>0</v>
      </c>
    </row>
    <row r="298" spans="2:35" outlineLevel="1" x14ac:dyDescent="0.25">
      <c r="B298" s="556" t="str">
        <f>'Line Items'!D$2411</f>
        <v>Other Operating Costs</v>
      </c>
      <c r="C298" s="556" t="str">
        <f>'Line Items'!D$2450</f>
        <v>Other Operating Costs: Rolling Stock Maintenance</v>
      </c>
      <c r="D298" s="139" t="str">
        <f>'Other Opex'!D187</f>
        <v>[Rolling Stock Maintenance Line 46]</v>
      </c>
      <c r="E298" s="102"/>
      <c r="F298" s="140" t="str">
        <f>'Other Opex'!F187</f>
        <v>£000</v>
      </c>
      <c r="G298" s="103">
        <f>'Other Opex'!G187</f>
        <v>0</v>
      </c>
      <c r="H298" s="103">
        <f>'Other Opex'!H187</f>
        <v>0</v>
      </c>
      <c r="I298" s="103">
        <f>'Other Opex'!I187</f>
        <v>0</v>
      </c>
      <c r="J298" s="103">
        <f>'Other Opex'!J187</f>
        <v>0</v>
      </c>
      <c r="K298" s="103">
        <f>'Other Opex'!K187</f>
        <v>0</v>
      </c>
      <c r="L298" s="103">
        <f>'Other Opex'!L187</f>
        <v>0</v>
      </c>
      <c r="M298" s="103">
        <f>'Other Opex'!M187</f>
        <v>0</v>
      </c>
      <c r="N298" s="103">
        <f>'Other Opex'!N187</f>
        <v>0</v>
      </c>
      <c r="O298" s="103">
        <f>'Other Opex'!O187</f>
        <v>0</v>
      </c>
      <c r="P298" s="103">
        <f>'Other Opex'!P187</f>
        <v>0</v>
      </c>
      <c r="Q298" s="103">
        <f>'Other Opex'!Q187</f>
        <v>0</v>
      </c>
      <c r="R298" s="103">
        <f>'Other Opex'!R187</f>
        <v>0</v>
      </c>
      <c r="S298" s="103">
        <f>'Other Opex'!S187</f>
        <v>0</v>
      </c>
      <c r="T298" s="103">
        <f>'Other Opex'!T187</f>
        <v>0</v>
      </c>
      <c r="U298" s="103">
        <f>'Other Opex'!U187</f>
        <v>0</v>
      </c>
      <c r="V298" s="103">
        <f>'Other Opex'!V187</f>
        <v>0</v>
      </c>
      <c r="W298" s="103">
        <f>'Other Opex'!W187</f>
        <v>0</v>
      </c>
      <c r="X298" s="103">
        <f>'Other Opex'!X187</f>
        <v>0</v>
      </c>
      <c r="Y298" s="103">
        <f>'Other Opex'!Y187</f>
        <v>0</v>
      </c>
      <c r="Z298" s="103">
        <f>'Other Opex'!Z187</f>
        <v>0</v>
      </c>
      <c r="AA298" s="103">
        <f>'Other Opex'!AA187</f>
        <v>0</v>
      </c>
      <c r="AB298" s="103">
        <f>'Other Opex'!AB187</f>
        <v>0</v>
      </c>
      <c r="AC298" s="104">
        <f>'Other Opex'!AC187</f>
        <v>0</v>
      </c>
      <c r="AE298" s="105">
        <f>'Other Opex'!AE187</f>
        <v>0</v>
      </c>
      <c r="AG298" s="105">
        <f>'Other Opex'!AG187</f>
        <v>0</v>
      </c>
      <c r="AI298" s="105">
        <f>'Other Opex'!AI187</f>
        <v>0</v>
      </c>
    </row>
    <row r="299" spans="2:35" outlineLevel="1" x14ac:dyDescent="0.25">
      <c r="B299" s="556" t="str">
        <f>'Line Items'!D$2411</f>
        <v>Other Operating Costs</v>
      </c>
      <c r="C299" s="556" t="str">
        <f>'Line Items'!D$2450</f>
        <v>Other Operating Costs: Rolling Stock Maintenance</v>
      </c>
      <c r="D299" s="139" t="str">
        <f>'Other Opex'!D188</f>
        <v>[Rolling Stock Maintenance Line 47]</v>
      </c>
      <c r="E299" s="102"/>
      <c r="F299" s="140" t="str">
        <f>'Other Opex'!F188</f>
        <v>£000</v>
      </c>
      <c r="G299" s="103">
        <f>'Other Opex'!G188</f>
        <v>0</v>
      </c>
      <c r="H299" s="103">
        <f>'Other Opex'!H188</f>
        <v>0</v>
      </c>
      <c r="I299" s="103">
        <f>'Other Opex'!I188</f>
        <v>0</v>
      </c>
      <c r="J299" s="103">
        <f>'Other Opex'!J188</f>
        <v>0</v>
      </c>
      <c r="K299" s="103">
        <f>'Other Opex'!K188</f>
        <v>0</v>
      </c>
      <c r="L299" s="103">
        <f>'Other Opex'!L188</f>
        <v>0</v>
      </c>
      <c r="M299" s="103">
        <f>'Other Opex'!M188</f>
        <v>0</v>
      </c>
      <c r="N299" s="103">
        <f>'Other Opex'!N188</f>
        <v>0</v>
      </c>
      <c r="O299" s="103">
        <f>'Other Opex'!O188</f>
        <v>0</v>
      </c>
      <c r="P299" s="103">
        <f>'Other Opex'!P188</f>
        <v>0</v>
      </c>
      <c r="Q299" s="103">
        <f>'Other Opex'!Q188</f>
        <v>0</v>
      </c>
      <c r="R299" s="103">
        <f>'Other Opex'!R188</f>
        <v>0</v>
      </c>
      <c r="S299" s="103">
        <f>'Other Opex'!S188</f>
        <v>0</v>
      </c>
      <c r="T299" s="103">
        <f>'Other Opex'!T188</f>
        <v>0</v>
      </c>
      <c r="U299" s="103">
        <f>'Other Opex'!U188</f>
        <v>0</v>
      </c>
      <c r="V299" s="103">
        <f>'Other Opex'!V188</f>
        <v>0</v>
      </c>
      <c r="W299" s="103">
        <f>'Other Opex'!W188</f>
        <v>0</v>
      </c>
      <c r="X299" s="103">
        <f>'Other Opex'!X188</f>
        <v>0</v>
      </c>
      <c r="Y299" s="103">
        <f>'Other Opex'!Y188</f>
        <v>0</v>
      </c>
      <c r="Z299" s="103">
        <f>'Other Opex'!Z188</f>
        <v>0</v>
      </c>
      <c r="AA299" s="103">
        <f>'Other Opex'!AA188</f>
        <v>0</v>
      </c>
      <c r="AB299" s="103">
        <f>'Other Opex'!AB188</f>
        <v>0</v>
      </c>
      <c r="AC299" s="104">
        <f>'Other Opex'!AC188</f>
        <v>0</v>
      </c>
      <c r="AE299" s="105">
        <f>'Other Opex'!AE188</f>
        <v>0</v>
      </c>
      <c r="AG299" s="105">
        <f>'Other Opex'!AG188</f>
        <v>0</v>
      </c>
      <c r="AI299" s="105">
        <f>'Other Opex'!AI188</f>
        <v>0</v>
      </c>
    </row>
    <row r="300" spans="2:35" outlineLevel="1" x14ac:dyDescent="0.25">
      <c r="B300" s="556" t="str">
        <f>'Line Items'!D$2411</f>
        <v>Other Operating Costs</v>
      </c>
      <c r="C300" s="556" t="str">
        <f>'Line Items'!D$2450</f>
        <v>Other Operating Costs: Rolling Stock Maintenance</v>
      </c>
      <c r="D300" s="139" t="str">
        <f>'Other Opex'!D189</f>
        <v>[Rolling Stock Maintenance Line 48]</v>
      </c>
      <c r="E300" s="102"/>
      <c r="F300" s="140" t="str">
        <f>'Other Opex'!F189</f>
        <v>£000</v>
      </c>
      <c r="G300" s="103">
        <f>'Other Opex'!G189</f>
        <v>0</v>
      </c>
      <c r="H300" s="103">
        <f>'Other Opex'!H189</f>
        <v>0</v>
      </c>
      <c r="I300" s="103">
        <f>'Other Opex'!I189</f>
        <v>0</v>
      </c>
      <c r="J300" s="103">
        <f>'Other Opex'!J189</f>
        <v>0</v>
      </c>
      <c r="K300" s="103">
        <f>'Other Opex'!K189</f>
        <v>0</v>
      </c>
      <c r="L300" s="103">
        <f>'Other Opex'!L189</f>
        <v>0</v>
      </c>
      <c r="M300" s="103">
        <f>'Other Opex'!M189</f>
        <v>0</v>
      </c>
      <c r="N300" s="103">
        <f>'Other Opex'!N189</f>
        <v>0</v>
      </c>
      <c r="O300" s="103">
        <f>'Other Opex'!O189</f>
        <v>0</v>
      </c>
      <c r="P300" s="103">
        <f>'Other Opex'!P189</f>
        <v>0</v>
      </c>
      <c r="Q300" s="103">
        <f>'Other Opex'!Q189</f>
        <v>0</v>
      </c>
      <c r="R300" s="103">
        <f>'Other Opex'!R189</f>
        <v>0</v>
      </c>
      <c r="S300" s="103">
        <f>'Other Opex'!S189</f>
        <v>0</v>
      </c>
      <c r="T300" s="103">
        <f>'Other Opex'!T189</f>
        <v>0</v>
      </c>
      <c r="U300" s="103">
        <f>'Other Opex'!U189</f>
        <v>0</v>
      </c>
      <c r="V300" s="103">
        <f>'Other Opex'!V189</f>
        <v>0</v>
      </c>
      <c r="W300" s="103">
        <f>'Other Opex'!W189</f>
        <v>0</v>
      </c>
      <c r="X300" s="103">
        <f>'Other Opex'!X189</f>
        <v>0</v>
      </c>
      <c r="Y300" s="103">
        <f>'Other Opex'!Y189</f>
        <v>0</v>
      </c>
      <c r="Z300" s="103">
        <f>'Other Opex'!Z189</f>
        <v>0</v>
      </c>
      <c r="AA300" s="103">
        <f>'Other Opex'!AA189</f>
        <v>0</v>
      </c>
      <c r="AB300" s="103">
        <f>'Other Opex'!AB189</f>
        <v>0</v>
      </c>
      <c r="AC300" s="104">
        <f>'Other Opex'!AC189</f>
        <v>0</v>
      </c>
      <c r="AE300" s="105">
        <f>'Other Opex'!AE189</f>
        <v>0</v>
      </c>
      <c r="AG300" s="105">
        <f>'Other Opex'!AG189</f>
        <v>0</v>
      </c>
      <c r="AI300" s="105">
        <f>'Other Opex'!AI189</f>
        <v>0</v>
      </c>
    </row>
    <row r="301" spans="2:35" outlineLevel="1" x14ac:dyDescent="0.25">
      <c r="B301" s="556" t="str">
        <f>'Line Items'!D$2411</f>
        <v>Other Operating Costs</v>
      </c>
      <c r="C301" s="556" t="str">
        <f>'Line Items'!D$2450</f>
        <v>Other Operating Costs: Rolling Stock Maintenance</v>
      </c>
      <c r="D301" s="139" t="str">
        <f>'Other Opex'!D190</f>
        <v>[Rolling Stock Maintenance Line 49]</v>
      </c>
      <c r="E301" s="102"/>
      <c r="F301" s="140" t="str">
        <f>'Other Opex'!F190</f>
        <v>£000</v>
      </c>
      <c r="G301" s="103">
        <f>'Other Opex'!G190</f>
        <v>0</v>
      </c>
      <c r="H301" s="103">
        <f>'Other Opex'!H190</f>
        <v>0</v>
      </c>
      <c r="I301" s="103">
        <f>'Other Opex'!I190</f>
        <v>0</v>
      </c>
      <c r="J301" s="103">
        <f>'Other Opex'!J190</f>
        <v>0</v>
      </c>
      <c r="K301" s="103">
        <f>'Other Opex'!K190</f>
        <v>0</v>
      </c>
      <c r="L301" s="103">
        <f>'Other Opex'!L190</f>
        <v>0</v>
      </c>
      <c r="M301" s="103">
        <f>'Other Opex'!M190</f>
        <v>0</v>
      </c>
      <c r="N301" s="103">
        <f>'Other Opex'!N190</f>
        <v>0</v>
      </c>
      <c r="O301" s="103">
        <f>'Other Opex'!O190</f>
        <v>0</v>
      </c>
      <c r="P301" s="103">
        <f>'Other Opex'!P190</f>
        <v>0</v>
      </c>
      <c r="Q301" s="103">
        <f>'Other Opex'!Q190</f>
        <v>0</v>
      </c>
      <c r="R301" s="103">
        <f>'Other Opex'!R190</f>
        <v>0</v>
      </c>
      <c r="S301" s="103">
        <f>'Other Opex'!S190</f>
        <v>0</v>
      </c>
      <c r="T301" s="103">
        <f>'Other Opex'!T190</f>
        <v>0</v>
      </c>
      <c r="U301" s="103">
        <f>'Other Opex'!U190</f>
        <v>0</v>
      </c>
      <c r="V301" s="103">
        <f>'Other Opex'!V190</f>
        <v>0</v>
      </c>
      <c r="W301" s="103">
        <f>'Other Opex'!W190</f>
        <v>0</v>
      </c>
      <c r="X301" s="103">
        <f>'Other Opex'!X190</f>
        <v>0</v>
      </c>
      <c r="Y301" s="103">
        <f>'Other Opex'!Y190</f>
        <v>0</v>
      </c>
      <c r="Z301" s="103">
        <f>'Other Opex'!Z190</f>
        <v>0</v>
      </c>
      <c r="AA301" s="103">
        <f>'Other Opex'!AA190</f>
        <v>0</v>
      </c>
      <c r="AB301" s="103">
        <f>'Other Opex'!AB190</f>
        <v>0</v>
      </c>
      <c r="AC301" s="104">
        <f>'Other Opex'!AC190</f>
        <v>0</v>
      </c>
      <c r="AE301" s="105">
        <f>'Other Opex'!AE190</f>
        <v>0</v>
      </c>
      <c r="AG301" s="105">
        <f>'Other Opex'!AG190</f>
        <v>0</v>
      </c>
      <c r="AI301" s="105">
        <f>'Other Opex'!AI190</f>
        <v>0</v>
      </c>
    </row>
    <row r="302" spans="2:35" outlineLevel="1" x14ac:dyDescent="0.25">
      <c r="B302" s="556" t="str">
        <f>'Line Items'!D$2411</f>
        <v>Other Operating Costs</v>
      </c>
      <c r="C302" s="556" t="str">
        <f>'Line Items'!D$2450</f>
        <v>Other Operating Costs: Rolling Stock Maintenance</v>
      </c>
      <c r="D302" s="139" t="str">
        <f>'Other Opex'!D191</f>
        <v>[Rolling Stock Maintenance Line 50]</v>
      </c>
      <c r="E302" s="102"/>
      <c r="F302" s="140" t="str">
        <f>'Other Opex'!F191</f>
        <v>£000</v>
      </c>
      <c r="G302" s="103">
        <f>'Other Opex'!G191</f>
        <v>0</v>
      </c>
      <c r="H302" s="103">
        <f>'Other Opex'!H191</f>
        <v>0</v>
      </c>
      <c r="I302" s="103">
        <f>'Other Opex'!I191</f>
        <v>0</v>
      </c>
      <c r="J302" s="103">
        <f>'Other Opex'!J191</f>
        <v>0</v>
      </c>
      <c r="K302" s="103">
        <f>'Other Opex'!K191</f>
        <v>0</v>
      </c>
      <c r="L302" s="103">
        <f>'Other Opex'!L191</f>
        <v>0</v>
      </c>
      <c r="M302" s="103">
        <f>'Other Opex'!M191</f>
        <v>0</v>
      </c>
      <c r="N302" s="103">
        <f>'Other Opex'!N191</f>
        <v>0</v>
      </c>
      <c r="O302" s="103">
        <f>'Other Opex'!O191</f>
        <v>0</v>
      </c>
      <c r="P302" s="103">
        <f>'Other Opex'!P191</f>
        <v>0</v>
      </c>
      <c r="Q302" s="103">
        <f>'Other Opex'!Q191</f>
        <v>0</v>
      </c>
      <c r="R302" s="103">
        <f>'Other Opex'!R191</f>
        <v>0</v>
      </c>
      <c r="S302" s="103">
        <f>'Other Opex'!S191</f>
        <v>0</v>
      </c>
      <c r="T302" s="103">
        <f>'Other Opex'!T191</f>
        <v>0</v>
      </c>
      <c r="U302" s="103">
        <f>'Other Opex'!U191</f>
        <v>0</v>
      </c>
      <c r="V302" s="103">
        <f>'Other Opex'!V191</f>
        <v>0</v>
      </c>
      <c r="W302" s="103">
        <f>'Other Opex'!W191</f>
        <v>0</v>
      </c>
      <c r="X302" s="103">
        <f>'Other Opex'!X191</f>
        <v>0</v>
      </c>
      <c r="Y302" s="103">
        <f>'Other Opex'!Y191</f>
        <v>0</v>
      </c>
      <c r="Z302" s="103">
        <f>'Other Opex'!Z191</f>
        <v>0</v>
      </c>
      <c r="AA302" s="103">
        <f>'Other Opex'!AA191</f>
        <v>0</v>
      </c>
      <c r="AB302" s="103">
        <f>'Other Opex'!AB191</f>
        <v>0</v>
      </c>
      <c r="AC302" s="104">
        <f>'Other Opex'!AC191</f>
        <v>0</v>
      </c>
      <c r="AE302" s="105">
        <f>'Other Opex'!AE191</f>
        <v>0</v>
      </c>
      <c r="AG302" s="105">
        <f>'Other Opex'!AG191</f>
        <v>0</v>
      </c>
      <c r="AI302" s="105">
        <f>'Other Opex'!AI191</f>
        <v>0</v>
      </c>
    </row>
    <row r="303" spans="2:35" outlineLevel="1" x14ac:dyDescent="0.25">
      <c r="B303" s="556" t="str">
        <f>'Line Items'!D$2411</f>
        <v>Other Operating Costs</v>
      </c>
      <c r="C303" s="556" t="str">
        <f>'Line Items'!D$2450</f>
        <v>Other Operating Costs: Rolling Stock Maintenance</v>
      </c>
      <c r="D303" s="139" t="str">
        <f>'Other Opex'!D192</f>
        <v>[Rolling Stock Maintenance Line 51]</v>
      </c>
      <c r="E303" s="102"/>
      <c r="F303" s="140" t="str">
        <f>'Other Opex'!F192</f>
        <v>£000</v>
      </c>
      <c r="G303" s="103">
        <f>'Other Opex'!G192</f>
        <v>0</v>
      </c>
      <c r="H303" s="103">
        <f>'Other Opex'!H192</f>
        <v>0</v>
      </c>
      <c r="I303" s="103">
        <f>'Other Opex'!I192</f>
        <v>0</v>
      </c>
      <c r="J303" s="103">
        <f>'Other Opex'!J192</f>
        <v>0</v>
      </c>
      <c r="K303" s="103">
        <f>'Other Opex'!K192</f>
        <v>0</v>
      </c>
      <c r="L303" s="103">
        <f>'Other Opex'!L192</f>
        <v>0</v>
      </c>
      <c r="M303" s="103">
        <f>'Other Opex'!M192</f>
        <v>0</v>
      </c>
      <c r="N303" s="103">
        <f>'Other Opex'!N192</f>
        <v>0</v>
      </c>
      <c r="O303" s="103">
        <f>'Other Opex'!O192</f>
        <v>0</v>
      </c>
      <c r="P303" s="103">
        <f>'Other Opex'!P192</f>
        <v>0</v>
      </c>
      <c r="Q303" s="103">
        <f>'Other Opex'!Q192</f>
        <v>0</v>
      </c>
      <c r="R303" s="103">
        <f>'Other Opex'!R192</f>
        <v>0</v>
      </c>
      <c r="S303" s="103">
        <f>'Other Opex'!S192</f>
        <v>0</v>
      </c>
      <c r="T303" s="103">
        <f>'Other Opex'!T192</f>
        <v>0</v>
      </c>
      <c r="U303" s="103">
        <f>'Other Opex'!U192</f>
        <v>0</v>
      </c>
      <c r="V303" s="103">
        <f>'Other Opex'!V192</f>
        <v>0</v>
      </c>
      <c r="W303" s="103">
        <f>'Other Opex'!W192</f>
        <v>0</v>
      </c>
      <c r="X303" s="103">
        <f>'Other Opex'!X192</f>
        <v>0</v>
      </c>
      <c r="Y303" s="103">
        <f>'Other Opex'!Y192</f>
        <v>0</v>
      </c>
      <c r="Z303" s="103">
        <f>'Other Opex'!Z192</f>
        <v>0</v>
      </c>
      <c r="AA303" s="103">
        <f>'Other Opex'!AA192</f>
        <v>0</v>
      </c>
      <c r="AB303" s="103">
        <f>'Other Opex'!AB192</f>
        <v>0</v>
      </c>
      <c r="AC303" s="104">
        <f>'Other Opex'!AC192</f>
        <v>0</v>
      </c>
      <c r="AE303" s="105">
        <f>'Other Opex'!AE192</f>
        <v>0</v>
      </c>
      <c r="AG303" s="105">
        <f>'Other Opex'!AG192</f>
        <v>0</v>
      </c>
      <c r="AI303" s="105">
        <f>'Other Opex'!AI192</f>
        <v>0</v>
      </c>
    </row>
    <row r="304" spans="2:35" outlineLevel="1" x14ac:dyDescent="0.25">
      <c r="B304" s="556" t="str">
        <f>'Line Items'!D$2411</f>
        <v>Other Operating Costs</v>
      </c>
      <c r="C304" s="556" t="str">
        <f>'Line Items'!D$2450</f>
        <v>Other Operating Costs: Rolling Stock Maintenance</v>
      </c>
      <c r="D304" s="139" t="str">
        <f>'Other Opex'!D193</f>
        <v>[Rolling Stock Maintenance Line 52]</v>
      </c>
      <c r="E304" s="102"/>
      <c r="F304" s="140" t="str">
        <f>'Other Opex'!F193</f>
        <v>£000</v>
      </c>
      <c r="G304" s="103">
        <f>'Other Opex'!G193</f>
        <v>0</v>
      </c>
      <c r="H304" s="103">
        <f>'Other Opex'!H193</f>
        <v>0</v>
      </c>
      <c r="I304" s="103">
        <f>'Other Opex'!I193</f>
        <v>0</v>
      </c>
      <c r="J304" s="103">
        <f>'Other Opex'!J193</f>
        <v>0</v>
      </c>
      <c r="K304" s="103">
        <f>'Other Opex'!K193</f>
        <v>0</v>
      </c>
      <c r="L304" s="103">
        <f>'Other Opex'!L193</f>
        <v>0</v>
      </c>
      <c r="M304" s="103">
        <f>'Other Opex'!M193</f>
        <v>0</v>
      </c>
      <c r="N304" s="103">
        <f>'Other Opex'!N193</f>
        <v>0</v>
      </c>
      <c r="O304" s="103">
        <f>'Other Opex'!O193</f>
        <v>0</v>
      </c>
      <c r="P304" s="103">
        <f>'Other Opex'!P193</f>
        <v>0</v>
      </c>
      <c r="Q304" s="103">
        <f>'Other Opex'!Q193</f>
        <v>0</v>
      </c>
      <c r="R304" s="103">
        <f>'Other Opex'!R193</f>
        <v>0</v>
      </c>
      <c r="S304" s="103">
        <f>'Other Opex'!S193</f>
        <v>0</v>
      </c>
      <c r="T304" s="103">
        <f>'Other Opex'!T193</f>
        <v>0</v>
      </c>
      <c r="U304" s="103">
        <f>'Other Opex'!U193</f>
        <v>0</v>
      </c>
      <c r="V304" s="103">
        <f>'Other Opex'!V193</f>
        <v>0</v>
      </c>
      <c r="W304" s="103">
        <f>'Other Opex'!W193</f>
        <v>0</v>
      </c>
      <c r="X304" s="103">
        <f>'Other Opex'!X193</f>
        <v>0</v>
      </c>
      <c r="Y304" s="103">
        <f>'Other Opex'!Y193</f>
        <v>0</v>
      </c>
      <c r="Z304" s="103">
        <f>'Other Opex'!Z193</f>
        <v>0</v>
      </c>
      <c r="AA304" s="103">
        <f>'Other Opex'!AA193</f>
        <v>0</v>
      </c>
      <c r="AB304" s="103">
        <f>'Other Opex'!AB193</f>
        <v>0</v>
      </c>
      <c r="AC304" s="104">
        <f>'Other Opex'!AC193</f>
        <v>0</v>
      </c>
      <c r="AE304" s="105">
        <f>'Other Opex'!AE193</f>
        <v>0</v>
      </c>
      <c r="AG304" s="105">
        <f>'Other Opex'!AG193</f>
        <v>0</v>
      </c>
      <c r="AI304" s="105">
        <f>'Other Opex'!AI193</f>
        <v>0</v>
      </c>
    </row>
    <row r="305" spans="2:35" outlineLevel="1" x14ac:dyDescent="0.25">
      <c r="B305" s="556" t="str">
        <f>'Line Items'!D$2411</f>
        <v>Other Operating Costs</v>
      </c>
      <c r="C305" s="556" t="str">
        <f>'Line Items'!D$2450</f>
        <v>Other Operating Costs: Rolling Stock Maintenance</v>
      </c>
      <c r="D305" s="139" t="str">
        <f>'Other Opex'!D194</f>
        <v>[Rolling Stock Maintenance Line 53]</v>
      </c>
      <c r="E305" s="102"/>
      <c r="F305" s="140" t="str">
        <f>'Other Opex'!F194</f>
        <v>£000</v>
      </c>
      <c r="G305" s="103">
        <f>'Other Opex'!G194</f>
        <v>0</v>
      </c>
      <c r="H305" s="103">
        <f>'Other Opex'!H194</f>
        <v>0</v>
      </c>
      <c r="I305" s="103">
        <f>'Other Opex'!I194</f>
        <v>0</v>
      </c>
      <c r="J305" s="103">
        <f>'Other Opex'!J194</f>
        <v>0</v>
      </c>
      <c r="K305" s="103">
        <f>'Other Opex'!K194</f>
        <v>0</v>
      </c>
      <c r="L305" s="103">
        <f>'Other Opex'!L194</f>
        <v>0</v>
      </c>
      <c r="M305" s="103">
        <f>'Other Opex'!M194</f>
        <v>0</v>
      </c>
      <c r="N305" s="103">
        <f>'Other Opex'!N194</f>
        <v>0</v>
      </c>
      <c r="O305" s="103">
        <f>'Other Opex'!O194</f>
        <v>0</v>
      </c>
      <c r="P305" s="103">
        <f>'Other Opex'!P194</f>
        <v>0</v>
      </c>
      <c r="Q305" s="103">
        <f>'Other Opex'!Q194</f>
        <v>0</v>
      </c>
      <c r="R305" s="103">
        <f>'Other Opex'!R194</f>
        <v>0</v>
      </c>
      <c r="S305" s="103">
        <f>'Other Opex'!S194</f>
        <v>0</v>
      </c>
      <c r="T305" s="103">
        <f>'Other Opex'!T194</f>
        <v>0</v>
      </c>
      <c r="U305" s="103">
        <f>'Other Opex'!U194</f>
        <v>0</v>
      </c>
      <c r="V305" s="103">
        <f>'Other Opex'!V194</f>
        <v>0</v>
      </c>
      <c r="W305" s="103">
        <f>'Other Opex'!W194</f>
        <v>0</v>
      </c>
      <c r="X305" s="103">
        <f>'Other Opex'!X194</f>
        <v>0</v>
      </c>
      <c r="Y305" s="103">
        <f>'Other Opex'!Y194</f>
        <v>0</v>
      </c>
      <c r="Z305" s="103">
        <f>'Other Opex'!Z194</f>
        <v>0</v>
      </c>
      <c r="AA305" s="103">
        <f>'Other Opex'!AA194</f>
        <v>0</v>
      </c>
      <c r="AB305" s="103">
        <f>'Other Opex'!AB194</f>
        <v>0</v>
      </c>
      <c r="AC305" s="104">
        <f>'Other Opex'!AC194</f>
        <v>0</v>
      </c>
      <c r="AE305" s="105">
        <f>'Other Opex'!AE194</f>
        <v>0</v>
      </c>
      <c r="AG305" s="105">
        <f>'Other Opex'!AG194</f>
        <v>0</v>
      </c>
      <c r="AI305" s="105">
        <f>'Other Opex'!AI194</f>
        <v>0</v>
      </c>
    </row>
    <row r="306" spans="2:35" outlineLevel="1" x14ac:dyDescent="0.25">
      <c r="B306" s="556" t="str">
        <f>'Line Items'!D$2411</f>
        <v>Other Operating Costs</v>
      </c>
      <c r="C306" s="556" t="str">
        <f>'Line Items'!D$2450</f>
        <v>Other Operating Costs: Rolling Stock Maintenance</v>
      </c>
      <c r="D306" s="139" t="str">
        <f>'Other Opex'!D195</f>
        <v>[Rolling Stock Maintenance Line 54]</v>
      </c>
      <c r="E306" s="102"/>
      <c r="F306" s="140" t="str">
        <f>'Other Opex'!F195</f>
        <v>£000</v>
      </c>
      <c r="G306" s="103">
        <f>'Other Opex'!G195</f>
        <v>0</v>
      </c>
      <c r="H306" s="103">
        <f>'Other Opex'!H195</f>
        <v>0</v>
      </c>
      <c r="I306" s="103">
        <f>'Other Opex'!I195</f>
        <v>0</v>
      </c>
      <c r="J306" s="103">
        <f>'Other Opex'!J195</f>
        <v>0</v>
      </c>
      <c r="K306" s="103">
        <f>'Other Opex'!K195</f>
        <v>0</v>
      </c>
      <c r="L306" s="103">
        <f>'Other Opex'!L195</f>
        <v>0</v>
      </c>
      <c r="M306" s="103">
        <f>'Other Opex'!M195</f>
        <v>0</v>
      </c>
      <c r="N306" s="103">
        <f>'Other Opex'!N195</f>
        <v>0</v>
      </c>
      <c r="O306" s="103">
        <f>'Other Opex'!O195</f>
        <v>0</v>
      </c>
      <c r="P306" s="103">
        <f>'Other Opex'!P195</f>
        <v>0</v>
      </c>
      <c r="Q306" s="103">
        <f>'Other Opex'!Q195</f>
        <v>0</v>
      </c>
      <c r="R306" s="103">
        <f>'Other Opex'!R195</f>
        <v>0</v>
      </c>
      <c r="S306" s="103">
        <f>'Other Opex'!S195</f>
        <v>0</v>
      </c>
      <c r="T306" s="103">
        <f>'Other Opex'!T195</f>
        <v>0</v>
      </c>
      <c r="U306" s="103">
        <f>'Other Opex'!U195</f>
        <v>0</v>
      </c>
      <c r="V306" s="103">
        <f>'Other Opex'!V195</f>
        <v>0</v>
      </c>
      <c r="W306" s="103">
        <f>'Other Opex'!W195</f>
        <v>0</v>
      </c>
      <c r="X306" s="103">
        <f>'Other Opex'!X195</f>
        <v>0</v>
      </c>
      <c r="Y306" s="103">
        <f>'Other Opex'!Y195</f>
        <v>0</v>
      </c>
      <c r="Z306" s="103">
        <f>'Other Opex'!Z195</f>
        <v>0</v>
      </c>
      <c r="AA306" s="103">
        <f>'Other Opex'!AA195</f>
        <v>0</v>
      </c>
      <c r="AB306" s="103">
        <f>'Other Opex'!AB195</f>
        <v>0</v>
      </c>
      <c r="AC306" s="104">
        <f>'Other Opex'!AC195</f>
        <v>0</v>
      </c>
      <c r="AE306" s="105">
        <f>'Other Opex'!AE195</f>
        <v>0</v>
      </c>
      <c r="AG306" s="105">
        <f>'Other Opex'!AG195</f>
        <v>0</v>
      </c>
      <c r="AI306" s="105">
        <f>'Other Opex'!AI195</f>
        <v>0</v>
      </c>
    </row>
    <row r="307" spans="2:35" outlineLevel="1" x14ac:dyDescent="0.25">
      <c r="B307" s="556" t="str">
        <f>'Line Items'!D$2411</f>
        <v>Other Operating Costs</v>
      </c>
      <c r="C307" s="556" t="str">
        <f>'Line Items'!D$2450</f>
        <v>Other Operating Costs: Rolling Stock Maintenance</v>
      </c>
      <c r="D307" s="570" t="str">
        <f>'Other Opex'!D196</f>
        <v>[Rolling Stock Maintenance Line 55]</v>
      </c>
      <c r="E307" s="571"/>
      <c r="F307" s="572" t="str">
        <f>'Other Opex'!F196</f>
        <v>£000</v>
      </c>
      <c r="G307" s="573">
        <f>'Other Opex'!G196</f>
        <v>0</v>
      </c>
      <c r="H307" s="573">
        <f>'Other Opex'!H196</f>
        <v>0</v>
      </c>
      <c r="I307" s="573">
        <f>'Other Opex'!I196</f>
        <v>0</v>
      </c>
      <c r="J307" s="573">
        <f>'Other Opex'!J196</f>
        <v>0</v>
      </c>
      <c r="K307" s="573">
        <f>'Other Opex'!K196</f>
        <v>0</v>
      </c>
      <c r="L307" s="573">
        <f>'Other Opex'!L196</f>
        <v>0</v>
      </c>
      <c r="M307" s="573">
        <f>'Other Opex'!M196</f>
        <v>0</v>
      </c>
      <c r="N307" s="573">
        <f>'Other Opex'!N196</f>
        <v>0</v>
      </c>
      <c r="O307" s="573">
        <f>'Other Opex'!O196</f>
        <v>0</v>
      </c>
      <c r="P307" s="573">
        <f>'Other Opex'!P196</f>
        <v>0</v>
      </c>
      <c r="Q307" s="573">
        <f>'Other Opex'!Q196</f>
        <v>0</v>
      </c>
      <c r="R307" s="573">
        <f>'Other Opex'!R196</f>
        <v>0</v>
      </c>
      <c r="S307" s="573">
        <f>'Other Opex'!S196</f>
        <v>0</v>
      </c>
      <c r="T307" s="573">
        <f>'Other Opex'!T196</f>
        <v>0</v>
      </c>
      <c r="U307" s="573">
        <f>'Other Opex'!U196</f>
        <v>0</v>
      </c>
      <c r="V307" s="573">
        <f>'Other Opex'!V196</f>
        <v>0</v>
      </c>
      <c r="W307" s="573">
        <f>'Other Opex'!W196</f>
        <v>0</v>
      </c>
      <c r="X307" s="573">
        <f>'Other Opex'!X196</f>
        <v>0</v>
      </c>
      <c r="Y307" s="573">
        <f>'Other Opex'!Y196</f>
        <v>0</v>
      </c>
      <c r="Z307" s="573">
        <f>'Other Opex'!Z196</f>
        <v>0</v>
      </c>
      <c r="AA307" s="573">
        <f>'Other Opex'!AA196</f>
        <v>0</v>
      </c>
      <c r="AB307" s="573">
        <f>'Other Opex'!AB196</f>
        <v>0</v>
      </c>
      <c r="AC307" s="574">
        <f>'Other Opex'!AC196</f>
        <v>0</v>
      </c>
      <c r="AE307" s="575">
        <f>'Other Opex'!AE196</f>
        <v>0</v>
      </c>
      <c r="AG307" s="575">
        <f>'Other Opex'!AG196</f>
        <v>0</v>
      </c>
      <c r="AI307" s="575">
        <f>'Other Opex'!AI196</f>
        <v>0</v>
      </c>
    </row>
    <row r="308" spans="2:35" outlineLevel="1" x14ac:dyDescent="0.25">
      <c r="B308" s="556" t="str">
        <f>'Line Items'!D$2411</f>
        <v>Other Operating Costs</v>
      </c>
      <c r="C308" s="556" t="str">
        <f>'Line Items'!D$2451</f>
        <v>Other Operating Costs: Industry &amp; Professional Services</v>
      </c>
      <c r="D308" s="139" t="str">
        <f>'Other Opex'!D202</f>
        <v>British Transport Police</v>
      </c>
      <c r="E308" s="102"/>
      <c r="F308" s="140" t="str">
        <f>'Other Opex'!F202</f>
        <v>£000</v>
      </c>
      <c r="G308" s="103">
        <f>'Other Opex'!G202</f>
        <v>0</v>
      </c>
      <c r="H308" s="103">
        <f>'Other Opex'!H202</f>
        <v>0</v>
      </c>
      <c r="I308" s="103">
        <f>'Other Opex'!I202</f>
        <v>0</v>
      </c>
      <c r="J308" s="103">
        <f>'Other Opex'!J202</f>
        <v>0</v>
      </c>
      <c r="K308" s="103">
        <f>'Other Opex'!K202</f>
        <v>0</v>
      </c>
      <c r="L308" s="103">
        <f>'Other Opex'!L202</f>
        <v>0</v>
      </c>
      <c r="M308" s="103">
        <f>'Other Opex'!M202</f>
        <v>0</v>
      </c>
      <c r="N308" s="103">
        <f>'Other Opex'!N202</f>
        <v>0</v>
      </c>
      <c r="O308" s="103">
        <f>'Other Opex'!O202</f>
        <v>0</v>
      </c>
      <c r="P308" s="103">
        <f>'Other Opex'!P202</f>
        <v>0</v>
      </c>
      <c r="Q308" s="103">
        <f>'Other Opex'!Q202</f>
        <v>0</v>
      </c>
      <c r="R308" s="103">
        <f>'Other Opex'!R202</f>
        <v>0</v>
      </c>
      <c r="S308" s="103">
        <f>'Other Opex'!S202</f>
        <v>0</v>
      </c>
      <c r="T308" s="103">
        <f>'Other Opex'!T202</f>
        <v>0</v>
      </c>
      <c r="U308" s="103">
        <f>'Other Opex'!U202</f>
        <v>0</v>
      </c>
      <c r="V308" s="103">
        <f>'Other Opex'!V202</f>
        <v>0</v>
      </c>
      <c r="W308" s="103">
        <f>'Other Opex'!W202</f>
        <v>0</v>
      </c>
      <c r="X308" s="103">
        <f>'Other Opex'!X202</f>
        <v>0</v>
      </c>
      <c r="Y308" s="103">
        <f>'Other Opex'!Y202</f>
        <v>0</v>
      </c>
      <c r="Z308" s="103">
        <f>'Other Opex'!Z202</f>
        <v>0</v>
      </c>
      <c r="AA308" s="103">
        <f>'Other Opex'!AA202</f>
        <v>0</v>
      </c>
      <c r="AB308" s="103">
        <f>'Other Opex'!AB202</f>
        <v>0</v>
      </c>
      <c r="AC308" s="104">
        <f>'Other Opex'!AC202</f>
        <v>0</v>
      </c>
      <c r="AE308" s="105">
        <f>'Other Opex'!AE202</f>
        <v>0</v>
      </c>
      <c r="AG308" s="105">
        <f>'Other Opex'!AG202</f>
        <v>0</v>
      </c>
      <c r="AI308" s="105">
        <f>'Other Opex'!AI202</f>
        <v>0</v>
      </c>
    </row>
    <row r="309" spans="2:35" outlineLevel="1" x14ac:dyDescent="0.25">
      <c r="B309" s="556" t="str">
        <f>'Line Items'!D$2411</f>
        <v>Other Operating Costs</v>
      </c>
      <c r="C309" s="556" t="str">
        <f>'Line Items'!D$2451</f>
        <v>Other Operating Costs: Industry &amp; Professional Services</v>
      </c>
      <c r="D309" s="139" t="str">
        <f>'Other Opex'!D203</f>
        <v>Hire of Buses</v>
      </c>
      <c r="E309" s="102"/>
      <c r="F309" s="140" t="str">
        <f>'Other Opex'!F203</f>
        <v>£000</v>
      </c>
      <c r="G309" s="103">
        <f>'Other Opex'!G203</f>
        <v>0</v>
      </c>
      <c r="H309" s="103">
        <f>'Other Opex'!H203</f>
        <v>0</v>
      </c>
      <c r="I309" s="103">
        <f>'Other Opex'!I203</f>
        <v>0</v>
      </c>
      <c r="J309" s="103">
        <f>'Other Opex'!J203</f>
        <v>0</v>
      </c>
      <c r="K309" s="103">
        <f>'Other Opex'!K203</f>
        <v>0</v>
      </c>
      <c r="L309" s="103">
        <f>'Other Opex'!L203</f>
        <v>0</v>
      </c>
      <c r="M309" s="103">
        <f>'Other Opex'!M203</f>
        <v>0</v>
      </c>
      <c r="N309" s="103">
        <f>'Other Opex'!N203</f>
        <v>0</v>
      </c>
      <c r="O309" s="103">
        <f>'Other Opex'!O203</f>
        <v>0</v>
      </c>
      <c r="P309" s="103">
        <f>'Other Opex'!P203</f>
        <v>0</v>
      </c>
      <c r="Q309" s="103">
        <f>'Other Opex'!Q203</f>
        <v>0</v>
      </c>
      <c r="R309" s="103">
        <f>'Other Opex'!R203</f>
        <v>0</v>
      </c>
      <c r="S309" s="103">
        <f>'Other Opex'!S203</f>
        <v>0</v>
      </c>
      <c r="T309" s="103">
        <f>'Other Opex'!T203</f>
        <v>0</v>
      </c>
      <c r="U309" s="103">
        <f>'Other Opex'!U203</f>
        <v>0</v>
      </c>
      <c r="V309" s="103">
        <f>'Other Opex'!V203</f>
        <v>0</v>
      </c>
      <c r="W309" s="103">
        <f>'Other Opex'!W203</f>
        <v>0</v>
      </c>
      <c r="X309" s="103">
        <f>'Other Opex'!X203</f>
        <v>0</v>
      </c>
      <c r="Y309" s="103">
        <f>'Other Opex'!Y203</f>
        <v>0</v>
      </c>
      <c r="Z309" s="103">
        <f>'Other Opex'!Z203</f>
        <v>0</v>
      </c>
      <c r="AA309" s="103">
        <f>'Other Opex'!AA203</f>
        <v>0</v>
      </c>
      <c r="AB309" s="103">
        <f>'Other Opex'!AB203</f>
        <v>0</v>
      </c>
      <c r="AC309" s="104">
        <f>'Other Opex'!AC203</f>
        <v>0</v>
      </c>
      <c r="AE309" s="105">
        <f>'Other Opex'!AE203</f>
        <v>0</v>
      </c>
      <c r="AG309" s="105">
        <f>'Other Opex'!AG203</f>
        <v>0</v>
      </c>
      <c r="AI309" s="105">
        <f>'Other Opex'!AI203</f>
        <v>0</v>
      </c>
    </row>
    <row r="310" spans="2:35" outlineLevel="1" x14ac:dyDescent="0.25">
      <c r="B310" s="556" t="str">
        <f>'Line Items'!D$2411</f>
        <v>Other Operating Costs</v>
      </c>
      <c r="C310" s="556" t="str">
        <f>'Line Items'!D$2451</f>
        <v>Other Operating Costs: Industry &amp; Professional Services</v>
      </c>
      <c r="D310" s="139" t="str">
        <f>'Other Opex'!D204</f>
        <v>Hire of Taxis</v>
      </c>
      <c r="E310" s="102"/>
      <c r="F310" s="140" t="str">
        <f>'Other Opex'!F204</f>
        <v>£000</v>
      </c>
      <c r="G310" s="103">
        <f>'Other Opex'!G204</f>
        <v>0</v>
      </c>
      <c r="H310" s="103">
        <f>'Other Opex'!H204</f>
        <v>0</v>
      </c>
      <c r="I310" s="103">
        <f>'Other Opex'!I204</f>
        <v>0</v>
      </c>
      <c r="J310" s="103">
        <f>'Other Opex'!J204</f>
        <v>0</v>
      </c>
      <c r="K310" s="103">
        <f>'Other Opex'!K204</f>
        <v>0</v>
      </c>
      <c r="L310" s="103">
        <f>'Other Opex'!L204</f>
        <v>0</v>
      </c>
      <c r="M310" s="103">
        <f>'Other Opex'!M204</f>
        <v>0</v>
      </c>
      <c r="N310" s="103">
        <f>'Other Opex'!N204</f>
        <v>0</v>
      </c>
      <c r="O310" s="103">
        <f>'Other Opex'!O204</f>
        <v>0</v>
      </c>
      <c r="P310" s="103">
        <f>'Other Opex'!P204</f>
        <v>0</v>
      </c>
      <c r="Q310" s="103">
        <f>'Other Opex'!Q204</f>
        <v>0</v>
      </c>
      <c r="R310" s="103">
        <f>'Other Opex'!R204</f>
        <v>0</v>
      </c>
      <c r="S310" s="103">
        <f>'Other Opex'!S204</f>
        <v>0</v>
      </c>
      <c r="T310" s="103">
        <f>'Other Opex'!T204</f>
        <v>0</v>
      </c>
      <c r="U310" s="103">
        <f>'Other Opex'!U204</f>
        <v>0</v>
      </c>
      <c r="V310" s="103">
        <f>'Other Opex'!V204</f>
        <v>0</v>
      </c>
      <c r="W310" s="103">
        <f>'Other Opex'!W204</f>
        <v>0</v>
      </c>
      <c r="X310" s="103">
        <f>'Other Opex'!X204</f>
        <v>0</v>
      </c>
      <c r="Y310" s="103">
        <f>'Other Opex'!Y204</f>
        <v>0</v>
      </c>
      <c r="Z310" s="103">
        <f>'Other Opex'!Z204</f>
        <v>0</v>
      </c>
      <c r="AA310" s="103">
        <f>'Other Opex'!AA204</f>
        <v>0</v>
      </c>
      <c r="AB310" s="103">
        <f>'Other Opex'!AB204</f>
        <v>0</v>
      </c>
      <c r="AC310" s="104">
        <f>'Other Opex'!AC204</f>
        <v>0</v>
      </c>
      <c r="AE310" s="105">
        <f>'Other Opex'!AE204</f>
        <v>0</v>
      </c>
      <c r="AG310" s="105">
        <f>'Other Opex'!AG204</f>
        <v>0</v>
      </c>
      <c r="AI310" s="105">
        <f>'Other Opex'!AI204</f>
        <v>0</v>
      </c>
    </row>
    <row r="311" spans="2:35" outlineLevel="1" x14ac:dyDescent="0.25">
      <c r="B311" s="556" t="str">
        <f>'Line Items'!D$2411</f>
        <v>Other Operating Costs</v>
      </c>
      <c r="C311" s="556" t="str">
        <f>'Line Items'!D$2451</f>
        <v>Other Operating Costs: Industry &amp; Professional Services</v>
      </c>
      <c r="D311" s="139" t="str">
        <f>'Other Opex'!D205</f>
        <v>Bus Feeder Charges</v>
      </c>
      <c r="E311" s="102"/>
      <c r="F311" s="140" t="str">
        <f>'Other Opex'!F205</f>
        <v>£000</v>
      </c>
      <c r="G311" s="103">
        <f>'Other Opex'!G205</f>
        <v>0</v>
      </c>
      <c r="H311" s="103">
        <f>'Other Opex'!H205</f>
        <v>0</v>
      </c>
      <c r="I311" s="103">
        <f>'Other Opex'!I205</f>
        <v>0</v>
      </c>
      <c r="J311" s="103">
        <f>'Other Opex'!J205</f>
        <v>0</v>
      </c>
      <c r="K311" s="103">
        <f>'Other Opex'!K205</f>
        <v>0</v>
      </c>
      <c r="L311" s="103">
        <f>'Other Opex'!L205</f>
        <v>0</v>
      </c>
      <c r="M311" s="103">
        <f>'Other Opex'!M205</f>
        <v>0</v>
      </c>
      <c r="N311" s="103">
        <f>'Other Opex'!N205</f>
        <v>0</v>
      </c>
      <c r="O311" s="103">
        <f>'Other Opex'!O205</f>
        <v>0</v>
      </c>
      <c r="P311" s="103">
        <f>'Other Opex'!P205</f>
        <v>0</v>
      </c>
      <c r="Q311" s="103">
        <f>'Other Opex'!Q205</f>
        <v>0</v>
      </c>
      <c r="R311" s="103">
        <f>'Other Opex'!R205</f>
        <v>0</v>
      </c>
      <c r="S311" s="103">
        <f>'Other Opex'!S205</f>
        <v>0</v>
      </c>
      <c r="T311" s="103">
        <f>'Other Opex'!T205</f>
        <v>0</v>
      </c>
      <c r="U311" s="103">
        <f>'Other Opex'!U205</f>
        <v>0</v>
      </c>
      <c r="V311" s="103">
        <f>'Other Opex'!V205</f>
        <v>0</v>
      </c>
      <c r="W311" s="103">
        <f>'Other Opex'!W205</f>
        <v>0</v>
      </c>
      <c r="X311" s="103">
        <f>'Other Opex'!X205</f>
        <v>0</v>
      </c>
      <c r="Y311" s="103">
        <f>'Other Opex'!Y205</f>
        <v>0</v>
      </c>
      <c r="Z311" s="103">
        <f>'Other Opex'!Z205</f>
        <v>0</v>
      </c>
      <c r="AA311" s="103">
        <f>'Other Opex'!AA205</f>
        <v>0</v>
      </c>
      <c r="AB311" s="103">
        <f>'Other Opex'!AB205</f>
        <v>0</v>
      </c>
      <c r="AC311" s="104">
        <f>'Other Opex'!AC205</f>
        <v>0</v>
      </c>
      <c r="AE311" s="105">
        <f>'Other Opex'!AE205</f>
        <v>0</v>
      </c>
      <c r="AG311" s="105">
        <f>'Other Opex'!AG205</f>
        <v>0</v>
      </c>
      <c r="AI311" s="105">
        <f>'Other Opex'!AI205</f>
        <v>0</v>
      </c>
    </row>
    <row r="312" spans="2:35" outlineLevel="1" x14ac:dyDescent="0.25">
      <c r="B312" s="556" t="str">
        <f>'Line Items'!D$2411</f>
        <v>Other Operating Costs</v>
      </c>
      <c r="C312" s="556" t="str">
        <f>'Line Items'!D$2451</f>
        <v>Other Operating Costs: Industry &amp; Professional Services</v>
      </c>
      <c r="D312" s="139" t="str">
        <f>'Other Opex'!D206</f>
        <v>Property Management</v>
      </c>
      <c r="E312" s="102"/>
      <c r="F312" s="140" t="str">
        <f>'Other Opex'!F206</f>
        <v>£000</v>
      </c>
      <c r="G312" s="103">
        <f>'Other Opex'!G206</f>
        <v>0</v>
      </c>
      <c r="H312" s="103">
        <f>'Other Opex'!H206</f>
        <v>0</v>
      </c>
      <c r="I312" s="103">
        <f>'Other Opex'!I206</f>
        <v>0</v>
      </c>
      <c r="J312" s="103">
        <f>'Other Opex'!J206</f>
        <v>0</v>
      </c>
      <c r="K312" s="103">
        <f>'Other Opex'!K206</f>
        <v>0</v>
      </c>
      <c r="L312" s="103">
        <f>'Other Opex'!L206</f>
        <v>0</v>
      </c>
      <c r="M312" s="103">
        <f>'Other Opex'!M206</f>
        <v>0</v>
      </c>
      <c r="N312" s="103">
        <f>'Other Opex'!N206</f>
        <v>0</v>
      </c>
      <c r="O312" s="103">
        <f>'Other Opex'!O206</f>
        <v>0</v>
      </c>
      <c r="P312" s="103">
        <f>'Other Opex'!P206</f>
        <v>0</v>
      </c>
      <c r="Q312" s="103">
        <f>'Other Opex'!Q206</f>
        <v>0</v>
      </c>
      <c r="R312" s="103">
        <f>'Other Opex'!R206</f>
        <v>0</v>
      </c>
      <c r="S312" s="103">
        <f>'Other Opex'!S206</f>
        <v>0</v>
      </c>
      <c r="T312" s="103">
        <f>'Other Opex'!T206</f>
        <v>0</v>
      </c>
      <c r="U312" s="103">
        <f>'Other Opex'!U206</f>
        <v>0</v>
      </c>
      <c r="V312" s="103">
        <f>'Other Opex'!V206</f>
        <v>0</v>
      </c>
      <c r="W312" s="103">
        <f>'Other Opex'!W206</f>
        <v>0</v>
      </c>
      <c r="X312" s="103">
        <f>'Other Opex'!X206</f>
        <v>0</v>
      </c>
      <c r="Y312" s="103">
        <f>'Other Opex'!Y206</f>
        <v>0</v>
      </c>
      <c r="Z312" s="103">
        <f>'Other Opex'!Z206</f>
        <v>0</v>
      </c>
      <c r="AA312" s="103">
        <f>'Other Opex'!AA206</f>
        <v>0</v>
      </c>
      <c r="AB312" s="103">
        <f>'Other Opex'!AB206</f>
        <v>0</v>
      </c>
      <c r="AC312" s="104">
        <f>'Other Opex'!AC206</f>
        <v>0</v>
      </c>
      <c r="AE312" s="105">
        <f>'Other Opex'!AE206</f>
        <v>0</v>
      </c>
      <c r="AG312" s="105">
        <f>'Other Opex'!AG206</f>
        <v>0</v>
      </c>
      <c r="AI312" s="105">
        <f>'Other Opex'!AI206</f>
        <v>0</v>
      </c>
    </row>
    <row r="313" spans="2:35" outlineLevel="1" x14ac:dyDescent="0.25">
      <c r="B313" s="556" t="str">
        <f>'Line Items'!D$2411</f>
        <v>Other Operating Costs</v>
      </c>
      <c r="C313" s="556" t="str">
        <f>'Line Items'!D$2451</f>
        <v>Other Operating Costs: Industry &amp; Professional Services</v>
      </c>
      <c r="D313" s="139" t="str">
        <f>'Other Opex'!D207</f>
        <v>Catering Contract</v>
      </c>
      <c r="E313" s="102"/>
      <c r="F313" s="140" t="str">
        <f>'Other Opex'!F207</f>
        <v>£000</v>
      </c>
      <c r="G313" s="103">
        <f>'Other Opex'!G207</f>
        <v>0</v>
      </c>
      <c r="H313" s="103">
        <f>'Other Opex'!H207</f>
        <v>0</v>
      </c>
      <c r="I313" s="103">
        <f>'Other Opex'!I207</f>
        <v>0</v>
      </c>
      <c r="J313" s="103">
        <f>'Other Opex'!J207</f>
        <v>0</v>
      </c>
      <c r="K313" s="103">
        <f>'Other Opex'!K207</f>
        <v>0</v>
      </c>
      <c r="L313" s="103">
        <f>'Other Opex'!L207</f>
        <v>0</v>
      </c>
      <c r="M313" s="103">
        <f>'Other Opex'!M207</f>
        <v>0</v>
      </c>
      <c r="N313" s="103">
        <f>'Other Opex'!N207</f>
        <v>0</v>
      </c>
      <c r="O313" s="103">
        <f>'Other Opex'!O207</f>
        <v>0</v>
      </c>
      <c r="P313" s="103">
        <f>'Other Opex'!P207</f>
        <v>0</v>
      </c>
      <c r="Q313" s="103">
        <f>'Other Opex'!Q207</f>
        <v>0</v>
      </c>
      <c r="R313" s="103">
        <f>'Other Opex'!R207</f>
        <v>0</v>
      </c>
      <c r="S313" s="103">
        <f>'Other Opex'!S207</f>
        <v>0</v>
      </c>
      <c r="T313" s="103">
        <f>'Other Opex'!T207</f>
        <v>0</v>
      </c>
      <c r="U313" s="103">
        <f>'Other Opex'!U207</f>
        <v>0</v>
      </c>
      <c r="V313" s="103">
        <f>'Other Opex'!V207</f>
        <v>0</v>
      </c>
      <c r="W313" s="103">
        <f>'Other Opex'!W207</f>
        <v>0</v>
      </c>
      <c r="X313" s="103">
        <f>'Other Opex'!X207</f>
        <v>0</v>
      </c>
      <c r="Y313" s="103">
        <f>'Other Opex'!Y207</f>
        <v>0</v>
      </c>
      <c r="Z313" s="103">
        <f>'Other Opex'!Z207</f>
        <v>0</v>
      </c>
      <c r="AA313" s="103">
        <f>'Other Opex'!AA207</f>
        <v>0</v>
      </c>
      <c r="AB313" s="103">
        <f>'Other Opex'!AB207</f>
        <v>0</v>
      </c>
      <c r="AC313" s="104">
        <f>'Other Opex'!AC207</f>
        <v>0</v>
      </c>
      <c r="AE313" s="105">
        <f>'Other Opex'!AE207</f>
        <v>0</v>
      </c>
      <c r="AG313" s="105">
        <f>'Other Opex'!AG207</f>
        <v>0</v>
      </c>
      <c r="AI313" s="105">
        <f>'Other Opex'!AI207</f>
        <v>0</v>
      </c>
    </row>
    <row r="314" spans="2:35" outlineLevel="1" x14ac:dyDescent="0.25">
      <c r="B314" s="556" t="str">
        <f>'Line Items'!D$2411</f>
        <v>Other Operating Costs</v>
      </c>
      <c r="C314" s="556" t="str">
        <f>'Line Items'!D$2451</f>
        <v>Other Operating Costs: Industry &amp; Professional Services</v>
      </c>
      <c r="D314" s="139" t="str">
        <f>'Other Opex'!D208</f>
        <v>Marketing</v>
      </c>
      <c r="E314" s="102"/>
      <c r="F314" s="140" t="str">
        <f>'Other Opex'!F208</f>
        <v>£000</v>
      </c>
      <c r="G314" s="103">
        <f>'Other Opex'!G208</f>
        <v>0</v>
      </c>
      <c r="H314" s="103">
        <f>'Other Opex'!H208</f>
        <v>0</v>
      </c>
      <c r="I314" s="103">
        <f>'Other Opex'!I208</f>
        <v>0</v>
      </c>
      <c r="J314" s="103">
        <f>'Other Opex'!J208</f>
        <v>0</v>
      </c>
      <c r="K314" s="103">
        <f>'Other Opex'!K208</f>
        <v>0</v>
      </c>
      <c r="L314" s="103">
        <f>'Other Opex'!L208</f>
        <v>0</v>
      </c>
      <c r="M314" s="103">
        <f>'Other Opex'!M208</f>
        <v>0</v>
      </c>
      <c r="N314" s="103">
        <f>'Other Opex'!N208</f>
        <v>0</v>
      </c>
      <c r="O314" s="103">
        <f>'Other Opex'!O208</f>
        <v>0</v>
      </c>
      <c r="P314" s="103">
        <f>'Other Opex'!P208</f>
        <v>0</v>
      </c>
      <c r="Q314" s="103">
        <f>'Other Opex'!Q208</f>
        <v>0</v>
      </c>
      <c r="R314" s="103">
        <f>'Other Opex'!R208</f>
        <v>0</v>
      </c>
      <c r="S314" s="103">
        <f>'Other Opex'!S208</f>
        <v>0</v>
      </c>
      <c r="T314" s="103">
        <f>'Other Opex'!T208</f>
        <v>0</v>
      </c>
      <c r="U314" s="103">
        <f>'Other Opex'!U208</f>
        <v>0</v>
      </c>
      <c r="V314" s="103">
        <f>'Other Opex'!V208</f>
        <v>0</v>
      </c>
      <c r="W314" s="103">
        <f>'Other Opex'!W208</f>
        <v>0</v>
      </c>
      <c r="X314" s="103">
        <f>'Other Opex'!X208</f>
        <v>0</v>
      </c>
      <c r="Y314" s="103">
        <f>'Other Opex'!Y208</f>
        <v>0</v>
      </c>
      <c r="Z314" s="103">
        <f>'Other Opex'!Z208</f>
        <v>0</v>
      </c>
      <c r="AA314" s="103">
        <f>'Other Opex'!AA208</f>
        <v>0</v>
      </c>
      <c r="AB314" s="103">
        <f>'Other Opex'!AB208</f>
        <v>0</v>
      </c>
      <c r="AC314" s="104">
        <f>'Other Opex'!AC208</f>
        <v>0</v>
      </c>
      <c r="AE314" s="105">
        <f>'Other Opex'!AE208</f>
        <v>0</v>
      </c>
      <c r="AG314" s="105">
        <f>'Other Opex'!AG208</f>
        <v>0</v>
      </c>
      <c r="AI314" s="105">
        <f>'Other Opex'!AI208</f>
        <v>0</v>
      </c>
    </row>
    <row r="315" spans="2:35" outlineLevel="1" x14ac:dyDescent="0.25">
      <c r="B315" s="556" t="str">
        <f>'Line Items'!D$2411</f>
        <v>Other Operating Costs</v>
      </c>
      <c r="C315" s="556" t="str">
        <f>'Line Items'!D$2451</f>
        <v>Other Operating Costs: Industry &amp; Professional Services</v>
      </c>
      <c r="D315" s="139" t="str">
        <f>'Other Opex'!D209</f>
        <v>Rail Division Transactions</v>
      </c>
      <c r="E315" s="102"/>
      <c r="F315" s="140" t="str">
        <f>'Other Opex'!F209</f>
        <v>£000</v>
      </c>
      <c r="G315" s="103">
        <f>'Other Opex'!G209</f>
        <v>0</v>
      </c>
      <c r="H315" s="103">
        <f>'Other Opex'!H209</f>
        <v>0</v>
      </c>
      <c r="I315" s="103">
        <f>'Other Opex'!I209</f>
        <v>0</v>
      </c>
      <c r="J315" s="103">
        <f>'Other Opex'!J209</f>
        <v>0</v>
      </c>
      <c r="K315" s="103">
        <f>'Other Opex'!K209</f>
        <v>0</v>
      </c>
      <c r="L315" s="103">
        <f>'Other Opex'!L209</f>
        <v>0</v>
      </c>
      <c r="M315" s="103">
        <f>'Other Opex'!M209</f>
        <v>0</v>
      </c>
      <c r="N315" s="103">
        <f>'Other Opex'!N209</f>
        <v>0</v>
      </c>
      <c r="O315" s="103">
        <f>'Other Opex'!O209</f>
        <v>0</v>
      </c>
      <c r="P315" s="103">
        <f>'Other Opex'!P209</f>
        <v>0</v>
      </c>
      <c r="Q315" s="103">
        <f>'Other Opex'!Q209</f>
        <v>0</v>
      </c>
      <c r="R315" s="103">
        <f>'Other Opex'!R209</f>
        <v>0</v>
      </c>
      <c r="S315" s="103">
        <f>'Other Opex'!S209</f>
        <v>0</v>
      </c>
      <c r="T315" s="103">
        <f>'Other Opex'!T209</f>
        <v>0</v>
      </c>
      <c r="U315" s="103">
        <f>'Other Opex'!U209</f>
        <v>0</v>
      </c>
      <c r="V315" s="103">
        <f>'Other Opex'!V209</f>
        <v>0</v>
      </c>
      <c r="W315" s="103">
        <f>'Other Opex'!W209</f>
        <v>0</v>
      </c>
      <c r="X315" s="103">
        <f>'Other Opex'!X209</f>
        <v>0</v>
      </c>
      <c r="Y315" s="103">
        <f>'Other Opex'!Y209</f>
        <v>0</v>
      </c>
      <c r="Z315" s="103">
        <f>'Other Opex'!Z209</f>
        <v>0</v>
      </c>
      <c r="AA315" s="103">
        <f>'Other Opex'!AA209</f>
        <v>0</v>
      </c>
      <c r="AB315" s="103">
        <f>'Other Opex'!AB209</f>
        <v>0</v>
      </c>
      <c r="AC315" s="104">
        <f>'Other Opex'!AC209</f>
        <v>0</v>
      </c>
      <c r="AE315" s="105">
        <f>'Other Opex'!AE209</f>
        <v>0</v>
      </c>
      <c r="AG315" s="105">
        <f>'Other Opex'!AG209</f>
        <v>0</v>
      </c>
      <c r="AI315" s="105">
        <f>'Other Opex'!AI209</f>
        <v>0</v>
      </c>
    </row>
    <row r="316" spans="2:35" outlineLevel="1" x14ac:dyDescent="0.25">
      <c r="B316" s="556" t="str">
        <f>'Line Items'!D$2411</f>
        <v>Other Operating Costs</v>
      </c>
      <c r="C316" s="556" t="str">
        <f>'Line Items'!D$2451</f>
        <v>Other Operating Costs: Industry &amp; Professional Services</v>
      </c>
      <c r="D316" s="139" t="str">
        <f>'Other Opex'!D210</f>
        <v>ATOC</v>
      </c>
      <c r="E316" s="102"/>
      <c r="F316" s="140" t="str">
        <f>'Other Opex'!F210</f>
        <v>£000</v>
      </c>
      <c r="G316" s="103">
        <f>'Other Opex'!G210</f>
        <v>0</v>
      </c>
      <c r="H316" s="103">
        <f>'Other Opex'!H210</f>
        <v>0</v>
      </c>
      <c r="I316" s="103">
        <f>'Other Opex'!I210</f>
        <v>0</v>
      </c>
      <c r="J316" s="103">
        <f>'Other Opex'!J210</f>
        <v>0</v>
      </c>
      <c r="K316" s="103">
        <f>'Other Opex'!K210</f>
        <v>0</v>
      </c>
      <c r="L316" s="103">
        <f>'Other Opex'!L210</f>
        <v>0</v>
      </c>
      <c r="M316" s="103">
        <f>'Other Opex'!M210</f>
        <v>0</v>
      </c>
      <c r="N316" s="103">
        <f>'Other Opex'!N210</f>
        <v>0</v>
      </c>
      <c r="O316" s="103">
        <f>'Other Opex'!O210</f>
        <v>0</v>
      </c>
      <c r="P316" s="103">
        <f>'Other Opex'!P210</f>
        <v>0</v>
      </c>
      <c r="Q316" s="103">
        <f>'Other Opex'!Q210</f>
        <v>0</v>
      </c>
      <c r="R316" s="103">
        <f>'Other Opex'!R210</f>
        <v>0</v>
      </c>
      <c r="S316" s="103">
        <f>'Other Opex'!S210</f>
        <v>0</v>
      </c>
      <c r="T316" s="103">
        <f>'Other Opex'!T210</f>
        <v>0</v>
      </c>
      <c r="U316" s="103">
        <f>'Other Opex'!U210</f>
        <v>0</v>
      </c>
      <c r="V316" s="103">
        <f>'Other Opex'!V210</f>
        <v>0</v>
      </c>
      <c r="W316" s="103">
        <f>'Other Opex'!W210</f>
        <v>0</v>
      </c>
      <c r="X316" s="103">
        <f>'Other Opex'!X210</f>
        <v>0</v>
      </c>
      <c r="Y316" s="103">
        <f>'Other Opex'!Y210</f>
        <v>0</v>
      </c>
      <c r="Z316" s="103">
        <f>'Other Opex'!Z210</f>
        <v>0</v>
      </c>
      <c r="AA316" s="103">
        <f>'Other Opex'!AA210</f>
        <v>0</v>
      </c>
      <c r="AB316" s="103">
        <f>'Other Opex'!AB210</f>
        <v>0</v>
      </c>
      <c r="AC316" s="104">
        <f>'Other Opex'!AC210</f>
        <v>0</v>
      </c>
      <c r="AE316" s="105">
        <f>'Other Opex'!AE210</f>
        <v>0</v>
      </c>
      <c r="AG316" s="105">
        <f>'Other Opex'!AG210</f>
        <v>0</v>
      </c>
      <c r="AI316" s="105">
        <f>'Other Opex'!AI210</f>
        <v>0</v>
      </c>
    </row>
    <row r="317" spans="2:35" outlineLevel="1" x14ac:dyDescent="0.25">
      <c r="B317" s="556" t="str">
        <f>'Line Items'!D$2411</f>
        <v>Other Operating Costs</v>
      </c>
      <c r="C317" s="556" t="str">
        <f>'Line Items'!D$2451</f>
        <v>Other Operating Costs: Industry &amp; Professional Services</v>
      </c>
      <c r="D317" s="139" t="str">
        <f>'Other Opex'!D211</f>
        <v>RSP</v>
      </c>
      <c r="E317" s="102"/>
      <c r="F317" s="140" t="str">
        <f>'Other Opex'!F211</f>
        <v>£000</v>
      </c>
      <c r="G317" s="103">
        <f>'Other Opex'!G211</f>
        <v>0</v>
      </c>
      <c r="H317" s="103">
        <f>'Other Opex'!H211</f>
        <v>0</v>
      </c>
      <c r="I317" s="103">
        <f>'Other Opex'!I211</f>
        <v>0</v>
      </c>
      <c r="J317" s="103">
        <f>'Other Opex'!J211</f>
        <v>0</v>
      </c>
      <c r="K317" s="103">
        <f>'Other Opex'!K211</f>
        <v>0</v>
      </c>
      <c r="L317" s="103">
        <f>'Other Opex'!L211</f>
        <v>0</v>
      </c>
      <c r="M317" s="103">
        <f>'Other Opex'!M211</f>
        <v>0</v>
      </c>
      <c r="N317" s="103">
        <f>'Other Opex'!N211</f>
        <v>0</v>
      </c>
      <c r="O317" s="103">
        <f>'Other Opex'!O211</f>
        <v>0</v>
      </c>
      <c r="P317" s="103">
        <f>'Other Opex'!P211</f>
        <v>0</v>
      </c>
      <c r="Q317" s="103">
        <f>'Other Opex'!Q211</f>
        <v>0</v>
      </c>
      <c r="R317" s="103">
        <f>'Other Opex'!R211</f>
        <v>0</v>
      </c>
      <c r="S317" s="103">
        <f>'Other Opex'!S211</f>
        <v>0</v>
      </c>
      <c r="T317" s="103">
        <f>'Other Opex'!T211</f>
        <v>0</v>
      </c>
      <c r="U317" s="103">
        <f>'Other Opex'!U211</f>
        <v>0</v>
      </c>
      <c r="V317" s="103">
        <f>'Other Opex'!V211</f>
        <v>0</v>
      </c>
      <c r="W317" s="103">
        <f>'Other Opex'!W211</f>
        <v>0</v>
      </c>
      <c r="X317" s="103">
        <f>'Other Opex'!X211</f>
        <v>0</v>
      </c>
      <c r="Y317" s="103">
        <f>'Other Opex'!Y211</f>
        <v>0</v>
      </c>
      <c r="Z317" s="103">
        <f>'Other Opex'!Z211</f>
        <v>0</v>
      </c>
      <c r="AA317" s="103">
        <f>'Other Opex'!AA211</f>
        <v>0</v>
      </c>
      <c r="AB317" s="103">
        <f>'Other Opex'!AB211</f>
        <v>0</v>
      </c>
      <c r="AC317" s="104">
        <f>'Other Opex'!AC211</f>
        <v>0</v>
      </c>
      <c r="AE317" s="105">
        <f>'Other Opex'!AE211</f>
        <v>0</v>
      </c>
      <c r="AG317" s="105">
        <f>'Other Opex'!AG211</f>
        <v>0</v>
      </c>
      <c r="AI317" s="105">
        <f>'Other Opex'!AI211</f>
        <v>0</v>
      </c>
    </row>
    <row r="318" spans="2:35" outlineLevel="1" x14ac:dyDescent="0.25">
      <c r="B318" s="556" t="str">
        <f>'Line Items'!D$2411</f>
        <v>Other Operating Costs</v>
      </c>
      <c r="C318" s="556" t="str">
        <f>'Line Items'!D$2451</f>
        <v>Other Operating Costs: Industry &amp; Professional Services</v>
      </c>
      <c r="D318" s="139" t="str">
        <f>'Other Opex'!D212</f>
        <v>NRES</v>
      </c>
      <c r="E318" s="102"/>
      <c r="F318" s="140" t="str">
        <f>'Other Opex'!F212</f>
        <v>£000</v>
      </c>
      <c r="G318" s="103">
        <f>'Other Opex'!G212</f>
        <v>0</v>
      </c>
      <c r="H318" s="103">
        <f>'Other Opex'!H212</f>
        <v>0</v>
      </c>
      <c r="I318" s="103">
        <f>'Other Opex'!I212</f>
        <v>0</v>
      </c>
      <c r="J318" s="103">
        <f>'Other Opex'!J212</f>
        <v>0</v>
      </c>
      <c r="K318" s="103">
        <f>'Other Opex'!K212</f>
        <v>0</v>
      </c>
      <c r="L318" s="103">
        <f>'Other Opex'!L212</f>
        <v>0</v>
      </c>
      <c r="M318" s="103">
        <f>'Other Opex'!M212</f>
        <v>0</v>
      </c>
      <c r="N318" s="103">
        <f>'Other Opex'!N212</f>
        <v>0</v>
      </c>
      <c r="O318" s="103">
        <f>'Other Opex'!O212</f>
        <v>0</v>
      </c>
      <c r="P318" s="103">
        <f>'Other Opex'!P212</f>
        <v>0</v>
      </c>
      <c r="Q318" s="103">
        <f>'Other Opex'!Q212</f>
        <v>0</v>
      </c>
      <c r="R318" s="103">
        <f>'Other Opex'!R212</f>
        <v>0</v>
      </c>
      <c r="S318" s="103">
        <f>'Other Opex'!S212</f>
        <v>0</v>
      </c>
      <c r="T318" s="103">
        <f>'Other Opex'!T212</f>
        <v>0</v>
      </c>
      <c r="U318" s="103">
        <f>'Other Opex'!U212</f>
        <v>0</v>
      </c>
      <c r="V318" s="103">
        <f>'Other Opex'!V212</f>
        <v>0</v>
      </c>
      <c r="W318" s="103">
        <f>'Other Opex'!W212</f>
        <v>0</v>
      </c>
      <c r="X318" s="103">
        <f>'Other Opex'!X212</f>
        <v>0</v>
      </c>
      <c r="Y318" s="103">
        <f>'Other Opex'!Y212</f>
        <v>0</v>
      </c>
      <c r="Z318" s="103">
        <f>'Other Opex'!Z212</f>
        <v>0</v>
      </c>
      <c r="AA318" s="103">
        <f>'Other Opex'!AA212</f>
        <v>0</v>
      </c>
      <c r="AB318" s="103">
        <f>'Other Opex'!AB212</f>
        <v>0</v>
      </c>
      <c r="AC318" s="104">
        <f>'Other Opex'!AC212</f>
        <v>0</v>
      </c>
      <c r="AE318" s="105">
        <f>'Other Opex'!AE212</f>
        <v>0</v>
      </c>
      <c r="AG318" s="105">
        <f>'Other Opex'!AG212</f>
        <v>0</v>
      </c>
      <c r="AI318" s="105">
        <f>'Other Opex'!AI212</f>
        <v>0</v>
      </c>
    </row>
    <row r="319" spans="2:35" outlineLevel="1" x14ac:dyDescent="0.25">
      <c r="B319" s="556" t="str">
        <f>'Line Items'!D$2411</f>
        <v>Other Operating Costs</v>
      </c>
      <c r="C319" s="556" t="str">
        <f>'Line Items'!D$2451</f>
        <v>Other Operating Costs: Industry &amp; Professional Services</v>
      </c>
      <c r="D319" s="139" t="str">
        <f>'Other Opex'!D213</f>
        <v>RSSB</v>
      </c>
      <c r="E319" s="102"/>
      <c r="F319" s="140" t="str">
        <f>'Other Opex'!F213</f>
        <v>£000</v>
      </c>
      <c r="G319" s="103">
        <f>'Other Opex'!G213</f>
        <v>0</v>
      </c>
      <c r="H319" s="103">
        <f>'Other Opex'!H213</f>
        <v>0</v>
      </c>
      <c r="I319" s="103">
        <f>'Other Opex'!I213</f>
        <v>0</v>
      </c>
      <c r="J319" s="103">
        <f>'Other Opex'!J213</f>
        <v>0</v>
      </c>
      <c r="K319" s="103">
        <f>'Other Opex'!K213</f>
        <v>0</v>
      </c>
      <c r="L319" s="103">
        <f>'Other Opex'!L213</f>
        <v>0</v>
      </c>
      <c r="M319" s="103">
        <f>'Other Opex'!M213</f>
        <v>0</v>
      </c>
      <c r="N319" s="103">
        <f>'Other Opex'!N213</f>
        <v>0</v>
      </c>
      <c r="O319" s="103">
        <f>'Other Opex'!O213</f>
        <v>0</v>
      </c>
      <c r="P319" s="103">
        <f>'Other Opex'!P213</f>
        <v>0</v>
      </c>
      <c r="Q319" s="103">
        <f>'Other Opex'!Q213</f>
        <v>0</v>
      </c>
      <c r="R319" s="103">
        <f>'Other Opex'!R213</f>
        <v>0</v>
      </c>
      <c r="S319" s="103">
        <f>'Other Opex'!S213</f>
        <v>0</v>
      </c>
      <c r="T319" s="103">
        <f>'Other Opex'!T213</f>
        <v>0</v>
      </c>
      <c r="U319" s="103">
        <f>'Other Opex'!U213</f>
        <v>0</v>
      </c>
      <c r="V319" s="103">
        <f>'Other Opex'!V213</f>
        <v>0</v>
      </c>
      <c r="W319" s="103">
        <f>'Other Opex'!W213</f>
        <v>0</v>
      </c>
      <c r="X319" s="103">
        <f>'Other Opex'!X213</f>
        <v>0</v>
      </c>
      <c r="Y319" s="103">
        <f>'Other Opex'!Y213</f>
        <v>0</v>
      </c>
      <c r="Z319" s="103">
        <f>'Other Opex'!Z213</f>
        <v>0</v>
      </c>
      <c r="AA319" s="103">
        <f>'Other Opex'!AA213</f>
        <v>0</v>
      </c>
      <c r="AB319" s="103">
        <f>'Other Opex'!AB213</f>
        <v>0</v>
      </c>
      <c r="AC319" s="104">
        <f>'Other Opex'!AC213</f>
        <v>0</v>
      </c>
      <c r="AE319" s="105">
        <f>'Other Opex'!AE213</f>
        <v>0</v>
      </c>
      <c r="AG319" s="105">
        <f>'Other Opex'!AG213</f>
        <v>0</v>
      </c>
      <c r="AI319" s="105">
        <f>'Other Opex'!AI213</f>
        <v>0</v>
      </c>
    </row>
    <row r="320" spans="2:35" outlineLevel="1" x14ac:dyDescent="0.25">
      <c r="B320" s="556" t="str">
        <f>'Line Items'!D$2411</f>
        <v>Other Operating Costs</v>
      </c>
      <c r="C320" s="556" t="str">
        <f>'Line Items'!D$2451</f>
        <v>Other Operating Costs: Industry &amp; Professional Services</v>
      </c>
      <c r="D320" s="139" t="str">
        <f>'Other Opex'!D214</f>
        <v>Rail Regulators Fees</v>
      </c>
      <c r="E320" s="102"/>
      <c r="F320" s="140" t="str">
        <f>'Other Opex'!F214</f>
        <v>£000</v>
      </c>
      <c r="G320" s="103">
        <f>'Other Opex'!G214</f>
        <v>0</v>
      </c>
      <c r="H320" s="103">
        <f>'Other Opex'!H214</f>
        <v>0</v>
      </c>
      <c r="I320" s="103">
        <f>'Other Opex'!I214</f>
        <v>0</v>
      </c>
      <c r="J320" s="103">
        <f>'Other Opex'!J214</f>
        <v>0</v>
      </c>
      <c r="K320" s="103">
        <f>'Other Opex'!K214</f>
        <v>0</v>
      </c>
      <c r="L320" s="103">
        <f>'Other Opex'!L214</f>
        <v>0</v>
      </c>
      <c r="M320" s="103">
        <f>'Other Opex'!M214</f>
        <v>0</v>
      </c>
      <c r="N320" s="103">
        <f>'Other Opex'!N214</f>
        <v>0</v>
      </c>
      <c r="O320" s="103">
        <f>'Other Opex'!O214</f>
        <v>0</v>
      </c>
      <c r="P320" s="103">
        <f>'Other Opex'!P214</f>
        <v>0</v>
      </c>
      <c r="Q320" s="103">
        <f>'Other Opex'!Q214</f>
        <v>0</v>
      </c>
      <c r="R320" s="103">
        <f>'Other Opex'!R214</f>
        <v>0</v>
      </c>
      <c r="S320" s="103">
        <f>'Other Opex'!S214</f>
        <v>0</v>
      </c>
      <c r="T320" s="103">
        <f>'Other Opex'!T214</f>
        <v>0</v>
      </c>
      <c r="U320" s="103">
        <f>'Other Opex'!U214</f>
        <v>0</v>
      </c>
      <c r="V320" s="103">
        <f>'Other Opex'!V214</f>
        <v>0</v>
      </c>
      <c r="W320" s="103">
        <f>'Other Opex'!W214</f>
        <v>0</v>
      </c>
      <c r="X320" s="103">
        <f>'Other Opex'!X214</f>
        <v>0</v>
      </c>
      <c r="Y320" s="103">
        <f>'Other Opex'!Y214</f>
        <v>0</v>
      </c>
      <c r="Z320" s="103">
        <f>'Other Opex'!Z214</f>
        <v>0</v>
      </c>
      <c r="AA320" s="103">
        <f>'Other Opex'!AA214</f>
        <v>0</v>
      </c>
      <c r="AB320" s="103">
        <f>'Other Opex'!AB214</f>
        <v>0</v>
      </c>
      <c r="AC320" s="104">
        <f>'Other Opex'!AC214</f>
        <v>0</v>
      </c>
      <c r="AE320" s="105">
        <f>'Other Opex'!AE214</f>
        <v>0</v>
      </c>
      <c r="AG320" s="105">
        <f>'Other Opex'!AG214</f>
        <v>0</v>
      </c>
      <c r="AI320" s="105">
        <f>'Other Opex'!AI214</f>
        <v>0</v>
      </c>
    </row>
    <row r="321" spans="2:35" outlineLevel="1" x14ac:dyDescent="0.25">
      <c r="B321" s="556" t="str">
        <f>'Line Items'!D$2411</f>
        <v>Other Operating Costs</v>
      </c>
      <c r="C321" s="556" t="str">
        <f>'Line Items'!D$2451</f>
        <v>Other Operating Costs: Industry &amp; Professional Services</v>
      </c>
      <c r="D321" s="139" t="str">
        <f>'Other Opex'!D215</f>
        <v>Other industry systems</v>
      </c>
      <c r="E321" s="102"/>
      <c r="F321" s="140" t="str">
        <f>'Other Opex'!F215</f>
        <v>£000</v>
      </c>
      <c r="G321" s="103">
        <f>'Other Opex'!G215</f>
        <v>0</v>
      </c>
      <c r="H321" s="103">
        <f>'Other Opex'!H215</f>
        <v>0</v>
      </c>
      <c r="I321" s="103">
        <f>'Other Opex'!I215</f>
        <v>0</v>
      </c>
      <c r="J321" s="103">
        <f>'Other Opex'!J215</f>
        <v>0</v>
      </c>
      <c r="K321" s="103">
        <f>'Other Opex'!K215</f>
        <v>0</v>
      </c>
      <c r="L321" s="103">
        <f>'Other Opex'!L215</f>
        <v>0</v>
      </c>
      <c r="M321" s="103">
        <f>'Other Opex'!M215</f>
        <v>0</v>
      </c>
      <c r="N321" s="103">
        <f>'Other Opex'!N215</f>
        <v>0</v>
      </c>
      <c r="O321" s="103">
        <f>'Other Opex'!O215</f>
        <v>0</v>
      </c>
      <c r="P321" s="103">
        <f>'Other Opex'!P215</f>
        <v>0</v>
      </c>
      <c r="Q321" s="103">
        <f>'Other Opex'!Q215</f>
        <v>0</v>
      </c>
      <c r="R321" s="103">
        <f>'Other Opex'!R215</f>
        <v>0</v>
      </c>
      <c r="S321" s="103">
        <f>'Other Opex'!S215</f>
        <v>0</v>
      </c>
      <c r="T321" s="103">
        <f>'Other Opex'!T215</f>
        <v>0</v>
      </c>
      <c r="U321" s="103">
        <f>'Other Opex'!U215</f>
        <v>0</v>
      </c>
      <c r="V321" s="103">
        <f>'Other Opex'!V215</f>
        <v>0</v>
      </c>
      <c r="W321" s="103">
        <f>'Other Opex'!W215</f>
        <v>0</v>
      </c>
      <c r="X321" s="103">
        <f>'Other Opex'!X215</f>
        <v>0</v>
      </c>
      <c r="Y321" s="103">
        <f>'Other Opex'!Y215</f>
        <v>0</v>
      </c>
      <c r="Z321" s="103">
        <f>'Other Opex'!Z215</f>
        <v>0</v>
      </c>
      <c r="AA321" s="103">
        <f>'Other Opex'!AA215</f>
        <v>0</v>
      </c>
      <c r="AB321" s="103">
        <f>'Other Opex'!AB215</f>
        <v>0</v>
      </c>
      <c r="AC321" s="104">
        <f>'Other Opex'!AC215</f>
        <v>0</v>
      </c>
      <c r="AE321" s="105">
        <f>'Other Opex'!AE215</f>
        <v>0</v>
      </c>
      <c r="AG321" s="105">
        <f>'Other Opex'!AG215</f>
        <v>0</v>
      </c>
      <c r="AI321" s="105">
        <f>'Other Opex'!AI215</f>
        <v>0</v>
      </c>
    </row>
    <row r="322" spans="2:35" outlineLevel="1" x14ac:dyDescent="0.25">
      <c r="B322" s="556" t="str">
        <f>'Line Items'!D$2411</f>
        <v>Other Operating Costs</v>
      </c>
      <c r="C322" s="556" t="str">
        <f>'Line Items'!D$2451</f>
        <v>Other Operating Costs: Industry &amp; Professional Services</v>
      </c>
      <c r="D322" s="139" t="str">
        <f>'Other Opex'!D216</f>
        <v>External Audit fees</v>
      </c>
      <c r="E322" s="102"/>
      <c r="F322" s="140" t="str">
        <f>'Other Opex'!F216</f>
        <v>£000</v>
      </c>
      <c r="G322" s="103">
        <f>'Other Opex'!G216</f>
        <v>0</v>
      </c>
      <c r="H322" s="103">
        <f>'Other Opex'!H216</f>
        <v>0</v>
      </c>
      <c r="I322" s="103">
        <f>'Other Opex'!I216</f>
        <v>0</v>
      </c>
      <c r="J322" s="103">
        <f>'Other Opex'!J216</f>
        <v>0</v>
      </c>
      <c r="K322" s="103">
        <f>'Other Opex'!K216</f>
        <v>0</v>
      </c>
      <c r="L322" s="103">
        <f>'Other Opex'!L216</f>
        <v>0</v>
      </c>
      <c r="M322" s="103">
        <f>'Other Opex'!M216</f>
        <v>0</v>
      </c>
      <c r="N322" s="103">
        <f>'Other Opex'!N216</f>
        <v>0</v>
      </c>
      <c r="O322" s="103">
        <f>'Other Opex'!O216</f>
        <v>0</v>
      </c>
      <c r="P322" s="103">
        <f>'Other Opex'!P216</f>
        <v>0</v>
      </c>
      <c r="Q322" s="103">
        <f>'Other Opex'!Q216</f>
        <v>0</v>
      </c>
      <c r="R322" s="103">
        <f>'Other Opex'!R216</f>
        <v>0</v>
      </c>
      <c r="S322" s="103">
        <f>'Other Opex'!S216</f>
        <v>0</v>
      </c>
      <c r="T322" s="103">
        <f>'Other Opex'!T216</f>
        <v>0</v>
      </c>
      <c r="U322" s="103">
        <f>'Other Opex'!U216</f>
        <v>0</v>
      </c>
      <c r="V322" s="103">
        <f>'Other Opex'!V216</f>
        <v>0</v>
      </c>
      <c r="W322" s="103">
        <f>'Other Opex'!W216</f>
        <v>0</v>
      </c>
      <c r="X322" s="103">
        <f>'Other Opex'!X216</f>
        <v>0</v>
      </c>
      <c r="Y322" s="103">
        <f>'Other Opex'!Y216</f>
        <v>0</v>
      </c>
      <c r="Z322" s="103">
        <f>'Other Opex'!Z216</f>
        <v>0</v>
      </c>
      <c r="AA322" s="103">
        <f>'Other Opex'!AA216</f>
        <v>0</v>
      </c>
      <c r="AB322" s="103">
        <f>'Other Opex'!AB216</f>
        <v>0</v>
      </c>
      <c r="AC322" s="104">
        <f>'Other Opex'!AC216</f>
        <v>0</v>
      </c>
      <c r="AE322" s="105">
        <f>'Other Opex'!AE216</f>
        <v>0</v>
      </c>
      <c r="AG322" s="105">
        <f>'Other Opex'!AG216</f>
        <v>0</v>
      </c>
      <c r="AI322" s="105">
        <f>'Other Opex'!AI216</f>
        <v>0</v>
      </c>
    </row>
    <row r="323" spans="2:35" outlineLevel="1" x14ac:dyDescent="0.25">
      <c r="B323" s="556" t="str">
        <f>'Line Items'!D$2411</f>
        <v>Other Operating Costs</v>
      </c>
      <c r="C323" s="556" t="str">
        <f>'Line Items'!D$2451</f>
        <v>Other Operating Costs: Industry &amp; Professional Services</v>
      </c>
      <c r="D323" s="139" t="str">
        <f>'Other Opex'!D217</f>
        <v>Other fees to Auditors</v>
      </c>
      <c r="E323" s="102"/>
      <c r="F323" s="140" t="str">
        <f>'Other Opex'!F217</f>
        <v>£000</v>
      </c>
      <c r="G323" s="103">
        <f>'Other Opex'!G217</f>
        <v>0</v>
      </c>
      <c r="H323" s="103">
        <f>'Other Opex'!H217</f>
        <v>0</v>
      </c>
      <c r="I323" s="103">
        <f>'Other Opex'!I217</f>
        <v>0</v>
      </c>
      <c r="J323" s="103">
        <f>'Other Opex'!J217</f>
        <v>0</v>
      </c>
      <c r="K323" s="103">
        <f>'Other Opex'!K217</f>
        <v>0</v>
      </c>
      <c r="L323" s="103">
        <f>'Other Opex'!L217</f>
        <v>0</v>
      </c>
      <c r="M323" s="103">
        <f>'Other Opex'!M217</f>
        <v>0</v>
      </c>
      <c r="N323" s="103">
        <f>'Other Opex'!N217</f>
        <v>0</v>
      </c>
      <c r="O323" s="103">
        <f>'Other Opex'!O217</f>
        <v>0</v>
      </c>
      <c r="P323" s="103">
        <f>'Other Opex'!P217</f>
        <v>0</v>
      </c>
      <c r="Q323" s="103">
        <f>'Other Opex'!Q217</f>
        <v>0</v>
      </c>
      <c r="R323" s="103">
        <f>'Other Opex'!R217</f>
        <v>0</v>
      </c>
      <c r="S323" s="103">
        <f>'Other Opex'!S217</f>
        <v>0</v>
      </c>
      <c r="T323" s="103">
        <f>'Other Opex'!T217</f>
        <v>0</v>
      </c>
      <c r="U323" s="103">
        <f>'Other Opex'!U217</f>
        <v>0</v>
      </c>
      <c r="V323" s="103">
        <f>'Other Opex'!V217</f>
        <v>0</v>
      </c>
      <c r="W323" s="103">
        <f>'Other Opex'!W217</f>
        <v>0</v>
      </c>
      <c r="X323" s="103">
        <f>'Other Opex'!X217</f>
        <v>0</v>
      </c>
      <c r="Y323" s="103">
        <f>'Other Opex'!Y217</f>
        <v>0</v>
      </c>
      <c r="Z323" s="103">
        <f>'Other Opex'!Z217</f>
        <v>0</v>
      </c>
      <c r="AA323" s="103">
        <f>'Other Opex'!AA217</f>
        <v>0</v>
      </c>
      <c r="AB323" s="103">
        <f>'Other Opex'!AB217</f>
        <v>0</v>
      </c>
      <c r="AC323" s="104">
        <f>'Other Opex'!AC217</f>
        <v>0</v>
      </c>
      <c r="AE323" s="105">
        <f>'Other Opex'!AE217</f>
        <v>0</v>
      </c>
      <c r="AG323" s="105">
        <f>'Other Opex'!AG217</f>
        <v>0</v>
      </c>
      <c r="AI323" s="105">
        <f>'Other Opex'!AI217</f>
        <v>0</v>
      </c>
    </row>
    <row r="324" spans="2:35" outlineLevel="1" x14ac:dyDescent="0.25">
      <c r="B324" s="556" t="str">
        <f>'Line Items'!D$2411</f>
        <v>Other Operating Costs</v>
      </c>
      <c r="C324" s="556" t="str">
        <f>'Line Items'!D$2451</f>
        <v>Other Operating Costs: Industry &amp; Professional Services</v>
      </c>
      <c r="D324" s="139" t="str">
        <f>'Other Opex'!D218</f>
        <v>Legal Fees</v>
      </c>
      <c r="E324" s="102"/>
      <c r="F324" s="140" t="str">
        <f>'Other Opex'!F218</f>
        <v>£000</v>
      </c>
      <c r="G324" s="103">
        <f>'Other Opex'!G218</f>
        <v>0</v>
      </c>
      <c r="H324" s="103">
        <f>'Other Opex'!H218</f>
        <v>0</v>
      </c>
      <c r="I324" s="103">
        <f>'Other Opex'!I218</f>
        <v>0</v>
      </c>
      <c r="J324" s="103">
        <f>'Other Opex'!J218</f>
        <v>0</v>
      </c>
      <c r="K324" s="103">
        <f>'Other Opex'!K218</f>
        <v>0</v>
      </c>
      <c r="L324" s="103">
        <f>'Other Opex'!L218</f>
        <v>0</v>
      </c>
      <c r="M324" s="103">
        <f>'Other Opex'!M218</f>
        <v>0</v>
      </c>
      <c r="N324" s="103">
        <f>'Other Opex'!N218</f>
        <v>0</v>
      </c>
      <c r="O324" s="103">
        <f>'Other Opex'!O218</f>
        <v>0</v>
      </c>
      <c r="P324" s="103">
        <f>'Other Opex'!P218</f>
        <v>0</v>
      </c>
      <c r="Q324" s="103">
        <f>'Other Opex'!Q218</f>
        <v>0</v>
      </c>
      <c r="R324" s="103">
        <f>'Other Opex'!R218</f>
        <v>0</v>
      </c>
      <c r="S324" s="103">
        <f>'Other Opex'!S218</f>
        <v>0</v>
      </c>
      <c r="T324" s="103">
        <f>'Other Opex'!T218</f>
        <v>0</v>
      </c>
      <c r="U324" s="103">
        <f>'Other Opex'!U218</f>
        <v>0</v>
      </c>
      <c r="V324" s="103">
        <f>'Other Opex'!V218</f>
        <v>0</v>
      </c>
      <c r="W324" s="103">
        <f>'Other Opex'!W218</f>
        <v>0</v>
      </c>
      <c r="X324" s="103">
        <f>'Other Opex'!X218</f>
        <v>0</v>
      </c>
      <c r="Y324" s="103">
        <f>'Other Opex'!Y218</f>
        <v>0</v>
      </c>
      <c r="Z324" s="103">
        <f>'Other Opex'!Z218</f>
        <v>0</v>
      </c>
      <c r="AA324" s="103">
        <f>'Other Opex'!AA218</f>
        <v>0</v>
      </c>
      <c r="AB324" s="103">
        <f>'Other Opex'!AB218</f>
        <v>0</v>
      </c>
      <c r="AC324" s="104">
        <f>'Other Opex'!AC218</f>
        <v>0</v>
      </c>
      <c r="AE324" s="105">
        <f>'Other Opex'!AE218</f>
        <v>0</v>
      </c>
      <c r="AG324" s="105">
        <f>'Other Opex'!AG218</f>
        <v>0</v>
      </c>
      <c r="AI324" s="105">
        <f>'Other Opex'!AI218</f>
        <v>0</v>
      </c>
    </row>
    <row r="325" spans="2:35" outlineLevel="1" x14ac:dyDescent="0.25">
      <c r="B325" s="556" t="str">
        <f>'Line Items'!D$2411</f>
        <v>Other Operating Costs</v>
      </c>
      <c r="C325" s="556" t="str">
        <f>'Line Items'!D$2451</f>
        <v>Other Operating Costs: Industry &amp; Professional Services</v>
      </c>
      <c r="D325" s="139" t="str">
        <f>'Other Opex'!D219</f>
        <v>Other Professional Services</v>
      </c>
      <c r="E325" s="102"/>
      <c r="F325" s="140" t="str">
        <f>'Other Opex'!F219</f>
        <v>£000</v>
      </c>
      <c r="G325" s="103">
        <f>'Other Opex'!G219</f>
        <v>0</v>
      </c>
      <c r="H325" s="103">
        <f>'Other Opex'!H219</f>
        <v>0</v>
      </c>
      <c r="I325" s="103">
        <f>'Other Opex'!I219</f>
        <v>0</v>
      </c>
      <c r="J325" s="103">
        <f>'Other Opex'!J219</f>
        <v>0</v>
      </c>
      <c r="K325" s="103">
        <f>'Other Opex'!K219</f>
        <v>0</v>
      </c>
      <c r="L325" s="103">
        <f>'Other Opex'!L219</f>
        <v>0</v>
      </c>
      <c r="M325" s="103">
        <f>'Other Opex'!M219</f>
        <v>0</v>
      </c>
      <c r="N325" s="103">
        <f>'Other Opex'!N219</f>
        <v>0</v>
      </c>
      <c r="O325" s="103">
        <f>'Other Opex'!O219</f>
        <v>0</v>
      </c>
      <c r="P325" s="103">
        <f>'Other Opex'!P219</f>
        <v>0</v>
      </c>
      <c r="Q325" s="103">
        <f>'Other Opex'!Q219</f>
        <v>0</v>
      </c>
      <c r="R325" s="103">
        <f>'Other Opex'!R219</f>
        <v>0</v>
      </c>
      <c r="S325" s="103">
        <f>'Other Opex'!S219</f>
        <v>0</v>
      </c>
      <c r="T325" s="103">
        <f>'Other Opex'!T219</f>
        <v>0</v>
      </c>
      <c r="U325" s="103">
        <f>'Other Opex'!U219</f>
        <v>0</v>
      </c>
      <c r="V325" s="103">
        <f>'Other Opex'!V219</f>
        <v>0</v>
      </c>
      <c r="W325" s="103">
        <f>'Other Opex'!W219</f>
        <v>0</v>
      </c>
      <c r="X325" s="103">
        <f>'Other Opex'!X219</f>
        <v>0</v>
      </c>
      <c r="Y325" s="103">
        <f>'Other Opex'!Y219</f>
        <v>0</v>
      </c>
      <c r="Z325" s="103">
        <f>'Other Opex'!Z219</f>
        <v>0</v>
      </c>
      <c r="AA325" s="103">
        <f>'Other Opex'!AA219</f>
        <v>0</v>
      </c>
      <c r="AB325" s="103">
        <f>'Other Opex'!AB219</f>
        <v>0</v>
      </c>
      <c r="AC325" s="104">
        <f>'Other Opex'!AC219</f>
        <v>0</v>
      </c>
      <c r="AE325" s="105">
        <f>'Other Opex'!AE219</f>
        <v>0</v>
      </c>
      <c r="AG325" s="105">
        <f>'Other Opex'!AG219</f>
        <v>0</v>
      </c>
      <c r="AI325" s="105">
        <f>'Other Opex'!AI219</f>
        <v>0</v>
      </c>
    </row>
    <row r="326" spans="2:35" outlineLevel="1" x14ac:dyDescent="0.25">
      <c r="B326" s="556" t="str">
        <f>'Line Items'!D$2411</f>
        <v>Other Operating Costs</v>
      </c>
      <c r="C326" s="556" t="str">
        <f>'Line Items'!D$2451</f>
        <v>Other Operating Costs: Industry &amp; Professional Services</v>
      </c>
      <c r="D326" s="139" t="str">
        <f>'Other Opex'!D220</f>
        <v>Other Contracted Services</v>
      </c>
      <c r="E326" s="102"/>
      <c r="F326" s="140" t="str">
        <f>'Other Opex'!F220</f>
        <v>£000</v>
      </c>
      <c r="G326" s="103">
        <f>'Other Opex'!G220</f>
        <v>0</v>
      </c>
      <c r="H326" s="103">
        <f>'Other Opex'!H220</f>
        <v>0</v>
      </c>
      <c r="I326" s="103">
        <f>'Other Opex'!I220</f>
        <v>0</v>
      </c>
      <c r="J326" s="103">
        <f>'Other Opex'!J220</f>
        <v>0</v>
      </c>
      <c r="K326" s="103">
        <f>'Other Opex'!K220</f>
        <v>0</v>
      </c>
      <c r="L326" s="103">
        <f>'Other Opex'!L220</f>
        <v>0</v>
      </c>
      <c r="M326" s="103">
        <f>'Other Opex'!M220</f>
        <v>0</v>
      </c>
      <c r="N326" s="103">
        <f>'Other Opex'!N220</f>
        <v>0</v>
      </c>
      <c r="O326" s="103">
        <f>'Other Opex'!O220</f>
        <v>0</v>
      </c>
      <c r="P326" s="103">
        <f>'Other Opex'!P220</f>
        <v>0</v>
      </c>
      <c r="Q326" s="103">
        <f>'Other Opex'!Q220</f>
        <v>0</v>
      </c>
      <c r="R326" s="103">
        <f>'Other Opex'!R220</f>
        <v>0</v>
      </c>
      <c r="S326" s="103">
        <f>'Other Opex'!S220</f>
        <v>0</v>
      </c>
      <c r="T326" s="103">
        <f>'Other Opex'!T220</f>
        <v>0</v>
      </c>
      <c r="U326" s="103">
        <f>'Other Opex'!U220</f>
        <v>0</v>
      </c>
      <c r="V326" s="103">
        <f>'Other Opex'!V220</f>
        <v>0</v>
      </c>
      <c r="W326" s="103">
        <f>'Other Opex'!W220</f>
        <v>0</v>
      </c>
      <c r="X326" s="103">
        <f>'Other Opex'!X220</f>
        <v>0</v>
      </c>
      <c r="Y326" s="103">
        <f>'Other Opex'!Y220</f>
        <v>0</v>
      </c>
      <c r="Z326" s="103">
        <f>'Other Opex'!Z220</f>
        <v>0</v>
      </c>
      <c r="AA326" s="103">
        <f>'Other Opex'!AA220</f>
        <v>0</v>
      </c>
      <c r="AB326" s="103">
        <f>'Other Opex'!AB220</f>
        <v>0</v>
      </c>
      <c r="AC326" s="104">
        <f>'Other Opex'!AC220</f>
        <v>0</v>
      </c>
      <c r="AE326" s="105">
        <f>'Other Opex'!AE220</f>
        <v>0</v>
      </c>
      <c r="AG326" s="105">
        <f>'Other Opex'!AG220</f>
        <v>0</v>
      </c>
      <c r="AI326" s="105">
        <f>'Other Opex'!AI220</f>
        <v>0</v>
      </c>
    </row>
    <row r="327" spans="2:35" outlineLevel="1" x14ac:dyDescent="0.25">
      <c r="B327" s="556" t="str">
        <f>'Line Items'!D$2411</f>
        <v>Other Operating Costs</v>
      </c>
      <c r="C327" s="556" t="str">
        <f>'Line Items'!D$2451</f>
        <v>Other Operating Costs: Industry &amp; Professional Services</v>
      </c>
      <c r="D327" s="139" t="str">
        <f>'Other Opex'!D221</f>
        <v>Additional Industry &amp; Professional Services</v>
      </c>
      <c r="E327" s="102"/>
      <c r="F327" s="140" t="str">
        <f>'Other Opex'!F221</f>
        <v>£000</v>
      </c>
      <c r="G327" s="103">
        <f>'Other Opex'!G221</f>
        <v>0</v>
      </c>
      <c r="H327" s="103">
        <f>'Other Opex'!H221</f>
        <v>0</v>
      </c>
      <c r="I327" s="103">
        <f>'Other Opex'!I221</f>
        <v>0</v>
      </c>
      <c r="J327" s="103">
        <f>'Other Opex'!J221</f>
        <v>0</v>
      </c>
      <c r="K327" s="103">
        <f>'Other Opex'!K221</f>
        <v>0</v>
      </c>
      <c r="L327" s="103">
        <f>'Other Opex'!L221</f>
        <v>0</v>
      </c>
      <c r="M327" s="103">
        <f>'Other Opex'!M221</f>
        <v>0</v>
      </c>
      <c r="N327" s="103">
        <f>'Other Opex'!N221</f>
        <v>0</v>
      </c>
      <c r="O327" s="103">
        <f>'Other Opex'!O221</f>
        <v>0</v>
      </c>
      <c r="P327" s="103">
        <f>'Other Opex'!P221</f>
        <v>0</v>
      </c>
      <c r="Q327" s="103">
        <f>'Other Opex'!Q221</f>
        <v>0</v>
      </c>
      <c r="R327" s="103">
        <f>'Other Opex'!R221</f>
        <v>0</v>
      </c>
      <c r="S327" s="103">
        <f>'Other Opex'!S221</f>
        <v>0</v>
      </c>
      <c r="T327" s="103">
        <f>'Other Opex'!T221</f>
        <v>0</v>
      </c>
      <c r="U327" s="103">
        <f>'Other Opex'!U221</f>
        <v>0</v>
      </c>
      <c r="V327" s="103">
        <f>'Other Opex'!V221</f>
        <v>0</v>
      </c>
      <c r="W327" s="103">
        <f>'Other Opex'!W221</f>
        <v>0</v>
      </c>
      <c r="X327" s="103">
        <f>'Other Opex'!X221</f>
        <v>0</v>
      </c>
      <c r="Y327" s="103">
        <f>'Other Opex'!Y221</f>
        <v>0</v>
      </c>
      <c r="Z327" s="103">
        <f>'Other Opex'!Z221</f>
        <v>0</v>
      </c>
      <c r="AA327" s="103">
        <f>'Other Opex'!AA221</f>
        <v>0</v>
      </c>
      <c r="AB327" s="103">
        <f>'Other Opex'!AB221</f>
        <v>0</v>
      </c>
      <c r="AC327" s="104">
        <f>'Other Opex'!AC221</f>
        <v>0</v>
      </c>
      <c r="AE327" s="105">
        <f>'Other Opex'!AE221</f>
        <v>0</v>
      </c>
      <c r="AG327" s="105">
        <f>'Other Opex'!AG221</f>
        <v>0</v>
      </c>
      <c r="AI327" s="105">
        <f>'Other Opex'!AI221</f>
        <v>0</v>
      </c>
    </row>
    <row r="328" spans="2:35" outlineLevel="1" x14ac:dyDescent="0.25">
      <c r="B328" s="556" t="str">
        <f>'Line Items'!D$2411</f>
        <v>Other Operating Costs</v>
      </c>
      <c r="C328" s="556" t="str">
        <f>'Line Items'!D$2451</f>
        <v>Other Operating Costs: Industry &amp; Professional Services</v>
      </c>
      <c r="D328" s="139" t="str">
        <f>'Other Opex'!D222</f>
        <v>Cash Collection</v>
      </c>
      <c r="E328" s="102"/>
      <c r="F328" s="140" t="str">
        <f>'Other Opex'!F222</f>
        <v>£000</v>
      </c>
      <c r="G328" s="103">
        <f>'Other Opex'!G222</f>
        <v>0</v>
      </c>
      <c r="H328" s="103">
        <f>'Other Opex'!H222</f>
        <v>0</v>
      </c>
      <c r="I328" s="103">
        <f>'Other Opex'!I222</f>
        <v>0</v>
      </c>
      <c r="J328" s="103">
        <f>'Other Opex'!J222</f>
        <v>0</v>
      </c>
      <c r="K328" s="103">
        <f>'Other Opex'!K222</f>
        <v>0</v>
      </c>
      <c r="L328" s="103">
        <f>'Other Opex'!L222</f>
        <v>0</v>
      </c>
      <c r="M328" s="103">
        <f>'Other Opex'!M222</f>
        <v>0</v>
      </c>
      <c r="N328" s="103">
        <f>'Other Opex'!N222</f>
        <v>0</v>
      </c>
      <c r="O328" s="103">
        <f>'Other Opex'!O222</f>
        <v>0</v>
      </c>
      <c r="P328" s="103">
        <f>'Other Opex'!P222</f>
        <v>0</v>
      </c>
      <c r="Q328" s="103">
        <f>'Other Opex'!Q222</f>
        <v>0</v>
      </c>
      <c r="R328" s="103">
        <f>'Other Opex'!R222</f>
        <v>0</v>
      </c>
      <c r="S328" s="103">
        <f>'Other Opex'!S222</f>
        <v>0</v>
      </c>
      <c r="T328" s="103">
        <f>'Other Opex'!T222</f>
        <v>0</v>
      </c>
      <c r="U328" s="103">
        <f>'Other Opex'!U222</f>
        <v>0</v>
      </c>
      <c r="V328" s="103">
        <f>'Other Opex'!V222</f>
        <v>0</v>
      </c>
      <c r="W328" s="103">
        <f>'Other Opex'!W222</f>
        <v>0</v>
      </c>
      <c r="X328" s="103">
        <f>'Other Opex'!X222</f>
        <v>0</v>
      </c>
      <c r="Y328" s="103">
        <f>'Other Opex'!Y222</f>
        <v>0</v>
      </c>
      <c r="Z328" s="103">
        <f>'Other Opex'!Z222</f>
        <v>0</v>
      </c>
      <c r="AA328" s="103">
        <f>'Other Opex'!AA222</f>
        <v>0</v>
      </c>
      <c r="AB328" s="103">
        <f>'Other Opex'!AB222</f>
        <v>0</v>
      </c>
      <c r="AC328" s="104">
        <f>'Other Opex'!AC222</f>
        <v>0</v>
      </c>
      <c r="AE328" s="105">
        <f>'Other Opex'!AE222</f>
        <v>0</v>
      </c>
      <c r="AG328" s="105">
        <f>'Other Opex'!AG222</f>
        <v>0</v>
      </c>
      <c r="AI328" s="105">
        <f>'Other Opex'!AI222</f>
        <v>0</v>
      </c>
    </row>
    <row r="329" spans="2:35" outlineLevel="1" x14ac:dyDescent="0.25">
      <c r="B329" s="556" t="str">
        <f>'Line Items'!D$2411</f>
        <v>Other Operating Costs</v>
      </c>
      <c r="C329" s="556" t="str">
        <f>'Line Items'!D$2451</f>
        <v>Other Operating Costs: Industry &amp; Professional Services</v>
      </c>
      <c r="D329" s="139" t="str">
        <f>'Other Opex'!D223</f>
        <v>Community Rail Partnership (CRP)</v>
      </c>
      <c r="E329" s="102"/>
      <c r="F329" s="140" t="str">
        <f>'Other Opex'!F223</f>
        <v>£000</v>
      </c>
      <c r="G329" s="103">
        <f>'Other Opex'!G223</f>
        <v>0</v>
      </c>
      <c r="H329" s="103">
        <f>'Other Opex'!H223</f>
        <v>0</v>
      </c>
      <c r="I329" s="103">
        <f>'Other Opex'!I223</f>
        <v>0</v>
      </c>
      <c r="J329" s="103">
        <f>'Other Opex'!J223</f>
        <v>0</v>
      </c>
      <c r="K329" s="103">
        <f>'Other Opex'!K223</f>
        <v>0</v>
      </c>
      <c r="L329" s="103">
        <f>'Other Opex'!L223</f>
        <v>0</v>
      </c>
      <c r="M329" s="103">
        <f>'Other Opex'!M223</f>
        <v>0</v>
      </c>
      <c r="N329" s="103">
        <f>'Other Opex'!N223</f>
        <v>0</v>
      </c>
      <c r="O329" s="103">
        <f>'Other Opex'!O223</f>
        <v>0</v>
      </c>
      <c r="P329" s="103">
        <f>'Other Opex'!P223</f>
        <v>0</v>
      </c>
      <c r="Q329" s="103">
        <f>'Other Opex'!Q223</f>
        <v>0</v>
      </c>
      <c r="R329" s="103">
        <f>'Other Opex'!R223</f>
        <v>0</v>
      </c>
      <c r="S329" s="103">
        <f>'Other Opex'!S223</f>
        <v>0</v>
      </c>
      <c r="T329" s="103">
        <f>'Other Opex'!T223</f>
        <v>0</v>
      </c>
      <c r="U329" s="103">
        <f>'Other Opex'!U223</f>
        <v>0</v>
      </c>
      <c r="V329" s="103">
        <f>'Other Opex'!V223</f>
        <v>0</v>
      </c>
      <c r="W329" s="103">
        <f>'Other Opex'!W223</f>
        <v>0</v>
      </c>
      <c r="X329" s="103">
        <f>'Other Opex'!X223</f>
        <v>0</v>
      </c>
      <c r="Y329" s="103">
        <f>'Other Opex'!Y223</f>
        <v>0</v>
      </c>
      <c r="Z329" s="103">
        <f>'Other Opex'!Z223</f>
        <v>0</v>
      </c>
      <c r="AA329" s="103">
        <f>'Other Opex'!AA223</f>
        <v>0</v>
      </c>
      <c r="AB329" s="103">
        <f>'Other Opex'!AB223</f>
        <v>0</v>
      </c>
      <c r="AC329" s="104">
        <f>'Other Opex'!AC223</f>
        <v>0</v>
      </c>
      <c r="AE329" s="105">
        <f>'Other Opex'!AE223</f>
        <v>0</v>
      </c>
      <c r="AG329" s="105">
        <f>'Other Opex'!AG223</f>
        <v>0</v>
      </c>
      <c r="AI329" s="105">
        <f>'Other Opex'!AI223</f>
        <v>0</v>
      </c>
    </row>
    <row r="330" spans="2:35" outlineLevel="1" x14ac:dyDescent="0.25">
      <c r="B330" s="556" t="str">
        <f>'Line Items'!D$2411</f>
        <v>Other Operating Costs</v>
      </c>
      <c r="C330" s="556" t="str">
        <f>'Line Items'!D$2451</f>
        <v>Other Operating Costs: Industry &amp; Professional Services</v>
      </c>
      <c r="D330" s="139" t="str">
        <f>'Other Opex'!D224</f>
        <v>Customer and Communities Improvement Fund (CCIF)</v>
      </c>
      <c r="E330" s="102"/>
      <c r="F330" s="140" t="str">
        <f>'Other Opex'!F224</f>
        <v>£000</v>
      </c>
      <c r="G330" s="103">
        <f>'Other Opex'!G224</f>
        <v>0</v>
      </c>
      <c r="H330" s="103">
        <f>'Other Opex'!H224</f>
        <v>0</v>
      </c>
      <c r="I330" s="103">
        <f>'Other Opex'!I224</f>
        <v>0</v>
      </c>
      <c r="J330" s="103">
        <f>'Other Opex'!J224</f>
        <v>0</v>
      </c>
      <c r="K330" s="103">
        <f>'Other Opex'!K224</f>
        <v>0</v>
      </c>
      <c r="L330" s="103">
        <f>'Other Opex'!L224</f>
        <v>0</v>
      </c>
      <c r="M330" s="103">
        <f>'Other Opex'!M224</f>
        <v>0</v>
      </c>
      <c r="N330" s="103">
        <f>'Other Opex'!N224</f>
        <v>0</v>
      </c>
      <c r="O330" s="103">
        <f>'Other Opex'!O224</f>
        <v>0</v>
      </c>
      <c r="P330" s="103">
        <f>'Other Opex'!P224</f>
        <v>0</v>
      </c>
      <c r="Q330" s="103">
        <f>'Other Opex'!Q224</f>
        <v>0</v>
      </c>
      <c r="R330" s="103">
        <f>'Other Opex'!R224</f>
        <v>0</v>
      </c>
      <c r="S330" s="103">
        <f>'Other Opex'!S224</f>
        <v>0</v>
      </c>
      <c r="T330" s="103">
        <f>'Other Opex'!T224</f>
        <v>0</v>
      </c>
      <c r="U330" s="103">
        <f>'Other Opex'!U224</f>
        <v>0</v>
      </c>
      <c r="V330" s="103">
        <f>'Other Opex'!V224</f>
        <v>0</v>
      </c>
      <c r="W330" s="103">
        <f>'Other Opex'!W224</f>
        <v>0</v>
      </c>
      <c r="X330" s="103">
        <f>'Other Opex'!X224</f>
        <v>0</v>
      </c>
      <c r="Y330" s="103">
        <f>'Other Opex'!Y224</f>
        <v>0</v>
      </c>
      <c r="Z330" s="103">
        <f>'Other Opex'!Z224</f>
        <v>0</v>
      </c>
      <c r="AA330" s="103">
        <f>'Other Opex'!AA224</f>
        <v>0</v>
      </c>
      <c r="AB330" s="103">
        <f>'Other Opex'!AB224</f>
        <v>0</v>
      </c>
      <c r="AC330" s="104">
        <f>'Other Opex'!AC224</f>
        <v>0</v>
      </c>
      <c r="AE330" s="105">
        <f>'Other Opex'!AE224</f>
        <v>0</v>
      </c>
      <c r="AG330" s="105">
        <f>'Other Opex'!AG224</f>
        <v>0</v>
      </c>
      <c r="AI330" s="105">
        <f>'Other Opex'!AI224</f>
        <v>0</v>
      </c>
    </row>
    <row r="331" spans="2:35" outlineLevel="1" x14ac:dyDescent="0.25">
      <c r="B331" s="556" t="str">
        <f>'Line Items'!D$2411</f>
        <v>Other Operating Costs</v>
      </c>
      <c r="C331" s="556" t="str">
        <f>'Line Items'!D$2451</f>
        <v>Other Operating Costs: Industry &amp; Professional Services</v>
      </c>
      <c r="D331" s="139" t="str">
        <f>'Other Opex'!D225</f>
        <v>Service Quality Regime</v>
      </c>
      <c r="E331" s="102"/>
      <c r="F331" s="140" t="str">
        <f>'Other Opex'!F225</f>
        <v>£000</v>
      </c>
      <c r="G331" s="103">
        <f>'Other Opex'!G225</f>
        <v>0</v>
      </c>
      <c r="H331" s="103">
        <f>'Other Opex'!H225</f>
        <v>0</v>
      </c>
      <c r="I331" s="103">
        <f>'Other Opex'!I225</f>
        <v>0</v>
      </c>
      <c r="J331" s="103">
        <f>'Other Opex'!J225</f>
        <v>0</v>
      </c>
      <c r="K331" s="103">
        <f>'Other Opex'!K225</f>
        <v>0</v>
      </c>
      <c r="L331" s="103">
        <f>'Other Opex'!L225</f>
        <v>0</v>
      </c>
      <c r="M331" s="103">
        <f>'Other Opex'!M225</f>
        <v>0</v>
      </c>
      <c r="N331" s="103">
        <f>'Other Opex'!N225</f>
        <v>0</v>
      </c>
      <c r="O331" s="103">
        <f>'Other Opex'!O225</f>
        <v>0</v>
      </c>
      <c r="P331" s="103">
        <f>'Other Opex'!P225</f>
        <v>0</v>
      </c>
      <c r="Q331" s="103">
        <f>'Other Opex'!Q225</f>
        <v>0</v>
      </c>
      <c r="R331" s="103">
        <f>'Other Opex'!R225</f>
        <v>0</v>
      </c>
      <c r="S331" s="103">
        <f>'Other Opex'!S225</f>
        <v>0</v>
      </c>
      <c r="T331" s="103">
        <f>'Other Opex'!T225</f>
        <v>0</v>
      </c>
      <c r="U331" s="103">
        <f>'Other Opex'!U225</f>
        <v>0</v>
      </c>
      <c r="V331" s="103">
        <f>'Other Opex'!V225</f>
        <v>0</v>
      </c>
      <c r="W331" s="103">
        <f>'Other Opex'!W225</f>
        <v>0</v>
      </c>
      <c r="X331" s="103">
        <f>'Other Opex'!X225</f>
        <v>0</v>
      </c>
      <c r="Y331" s="103">
        <f>'Other Opex'!Y225</f>
        <v>0</v>
      </c>
      <c r="Z331" s="103">
        <f>'Other Opex'!Z225</f>
        <v>0</v>
      </c>
      <c r="AA331" s="103">
        <f>'Other Opex'!AA225</f>
        <v>0</v>
      </c>
      <c r="AB331" s="103">
        <f>'Other Opex'!AB225</f>
        <v>0</v>
      </c>
      <c r="AC331" s="104">
        <f>'Other Opex'!AC225</f>
        <v>0</v>
      </c>
      <c r="AE331" s="105">
        <f>'Other Opex'!AE225</f>
        <v>0</v>
      </c>
      <c r="AG331" s="105">
        <f>'Other Opex'!AG225</f>
        <v>0</v>
      </c>
      <c r="AI331" s="105">
        <f>'Other Opex'!AI225</f>
        <v>0</v>
      </c>
    </row>
    <row r="332" spans="2:35" outlineLevel="1" x14ac:dyDescent="0.25">
      <c r="B332" s="556" t="str">
        <f>'Line Items'!D$2411</f>
        <v>Other Operating Costs</v>
      </c>
      <c r="C332" s="556" t="str">
        <f>'Line Items'!D$2451</f>
        <v>Other Operating Costs: Industry &amp; Professional Services</v>
      </c>
      <c r="D332" s="139" t="str">
        <f>'Other Opex'!D226</f>
        <v>[Industry &amp; Professional Services Line 25]</v>
      </c>
      <c r="E332" s="102"/>
      <c r="F332" s="140" t="str">
        <f>'Other Opex'!F226</f>
        <v>£000</v>
      </c>
      <c r="G332" s="103">
        <f>'Other Opex'!G226</f>
        <v>0</v>
      </c>
      <c r="H332" s="103">
        <f>'Other Opex'!H226</f>
        <v>0</v>
      </c>
      <c r="I332" s="103">
        <f>'Other Opex'!I226</f>
        <v>0</v>
      </c>
      <c r="J332" s="103">
        <f>'Other Opex'!J226</f>
        <v>0</v>
      </c>
      <c r="K332" s="103">
        <f>'Other Opex'!K226</f>
        <v>0</v>
      </c>
      <c r="L332" s="103">
        <f>'Other Opex'!L226</f>
        <v>0</v>
      </c>
      <c r="M332" s="103">
        <f>'Other Opex'!M226</f>
        <v>0</v>
      </c>
      <c r="N332" s="103">
        <f>'Other Opex'!N226</f>
        <v>0</v>
      </c>
      <c r="O332" s="103">
        <f>'Other Opex'!O226</f>
        <v>0</v>
      </c>
      <c r="P332" s="103">
        <f>'Other Opex'!P226</f>
        <v>0</v>
      </c>
      <c r="Q332" s="103">
        <f>'Other Opex'!Q226</f>
        <v>0</v>
      </c>
      <c r="R332" s="103">
        <f>'Other Opex'!R226</f>
        <v>0</v>
      </c>
      <c r="S332" s="103">
        <f>'Other Opex'!S226</f>
        <v>0</v>
      </c>
      <c r="T332" s="103">
        <f>'Other Opex'!T226</f>
        <v>0</v>
      </c>
      <c r="U332" s="103">
        <f>'Other Opex'!U226</f>
        <v>0</v>
      </c>
      <c r="V332" s="103">
        <f>'Other Opex'!V226</f>
        <v>0</v>
      </c>
      <c r="W332" s="103">
        <f>'Other Opex'!W226</f>
        <v>0</v>
      </c>
      <c r="X332" s="103">
        <f>'Other Opex'!X226</f>
        <v>0</v>
      </c>
      <c r="Y332" s="103">
        <f>'Other Opex'!Y226</f>
        <v>0</v>
      </c>
      <c r="Z332" s="103">
        <f>'Other Opex'!Z226</f>
        <v>0</v>
      </c>
      <c r="AA332" s="103">
        <f>'Other Opex'!AA226</f>
        <v>0</v>
      </c>
      <c r="AB332" s="103">
        <f>'Other Opex'!AB226</f>
        <v>0</v>
      </c>
      <c r="AC332" s="104">
        <f>'Other Opex'!AC226</f>
        <v>0</v>
      </c>
      <c r="AE332" s="105">
        <f>'Other Opex'!AE226</f>
        <v>0</v>
      </c>
      <c r="AG332" s="105">
        <f>'Other Opex'!AG226</f>
        <v>0</v>
      </c>
      <c r="AI332" s="105">
        <f>'Other Opex'!AI226</f>
        <v>0</v>
      </c>
    </row>
    <row r="333" spans="2:35" outlineLevel="1" x14ac:dyDescent="0.25">
      <c r="B333" s="556" t="str">
        <f>'Line Items'!D$2411</f>
        <v>Other Operating Costs</v>
      </c>
      <c r="C333" s="556" t="str">
        <f>'Line Items'!D$2451</f>
        <v>Other Operating Costs: Industry &amp; Professional Services</v>
      </c>
      <c r="D333" s="139" t="str">
        <f>'Other Opex'!D227</f>
        <v>[Industry &amp; Professional Services Line 26]</v>
      </c>
      <c r="E333" s="102"/>
      <c r="F333" s="140" t="str">
        <f>'Other Opex'!F227</f>
        <v>£000</v>
      </c>
      <c r="G333" s="103">
        <f>'Other Opex'!G227</f>
        <v>0</v>
      </c>
      <c r="H333" s="103">
        <f>'Other Opex'!H227</f>
        <v>0</v>
      </c>
      <c r="I333" s="103">
        <f>'Other Opex'!I227</f>
        <v>0</v>
      </c>
      <c r="J333" s="103">
        <f>'Other Opex'!J227</f>
        <v>0</v>
      </c>
      <c r="K333" s="103">
        <f>'Other Opex'!K227</f>
        <v>0</v>
      </c>
      <c r="L333" s="103">
        <f>'Other Opex'!L227</f>
        <v>0</v>
      </c>
      <c r="M333" s="103">
        <f>'Other Opex'!M227</f>
        <v>0</v>
      </c>
      <c r="N333" s="103">
        <f>'Other Opex'!N227</f>
        <v>0</v>
      </c>
      <c r="O333" s="103">
        <f>'Other Opex'!O227</f>
        <v>0</v>
      </c>
      <c r="P333" s="103">
        <f>'Other Opex'!P227</f>
        <v>0</v>
      </c>
      <c r="Q333" s="103">
        <f>'Other Opex'!Q227</f>
        <v>0</v>
      </c>
      <c r="R333" s="103">
        <f>'Other Opex'!R227</f>
        <v>0</v>
      </c>
      <c r="S333" s="103">
        <f>'Other Opex'!S227</f>
        <v>0</v>
      </c>
      <c r="T333" s="103">
        <f>'Other Opex'!T227</f>
        <v>0</v>
      </c>
      <c r="U333" s="103">
        <f>'Other Opex'!U227</f>
        <v>0</v>
      </c>
      <c r="V333" s="103">
        <f>'Other Opex'!V227</f>
        <v>0</v>
      </c>
      <c r="W333" s="103">
        <f>'Other Opex'!W227</f>
        <v>0</v>
      </c>
      <c r="X333" s="103">
        <f>'Other Opex'!X227</f>
        <v>0</v>
      </c>
      <c r="Y333" s="103">
        <f>'Other Opex'!Y227</f>
        <v>0</v>
      </c>
      <c r="Z333" s="103">
        <f>'Other Opex'!Z227</f>
        <v>0</v>
      </c>
      <c r="AA333" s="103">
        <f>'Other Opex'!AA227</f>
        <v>0</v>
      </c>
      <c r="AB333" s="103">
        <f>'Other Opex'!AB227</f>
        <v>0</v>
      </c>
      <c r="AC333" s="104">
        <f>'Other Opex'!AC227</f>
        <v>0</v>
      </c>
      <c r="AE333" s="105">
        <f>'Other Opex'!AE227</f>
        <v>0</v>
      </c>
      <c r="AG333" s="105">
        <f>'Other Opex'!AG227</f>
        <v>0</v>
      </c>
      <c r="AI333" s="105">
        <f>'Other Opex'!AI227</f>
        <v>0</v>
      </c>
    </row>
    <row r="334" spans="2:35" outlineLevel="1" x14ac:dyDescent="0.25">
      <c r="B334" s="556" t="str">
        <f>'Line Items'!D$2411</f>
        <v>Other Operating Costs</v>
      </c>
      <c r="C334" s="556" t="str">
        <f>'Line Items'!D$2451</f>
        <v>Other Operating Costs: Industry &amp; Professional Services</v>
      </c>
      <c r="D334" s="139" t="str">
        <f>'Other Opex'!D228</f>
        <v>[Industry &amp; Professional Services Line 27]</v>
      </c>
      <c r="E334" s="102"/>
      <c r="F334" s="140" t="str">
        <f>'Other Opex'!F228</f>
        <v>£000</v>
      </c>
      <c r="G334" s="103">
        <f>'Other Opex'!G228</f>
        <v>0</v>
      </c>
      <c r="H334" s="103">
        <f>'Other Opex'!H228</f>
        <v>0</v>
      </c>
      <c r="I334" s="103">
        <f>'Other Opex'!I228</f>
        <v>0</v>
      </c>
      <c r="J334" s="103">
        <f>'Other Opex'!J228</f>
        <v>0</v>
      </c>
      <c r="K334" s="103">
        <f>'Other Opex'!K228</f>
        <v>0</v>
      </c>
      <c r="L334" s="103">
        <f>'Other Opex'!L228</f>
        <v>0</v>
      </c>
      <c r="M334" s="103">
        <f>'Other Opex'!M228</f>
        <v>0</v>
      </c>
      <c r="N334" s="103">
        <f>'Other Opex'!N228</f>
        <v>0</v>
      </c>
      <c r="O334" s="103">
        <f>'Other Opex'!O228</f>
        <v>0</v>
      </c>
      <c r="P334" s="103">
        <f>'Other Opex'!P228</f>
        <v>0</v>
      </c>
      <c r="Q334" s="103">
        <f>'Other Opex'!Q228</f>
        <v>0</v>
      </c>
      <c r="R334" s="103">
        <f>'Other Opex'!R228</f>
        <v>0</v>
      </c>
      <c r="S334" s="103">
        <f>'Other Opex'!S228</f>
        <v>0</v>
      </c>
      <c r="T334" s="103">
        <f>'Other Opex'!T228</f>
        <v>0</v>
      </c>
      <c r="U334" s="103">
        <f>'Other Opex'!U228</f>
        <v>0</v>
      </c>
      <c r="V334" s="103">
        <f>'Other Opex'!V228</f>
        <v>0</v>
      </c>
      <c r="W334" s="103">
        <f>'Other Opex'!W228</f>
        <v>0</v>
      </c>
      <c r="X334" s="103">
        <f>'Other Opex'!X228</f>
        <v>0</v>
      </c>
      <c r="Y334" s="103">
        <f>'Other Opex'!Y228</f>
        <v>0</v>
      </c>
      <c r="Z334" s="103">
        <f>'Other Opex'!Z228</f>
        <v>0</v>
      </c>
      <c r="AA334" s="103">
        <f>'Other Opex'!AA228</f>
        <v>0</v>
      </c>
      <c r="AB334" s="103">
        <f>'Other Opex'!AB228</f>
        <v>0</v>
      </c>
      <c r="AC334" s="104">
        <f>'Other Opex'!AC228</f>
        <v>0</v>
      </c>
      <c r="AE334" s="105">
        <f>'Other Opex'!AE228</f>
        <v>0</v>
      </c>
      <c r="AG334" s="105">
        <f>'Other Opex'!AG228</f>
        <v>0</v>
      </c>
      <c r="AI334" s="105">
        <f>'Other Opex'!AI228</f>
        <v>0</v>
      </c>
    </row>
    <row r="335" spans="2:35" outlineLevel="1" x14ac:dyDescent="0.25">
      <c r="B335" s="556" t="str">
        <f>'Line Items'!D$2411</f>
        <v>Other Operating Costs</v>
      </c>
      <c r="C335" s="556" t="str">
        <f>'Line Items'!D$2451</f>
        <v>Other Operating Costs: Industry &amp; Professional Services</v>
      </c>
      <c r="D335" s="139" t="str">
        <f>'Other Opex'!D229</f>
        <v>[Industry &amp; Professional Services Line 28]</v>
      </c>
      <c r="E335" s="102"/>
      <c r="F335" s="140" t="str">
        <f>'Other Opex'!F229</f>
        <v>£000</v>
      </c>
      <c r="G335" s="103">
        <f>'Other Opex'!G229</f>
        <v>0</v>
      </c>
      <c r="H335" s="103">
        <f>'Other Opex'!H229</f>
        <v>0</v>
      </c>
      <c r="I335" s="103">
        <f>'Other Opex'!I229</f>
        <v>0</v>
      </c>
      <c r="J335" s="103">
        <f>'Other Opex'!J229</f>
        <v>0</v>
      </c>
      <c r="K335" s="103">
        <f>'Other Opex'!K229</f>
        <v>0</v>
      </c>
      <c r="L335" s="103">
        <f>'Other Opex'!L229</f>
        <v>0</v>
      </c>
      <c r="M335" s="103">
        <f>'Other Opex'!M229</f>
        <v>0</v>
      </c>
      <c r="N335" s="103">
        <f>'Other Opex'!N229</f>
        <v>0</v>
      </c>
      <c r="O335" s="103">
        <f>'Other Opex'!O229</f>
        <v>0</v>
      </c>
      <c r="P335" s="103">
        <f>'Other Opex'!P229</f>
        <v>0</v>
      </c>
      <c r="Q335" s="103">
        <f>'Other Opex'!Q229</f>
        <v>0</v>
      </c>
      <c r="R335" s="103">
        <f>'Other Opex'!R229</f>
        <v>0</v>
      </c>
      <c r="S335" s="103">
        <f>'Other Opex'!S229</f>
        <v>0</v>
      </c>
      <c r="T335" s="103">
        <f>'Other Opex'!T229</f>
        <v>0</v>
      </c>
      <c r="U335" s="103">
        <f>'Other Opex'!U229</f>
        <v>0</v>
      </c>
      <c r="V335" s="103">
        <f>'Other Opex'!V229</f>
        <v>0</v>
      </c>
      <c r="W335" s="103">
        <f>'Other Opex'!W229</f>
        <v>0</v>
      </c>
      <c r="X335" s="103">
        <f>'Other Opex'!X229</f>
        <v>0</v>
      </c>
      <c r="Y335" s="103">
        <f>'Other Opex'!Y229</f>
        <v>0</v>
      </c>
      <c r="Z335" s="103">
        <f>'Other Opex'!Z229</f>
        <v>0</v>
      </c>
      <c r="AA335" s="103">
        <f>'Other Opex'!AA229</f>
        <v>0</v>
      </c>
      <c r="AB335" s="103">
        <f>'Other Opex'!AB229</f>
        <v>0</v>
      </c>
      <c r="AC335" s="104">
        <f>'Other Opex'!AC229</f>
        <v>0</v>
      </c>
      <c r="AE335" s="105">
        <f>'Other Opex'!AE229</f>
        <v>0</v>
      </c>
      <c r="AG335" s="105">
        <f>'Other Opex'!AG229</f>
        <v>0</v>
      </c>
      <c r="AI335" s="105">
        <f>'Other Opex'!AI229</f>
        <v>0</v>
      </c>
    </row>
    <row r="336" spans="2:35" outlineLevel="1" x14ac:dyDescent="0.25">
      <c r="B336" s="556" t="str">
        <f>'Line Items'!D$2411</f>
        <v>Other Operating Costs</v>
      </c>
      <c r="C336" s="556" t="str">
        <f>'Line Items'!D$2451</f>
        <v>Other Operating Costs: Industry &amp; Professional Services</v>
      </c>
      <c r="D336" s="139" t="str">
        <f>'Other Opex'!D230</f>
        <v>[Industry &amp; Professional Services Line 29]</v>
      </c>
      <c r="E336" s="102"/>
      <c r="F336" s="140" t="str">
        <f>'Other Opex'!F230</f>
        <v>£000</v>
      </c>
      <c r="G336" s="103">
        <f>'Other Opex'!G230</f>
        <v>0</v>
      </c>
      <c r="H336" s="103">
        <f>'Other Opex'!H230</f>
        <v>0</v>
      </c>
      <c r="I336" s="103">
        <f>'Other Opex'!I230</f>
        <v>0</v>
      </c>
      <c r="J336" s="103">
        <f>'Other Opex'!J230</f>
        <v>0</v>
      </c>
      <c r="K336" s="103">
        <f>'Other Opex'!K230</f>
        <v>0</v>
      </c>
      <c r="L336" s="103">
        <f>'Other Opex'!L230</f>
        <v>0</v>
      </c>
      <c r="M336" s="103">
        <f>'Other Opex'!M230</f>
        <v>0</v>
      </c>
      <c r="N336" s="103">
        <f>'Other Opex'!N230</f>
        <v>0</v>
      </c>
      <c r="O336" s="103">
        <f>'Other Opex'!O230</f>
        <v>0</v>
      </c>
      <c r="P336" s="103">
        <f>'Other Opex'!P230</f>
        <v>0</v>
      </c>
      <c r="Q336" s="103">
        <f>'Other Opex'!Q230</f>
        <v>0</v>
      </c>
      <c r="R336" s="103">
        <f>'Other Opex'!R230</f>
        <v>0</v>
      </c>
      <c r="S336" s="103">
        <f>'Other Opex'!S230</f>
        <v>0</v>
      </c>
      <c r="T336" s="103">
        <f>'Other Opex'!T230</f>
        <v>0</v>
      </c>
      <c r="U336" s="103">
        <f>'Other Opex'!U230</f>
        <v>0</v>
      </c>
      <c r="V336" s="103">
        <f>'Other Opex'!V230</f>
        <v>0</v>
      </c>
      <c r="W336" s="103">
        <f>'Other Opex'!W230</f>
        <v>0</v>
      </c>
      <c r="X336" s="103">
        <f>'Other Opex'!X230</f>
        <v>0</v>
      </c>
      <c r="Y336" s="103">
        <f>'Other Opex'!Y230</f>
        <v>0</v>
      </c>
      <c r="Z336" s="103">
        <f>'Other Opex'!Z230</f>
        <v>0</v>
      </c>
      <c r="AA336" s="103">
        <f>'Other Opex'!AA230</f>
        <v>0</v>
      </c>
      <c r="AB336" s="103">
        <f>'Other Opex'!AB230</f>
        <v>0</v>
      </c>
      <c r="AC336" s="104">
        <f>'Other Opex'!AC230</f>
        <v>0</v>
      </c>
      <c r="AE336" s="105">
        <f>'Other Opex'!AE230</f>
        <v>0</v>
      </c>
      <c r="AG336" s="105">
        <f>'Other Opex'!AG230</f>
        <v>0</v>
      </c>
      <c r="AI336" s="105">
        <f>'Other Opex'!AI230</f>
        <v>0</v>
      </c>
    </row>
    <row r="337" spans="2:35" outlineLevel="1" x14ac:dyDescent="0.25">
      <c r="B337" s="556" t="str">
        <f>'Line Items'!D$2411</f>
        <v>Other Operating Costs</v>
      </c>
      <c r="C337" s="556" t="str">
        <f>'Line Items'!D$2451</f>
        <v>Other Operating Costs: Industry &amp; Professional Services</v>
      </c>
      <c r="D337" s="139" t="str">
        <f>'Other Opex'!D231</f>
        <v>[Industry &amp; Professional Services Line 30]</v>
      </c>
      <c r="E337" s="102"/>
      <c r="F337" s="140" t="str">
        <f>'Other Opex'!F231</f>
        <v>£000</v>
      </c>
      <c r="G337" s="103">
        <f>'Other Opex'!G231</f>
        <v>0</v>
      </c>
      <c r="H337" s="103">
        <f>'Other Opex'!H231</f>
        <v>0</v>
      </c>
      <c r="I337" s="103">
        <f>'Other Opex'!I231</f>
        <v>0</v>
      </c>
      <c r="J337" s="103">
        <f>'Other Opex'!J231</f>
        <v>0</v>
      </c>
      <c r="K337" s="103">
        <f>'Other Opex'!K231</f>
        <v>0</v>
      </c>
      <c r="L337" s="103">
        <f>'Other Opex'!L231</f>
        <v>0</v>
      </c>
      <c r="M337" s="103">
        <f>'Other Opex'!M231</f>
        <v>0</v>
      </c>
      <c r="N337" s="103">
        <f>'Other Opex'!N231</f>
        <v>0</v>
      </c>
      <c r="O337" s="103">
        <f>'Other Opex'!O231</f>
        <v>0</v>
      </c>
      <c r="P337" s="103">
        <f>'Other Opex'!P231</f>
        <v>0</v>
      </c>
      <c r="Q337" s="103">
        <f>'Other Opex'!Q231</f>
        <v>0</v>
      </c>
      <c r="R337" s="103">
        <f>'Other Opex'!R231</f>
        <v>0</v>
      </c>
      <c r="S337" s="103">
        <f>'Other Opex'!S231</f>
        <v>0</v>
      </c>
      <c r="T337" s="103">
        <f>'Other Opex'!T231</f>
        <v>0</v>
      </c>
      <c r="U337" s="103">
        <f>'Other Opex'!U231</f>
        <v>0</v>
      </c>
      <c r="V337" s="103">
        <f>'Other Opex'!V231</f>
        <v>0</v>
      </c>
      <c r="W337" s="103">
        <f>'Other Opex'!W231</f>
        <v>0</v>
      </c>
      <c r="X337" s="103">
        <f>'Other Opex'!X231</f>
        <v>0</v>
      </c>
      <c r="Y337" s="103">
        <f>'Other Opex'!Y231</f>
        <v>0</v>
      </c>
      <c r="Z337" s="103">
        <f>'Other Opex'!Z231</f>
        <v>0</v>
      </c>
      <c r="AA337" s="103">
        <f>'Other Opex'!AA231</f>
        <v>0</v>
      </c>
      <c r="AB337" s="103">
        <f>'Other Opex'!AB231</f>
        <v>0</v>
      </c>
      <c r="AC337" s="104">
        <f>'Other Opex'!AC231</f>
        <v>0</v>
      </c>
      <c r="AE337" s="105">
        <f>'Other Opex'!AE231</f>
        <v>0</v>
      </c>
      <c r="AG337" s="105">
        <f>'Other Opex'!AG231</f>
        <v>0</v>
      </c>
      <c r="AI337" s="105">
        <f>'Other Opex'!AI231</f>
        <v>0</v>
      </c>
    </row>
    <row r="338" spans="2:35" outlineLevel="1" x14ac:dyDescent="0.25">
      <c r="B338" s="556" t="str">
        <f>'Line Items'!D$2411</f>
        <v>Other Operating Costs</v>
      </c>
      <c r="C338" s="556" t="str">
        <f>'Line Items'!D$2451</f>
        <v>Other Operating Costs: Industry &amp; Professional Services</v>
      </c>
      <c r="D338" s="139" t="str">
        <f>'Other Opex'!D232</f>
        <v>[Industry &amp; Professional Services Line 31]</v>
      </c>
      <c r="E338" s="102"/>
      <c r="F338" s="140" t="str">
        <f>'Other Opex'!F232</f>
        <v>£000</v>
      </c>
      <c r="G338" s="103">
        <f>'Other Opex'!G232</f>
        <v>0</v>
      </c>
      <c r="H338" s="103">
        <f>'Other Opex'!H232</f>
        <v>0</v>
      </c>
      <c r="I338" s="103">
        <f>'Other Opex'!I232</f>
        <v>0</v>
      </c>
      <c r="J338" s="103">
        <f>'Other Opex'!J232</f>
        <v>0</v>
      </c>
      <c r="K338" s="103">
        <f>'Other Opex'!K232</f>
        <v>0</v>
      </c>
      <c r="L338" s="103">
        <f>'Other Opex'!L232</f>
        <v>0</v>
      </c>
      <c r="M338" s="103">
        <f>'Other Opex'!M232</f>
        <v>0</v>
      </c>
      <c r="N338" s="103">
        <f>'Other Opex'!N232</f>
        <v>0</v>
      </c>
      <c r="O338" s="103">
        <f>'Other Opex'!O232</f>
        <v>0</v>
      </c>
      <c r="P338" s="103">
        <f>'Other Opex'!P232</f>
        <v>0</v>
      </c>
      <c r="Q338" s="103">
        <f>'Other Opex'!Q232</f>
        <v>0</v>
      </c>
      <c r="R338" s="103">
        <f>'Other Opex'!R232</f>
        <v>0</v>
      </c>
      <c r="S338" s="103">
        <f>'Other Opex'!S232</f>
        <v>0</v>
      </c>
      <c r="T338" s="103">
        <f>'Other Opex'!T232</f>
        <v>0</v>
      </c>
      <c r="U338" s="103">
        <f>'Other Opex'!U232</f>
        <v>0</v>
      </c>
      <c r="V338" s="103">
        <f>'Other Opex'!V232</f>
        <v>0</v>
      </c>
      <c r="W338" s="103">
        <f>'Other Opex'!W232</f>
        <v>0</v>
      </c>
      <c r="X338" s="103">
        <f>'Other Opex'!X232</f>
        <v>0</v>
      </c>
      <c r="Y338" s="103">
        <f>'Other Opex'!Y232</f>
        <v>0</v>
      </c>
      <c r="Z338" s="103">
        <f>'Other Opex'!Z232</f>
        <v>0</v>
      </c>
      <c r="AA338" s="103">
        <f>'Other Opex'!AA232</f>
        <v>0</v>
      </c>
      <c r="AB338" s="103">
        <f>'Other Opex'!AB232</f>
        <v>0</v>
      </c>
      <c r="AC338" s="104">
        <f>'Other Opex'!AC232</f>
        <v>0</v>
      </c>
      <c r="AE338" s="105">
        <f>'Other Opex'!AE232</f>
        <v>0</v>
      </c>
      <c r="AG338" s="105">
        <f>'Other Opex'!AG232</f>
        <v>0</v>
      </c>
      <c r="AI338" s="105">
        <f>'Other Opex'!AI232</f>
        <v>0</v>
      </c>
    </row>
    <row r="339" spans="2:35" outlineLevel="1" x14ac:dyDescent="0.25">
      <c r="B339" s="556" t="str">
        <f>'Line Items'!D$2411</f>
        <v>Other Operating Costs</v>
      </c>
      <c r="C339" s="556" t="str">
        <f>'Line Items'!D$2451</f>
        <v>Other Operating Costs: Industry &amp; Professional Services</v>
      </c>
      <c r="D339" s="139" t="str">
        <f>'Other Opex'!D233</f>
        <v>[Industry &amp; Professional Services Line 32]</v>
      </c>
      <c r="E339" s="102"/>
      <c r="F339" s="140" t="str">
        <f>'Other Opex'!F233</f>
        <v>£000</v>
      </c>
      <c r="G339" s="103">
        <f>'Other Opex'!G233</f>
        <v>0</v>
      </c>
      <c r="H339" s="103">
        <f>'Other Opex'!H233</f>
        <v>0</v>
      </c>
      <c r="I339" s="103">
        <f>'Other Opex'!I233</f>
        <v>0</v>
      </c>
      <c r="J339" s="103">
        <f>'Other Opex'!J233</f>
        <v>0</v>
      </c>
      <c r="K339" s="103">
        <f>'Other Opex'!K233</f>
        <v>0</v>
      </c>
      <c r="L339" s="103">
        <f>'Other Opex'!L233</f>
        <v>0</v>
      </c>
      <c r="M339" s="103">
        <f>'Other Opex'!M233</f>
        <v>0</v>
      </c>
      <c r="N339" s="103">
        <f>'Other Opex'!N233</f>
        <v>0</v>
      </c>
      <c r="O339" s="103">
        <f>'Other Opex'!O233</f>
        <v>0</v>
      </c>
      <c r="P339" s="103">
        <f>'Other Opex'!P233</f>
        <v>0</v>
      </c>
      <c r="Q339" s="103">
        <f>'Other Opex'!Q233</f>
        <v>0</v>
      </c>
      <c r="R339" s="103">
        <f>'Other Opex'!R233</f>
        <v>0</v>
      </c>
      <c r="S339" s="103">
        <f>'Other Opex'!S233</f>
        <v>0</v>
      </c>
      <c r="T339" s="103">
        <f>'Other Opex'!T233</f>
        <v>0</v>
      </c>
      <c r="U339" s="103">
        <f>'Other Opex'!U233</f>
        <v>0</v>
      </c>
      <c r="V339" s="103">
        <f>'Other Opex'!V233</f>
        <v>0</v>
      </c>
      <c r="W339" s="103">
        <f>'Other Opex'!W233</f>
        <v>0</v>
      </c>
      <c r="X339" s="103">
        <f>'Other Opex'!X233</f>
        <v>0</v>
      </c>
      <c r="Y339" s="103">
        <f>'Other Opex'!Y233</f>
        <v>0</v>
      </c>
      <c r="Z339" s="103">
        <f>'Other Opex'!Z233</f>
        <v>0</v>
      </c>
      <c r="AA339" s="103">
        <f>'Other Opex'!AA233</f>
        <v>0</v>
      </c>
      <c r="AB339" s="103">
        <f>'Other Opex'!AB233</f>
        <v>0</v>
      </c>
      <c r="AC339" s="104">
        <f>'Other Opex'!AC233</f>
        <v>0</v>
      </c>
      <c r="AE339" s="105">
        <f>'Other Opex'!AE233</f>
        <v>0</v>
      </c>
      <c r="AG339" s="105">
        <f>'Other Opex'!AG233</f>
        <v>0</v>
      </c>
      <c r="AI339" s="105">
        <f>'Other Opex'!AI233</f>
        <v>0</v>
      </c>
    </row>
    <row r="340" spans="2:35" outlineLevel="1" x14ac:dyDescent="0.25">
      <c r="B340" s="556" t="str">
        <f>'Line Items'!D$2411</f>
        <v>Other Operating Costs</v>
      </c>
      <c r="C340" s="556" t="str">
        <f>'Line Items'!D$2451</f>
        <v>Other Operating Costs: Industry &amp; Professional Services</v>
      </c>
      <c r="D340" s="139" t="str">
        <f>'Other Opex'!D234</f>
        <v>[Industry &amp; Professional Services Line 33]</v>
      </c>
      <c r="E340" s="102"/>
      <c r="F340" s="140" t="str">
        <f>'Other Opex'!F234</f>
        <v>£000</v>
      </c>
      <c r="G340" s="103">
        <f>'Other Opex'!G234</f>
        <v>0</v>
      </c>
      <c r="H340" s="103">
        <f>'Other Opex'!H234</f>
        <v>0</v>
      </c>
      <c r="I340" s="103">
        <f>'Other Opex'!I234</f>
        <v>0</v>
      </c>
      <c r="J340" s="103">
        <f>'Other Opex'!J234</f>
        <v>0</v>
      </c>
      <c r="K340" s="103">
        <f>'Other Opex'!K234</f>
        <v>0</v>
      </c>
      <c r="L340" s="103">
        <f>'Other Opex'!L234</f>
        <v>0</v>
      </c>
      <c r="M340" s="103">
        <f>'Other Opex'!M234</f>
        <v>0</v>
      </c>
      <c r="N340" s="103">
        <f>'Other Opex'!N234</f>
        <v>0</v>
      </c>
      <c r="O340" s="103">
        <f>'Other Opex'!O234</f>
        <v>0</v>
      </c>
      <c r="P340" s="103">
        <f>'Other Opex'!P234</f>
        <v>0</v>
      </c>
      <c r="Q340" s="103">
        <f>'Other Opex'!Q234</f>
        <v>0</v>
      </c>
      <c r="R340" s="103">
        <f>'Other Opex'!R234</f>
        <v>0</v>
      </c>
      <c r="S340" s="103">
        <f>'Other Opex'!S234</f>
        <v>0</v>
      </c>
      <c r="T340" s="103">
        <f>'Other Opex'!T234</f>
        <v>0</v>
      </c>
      <c r="U340" s="103">
        <f>'Other Opex'!U234</f>
        <v>0</v>
      </c>
      <c r="V340" s="103">
        <f>'Other Opex'!V234</f>
        <v>0</v>
      </c>
      <c r="W340" s="103">
        <f>'Other Opex'!W234</f>
        <v>0</v>
      </c>
      <c r="X340" s="103">
        <f>'Other Opex'!X234</f>
        <v>0</v>
      </c>
      <c r="Y340" s="103">
        <f>'Other Opex'!Y234</f>
        <v>0</v>
      </c>
      <c r="Z340" s="103">
        <f>'Other Opex'!Z234</f>
        <v>0</v>
      </c>
      <c r="AA340" s="103">
        <f>'Other Opex'!AA234</f>
        <v>0</v>
      </c>
      <c r="AB340" s="103">
        <f>'Other Opex'!AB234</f>
        <v>0</v>
      </c>
      <c r="AC340" s="104">
        <f>'Other Opex'!AC234</f>
        <v>0</v>
      </c>
      <c r="AE340" s="105">
        <f>'Other Opex'!AE234</f>
        <v>0</v>
      </c>
      <c r="AG340" s="105">
        <f>'Other Opex'!AG234</f>
        <v>0</v>
      </c>
      <c r="AI340" s="105">
        <f>'Other Opex'!AI234</f>
        <v>0</v>
      </c>
    </row>
    <row r="341" spans="2:35" outlineLevel="1" x14ac:dyDescent="0.25">
      <c r="B341" s="556" t="str">
        <f>'Line Items'!D$2411</f>
        <v>Other Operating Costs</v>
      </c>
      <c r="C341" s="556" t="str">
        <f>'Line Items'!D$2451</f>
        <v>Other Operating Costs: Industry &amp; Professional Services</v>
      </c>
      <c r="D341" s="139" t="str">
        <f>'Other Opex'!D235</f>
        <v>[Industry &amp; Professional Services Line 34]</v>
      </c>
      <c r="E341" s="102"/>
      <c r="F341" s="140" t="str">
        <f>'Other Opex'!F235</f>
        <v>£000</v>
      </c>
      <c r="G341" s="103">
        <f>'Other Opex'!G235</f>
        <v>0</v>
      </c>
      <c r="H341" s="103">
        <f>'Other Opex'!H235</f>
        <v>0</v>
      </c>
      <c r="I341" s="103">
        <f>'Other Opex'!I235</f>
        <v>0</v>
      </c>
      <c r="J341" s="103">
        <f>'Other Opex'!J235</f>
        <v>0</v>
      </c>
      <c r="K341" s="103">
        <f>'Other Opex'!K235</f>
        <v>0</v>
      </c>
      <c r="L341" s="103">
        <f>'Other Opex'!L235</f>
        <v>0</v>
      </c>
      <c r="M341" s="103">
        <f>'Other Opex'!M235</f>
        <v>0</v>
      </c>
      <c r="N341" s="103">
        <f>'Other Opex'!N235</f>
        <v>0</v>
      </c>
      <c r="O341" s="103">
        <f>'Other Opex'!O235</f>
        <v>0</v>
      </c>
      <c r="P341" s="103">
        <f>'Other Opex'!P235</f>
        <v>0</v>
      </c>
      <c r="Q341" s="103">
        <f>'Other Opex'!Q235</f>
        <v>0</v>
      </c>
      <c r="R341" s="103">
        <f>'Other Opex'!R235</f>
        <v>0</v>
      </c>
      <c r="S341" s="103">
        <f>'Other Opex'!S235</f>
        <v>0</v>
      </c>
      <c r="T341" s="103">
        <f>'Other Opex'!T235</f>
        <v>0</v>
      </c>
      <c r="U341" s="103">
        <f>'Other Opex'!U235</f>
        <v>0</v>
      </c>
      <c r="V341" s="103">
        <f>'Other Opex'!V235</f>
        <v>0</v>
      </c>
      <c r="W341" s="103">
        <f>'Other Opex'!W235</f>
        <v>0</v>
      </c>
      <c r="X341" s="103">
        <f>'Other Opex'!X235</f>
        <v>0</v>
      </c>
      <c r="Y341" s="103">
        <f>'Other Opex'!Y235</f>
        <v>0</v>
      </c>
      <c r="Z341" s="103">
        <f>'Other Opex'!Z235</f>
        <v>0</v>
      </c>
      <c r="AA341" s="103">
        <f>'Other Opex'!AA235</f>
        <v>0</v>
      </c>
      <c r="AB341" s="103">
        <f>'Other Opex'!AB235</f>
        <v>0</v>
      </c>
      <c r="AC341" s="104">
        <f>'Other Opex'!AC235</f>
        <v>0</v>
      </c>
      <c r="AE341" s="105">
        <f>'Other Opex'!AE235</f>
        <v>0</v>
      </c>
      <c r="AG341" s="105">
        <f>'Other Opex'!AG235</f>
        <v>0</v>
      </c>
      <c r="AI341" s="105">
        <f>'Other Opex'!AI235</f>
        <v>0</v>
      </c>
    </row>
    <row r="342" spans="2:35" outlineLevel="1" x14ac:dyDescent="0.25">
      <c r="B342" s="556" t="str">
        <f>'Line Items'!D$2411</f>
        <v>Other Operating Costs</v>
      </c>
      <c r="C342" s="556" t="str">
        <f>'Line Items'!D$2451</f>
        <v>Other Operating Costs: Industry &amp; Professional Services</v>
      </c>
      <c r="D342" s="139" t="str">
        <f>'Other Opex'!D236</f>
        <v>[Industry &amp; Professional Services Line 35]</v>
      </c>
      <c r="E342" s="102"/>
      <c r="F342" s="140" t="str">
        <f>'Other Opex'!F236</f>
        <v>£000</v>
      </c>
      <c r="G342" s="103">
        <f>'Other Opex'!G236</f>
        <v>0</v>
      </c>
      <c r="H342" s="103">
        <f>'Other Opex'!H236</f>
        <v>0</v>
      </c>
      <c r="I342" s="103">
        <f>'Other Opex'!I236</f>
        <v>0</v>
      </c>
      <c r="J342" s="103">
        <f>'Other Opex'!J236</f>
        <v>0</v>
      </c>
      <c r="K342" s="103">
        <f>'Other Opex'!K236</f>
        <v>0</v>
      </c>
      <c r="L342" s="103">
        <f>'Other Opex'!L236</f>
        <v>0</v>
      </c>
      <c r="M342" s="103">
        <f>'Other Opex'!M236</f>
        <v>0</v>
      </c>
      <c r="N342" s="103">
        <f>'Other Opex'!N236</f>
        <v>0</v>
      </c>
      <c r="O342" s="103">
        <f>'Other Opex'!O236</f>
        <v>0</v>
      </c>
      <c r="P342" s="103">
        <f>'Other Opex'!P236</f>
        <v>0</v>
      </c>
      <c r="Q342" s="103">
        <f>'Other Opex'!Q236</f>
        <v>0</v>
      </c>
      <c r="R342" s="103">
        <f>'Other Opex'!R236</f>
        <v>0</v>
      </c>
      <c r="S342" s="103">
        <f>'Other Opex'!S236</f>
        <v>0</v>
      </c>
      <c r="T342" s="103">
        <f>'Other Opex'!T236</f>
        <v>0</v>
      </c>
      <c r="U342" s="103">
        <f>'Other Opex'!U236</f>
        <v>0</v>
      </c>
      <c r="V342" s="103">
        <f>'Other Opex'!V236</f>
        <v>0</v>
      </c>
      <c r="W342" s="103">
        <f>'Other Opex'!W236</f>
        <v>0</v>
      </c>
      <c r="X342" s="103">
        <f>'Other Opex'!X236</f>
        <v>0</v>
      </c>
      <c r="Y342" s="103">
        <f>'Other Opex'!Y236</f>
        <v>0</v>
      </c>
      <c r="Z342" s="103">
        <f>'Other Opex'!Z236</f>
        <v>0</v>
      </c>
      <c r="AA342" s="103">
        <f>'Other Opex'!AA236</f>
        <v>0</v>
      </c>
      <c r="AB342" s="103">
        <f>'Other Opex'!AB236</f>
        <v>0</v>
      </c>
      <c r="AC342" s="104">
        <f>'Other Opex'!AC236</f>
        <v>0</v>
      </c>
      <c r="AE342" s="105">
        <f>'Other Opex'!AE236</f>
        <v>0</v>
      </c>
      <c r="AG342" s="105">
        <f>'Other Opex'!AG236</f>
        <v>0</v>
      </c>
      <c r="AI342" s="105">
        <f>'Other Opex'!AI236</f>
        <v>0</v>
      </c>
    </row>
    <row r="343" spans="2:35" outlineLevel="1" x14ac:dyDescent="0.25">
      <c r="B343" s="556" t="str">
        <f>'Line Items'!D$2411</f>
        <v>Other Operating Costs</v>
      </c>
      <c r="C343" s="556" t="str">
        <f>'Line Items'!D$2451</f>
        <v>Other Operating Costs: Industry &amp; Professional Services</v>
      </c>
      <c r="D343" s="139" t="str">
        <f>'Other Opex'!D237</f>
        <v>[Industry &amp; Professional Services Line 36]</v>
      </c>
      <c r="E343" s="102"/>
      <c r="F343" s="140" t="str">
        <f>'Other Opex'!F237</f>
        <v>£000</v>
      </c>
      <c r="G343" s="103">
        <f>'Other Opex'!G237</f>
        <v>0</v>
      </c>
      <c r="H343" s="103">
        <f>'Other Opex'!H237</f>
        <v>0</v>
      </c>
      <c r="I343" s="103">
        <f>'Other Opex'!I237</f>
        <v>0</v>
      </c>
      <c r="J343" s="103">
        <f>'Other Opex'!J237</f>
        <v>0</v>
      </c>
      <c r="K343" s="103">
        <f>'Other Opex'!K237</f>
        <v>0</v>
      </c>
      <c r="L343" s="103">
        <f>'Other Opex'!L237</f>
        <v>0</v>
      </c>
      <c r="M343" s="103">
        <f>'Other Opex'!M237</f>
        <v>0</v>
      </c>
      <c r="N343" s="103">
        <f>'Other Opex'!N237</f>
        <v>0</v>
      </c>
      <c r="O343" s="103">
        <f>'Other Opex'!O237</f>
        <v>0</v>
      </c>
      <c r="P343" s="103">
        <f>'Other Opex'!P237</f>
        <v>0</v>
      </c>
      <c r="Q343" s="103">
        <f>'Other Opex'!Q237</f>
        <v>0</v>
      </c>
      <c r="R343" s="103">
        <f>'Other Opex'!R237</f>
        <v>0</v>
      </c>
      <c r="S343" s="103">
        <f>'Other Opex'!S237</f>
        <v>0</v>
      </c>
      <c r="T343" s="103">
        <f>'Other Opex'!T237</f>
        <v>0</v>
      </c>
      <c r="U343" s="103">
        <f>'Other Opex'!U237</f>
        <v>0</v>
      </c>
      <c r="V343" s="103">
        <f>'Other Opex'!V237</f>
        <v>0</v>
      </c>
      <c r="W343" s="103">
        <f>'Other Opex'!W237</f>
        <v>0</v>
      </c>
      <c r="X343" s="103">
        <f>'Other Opex'!X237</f>
        <v>0</v>
      </c>
      <c r="Y343" s="103">
        <f>'Other Opex'!Y237</f>
        <v>0</v>
      </c>
      <c r="Z343" s="103">
        <f>'Other Opex'!Z237</f>
        <v>0</v>
      </c>
      <c r="AA343" s="103">
        <f>'Other Opex'!AA237</f>
        <v>0</v>
      </c>
      <c r="AB343" s="103">
        <f>'Other Opex'!AB237</f>
        <v>0</v>
      </c>
      <c r="AC343" s="104">
        <f>'Other Opex'!AC237</f>
        <v>0</v>
      </c>
      <c r="AE343" s="105">
        <f>'Other Opex'!AE237</f>
        <v>0</v>
      </c>
      <c r="AG343" s="105">
        <f>'Other Opex'!AG237</f>
        <v>0</v>
      </c>
      <c r="AI343" s="105">
        <f>'Other Opex'!AI237</f>
        <v>0</v>
      </c>
    </row>
    <row r="344" spans="2:35" outlineLevel="1" x14ac:dyDescent="0.25">
      <c r="B344" s="556" t="str">
        <f>'Line Items'!D$2411</f>
        <v>Other Operating Costs</v>
      </c>
      <c r="C344" s="556" t="str">
        <f>'Line Items'!D$2451</f>
        <v>Other Operating Costs: Industry &amp; Professional Services</v>
      </c>
      <c r="D344" s="139" t="str">
        <f>'Other Opex'!D238</f>
        <v>[Industry &amp; Professional Services Line 37]</v>
      </c>
      <c r="E344" s="102"/>
      <c r="F344" s="140" t="str">
        <f>'Other Opex'!F238</f>
        <v>£000</v>
      </c>
      <c r="G344" s="103">
        <f>'Other Opex'!G238</f>
        <v>0</v>
      </c>
      <c r="H344" s="103">
        <f>'Other Opex'!H238</f>
        <v>0</v>
      </c>
      <c r="I344" s="103">
        <f>'Other Opex'!I238</f>
        <v>0</v>
      </c>
      <c r="J344" s="103">
        <f>'Other Opex'!J238</f>
        <v>0</v>
      </c>
      <c r="K344" s="103">
        <f>'Other Opex'!K238</f>
        <v>0</v>
      </c>
      <c r="L344" s="103">
        <f>'Other Opex'!L238</f>
        <v>0</v>
      </c>
      <c r="M344" s="103">
        <f>'Other Opex'!M238</f>
        <v>0</v>
      </c>
      <c r="N344" s="103">
        <f>'Other Opex'!N238</f>
        <v>0</v>
      </c>
      <c r="O344" s="103">
        <f>'Other Opex'!O238</f>
        <v>0</v>
      </c>
      <c r="P344" s="103">
        <f>'Other Opex'!P238</f>
        <v>0</v>
      </c>
      <c r="Q344" s="103">
        <f>'Other Opex'!Q238</f>
        <v>0</v>
      </c>
      <c r="R344" s="103">
        <f>'Other Opex'!R238</f>
        <v>0</v>
      </c>
      <c r="S344" s="103">
        <f>'Other Opex'!S238</f>
        <v>0</v>
      </c>
      <c r="T344" s="103">
        <f>'Other Opex'!T238</f>
        <v>0</v>
      </c>
      <c r="U344" s="103">
        <f>'Other Opex'!U238</f>
        <v>0</v>
      </c>
      <c r="V344" s="103">
        <f>'Other Opex'!V238</f>
        <v>0</v>
      </c>
      <c r="W344" s="103">
        <f>'Other Opex'!W238</f>
        <v>0</v>
      </c>
      <c r="X344" s="103">
        <f>'Other Opex'!X238</f>
        <v>0</v>
      </c>
      <c r="Y344" s="103">
        <f>'Other Opex'!Y238</f>
        <v>0</v>
      </c>
      <c r="Z344" s="103">
        <f>'Other Opex'!Z238</f>
        <v>0</v>
      </c>
      <c r="AA344" s="103">
        <f>'Other Opex'!AA238</f>
        <v>0</v>
      </c>
      <c r="AB344" s="103">
        <f>'Other Opex'!AB238</f>
        <v>0</v>
      </c>
      <c r="AC344" s="104">
        <f>'Other Opex'!AC238</f>
        <v>0</v>
      </c>
      <c r="AE344" s="105">
        <f>'Other Opex'!AE238</f>
        <v>0</v>
      </c>
      <c r="AG344" s="105">
        <f>'Other Opex'!AG238</f>
        <v>0</v>
      </c>
      <c r="AI344" s="105">
        <f>'Other Opex'!AI238</f>
        <v>0</v>
      </c>
    </row>
    <row r="345" spans="2:35" outlineLevel="1" x14ac:dyDescent="0.25">
      <c r="B345" s="556" t="str">
        <f>'Line Items'!D$2411</f>
        <v>Other Operating Costs</v>
      </c>
      <c r="C345" s="556" t="str">
        <f>'Line Items'!D$2451</f>
        <v>Other Operating Costs: Industry &amp; Professional Services</v>
      </c>
      <c r="D345" s="139" t="str">
        <f>'Other Opex'!D239</f>
        <v>[Industry &amp; Professional Services Line 38]</v>
      </c>
      <c r="E345" s="102"/>
      <c r="F345" s="140" t="str">
        <f>'Other Opex'!F239</f>
        <v>£000</v>
      </c>
      <c r="G345" s="103">
        <f>'Other Opex'!G239</f>
        <v>0</v>
      </c>
      <c r="H345" s="103">
        <f>'Other Opex'!H239</f>
        <v>0</v>
      </c>
      <c r="I345" s="103">
        <f>'Other Opex'!I239</f>
        <v>0</v>
      </c>
      <c r="J345" s="103">
        <f>'Other Opex'!J239</f>
        <v>0</v>
      </c>
      <c r="K345" s="103">
        <f>'Other Opex'!K239</f>
        <v>0</v>
      </c>
      <c r="L345" s="103">
        <f>'Other Opex'!L239</f>
        <v>0</v>
      </c>
      <c r="M345" s="103">
        <f>'Other Opex'!M239</f>
        <v>0</v>
      </c>
      <c r="N345" s="103">
        <f>'Other Opex'!N239</f>
        <v>0</v>
      </c>
      <c r="O345" s="103">
        <f>'Other Opex'!O239</f>
        <v>0</v>
      </c>
      <c r="P345" s="103">
        <f>'Other Opex'!P239</f>
        <v>0</v>
      </c>
      <c r="Q345" s="103">
        <f>'Other Opex'!Q239</f>
        <v>0</v>
      </c>
      <c r="R345" s="103">
        <f>'Other Opex'!R239</f>
        <v>0</v>
      </c>
      <c r="S345" s="103">
        <f>'Other Opex'!S239</f>
        <v>0</v>
      </c>
      <c r="T345" s="103">
        <f>'Other Opex'!T239</f>
        <v>0</v>
      </c>
      <c r="U345" s="103">
        <f>'Other Opex'!U239</f>
        <v>0</v>
      </c>
      <c r="V345" s="103">
        <f>'Other Opex'!V239</f>
        <v>0</v>
      </c>
      <c r="W345" s="103">
        <f>'Other Opex'!W239</f>
        <v>0</v>
      </c>
      <c r="X345" s="103">
        <f>'Other Opex'!X239</f>
        <v>0</v>
      </c>
      <c r="Y345" s="103">
        <f>'Other Opex'!Y239</f>
        <v>0</v>
      </c>
      <c r="Z345" s="103">
        <f>'Other Opex'!Z239</f>
        <v>0</v>
      </c>
      <c r="AA345" s="103">
        <f>'Other Opex'!AA239</f>
        <v>0</v>
      </c>
      <c r="AB345" s="103">
        <f>'Other Opex'!AB239</f>
        <v>0</v>
      </c>
      <c r="AC345" s="104">
        <f>'Other Opex'!AC239</f>
        <v>0</v>
      </c>
      <c r="AE345" s="105">
        <f>'Other Opex'!AE239</f>
        <v>0</v>
      </c>
      <c r="AG345" s="105">
        <f>'Other Opex'!AG239</f>
        <v>0</v>
      </c>
      <c r="AI345" s="105">
        <f>'Other Opex'!AI239</f>
        <v>0</v>
      </c>
    </row>
    <row r="346" spans="2:35" outlineLevel="1" x14ac:dyDescent="0.25">
      <c r="B346" s="556" t="str">
        <f>'Line Items'!D$2411</f>
        <v>Other Operating Costs</v>
      </c>
      <c r="C346" s="556" t="str">
        <f>'Line Items'!D$2451</f>
        <v>Other Operating Costs: Industry &amp; Professional Services</v>
      </c>
      <c r="D346" s="139" t="str">
        <f>'Other Opex'!D240</f>
        <v>[Industry &amp; Professional Services Line 39]</v>
      </c>
      <c r="E346" s="102"/>
      <c r="F346" s="140" t="str">
        <f>'Other Opex'!F240</f>
        <v>£000</v>
      </c>
      <c r="G346" s="103">
        <f>'Other Opex'!G240</f>
        <v>0</v>
      </c>
      <c r="H346" s="103">
        <f>'Other Opex'!H240</f>
        <v>0</v>
      </c>
      <c r="I346" s="103">
        <f>'Other Opex'!I240</f>
        <v>0</v>
      </c>
      <c r="J346" s="103">
        <f>'Other Opex'!J240</f>
        <v>0</v>
      </c>
      <c r="K346" s="103">
        <f>'Other Opex'!K240</f>
        <v>0</v>
      </c>
      <c r="L346" s="103">
        <f>'Other Opex'!L240</f>
        <v>0</v>
      </c>
      <c r="M346" s="103">
        <f>'Other Opex'!M240</f>
        <v>0</v>
      </c>
      <c r="N346" s="103">
        <f>'Other Opex'!N240</f>
        <v>0</v>
      </c>
      <c r="O346" s="103">
        <f>'Other Opex'!O240</f>
        <v>0</v>
      </c>
      <c r="P346" s="103">
        <f>'Other Opex'!P240</f>
        <v>0</v>
      </c>
      <c r="Q346" s="103">
        <f>'Other Opex'!Q240</f>
        <v>0</v>
      </c>
      <c r="R346" s="103">
        <f>'Other Opex'!R240</f>
        <v>0</v>
      </c>
      <c r="S346" s="103">
        <f>'Other Opex'!S240</f>
        <v>0</v>
      </c>
      <c r="T346" s="103">
        <f>'Other Opex'!T240</f>
        <v>0</v>
      </c>
      <c r="U346" s="103">
        <f>'Other Opex'!U240</f>
        <v>0</v>
      </c>
      <c r="V346" s="103">
        <f>'Other Opex'!V240</f>
        <v>0</v>
      </c>
      <c r="W346" s="103">
        <f>'Other Opex'!W240</f>
        <v>0</v>
      </c>
      <c r="X346" s="103">
        <f>'Other Opex'!X240</f>
        <v>0</v>
      </c>
      <c r="Y346" s="103">
        <f>'Other Opex'!Y240</f>
        <v>0</v>
      </c>
      <c r="Z346" s="103">
        <f>'Other Opex'!Z240</f>
        <v>0</v>
      </c>
      <c r="AA346" s="103">
        <f>'Other Opex'!AA240</f>
        <v>0</v>
      </c>
      <c r="AB346" s="103">
        <f>'Other Opex'!AB240</f>
        <v>0</v>
      </c>
      <c r="AC346" s="104">
        <f>'Other Opex'!AC240</f>
        <v>0</v>
      </c>
      <c r="AE346" s="105">
        <f>'Other Opex'!AE240</f>
        <v>0</v>
      </c>
      <c r="AG346" s="105">
        <f>'Other Opex'!AG240</f>
        <v>0</v>
      </c>
      <c r="AI346" s="105">
        <f>'Other Opex'!AI240</f>
        <v>0</v>
      </c>
    </row>
    <row r="347" spans="2:35" outlineLevel="1" x14ac:dyDescent="0.25">
      <c r="B347" s="556" t="str">
        <f>'Line Items'!D$2411</f>
        <v>Other Operating Costs</v>
      </c>
      <c r="C347" s="556" t="str">
        <f>'Line Items'!D$2451</f>
        <v>Other Operating Costs: Industry &amp; Professional Services</v>
      </c>
      <c r="D347" s="139" t="str">
        <f>'Other Opex'!D241</f>
        <v>[Industry &amp; Professional Services Line 40]</v>
      </c>
      <c r="E347" s="102"/>
      <c r="F347" s="140" t="str">
        <f>'Other Opex'!F241</f>
        <v>£000</v>
      </c>
      <c r="G347" s="103">
        <f>'Other Opex'!G241</f>
        <v>0</v>
      </c>
      <c r="H347" s="103">
        <f>'Other Opex'!H241</f>
        <v>0</v>
      </c>
      <c r="I347" s="103">
        <f>'Other Opex'!I241</f>
        <v>0</v>
      </c>
      <c r="J347" s="103">
        <f>'Other Opex'!J241</f>
        <v>0</v>
      </c>
      <c r="K347" s="103">
        <f>'Other Opex'!K241</f>
        <v>0</v>
      </c>
      <c r="L347" s="103">
        <f>'Other Opex'!L241</f>
        <v>0</v>
      </c>
      <c r="M347" s="103">
        <f>'Other Opex'!M241</f>
        <v>0</v>
      </c>
      <c r="N347" s="103">
        <f>'Other Opex'!N241</f>
        <v>0</v>
      </c>
      <c r="O347" s="103">
        <f>'Other Opex'!O241</f>
        <v>0</v>
      </c>
      <c r="P347" s="103">
        <f>'Other Opex'!P241</f>
        <v>0</v>
      </c>
      <c r="Q347" s="103">
        <f>'Other Opex'!Q241</f>
        <v>0</v>
      </c>
      <c r="R347" s="103">
        <f>'Other Opex'!R241</f>
        <v>0</v>
      </c>
      <c r="S347" s="103">
        <f>'Other Opex'!S241</f>
        <v>0</v>
      </c>
      <c r="T347" s="103">
        <f>'Other Opex'!T241</f>
        <v>0</v>
      </c>
      <c r="U347" s="103">
        <f>'Other Opex'!U241</f>
        <v>0</v>
      </c>
      <c r="V347" s="103">
        <f>'Other Opex'!V241</f>
        <v>0</v>
      </c>
      <c r="W347" s="103">
        <f>'Other Opex'!W241</f>
        <v>0</v>
      </c>
      <c r="X347" s="103">
        <f>'Other Opex'!X241</f>
        <v>0</v>
      </c>
      <c r="Y347" s="103">
        <f>'Other Opex'!Y241</f>
        <v>0</v>
      </c>
      <c r="Z347" s="103">
        <f>'Other Opex'!Z241</f>
        <v>0</v>
      </c>
      <c r="AA347" s="103">
        <f>'Other Opex'!AA241</f>
        <v>0</v>
      </c>
      <c r="AB347" s="103">
        <f>'Other Opex'!AB241</f>
        <v>0</v>
      </c>
      <c r="AC347" s="104">
        <f>'Other Opex'!AC241</f>
        <v>0</v>
      </c>
      <c r="AE347" s="105">
        <f>'Other Opex'!AE241</f>
        <v>0</v>
      </c>
      <c r="AG347" s="105">
        <f>'Other Opex'!AG241</f>
        <v>0</v>
      </c>
      <c r="AI347" s="105">
        <f>'Other Opex'!AI241</f>
        <v>0</v>
      </c>
    </row>
    <row r="348" spans="2:35" outlineLevel="1" x14ac:dyDescent="0.25">
      <c r="B348" s="556" t="str">
        <f>'Line Items'!D$2411</f>
        <v>Other Operating Costs</v>
      </c>
      <c r="C348" s="556" t="str">
        <f>'Line Items'!D$2451</f>
        <v>Other Operating Costs: Industry &amp; Professional Services</v>
      </c>
      <c r="D348" s="139" t="str">
        <f>'Other Opex'!D242</f>
        <v>[Industry &amp; Professional Services Line 41]</v>
      </c>
      <c r="E348" s="102"/>
      <c r="F348" s="140" t="str">
        <f>'Other Opex'!F242</f>
        <v>£000</v>
      </c>
      <c r="G348" s="103">
        <f>'Other Opex'!G242</f>
        <v>0</v>
      </c>
      <c r="H348" s="103">
        <f>'Other Opex'!H242</f>
        <v>0</v>
      </c>
      <c r="I348" s="103">
        <f>'Other Opex'!I242</f>
        <v>0</v>
      </c>
      <c r="J348" s="103">
        <f>'Other Opex'!J242</f>
        <v>0</v>
      </c>
      <c r="K348" s="103">
        <f>'Other Opex'!K242</f>
        <v>0</v>
      </c>
      <c r="L348" s="103">
        <f>'Other Opex'!L242</f>
        <v>0</v>
      </c>
      <c r="M348" s="103">
        <f>'Other Opex'!M242</f>
        <v>0</v>
      </c>
      <c r="N348" s="103">
        <f>'Other Opex'!N242</f>
        <v>0</v>
      </c>
      <c r="O348" s="103">
        <f>'Other Opex'!O242</f>
        <v>0</v>
      </c>
      <c r="P348" s="103">
        <f>'Other Opex'!P242</f>
        <v>0</v>
      </c>
      <c r="Q348" s="103">
        <f>'Other Opex'!Q242</f>
        <v>0</v>
      </c>
      <c r="R348" s="103">
        <f>'Other Opex'!R242</f>
        <v>0</v>
      </c>
      <c r="S348" s="103">
        <f>'Other Opex'!S242</f>
        <v>0</v>
      </c>
      <c r="T348" s="103">
        <f>'Other Opex'!T242</f>
        <v>0</v>
      </c>
      <c r="U348" s="103">
        <f>'Other Opex'!U242</f>
        <v>0</v>
      </c>
      <c r="V348" s="103">
        <f>'Other Opex'!V242</f>
        <v>0</v>
      </c>
      <c r="W348" s="103">
        <f>'Other Opex'!W242</f>
        <v>0</v>
      </c>
      <c r="X348" s="103">
        <f>'Other Opex'!X242</f>
        <v>0</v>
      </c>
      <c r="Y348" s="103">
        <f>'Other Opex'!Y242</f>
        <v>0</v>
      </c>
      <c r="Z348" s="103">
        <f>'Other Opex'!Z242</f>
        <v>0</v>
      </c>
      <c r="AA348" s="103">
        <f>'Other Opex'!AA242</f>
        <v>0</v>
      </c>
      <c r="AB348" s="103">
        <f>'Other Opex'!AB242</f>
        <v>0</v>
      </c>
      <c r="AC348" s="104">
        <f>'Other Opex'!AC242</f>
        <v>0</v>
      </c>
      <c r="AE348" s="105">
        <f>'Other Opex'!AE242</f>
        <v>0</v>
      </c>
      <c r="AG348" s="105">
        <f>'Other Opex'!AG242</f>
        <v>0</v>
      </c>
      <c r="AI348" s="105">
        <f>'Other Opex'!AI242</f>
        <v>0</v>
      </c>
    </row>
    <row r="349" spans="2:35" outlineLevel="1" x14ac:dyDescent="0.25">
      <c r="B349" s="556" t="str">
        <f>'Line Items'!D$2411</f>
        <v>Other Operating Costs</v>
      </c>
      <c r="C349" s="556" t="str">
        <f>'Line Items'!D$2451</f>
        <v>Other Operating Costs: Industry &amp; Professional Services</v>
      </c>
      <c r="D349" s="139" t="str">
        <f>'Other Opex'!D243</f>
        <v>[Industry &amp; Professional Services Line 42]</v>
      </c>
      <c r="E349" s="102"/>
      <c r="F349" s="140" t="str">
        <f>'Other Opex'!F243</f>
        <v>£000</v>
      </c>
      <c r="G349" s="103">
        <f>'Other Opex'!G243</f>
        <v>0</v>
      </c>
      <c r="H349" s="103">
        <f>'Other Opex'!H243</f>
        <v>0</v>
      </c>
      <c r="I349" s="103">
        <f>'Other Opex'!I243</f>
        <v>0</v>
      </c>
      <c r="J349" s="103">
        <f>'Other Opex'!J243</f>
        <v>0</v>
      </c>
      <c r="K349" s="103">
        <f>'Other Opex'!K243</f>
        <v>0</v>
      </c>
      <c r="L349" s="103">
        <f>'Other Opex'!L243</f>
        <v>0</v>
      </c>
      <c r="M349" s="103">
        <f>'Other Opex'!M243</f>
        <v>0</v>
      </c>
      <c r="N349" s="103">
        <f>'Other Opex'!N243</f>
        <v>0</v>
      </c>
      <c r="O349" s="103">
        <f>'Other Opex'!O243</f>
        <v>0</v>
      </c>
      <c r="P349" s="103">
        <f>'Other Opex'!P243</f>
        <v>0</v>
      </c>
      <c r="Q349" s="103">
        <f>'Other Opex'!Q243</f>
        <v>0</v>
      </c>
      <c r="R349" s="103">
        <f>'Other Opex'!R243</f>
        <v>0</v>
      </c>
      <c r="S349" s="103">
        <f>'Other Opex'!S243</f>
        <v>0</v>
      </c>
      <c r="T349" s="103">
        <f>'Other Opex'!T243</f>
        <v>0</v>
      </c>
      <c r="U349" s="103">
        <f>'Other Opex'!U243</f>
        <v>0</v>
      </c>
      <c r="V349" s="103">
        <f>'Other Opex'!V243</f>
        <v>0</v>
      </c>
      <c r="W349" s="103">
        <f>'Other Opex'!W243</f>
        <v>0</v>
      </c>
      <c r="X349" s="103">
        <f>'Other Opex'!X243</f>
        <v>0</v>
      </c>
      <c r="Y349" s="103">
        <f>'Other Opex'!Y243</f>
        <v>0</v>
      </c>
      <c r="Z349" s="103">
        <f>'Other Opex'!Z243</f>
        <v>0</v>
      </c>
      <c r="AA349" s="103">
        <f>'Other Opex'!AA243</f>
        <v>0</v>
      </c>
      <c r="AB349" s="103">
        <f>'Other Opex'!AB243</f>
        <v>0</v>
      </c>
      <c r="AC349" s="104">
        <f>'Other Opex'!AC243</f>
        <v>0</v>
      </c>
      <c r="AE349" s="105">
        <f>'Other Opex'!AE243</f>
        <v>0</v>
      </c>
      <c r="AG349" s="105">
        <f>'Other Opex'!AG243</f>
        <v>0</v>
      </c>
      <c r="AI349" s="105">
        <f>'Other Opex'!AI243</f>
        <v>0</v>
      </c>
    </row>
    <row r="350" spans="2:35" outlineLevel="1" x14ac:dyDescent="0.25">
      <c r="B350" s="556" t="str">
        <f>'Line Items'!D$2411</f>
        <v>Other Operating Costs</v>
      </c>
      <c r="C350" s="556" t="str">
        <f>'Line Items'!D$2451</f>
        <v>Other Operating Costs: Industry &amp; Professional Services</v>
      </c>
      <c r="D350" s="139" t="str">
        <f>'Other Opex'!D244</f>
        <v>[Industry &amp; Professional Services Line 43]</v>
      </c>
      <c r="E350" s="102"/>
      <c r="F350" s="140" t="str">
        <f>'Other Opex'!F244</f>
        <v>£000</v>
      </c>
      <c r="G350" s="103">
        <f>'Other Opex'!G244</f>
        <v>0</v>
      </c>
      <c r="H350" s="103">
        <f>'Other Opex'!H244</f>
        <v>0</v>
      </c>
      <c r="I350" s="103">
        <f>'Other Opex'!I244</f>
        <v>0</v>
      </c>
      <c r="J350" s="103">
        <f>'Other Opex'!J244</f>
        <v>0</v>
      </c>
      <c r="K350" s="103">
        <f>'Other Opex'!K244</f>
        <v>0</v>
      </c>
      <c r="L350" s="103">
        <f>'Other Opex'!L244</f>
        <v>0</v>
      </c>
      <c r="M350" s="103">
        <f>'Other Opex'!M244</f>
        <v>0</v>
      </c>
      <c r="N350" s="103">
        <f>'Other Opex'!N244</f>
        <v>0</v>
      </c>
      <c r="O350" s="103">
        <f>'Other Opex'!O244</f>
        <v>0</v>
      </c>
      <c r="P350" s="103">
        <f>'Other Opex'!P244</f>
        <v>0</v>
      </c>
      <c r="Q350" s="103">
        <f>'Other Opex'!Q244</f>
        <v>0</v>
      </c>
      <c r="R350" s="103">
        <f>'Other Opex'!R244</f>
        <v>0</v>
      </c>
      <c r="S350" s="103">
        <f>'Other Opex'!S244</f>
        <v>0</v>
      </c>
      <c r="T350" s="103">
        <f>'Other Opex'!T244</f>
        <v>0</v>
      </c>
      <c r="U350" s="103">
        <f>'Other Opex'!U244</f>
        <v>0</v>
      </c>
      <c r="V350" s="103">
        <f>'Other Opex'!V244</f>
        <v>0</v>
      </c>
      <c r="W350" s="103">
        <f>'Other Opex'!W244</f>
        <v>0</v>
      </c>
      <c r="X350" s="103">
        <f>'Other Opex'!X244</f>
        <v>0</v>
      </c>
      <c r="Y350" s="103">
        <f>'Other Opex'!Y244</f>
        <v>0</v>
      </c>
      <c r="Z350" s="103">
        <f>'Other Opex'!Z244</f>
        <v>0</v>
      </c>
      <c r="AA350" s="103">
        <f>'Other Opex'!AA244</f>
        <v>0</v>
      </c>
      <c r="AB350" s="103">
        <f>'Other Opex'!AB244</f>
        <v>0</v>
      </c>
      <c r="AC350" s="104">
        <f>'Other Opex'!AC244</f>
        <v>0</v>
      </c>
      <c r="AE350" s="105">
        <f>'Other Opex'!AE244</f>
        <v>0</v>
      </c>
      <c r="AG350" s="105">
        <f>'Other Opex'!AG244</f>
        <v>0</v>
      </c>
      <c r="AI350" s="105">
        <f>'Other Opex'!AI244</f>
        <v>0</v>
      </c>
    </row>
    <row r="351" spans="2:35" outlineLevel="1" x14ac:dyDescent="0.25">
      <c r="B351" s="556" t="str">
        <f>'Line Items'!D$2411</f>
        <v>Other Operating Costs</v>
      </c>
      <c r="C351" s="556" t="str">
        <f>'Line Items'!D$2451</f>
        <v>Other Operating Costs: Industry &amp; Professional Services</v>
      </c>
      <c r="D351" s="139" t="str">
        <f>'Other Opex'!D245</f>
        <v>[Industry &amp; Professional Services Line 44]</v>
      </c>
      <c r="E351" s="102"/>
      <c r="F351" s="140" t="str">
        <f>'Other Opex'!F245</f>
        <v>£000</v>
      </c>
      <c r="G351" s="103">
        <f>'Other Opex'!G245</f>
        <v>0</v>
      </c>
      <c r="H351" s="103">
        <f>'Other Opex'!H245</f>
        <v>0</v>
      </c>
      <c r="I351" s="103">
        <f>'Other Opex'!I245</f>
        <v>0</v>
      </c>
      <c r="J351" s="103">
        <f>'Other Opex'!J245</f>
        <v>0</v>
      </c>
      <c r="K351" s="103">
        <f>'Other Opex'!K245</f>
        <v>0</v>
      </c>
      <c r="L351" s="103">
        <f>'Other Opex'!L245</f>
        <v>0</v>
      </c>
      <c r="M351" s="103">
        <f>'Other Opex'!M245</f>
        <v>0</v>
      </c>
      <c r="N351" s="103">
        <f>'Other Opex'!N245</f>
        <v>0</v>
      </c>
      <c r="O351" s="103">
        <f>'Other Opex'!O245</f>
        <v>0</v>
      </c>
      <c r="P351" s="103">
        <f>'Other Opex'!P245</f>
        <v>0</v>
      </c>
      <c r="Q351" s="103">
        <f>'Other Opex'!Q245</f>
        <v>0</v>
      </c>
      <c r="R351" s="103">
        <f>'Other Opex'!R245</f>
        <v>0</v>
      </c>
      <c r="S351" s="103">
        <f>'Other Opex'!S245</f>
        <v>0</v>
      </c>
      <c r="T351" s="103">
        <f>'Other Opex'!T245</f>
        <v>0</v>
      </c>
      <c r="U351" s="103">
        <f>'Other Opex'!U245</f>
        <v>0</v>
      </c>
      <c r="V351" s="103">
        <f>'Other Opex'!V245</f>
        <v>0</v>
      </c>
      <c r="W351" s="103">
        <f>'Other Opex'!W245</f>
        <v>0</v>
      </c>
      <c r="X351" s="103">
        <f>'Other Opex'!X245</f>
        <v>0</v>
      </c>
      <c r="Y351" s="103">
        <f>'Other Opex'!Y245</f>
        <v>0</v>
      </c>
      <c r="Z351" s="103">
        <f>'Other Opex'!Z245</f>
        <v>0</v>
      </c>
      <c r="AA351" s="103">
        <f>'Other Opex'!AA245</f>
        <v>0</v>
      </c>
      <c r="AB351" s="103">
        <f>'Other Opex'!AB245</f>
        <v>0</v>
      </c>
      <c r="AC351" s="104">
        <f>'Other Opex'!AC245</f>
        <v>0</v>
      </c>
      <c r="AE351" s="105">
        <f>'Other Opex'!AE245</f>
        <v>0</v>
      </c>
      <c r="AG351" s="105">
        <f>'Other Opex'!AG245</f>
        <v>0</v>
      </c>
      <c r="AI351" s="105">
        <f>'Other Opex'!AI245</f>
        <v>0</v>
      </c>
    </row>
    <row r="352" spans="2:35" outlineLevel="1" x14ac:dyDescent="0.25">
      <c r="B352" s="556" t="str">
        <f>'Line Items'!D$2411</f>
        <v>Other Operating Costs</v>
      </c>
      <c r="C352" s="556" t="str">
        <f>'Line Items'!D$2451</f>
        <v>Other Operating Costs: Industry &amp; Professional Services</v>
      </c>
      <c r="D352" s="570" t="str">
        <f>'Other Opex'!D246</f>
        <v>[Industry &amp; Professional Services Line 45]</v>
      </c>
      <c r="E352" s="571"/>
      <c r="F352" s="572" t="str">
        <f>'Other Opex'!F246</f>
        <v>£000</v>
      </c>
      <c r="G352" s="573">
        <f>'Other Opex'!G246</f>
        <v>0</v>
      </c>
      <c r="H352" s="573">
        <f>'Other Opex'!H246</f>
        <v>0</v>
      </c>
      <c r="I352" s="573">
        <f>'Other Opex'!I246</f>
        <v>0</v>
      </c>
      <c r="J352" s="573">
        <f>'Other Opex'!J246</f>
        <v>0</v>
      </c>
      <c r="K352" s="573">
        <f>'Other Opex'!K246</f>
        <v>0</v>
      </c>
      <c r="L352" s="573">
        <f>'Other Opex'!L246</f>
        <v>0</v>
      </c>
      <c r="M352" s="573">
        <f>'Other Opex'!M246</f>
        <v>0</v>
      </c>
      <c r="N352" s="573">
        <f>'Other Opex'!N246</f>
        <v>0</v>
      </c>
      <c r="O352" s="573">
        <f>'Other Opex'!O246</f>
        <v>0</v>
      </c>
      <c r="P352" s="573">
        <f>'Other Opex'!P246</f>
        <v>0</v>
      </c>
      <c r="Q352" s="573">
        <f>'Other Opex'!Q246</f>
        <v>0</v>
      </c>
      <c r="R352" s="573">
        <f>'Other Opex'!R246</f>
        <v>0</v>
      </c>
      <c r="S352" s="573">
        <f>'Other Opex'!S246</f>
        <v>0</v>
      </c>
      <c r="T352" s="573">
        <f>'Other Opex'!T246</f>
        <v>0</v>
      </c>
      <c r="U352" s="573">
        <f>'Other Opex'!U246</f>
        <v>0</v>
      </c>
      <c r="V352" s="573">
        <f>'Other Opex'!V246</f>
        <v>0</v>
      </c>
      <c r="W352" s="573">
        <f>'Other Opex'!W246</f>
        <v>0</v>
      </c>
      <c r="X352" s="573">
        <f>'Other Opex'!X246</f>
        <v>0</v>
      </c>
      <c r="Y352" s="573">
        <f>'Other Opex'!Y246</f>
        <v>0</v>
      </c>
      <c r="Z352" s="573">
        <f>'Other Opex'!Z246</f>
        <v>0</v>
      </c>
      <c r="AA352" s="573">
        <f>'Other Opex'!AA246</f>
        <v>0</v>
      </c>
      <c r="AB352" s="573">
        <f>'Other Opex'!AB246</f>
        <v>0</v>
      </c>
      <c r="AC352" s="574">
        <f>'Other Opex'!AC246</f>
        <v>0</v>
      </c>
      <c r="AE352" s="575">
        <f>'Other Opex'!AE246</f>
        <v>0</v>
      </c>
      <c r="AG352" s="575">
        <f>'Other Opex'!AG246</f>
        <v>0</v>
      </c>
      <c r="AI352" s="575">
        <f>'Other Opex'!AI246</f>
        <v>0</v>
      </c>
    </row>
    <row r="353" spans="2:35" outlineLevel="1" x14ac:dyDescent="0.25">
      <c r="B353" s="556" t="str">
        <f>'Line Items'!D$2411</f>
        <v>Other Operating Costs</v>
      </c>
      <c r="C353" s="556" t="str">
        <f>'Line Items'!D$2452</f>
        <v>Other Operating Costs: Administrative Costs &amp; Other</v>
      </c>
      <c r="D353" s="139" t="str">
        <f>'Other Opex'!D252</f>
        <v>Telecoms</v>
      </c>
      <c r="E353" s="102"/>
      <c r="F353" s="140" t="str">
        <f>'Other Opex'!F252</f>
        <v>£000</v>
      </c>
      <c r="G353" s="103">
        <f>'Other Opex'!G252</f>
        <v>0</v>
      </c>
      <c r="H353" s="103">
        <f>'Other Opex'!H252</f>
        <v>0</v>
      </c>
      <c r="I353" s="103">
        <f>'Other Opex'!I252</f>
        <v>0</v>
      </c>
      <c r="J353" s="103">
        <f>'Other Opex'!J252</f>
        <v>0</v>
      </c>
      <c r="K353" s="103">
        <f>'Other Opex'!K252</f>
        <v>0</v>
      </c>
      <c r="L353" s="103">
        <f>'Other Opex'!L252</f>
        <v>0</v>
      </c>
      <c r="M353" s="103">
        <f>'Other Opex'!M252</f>
        <v>0</v>
      </c>
      <c r="N353" s="103">
        <f>'Other Opex'!N252</f>
        <v>0</v>
      </c>
      <c r="O353" s="103">
        <f>'Other Opex'!O252</f>
        <v>0</v>
      </c>
      <c r="P353" s="103">
        <f>'Other Opex'!P252</f>
        <v>0</v>
      </c>
      <c r="Q353" s="103">
        <f>'Other Opex'!Q252</f>
        <v>0</v>
      </c>
      <c r="R353" s="103">
        <f>'Other Opex'!R252</f>
        <v>0</v>
      </c>
      <c r="S353" s="103">
        <f>'Other Opex'!S252</f>
        <v>0</v>
      </c>
      <c r="T353" s="103">
        <f>'Other Opex'!T252</f>
        <v>0</v>
      </c>
      <c r="U353" s="103">
        <f>'Other Opex'!U252</f>
        <v>0</v>
      </c>
      <c r="V353" s="103">
        <f>'Other Opex'!V252</f>
        <v>0</v>
      </c>
      <c r="W353" s="103">
        <f>'Other Opex'!W252</f>
        <v>0</v>
      </c>
      <c r="X353" s="103">
        <f>'Other Opex'!X252</f>
        <v>0</v>
      </c>
      <c r="Y353" s="103">
        <f>'Other Opex'!Y252</f>
        <v>0</v>
      </c>
      <c r="Z353" s="103">
        <f>'Other Opex'!Z252</f>
        <v>0</v>
      </c>
      <c r="AA353" s="103">
        <f>'Other Opex'!AA252</f>
        <v>0</v>
      </c>
      <c r="AB353" s="103">
        <f>'Other Opex'!AB252</f>
        <v>0</v>
      </c>
      <c r="AC353" s="104">
        <f>'Other Opex'!AC252</f>
        <v>0</v>
      </c>
      <c r="AE353" s="105">
        <f>'Other Opex'!AE252</f>
        <v>0</v>
      </c>
      <c r="AG353" s="105">
        <f>'Other Opex'!AG252</f>
        <v>0</v>
      </c>
      <c r="AI353" s="105">
        <f>'Other Opex'!AI252</f>
        <v>0</v>
      </c>
    </row>
    <row r="354" spans="2:35" outlineLevel="1" x14ac:dyDescent="0.25">
      <c r="B354" s="556" t="str">
        <f>'Line Items'!D$2411</f>
        <v>Other Operating Costs</v>
      </c>
      <c r="C354" s="556" t="str">
        <f>'Line Items'!D$2452</f>
        <v>Other Operating Costs: Administrative Costs &amp; Other</v>
      </c>
      <c r="D354" s="139" t="str">
        <f>'Other Opex'!D253</f>
        <v>Systems &amp; IT</v>
      </c>
      <c r="E354" s="102"/>
      <c r="F354" s="140" t="str">
        <f>'Other Opex'!F253</f>
        <v>£000</v>
      </c>
      <c r="G354" s="103">
        <f>'Other Opex'!G253</f>
        <v>0</v>
      </c>
      <c r="H354" s="103">
        <f>'Other Opex'!H253</f>
        <v>0</v>
      </c>
      <c r="I354" s="103">
        <f>'Other Opex'!I253</f>
        <v>0</v>
      </c>
      <c r="J354" s="103">
        <f>'Other Opex'!J253</f>
        <v>0</v>
      </c>
      <c r="K354" s="103">
        <f>'Other Opex'!K253</f>
        <v>0</v>
      </c>
      <c r="L354" s="103">
        <f>'Other Opex'!L253</f>
        <v>0</v>
      </c>
      <c r="M354" s="103">
        <f>'Other Opex'!M253</f>
        <v>0</v>
      </c>
      <c r="N354" s="103">
        <f>'Other Opex'!N253</f>
        <v>0</v>
      </c>
      <c r="O354" s="103">
        <f>'Other Opex'!O253</f>
        <v>0</v>
      </c>
      <c r="P354" s="103">
        <f>'Other Opex'!P253</f>
        <v>0</v>
      </c>
      <c r="Q354" s="103">
        <f>'Other Opex'!Q253</f>
        <v>0</v>
      </c>
      <c r="R354" s="103">
        <f>'Other Opex'!R253</f>
        <v>0</v>
      </c>
      <c r="S354" s="103">
        <f>'Other Opex'!S253</f>
        <v>0</v>
      </c>
      <c r="T354" s="103">
        <f>'Other Opex'!T253</f>
        <v>0</v>
      </c>
      <c r="U354" s="103">
        <f>'Other Opex'!U253</f>
        <v>0</v>
      </c>
      <c r="V354" s="103">
        <f>'Other Opex'!V253</f>
        <v>0</v>
      </c>
      <c r="W354" s="103">
        <f>'Other Opex'!W253</f>
        <v>0</v>
      </c>
      <c r="X354" s="103">
        <f>'Other Opex'!X253</f>
        <v>0</v>
      </c>
      <c r="Y354" s="103">
        <f>'Other Opex'!Y253</f>
        <v>0</v>
      </c>
      <c r="Z354" s="103">
        <f>'Other Opex'!Z253</f>
        <v>0</v>
      </c>
      <c r="AA354" s="103">
        <f>'Other Opex'!AA253</f>
        <v>0</v>
      </c>
      <c r="AB354" s="103">
        <f>'Other Opex'!AB253</f>
        <v>0</v>
      </c>
      <c r="AC354" s="104">
        <f>'Other Opex'!AC253</f>
        <v>0</v>
      </c>
      <c r="AE354" s="105">
        <f>'Other Opex'!AE253</f>
        <v>0</v>
      </c>
      <c r="AG354" s="105">
        <f>'Other Opex'!AG253</f>
        <v>0</v>
      </c>
      <c r="AI354" s="105">
        <f>'Other Opex'!AI253</f>
        <v>0</v>
      </c>
    </row>
    <row r="355" spans="2:35" outlineLevel="1" x14ac:dyDescent="0.25">
      <c r="B355" s="556" t="str">
        <f>'Line Items'!D$2411</f>
        <v>Other Operating Costs</v>
      </c>
      <c r="C355" s="556" t="str">
        <f>'Line Items'!D$2452</f>
        <v>Other Operating Costs: Administrative Costs &amp; Other</v>
      </c>
      <c r="D355" s="139" t="str">
        <f>'Other Opex'!D254</f>
        <v>Office Equipment</v>
      </c>
      <c r="E355" s="102"/>
      <c r="F355" s="140" t="str">
        <f>'Other Opex'!F254</f>
        <v>£000</v>
      </c>
      <c r="G355" s="103">
        <f>'Other Opex'!G254</f>
        <v>0</v>
      </c>
      <c r="H355" s="103">
        <f>'Other Opex'!H254</f>
        <v>0</v>
      </c>
      <c r="I355" s="103">
        <f>'Other Opex'!I254</f>
        <v>0</v>
      </c>
      <c r="J355" s="103">
        <f>'Other Opex'!J254</f>
        <v>0</v>
      </c>
      <c r="K355" s="103">
        <f>'Other Opex'!K254</f>
        <v>0</v>
      </c>
      <c r="L355" s="103">
        <f>'Other Opex'!L254</f>
        <v>0</v>
      </c>
      <c r="M355" s="103">
        <f>'Other Opex'!M254</f>
        <v>0</v>
      </c>
      <c r="N355" s="103">
        <f>'Other Opex'!N254</f>
        <v>0</v>
      </c>
      <c r="O355" s="103">
        <f>'Other Opex'!O254</f>
        <v>0</v>
      </c>
      <c r="P355" s="103">
        <f>'Other Opex'!P254</f>
        <v>0</v>
      </c>
      <c r="Q355" s="103">
        <f>'Other Opex'!Q254</f>
        <v>0</v>
      </c>
      <c r="R355" s="103">
        <f>'Other Opex'!R254</f>
        <v>0</v>
      </c>
      <c r="S355" s="103">
        <f>'Other Opex'!S254</f>
        <v>0</v>
      </c>
      <c r="T355" s="103">
        <f>'Other Opex'!T254</f>
        <v>0</v>
      </c>
      <c r="U355" s="103">
        <f>'Other Opex'!U254</f>
        <v>0</v>
      </c>
      <c r="V355" s="103">
        <f>'Other Opex'!V254</f>
        <v>0</v>
      </c>
      <c r="W355" s="103">
        <f>'Other Opex'!W254</f>
        <v>0</v>
      </c>
      <c r="X355" s="103">
        <f>'Other Opex'!X254</f>
        <v>0</v>
      </c>
      <c r="Y355" s="103">
        <f>'Other Opex'!Y254</f>
        <v>0</v>
      </c>
      <c r="Z355" s="103">
        <f>'Other Opex'!Z254</f>
        <v>0</v>
      </c>
      <c r="AA355" s="103">
        <f>'Other Opex'!AA254</f>
        <v>0</v>
      </c>
      <c r="AB355" s="103">
        <f>'Other Opex'!AB254</f>
        <v>0</v>
      </c>
      <c r="AC355" s="104">
        <f>'Other Opex'!AC254</f>
        <v>0</v>
      </c>
      <c r="AE355" s="105">
        <f>'Other Opex'!AE254</f>
        <v>0</v>
      </c>
      <c r="AG355" s="105">
        <f>'Other Opex'!AG254</f>
        <v>0</v>
      </c>
      <c r="AI355" s="105">
        <f>'Other Opex'!AI254</f>
        <v>0</v>
      </c>
    </row>
    <row r="356" spans="2:35" outlineLevel="1" x14ac:dyDescent="0.25">
      <c r="B356" s="556" t="str">
        <f>'Line Items'!D$2411</f>
        <v>Other Operating Costs</v>
      </c>
      <c r="C356" s="556" t="str">
        <f>'Line Items'!D$2452</f>
        <v>Other Operating Costs: Administrative Costs &amp; Other</v>
      </c>
      <c r="D356" s="139" t="str">
        <f>'Other Opex'!D255</f>
        <v>Postage &amp; Stationery</v>
      </c>
      <c r="E356" s="102"/>
      <c r="F356" s="140" t="str">
        <f>'Other Opex'!F255</f>
        <v>£000</v>
      </c>
      <c r="G356" s="103">
        <f>'Other Opex'!G255</f>
        <v>0</v>
      </c>
      <c r="H356" s="103">
        <f>'Other Opex'!H255</f>
        <v>0</v>
      </c>
      <c r="I356" s="103">
        <f>'Other Opex'!I255</f>
        <v>0</v>
      </c>
      <c r="J356" s="103">
        <f>'Other Opex'!J255</f>
        <v>0</v>
      </c>
      <c r="K356" s="103">
        <f>'Other Opex'!K255</f>
        <v>0</v>
      </c>
      <c r="L356" s="103">
        <f>'Other Opex'!L255</f>
        <v>0</v>
      </c>
      <c r="M356" s="103">
        <f>'Other Opex'!M255</f>
        <v>0</v>
      </c>
      <c r="N356" s="103">
        <f>'Other Opex'!N255</f>
        <v>0</v>
      </c>
      <c r="O356" s="103">
        <f>'Other Opex'!O255</f>
        <v>0</v>
      </c>
      <c r="P356" s="103">
        <f>'Other Opex'!P255</f>
        <v>0</v>
      </c>
      <c r="Q356" s="103">
        <f>'Other Opex'!Q255</f>
        <v>0</v>
      </c>
      <c r="R356" s="103">
        <f>'Other Opex'!R255</f>
        <v>0</v>
      </c>
      <c r="S356" s="103">
        <f>'Other Opex'!S255</f>
        <v>0</v>
      </c>
      <c r="T356" s="103">
        <f>'Other Opex'!T255</f>
        <v>0</v>
      </c>
      <c r="U356" s="103">
        <f>'Other Opex'!U255</f>
        <v>0</v>
      </c>
      <c r="V356" s="103">
        <f>'Other Opex'!V255</f>
        <v>0</v>
      </c>
      <c r="W356" s="103">
        <f>'Other Opex'!W255</f>
        <v>0</v>
      </c>
      <c r="X356" s="103">
        <f>'Other Opex'!X255</f>
        <v>0</v>
      </c>
      <c r="Y356" s="103">
        <f>'Other Opex'!Y255</f>
        <v>0</v>
      </c>
      <c r="Z356" s="103">
        <f>'Other Opex'!Z255</f>
        <v>0</v>
      </c>
      <c r="AA356" s="103">
        <f>'Other Opex'!AA255</f>
        <v>0</v>
      </c>
      <c r="AB356" s="103">
        <f>'Other Opex'!AB255</f>
        <v>0</v>
      </c>
      <c r="AC356" s="104">
        <f>'Other Opex'!AC255</f>
        <v>0</v>
      </c>
      <c r="AE356" s="105">
        <f>'Other Opex'!AE255</f>
        <v>0</v>
      </c>
      <c r="AG356" s="105">
        <f>'Other Opex'!AG255</f>
        <v>0</v>
      </c>
      <c r="AI356" s="105">
        <f>'Other Opex'!AI255</f>
        <v>0</v>
      </c>
    </row>
    <row r="357" spans="2:35" outlineLevel="1" x14ac:dyDescent="0.25">
      <c r="B357" s="556" t="str">
        <f>'Line Items'!D$2411</f>
        <v>Other Operating Costs</v>
      </c>
      <c r="C357" s="556" t="str">
        <f>'Line Items'!D$2452</f>
        <v>Other Operating Costs: Administrative Costs &amp; Other</v>
      </c>
      <c r="D357" s="139" t="str">
        <f>'Other Opex'!D256</f>
        <v>Advertising</v>
      </c>
      <c r="E357" s="102"/>
      <c r="F357" s="140" t="str">
        <f>'Other Opex'!F256</f>
        <v>£000</v>
      </c>
      <c r="G357" s="103">
        <f>'Other Opex'!G256</f>
        <v>0</v>
      </c>
      <c r="H357" s="103">
        <f>'Other Opex'!H256</f>
        <v>0</v>
      </c>
      <c r="I357" s="103">
        <f>'Other Opex'!I256</f>
        <v>0</v>
      </c>
      <c r="J357" s="103">
        <f>'Other Opex'!J256</f>
        <v>0</v>
      </c>
      <c r="K357" s="103">
        <f>'Other Opex'!K256</f>
        <v>0</v>
      </c>
      <c r="L357" s="103">
        <f>'Other Opex'!L256</f>
        <v>0</v>
      </c>
      <c r="M357" s="103">
        <f>'Other Opex'!M256</f>
        <v>0</v>
      </c>
      <c r="N357" s="103">
        <f>'Other Opex'!N256</f>
        <v>0</v>
      </c>
      <c r="O357" s="103">
        <f>'Other Opex'!O256</f>
        <v>0</v>
      </c>
      <c r="P357" s="103">
        <f>'Other Opex'!P256</f>
        <v>0</v>
      </c>
      <c r="Q357" s="103">
        <f>'Other Opex'!Q256</f>
        <v>0</v>
      </c>
      <c r="R357" s="103">
        <f>'Other Opex'!R256</f>
        <v>0</v>
      </c>
      <c r="S357" s="103">
        <f>'Other Opex'!S256</f>
        <v>0</v>
      </c>
      <c r="T357" s="103">
        <f>'Other Opex'!T256</f>
        <v>0</v>
      </c>
      <c r="U357" s="103">
        <f>'Other Opex'!U256</f>
        <v>0</v>
      </c>
      <c r="V357" s="103">
        <f>'Other Opex'!V256</f>
        <v>0</v>
      </c>
      <c r="W357" s="103">
        <f>'Other Opex'!W256</f>
        <v>0</v>
      </c>
      <c r="X357" s="103">
        <f>'Other Opex'!X256</f>
        <v>0</v>
      </c>
      <c r="Y357" s="103">
        <f>'Other Opex'!Y256</f>
        <v>0</v>
      </c>
      <c r="Z357" s="103">
        <f>'Other Opex'!Z256</f>
        <v>0</v>
      </c>
      <c r="AA357" s="103">
        <f>'Other Opex'!AA256</f>
        <v>0</v>
      </c>
      <c r="AB357" s="103">
        <f>'Other Opex'!AB256</f>
        <v>0</v>
      </c>
      <c r="AC357" s="104">
        <f>'Other Opex'!AC256</f>
        <v>0</v>
      </c>
      <c r="AE357" s="105">
        <f>'Other Opex'!AE256</f>
        <v>0</v>
      </c>
      <c r="AG357" s="105">
        <f>'Other Opex'!AG256</f>
        <v>0</v>
      </c>
      <c r="AI357" s="105">
        <f>'Other Opex'!AI256</f>
        <v>0</v>
      </c>
    </row>
    <row r="358" spans="2:35" outlineLevel="1" x14ac:dyDescent="0.25">
      <c r="B358" s="556" t="str">
        <f>'Line Items'!D$2411</f>
        <v>Other Operating Costs</v>
      </c>
      <c r="C358" s="556" t="str">
        <f>'Line Items'!D$2452</f>
        <v>Other Operating Costs: Administrative Costs &amp; Other</v>
      </c>
      <c r="D358" s="139" t="str">
        <f>'Other Opex'!D257</f>
        <v>Media</v>
      </c>
      <c r="E358" s="102"/>
      <c r="F358" s="140" t="str">
        <f>'Other Opex'!F257</f>
        <v>£000</v>
      </c>
      <c r="G358" s="103">
        <f>'Other Opex'!G257</f>
        <v>0</v>
      </c>
      <c r="H358" s="103">
        <f>'Other Opex'!H257</f>
        <v>0</v>
      </c>
      <c r="I358" s="103">
        <f>'Other Opex'!I257</f>
        <v>0</v>
      </c>
      <c r="J358" s="103">
        <f>'Other Opex'!J257</f>
        <v>0</v>
      </c>
      <c r="K358" s="103">
        <f>'Other Opex'!K257</f>
        <v>0</v>
      </c>
      <c r="L358" s="103">
        <f>'Other Opex'!L257</f>
        <v>0</v>
      </c>
      <c r="M358" s="103">
        <f>'Other Opex'!M257</f>
        <v>0</v>
      </c>
      <c r="N358" s="103">
        <f>'Other Opex'!N257</f>
        <v>0</v>
      </c>
      <c r="O358" s="103">
        <f>'Other Opex'!O257</f>
        <v>0</v>
      </c>
      <c r="P358" s="103">
        <f>'Other Opex'!P257</f>
        <v>0</v>
      </c>
      <c r="Q358" s="103">
        <f>'Other Opex'!Q257</f>
        <v>0</v>
      </c>
      <c r="R358" s="103">
        <f>'Other Opex'!R257</f>
        <v>0</v>
      </c>
      <c r="S358" s="103">
        <f>'Other Opex'!S257</f>
        <v>0</v>
      </c>
      <c r="T358" s="103">
        <f>'Other Opex'!T257</f>
        <v>0</v>
      </c>
      <c r="U358" s="103">
        <f>'Other Opex'!U257</f>
        <v>0</v>
      </c>
      <c r="V358" s="103">
        <f>'Other Opex'!V257</f>
        <v>0</v>
      </c>
      <c r="W358" s="103">
        <f>'Other Opex'!W257</f>
        <v>0</v>
      </c>
      <c r="X358" s="103">
        <f>'Other Opex'!X257</f>
        <v>0</v>
      </c>
      <c r="Y358" s="103">
        <f>'Other Opex'!Y257</f>
        <v>0</v>
      </c>
      <c r="Z358" s="103">
        <f>'Other Opex'!Z257</f>
        <v>0</v>
      </c>
      <c r="AA358" s="103">
        <f>'Other Opex'!AA257</f>
        <v>0</v>
      </c>
      <c r="AB358" s="103">
        <f>'Other Opex'!AB257</f>
        <v>0</v>
      </c>
      <c r="AC358" s="104">
        <f>'Other Opex'!AC257</f>
        <v>0</v>
      </c>
      <c r="AE358" s="105">
        <f>'Other Opex'!AE257</f>
        <v>0</v>
      </c>
      <c r="AG358" s="105">
        <f>'Other Opex'!AG257</f>
        <v>0</v>
      </c>
      <c r="AI358" s="105">
        <f>'Other Opex'!AI257</f>
        <v>0</v>
      </c>
    </row>
    <row r="359" spans="2:35" outlineLevel="1" x14ac:dyDescent="0.25">
      <c r="B359" s="556" t="str">
        <f>'Line Items'!D$2411</f>
        <v>Other Operating Costs</v>
      </c>
      <c r="C359" s="556" t="str">
        <f>'Line Items'!D$2452</f>
        <v>Other Operating Costs: Administrative Costs &amp; Other</v>
      </c>
      <c r="D359" s="139" t="str">
        <f>'Other Opex'!D258</f>
        <v>Other Marketing Costs</v>
      </c>
      <c r="E359" s="102"/>
      <c r="F359" s="140" t="str">
        <f>'Other Opex'!F258</f>
        <v>£000</v>
      </c>
      <c r="G359" s="103">
        <f>'Other Opex'!G258</f>
        <v>0</v>
      </c>
      <c r="H359" s="103">
        <f>'Other Opex'!H258</f>
        <v>0</v>
      </c>
      <c r="I359" s="103">
        <f>'Other Opex'!I258</f>
        <v>0</v>
      </c>
      <c r="J359" s="103">
        <f>'Other Opex'!J258</f>
        <v>0</v>
      </c>
      <c r="K359" s="103">
        <f>'Other Opex'!K258</f>
        <v>0</v>
      </c>
      <c r="L359" s="103">
        <f>'Other Opex'!L258</f>
        <v>0</v>
      </c>
      <c r="M359" s="103">
        <f>'Other Opex'!M258</f>
        <v>0</v>
      </c>
      <c r="N359" s="103">
        <f>'Other Opex'!N258</f>
        <v>0</v>
      </c>
      <c r="O359" s="103">
        <f>'Other Opex'!O258</f>
        <v>0</v>
      </c>
      <c r="P359" s="103">
        <f>'Other Opex'!P258</f>
        <v>0</v>
      </c>
      <c r="Q359" s="103">
        <f>'Other Opex'!Q258</f>
        <v>0</v>
      </c>
      <c r="R359" s="103">
        <f>'Other Opex'!R258</f>
        <v>0</v>
      </c>
      <c r="S359" s="103">
        <f>'Other Opex'!S258</f>
        <v>0</v>
      </c>
      <c r="T359" s="103">
        <f>'Other Opex'!T258</f>
        <v>0</v>
      </c>
      <c r="U359" s="103">
        <f>'Other Opex'!U258</f>
        <v>0</v>
      </c>
      <c r="V359" s="103">
        <f>'Other Opex'!V258</f>
        <v>0</v>
      </c>
      <c r="W359" s="103">
        <f>'Other Opex'!W258</f>
        <v>0</v>
      </c>
      <c r="X359" s="103">
        <f>'Other Opex'!X258</f>
        <v>0</v>
      </c>
      <c r="Y359" s="103">
        <f>'Other Opex'!Y258</f>
        <v>0</v>
      </c>
      <c r="Z359" s="103">
        <f>'Other Opex'!Z258</f>
        <v>0</v>
      </c>
      <c r="AA359" s="103">
        <f>'Other Opex'!AA258</f>
        <v>0</v>
      </c>
      <c r="AB359" s="103">
        <f>'Other Opex'!AB258</f>
        <v>0</v>
      </c>
      <c r="AC359" s="104">
        <f>'Other Opex'!AC258</f>
        <v>0</v>
      </c>
      <c r="AE359" s="105">
        <f>'Other Opex'!AE258</f>
        <v>0</v>
      </c>
      <c r="AG359" s="105">
        <f>'Other Opex'!AG258</f>
        <v>0</v>
      </c>
      <c r="AI359" s="105">
        <f>'Other Opex'!AI258</f>
        <v>0</v>
      </c>
    </row>
    <row r="360" spans="2:35" outlineLevel="1" x14ac:dyDescent="0.25">
      <c r="B360" s="556" t="str">
        <f>'Line Items'!D$2411</f>
        <v>Other Operating Costs</v>
      </c>
      <c r="C360" s="556" t="str">
        <f>'Line Items'!D$2452</f>
        <v>Other Operating Costs: Administrative Costs &amp; Other</v>
      </c>
      <c r="D360" s="139" t="str">
        <f>'Other Opex'!D259</f>
        <v>Insurance</v>
      </c>
      <c r="E360" s="102"/>
      <c r="F360" s="140" t="str">
        <f>'Other Opex'!F259</f>
        <v>£000</v>
      </c>
      <c r="G360" s="103">
        <f>'Other Opex'!G259</f>
        <v>0</v>
      </c>
      <c r="H360" s="103">
        <f>'Other Opex'!H259</f>
        <v>0</v>
      </c>
      <c r="I360" s="103">
        <f>'Other Opex'!I259</f>
        <v>0</v>
      </c>
      <c r="J360" s="103">
        <f>'Other Opex'!J259</f>
        <v>0</v>
      </c>
      <c r="K360" s="103">
        <f>'Other Opex'!K259</f>
        <v>0</v>
      </c>
      <c r="L360" s="103">
        <f>'Other Opex'!L259</f>
        <v>0</v>
      </c>
      <c r="M360" s="103">
        <f>'Other Opex'!M259</f>
        <v>0</v>
      </c>
      <c r="N360" s="103">
        <f>'Other Opex'!N259</f>
        <v>0</v>
      </c>
      <c r="O360" s="103">
        <f>'Other Opex'!O259</f>
        <v>0</v>
      </c>
      <c r="P360" s="103">
        <f>'Other Opex'!P259</f>
        <v>0</v>
      </c>
      <c r="Q360" s="103">
        <f>'Other Opex'!Q259</f>
        <v>0</v>
      </c>
      <c r="R360" s="103">
        <f>'Other Opex'!R259</f>
        <v>0</v>
      </c>
      <c r="S360" s="103">
        <f>'Other Opex'!S259</f>
        <v>0</v>
      </c>
      <c r="T360" s="103">
        <f>'Other Opex'!T259</f>
        <v>0</v>
      </c>
      <c r="U360" s="103">
        <f>'Other Opex'!U259</f>
        <v>0</v>
      </c>
      <c r="V360" s="103">
        <f>'Other Opex'!V259</f>
        <v>0</v>
      </c>
      <c r="W360" s="103">
        <f>'Other Opex'!W259</f>
        <v>0</v>
      </c>
      <c r="X360" s="103">
        <f>'Other Opex'!X259</f>
        <v>0</v>
      </c>
      <c r="Y360" s="103">
        <f>'Other Opex'!Y259</f>
        <v>0</v>
      </c>
      <c r="Z360" s="103">
        <f>'Other Opex'!Z259</f>
        <v>0</v>
      </c>
      <c r="AA360" s="103">
        <f>'Other Opex'!AA259</f>
        <v>0</v>
      </c>
      <c r="AB360" s="103">
        <f>'Other Opex'!AB259</f>
        <v>0</v>
      </c>
      <c r="AC360" s="104">
        <f>'Other Opex'!AC259</f>
        <v>0</v>
      </c>
      <c r="AE360" s="105">
        <f>'Other Opex'!AE259</f>
        <v>0</v>
      </c>
      <c r="AG360" s="105">
        <f>'Other Opex'!AG259</f>
        <v>0</v>
      </c>
      <c r="AI360" s="105">
        <f>'Other Opex'!AI259</f>
        <v>0</v>
      </c>
    </row>
    <row r="361" spans="2:35" outlineLevel="1" x14ac:dyDescent="0.25">
      <c r="B361" s="556" t="str">
        <f>'Line Items'!D$2411</f>
        <v>Other Operating Costs</v>
      </c>
      <c r="C361" s="556" t="str">
        <f>'Line Items'!D$2452</f>
        <v>Other Operating Costs: Administrative Costs &amp; Other</v>
      </c>
      <c r="D361" s="139" t="str">
        <f>'Other Opex'!D260</f>
        <v>Business Rates</v>
      </c>
      <c r="E361" s="102"/>
      <c r="F361" s="140" t="str">
        <f>'Other Opex'!F260</f>
        <v>£000</v>
      </c>
      <c r="G361" s="103">
        <f>'Other Opex'!G260</f>
        <v>0</v>
      </c>
      <c r="H361" s="103">
        <f>'Other Opex'!H260</f>
        <v>0</v>
      </c>
      <c r="I361" s="103">
        <f>'Other Opex'!I260</f>
        <v>0</v>
      </c>
      <c r="J361" s="103">
        <f>'Other Opex'!J260</f>
        <v>0</v>
      </c>
      <c r="K361" s="103">
        <f>'Other Opex'!K260</f>
        <v>0</v>
      </c>
      <c r="L361" s="103">
        <f>'Other Opex'!L260</f>
        <v>0</v>
      </c>
      <c r="M361" s="103">
        <f>'Other Opex'!M260</f>
        <v>0</v>
      </c>
      <c r="N361" s="103">
        <f>'Other Opex'!N260</f>
        <v>0</v>
      </c>
      <c r="O361" s="103">
        <f>'Other Opex'!O260</f>
        <v>0</v>
      </c>
      <c r="P361" s="103">
        <f>'Other Opex'!P260</f>
        <v>0</v>
      </c>
      <c r="Q361" s="103">
        <f>'Other Opex'!Q260</f>
        <v>0</v>
      </c>
      <c r="R361" s="103">
        <f>'Other Opex'!R260</f>
        <v>0</v>
      </c>
      <c r="S361" s="103">
        <f>'Other Opex'!S260</f>
        <v>0</v>
      </c>
      <c r="T361" s="103">
        <f>'Other Opex'!T260</f>
        <v>0</v>
      </c>
      <c r="U361" s="103">
        <f>'Other Opex'!U260</f>
        <v>0</v>
      </c>
      <c r="V361" s="103">
        <f>'Other Opex'!V260</f>
        <v>0</v>
      </c>
      <c r="W361" s="103">
        <f>'Other Opex'!W260</f>
        <v>0</v>
      </c>
      <c r="X361" s="103">
        <f>'Other Opex'!X260</f>
        <v>0</v>
      </c>
      <c r="Y361" s="103">
        <f>'Other Opex'!Y260</f>
        <v>0</v>
      </c>
      <c r="Z361" s="103">
        <f>'Other Opex'!Z260</f>
        <v>0</v>
      </c>
      <c r="AA361" s="103">
        <f>'Other Opex'!AA260</f>
        <v>0</v>
      </c>
      <c r="AB361" s="103">
        <f>'Other Opex'!AB260</f>
        <v>0</v>
      </c>
      <c r="AC361" s="104">
        <f>'Other Opex'!AC260</f>
        <v>0</v>
      </c>
      <c r="AE361" s="105">
        <f>'Other Opex'!AE260</f>
        <v>0</v>
      </c>
      <c r="AG361" s="105">
        <f>'Other Opex'!AG260</f>
        <v>0</v>
      </c>
      <c r="AI361" s="105">
        <f>'Other Opex'!AI260</f>
        <v>0</v>
      </c>
    </row>
    <row r="362" spans="2:35" outlineLevel="1" x14ac:dyDescent="0.25">
      <c r="B362" s="556" t="str">
        <f>'Line Items'!D$2411</f>
        <v>Other Operating Costs</v>
      </c>
      <c r="C362" s="556" t="str">
        <f>'Line Items'!D$2452</f>
        <v>Other Operating Costs: Administrative Costs &amp; Other</v>
      </c>
      <c r="D362" s="139" t="str">
        <f>'Other Opex'!D261</f>
        <v>Building Rents</v>
      </c>
      <c r="E362" s="102"/>
      <c r="F362" s="140" t="str">
        <f>'Other Opex'!F261</f>
        <v>£000</v>
      </c>
      <c r="G362" s="103">
        <f>'Other Opex'!G261</f>
        <v>0</v>
      </c>
      <c r="H362" s="103">
        <f>'Other Opex'!H261</f>
        <v>0</v>
      </c>
      <c r="I362" s="103">
        <f>'Other Opex'!I261</f>
        <v>0</v>
      </c>
      <c r="J362" s="103">
        <f>'Other Opex'!J261</f>
        <v>0</v>
      </c>
      <c r="K362" s="103">
        <f>'Other Opex'!K261</f>
        <v>0</v>
      </c>
      <c r="L362" s="103">
        <f>'Other Opex'!L261</f>
        <v>0</v>
      </c>
      <c r="M362" s="103">
        <f>'Other Opex'!M261</f>
        <v>0</v>
      </c>
      <c r="N362" s="103">
        <f>'Other Opex'!N261</f>
        <v>0</v>
      </c>
      <c r="O362" s="103">
        <f>'Other Opex'!O261</f>
        <v>0</v>
      </c>
      <c r="P362" s="103">
        <f>'Other Opex'!P261</f>
        <v>0</v>
      </c>
      <c r="Q362" s="103">
        <f>'Other Opex'!Q261</f>
        <v>0</v>
      </c>
      <c r="R362" s="103">
        <f>'Other Opex'!R261</f>
        <v>0</v>
      </c>
      <c r="S362" s="103">
        <f>'Other Opex'!S261</f>
        <v>0</v>
      </c>
      <c r="T362" s="103">
        <f>'Other Opex'!T261</f>
        <v>0</v>
      </c>
      <c r="U362" s="103">
        <f>'Other Opex'!U261</f>
        <v>0</v>
      </c>
      <c r="V362" s="103">
        <f>'Other Opex'!V261</f>
        <v>0</v>
      </c>
      <c r="W362" s="103">
        <f>'Other Opex'!W261</f>
        <v>0</v>
      </c>
      <c r="X362" s="103">
        <f>'Other Opex'!X261</f>
        <v>0</v>
      </c>
      <c r="Y362" s="103">
        <f>'Other Opex'!Y261</f>
        <v>0</v>
      </c>
      <c r="Z362" s="103">
        <f>'Other Opex'!Z261</f>
        <v>0</v>
      </c>
      <c r="AA362" s="103">
        <f>'Other Opex'!AA261</f>
        <v>0</v>
      </c>
      <c r="AB362" s="103">
        <f>'Other Opex'!AB261</f>
        <v>0</v>
      </c>
      <c r="AC362" s="104">
        <f>'Other Opex'!AC261</f>
        <v>0</v>
      </c>
      <c r="AE362" s="105">
        <f>'Other Opex'!AE261</f>
        <v>0</v>
      </c>
      <c r="AG362" s="105">
        <f>'Other Opex'!AG261</f>
        <v>0</v>
      </c>
      <c r="AI362" s="105">
        <f>'Other Opex'!AI261</f>
        <v>0</v>
      </c>
    </row>
    <row r="363" spans="2:35" outlineLevel="1" x14ac:dyDescent="0.25">
      <c r="B363" s="556" t="str">
        <f>'Line Items'!D$2411</f>
        <v>Other Operating Costs</v>
      </c>
      <c r="C363" s="556" t="str">
        <f>'Line Items'!D$2452</f>
        <v>Other Operating Costs: Administrative Costs &amp; Other</v>
      </c>
      <c r="D363" s="139" t="str">
        <f>'Other Opex'!D262</f>
        <v>Bank Charges</v>
      </c>
      <c r="E363" s="102"/>
      <c r="F363" s="140" t="str">
        <f>'Other Opex'!F262</f>
        <v>£000</v>
      </c>
      <c r="G363" s="103">
        <f>'Other Opex'!G262</f>
        <v>0</v>
      </c>
      <c r="H363" s="103">
        <f>'Other Opex'!H262</f>
        <v>0</v>
      </c>
      <c r="I363" s="103">
        <f>'Other Opex'!I262</f>
        <v>0</v>
      </c>
      <c r="J363" s="103">
        <f>'Other Opex'!J262</f>
        <v>0</v>
      </c>
      <c r="K363" s="103">
        <f>'Other Opex'!K262</f>
        <v>0</v>
      </c>
      <c r="L363" s="103">
        <f>'Other Opex'!L262</f>
        <v>0</v>
      </c>
      <c r="M363" s="103">
        <f>'Other Opex'!M262</f>
        <v>0</v>
      </c>
      <c r="N363" s="103">
        <f>'Other Opex'!N262</f>
        <v>0</v>
      </c>
      <c r="O363" s="103">
        <f>'Other Opex'!O262</f>
        <v>0</v>
      </c>
      <c r="P363" s="103">
        <f>'Other Opex'!P262</f>
        <v>0</v>
      </c>
      <c r="Q363" s="103">
        <f>'Other Opex'!Q262</f>
        <v>0</v>
      </c>
      <c r="R363" s="103">
        <f>'Other Opex'!R262</f>
        <v>0</v>
      </c>
      <c r="S363" s="103">
        <f>'Other Opex'!S262</f>
        <v>0</v>
      </c>
      <c r="T363" s="103">
        <f>'Other Opex'!T262</f>
        <v>0</v>
      </c>
      <c r="U363" s="103">
        <f>'Other Opex'!U262</f>
        <v>0</v>
      </c>
      <c r="V363" s="103">
        <f>'Other Opex'!V262</f>
        <v>0</v>
      </c>
      <c r="W363" s="103">
        <f>'Other Opex'!W262</f>
        <v>0</v>
      </c>
      <c r="X363" s="103">
        <f>'Other Opex'!X262</f>
        <v>0</v>
      </c>
      <c r="Y363" s="103">
        <f>'Other Opex'!Y262</f>
        <v>0</v>
      </c>
      <c r="Z363" s="103">
        <f>'Other Opex'!Z262</f>
        <v>0</v>
      </c>
      <c r="AA363" s="103">
        <f>'Other Opex'!AA262</f>
        <v>0</v>
      </c>
      <c r="AB363" s="103">
        <f>'Other Opex'!AB262</f>
        <v>0</v>
      </c>
      <c r="AC363" s="104">
        <f>'Other Opex'!AC262</f>
        <v>0</v>
      </c>
      <c r="AE363" s="105">
        <f>'Other Opex'!AE262</f>
        <v>0</v>
      </c>
      <c r="AG363" s="105">
        <f>'Other Opex'!AG262</f>
        <v>0</v>
      </c>
      <c r="AI363" s="105">
        <f>'Other Opex'!AI262</f>
        <v>0</v>
      </c>
    </row>
    <row r="364" spans="2:35" outlineLevel="1" x14ac:dyDescent="0.25">
      <c r="B364" s="556" t="str">
        <f>'Line Items'!D$2411</f>
        <v>Other Operating Costs</v>
      </c>
      <c r="C364" s="556" t="str">
        <f>'Line Items'!D$2452</f>
        <v>Other Operating Costs: Administrative Costs &amp; Other</v>
      </c>
      <c r="D364" s="139" t="str">
        <f>'Other Opex'!D263</f>
        <v>Waste Disposal</v>
      </c>
      <c r="E364" s="102"/>
      <c r="F364" s="140" t="str">
        <f>'Other Opex'!F263</f>
        <v>£000</v>
      </c>
      <c r="G364" s="103">
        <f>'Other Opex'!G263</f>
        <v>0</v>
      </c>
      <c r="H364" s="103">
        <f>'Other Opex'!H263</f>
        <v>0</v>
      </c>
      <c r="I364" s="103">
        <f>'Other Opex'!I263</f>
        <v>0</v>
      </c>
      <c r="J364" s="103">
        <f>'Other Opex'!J263</f>
        <v>0</v>
      </c>
      <c r="K364" s="103">
        <f>'Other Opex'!K263</f>
        <v>0</v>
      </c>
      <c r="L364" s="103">
        <f>'Other Opex'!L263</f>
        <v>0</v>
      </c>
      <c r="M364" s="103">
        <f>'Other Opex'!M263</f>
        <v>0</v>
      </c>
      <c r="N364" s="103">
        <f>'Other Opex'!N263</f>
        <v>0</v>
      </c>
      <c r="O364" s="103">
        <f>'Other Opex'!O263</f>
        <v>0</v>
      </c>
      <c r="P364" s="103">
        <f>'Other Opex'!P263</f>
        <v>0</v>
      </c>
      <c r="Q364" s="103">
        <f>'Other Opex'!Q263</f>
        <v>0</v>
      </c>
      <c r="R364" s="103">
        <f>'Other Opex'!R263</f>
        <v>0</v>
      </c>
      <c r="S364" s="103">
        <f>'Other Opex'!S263</f>
        <v>0</v>
      </c>
      <c r="T364" s="103">
        <f>'Other Opex'!T263</f>
        <v>0</v>
      </c>
      <c r="U364" s="103">
        <f>'Other Opex'!U263</f>
        <v>0</v>
      </c>
      <c r="V364" s="103">
        <f>'Other Opex'!V263</f>
        <v>0</v>
      </c>
      <c r="W364" s="103">
        <f>'Other Opex'!W263</f>
        <v>0</v>
      </c>
      <c r="X364" s="103">
        <f>'Other Opex'!X263</f>
        <v>0</v>
      </c>
      <c r="Y364" s="103">
        <f>'Other Opex'!Y263</f>
        <v>0</v>
      </c>
      <c r="Z364" s="103">
        <f>'Other Opex'!Z263</f>
        <v>0</v>
      </c>
      <c r="AA364" s="103">
        <f>'Other Opex'!AA263</f>
        <v>0</v>
      </c>
      <c r="AB364" s="103">
        <f>'Other Opex'!AB263</f>
        <v>0</v>
      </c>
      <c r="AC364" s="104">
        <f>'Other Opex'!AC263</f>
        <v>0</v>
      </c>
      <c r="AE364" s="105">
        <f>'Other Opex'!AE263</f>
        <v>0</v>
      </c>
      <c r="AG364" s="105">
        <f>'Other Opex'!AG263</f>
        <v>0</v>
      </c>
      <c r="AI364" s="105">
        <f>'Other Opex'!AI263</f>
        <v>0</v>
      </c>
    </row>
    <row r="365" spans="2:35" outlineLevel="1" x14ac:dyDescent="0.25">
      <c r="B365" s="556" t="str">
        <f>'Line Items'!D$2411</f>
        <v>Other Operating Costs</v>
      </c>
      <c r="C365" s="556" t="str">
        <f>'Line Items'!D$2452</f>
        <v>Other Operating Costs: Administrative Costs &amp; Other</v>
      </c>
      <c r="D365" s="139" t="str">
        <f>'Other Opex'!D264</f>
        <v>Subscriptions</v>
      </c>
      <c r="E365" s="102"/>
      <c r="F365" s="140" t="str">
        <f>'Other Opex'!F264</f>
        <v>£000</v>
      </c>
      <c r="G365" s="103">
        <f>'Other Opex'!G264</f>
        <v>0</v>
      </c>
      <c r="H365" s="103">
        <f>'Other Opex'!H264</f>
        <v>0</v>
      </c>
      <c r="I365" s="103">
        <f>'Other Opex'!I264</f>
        <v>0</v>
      </c>
      <c r="J365" s="103">
        <f>'Other Opex'!J264</f>
        <v>0</v>
      </c>
      <c r="K365" s="103">
        <f>'Other Opex'!K264</f>
        <v>0</v>
      </c>
      <c r="L365" s="103">
        <f>'Other Opex'!L264</f>
        <v>0</v>
      </c>
      <c r="M365" s="103">
        <f>'Other Opex'!M264</f>
        <v>0</v>
      </c>
      <c r="N365" s="103">
        <f>'Other Opex'!N264</f>
        <v>0</v>
      </c>
      <c r="O365" s="103">
        <f>'Other Opex'!O264</f>
        <v>0</v>
      </c>
      <c r="P365" s="103">
        <f>'Other Opex'!P264</f>
        <v>0</v>
      </c>
      <c r="Q365" s="103">
        <f>'Other Opex'!Q264</f>
        <v>0</v>
      </c>
      <c r="R365" s="103">
        <f>'Other Opex'!R264</f>
        <v>0</v>
      </c>
      <c r="S365" s="103">
        <f>'Other Opex'!S264</f>
        <v>0</v>
      </c>
      <c r="T365" s="103">
        <f>'Other Opex'!T264</f>
        <v>0</v>
      </c>
      <c r="U365" s="103">
        <f>'Other Opex'!U264</f>
        <v>0</v>
      </c>
      <c r="V365" s="103">
        <f>'Other Opex'!V264</f>
        <v>0</v>
      </c>
      <c r="W365" s="103">
        <f>'Other Opex'!W264</f>
        <v>0</v>
      </c>
      <c r="X365" s="103">
        <f>'Other Opex'!X264</f>
        <v>0</v>
      </c>
      <c r="Y365" s="103">
        <f>'Other Opex'!Y264</f>
        <v>0</v>
      </c>
      <c r="Z365" s="103">
        <f>'Other Opex'!Z264</f>
        <v>0</v>
      </c>
      <c r="AA365" s="103">
        <f>'Other Opex'!AA264</f>
        <v>0</v>
      </c>
      <c r="AB365" s="103">
        <f>'Other Opex'!AB264</f>
        <v>0</v>
      </c>
      <c r="AC365" s="104">
        <f>'Other Opex'!AC264</f>
        <v>0</v>
      </c>
      <c r="AE365" s="105">
        <f>'Other Opex'!AE264</f>
        <v>0</v>
      </c>
      <c r="AG365" s="105">
        <f>'Other Opex'!AG264</f>
        <v>0</v>
      </c>
      <c r="AI365" s="105">
        <f>'Other Opex'!AI264</f>
        <v>0</v>
      </c>
    </row>
    <row r="366" spans="2:35" outlineLevel="1" x14ac:dyDescent="0.25">
      <c r="B366" s="556" t="str">
        <f>'Line Items'!D$2411</f>
        <v>Other Operating Costs</v>
      </c>
      <c r="C366" s="556" t="str">
        <f>'Line Items'!D$2452</f>
        <v>Other Operating Costs: Administrative Costs &amp; Other</v>
      </c>
      <c r="D366" s="139" t="str">
        <f>'Other Opex'!D265</f>
        <v>Road Vehicles</v>
      </c>
      <c r="E366" s="102"/>
      <c r="F366" s="140" t="str">
        <f>'Other Opex'!F265</f>
        <v>£000</v>
      </c>
      <c r="G366" s="103">
        <f>'Other Opex'!G265</f>
        <v>0</v>
      </c>
      <c r="H366" s="103">
        <f>'Other Opex'!H265</f>
        <v>0</v>
      </c>
      <c r="I366" s="103">
        <f>'Other Opex'!I265</f>
        <v>0</v>
      </c>
      <c r="J366" s="103">
        <f>'Other Opex'!J265</f>
        <v>0</v>
      </c>
      <c r="K366" s="103">
        <f>'Other Opex'!K265</f>
        <v>0</v>
      </c>
      <c r="L366" s="103">
        <f>'Other Opex'!L265</f>
        <v>0</v>
      </c>
      <c r="M366" s="103">
        <f>'Other Opex'!M265</f>
        <v>0</v>
      </c>
      <c r="N366" s="103">
        <f>'Other Opex'!N265</f>
        <v>0</v>
      </c>
      <c r="O366" s="103">
        <f>'Other Opex'!O265</f>
        <v>0</v>
      </c>
      <c r="P366" s="103">
        <f>'Other Opex'!P265</f>
        <v>0</v>
      </c>
      <c r="Q366" s="103">
        <f>'Other Opex'!Q265</f>
        <v>0</v>
      </c>
      <c r="R366" s="103">
        <f>'Other Opex'!R265</f>
        <v>0</v>
      </c>
      <c r="S366" s="103">
        <f>'Other Opex'!S265</f>
        <v>0</v>
      </c>
      <c r="T366" s="103">
        <f>'Other Opex'!T265</f>
        <v>0</v>
      </c>
      <c r="U366" s="103">
        <f>'Other Opex'!U265</f>
        <v>0</v>
      </c>
      <c r="V366" s="103">
        <f>'Other Opex'!V265</f>
        <v>0</v>
      </c>
      <c r="W366" s="103">
        <f>'Other Opex'!W265</f>
        <v>0</v>
      </c>
      <c r="X366" s="103">
        <f>'Other Opex'!X265</f>
        <v>0</v>
      </c>
      <c r="Y366" s="103">
        <f>'Other Opex'!Y265</f>
        <v>0</v>
      </c>
      <c r="Z366" s="103">
        <f>'Other Opex'!Z265</f>
        <v>0</v>
      </c>
      <c r="AA366" s="103">
        <f>'Other Opex'!AA265</f>
        <v>0</v>
      </c>
      <c r="AB366" s="103">
        <f>'Other Opex'!AB265</f>
        <v>0</v>
      </c>
      <c r="AC366" s="104">
        <f>'Other Opex'!AC265</f>
        <v>0</v>
      </c>
      <c r="AE366" s="105">
        <f>'Other Opex'!AE265</f>
        <v>0</v>
      </c>
      <c r="AG366" s="105">
        <f>'Other Opex'!AG265</f>
        <v>0</v>
      </c>
      <c r="AI366" s="105">
        <f>'Other Opex'!AI265</f>
        <v>0</v>
      </c>
    </row>
    <row r="367" spans="2:35" outlineLevel="1" x14ac:dyDescent="0.25">
      <c r="B367" s="556" t="str">
        <f>'Line Items'!D$2411</f>
        <v>Other Operating Costs</v>
      </c>
      <c r="C367" s="556" t="str">
        <f>'Line Items'!D$2452</f>
        <v>Other Operating Costs: Administrative Costs &amp; Other</v>
      </c>
      <c r="D367" s="139" t="str">
        <f>'Other Opex'!D266</f>
        <v>Property</v>
      </c>
      <c r="E367" s="102"/>
      <c r="F367" s="140" t="str">
        <f>'Other Opex'!F266</f>
        <v>£000</v>
      </c>
      <c r="G367" s="103">
        <f>'Other Opex'!G266</f>
        <v>0</v>
      </c>
      <c r="H367" s="103">
        <f>'Other Opex'!H266</f>
        <v>0</v>
      </c>
      <c r="I367" s="103">
        <f>'Other Opex'!I266</f>
        <v>0</v>
      </c>
      <c r="J367" s="103">
        <f>'Other Opex'!J266</f>
        <v>0</v>
      </c>
      <c r="K367" s="103">
        <f>'Other Opex'!K266</f>
        <v>0</v>
      </c>
      <c r="L367" s="103">
        <f>'Other Opex'!L266</f>
        <v>0</v>
      </c>
      <c r="M367" s="103">
        <f>'Other Opex'!M266</f>
        <v>0</v>
      </c>
      <c r="N367" s="103">
        <f>'Other Opex'!N266</f>
        <v>0</v>
      </c>
      <c r="O367" s="103">
        <f>'Other Opex'!O266</f>
        <v>0</v>
      </c>
      <c r="P367" s="103">
        <f>'Other Opex'!P266</f>
        <v>0</v>
      </c>
      <c r="Q367" s="103">
        <f>'Other Opex'!Q266</f>
        <v>0</v>
      </c>
      <c r="R367" s="103">
        <f>'Other Opex'!R266</f>
        <v>0</v>
      </c>
      <c r="S367" s="103">
        <f>'Other Opex'!S266</f>
        <v>0</v>
      </c>
      <c r="T367" s="103">
        <f>'Other Opex'!T266</f>
        <v>0</v>
      </c>
      <c r="U367" s="103">
        <f>'Other Opex'!U266</f>
        <v>0</v>
      </c>
      <c r="V367" s="103">
        <f>'Other Opex'!V266</f>
        <v>0</v>
      </c>
      <c r="W367" s="103">
        <f>'Other Opex'!W266</f>
        <v>0</v>
      </c>
      <c r="X367" s="103">
        <f>'Other Opex'!X266</f>
        <v>0</v>
      </c>
      <c r="Y367" s="103">
        <f>'Other Opex'!Y266</f>
        <v>0</v>
      </c>
      <c r="Z367" s="103">
        <f>'Other Opex'!Z266</f>
        <v>0</v>
      </c>
      <c r="AA367" s="103">
        <f>'Other Opex'!AA266</f>
        <v>0</v>
      </c>
      <c r="AB367" s="103">
        <f>'Other Opex'!AB266</f>
        <v>0</v>
      </c>
      <c r="AC367" s="104">
        <f>'Other Opex'!AC266</f>
        <v>0</v>
      </c>
      <c r="AE367" s="105">
        <f>'Other Opex'!AE266</f>
        <v>0</v>
      </c>
      <c r="AG367" s="105">
        <f>'Other Opex'!AG266</f>
        <v>0</v>
      </c>
      <c r="AI367" s="105">
        <f>'Other Opex'!AI266</f>
        <v>0</v>
      </c>
    </row>
    <row r="368" spans="2:35" outlineLevel="1" x14ac:dyDescent="0.25">
      <c r="B368" s="556" t="str">
        <f>'Line Items'!D$2411</f>
        <v>Other Operating Costs</v>
      </c>
      <c r="C368" s="556" t="str">
        <f>'Line Items'!D$2452</f>
        <v>Other Operating Costs: Administrative Costs &amp; Other</v>
      </c>
      <c r="D368" s="139" t="str">
        <f>'Other Opex'!D267</f>
        <v>Office Utilities &amp; Maintenance</v>
      </c>
      <c r="E368" s="102"/>
      <c r="F368" s="140" t="str">
        <f>'Other Opex'!F267</f>
        <v>£000</v>
      </c>
      <c r="G368" s="103">
        <f>'Other Opex'!G267</f>
        <v>0</v>
      </c>
      <c r="H368" s="103">
        <f>'Other Opex'!H267</f>
        <v>0</v>
      </c>
      <c r="I368" s="103">
        <f>'Other Opex'!I267</f>
        <v>0</v>
      </c>
      <c r="J368" s="103">
        <f>'Other Opex'!J267</f>
        <v>0</v>
      </c>
      <c r="K368" s="103">
        <f>'Other Opex'!K267</f>
        <v>0</v>
      </c>
      <c r="L368" s="103">
        <f>'Other Opex'!L267</f>
        <v>0</v>
      </c>
      <c r="M368" s="103">
        <f>'Other Opex'!M267</f>
        <v>0</v>
      </c>
      <c r="N368" s="103">
        <f>'Other Opex'!N267</f>
        <v>0</v>
      </c>
      <c r="O368" s="103">
        <f>'Other Opex'!O267</f>
        <v>0</v>
      </c>
      <c r="P368" s="103">
        <f>'Other Opex'!P267</f>
        <v>0</v>
      </c>
      <c r="Q368" s="103">
        <f>'Other Opex'!Q267</f>
        <v>0</v>
      </c>
      <c r="R368" s="103">
        <f>'Other Opex'!R267</f>
        <v>0</v>
      </c>
      <c r="S368" s="103">
        <f>'Other Opex'!S267</f>
        <v>0</v>
      </c>
      <c r="T368" s="103">
        <f>'Other Opex'!T267</f>
        <v>0</v>
      </c>
      <c r="U368" s="103">
        <f>'Other Opex'!U267</f>
        <v>0</v>
      </c>
      <c r="V368" s="103">
        <f>'Other Opex'!V267</f>
        <v>0</v>
      </c>
      <c r="W368" s="103">
        <f>'Other Opex'!W267</f>
        <v>0</v>
      </c>
      <c r="X368" s="103">
        <f>'Other Opex'!X267</f>
        <v>0</v>
      </c>
      <c r="Y368" s="103">
        <f>'Other Opex'!Y267</f>
        <v>0</v>
      </c>
      <c r="Z368" s="103">
        <f>'Other Opex'!Z267</f>
        <v>0</v>
      </c>
      <c r="AA368" s="103">
        <f>'Other Opex'!AA267</f>
        <v>0</v>
      </c>
      <c r="AB368" s="103">
        <f>'Other Opex'!AB267</f>
        <v>0</v>
      </c>
      <c r="AC368" s="104">
        <f>'Other Opex'!AC267</f>
        <v>0</v>
      </c>
      <c r="AE368" s="105">
        <f>'Other Opex'!AE267</f>
        <v>0</v>
      </c>
      <c r="AG368" s="105">
        <f>'Other Opex'!AG267</f>
        <v>0</v>
      </c>
      <c r="AI368" s="105">
        <f>'Other Opex'!AI267</f>
        <v>0</v>
      </c>
    </row>
    <row r="369" spans="2:35" outlineLevel="1" x14ac:dyDescent="0.25">
      <c r="B369" s="556" t="str">
        <f>'Line Items'!D$2411</f>
        <v>Other Operating Costs</v>
      </c>
      <c r="C369" s="556" t="str">
        <f>'Line Items'!D$2452</f>
        <v>Other Operating Costs: Administrative Costs &amp; Other</v>
      </c>
      <c r="D369" s="139" t="str">
        <f>'Other Opex'!D268</f>
        <v>Office Security</v>
      </c>
      <c r="E369" s="102"/>
      <c r="F369" s="140" t="str">
        <f>'Other Opex'!F268</f>
        <v>£000</v>
      </c>
      <c r="G369" s="103">
        <f>'Other Opex'!G268</f>
        <v>0</v>
      </c>
      <c r="H369" s="103">
        <f>'Other Opex'!H268</f>
        <v>0</v>
      </c>
      <c r="I369" s="103">
        <f>'Other Opex'!I268</f>
        <v>0</v>
      </c>
      <c r="J369" s="103">
        <f>'Other Opex'!J268</f>
        <v>0</v>
      </c>
      <c r="K369" s="103">
        <f>'Other Opex'!K268</f>
        <v>0</v>
      </c>
      <c r="L369" s="103">
        <f>'Other Opex'!L268</f>
        <v>0</v>
      </c>
      <c r="M369" s="103">
        <f>'Other Opex'!M268</f>
        <v>0</v>
      </c>
      <c r="N369" s="103">
        <f>'Other Opex'!N268</f>
        <v>0</v>
      </c>
      <c r="O369" s="103">
        <f>'Other Opex'!O268</f>
        <v>0</v>
      </c>
      <c r="P369" s="103">
        <f>'Other Opex'!P268</f>
        <v>0</v>
      </c>
      <c r="Q369" s="103">
        <f>'Other Opex'!Q268</f>
        <v>0</v>
      </c>
      <c r="R369" s="103">
        <f>'Other Opex'!R268</f>
        <v>0</v>
      </c>
      <c r="S369" s="103">
        <f>'Other Opex'!S268</f>
        <v>0</v>
      </c>
      <c r="T369" s="103">
        <f>'Other Opex'!T268</f>
        <v>0</v>
      </c>
      <c r="U369" s="103">
        <f>'Other Opex'!U268</f>
        <v>0</v>
      </c>
      <c r="V369" s="103">
        <f>'Other Opex'!V268</f>
        <v>0</v>
      </c>
      <c r="W369" s="103">
        <f>'Other Opex'!W268</f>
        <v>0</v>
      </c>
      <c r="X369" s="103">
        <f>'Other Opex'!X268</f>
        <v>0</v>
      </c>
      <c r="Y369" s="103">
        <f>'Other Opex'!Y268</f>
        <v>0</v>
      </c>
      <c r="Z369" s="103">
        <f>'Other Opex'!Z268</f>
        <v>0</v>
      </c>
      <c r="AA369" s="103">
        <f>'Other Opex'!AA268</f>
        <v>0</v>
      </c>
      <c r="AB369" s="103">
        <f>'Other Opex'!AB268</f>
        <v>0</v>
      </c>
      <c r="AC369" s="104">
        <f>'Other Opex'!AC268</f>
        <v>0</v>
      </c>
      <c r="AE369" s="105">
        <f>'Other Opex'!AE268</f>
        <v>0</v>
      </c>
      <c r="AG369" s="105">
        <f>'Other Opex'!AG268</f>
        <v>0</v>
      </c>
      <c r="AI369" s="105">
        <f>'Other Opex'!AI268</f>
        <v>0</v>
      </c>
    </row>
    <row r="370" spans="2:35" outlineLevel="1" x14ac:dyDescent="0.25">
      <c r="B370" s="556" t="str">
        <f>'Line Items'!D$2411</f>
        <v>Other Operating Costs</v>
      </c>
      <c r="C370" s="556" t="str">
        <f>'Line Items'!D$2452</f>
        <v>Other Operating Costs: Administrative Costs &amp; Other</v>
      </c>
      <c r="D370" s="139" t="str">
        <f>'Other Opex'!D269</f>
        <v>Management Fee</v>
      </c>
      <c r="E370" s="102"/>
      <c r="F370" s="140" t="str">
        <f>'Other Opex'!F269</f>
        <v>£000</v>
      </c>
      <c r="G370" s="103">
        <f>'Other Opex'!G269</f>
        <v>0</v>
      </c>
      <c r="H370" s="103">
        <f>'Other Opex'!H269</f>
        <v>0</v>
      </c>
      <c r="I370" s="103">
        <f>'Other Opex'!I269</f>
        <v>0</v>
      </c>
      <c r="J370" s="103">
        <f>'Other Opex'!J269</f>
        <v>0</v>
      </c>
      <c r="K370" s="103">
        <f>'Other Opex'!K269</f>
        <v>0</v>
      </c>
      <c r="L370" s="103">
        <f>'Other Opex'!L269</f>
        <v>0</v>
      </c>
      <c r="M370" s="103">
        <f>'Other Opex'!M269</f>
        <v>0</v>
      </c>
      <c r="N370" s="103">
        <f>'Other Opex'!N269</f>
        <v>0</v>
      </c>
      <c r="O370" s="103">
        <f>'Other Opex'!O269</f>
        <v>0</v>
      </c>
      <c r="P370" s="103">
        <f>'Other Opex'!P269</f>
        <v>0</v>
      </c>
      <c r="Q370" s="103">
        <f>'Other Opex'!Q269</f>
        <v>0</v>
      </c>
      <c r="R370" s="103">
        <f>'Other Opex'!R269</f>
        <v>0</v>
      </c>
      <c r="S370" s="103">
        <f>'Other Opex'!S269</f>
        <v>0</v>
      </c>
      <c r="T370" s="103">
        <f>'Other Opex'!T269</f>
        <v>0</v>
      </c>
      <c r="U370" s="103">
        <f>'Other Opex'!U269</f>
        <v>0</v>
      </c>
      <c r="V370" s="103">
        <f>'Other Opex'!V269</f>
        <v>0</v>
      </c>
      <c r="W370" s="103">
        <f>'Other Opex'!W269</f>
        <v>0</v>
      </c>
      <c r="X370" s="103">
        <f>'Other Opex'!X269</f>
        <v>0</v>
      </c>
      <c r="Y370" s="103">
        <f>'Other Opex'!Y269</f>
        <v>0</v>
      </c>
      <c r="Z370" s="103">
        <f>'Other Opex'!Z269</f>
        <v>0</v>
      </c>
      <c r="AA370" s="103">
        <f>'Other Opex'!AA269</f>
        <v>0</v>
      </c>
      <c r="AB370" s="103">
        <f>'Other Opex'!AB269</f>
        <v>0</v>
      </c>
      <c r="AC370" s="104">
        <f>'Other Opex'!AC269</f>
        <v>0</v>
      </c>
      <c r="AE370" s="105">
        <f>'Other Opex'!AE269</f>
        <v>0</v>
      </c>
      <c r="AG370" s="105">
        <f>'Other Opex'!AG269</f>
        <v>0</v>
      </c>
      <c r="AI370" s="105">
        <f>'Other Opex'!AI269</f>
        <v>0</v>
      </c>
    </row>
    <row r="371" spans="2:35" outlineLevel="1" x14ac:dyDescent="0.25">
      <c r="B371" s="556" t="str">
        <f>'Line Items'!D$2411</f>
        <v>Other Operating Costs</v>
      </c>
      <c r="C371" s="556" t="str">
        <f>'Line Items'!D$2452</f>
        <v>Other Operating Costs: Administrative Costs &amp; Other</v>
      </c>
      <c r="D371" s="139" t="str">
        <f>'Other Opex'!D270</f>
        <v>NPS Contingency</v>
      </c>
      <c r="E371" s="102"/>
      <c r="F371" s="140" t="str">
        <f>'Other Opex'!F270</f>
        <v>£000</v>
      </c>
      <c r="G371" s="103">
        <f>'Other Opex'!G270</f>
        <v>0</v>
      </c>
      <c r="H371" s="103">
        <f>'Other Opex'!H270</f>
        <v>0</v>
      </c>
      <c r="I371" s="103">
        <f>'Other Opex'!I270</f>
        <v>0</v>
      </c>
      <c r="J371" s="103">
        <f>'Other Opex'!J270</f>
        <v>0</v>
      </c>
      <c r="K371" s="103">
        <f>'Other Opex'!K270</f>
        <v>0</v>
      </c>
      <c r="L371" s="103">
        <f>'Other Opex'!L270</f>
        <v>0</v>
      </c>
      <c r="M371" s="103">
        <f>'Other Opex'!M270</f>
        <v>0</v>
      </c>
      <c r="N371" s="103">
        <f>'Other Opex'!N270</f>
        <v>0</v>
      </c>
      <c r="O371" s="103">
        <f>'Other Opex'!O270</f>
        <v>0</v>
      </c>
      <c r="P371" s="103">
        <f>'Other Opex'!P270</f>
        <v>0</v>
      </c>
      <c r="Q371" s="103">
        <f>'Other Opex'!Q270</f>
        <v>0</v>
      </c>
      <c r="R371" s="103">
        <f>'Other Opex'!R270</f>
        <v>0</v>
      </c>
      <c r="S371" s="103">
        <f>'Other Opex'!S270</f>
        <v>0</v>
      </c>
      <c r="T371" s="103">
        <f>'Other Opex'!T270</f>
        <v>0</v>
      </c>
      <c r="U371" s="103">
        <f>'Other Opex'!U270</f>
        <v>0</v>
      </c>
      <c r="V371" s="103">
        <f>'Other Opex'!V270</f>
        <v>0</v>
      </c>
      <c r="W371" s="103">
        <f>'Other Opex'!W270</f>
        <v>0</v>
      </c>
      <c r="X371" s="103">
        <f>'Other Opex'!X270</f>
        <v>0</v>
      </c>
      <c r="Y371" s="103">
        <f>'Other Opex'!Y270</f>
        <v>0</v>
      </c>
      <c r="Z371" s="103">
        <f>'Other Opex'!Z270</f>
        <v>0</v>
      </c>
      <c r="AA371" s="103">
        <f>'Other Opex'!AA270</f>
        <v>0</v>
      </c>
      <c r="AB371" s="103">
        <f>'Other Opex'!AB270</f>
        <v>0</v>
      </c>
      <c r="AC371" s="104">
        <f>'Other Opex'!AC270</f>
        <v>0</v>
      </c>
      <c r="AE371" s="105">
        <f>'Other Opex'!AE270</f>
        <v>0</v>
      </c>
      <c r="AG371" s="105">
        <f>'Other Opex'!AG270</f>
        <v>0</v>
      </c>
      <c r="AI371" s="105">
        <f>'Other Opex'!AI270</f>
        <v>0</v>
      </c>
    </row>
    <row r="372" spans="2:35" outlineLevel="1" x14ac:dyDescent="0.25">
      <c r="B372" s="556" t="str">
        <f>'Line Items'!D$2411</f>
        <v>Other Operating Costs</v>
      </c>
      <c r="C372" s="556" t="str">
        <f>'Line Items'!D$2452</f>
        <v>Other Operating Costs: Administrative Costs &amp; Other</v>
      </c>
      <c r="D372" s="139" t="str">
        <f>'Other Opex'!D271</f>
        <v>Bad Debts</v>
      </c>
      <c r="E372" s="102"/>
      <c r="F372" s="140" t="str">
        <f>'Other Opex'!F271</f>
        <v>£000</v>
      </c>
      <c r="G372" s="103">
        <f>'Other Opex'!G271</f>
        <v>0</v>
      </c>
      <c r="H372" s="103">
        <f>'Other Opex'!H271</f>
        <v>0</v>
      </c>
      <c r="I372" s="103">
        <f>'Other Opex'!I271</f>
        <v>0</v>
      </c>
      <c r="J372" s="103">
        <f>'Other Opex'!J271</f>
        <v>0</v>
      </c>
      <c r="K372" s="103">
        <f>'Other Opex'!K271</f>
        <v>0</v>
      </c>
      <c r="L372" s="103">
        <f>'Other Opex'!L271</f>
        <v>0</v>
      </c>
      <c r="M372" s="103">
        <f>'Other Opex'!M271</f>
        <v>0</v>
      </c>
      <c r="N372" s="103">
        <f>'Other Opex'!N271</f>
        <v>0</v>
      </c>
      <c r="O372" s="103">
        <f>'Other Opex'!O271</f>
        <v>0</v>
      </c>
      <c r="P372" s="103">
        <f>'Other Opex'!P271</f>
        <v>0</v>
      </c>
      <c r="Q372" s="103">
        <f>'Other Opex'!Q271</f>
        <v>0</v>
      </c>
      <c r="R372" s="103">
        <f>'Other Opex'!R271</f>
        <v>0</v>
      </c>
      <c r="S372" s="103">
        <f>'Other Opex'!S271</f>
        <v>0</v>
      </c>
      <c r="T372" s="103">
        <f>'Other Opex'!T271</f>
        <v>0</v>
      </c>
      <c r="U372" s="103">
        <f>'Other Opex'!U271</f>
        <v>0</v>
      </c>
      <c r="V372" s="103">
        <f>'Other Opex'!V271</f>
        <v>0</v>
      </c>
      <c r="W372" s="103">
        <f>'Other Opex'!W271</f>
        <v>0</v>
      </c>
      <c r="X372" s="103">
        <f>'Other Opex'!X271</f>
        <v>0</v>
      </c>
      <c r="Y372" s="103">
        <f>'Other Opex'!Y271</f>
        <v>0</v>
      </c>
      <c r="Z372" s="103">
        <f>'Other Opex'!Z271</f>
        <v>0</v>
      </c>
      <c r="AA372" s="103">
        <f>'Other Opex'!AA271</f>
        <v>0</v>
      </c>
      <c r="AB372" s="103">
        <f>'Other Opex'!AB271</f>
        <v>0</v>
      </c>
      <c r="AC372" s="104">
        <f>'Other Opex'!AC271</f>
        <v>0</v>
      </c>
      <c r="AE372" s="105">
        <f>'Other Opex'!AE271</f>
        <v>0</v>
      </c>
      <c r="AG372" s="105">
        <f>'Other Opex'!AG271</f>
        <v>0</v>
      </c>
      <c r="AI372" s="105">
        <f>'Other Opex'!AI271</f>
        <v>0</v>
      </c>
    </row>
    <row r="373" spans="2:35" outlineLevel="1" x14ac:dyDescent="0.25">
      <c r="B373" s="556" t="str">
        <f>'Line Items'!D$2411</f>
        <v>Other Operating Costs</v>
      </c>
      <c r="C373" s="556" t="str">
        <f>'Line Items'!D$2452</f>
        <v>Other Operating Costs: Administrative Costs &amp; Other</v>
      </c>
      <c r="D373" s="139" t="str">
        <f>'Other Opex'!D272</f>
        <v>Access to Season Ticket Initiative</v>
      </c>
      <c r="E373" s="102"/>
      <c r="F373" s="140" t="str">
        <f>'Other Opex'!F272</f>
        <v>£000</v>
      </c>
      <c r="G373" s="103">
        <f>'Other Opex'!G272</f>
        <v>0</v>
      </c>
      <c r="H373" s="103">
        <f>'Other Opex'!H272</f>
        <v>0</v>
      </c>
      <c r="I373" s="103">
        <f>'Other Opex'!I272</f>
        <v>0</v>
      </c>
      <c r="J373" s="103">
        <f>'Other Opex'!J272</f>
        <v>0</v>
      </c>
      <c r="K373" s="103">
        <f>'Other Opex'!K272</f>
        <v>0</v>
      </c>
      <c r="L373" s="103">
        <f>'Other Opex'!L272</f>
        <v>0</v>
      </c>
      <c r="M373" s="103">
        <f>'Other Opex'!M272</f>
        <v>0</v>
      </c>
      <c r="N373" s="103">
        <f>'Other Opex'!N272</f>
        <v>0</v>
      </c>
      <c r="O373" s="103">
        <f>'Other Opex'!O272</f>
        <v>0</v>
      </c>
      <c r="P373" s="103">
        <f>'Other Opex'!P272</f>
        <v>0</v>
      </c>
      <c r="Q373" s="103">
        <f>'Other Opex'!Q272</f>
        <v>0</v>
      </c>
      <c r="R373" s="103">
        <f>'Other Opex'!R272</f>
        <v>0</v>
      </c>
      <c r="S373" s="103">
        <f>'Other Opex'!S272</f>
        <v>0</v>
      </c>
      <c r="T373" s="103">
        <f>'Other Opex'!T272</f>
        <v>0</v>
      </c>
      <c r="U373" s="103">
        <f>'Other Opex'!U272</f>
        <v>0</v>
      </c>
      <c r="V373" s="103">
        <f>'Other Opex'!V272</f>
        <v>0</v>
      </c>
      <c r="W373" s="103">
        <f>'Other Opex'!W272</f>
        <v>0</v>
      </c>
      <c r="X373" s="103">
        <f>'Other Opex'!X272</f>
        <v>0</v>
      </c>
      <c r="Y373" s="103">
        <f>'Other Opex'!Y272</f>
        <v>0</v>
      </c>
      <c r="Z373" s="103">
        <f>'Other Opex'!Z272</f>
        <v>0</v>
      </c>
      <c r="AA373" s="103">
        <f>'Other Opex'!AA272</f>
        <v>0</v>
      </c>
      <c r="AB373" s="103">
        <f>'Other Opex'!AB272</f>
        <v>0</v>
      </c>
      <c r="AC373" s="104">
        <f>'Other Opex'!AC272</f>
        <v>0</v>
      </c>
      <c r="AE373" s="105">
        <f>'Other Opex'!AE272</f>
        <v>0</v>
      </c>
      <c r="AG373" s="105">
        <f>'Other Opex'!AG272</f>
        <v>0</v>
      </c>
      <c r="AI373" s="105">
        <f>'Other Opex'!AI272</f>
        <v>0</v>
      </c>
    </row>
    <row r="374" spans="2:35" outlineLevel="1" x14ac:dyDescent="0.25">
      <c r="B374" s="556" t="str">
        <f>'Line Items'!D$2411</f>
        <v>Other Operating Costs</v>
      </c>
      <c r="C374" s="556" t="str">
        <f>'Line Items'!D$2452</f>
        <v>Other Operating Costs: Administrative Costs &amp; Other</v>
      </c>
      <c r="D374" s="139" t="str">
        <f>'Other Opex'!D273</f>
        <v>Road Vehicle Maintenance</v>
      </c>
      <c r="E374" s="102"/>
      <c r="F374" s="140" t="str">
        <f>'Other Opex'!F273</f>
        <v>£000</v>
      </c>
      <c r="G374" s="103">
        <f>'Other Opex'!G273</f>
        <v>0</v>
      </c>
      <c r="H374" s="103">
        <f>'Other Opex'!H273</f>
        <v>0</v>
      </c>
      <c r="I374" s="103">
        <f>'Other Opex'!I273</f>
        <v>0</v>
      </c>
      <c r="J374" s="103">
        <f>'Other Opex'!J273</f>
        <v>0</v>
      </c>
      <c r="K374" s="103">
        <f>'Other Opex'!K273</f>
        <v>0</v>
      </c>
      <c r="L374" s="103">
        <f>'Other Opex'!L273</f>
        <v>0</v>
      </c>
      <c r="M374" s="103">
        <f>'Other Opex'!M273</f>
        <v>0</v>
      </c>
      <c r="N374" s="103">
        <f>'Other Opex'!N273</f>
        <v>0</v>
      </c>
      <c r="O374" s="103">
        <f>'Other Opex'!O273</f>
        <v>0</v>
      </c>
      <c r="P374" s="103">
        <f>'Other Opex'!P273</f>
        <v>0</v>
      </c>
      <c r="Q374" s="103">
        <f>'Other Opex'!Q273</f>
        <v>0</v>
      </c>
      <c r="R374" s="103">
        <f>'Other Opex'!R273</f>
        <v>0</v>
      </c>
      <c r="S374" s="103">
        <f>'Other Opex'!S273</f>
        <v>0</v>
      </c>
      <c r="T374" s="103">
        <f>'Other Opex'!T273</f>
        <v>0</v>
      </c>
      <c r="U374" s="103">
        <f>'Other Opex'!U273</f>
        <v>0</v>
      </c>
      <c r="V374" s="103">
        <f>'Other Opex'!V273</f>
        <v>0</v>
      </c>
      <c r="W374" s="103">
        <f>'Other Opex'!W273</f>
        <v>0</v>
      </c>
      <c r="X374" s="103">
        <f>'Other Opex'!X273</f>
        <v>0</v>
      </c>
      <c r="Y374" s="103">
        <f>'Other Opex'!Y273</f>
        <v>0</v>
      </c>
      <c r="Z374" s="103">
        <f>'Other Opex'!Z273</f>
        <v>0</v>
      </c>
      <c r="AA374" s="103">
        <f>'Other Opex'!AA273</f>
        <v>0</v>
      </c>
      <c r="AB374" s="103">
        <f>'Other Opex'!AB273</f>
        <v>0</v>
      </c>
      <c r="AC374" s="104">
        <f>'Other Opex'!AC273</f>
        <v>0</v>
      </c>
      <c r="AE374" s="105">
        <f>'Other Opex'!AE273</f>
        <v>0</v>
      </c>
      <c r="AG374" s="105">
        <f>'Other Opex'!AG273</f>
        <v>0</v>
      </c>
      <c r="AI374" s="105">
        <f>'Other Opex'!AI273</f>
        <v>0</v>
      </c>
    </row>
    <row r="375" spans="2:35" outlineLevel="1" x14ac:dyDescent="0.25">
      <c r="B375" s="556" t="str">
        <f>'Line Items'!D$2411</f>
        <v>Other Operating Costs</v>
      </c>
      <c r="C375" s="556" t="str">
        <f>'Line Items'!D$2452</f>
        <v>Other Operating Costs: Administrative Costs &amp; Other</v>
      </c>
      <c r="D375" s="139" t="str">
        <f>'Other Opex'!D274</f>
        <v>Train counts and Ticketless travel surveys</v>
      </c>
      <c r="E375" s="102"/>
      <c r="F375" s="140" t="str">
        <f>'Other Opex'!F274</f>
        <v>£000</v>
      </c>
      <c r="G375" s="103">
        <f>'Other Opex'!G274</f>
        <v>0</v>
      </c>
      <c r="H375" s="103">
        <f>'Other Opex'!H274</f>
        <v>0</v>
      </c>
      <c r="I375" s="103">
        <f>'Other Opex'!I274</f>
        <v>0</v>
      </c>
      <c r="J375" s="103">
        <f>'Other Opex'!J274</f>
        <v>0</v>
      </c>
      <c r="K375" s="103">
        <f>'Other Opex'!K274</f>
        <v>0</v>
      </c>
      <c r="L375" s="103">
        <f>'Other Opex'!L274</f>
        <v>0</v>
      </c>
      <c r="M375" s="103">
        <f>'Other Opex'!M274</f>
        <v>0</v>
      </c>
      <c r="N375" s="103">
        <f>'Other Opex'!N274</f>
        <v>0</v>
      </c>
      <c r="O375" s="103">
        <f>'Other Opex'!O274</f>
        <v>0</v>
      </c>
      <c r="P375" s="103">
        <f>'Other Opex'!P274</f>
        <v>0</v>
      </c>
      <c r="Q375" s="103">
        <f>'Other Opex'!Q274</f>
        <v>0</v>
      </c>
      <c r="R375" s="103">
        <f>'Other Opex'!R274</f>
        <v>0</v>
      </c>
      <c r="S375" s="103">
        <f>'Other Opex'!S274</f>
        <v>0</v>
      </c>
      <c r="T375" s="103">
        <f>'Other Opex'!T274</f>
        <v>0</v>
      </c>
      <c r="U375" s="103">
        <f>'Other Opex'!U274</f>
        <v>0</v>
      </c>
      <c r="V375" s="103">
        <f>'Other Opex'!V274</f>
        <v>0</v>
      </c>
      <c r="W375" s="103">
        <f>'Other Opex'!W274</f>
        <v>0</v>
      </c>
      <c r="X375" s="103">
        <f>'Other Opex'!X274</f>
        <v>0</v>
      </c>
      <c r="Y375" s="103">
        <f>'Other Opex'!Y274</f>
        <v>0</v>
      </c>
      <c r="Z375" s="103">
        <f>'Other Opex'!Z274</f>
        <v>0</v>
      </c>
      <c r="AA375" s="103">
        <f>'Other Opex'!AA274</f>
        <v>0</v>
      </c>
      <c r="AB375" s="103">
        <f>'Other Opex'!AB274</f>
        <v>0</v>
      </c>
      <c r="AC375" s="104">
        <f>'Other Opex'!AC274</f>
        <v>0</v>
      </c>
      <c r="AE375" s="105">
        <f>'Other Opex'!AE274</f>
        <v>0</v>
      </c>
      <c r="AG375" s="105">
        <f>'Other Opex'!AG274</f>
        <v>0</v>
      </c>
      <c r="AI375" s="105">
        <f>'Other Opex'!AI274</f>
        <v>0</v>
      </c>
    </row>
    <row r="376" spans="2:35" outlineLevel="1" x14ac:dyDescent="0.25">
      <c r="B376" s="556" t="str">
        <f>'Line Items'!D$2411</f>
        <v>Other Operating Costs</v>
      </c>
      <c r="C376" s="556" t="str">
        <f>'Line Items'!D$2452</f>
        <v>Other Operating Costs: Administrative Costs &amp; Other</v>
      </c>
      <c r="D376" s="139" t="str">
        <f>'Other Opex'!D275</f>
        <v>Stamp Duty</v>
      </c>
      <c r="E376" s="102"/>
      <c r="F376" s="140" t="str">
        <f>'Other Opex'!F275</f>
        <v>£000</v>
      </c>
      <c r="G376" s="103">
        <f>'Other Opex'!G275</f>
        <v>0</v>
      </c>
      <c r="H376" s="103">
        <f>'Other Opex'!H275</f>
        <v>0</v>
      </c>
      <c r="I376" s="103">
        <f>'Other Opex'!I275</f>
        <v>0</v>
      </c>
      <c r="J376" s="103">
        <f>'Other Opex'!J275</f>
        <v>0</v>
      </c>
      <c r="K376" s="103">
        <f>'Other Opex'!K275</f>
        <v>0</v>
      </c>
      <c r="L376" s="103">
        <f>'Other Opex'!L275</f>
        <v>0</v>
      </c>
      <c r="M376" s="103">
        <f>'Other Opex'!M275</f>
        <v>0</v>
      </c>
      <c r="N376" s="103">
        <f>'Other Opex'!N275</f>
        <v>0</v>
      </c>
      <c r="O376" s="103">
        <f>'Other Opex'!O275</f>
        <v>0</v>
      </c>
      <c r="P376" s="103">
        <f>'Other Opex'!P275</f>
        <v>0</v>
      </c>
      <c r="Q376" s="103">
        <f>'Other Opex'!Q275</f>
        <v>0</v>
      </c>
      <c r="R376" s="103">
        <f>'Other Opex'!R275</f>
        <v>0</v>
      </c>
      <c r="S376" s="103">
        <f>'Other Opex'!S275</f>
        <v>0</v>
      </c>
      <c r="T376" s="103">
        <f>'Other Opex'!T275</f>
        <v>0</v>
      </c>
      <c r="U376" s="103">
        <f>'Other Opex'!U275</f>
        <v>0</v>
      </c>
      <c r="V376" s="103">
        <f>'Other Opex'!V275</f>
        <v>0</v>
      </c>
      <c r="W376" s="103">
        <f>'Other Opex'!W275</f>
        <v>0</v>
      </c>
      <c r="X376" s="103">
        <f>'Other Opex'!X275</f>
        <v>0</v>
      </c>
      <c r="Y376" s="103">
        <f>'Other Opex'!Y275</f>
        <v>0</v>
      </c>
      <c r="Z376" s="103">
        <f>'Other Opex'!Z275</f>
        <v>0</v>
      </c>
      <c r="AA376" s="103">
        <f>'Other Opex'!AA275</f>
        <v>0</v>
      </c>
      <c r="AB376" s="103">
        <f>'Other Opex'!AB275</f>
        <v>0</v>
      </c>
      <c r="AC376" s="104">
        <f>'Other Opex'!AC275</f>
        <v>0</v>
      </c>
      <c r="AE376" s="105">
        <f>'Other Opex'!AE275</f>
        <v>0</v>
      </c>
      <c r="AG376" s="105">
        <f>'Other Opex'!AG275</f>
        <v>0</v>
      </c>
      <c r="AI376" s="105">
        <f>'Other Opex'!AI275</f>
        <v>0</v>
      </c>
    </row>
    <row r="377" spans="2:35" outlineLevel="1" x14ac:dyDescent="0.25">
      <c r="B377" s="556" t="str">
        <f>'Line Items'!D$2411</f>
        <v>Other Operating Costs</v>
      </c>
      <c r="C377" s="556" t="str">
        <f>'Line Items'!D$2452</f>
        <v>Other Operating Costs: Administrative Costs &amp; Other</v>
      </c>
      <c r="D377" s="139" t="str">
        <f>'Other Opex'!D276</f>
        <v>Publications &amp; periodicals</v>
      </c>
      <c r="E377" s="102"/>
      <c r="F377" s="140" t="str">
        <f>'Other Opex'!F276</f>
        <v>£000</v>
      </c>
      <c r="G377" s="103">
        <f>'Other Opex'!G276</f>
        <v>0</v>
      </c>
      <c r="H377" s="103">
        <f>'Other Opex'!H276</f>
        <v>0</v>
      </c>
      <c r="I377" s="103">
        <f>'Other Opex'!I276</f>
        <v>0</v>
      </c>
      <c r="J377" s="103">
        <f>'Other Opex'!J276</f>
        <v>0</v>
      </c>
      <c r="K377" s="103">
        <f>'Other Opex'!K276</f>
        <v>0</v>
      </c>
      <c r="L377" s="103">
        <f>'Other Opex'!L276</f>
        <v>0</v>
      </c>
      <c r="M377" s="103">
        <f>'Other Opex'!M276</f>
        <v>0</v>
      </c>
      <c r="N377" s="103">
        <f>'Other Opex'!N276</f>
        <v>0</v>
      </c>
      <c r="O377" s="103">
        <f>'Other Opex'!O276</f>
        <v>0</v>
      </c>
      <c r="P377" s="103">
        <f>'Other Opex'!P276</f>
        <v>0</v>
      </c>
      <c r="Q377" s="103">
        <f>'Other Opex'!Q276</f>
        <v>0</v>
      </c>
      <c r="R377" s="103">
        <f>'Other Opex'!R276</f>
        <v>0</v>
      </c>
      <c r="S377" s="103">
        <f>'Other Opex'!S276</f>
        <v>0</v>
      </c>
      <c r="T377" s="103">
        <f>'Other Opex'!T276</f>
        <v>0</v>
      </c>
      <c r="U377" s="103">
        <f>'Other Opex'!U276</f>
        <v>0</v>
      </c>
      <c r="V377" s="103">
        <f>'Other Opex'!V276</f>
        <v>0</v>
      </c>
      <c r="W377" s="103">
        <f>'Other Opex'!W276</f>
        <v>0</v>
      </c>
      <c r="X377" s="103">
        <f>'Other Opex'!X276</f>
        <v>0</v>
      </c>
      <c r="Y377" s="103">
        <f>'Other Opex'!Y276</f>
        <v>0</v>
      </c>
      <c r="Z377" s="103">
        <f>'Other Opex'!Z276</f>
        <v>0</v>
      </c>
      <c r="AA377" s="103">
        <f>'Other Opex'!AA276</f>
        <v>0</v>
      </c>
      <c r="AB377" s="103">
        <f>'Other Opex'!AB276</f>
        <v>0</v>
      </c>
      <c r="AC377" s="104">
        <f>'Other Opex'!AC276</f>
        <v>0</v>
      </c>
      <c r="AE377" s="105">
        <f>'Other Opex'!AE276</f>
        <v>0</v>
      </c>
      <c r="AG377" s="105">
        <f>'Other Opex'!AG276</f>
        <v>0</v>
      </c>
      <c r="AI377" s="105">
        <f>'Other Opex'!AI276</f>
        <v>0</v>
      </c>
    </row>
    <row r="378" spans="2:35" outlineLevel="1" x14ac:dyDescent="0.25">
      <c r="B378" s="556" t="str">
        <f>'Line Items'!D$2411</f>
        <v>Other Operating Costs</v>
      </c>
      <c r="C378" s="556" t="str">
        <f>'Line Items'!D$2452</f>
        <v>Other Operating Costs: Administrative Costs &amp; Other</v>
      </c>
      <c r="D378" s="139" t="str">
        <f>'Other Opex'!D277</f>
        <v>Passenger information / website</v>
      </c>
      <c r="E378" s="102"/>
      <c r="F378" s="140" t="str">
        <f>'Other Opex'!F277</f>
        <v>£000</v>
      </c>
      <c r="G378" s="103">
        <f>'Other Opex'!G277</f>
        <v>0</v>
      </c>
      <c r="H378" s="103">
        <f>'Other Opex'!H277</f>
        <v>0</v>
      </c>
      <c r="I378" s="103">
        <f>'Other Opex'!I277</f>
        <v>0</v>
      </c>
      <c r="J378" s="103">
        <f>'Other Opex'!J277</f>
        <v>0</v>
      </c>
      <c r="K378" s="103">
        <f>'Other Opex'!K277</f>
        <v>0</v>
      </c>
      <c r="L378" s="103">
        <f>'Other Opex'!L277</f>
        <v>0</v>
      </c>
      <c r="M378" s="103">
        <f>'Other Opex'!M277</f>
        <v>0</v>
      </c>
      <c r="N378" s="103">
        <f>'Other Opex'!N277</f>
        <v>0</v>
      </c>
      <c r="O378" s="103">
        <f>'Other Opex'!O277</f>
        <v>0</v>
      </c>
      <c r="P378" s="103">
        <f>'Other Opex'!P277</f>
        <v>0</v>
      </c>
      <c r="Q378" s="103">
        <f>'Other Opex'!Q277</f>
        <v>0</v>
      </c>
      <c r="R378" s="103">
        <f>'Other Opex'!R277</f>
        <v>0</v>
      </c>
      <c r="S378" s="103">
        <f>'Other Opex'!S277</f>
        <v>0</v>
      </c>
      <c r="T378" s="103">
        <f>'Other Opex'!T277</f>
        <v>0</v>
      </c>
      <c r="U378" s="103">
        <f>'Other Opex'!U277</f>
        <v>0</v>
      </c>
      <c r="V378" s="103">
        <f>'Other Opex'!V277</f>
        <v>0</v>
      </c>
      <c r="W378" s="103">
        <f>'Other Opex'!W277</f>
        <v>0</v>
      </c>
      <c r="X378" s="103">
        <f>'Other Opex'!X277</f>
        <v>0</v>
      </c>
      <c r="Y378" s="103">
        <f>'Other Opex'!Y277</f>
        <v>0</v>
      </c>
      <c r="Z378" s="103">
        <f>'Other Opex'!Z277</f>
        <v>0</v>
      </c>
      <c r="AA378" s="103">
        <f>'Other Opex'!AA277</f>
        <v>0</v>
      </c>
      <c r="AB378" s="103">
        <f>'Other Opex'!AB277</f>
        <v>0</v>
      </c>
      <c r="AC378" s="104">
        <f>'Other Opex'!AC277</f>
        <v>0</v>
      </c>
      <c r="AE378" s="105">
        <f>'Other Opex'!AE277</f>
        <v>0</v>
      </c>
      <c r="AG378" s="105">
        <f>'Other Opex'!AG277</f>
        <v>0</v>
      </c>
      <c r="AI378" s="105">
        <f>'Other Opex'!AI277</f>
        <v>0</v>
      </c>
    </row>
    <row r="379" spans="2:35" outlineLevel="1" x14ac:dyDescent="0.25">
      <c r="B379" s="556" t="str">
        <f>'Line Items'!D$2411</f>
        <v>Other Operating Costs</v>
      </c>
      <c r="C379" s="556" t="str">
        <f>'Line Items'!D$2452</f>
        <v>Other Operating Costs: Administrative Costs &amp; Other</v>
      </c>
      <c r="D379" s="139" t="str">
        <f>'Other Opex'!D278</f>
        <v>Printing</v>
      </c>
      <c r="E379" s="102"/>
      <c r="F379" s="140" t="str">
        <f>'Other Opex'!F278</f>
        <v>£000</v>
      </c>
      <c r="G379" s="103">
        <f>'Other Opex'!G278</f>
        <v>0</v>
      </c>
      <c r="H379" s="103">
        <f>'Other Opex'!H278</f>
        <v>0</v>
      </c>
      <c r="I379" s="103">
        <f>'Other Opex'!I278</f>
        <v>0</v>
      </c>
      <c r="J379" s="103">
        <f>'Other Opex'!J278</f>
        <v>0</v>
      </c>
      <c r="K379" s="103">
        <f>'Other Opex'!K278</f>
        <v>0</v>
      </c>
      <c r="L379" s="103">
        <f>'Other Opex'!L278</f>
        <v>0</v>
      </c>
      <c r="M379" s="103">
        <f>'Other Opex'!M278</f>
        <v>0</v>
      </c>
      <c r="N379" s="103">
        <f>'Other Opex'!N278</f>
        <v>0</v>
      </c>
      <c r="O379" s="103">
        <f>'Other Opex'!O278</f>
        <v>0</v>
      </c>
      <c r="P379" s="103">
        <f>'Other Opex'!P278</f>
        <v>0</v>
      </c>
      <c r="Q379" s="103">
        <f>'Other Opex'!Q278</f>
        <v>0</v>
      </c>
      <c r="R379" s="103">
        <f>'Other Opex'!R278</f>
        <v>0</v>
      </c>
      <c r="S379" s="103">
        <f>'Other Opex'!S278</f>
        <v>0</v>
      </c>
      <c r="T379" s="103">
        <f>'Other Opex'!T278</f>
        <v>0</v>
      </c>
      <c r="U379" s="103">
        <f>'Other Opex'!U278</f>
        <v>0</v>
      </c>
      <c r="V379" s="103">
        <f>'Other Opex'!V278</f>
        <v>0</v>
      </c>
      <c r="W379" s="103">
        <f>'Other Opex'!W278</f>
        <v>0</v>
      </c>
      <c r="X379" s="103">
        <f>'Other Opex'!X278</f>
        <v>0</v>
      </c>
      <c r="Y379" s="103">
        <f>'Other Opex'!Y278</f>
        <v>0</v>
      </c>
      <c r="Z379" s="103">
        <f>'Other Opex'!Z278</f>
        <v>0</v>
      </c>
      <c r="AA379" s="103">
        <f>'Other Opex'!AA278</f>
        <v>0</v>
      </c>
      <c r="AB379" s="103">
        <f>'Other Opex'!AB278</f>
        <v>0</v>
      </c>
      <c r="AC379" s="104">
        <f>'Other Opex'!AC278</f>
        <v>0</v>
      </c>
      <c r="AE379" s="105">
        <f>'Other Opex'!AE278</f>
        <v>0</v>
      </c>
      <c r="AG379" s="105">
        <f>'Other Opex'!AG278</f>
        <v>0</v>
      </c>
      <c r="AI379" s="105">
        <f>'Other Opex'!AI278</f>
        <v>0</v>
      </c>
    </row>
    <row r="380" spans="2:35" outlineLevel="1" x14ac:dyDescent="0.25">
      <c r="B380" s="556" t="str">
        <f>'Line Items'!D$2411</f>
        <v>Other Operating Costs</v>
      </c>
      <c r="C380" s="556" t="str">
        <f>'Line Items'!D$2452</f>
        <v>Other Operating Costs: Administrative Costs &amp; Other</v>
      </c>
      <c r="D380" s="139" t="str">
        <f>'Other Opex'!D279</f>
        <v>Quality and Safety</v>
      </c>
      <c r="E380" s="102"/>
      <c r="F380" s="140" t="str">
        <f>'Other Opex'!F279</f>
        <v>£000</v>
      </c>
      <c r="G380" s="103">
        <f>'Other Opex'!G279</f>
        <v>0</v>
      </c>
      <c r="H380" s="103">
        <f>'Other Opex'!H279</f>
        <v>0</v>
      </c>
      <c r="I380" s="103">
        <f>'Other Opex'!I279</f>
        <v>0</v>
      </c>
      <c r="J380" s="103">
        <f>'Other Opex'!J279</f>
        <v>0</v>
      </c>
      <c r="K380" s="103">
        <f>'Other Opex'!K279</f>
        <v>0</v>
      </c>
      <c r="L380" s="103">
        <f>'Other Opex'!L279</f>
        <v>0</v>
      </c>
      <c r="M380" s="103">
        <f>'Other Opex'!M279</f>
        <v>0</v>
      </c>
      <c r="N380" s="103">
        <f>'Other Opex'!N279</f>
        <v>0</v>
      </c>
      <c r="O380" s="103">
        <f>'Other Opex'!O279</f>
        <v>0</v>
      </c>
      <c r="P380" s="103">
        <f>'Other Opex'!P279</f>
        <v>0</v>
      </c>
      <c r="Q380" s="103">
        <f>'Other Opex'!Q279</f>
        <v>0</v>
      </c>
      <c r="R380" s="103">
        <f>'Other Opex'!R279</f>
        <v>0</v>
      </c>
      <c r="S380" s="103">
        <f>'Other Opex'!S279</f>
        <v>0</v>
      </c>
      <c r="T380" s="103">
        <f>'Other Opex'!T279</f>
        <v>0</v>
      </c>
      <c r="U380" s="103">
        <f>'Other Opex'!U279</f>
        <v>0</v>
      </c>
      <c r="V380" s="103">
        <f>'Other Opex'!V279</f>
        <v>0</v>
      </c>
      <c r="W380" s="103">
        <f>'Other Opex'!W279</f>
        <v>0</v>
      </c>
      <c r="X380" s="103">
        <f>'Other Opex'!X279</f>
        <v>0</v>
      </c>
      <c r="Y380" s="103">
        <f>'Other Opex'!Y279</f>
        <v>0</v>
      </c>
      <c r="Z380" s="103">
        <f>'Other Opex'!Z279</f>
        <v>0</v>
      </c>
      <c r="AA380" s="103">
        <f>'Other Opex'!AA279</f>
        <v>0</v>
      </c>
      <c r="AB380" s="103">
        <f>'Other Opex'!AB279</f>
        <v>0</v>
      </c>
      <c r="AC380" s="104">
        <f>'Other Opex'!AC279</f>
        <v>0</v>
      </c>
      <c r="AE380" s="105">
        <f>'Other Opex'!AE279</f>
        <v>0</v>
      </c>
      <c r="AG380" s="105">
        <f>'Other Opex'!AG279</f>
        <v>0</v>
      </c>
      <c r="AI380" s="105">
        <f>'Other Opex'!AI279</f>
        <v>0</v>
      </c>
    </row>
    <row r="381" spans="2:35" outlineLevel="1" x14ac:dyDescent="0.25">
      <c r="B381" s="556" t="str">
        <f>'Line Items'!D$2411</f>
        <v>Other Operating Costs</v>
      </c>
      <c r="C381" s="556" t="str">
        <f>'Line Items'!D$2452</f>
        <v>Other Operating Costs: Administrative Costs &amp; Other</v>
      </c>
      <c r="D381" s="139" t="str">
        <f>'Other Opex'!D280</f>
        <v>Matched funding option</v>
      </c>
      <c r="E381" s="102"/>
      <c r="F381" s="140" t="str">
        <f>'Other Opex'!F280</f>
        <v>£000</v>
      </c>
      <c r="G381" s="103">
        <f>'Other Opex'!G280</f>
        <v>0</v>
      </c>
      <c r="H381" s="103">
        <f>'Other Opex'!H280</f>
        <v>0</v>
      </c>
      <c r="I381" s="103">
        <f>'Other Opex'!I280</f>
        <v>0</v>
      </c>
      <c r="J381" s="103">
        <f>'Other Opex'!J280</f>
        <v>0</v>
      </c>
      <c r="K381" s="103">
        <f>'Other Opex'!K280</f>
        <v>0</v>
      </c>
      <c r="L381" s="103">
        <f>'Other Opex'!L280</f>
        <v>0</v>
      </c>
      <c r="M381" s="103">
        <f>'Other Opex'!M280</f>
        <v>0</v>
      </c>
      <c r="N381" s="103">
        <f>'Other Opex'!N280</f>
        <v>0</v>
      </c>
      <c r="O381" s="103">
        <f>'Other Opex'!O280</f>
        <v>0</v>
      </c>
      <c r="P381" s="103">
        <f>'Other Opex'!P280</f>
        <v>0</v>
      </c>
      <c r="Q381" s="103">
        <f>'Other Opex'!Q280</f>
        <v>0</v>
      </c>
      <c r="R381" s="103">
        <f>'Other Opex'!R280</f>
        <v>0</v>
      </c>
      <c r="S381" s="103">
        <f>'Other Opex'!S280</f>
        <v>0</v>
      </c>
      <c r="T381" s="103">
        <f>'Other Opex'!T280</f>
        <v>0</v>
      </c>
      <c r="U381" s="103">
        <f>'Other Opex'!U280</f>
        <v>0</v>
      </c>
      <c r="V381" s="103">
        <f>'Other Opex'!V280</f>
        <v>0</v>
      </c>
      <c r="W381" s="103">
        <f>'Other Opex'!W280</f>
        <v>0</v>
      </c>
      <c r="X381" s="103">
        <f>'Other Opex'!X280</f>
        <v>0</v>
      </c>
      <c r="Y381" s="103">
        <f>'Other Opex'!Y280</f>
        <v>0</v>
      </c>
      <c r="Z381" s="103">
        <f>'Other Opex'!Z280</f>
        <v>0</v>
      </c>
      <c r="AA381" s="103">
        <f>'Other Opex'!AA280</f>
        <v>0</v>
      </c>
      <c r="AB381" s="103">
        <f>'Other Opex'!AB280</f>
        <v>0</v>
      </c>
      <c r="AC381" s="104">
        <f>'Other Opex'!AC280</f>
        <v>0</v>
      </c>
      <c r="AE381" s="105">
        <f>'Other Opex'!AE280</f>
        <v>0</v>
      </c>
      <c r="AG381" s="105">
        <f>'Other Opex'!AG280</f>
        <v>0</v>
      </c>
      <c r="AI381" s="105">
        <f>'Other Opex'!AI280</f>
        <v>0</v>
      </c>
    </row>
    <row r="382" spans="2:35" outlineLevel="1" x14ac:dyDescent="0.25">
      <c r="B382" s="556" t="str">
        <f>'Line Items'!D$2411</f>
        <v>Other Operating Costs</v>
      </c>
      <c r="C382" s="556" t="str">
        <f>'Line Items'!D$2452</f>
        <v>Other Operating Costs: Administrative Costs &amp; Other</v>
      </c>
      <c r="D382" s="139" t="str">
        <f>'Other Opex'!D281</f>
        <v>Climate Change Levy</v>
      </c>
      <c r="E382" s="102"/>
      <c r="F382" s="140" t="str">
        <f>'Other Opex'!F281</f>
        <v>£000</v>
      </c>
      <c r="G382" s="103">
        <f>'Other Opex'!G281</f>
        <v>0</v>
      </c>
      <c r="H382" s="103">
        <f>'Other Opex'!H281</f>
        <v>0</v>
      </c>
      <c r="I382" s="103">
        <f>'Other Opex'!I281</f>
        <v>0</v>
      </c>
      <c r="J382" s="103">
        <f>'Other Opex'!J281</f>
        <v>0</v>
      </c>
      <c r="K382" s="103">
        <f>'Other Opex'!K281</f>
        <v>0</v>
      </c>
      <c r="L382" s="103">
        <f>'Other Opex'!L281</f>
        <v>0</v>
      </c>
      <c r="M382" s="103">
        <f>'Other Opex'!M281</f>
        <v>0</v>
      </c>
      <c r="N382" s="103">
        <f>'Other Opex'!N281</f>
        <v>0</v>
      </c>
      <c r="O382" s="103">
        <f>'Other Opex'!O281</f>
        <v>0</v>
      </c>
      <c r="P382" s="103">
        <f>'Other Opex'!P281</f>
        <v>0</v>
      </c>
      <c r="Q382" s="103">
        <f>'Other Opex'!Q281</f>
        <v>0</v>
      </c>
      <c r="R382" s="103">
        <f>'Other Opex'!R281</f>
        <v>0</v>
      </c>
      <c r="S382" s="103">
        <f>'Other Opex'!S281</f>
        <v>0</v>
      </c>
      <c r="T382" s="103">
        <f>'Other Opex'!T281</f>
        <v>0</v>
      </c>
      <c r="U382" s="103">
        <f>'Other Opex'!U281</f>
        <v>0</v>
      </c>
      <c r="V382" s="103">
        <f>'Other Opex'!V281</f>
        <v>0</v>
      </c>
      <c r="W382" s="103">
        <f>'Other Opex'!W281</f>
        <v>0</v>
      </c>
      <c r="X382" s="103">
        <f>'Other Opex'!X281</f>
        <v>0</v>
      </c>
      <c r="Y382" s="103">
        <f>'Other Opex'!Y281</f>
        <v>0</v>
      </c>
      <c r="Z382" s="103">
        <f>'Other Opex'!Z281</f>
        <v>0</v>
      </c>
      <c r="AA382" s="103">
        <f>'Other Opex'!AA281</f>
        <v>0</v>
      </c>
      <c r="AB382" s="103">
        <f>'Other Opex'!AB281</f>
        <v>0</v>
      </c>
      <c r="AC382" s="104">
        <f>'Other Opex'!AC281</f>
        <v>0</v>
      </c>
      <c r="AE382" s="105">
        <f>'Other Opex'!AE281</f>
        <v>0</v>
      </c>
      <c r="AG382" s="105">
        <f>'Other Opex'!AG281</f>
        <v>0</v>
      </c>
      <c r="AI382" s="105">
        <f>'Other Opex'!AI281</f>
        <v>0</v>
      </c>
    </row>
    <row r="383" spans="2:35" outlineLevel="1" x14ac:dyDescent="0.25">
      <c r="B383" s="556" t="str">
        <f>'Line Items'!D$2411</f>
        <v>Other Operating Costs</v>
      </c>
      <c r="C383" s="556" t="str">
        <f>'Line Items'!D$2452</f>
        <v>Other Operating Costs: Administrative Costs &amp; Other</v>
      </c>
      <c r="D383" s="139" t="str">
        <f>'Other Opex'!D282</f>
        <v>Credit Card Charges</v>
      </c>
      <c r="E383" s="102"/>
      <c r="F383" s="140" t="str">
        <f>'Other Opex'!F282</f>
        <v>£000</v>
      </c>
      <c r="G383" s="103">
        <f>'Other Opex'!G282</f>
        <v>0</v>
      </c>
      <c r="H383" s="103">
        <f>'Other Opex'!H282</f>
        <v>0</v>
      </c>
      <c r="I383" s="103">
        <f>'Other Opex'!I282</f>
        <v>0</v>
      </c>
      <c r="J383" s="103">
        <f>'Other Opex'!J282</f>
        <v>0</v>
      </c>
      <c r="K383" s="103">
        <f>'Other Opex'!K282</f>
        <v>0</v>
      </c>
      <c r="L383" s="103">
        <f>'Other Opex'!L282</f>
        <v>0</v>
      </c>
      <c r="M383" s="103">
        <f>'Other Opex'!M282</f>
        <v>0</v>
      </c>
      <c r="N383" s="103">
        <f>'Other Opex'!N282</f>
        <v>0</v>
      </c>
      <c r="O383" s="103">
        <f>'Other Opex'!O282</f>
        <v>0</v>
      </c>
      <c r="P383" s="103">
        <f>'Other Opex'!P282</f>
        <v>0</v>
      </c>
      <c r="Q383" s="103">
        <f>'Other Opex'!Q282</f>
        <v>0</v>
      </c>
      <c r="R383" s="103">
        <f>'Other Opex'!R282</f>
        <v>0</v>
      </c>
      <c r="S383" s="103">
        <f>'Other Opex'!S282</f>
        <v>0</v>
      </c>
      <c r="T383" s="103">
        <f>'Other Opex'!T282</f>
        <v>0</v>
      </c>
      <c r="U383" s="103">
        <f>'Other Opex'!U282</f>
        <v>0</v>
      </c>
      <c r="V383" s="103">
        <f>'Other Opex'!V282</f>
        <v>0</v>
      </c>
      <c r="W383" s="103">
        <f>'Other Opex'!W282</f>
        <v>0</v>
      </c>
      <c r="X383" s="103">
        <f>'Other Opex'!X282</f>
        <v>0</v>
      </c>
      <c r="Y383" s="103">
        <f>'Other Opex'!Y282</f>
        <v>0</v>
      </c>
      <c r="Z383" s="103">
        <f>'Other Opex'!Z282</f>
        <v>0</v>
      </c>
      <c r="AA383" s="103">
        <f>'Other Opex'!AA282</f>
        <v>0</v>
      </c>
      <c r="AB383" s="103">
        <f>'Other Opex'!AB282</f>
        <v>0</v>
      </c>
      <c r="AC383" s="104">
        <f>'Other Opex'!AC282</f>
        <v>0</v>
      </c>
      <c r="AE383" s="105">
        <f>'Other Opex'!AE282</f>
        <v>0</v>
      </c>
      <c r="AG383" s="105">
        <f>'Other Opex'!AG282</f>
        <v>0</v>
      </c>
      <c r="AI383" s="105">
        <f>'Other Opex'!AI282</f>
        <v>0</v>
      </c>
    </row>
    <row r="384" spans="2:35" outlineLevel="1" x14ac:dyDescent="0.25">
      <c r="B384" s="556" t="str">
        <f>'Line Items'!D$2411</f>
        <v>Other Operating Costs</v>
      </c>
      <c r="C384" s="556" t="str">
        <f>'Line Items'!D$2452</f>
        <v>Other Operating Costs: Administrative Costs &amp; Other</v>
      </c>
      <c r="D384" s="139" t="str">
        <f>'Other Opex'!D283</f>
        <v>Non Fleet Cleaning</v>
      </c>
      <c r="E384" s="102"/>
      <c r="F384" s="140" t="str">
        <f>'Other Opex'!F283</f>
        <v>£000</v>
      </c>
      <c r="G384" s="103">
        <f>'Other Opex'!G283</f>
        <v>0</v>
      </c>
      <c r="H384" s="103">
        <f>'Other Opex'!H283</f>
        <v>0</v>
      </c>
      <c r="I384" s="103">
        <f>'Other Opex'!I283</f>
        <v>0</v>
      </c>
      <c r="J384" s="103">
        <f>'Other Opex'!J283</f>
        <v>0</v>
      </c>
      <c r="K384" s="103">
        <f>'Other Opex'!K283</f>
        <v>0</v>
      </c>
      <c r="L384" s="103">
        <f>'Other Opex'!L283</f>
        <v>0</v>
      </c>
      <c r="M384" s="103">
        <f>'Other Opex'!M283</f>
        <v>0</v>
      </c>
      <c r="N384" s="103">
        <f>'Other Opex'!N283</f>
        <v>0</v>
      </c>
      <c r="O384" s="103">
        <f>'Other Opex'!O283</f>
        <v>0</v>
      </c>
      <c r="P384" s="103">
        <f>'Other Opex'!P283</f>
        <v>0</v>
      </c>
      <c r="Q384" s="103">
        <f>'Other Opex'!Q283</f>
        <v>0</v>
      </c>
      <c r="R384" s="103">
        <f>'Other Opex'!R283</f>
        <v>0</v>
      </c>
      <c r="S384" s="103">
        <f>'Other Opex'!S283</f>
        <v>0</v>
      </c>
      <c r="T384" s="103">
        <f>'Other Opex'!T283</f>
        <v>0</v>
      </c>
      <c r="U384" s="103">
        <f>'Other Opex'!U283</f>
        <v>0</v>
      </c>
      <c r="V384" s="103">
        <f>'Other Opex'!V283</f>
        <v>0</v>
      </c>
      <c r="W384" s="103">
        <f>'Other Opex'!W283</f>
        <v>0</v>
      </c>
      <c r="X384" s="103">
        <f>'Other Opex'!X283</f>
        <v>0</v>
      </c>
      <c r="Y384" s="103">
        <f>'Other Opex'!Y283</f>
        <v>0</v>
      </c>
      <c r="Z384" s="103">
        <f>'Other Opex'!Z283</f>
        <v>0</v>
      </c>
      <c r="AA384" s="103">
        <f>'Other Opex'!AA283</f>
        <v>0</v>
      </c>
      <c r="AB384" s="103">
        <f>'Other Opex'!AB283</f>
        <v>0</v>
      </c>
      <c r="AC384" s="104">
        <f>'Other Opex'!AC283</f>
        <v>0</v>
      </c>
      <c r="AE384" s="105">
        <f>'Other Opex'!AE283</f>
        <v>0</v>
      </c>
      <c r="AG384" s="105">
        <f>'Other Opex'!AG283</f>
        <v>0</v>
      </c>
      <c r="AI384" s="105">
        <f>'Other Opex'!AI283</f>
        <v>0</v>
      </c>
    </row>
    <row r="385" spans="2:35" outlineLevel="1" x14ac:dyDescent="0.25">
      <c r="B385" s="556" t="str">
        <f>'Line Items'!D$2411</f>
        <v>Other Operating Costs</v>
      </c>
      <c r="C385" s="556" t="str">
        <f>'Line Items'!D$2452</f>
        <v>Other Operating Costs: Administrative Costs &amp; Other</v>
      </c>
      <c r="D385" s="139" t="str">
        <f>'Other Opex'!D284</f>
        <v>Group Management Charges</v>
      </c>
      <c r="E385" s="102"/>
      <c r="F385" s="140" t="str">
        <f>'Other Opex'!F284</f>
        <v>£000</v>
      </c>
      <c r="G385" s="103">
        <f>'Other Opex'!G284</f>
        <v>0</v>
      </c>
      <c r="H385" s="103">
        <f>'Other Opex'!H284</f>
        <v>0</v>
      </c>
      <c r="I385" s="103">
        <f>'Other Opex'!I284</f>
        <v>0</v>
      </c>
      <c r="J385" s="103">
        <f>'Other Opex'!J284</f>
        <v>0</v>
      </c>
      <c r="K385" s="103">
        <f>'Other Opex'!K284</f>
        <v>0</v>
      </c>
      <c r="L385" s="103">
        <f>'Other Opex'!L284</f>
        <v>0</v>
      </c>
      <c r="M385" s="103">
        <f>'Other Opex'!M284</f>
        <v>0</v>
      </c>
      <c r="N385" s="103">
        <f>'Other Opex'!N284</f>
        <v>0</v>
      </c>
      <c r="O385" s="103">
        <f>'Other Opex'!O284</f>
        <v>0</v>
      </c>
      <c r="P385" s="103">
        <f>'Other Opex'!P284</f>
        <v>0</v>
      </c>
      <c r="Q385" s="103">
        <f>'Other Opex'!Q284</f>
        <v>0</v>
      </c>
      <c r="R385" s="103">
        <f>'Other Opex'!R284</f>
        <v>0</v>
      </c>
      <c r="S385" s="103">
        <f>'Other Opex'!S284</f>
        <v>0</v>
      </c>
      <c r="T385" s="103">
        <f>'Other Opex'!T284</f>
        <v>0</v>
      </c>
      <c r="U385" s="103">
        <f>'Other Opex'!U284</f>
        <v>0</v>
      </c>
      <c r="V385" s="103">
        <f>'Other Opex'!V284</f>
        <v>0</v>
      </c>
      <c r="W385" s="103">
        <f>'Other Opex'!W284</f>
        <v>0</v>
      </c>
      <c r="X385" s="103">
        <f>'Other Opex'!X284</f>
        <v>0</v>
      </c>
      <c r="Y385" s="103">
        <f>'Other Opex'!Y284</f>
        <v>0</v>
      </c>
      <c r="Z385" s="103">
        <f>'Other Opex'!Z284</f>
        <v>0</v>
      </c>
      <c r="AA385" s="103">
        <f>'Other Opex'!AA284</f>
        <v>0</v>
      </c>
      <c r="AB385" s="103">
        <f>'Other Opex'!AB284</f>
        <v>0</v>
      </c>
      <c r="AC385" s="104">
        <f>'Other Opex'!AC284</f>
        <v>0</v>
      </c>
      <c r="AE385" s="105">
        <f>'Other Opex'!AE284</f>
        <v>0</v>
      </c>
      <c r="AG385" s="105">
        <f>'Other Opex'!AG284</f>
        <v>0</v>
      </c>
      <c r="AI385" s="105">
        <f>'Other Opex'!AI284</f>
        <v>0</v>
      </c>
    </row>
    <row r="386" spans="2:35" outlineLevel="1" x14ac:dyDescent="0.25">
      <c r="B386" s="556" t="str">
        <f>'Line Items'!D$2411</f>
        <v>Other Operating Costs</v>
      </c>
      <c r="C386" s="556" t="str">
        <f>'Line Items'!D$2452</f>
        <v>Other Operating Costs: Administrative Costs &amp; Other</v>
      </c>
      <c r="D386" s="139" t="str">
        <f>'Other Opex'!D285</f>
        <v>Health &amp; Safety</v>
      </c>
      <c r="E386" s="102"/>
      <c r="F386" s="140" t="str">
        <f>'Other Opex'!F285</f>
        <v>£000</v>
      </c>
      <c r="G386" s="103">
        <f>'Other Opex'!G285</f>
        <v>0</v>
      </c>
      <c r="H386" s="103">
        <f>'Other Opex'!H285</f>
        <v>0</v>
      </c>
      <c r="I386" s="103">
        <f>'Other Opex'!I285</f>
        <v>0</v>
      </c>
      <c r="J386" s="103">
        <f>'Other Opex'!J285</f>
        <v>0</v>
      </c>
      <c r="K386" s="103">
        <f>'Other Opex'!K285</f>
        <v>0</v>
      </c>
      <c r="L386" s="103">
        <f>'Other Opex'!L285</f>
        <v>0</v>
      </c>
      <c r="M386" s="103">
        <f>'Other Opex'!M285</f>
        <v>0</v>
      </c>
      <c r="N386" s="103">
        <f>'Other Opex'!N285</f>
        <v>0</v>
      </c>
      <c r="O386" s="103">
        <f>'Other Opex'!O285</f>
        <v>0</v>
      </c>
      <c r="P386" s="103">
        <f>'Other Opex'!P285</f>
        <v>0</v>
      </c>
      <c r="Q386" s="103">
        <f>'Other Opex'!Q285</f>
        <v>0</v>
      </c>
      <c r="R386" s="103">
        <f>'Other Opex'!R285</f>
        <v>0</v>
      </c>
      <c r="S386" s="103">
        <f>'Other Opex'!S285</f>
        <v>0</v>
      </c>
      <c r="T386" s="103">
        <f>'Other Opex'!T285</f>
        <v>0</v>
      </c>
      <c r="U386" s="103">
        <f>'Other Opex'!U285</f>
        <v>0</v>
      </c>
      <c r="V386" s="103">
        <f>'Other Opex'!V285</f>
        <v>0</v>
      </c>
      <c r="W386" s="103">
        <f>'Other Opex'!W285</f>
        <v>0</v>
      </c>
      <c r="X386" s="103">
        <f>'Other Opex'!X285</f>
        <v>0</v>
      </c>
      <c r="Y386" s="103">
        <f>'Other Opex'!Y285</f>
        <v>0</v>
      </c>
      <c r="Z386" s="103">
        <f>'Other Opex'!Z285</f>
        <v>0</v>
      </c>
      <c r="AA386" s="103">
        <f>'Other Opex'!AA285</f>
        <v>0</v>
      </c>
      <c r="AB386" s="103">
        <f>'Other Opex'!AB285</f>
        <v>0</v>
      </c>
      <c r="AC386" s="104">
        <f>'Other Opex'!AC285</f>
        <v>0</v>
      </c>
      <c r="AE386" s="105">
        <f>'Other Opex'!AE285</f>
        <v>0</v>
      </c>
      <c r="AG386" s="105">
        <f>'Other Opex'!AG285</f>
        <v>0</v>
      </c>
      <c r="AI386" s="105">
        <f>'Other Opex'!AI285</f>
        <v>0</v>
      </c>
    </row>
    <row r="387" spans="2:35" outlineLevel="1" x14ac:dyDescent="0.25">
      <c r="B387" s="556" t="str">
        <f>'Line Items'!D$2411</f>
        <v>Other Operating Costs</v>
      </c>
      <c r="C387" s="556" t="str">
        <f>'Line Items'!D$2452</f>
        <v>Other Operating Costs: Administrative Costs &amp; Other</v>
      </c>
      <c r="D387" s="139" t="str">
        <f>'Other Opex'!D286</f>
        <v>Electrical Equipment</v>
      </c>
      <c r="E387" s="102"/>
      <c r="F387" s="140" t="str">
        <f>'Other Opex'!F286</f>
        <v>£000</v>
      </c>
      <c r="G387" s="103">
        <f>'Other Opex'!G286</f>
        <v>0</v>
      </c>
      <c r="H387" s="103">
        <f>'Other Opex'!H286</f>
        <v>0</v>
      </c>
      <c r="I387" s="103">
        <f>'Other Opex'!I286</f>
        <v>0</v>
      </c>
      <c r="J387" s="103">
        <f>'Other Opex'!J286</f>
        <v>0</v>
      </c>
      <c r="K387" s="103">
        <f>'Other Opex'!K286</f>
        <v>0</v>
      </c>
      <c r="L387" s="103">
        <f>'Other Opex'!L286</f>
        <v>0</v>
      </c>
      <c r="M387" s="103">
        <f>'Other Opex'!M286</f>
        <v>0</v>
      </c>
      <c r="N387" s="103">
        <f>'Other Opex'!N286</f>
        <v>0</v>
      </c>
      <c r="O387" s="103">
        <f>'Other Opex'!O286</f>
        <v>0</v>
      </c>
      <c r="P387" s="103">
        <f>'Other Opex'!P286</f>
        <v>0</v>
      </c>
      <c r="Q387" s="103">
        <f>'Other Opex'!Q286</f>
        <v>0</v>
      </c>
      <c r="R387" s="103">
        <f>'Other Opex'!R286</f>
        <v>0</v>
      </c>
      <c r="S387" s="103">
        <f>'Other Opex'!S286</f>
        <v>0</v>
      </c>
      <c r="T387" s="103">
        <f>'Other Opex'!T286</f>
        <v>0</v>
      </c>
      <c r="U387" s="103">
        <f>'Other Opex'!U286</f>
        <v>0</v>
      </c>
      <c r="V387" s="103">
        <f>'Other Opex'!V286</f>
        <v>0</v>
      </c>
      <c r="W387" s="103">
        <f>'Other Opex'!W286</f>
        <v>0</v>
      </c>
      <c r="X387" s="103">
        <f>'Other Opex'!X286</f>
        <v>0</v>
      </c>
      <c r="Y387" s="103">
        <f>'Other Opex'!Y286</f>
        <v>0</v>
      </c>
      <c r="Z387" s="103">
        <f>'Other Opex'!Z286</f>
        <v>0</v>
      </c>
      <c r="AA387" s="103">
        <f>'Other Opex'!AA286</f>
        <v>0</v>
      </c>
      <c r="AB387" s="103">
        <f>'Other Opex'!AB286</f>
        <v>0</v>
      </c>
      <c r="AC387" s="104">
        <f>'Other Opex'!AC286</f>
        <v>0</v>
      </c>
      <c r="AE387" s="105">
        <f>'Other Opex'!AE286</f>
        <v>0</v>
      </c>
      <c r="AG387" s="105">
        <f>'Other Opex'!AG286</f>
        <v>0</v>
      </c>
      <c r="AI387" s="105">
        <f>'Other Opex'!AI286</f>
        <v>0</v>
      </c>
    </row>
    <row r="388" spans="2:35" outlineLevel="1" x14ac:dyDescent="0.25">
      <c r="B388" s="556" t="str">
        <f>'Line Items'!D$2411</f>
        <v>Other Operating Costs</v>
      </c>
      <c r="C388" s="556" t="str">
        <f>'Line Items'!D$2452</f>
        <v>Other Operating Costs: Administrative Costs &amp; Other</v>
      </c>
      <c r="D388" s="139" t="str">
        <f>'Other Opex'!D287</f>
        <v>Mobilisation and Transition Costs</v>
      </c>
      <c r="E388" s="102"/>
      <c r="F388" s="140" t="str">
        <f>'Other Opex'!F287</f>
        <v>£000</v>
      </c>
      <c r="G388" s="103">
        <f>'Other Opex'!G287</f>
        <v>0</v>
      </c>
      <c r="H388" s="103">
        <f>'Other Opex'!H287</f>
        <v>0</v>
      </c>
      <c r="I388" s="103">
        <f>'Other Opex'!I287</f>
        <v>0</v>
      </c>
      <c r="J388" s="103">
        <f>'Other Opex'!J287</f>
        <v>0</v>
      </c>
      <c r="K388" s="103">
        <f>'Other Opex'!K287</f>
        <v>0</v>
      </c>
      <c r="L388" s="103">
        <f>'Other Opex'!L287</f>
        <v>0</v>
      </c>
      <c r="M388" s="103">
        <f>'Other Opex'!M287</f>
        <v>0</v>
      </c>
      <c r="N388" s="103">
        <f>'Other Opex'!N287</f>
        <v>0</v>
      </c>
      <c r="O388" s="103">
        <f>'Other Opex'!O287</f>
        <v>0</v>
      </c>
      <c r="P388" s="103">
        <f>'Other Opex'!P287</f>
        <v>0</v>
      </c>
      <c r="Q388" s="103">
        <f>'Other Opex'!Q287</f>
        <v>0</v>
      </c>
      <c r="R388" s="103">
        <f>'Other Opex'!R287</f>
        <v>0</v>
      </c>
      <c r="S388" s="103">
        <f>'Other Opex'!S287</f>
        <v>0</v>
      </c>
      <c r="T388" s="103">
        <f>'Other Opex'!T287</f>
        <v>0</v>
      </c>
      <c r="U388" s="103">
        <f>'Other Opex'!U287</f>
        <v>0</v>
      </c>
      <c r="V388" s="103">
        <f>'Other Opex'!V287</f>
        <v>0</v>
      </c>
      <c r="W388" s="103">
        <f>'Other Opex'!W287</f>
        <v>0</v>
      </c>
      <c r="X388" s="103">
        <f>'Other Opex'!X287</f>
        <v>0</v>
      </c>
      <c r="Y388" s="103">
        <f>'Other Opex'!Y287</f>
        <v>0</v>
      </c>
      <c r="Z388" s="103">
        <f>'Other Opex'!Z287</f>
        <v>0</v>
      </c>
      <c r="AA388" s="103">
        <f>'Other Opex'!AA287</f>
        <v>0</v>
      </c>
      <c r="AB388" s="103">
        <f>'Other Opex'!AB287</f>
        <v>0</v>
      </c>
      <c r="AC388" s="104">
        <f>'Other Opex'!AC287</f>
        <v>0</v>
      </c>
      <c r="AE388" s="105">
        <f>'Other Opex'!AE287</f>
        <v>0</v>
      </c>
      <c r="AG388" s="105">
        <f>'Other Opex'!AG287</f>
        <v>0</v>
      </c>
      <c r="AI388" s="105">
        <f>'Other Opex'!AI287</f>
        <v>0</v>
      </c>
    </row>
    <row r="389" spans="2:35" outlineLevel="1" x14ac:dyDescent="0.25">
      <c r="B389" s="556" t="str">
        <f>'Line Items'!D$2411</f>
        <v>Other Operating Costs</v>
      </c>
      <c r="C389" s="556" t="str">
        <f>'Line Items'!D$2452</f>
        <v>Other Operating Costs: Administrative Costs &amp; Other</v>
      </c>
      <c r="D389" s="139" t="str">
        <f>'Other Opex'!D288</f>
        <v>Fines and Similar Charges</v>
      </c>
      <c r="E389" s="102"/>
      <c r="F389" s="140" t="str">
        <f>'Other Opex'!F288</f>
        <v>£000</v>
      </c>
      <c r="G389" s="103">
        <f>'Other Opex'!G288</f>
        <v>0</v>
      </c>
      <c r="H389" s="103">
        <f>'Other Opex'!H288</f>
        <v>0</v>
      </c>
      <c r="I389" s="103">
        <f>'Other Opex'!I288</f>
        <v>0</v>
      </c>
      <c r="J389" s="103">
        <f>'Other Opex'!J288</f>
        <v>0</v>
      </c>
      <c r="K389" s="103">
        <f>'Other Opex'!K288</f>
        <v>0</v>
      </c>
      <c r="L389" s="103">
        <f>'Other Opex'!L288</f>
        <v>0</v>
      </c>
      <c r="M389" s="103">
        <f>'Other Opex'!M288</f>
        <v>0</v>
      </c>
      <c r="N389" s="103">
        <f>'Other Opex'!N288</f>
        <v>0</v>
      </c>
      <c r="O389" s="103">
        <f>'Other Opex'!O288</f>
        <v>0</v>
      </c>
      <c r="P389" s="103">
        <f>'Other Opex'!P288</f>
        <v>0</v>
      </c>
      <c r="Q389" s="103">
        <f>'Other Opex'!Q288</f>
        <v>0</v>
      </c>
      <c r="R389" s="103">
        <f>'Other Opex'!R288</f>
        <v>0</v>
      </c>
      <c r="S389" s="103">
        <f>'Other Opex'!S288</f>
        <v>0</v>
      </c>
      <c r="T389" s="103">
        <f>'Other Opex'!T288</f>
        <v>0</v>
      </c>
      <c r="U389" s="103">
        <f>'Other Opex'!U288</f>
        <v>0</v>
      </c>
      <c r="V389" s="103">
        <f>'Other Opex'!V288</f>
        <v>0</v>
      </c>
      <c r="W389" s="103">
        <f>'Other Opex'!W288</f>
        <v>0</v>
      </c>
      <c r="X389" s="103">
        <f>'Other Opex'!X288</f>
        <v>0</v>
      </c>
      <c r="Y389" s="103">
        <f>'Other Opex'!Y288</f>
        <v>0</v>
      </c>
      <c r="Z389" s="103">
        <f>'Other Opex'!Z288</f>
        <v>0</v>
      </c>
      <c r="AA389" s="103">
        <f>'Other Opex'!AA288</f>
        <v>0</v>
      </c>
      <c r="AB389" s="103">
        <f>'Other Opex'!AB288</f>
        <v>0</v>
      </c>
      <c r="AC389" s="104">
        <f>'Other Opex'!AC288</f>
        <v>0</v>
      </c>
      <c r="AE389" s="105">
        <f>'Other Opex'!AE288</f>
        <v>0</v>
      </c>
      <c r="AG389" s="105">
        <f>'Other Opex'!AG288</f>
        <v>0</v>
      </c>
      <c r="AI389" s="105">
        <f>'Other Opex'!AI288</f>
        <v>0</v>
      </c>
    </row>
    <row r="390" spans="2:35" outlineLevel="1" x14ac:dyDescent="0.25">
      <c r="B390" s="556" t="str">
        <f>'Line Items'!D$2411</f>
        <v>Other Operating Costs</v>
      </c>
      <c r="C390" s="556" t="str">
        <f>'Line Items'!D$2452</f>
        <v>Other Operating Costs: Administrative Costs &amp; Other</v>
      </c>
      <c r="D390" s="139" t="str">
        <f>'Other Opex'!D289</f>
        <v>Penalty Fares Service</v>
      </c>
      <c r="E390" s="102"/>
      <c r="F390" s="140" t="str">
        <f>'Other Opex'!F289</f>
        <v>£000</v>
      </c>
      <c r="G390" s="103">
        <f>'Other Opex'!G289</f>
        <v>0</v>
      </c>
      <c r="H390" s="103">
        <f>'Other Opex'!H289</f>
        <v>0</v>
      </c>
      <c r="I390" s="103">
        <f>'Other Opex'!I289</f>
        <v>0</v>
      </c>
      <c r="J390" s="103">
        <f>'Other Opex'!J289</f>
        <v>0</v>
      </c>
      <c r="K390" s="103">
        <f>'Other Opex'!K289</f>
        <v>0</v>
      </c>
      <c r="L390" s="103">
        <f>'Other Opex'!L289</f>
        <v>0</v>
      </c>
      <c r="M390" s="103">
        <f>'Other Opex'!M289</f>
        <v>0</v>
      </c>
      <c r="N390" s="103">
        <f>'Other Opex'!N289</f>
        <v>0</v>
      </c>
      <c r="O390" s="103">
        <f>'Other Opex'!O289</f>
        <v>0</v>
      </c>
      <c r="P390" s="103">
        <f>'Other Opex'!P289</f>
        <v>0</v>
      </c>
      <c r="Q390" s="103">
        <f>'Other Opex'!Q289</f>
        <v>0</v>
      </c>
      <c r="R390" s="103">
        <f>'Other Opex'!R289</f>
        <v>0</v>
      </c>
      <c r="S390" s="103">
        <f>'Other Opex'!S289</f>
        <v>0</v>
      </c>
      <c r="T390" s="103">
        <f>'Other Opex'!T289</f>
        <v>0</v>
      </c>
      <c r="U390" s="103">
        <f>'Other Opex'!U289</f>
        <v>0</v>
      </c>
      <c r="V390" s="103">
        <f>'Other Opex'!V289</f>
        <v>0</v>
      </c>
      <c r="W390" s="103">
        <f>'Other Opex'!W289</f>
        <v>0</v>
      </c>
      <c r="X390" s="103">
        <f>'Other Opex'!X289</f>
        <v>0</v>
      </c>
      <c r="Y390" s="103">
        <f>'Other Opex'!Y289</f>
        <v>0</v>
      </c>
      <c r="Z390" s="103">
        <f>'Other Opex'!Z289</f>
        <v>0</v>
      </c>
      <c r="AA390" s="103">
        <f>'Other Opex'!AA289</f>
        <v>0</v>
      </c>
      <c r="AB390" s="103">
        <f>'Other Opex'!AB289</f>
        <v>0</v>
      </c>
      <c r="AC390" s="104">
        <f>'Other Opex'!AC289</f>
        <v>0</v>
      </c>
      <c r="AE390" s="105">
        <f>'Other Opex'!AE289</f>
        <v>0</v>
      </c>
      <c r="AG390" s="105">
        <f>'Other Opex'!AG289</f>
        <v>0</v>
      </c>
      <c r="AI390" s="105">
        <f>'Other Opex'!AI289</f>
        <v>0</v>
      </c>
    </row>
    <row r="391" spans="2:35" outlineLevel="1" x14ac:dyDescent="0.25">
      <c r="B391" s="556" t="str">
        <f>'Line Items'!D$2411</f>
        <v>Other Operating Costs</v>
      </c>
      <c r="C391" s="556" t="str">
        <f>'Line Items'!D$2452</f>
        <v>Other Operating Costs: Administrative Costs &amp; Other</v>
      </c>
      <c r="D391" s="139" t="str">
        <f>'Other Opex'!D290</f>
        <v>Secure Carrier Charges</v>
      </c>
      <c r="E391" s="102"/>
      <c r="F391" s="140" t="str">
        <f>'Other Opex'!F290</f>
        <v>£000</v>
      </c>
      <c r="G391" s="103">
        <f>'Other Opex'!G290</f>
        <v>0</v>
      </c>
      <c r="H391" s="103">
        <f>'Other Opex'!H290</f>
        <v>0</v>
      </c>
      <c r="I391" s="103">
        <f>'Other Opex'!I290</f>
        <v>0</v>
      </c>
      <c r="J391" s="103">
        <f>'Other Opex'!J290</f>
        <v>0</v>
      </c>
      <c r="K391" s="103">
        <f>'Other Opex'!K290</f>
        <v>0</v>
      </c>
      <c r="L391" s="103">
        <f>'Other Opex'!L290</f>
        <v>0</v>
      </c>
      <c r="M391" s="103">
        <f>'Other Opex'!M290</f>
        <v>0</v>
      </c>
      <c r="N391" s="103">
        <f>'Other Opex'!N290</f>
        <v>0</v>
      </c>
      <c r="O391" s="103">
        <f>'Other Opex'!O290</f>
        <v>0</v>
      </c>
      <c r="P391" s="103">
        <f>'Other Opex'!P290</f>
        <v>0</v>
      </c>
      <c r="Q391" s="103">
        <f>'Other Opex'!Q290</f>
        <v>0</v>
      </c>
      <c r="R391" s="103">
        <f>'Other Opex'!R290</f>
        <v>0</v>
      </c>
      <c r="S391" s="103">
        <f>'Other Opex'!S290</f>
        <v>0</v>
      </c>
      <c r="T391" s="103">
        <f>'Other Opex'!T290</f>
        <v>0</v>
      </c>
      <c r="U391" s="103">
        <f>'Other Opex'!U290</f>
        <v>0</v>
      </c>
      <c r="V391" s="103">
        <f>'Other Opex'!V290</f>
        <v>0</v>
      </c>
      <c r="W391" s="103">
        <f>'Other Opex'!W290</f>
        <v>0</v>
      </c>
      <c r="X391" s="103">
        <f>'Other Opex'!X290</f>
        <v>0</v>
      </c>
      <c r="Y391" s="103">
        <f>'Other Opex'!Y290</f>
        <v>0</v>
      </c>
      <c r="Z391" s="103">
        <f>'Other Opex'!Z290</f>
        <v>0</v>
      </c>
      <c r="AA391" s="103">
        <f>'Other Opex'!AA290</f>
        <v>0</v>
      </c>
      <c r="AB391" s="103">
        <f>'Other Opex'!AB290</f>
        <v>0</v>
      </c>
      <c r="AC391" s="104">
        <f>'Other Opex'!AC290</f>
        <v>0</v>
      </c>
      <c r="AE391" s="105">
        <f>'Other Opex'!AE290</f>
        <v>0</v>
      </c>
      <c r="AG391" s="105">
        <f>'Other Opex'!AG290</f>
        <v>0</v>
      </c>
      <c r="AI391" s="105">
        <f>'Other Opex'!AI290</f>
        <v>0</v>
      </c>
    </row>
    <row r="392" spans="2:35" outlineLevel="1" x14ac:dyDescent="0.25">
      <c r="B392" s="556" t="str">
        <f>'Line Items'!D$2411</f>
        <v>Other Operating Costs</v>
      </c>
      <c r="C392" s="556" t="str">
        <f>'Line Items'!D$2452</f>
        <v>Other Operating Costs: Administrative Costs &amp; Other</v>
      </c>
      <c r="D392" s="139" t="str">
        <f>'Other Opex'!D291</f>
        <v>Printed Tickets</v>
      </c>
      <c r="E392" s="102"/>
      <c r="F392" s="140" t="str">
        <f>'Other Opex'!F291</f>
        <v>£000</v>
      </c>
      <c r="G392" s="103">
        <f>'Other Opex'!G291</f>
        <v>0</v>
      </c>
      <c r="H392" s="103">
        <f>'Other Opex'!H291</f>
        <v>0</v>
      </c>
      <c r="I392" s="103">
        <f>'Other Opex'!I291</f>
        <v>0</v>
      </c>
      <c r="J392" s="103">
        <f>'Other Opex'!J291</f>
        <v>0</v>
      </c>
      <c r="K392" s="103">
        <f>'Other Opex'!K291</f>
        <v>0</v>
      </c>
      <c r="L392" s="103">
        <f>'Other Opex'!L291</f>
        <v>0</v>
      </c>
      <c r="M392" s="103">
        <f>'Other Opex'!M291</f>
        <v>0</v>
      </c>
      <c r="N392" s="103">
        <f>'Other Opex'!N291</f>
        <v>0</v>
      </c>
      <c r="O392" s="103">
        <f>'Other Opex'!O291</f>
        <v>0</v>
      </c>
      <c r="P392" s="103">
        <f>'Other Opex'!P291</f>
        <v>0</v>
      </c>
      <c r="Q392" s="103">
        <f>'Other Opex'!Q291</f>
        <v>0</v>
      </c>
      <c r="R392" s="103">
        <f>'Other Opex'!R291</f>
        <v>0</v>
      </c>
      <c r="S392" s="103">
        <f>'Other Opex'!S291</f>
        <v>0</v>
      </c>
      <c r="T392" s="103">
        <f>'Other Opex'!T291</f>
        <v>0</v>
      </c>
      <c r="U392" s="103">
        <f>'Other Opex'!U291</f>
        <v>0</v>
      </c>
      <c r="V392" s="103">
        <f>'Other Opex'!V291</f>
        <v>0</v>
      </c>
      <c r="W392" s="103">
        <f>'Other Opex'!W291</f>
        <v>0</v>
      </c>
      <c r="X392" s="103">
        <f>'Other Opex'!X291</f>
        <v>0</v>
      </c>
      <c r="Y392" s="103">
        <f>'Other Opex'!Y291</f>
        <v>0</v>
      </c>
      <c r="Z392" s="103">
        <f>'Other Opex'!Z291</f>
        <v>0</v>
      </c>
      <c r="AA392" s="103">
        <f>'Other Opex'!AA291</f>
        <v>0</v>
      </c>
      <c r="AB392" s="103">
        <f>'Other Opex'!AB291</f>
        <v>0</v>
      </c>
      <c r="AC392" s="104">
        <f>'Other Opex'!AC291</f>
        <v>0</v>
      </c>
      <c r="AE392" s="105">
        <f>'Other Opex'!AE291</f>
        <v>0</v>
      </c>
      <c r="AG392" s="105">
        <f>'Other Opex'!AG291</f>
        <v>0</v>
      </c>
      <c r="AI392" s="105">
        <f>'Other Opex'!AI291</f>
        <v>0</v>
      </c>
    </row>
    <row r="393" spans="2:35" outlineLevel="1" x14ac:dyDescent="0.25">
      <c r="B393" s="556" t="str">
        <f>'Line Items'!D$2411</f>
        <v>Other Operating Costs</v>
      </c>
      <c r="C393" s="556" t="str">
        <f>'Line Items'!D$2452</f>
        <v>Other Operating Costs: Administrative Costs &amp; Other</v>
      </c>
      <c r="D393" s="139" t="str">
        <f>'Other Opex'!D292</f>
        <v>Distribution costs</v>
      </c>
      <c r="E393" s="102"/>
      <c r="F393" s="140" t="str">
        <f>'Other Opex'!F292</f>
        <v>£000</v>
      </c>
      <c r="G393" s="103">
        <f>'Other Opex'!G292</f>
        <v>0</v>
      </c>
      <c r="H393" s="103">
        <f>'Other Opex'!H292</f>
        <v>0</v>
      </c>
      <c r="I393" s="103">
        <f>'Other Opex'!I292</f>
        <v>0</v>
      </c>
      <c r="J393" s="103">
        <f>'Other Opex'!J292</f>
        <v>0</v>
      </c>
      <c r="K393" s="103">
        <f>'Other Opex'!K292</f>
        <v>0</v>
      </c>
      <c r="L393" s="103">
        <f>'Other Opex'!L292</f>
        <v>0</v>
      </c>
      <c r="M393" s="103">
        <f>'Other Opex'!M292</f>
        <v>0</v>
      </c>
      <c r="N393" s="103">
        <f>'Other Opex'!N292</f>
        <v>0</v>
      </c>
      <c r="O393" s="103">
        <f>'Other Opex'!O292</f>
        <v>0</v>
      </c>
      <c r="P393" s="103">
        <f>'Other Opex'!P292</f>
        <v>0</v>
      </c>
      <c r="Q393" s="103">
        <f>'Other Opex'!Q292</f>
        <v>0</v>
      </c>
      <c r="R393" s="103">
        <f>'Other Opex'!R292</f>
        <v>0</v>
      </c>
      <c r="S393" s="103">
        <f>'Other Opex'!S292</f>
        <v>0</v>
      </c>
      <c r="T393" s="103">
        <f>'Other Opex'!T292</f>
        <v>0</v>
      </c>
      <c r="U393" s="103">
        <f>'Other Opex'!U292</f>
        <v>0</v>
      </c>
      <c r="V393" s="103">
        <f>'Other Opex'!V292</f>
        <v>0</v>
      </c>
      <c r="W393" s="103">
        <f>'Other Opex'!W292</f>
        <v>0</v>
      </c>
      <c r="X393" s="103">
        <f>'Other Opex'!X292</f>
        <v>0</v>
      </c>
      <c r="Y393" s="103">
        <f>'Other Opex'!Y292</f>
        <v>0</v>
      </c>
      <c r="Z393" s="103">
        <f>'Other Opex'!Z292</f>
        <v>0</v>
      </c>
      <c r="AA393" s="103">
        <f>'Other Opex'!AA292</f>
        <v>0</v>
      </c>
      <c r="AB393" s="103">
        <f>'Other Opex'!AB292</f>
        <v>0</v>
      </c>
      <c r="AC393" s="104">
        <f>'Other Opex'!AC292</f>
        <v>0</v>
      </c>
      <c r="AE393" s="105">
        <f>'Other Opex'!AE292</f>
        <v>0</v>
      </c>
      <c r="AG393" s="105">
        <f>'Other Opex'!AG292</f>
        <v>0</v>
      </c>
      <c r="AI393" s="105">
        <f>'Other Opex'!AI292</f>
        <v>0</v>
      </c>
    </row>
    <row r="394" spans="2:35" outlineLevel="1" x14ac:dyDescent="0.25">
      <c r="B394" s="556" t="str">
        <f>'Line Items'!D$2411</f>
        <v>Other Operating Costs</v>
      </c>
      <c r="C394" s="556" t="str">
        <f>'Line Items'!D$2452</f>
        <v>Other Operating Costs: Administrative Costs &amp; Other</v>
      </c>
      <c r="D394" s="139" t="str">
        <f>'Other Opex'!D293</f>
        <v>Customer service centre costs</v>
      </c>
      <c r="E394" s="102"/>
      <c r="F394" s="140" t="str">
        <f>'Other Opex'!F293</f>
        <v>£000</v>
      </c>
      <c r="G394" s="103">
        <f>'Other Opex'!G293</f>
        <v>0</v>
      </c>
      <c r="H394" s="103">
        <f>'Other Opex'!H293</f>
        <v>0</v>
      </c>
      <c r="I394" s="103">
        <f>'Other Opex'!I293</f>
        <v>0</v>
      </c>
      <c r="J394" s="103">
        <f>'Other Opex'!J293</f>
        <v>0</v>
      </c>
      <c r="K394" s="103">
        <f>'Other Opex'!K293</f>
        <v>0</v>
      </c>
      <c r="L394" s="103">
        <f>'Other Opex'!L293</f>
        <v>0</v>
      </c>
      <c r="M394" s="103">
        <f>'Other Opex'!M293</f>
        <v>0</v>
      </c>
      <c r="N394" s="103">
        <f>'Other Opex'!N293</f>
        <v>0</v>
      </c>
      <c r="O394" s="103">
        <f>'Other Opex'!O293</f>
        <v>0</v>
      </c>
      <c r="P394" s="103">
        <f>'Other Opex'!P293</f>
        <v>0</v>
      </c>
      <c r="Q394" s="103">
        <f>'Other Opex'!Q293</f>
        <v>0</v>
      </c>
      <c r="R394" s="103">
        <f>'Other Opex'!R293</f>
        <v>0</v>
      </c>
      <c r="S394" s="103">
        <f>'Other Opex'!S293</f>
        <v>0</v>
      </c>
      <c r="T394" s="103">
        <f>'Other Opex'!T293</f>
        <v>0</v>
      </c>
      <c r="U394" s="103">
        <f>'Other Opex'!U293</f>
        <v>0</v>
      </c>
      <c r="V394" s="103">
        <f>'Other Opex'!V293</f>
        <v>0</v>
      </c>
      <c r="W394" s="103">
        <f>'Other Opex'!W293</f>
        <v>0</v>
      </c>
      <c r="X394" s="103">
        <f>'Other Opex'!X293</f>
        <v>0</v>
      </c>
      <c r="Y394" s="103">
        <f>'Other Opex'!Y293</f>
        <v>0</v>
      </c>
      <c r="Z394" s="103">
        <f>'Other Opex'!Z293</f>
        <v>0</v>
      </c>
      <c r="AA394" s="103">
        <f>'Other Opex'!AA293</f>
        <v>0</v>
      </c>
      <c r="AB394" s="103">
        <f>'Other Opex'!AB293</f>
        <v>0</v>
      </c>
      <c r="AC394" s="104">
        <f>'Other Opex'!AC293</f>
        <v>0</v>
      </c>
      <c r="AE394" s="105">
        <f>'Other Opex'!AE293</f>
        <v>0</v>
      </c>
      <c r="AG394" s="105">
        <f>'Other Opex'!AG293</f>
        <v>0</v>
      </c>
      <c r="AI394" s="105">
        <f>'Other Opex'!AI293</f>
        <v>0</v>
      </c>
    </row>
    <row r="395" spans="2:35" outlineLevel="1" x14ac:dyDescent="0.25">
      <c r="B395" s="556" t="str">
        <f>'Line Items'!D$2411</f>
        <v>Other Operating Costs</v>
      </c>
      <c r="C395" s="556" t="str">
        <f>'Line Items'!D$2452</f>
        <v>Other Operating Costs: Administrative Costs &amp; Other</v>
      </c>
      <c r="D395" s="139" t="str">
        <f>'Other Opex'!D294</f>
        <v>[Administrative Costs &amp; Other Line 43]</v>
      </c>
      <c r="E395" s="102"/>
      <c r="F395" s="140" t="str">
        <f>'Other Opex'!F294</f>
        <v>£000</v>
      </c>
      <c r="G395" s="103">
        <f>'Other Opex'!G294</f>
        <v>0</v>
      </c>
      <c r="H395" s="103">
        <f>'Other Opex'!H294</f>
        <v>0</v>
      </c>
      <c r="I395" s="103">
        <f>'Other Opex'!I294</f>
        <v>0</v>
      </c>
      <c r="J395" s="103">
        <f>'Other Opex'!J294</f>
        <v>0</v>
      </c>
      <c r="K395" s="103">
        <f>'Other Opex'!K294</f>
        <v>0</v>
      </c>
      <c r="L395" s="103">
        <f>'Other Opex'!L294</f>
        <v>0</v>
      </c>
      <c r="M395" s="103">
        <f>'Other Opex'!M294</f>
        <v>0</v>
      </c>
      <c r="N395" s="103">
        <f>'Other Opex'!N294</f>
        <v>0</v>
      </c>
      <c r="O395" s="103">
        <f>'Other Opex'!O294</f>
        <v>0</v>
      </c>
      <c r="P395" s="103">
        <f>'Other Opex'!P294</f>
        <v>0</v>
      </c>
      <c r="Q395" s="103">
        <f>'Other Opex'!Q294</f>
        <v>0</v>
      </c>
      <c r="R395" s="103">
        <f>'Other Opex'!R294</f>
        <v>0</v>
      </c>
      <c r="S395" s="103">
        <f>'Other Opex'!S294</f>
        <v>0</v>
      </c>
      <c r="T395" s="103">
        <f>'Other Opex'!T294</f>
        <v>0</v>
      </c>
      <c r="U395" s="103">
        <f>'Other Opex'!U294</f>
        <v>0</v>
      </c>
      <c r="V395" s="103">
        <f>'Other Opex'!V294</f>
        <v>0</v>
      </c>
      <c r="W395" s="103">
        <f>'Other Opex'!W294</f>
        <v>0</v>
      </c>
      <c r="X395" s="103">
        <f>'Other Opex'!X294</f>
        <v>0</v>
      </c>
      <c r="Y395" s="103">
        <f>'Other Opex'!Y294</f>
        <v>0</v>
      </c>
      <c r="Z395" s="103">
        <f>'Other Opex'!Z294</f>
        <v>0</v>
      </c>
      <c r="AA395" s="103">
        <f>'Other Opex'!AA294</f>
        <v>0</v>
      </c>
      <c r="AB395" s="103">
        <f>'Other Opex'!AB294</f>
        <v>0</v>
      </c>
      <c r="AC395" s="104">
        <f>'Other Opex'!AC294</f>
        <v>0</v>
      </c>
      <c r="AE395" s="105">
        <f>'Other Opex'!AE294</f>
        <v>0</v>
      </c>
      <c r="AG395" s="105">
        <f>'Other Opex'!AG294</f>
        <v>0</v>
      </c>
      <c r="AI395" s="105">
        <f>'Other Opex'!AI294</f>
        <v>0</v>
      </c>
    </row>
    <row r="396" spans="2:35" outlineLevel="1" x14ac:dyDescent="0.25">
      <c r="B396" s="556" t="str">
        <f>'Line Items'!D$2411</f>
        <v>Other Operating Costs</v>
      </c>
      <c r="C396" s="556" t="str">
        <f>'Line Items'!D$2452</f>
        <v>Other Operating Costs: Administrative Costs &amp; Other</v>
      </c>
      <c r="D396" s="139" t="str">
        <f>'Other Opex'!D295</f>
        <v>[Administrative Costs &amp; Other Line 44]</v>
      </c>
      <c r="E396" s="102"/>
      <c r="F396" s="140" t="str">
        <f>'Other Opex'!F295</f>
        <v>£000</v>
      </c>
      <c r="G396" s="103">
        <f>'Other Opex'!G295</f>
        <v>0</v>
      </c>
      <c r="H396" s="103">
        <f>'Other Opex'!H295</f>
        <v>0</v>
      </c>
      <c r="I396" s="103">
        <f>'Other Opex'!I295</f>
        <v>0</v>
      </c>
      <c r="J396" s="103">
        <f>'Other Opex'!J295</f>
        <v>0</v>
      </c>
      <c r="K396" s="103">
        <f>'Other Opex'!K295</f>
        <v>0</v>
      </c>
      <c r="L396" s="103">
        <f>'Other Opex'!L295</f>
        <v>0</v>
      </c>
      <c r="M396" s="103">
        <f>'Other Opex'!M295</f>
        <v>0</v>
      </c>
      <c r="N396" s="103">
        <f>'Other Opex'!N295</f>
        <v>0</v>
      </c>
      <c r="O396" s="103">
        <f>'Other Opex'!O295</f>
        <v>0</v>
      </c>
      <c r="P396" s="103">
        <f>'Other Opex'!P295</f>
        <v>0</v>
      </c>
      <c r="Q396" s="103">
        <f>'Other Opex'!Q295</f>
        <v>0</v>
      </c>
      <c r="R396" s="103">
        <f>'Other Opex'!R295</f>
        <v>0</v>
      </c>
      <c r="S396" s="103">
        <f>'Other Opex'!S295</f>
        <v>0</v>
      </c>
      <c r="T396" s="103">
        <f>'Other Opex'!T295</f>
        <v>0</v>
      </c>
      <c r="U396" s="103">
        <f>'Other Opex'!U295</f>
        <v>0</v>
      </c>
      <c r="V396" s="103">
        <f>'Other Opex'!V295</f>
        <v>0</v>
      </c>
      <c r="W396" s="103">
        <f>'Other Opex'!W295</f>
        <v>0</v>
      </c>
      <c r="X396" s="103">
        <f>'Other Opex'!X295</f>
        <v>0</v>
      </c>
      <c r="Y396" s="103">
        <f>'Other Opex'!Y295</f>
        <v>0</v>
      </c>
      <c r="Z396" s="103">
        <f>'Other Opex'!Z295</f>
        <v>0</v>
      </c>
      <c r="AA396" s="103">
        <f>'Other Opex'!AA295</f>
        <v>0</v>
      </c>
      <c r="AB396" s="103">
        <f>'Other Opex'!AB295</f>
        <v>0</v>
      </c>
      <c r="AC396" s="104">
        <f>'Other Opex'!AC295</f>
        <v>0</v>
      </c>
      <c r="AE396" s="105">
        <f>'Other Opex'!AE295</f>
        <v>0</v>
      </c>
      <c r="AG396" s="105">
        <f>'Other Opex'!AG295</f>
        <v>0</v>
      </c>
      <c r="AI396" s="105">
        <f>'Other Opex'!AI295</f>
        <v>0</v>
      </c>
    </row>
    <row r="397" spans="2:35" outlineLevel="1" x14ac:dyDescent="0.25">
      <c r="B397" s="556" t="str">
        <f>'Line Items'!D$2411</f>
        <v>Other Operating Costs</v>
      </c>
      <c r="C397" s="556" t="str">
        <f>'Line Items'!D$2452</f>
        <v>Other Operating Costs: Administrative Costs &amp; Other</v>
      </c>
      <c r="D397" s="139" t="str">
        <f>'Other Opex'!D296</f>
        <v>[Administrative Costs &amp; Other Line 45]</v>
      </c>
      <c r="E397" s="102"/>
      <c r="F397" s="140" t="str">
        <f>'Other Opex'!F296</f>
        <v>£000</v>
      </c>
      <c r="G397" s="103">
        <f>'Other Opex'!G296</f>
        <v>0</v>
      </c>
      <c r="H397" s="103">
        <f>'Other Opex'!H296</f>
        <v>0</v>
      </c>
      <c r="I397" s="103">
        <f>'Other Opex'!I296</f>
        <v>0</v>
      </c>
      <c r="J397" s="103">
        <f>'Other Opex'!J296</f>
        <v>0</v>
      </c>
      <c r="K397" s="103">
        <f>'Other Opex'!K296</f>
        <v>0</v>
      </c>
      <c r="L397" s="103">
        <f>'Other Opex'!L296</f>
        <v>0</v>
      </c>
      <c r="M397" s="103">
        <f>'Other Opex'!M296</f>
        <v>0</v>
      </c>
      <c r="N397" s="103">
        <f>'Other Opex'!N296</f>
        <v>0</v>
      </c>
      <c r="O397" s="103">
        <f>'Other Opex'!O296</f>
        <v>0</v>
      </c>
      <c r="P397" s="103">
        <f>'Other Opex'!P296</f>
        <v>0</v>
      </c>
      <c r="Q397" s="103">
        <f>'Other Opex'!Q296</f>
        <v>0</v>
      </c>
      <c r="R397" s="103">
        <f>'Other Opex'!R296</f>
        <v>0</v>
      </c>
      <c r="S397" s="103">
        <f>'Other Opex'!S296</f>
        <v>0</v>
      </c>
      <c r="T397" s="103">
        <f>'Other Opex'!T296</f>
        <v>0</v>
      </c>
      <c r="U397" s="103">
        <f>'Other Opex'!U296</f>
        <v>0</v>
      </c>
      <c r="V397" s="103">
        <f>'Other Opex'!V296</f>
        <v>0</v>
      </c>
      <c r="W397" s="103">
        <f>'Other Opex'!W296</f>
        <v>0</v>
      </c>
      <c r="X397" s="103">
        <f>'Other Opex'!X296</f>
        <v>0</v>
      </c>
      <c r="Y397" s="103">
        <f>'Other Opex'!Y296</f>
        <v>0</v>
      </c>
      <c r="Z397" s="103">
        <f>'Other Opex'!Z296</f>
        <v>0</v>
      </c>
      <c r="AA397" s="103">
        <f>'Other Opex'!AA296</f>
        <v>0</v>
      </c>
      <c r="AB397" s="103">
        <f>'Other Opex'!AB296</f>
        <v>0</v>
      </c>
      <c r="AC397" s="104">
        <f>'Other Opex'!AC296</f>
        <v>0</v>
      </c>
      <c r="AE397" s="105">
        <f>'Other Opex'!AE296</f>
        <v>0</v>
      </c>
      <c r="AG397" s="105">
        <f>'Other Opex'!AG296</f>
        <v>0</v>
      </c>
      <c r="AI397" s="105">
        <f>'Other Opex'!AI296</f>
        <v>0</v>
      </c>
    </row>
    <row r="398" spans="2:35" outlineLevel="1" x14ac:dyDescent="0.25">
      <c r="B398" s="556" t="str">
        <f>'Line Items'!D$2411</f>
        <v>Other Operating Costs</v>
      </c>
      <c r="C398" s="556" t="str">
        <f>'Line Items'!D$2452</f>
        <v>Other Operating Costs: Administrative Costs &amp; Other</v>
      </c>
      <c r="D398" s="139" t="str">
        <f>'Other Opex'!D297</f>
        <v>[Administrative Costs &amp; Other Line 46]</v>
      </c>
      <c r="E398" s="102"/>
      <c r="F398" s="140" t="str">
        <f>'Other Opex'!F297</f>
        <v>£000</v>
      </c>
      <c r="G398" s="103">
        <f>'Other Opex'!G297</f>
        <v>0</v>
      </c>
      <c r="H398" s="103">
        <f>'Other Opex'!H297</f>
        <v>0</v>
      </c>
      <c r="I398" s="103">
        <f>'Other Opex'!I297</f>
        <v>0</v>
      </c>
      <c r="J398" s="103">
        <f>'Other Opex'!J297</f>
        <v>0</v>
      </c>
      <c r="K398" s="103">
        <f>'Other Opex'!K297</f>
        <v>0</v>
      </c>
      <c r="L398" s="103">
        <f>'Other Opex'!L297</f>
        <v>0</v>
      </c>
      <c r="M398" s="103">
        <f>'Other Opex'!M297</f>
        <v>0</v>
      </c>
      <c r="N398" s="103">
        <f>'Other Opex'!N297</f>
        <v>0</v>
      </c>
      <c r="O398" s="103">
        <f>'Other Opex'!O297</f>
        <v>0</v>
      </c>
      <c r="P398" s="103">
        <f>'Other Opex'!P297</f>
        <v>0</v>
      </c>
      <c r="Q398" s="103">
        <f>'Other Opex'!Q297</f>
        <v>0</v>
      </c>
      <c r="R398" s="103">
        <f>'Other Opex'!R297</f>
        <v>0</v>
      </c>
      <c r="S398" s="103">
        <f>'Other Opex'!S297</f>
        <v>0</v>
      </c>
      <c r="T398" s="103">
        <f>'Other Opex'!T297</f>
        <v>0</v>
      </c>
      <c r="U398" s="103">
        <f>'Other Opex'!U297</f>
        <v>0</v>
      </c>
      <c r="V398" s="103">
        <f>'Other Opex'!V297</f>
        <v>0</v>
      </c>
      <c r="W398" s="103">
        <f>'Other Opex'!W297</f>
        <v>0</v>
      </c>
      <c r="X398" s="103">
        <f>'Other Opex'!X297</f>
        <v>0</v>
      </c>
      <c r="Y398" s="103">
        <f>'Other Opex'!Y297</f>
        <v>0</v>
      </c>
      <c r="Z398" s="103">
        <f>'Other Opex'!Z297</f>
        <v>0</v>
      </c>
      <c r="AA398" s="103">
        <f>'Other Opex'!AA297</f>
        <v>0</v>
      </c>
      <c r="AB398" s="103">
        <f>'Other Opex'!AB297</f>
        <v>0</v>
      </c>
      <c r="AC398" s="104">
        <f>'Other Opex'!AC297</f>
        <v>0</v>
      </c>
      <c r="AE398" s="105">
        <f>'Other Opex'!AE297</f>
        <v>0</v>
      </c>
      <c r="AG398" s="105">
        <f>'Other Opex'!AG297</f>
        <v>0</v>
      </c>
      <c r="AI398" s="105">
        <f>'Other Opex'!AI297</f>
        <v>0</v>
      </c>
    </row>
    <row r="399" spans="2:35" outlineLevel="1" x14ac:dyDescent="0.25">
      <c r="B399" s="556" t="str">
        <f>'Line Items'!D$2411</f>
        <v>Other Operating Costs</v>
      </c>
      <c r="C399" s="556" t="str">
        <f>'Line Items'!D$2452</f>
        <v>Other Operating Costs: Administrative Costs &amp; Other</v>
      </c>
      <c r="D399" s="139" t="str">
        <f>'Other Opex'!D298</f>
        <v>[Administrative Costs &amp; Other Line 47]</v>
      </c>
      <c r="E399" s="102"/>
      <c r="F399" s="140" t="str">
        <f>'Other Opex'!F298</f>
        <v>£000</v>
      </c>
      <c r="G399" s="103">
        <f>'Other Opex'!G298</f>
        <v>0</v>
      </c>
      <c r="H399" s="103">
        <f>'Other Opex'!H298</f>
        <v>0</v>
      </c>
      <c r="I399" s="103">
        <f>'Other Opex'!I298</f>
        <v>0</v>
      </c>
      <c r="J399" s="103">
        <f>'Other Opex'!J298</f>
        <v>0</v>
      </c>
      <c r="K399" s="103">
        <f>'Other Opex'!K298</f>
        <v>0</v>
      </c>
      <c r="L399" s="103">
        <f>'Other Opex'!L298</f>
        <v>0</v>
      </c>
      <c r="M399" s="103">
        <f>'Other Opex'!M298</f>
        <v>0</v>
      </c>
      <c r="N399" s="103">
        <f>'Other Opex'!N298</f>
        <v>0</v>
      </c>
      <c r="O399" s="103">
        <f>'Other Opex'!O298</f>
        <v>0</v>
      </c>
      <c r="P399" s="103">
        <f>'Other Opex'!P298</f>
        <v>0</v>
      </c>
      <c r="Q399" s="103">
        <f>'Other Opex'!Q298</f>
        <v>0</v>
      </c>
      <c r="R399" s="103">
        <f>'Other Opex'!R298</f>
        <v>0</v>
      </c>
      <c r="S399" s="103">
        <f>'Other Opex'!S298</f>
        <v>0</v>
      </c>
      <c r="T399" s="103">
        <f>'Other Opex'!T298</f>
        <v>0</v>
      </c>
      <c r="U399" s="103">
        <f>'Other Opex'!U298</f>
        <v>0</v>
      </c>
      <c r="V399" s="103">
        <f>'Other Opex'!V298</f>
        <v>0</v>
      </c>
      <c r="W399" s="103">
        <f>'Other Opex'!W298</f>
        <v>0</v>
      </c>
      <c r="X399" s="103">
        <f>'Other Opex'!X298</f>
        <v>0</v>
      </c>
      <c r="Y399" s="103">
        <f>'Other Opex'!Y298</f>
        <v>0</v>
      </c>
      <c r="Z399" s="103">
        <f>'Other Opex'!Z298</f>
        <v>0</v>
      </c>
      <c r="AA399" s="103">
        <f>'Other Opex'!AA298</f>
        <v>0</v>
      </c>
      <c r="AB399" s="103">
        <f>'Other Opex'!AB298</f>
        <v>0</v>
      </c>
      <c r="AC399" s="104">
        <f>'Other Opex'!AC298</f>
        <v>0</v>
      </c>
      <c r="AE399" s="105">
        <f>'Other Opex'!AE298</f>
        <v>0</v>
      </c>
      <c r="AG399" s="105">
        <f>'Other Opex'!AG298</f>
        <v>0</v>
      </c>
      <c r="AI399" s="105">
        <f>'Other Opex'!AI298</f>
        <v>0</v>
      </c>
    </row>
    <row r="400" spans="2:35" outlineLevel="1" x14ac:dyDescent="0.25">
      <c r="B400" s="556" t="str">
        <f>'Line Items'!D$2411</f>
        <v>Other Operating Costs</v>
      </c>
      <c r="C400" s="556" t="str">
        <f>'Line Items'!D$2452</f>
        <v>Other Operating Costs: Administrative Costs &amp; Other</v>
      </c>
      <c r="D400" s="139" t="str">
        <f>'Other Opex'!D299</f>
        <v>[Administrative Costs &amp; Other Line 48]</v>
      </c>
      <c r="E400" s="102"/>
      <c r="F400" s="140" t="str">
        <f>'Other Opex'!F299</f>
        <v>£000</v>
      </c>
      <c r="G400" s="103">
        <f>'Other Opex'!G299</f>
        <v>0</v>
      </c>
      <c r="H400" s="103">
        <f>'Other Opex'!H299</f>
        <v>0</v>
      </c>
      <c r="I400" s="103">
        <f>'Other Opex'!I299</f>
        <v>0</v>
      </c>
      <c r="J400" s="103">
        <f>'Other Opex'!J299</f>
        <v>0</v>
      </c>
      <c r="K400" s="103">
        <f>'Other Opex'!K299</f>
        <v>0</v>
      </c>
      <c r="L400" s="103">
        <f>'Other Opex'!L299</f>
        <v>0</v>
      </c>
      <c r="M400" s="103">
        <f>'Other Opex'!M299</f>
        <v>0</v>
      </c>
      <c r="N400" s="103">
        <f>'Other Opex'!N299</f>
        <v>0</v>
      </c>
      <c r="O400" s="103">
        <f>'Other Opex'!O299</f>
        <v>0</v>
      </c>
      <c r="P400" s="103">
        <f>'Other Opex'!P299</f>
        <v>0</v>
      </c>
      <c r="Q400" s="103">
        <f>'Other Opex'!Q299</f>
        <v>0</v>
      </c>
      <c r="R400" s="103">
        <f>'Other Opex'!R299</f>
        <v>0</v>
      </c>
      <c r="S400" s="103">
        <f>'Other Opex'!S299</f>
        <v>0</v>
      </c>
      <c r="T400" s="103">
        <f>'Other Opex'!T299</f>
        <v>0</v>
      </c>
      <c r="U400" s="103">
        <f>'Other Opex'!U299</f>
        <v>0</v>
      </c>
      <c r="V400" s="103">
        <f>'Other Opex'!V299</f>
        <v>0</v>
      </c>
      <c r="W400" s="103">
        <f>'Other Opex'!W299</f>
        <v>0</v>
      </c>
      <c r="X400" s="103">
        <f>'Other Opex'!X299</f>
        <v>0</v>
      </c>
      <c r="Y400" s="103">
        <f>'Other Opex'!Y299</f>
        <v>0</v>
      </c>
      <c r="Z400" s="103">
        <f>'Other Opex'!Z299</f>
        <v>0</v>
      </c>
      <c r="AA400" s="103">
        <f>'Other Opex'!AA299</f>
        <v>0</v>
      </c>
      <c r="AB400" s="103">
        <f>'Other Opex'!AB299</f>
        <v>0</v>
      </c>
      <c r="AC400" s="104">
        <f>'Other Opex'!AC299</f>
        <v>0</v>
      </c>
      <c r="AE400" s="105">
        <f>'Other Opex'!AE299</f>
        <v>0</v>
      </c>
      <c r="AG400" s="105">
        <f>'Other Opex'!AG299</f>
        <v>0</v>
      </c>
      <c r="AI400" s="105">
        <f>'Other Opex'!AI299</f>
        <v>0</v>
      </c>
    </row>
    <row r="401" spans="2:35" outlineLevel="1" x14ac:dyDescent="0.25">
      <c r="B401" s="556" t="str">
        <f>'Line Items'!D$2411</f>
        <v>Other Operating Costs</v>
      </c>
      <c r="C401" s="556" t="str">
        <f>'Line Items'!D$2452</f>
        <v>Other Operating Costs: Administrative Costs &amp; Other</v>
      </c>
      <c r="D401" s="139" t="str">
        <f>'Other Opex'!D300</f>
        <v>[Administrative Costs &amp; Other Line 49]</v>
      </c>
      <c r="E401" s="102"/>
      <c r="F401" s="140" t="str">
        <f>'Other Opex'!F300</f>
        <v>£000</v>
      </c>
      <c r="G401" s="103">
        <f>'Other Opex'!G300</f>
        <v>0</v>
      </c>
      <c r="H401" s="103">
        <f>'Other Opex'!H300</f>
        <v>0</v>
      </c>
      <c r="I401" s="103">
        <f>'Other Opex'!I300</f>
        <v>0</v>
      </c>
      <c r="J401" s="103">
        <f>'Other Opex'!J300</f>
        <v>0</v>
      </c>
      <c r="K401" s="103">
        <f>'Other Opex'!K300</f>
        <v>0</v>
      </c>
      <c r="L401" s="103">
        <f>'Other Opex'!L300</f>
        <v>0</v>
      </c>
      <c r="M401" s="103">
        <f>'Other Opex'!M300</f>
        <v>0</v>
      </c>
      <c r="N401" s="103">
        <f>'Other Opex'!N300</f>
        <v>0</v>
      </c>
      <c r="O401" s="103">
        <f>'Other Opex'!O300</f>
        <v>0</v>
      </c>
      <c r="P401" s="103">
        <f>'Other Opex'!P300</f>
        <v>0</v>
      </c>
      <c r="Q401" s="103">
        <f>'Other Opex'!Q300</f>
        <v>0</v>
      </c>
      <c r="R401" s="103">
        <f>'Other Opex'!R300</f>
        <v>0</v>
      </c>
      <c r="S401" s="103">
        <f>'Other Opex'!S300</f>
        <v>0</v>
      </c>
      <c r="T401" s="103">
        <f>'Other Opex'!T300</f>
        <v>0</v>
      </c>
      <c r="U401" s="103">
        <f>'Other Opex'!U300</f>
        <v>0</v>
      </c>
      <c r="V401" s="103">
        <f>'Other Opex'!V300</f>
        <v>0</v>
      </c>
      <c r="W401" s="103">
        <f>'Other Opex'!W300</f>
        <v>0</v>
      </c>
      <c r="X401" s="103">
        <f>'Other Opex'!X300</f>
        <v>0</v>
      </c>
      <c r="Y401" s="103">
        <f>'Other Opex'!Y300</f>
        <v>0</v>
      </c>
      <c r="Z401" s="103">
        <f>'Other Opex'!Z300</f>
        <v>0</v>
      </c>
      <c r="AA401" s="103">
        <f>'Other Opex'!AA300</f>
        <v>0</v>
      </c>
      <c r="AB401" s="103">
        <f>'Other Opex'!AB300</f>
        <v>0</v>
      </c>
      <c r="AC401" s="104">
        <f>'Other Opex'!AC300</f>
        <v>0</v>
      </c>
      <c r="AE401" s="105">
        <f>'Other Opex'!AE300</f>
        <v>0</v>
      </c>
      <c r="AG401" s="105">
        <f>'Other Opex'!AG300</f>
        <v>0</v>
      </c>
      <c r="AI401" s="105">
        <f>'Other Opex'!AI300</f>
        <v>0</v>
      </c>
    </row>
    <row r="402" spans="2:35" outlineLevel="1" x14ac:dyDescent="0.25">
      <c r="B402" s="556" t="str">
        <f>'Line Items'!D$2411</f>
        <v>Other Operating Costs</v>
      </c>
      <c r="C402" s="556" t="str">
        <f>'Line Items'!D$2452</f>
        <v>Other Operating Costs: Administrative Costs &amp; Other</v>
      </c>
      <c r="D402" s="139" t="str">
        <f>'Other Opex'!D301</f>
        <v>[Administrative Costs &amp; Other Line 50]</v>
      </c>
      <c r="E402" s="102"/>
      <c r="F402" s="140" t="str">
        <f>'Other Opex'!F301</f>
        <v>£000</v>
      </c>
      <c r="G402" s="103">
        <f>'Other Opex'!G301</f>
        <v>0</v>
      </c>
      <c r="H402" s="103">
        <f>'Other Opex'!H301</f>
        <v>0</v>
      </c>
      <c r="I402" s="103">
        <f>'Other Opex'!I301</f>
        <v>0</v>
      </c>
      <c r="J402" s="103">
        <f>'Other Opex'!J301</f>
        <v>0</v>
      </c>
      <c r="K402" s="103">
        <f>'Other Opex'!K301</f>
        <v>0</v>
      </c>
      <c r="L402" s="103">
        <f>'Other Opex'!L301</f>
        <v>0</v>
      </c>
      <c r="M402" s="103">
        <f>'Other Opex'!M301</f>
        <v>0</v>
      </c>
      <c r="N402" s="103">
        <f>'Other Opex'!N301</f>
        <v>0</v>
      </c>
      <c r="O402" s="103">
        <f>'Other Opex'!O301</f>
        <v>0</v>
      </c>
      <c r="P402" s="103">
        <f>'Other Opex'!P301</f>
        <v>0</v>
      </c>
      <c r="Q402" s="103">
        <f>'Other Opex'!Q301</f>
        <v>0</v>
      </c>
      <c r="R402" s="103">
        <f>'Other Opex'!R301</f>
        <v>0</v>
      </c>
      <c r="S402" s="103">
        <f>'Other Opex'!S301</f>
        <v>0</v>
      </c>
      <c r="T402" s="103">
        <f>'Other Opex'!T301</f>
        <v>0</v>
      </c>
      <c r="U402" s="103">
        <f>'Other Opex'!U301</f>
        <v>0</v>
      </c>
      <c r="V402" s="103">
        <f>'Other Opex'!V301</f>
        <v>0</v>
      </c>
      <c r="W402" s="103">
        <f>'Other Opex'!W301</f>
        <v>0</v>
      </c>
      <c r="X402" s="103">
        <f>'Other Opex'!X301</f>
        <v>0</v>
      </c>
      <c r="Y402" s="103">
        <f>'Other Opex'!Y301</f>
        <v>0</v>
      </c>
      <c r="Z402" s="103">
        <f>'Other Opex'!Z301</f>
        <v>0</v>
      </c>
      <c r="AA402" s="103">
        <f>'Other Opex'!AA301</f>
        <v>0</v>
      </c>
      <c r="AB402" s="103">
        <f>'Other Opex'!AB301</f>
        <v>0</v>
      </c>
      <c r="AC402" s="104">
        <f>'Other Opex'!AC301</f>
        <v>0</v>
      </c>
      <c r="AE402" s="105">
        <f>'Other Opex'!AE301</f>
        <v>0</v>
      </c>
      <c r="AG402" s="105">
        <f>'Other Opex'!AG301</f>
        <v>0</v>
      </c>
      <c r="AI402" s="105">
        <f>'Other Opex'!AI301</f>
        <v>0</v>
      </c>
    </row>
    <row r="403" spans="2:35" outlineLevel="1" x14ac:dyDescent="0.25">
      <c r="B403" s="556" t="str">
        <f>'Line Items'!D$2411</f>
        <v>Other Operating Costs</v>
      </c>
      <c r="C403" s="556" t="str">
        <f>'Line Items'!D$2452</f>
        <v>Other Operating Costs: Administrative Costs &amp; Other</v>
      </c>
      <c r="D403" s="139" t="str">
        <f>'Other Opex'!D302</f>
        <v>[Administrative Costs &amp; Other Line 51]</v>
      </c>
      <c r="E403" s="102"/>
      <c r="F403" s="140" t="str">
        <f>'Other Opex'!F302</f>
        <v>£000</v>
      </c>
      <c r="G403" s="103">
        <f>'Other Opex'!G302</f>
        <v>0</v>
      </c>
      <c r="H403" s="103">
        <f>'Other Opex'!H302</f>
        <v>0</v>
      </c>
      <c r="I403" s="103">
        <f>'Other Opex'!I302</f>
        <v>0</v>
      </c>
      <c r="J403" s="103">
        <f>'Other Opex'!J302</f>
        <v>0</v>
      </c>
      <c r="K403" s="103">
        <f>'Other Opex'!K302</f>
        <v>0</v>
      </c>
      <c r="L403" s="103">
        <f>'Other Opex'!L302</f>
        <v>0</v>
      </c>
      <c r="M403" s="103">
        <f>'Other Opex'!M302</f>
        <v>0</v>
      </c>
      <c r="N403" s="103">
        <f>'Other Opex'!N302</f>
        <v>0</v>
      </c>
      <c r="O403" s="103">
        <f>'Other Opex'!O302</f>
        <v>0</v>
      </c>
      <c r="P403" s="103">
        <f>'Other Opex'!P302</f>
        <v>0</v>
      </c>
      <c r="Q403" s="103">
        <f>'Other Opex'!Q302</f>
        <v>0</v>
      </c>
      <c r="R403" s="103">
        <f>'Other Opex'!R302</f>
        <v>0</v>
      </c>
      <c r="S403" s="103">
        <f>'Other Opex'!S302</f>
        <v>0</v>
      </c>
      <c r="T403" s="103">
        <f>'Other Opex'!T302</f>
        <v>0</v>
      </c>
      <c r="U403" s="103">
        <f>'Other Opex'!U302</f>
        <v>0</v>
      </c>
      <c r="V403" s="103">
        <f>'Other Opex'!V302</f>
        <v>0</v>
      </c>
      <c r="W403" s="103">
        <f>'Other Opex'!W302</f>
        <v>0</v>
      </c>
      <c r="X403" s="103">
        <f>'Other Opex'!X302</f>
        <v>0</v>
      </c>
      <c r="Y403" s="103">
        <f>'Other Opex'!Y302</f>
        <v>0</v>
      </c>
      <c r="Z403" s="103">
        <f>'Other Opex'!Z302</f>
        <v>0</v>
      </c>
      <c r="AA403" s="103">
        <f>'Other Opex'!AA302</f>
        <v>0</v>
      </c>
      <c r="AB403" s="103">
        <f>'Other Opex'!AB302</f>
        <v>0</v>
      </c>
      <c r="AC403" s="104">
        <f>'Other Opex'!AC302</f>
        <v>0</v>
      </c>
      <c r="AE403" s="105">
        <f>'Other Opex'!AE302</f>
        <v>0</v>
      </c>
      <c r="AG403" s="105">
        <f>'Other Opex'!AG302</f>
        <v>0</v>
      </c>
      <c r="AI403" s="105">
        <f>'Other Opex'!AI302</f>
        <v>0</v>
      </c>
    </row>
    <row r="404" spans="2:35" outlineLevel="1" x14ac:dyDescent="0.25">
      <c r="B404" s="556" t="str">
        <f>'Line Items'!D$2411</f>
        <v>Other Operating Costs</v>
      </c>
      <c r="C404" s="556" t="str">
        <f>'Line Items'!D$2452</f>
        <v>Other Operating Costs: Administrative Costs &amp; Other</v>
      </c>
      <c r="D404" s="139" t="str">
        <f>'Other Opex'!D303</f>
        <v>[Administrative Costs &amp; Other Line 52]</v>
      </c>
      <c r="E404" s="102"/>
      <c r="F404" s="140" t="str">
        <f>'Other Opex'!F303</f>
        <v>£000</v>
      </c>
      <c r="G404" s="103">
        <f>'Other Opex'!G303</f>
        <v>0</v>
      </c>
      <c r="H404" s="103">
        <f>'Other Opex'!H303</f>
        <v>0</v>
      </c>
      <c r="I404" s="103">
        <f>'Other Opex'!I303</f>
        <v>0</v>
      </c>
      <c r="J404" s="103">
        <f>'Other Opex'!J303</f>
        <v>0</v>
      </c>
      <c r="K404" s="103">
        <f>'Other Opex'!K303</f>
        <v>0</v>
      </c>
      <c r="L404" s="103">
        <f>'Other Opex'!L303</f>
        <v>0</v>
      </c>
      <c r="M404" s="103">
        <f>'Other Opex'!M303</f>
        <v>0</v>
      </c>
      <c r="N404" s="103">
        <f>'Other Opex'!N303</f>
        <v>0</v>
      </c>
      <c r="O404" s="103">
        <f>'Other Opex'!O303</f>
        <v>0</v>
      </c>
      <c r="P404" s="103">
        <f>'Other Opex'!P303</f>
        <v>0</v>
      </c>
      <c r="Q404" s="103">
        <f>'Other Opex'!Q303</f>
        <v>0</v>
      </c>
      <c r="R404" s="103">
        <f>'Other Opex'!R303</f>
        <v>0</v>
      </c>
      <c r="S404" s="103">
        <f>'Other Opex'!S303</f>
        <v>0</v>
      </c>
      <c r="T404" s="103">
        <f>'Other Opex'!T303</f>
        <v>0</v>
      </c>
      <c r="U404" s="103">
        <f>'Other Opex'!U303</f>
        <v>0</v>
      </c>
      <c r="V404" s="103">
        <f>'Other Opex'!V303</f>
        <v>0</v>
      </c>
      <c r="W404" s="103">
        <f>'Other Opex'!W303</f>
        <v>0</v>
      </c>
      <c r="X404" s="103">
        <f>'Other Opex'!X303</f>
        <v>0</v>
      </c>
      <c r="Y404" s="103">
        <f>'Other Opex'!Y303</f>
        <v>0</v>
      </c>
      <c r="Z404" s="103">
        <f>'Other Opex'!Z303</f>
        <v>0</v>
      </c>
      <c r="AA404" s="103">
        <f>'Other Opex'!AA303</f>
        <v>0</v>
      </c>
      <c r="AB404" s="103">
        <f>'Other Opex'!AB303</f>
        <v>0</v>
      </c>
      <c r="AC404" s="104">
        <f>'Other Opex'!AC303</f>
        <v>0</v>
      </c>
      <c r="AE404" s="105">
        <f>'Other Opex'!AE303</f>
        <v>0</v>
      </c>
      <c r="AG404" s="105">
        <f>'Other Opex'!AG303</f>
        <v>0</v>
      </c>
      <c r="AI404" s="105">
        <f>'Other Opex'!AI303</f>
        <v>0</v>
      </c>
    </row>
    <row r="405" spans="2:35" outlineLevel="1" x14ac:dyDescent="0.25">
      <c r="B405" s="556" t="str">
        <f>'Line Items'!D$2411</f>
        <v>Other Operating Costs</v>
      </c>
      <c r="C405" s="556" t="str">
        <f>'Line Items'!D$2452</f>
        <v>Other Operating Costs: Administrative Costs &amp; Other</v>
      </c>
      <c r="D405" s="139" t="str">
        <f>'Other Opex'!D304</f>
        <v>[Administrative Costs &amp; Other Line 53]</v>
      </c>
      <c r="E405" s="102"/>
      <c r="F405" s="140" t="str">
        <f>'Other Opex'!F304</f>
        <v>£000</v>
      </c>
      <c r="G405" s="103">
        <f>'Other Opex'!G304</f>
        <v>0</v>
      </c>
      <c r="H405" s="103">
        <f>'Other Opex'!H304</f>
        <v>0</v>
      </c>
      <c r="I405" s="103">
        <f>'Other Opex'!I304</f>
        <v>0</v>
      </c>
      <c r="J405" s="103">
        <f>'Other Opex'!J304</f>
        <v>0</v>
      </c>
      <c r="K405" s="103">
        <f>'Other Opex'!K304</f>
        <v>0</v>
      </c>
      <c r="L405" s="103">
        <f>'Other Opex'!L304</f>
        <v>0</v>
      </c>
      <c r="M405" s="103">
        <f>'Other Opex'!M304</f>
        <v>0</v>
      </c>
      <c r="N405" s="103">
        <f>'Other Opex'!N304</f>
        <v>0</v>
      </c>
      <c r="O405" s="103">
        <f>'Other Opex'!O304</f>
        <v>0</v>
      </c>
      <c r="P405" s="103">
        <f>'Other Opex'!P304</f>
        <v>0</v>
      </c>
      <c r="Q405" s="103">
        <f>'Other Opex'!Q304</f>
        <v>0</v>
      </c>
      <c r="R405" s="103">
        <f>'Other Opex'!R304</f>
        <v>0</v>
      </c>
      <c r="S405" s="103">
        <f>'Other Opex'!S304</f>
        <v>0</v>
      </c>
      <c r="T405" s="103">
        <f>'Other Opex'!T304</f>
        <v>0</v>
      </c>
      <c r="U405" s="103">
        <f>'Other Opex'!U304</f>
        <v>0</v>
      </c>
      <c r="V405" s="103">
        <f>'Other Opex'!V304</f>
        <v>0</v>
      </c>
      <c r="W405" s="103">
        <f>'Other Opex'!W304</f>
        <v>0</v>
      </c>
      <c r="X405" s="103">
        <f>'Other Opex'!X304</f>
        <v>0</v>
      </c>
      <c r="Y405" s="103">
        <f>'Other Opex'!Y304</f>
        <v>0</v>
      </c>
      <c r="Z405" s="103">
        <f>'Other Opex'!Z304</f>
        <v>0</v>
      </c>
      <c r="AA405" s="103">
        <f>'Other Opex'!AA304</f>
        <v>0</v>
      </c>
      <c r="AB405" s="103">
        <f>'Other Opex'!AB304</f>
        <v>0</v>
      </c>
      <c r="AC405" s="104">
        <f>'Other Opex'!AC304</f>
        <v>0</v>
      </c>
      <c r="AE405" s="105">
        <f>'Other Opex'!AE304</f>
        <v>0</v>
      </c>
      <c r="AG405" s="105">
        <f>'Other Opex'!AG304</f>
        <v>0</v>
      </c>
      <c r="AI405" s="105">
        <f>'Other Opex'!AI304</f>
        <v>0</v>
      </c>
    </row>
    <row r="406" spans="2:35" outlineLevel="1" x14ac:dyDescent="0.25">
      <c r="B406" s="556" t="str">
        <f>'Line Items'!D$2411</f>
        <v>Other Operating Costs</v>
      </c>
      <c r="C406" s="556" t="str">
        <f>'Line Items'!D$2452</f>
        <v>Other Operating Costs: Administrative Costs &amp; Other</v>
      </c>
      <c r="D406" s="570" t="str">
        <f>'Other Opex'!D305</f>
        <v>[Administrative Costs &amp; Other Line 54]</v>
      </c>
      <c r="E406" s="571"/>
      <c r="F406" s="572" t="str">
        <f>'Other Opex'!F305</f>
        <v>£000</v>
      </c>
      <c r="G406" s="573">
        <f>'Other Opex'!G305</f>
        <v>0</v>
      </c>
      <c r="H406" s="573">
        <f>'Other Opex'!H305</f>
        <v>0</v>
      </c>
      <c r="I406" s="573">
        <f>'Other Opex'!I305</f>
        <v>0</v>
      </c>
      <c r="J406" s="573">
        <f>'Other Opex'!J305</f>
        <v>0</v>
      </c>
      <c r="K406" s="573">
        <f>'Other Opex'!K305</f>
        <v>0</v>
      </c>
      <c r="L406" s="573">
        <f>'Other Opex'!L305</f>
        <v>0</v>
      </c>
      <c r="M406" s="573">
        <f>'Other Opex'!M305</f>
        <v>0</v>
      </c>
      <c r="N406" s="573">
        <f>'Other Opex'!N305</f>
        <v>0</v>
      </c>
      <c r="O406" s="573">
        <f>'Other Opex'!O305</f>
        <v>0</v>
      </c>
      <c r="P406" s="573">
        <f>'Other Opex'!P305</f>
        <v>0</v>
      </c>
      <c r="Q406" s="573">
        <f>'Other Opex'!Q305</f>
        <v>0</v>
      </c>
      <c r="R406" s="573">
        <f>'Other Opex'!R305</f>
        <v>0</v>
      </c>
      <c r="S406" s="573">
        <f>'Other Opex'!S305</f>
        <v>0</v>
      </c>
      <c r="T406" s="573">
        <f>'Other Opex'!T305</f>
        <v>0</v>
      </c>
      <c r="U406" s="573">
        <f>'Other Opex'!U305</f>
        <v>0</v>
      </c>
      <c r="V406" s="573">
        <f>'Other Opex'!V305</f>
        <v>0</v>
      </c>
      <c r="W406" s="573">
        <f>'Other Opex'!W305</f>
        <v>0</v>
      </c>
      <c r="X406" s="573">
        <f>'Other Opex'!X305</f>
        <v>0</v>
      </c>
      <c r="Y406" s="573">
        <f>'Other Opex'!Y305</f>
        <v>0</v>
      </c>
      <c r="Z406" s="573">
        <f>'Other Opex'!Z305</f>
        <v>0</v>
      </c>
      <c r="AA406" s="573">
        <f>'Other Opex'!AA305</f>
        <v>0</v>
      </c>
      <c r="AB406" s="573">
        <f>'Other Opex'!AB305</f>
        <v>0</v>
      </c>
      <c r="AC406" s="574">
        <f>'Other Opex'!AC305</f>
        <v>0</v>
      </c>
      <c r="AE406" s="575">
        <f>'Other Opex'!AE305</f>
        <v>0</v>
      </c>
      <c r="AG406" s="575">
        <f>'Other Opex'!AG305</f>
        <v>0</v>
      </c>
      <c r="AI406" s="575">
        <f>'Other Opex'!AI305</f>
        <v>0</v>
      </c>
    </row>
    <row r="407" spans="2:35" outlineLevel="1" x14ac:dyDescent="0.25">
      <c r="B407" s="556" t="str">
        <f>'Line Items'!D$2411</f>
        <v>Other Operating Costs</v>
      </c>
      <c r="C407" s="556" t="str">
        <f>'Line Items'!D$2453</f>
        <v>Other Operating Costs: Non-Cash Costs</v>
      </c>
      <c r="D407" s="139" t="str">
        <f>'Other Opex'!D311</f>
        <v>Amortisation</v>
      </c>
      <c r="E407" s="102"/>
      <c r="F407" s="140" t="str">
        <f>'Other Opex'!F311</f>
        <v>£000</v>
      </c>
      <c r="G407" s="103">
        <f>'Other Opex'!G311</f>
        <v>0</v>
      </c>
      <c r="H407" s="103">
        <f>'Other Opex'!H311</f>
        <v>0</v>
      </c>
      <c r="I407" s="103">
        <f>'Other Opex'!I311</f>
        <v>0</v>
      </c>
      <c r="J407" s="103">
        <f>'Other Opex'!J311</f>
        <v>0</v>
      </c>
      <c r="K407" s="103">
        <f>'Other Opex'!K311</f>
        <v>0</v>
      </c>
      <c r="L407" s="103">
        <f>'Other Opex'!L311</f>
        <v>0</v>
      </c>
      <c r="M407" s="103">
        <f>'Other Opex'!M311</f>
        <v>0</v>
      </c>
      <c r="N407" s="103">
        <f>'Other Opex'!N311</f>
        <v>0</v>
      </c>
      <c r="O407" s="103">
        <f>'Other Opex'!O311</f>
        <v>0</v>
      </c>
      <c r="P407" s="103">
        <f>'Other Opex'!P311</f>
        <v>0</v>
      </c>
      <c r="Q407" s="103">
        <f>'Other Opex'!Q311</f>
        <v>0</v>
      </c>
      <c r="R407" s="103">
        <f>'Other Opex'!R311</f>
        <v>0</v>
      </c>
      <c r="S407" s="103">
        <f>'Other Opex'!S311</f>
        <v>0</v>
      </c>
      <c r="T407" s="103">
        <f>'Other Opex'!T311</f>
        <v>0</v>
      </c>
      <c r="U407" s="103">
        <f>'Other Opex'!U311</f>
        <v>0</v>
      </c>
      <c r="V407" s="103">
        <f>'Other Opex'!V311</f>
        <v>0</v>
      </c>
      <c r="W407" s="103">
        <f>'Other Opex'!W311</f>
        <v>0</v>
      </c>
      <c r="X407" s="103">
        <f>'Other Opex'!X311</f>
        <v>0</v>
      </c>
      <c r="Y407" s="103">
        <f>'Other Opex'!Y311</f>
        <v>0</v>
      </c>
      <c r="Z407" s="103">
        <f>'Other Opex'!Z311</f>
        <v>0</v>
      </c>
      <c r="AA407" s="103">
        <f>'Other Opex'!AA311</f>
        <v>0</v>
      </c>
      <c r="AB407" s="103">
        <f>'Other Opex'!AB311</f>
        <v>0</v>
      </c>
      <c r="AC407" s="104">
        <f>'Other Opex'!AC311</f>
        <v>0</v>
      </c>
      <c r="AE407" s="105">
        <f>'Other Opex'!AE311</f>
        <v>0</v>
      </c>
      <c r="AG407" s="105">
        <f>'Other Opex'!AG311</f>
        <v>0</v>
      </c>
      <c r="AI407" s="105">
        <f>'Other Opex'!AI311</f>
        <v>0</v>
      </c>
    </row>
    <row r="408" spans="2:35" outlineLevel="1" x14ac:dyDescent="0.25">
      <c r="B408" s="556" t="str">
        <f>'Line Items'!D$2411</f>
        <v>Other Operating Costs</v>
      </c>
      <c r="C408" s="556" t="str">
        <f>'Line Items'!D$2453</f>
        <v>Other Operating Costs: Non-Cash Costs</v>
      </c>
      <c r="D408" s="139" t="str">
        <f>'Other Opex'!D312</f>
        <v>RoU Asset lease charge adjustment</v>
      </c>
      <c r="E408" s="102"/>
      <c r="F408" s="140" t="str">
        <f>'Other Opex'!F312</f>
        <v>£000</v>
      </c>
      <c r="G408" s="103">
        <f>'Other Opex'!G312</f>
        <v>0</v>
      </c>
      <c r="H408" s="103">
        <f>'Other Opex'!H312</f>
        <v>0</v>
      </c>
      <c r="I408" s="103">
        <f>'Other Opex'!I312</f>
        <v>0</v>
      </c>
      <c r="J408" s="103">
        <f>'Other Opex'!J312</f>
        <v>0</v>
      </c>
      <c r="K408" s="103">
        <f>'Other Opex'!K312</f>
        <v>0</v>
      </c>
      <c r="L408" s="103">
        <f>'Other Opex'!L312</f>
        <v>0</v>
      </c>
      <c r="M408" s="103">
        <f>'Other Opex'!M312</f>
        <v>0</v>
      </c>
      <c r="N408" s="103">
        <f>'Other Opex'!N312</f>
        <v>0</v>
      </c>
      <c r="O408" s="103">
        <f>'Other Opex'!O312</f>
        <v>0</v>
      </c>
      <c r="P408" s="103">
        <f>'Other Opex'!P312</f>
        <v>0</v>
      </c>
      <c r="Q408" s="103">
        <f>'Other Opex'!Q312</f>
        <v>0</v>
      </c>
      <c r="R408" s="103">
        <f>'Other Opex'!R312</f>
        <v>0</v>
      </c>
      <c r="S408" s="103">
        <f>'Other Opex'!S312</f>
        <v>0</v>
      </c>
      <c r="T408" s="103">
        <f>'Other Opex'!T312</f>
        <v>0</v>
      </c>
      <c r="U408" s="103">
        <f>'Other Opex'!U312</f>
        <v>0</v>
      </c>
      <c r="V408" s="103">
        <f>'Other Opex'!V312</f>
        <v>0</v>
      </c>
      <c r="W408" s="103">
        <f>'Other Opex'!W312</f>
        <v>0</v>
      </c>
      <c r="X408" s="103">
        <f>'Other Opex'!X312</f>
        <v>0</v>
      </c>
      <c r="Y408" s="103">
        <f>'Other Opex'!Y312</f>
        <v>0</v>
      </c>
      <c r="Z408" s="103">
        <f>'Other Opex'!Z312</f>
        <v>0</v>
      </c>
      <c r="AA408" s="103">
        <f>'Other Opex'!AA312</f>
        <v>0</v>
      </c>
      <c r="AB408" s="103">
        <f>'Other Opex'!AB312</f>
        <v>0</v>
      </c>
      <c r="AC408" s="104">
        <f>'Other Opex'!AC312</f>
        <v>0</v>
      </c>
      <c r="AE408" s="105">
        <f>'Other Opex'!AE312</f>
        <v>0</v>
      </c>
      <c r="AG408" s="105">
        <f>'Other Opex'!AG312</f>
        <v>0</v>
      </c>
      <c r="AI408" s="105">
        <f>'Other Opex'!AI312</f>
        <v>0</v>
      </c>
    </row>
    <row r="409" spans="2:35" outlineLevel="1" x14ac:dyDescent="0.25">
      <c r="B409" s="556" t="str">
        <f>'Line Items'!D$2411</f>
        <v>Other Operating Costs</v>
      </c>
      <c r="C409" s="556" t="str">
        <f>'Line Items'!D$2453</f>
        <v>Other Operating Costs: Non-Cash Costs</v>
      </c>
      <c r="D409" s="139" t="str">
        <f>'Other Opex'!D313</f>
        <v>RoU Asset amortisation charge</v>
      </c>
      <c r="E409" s="102"/>
      <c r="F409" s="140" t="str">
        <f>'Other Opex'!F313</f>
        <v>£000</v>
      </c>
      <c r="G409" s="103">
        <f>'Other Opex'!G313</f>
        <v>0</v>
      </c>
      <c r="H409" s="103">
        <f>'Other Opex'!H313</f>
        <v>0</v>
      </c>
      <c r="I409" s="103">
        <f>'Other Opex'!I313</f>
        <v>0</v>
      </c>
      <c r="J409" s="103">
        <f>'Other Opex'!J313</f>
        <v>0</v>
      </c>
      <c r="K409" s="103">
        <f>'Other Opex'!K313</f>
        <v>0</v>
      </c>
      <c r="L409" s="103">
        <f>'Other Opex'!L313</f>
        <v>0</v>
      </c>
      <c r="M409" s="103">
        <f>'Other Opex'!M313</f>
        <v>0</v>
      </c>
      <c r="N409" s="103">
        <f>'Other Opex'!N313</f>
        <v>0</v>
      </c>
      <c r="O409" s="103">
        <f>'Other Opex'!O313</f>
        <v>0</v>
      </c>
      <c r="P409" s="103">
        <f>'Other Opex'!P313</f>
        <v>0</v>
      </c>
      <c r="Q409" s="103">
        <f>'Other Opex'!Q313</f>
        <v>0</v>
      </c>
      <c r="R409" s="103">
        <f>'Other Opex'!R313</f>
        <v>0</v>
      </c>
      <c r="S409" s="103">
        <f>'Other Opex'!S313</f>
        <v>0</v>
      </c>
      <c r="T409" s="103">
        <f>'Other Opex'!T313</f>
        <v>0</v>
      </c>
      <c r="U409" s="103">
        <f>'Other Opex'!U313</f>
        <v>0</v>
      </c>
      <c r="V409" s="103">
        <f>'Other Opex'!V313</f>
        <v>0</v>
      </c>
      <c r="W409" s="103">
        <f>'Other Opex'!W313</f>
        <v>0</v>
      </c>
      <c r="X409" s="103">
        <f>'Other Opex'!X313</f>
        <v>0</v>
      </c>
      <c r="Y409" s="103">
        <f>'Other Opex'!Y313</f>
        <v>0</v>
      </c>
      <c r="Z409" s="103">
        <f>'Other Opex'!Z313</f>
        <v>0</v>
      </c>
      <c r="AA409" s="103">
        <f>'Other Opex'!AA313</f>
        <v>0</v>
      </c>
      <c r="AB409" s="103">
        <f>'Other Opex'!AB313</f>
        <v>0</v>
      </c>
      <c r="AC409" s="104">
        <f>'Other Opex'!AC313</f>
        <v>0</v>
      </c>
      <c r="AE409" s="105">
        <f>'Other Opex'!AE313</f>
        <v>0</v>
      </c>
      <c r="AG409" s="105">
        <f>'Other Opex'!AG313</f>
        <v>0</v>
      </c>
      <c r="AI409" s="105">
        <f>'Other Opex'!AI313</f>
        <v>0</v>
      </c>
    </row>
    <row r="410" spans="2:35" outlineLevel="1" x14ac:dyDescent="0.25">
      <c r="B410" s="556" t="str">
        <f>'Line Items'!D$2411</f>
        <v>Other Operating Costs</v>
      </c>
      <c r="C410" s="556" t="str">
        <f>'Line Items'!D$2453</f>
        <v>Other Operating Costs: Non-Cash Costs</v>
      </c>
      <c r="D410" s="111" t="str">
        <f>'Other Opex'!D315</f>
        <v>Total Depreciation</v>
      </c>
      <c r="E410" s="287"/>
      <c r="F410" s="150" t="str">
        <f>'Other Opex'!F315</f>
        <v>£000</v>
      </c>
      <c r="G410" s="113">
        <f>'Other Opex'!G315</f>
        <v>0</v>
      </c>
      <c r="H410" s="113">
        <f>'Other Opex'!H315</f>
        <v>0</v>
      </c>
      <c r="I410" s="113">
        <f>'Other Opex'!I315</f>
        <v>0</v>
      </c>
      <c r="J410" s="113">
        <f>'Other Opex'!J315</f>
        <v>0</v>
      </c>
      <c r="K410" s="113">
        <f>'Other Opex'!K315</f>
        <v>0</v>
      </c>
      <c r="L410" s="113">
        <f>'Other Opex'!L315</f>
        <v>0</v>
      </c>
      <c r="M410" s="113">
        <f>'Other Opex'!M315</f>
        <v>0</v>
      </c>
      <c r="N410" s="113">
        <f>'Other Opex'!N315</f>
        <v>0</v>
      </c>
      <c r="O410" s="113">
        <f>'Other Opex'!O315</f>
        <v>0</v>
      </c>
      <c r="P410" s="113">
        <f>'Other Opex'!P315</f>
        <v>0</v>
      </c>
      <c r="Q410" s="113">
        <f>'Other Opex'!Q315</f>
        <v>0</v>
      </c>
      <c r="R410" s="113">
        <f>'Other Opex'!R315</f>
        <v>0</v>
      </c>
      <c r="S410" s="113">
        <f>'Other Opex'!S315</f>
        <v>0</v>
      </c>
      <c r="T410" s="113">
        <f>'Other Opex'!T315</f>
        <v>0</v>
      </c>
      <c r="U410" s="113">
        <f>'Other Opex'!U315</f>
        <v>0</v>
      </c>
      <c r="V410" s="113">
        <f>'Other Opex'!V315</f>
        <v>0</v>
      </c>
      <c r="W410" s="113">
        <f>'Other Opex'!W315</f>
        <v>0</v>
      </c>
      <c r="X410" s="113">
        <f>'Other Opex'!X315</f>
        <v>0</v>
      </c>
      <c r="Y410" s="113">
        <f>'Other Opex'!Y315</f>
        <v>0</v>
      </c>
      <c r="Z410" s="113">
        <f>'Other Opex'!Z315</f>
        <v>0</v>
      </c>
      <c r="AA410" s="113">
        <f>'Other Opex'!AA315</f>
        <v>0</v>
      </c>
      <c r="AB410" s="113">
        <f>'Other Opex'!AB315</f>
        <v>0</v>
      </c>
      <c r="AC410" s="114">
        <f>'Other Opex'!AC315</f>
        <v>0</v>
      </c>
      <c r="AE410" s="115">
        <f>'Other Opex'!AE315</f>
        <v>0</v>
      </c>
      <c r="AG410" s="115">
        <f>'Other Opex'!AG315</f>
        <v>0</v>
      </c>
      <c r="AI410" s="115">
        <f>'Other Opex'!AI315</f>
        <v>0</v>
      </c>
    </row>
    <row r="411" spans="2:35" outlineLevel="1" x14ac:dyDescent="0.25">
      <c r="B411" s="556" t="str">
        <f>'Line Items'!D$2412</f>
        <v>Rolling Stock Charges</v>
      </c>
      <c r="C411" s="556" t="str">
        <f>'Line Items'!D$2454</f>
        <v>Rolling Stock Charges</v>
      </c>
      <c r="D411" s="139" t="str">
        <f>'RS Charges'!D1715</f>
        <v>Class 153 - Angel</v>
      </c>
      <c r="E411" s="102"/>
      <c r="F411" s="140" t="str">
        <f>'RS Charges'!F1715</f>
        <v>£000</v>
      </c>
      <c r="G411" s="103">
        <f>'RS Charges'!G1715</f>
        <v>0</v>
      </c>
      <c r="H411" s="103">
        <f>'RS Charges'!H1715</f>
        <v>0</v>
      </c>
      <c r="I411" s="103">
        <f>'RS Charges'!I1715</f>
        <v>0</v>
      </c>
      <c r="J411" s="103">
        <f>'RS Charges'!J1715</f>
        <v>0</v>
      </c>
      <c r="K411" s="103">
        <f>'RS Charges'!K1715</f>
        <v>0</v>
      </c>
      <c r="L411" s="103">
        <f>'RS Charges'!L1715</f>
        <v>0</v>
      </c>
      <c r="M411" s="103">
        <f>'RS Charges'!M1715</f>
        <v>0</v>
      </c>
      <c r="N411" s="103">
        <f>'RS Charges'!N1715</f>
        <v>0</v>
      </c>
      <c r="O411" s="103">
        <f>'RS Charges'!O1715</f>
        <v>0</v>
      </c>
      <c r="P411" s="103">
        <f>'RS Charges'!P1715</f>
        <v>0</v>
      </c>
      <c r="Q411" s="103">
        <f>'RS Charges'!Q1715</f>
        <v>0</v>
      </c>
      <c r="R411" s="103">
        <f>'RS Charges'!R1715</f>
        <v>0</v>
      </c>
      <c r="S411" s="103">
        <f>'RS Charges'!S1715</f>
        <v>0</v>
      </c>
      <c r="T411" s="103">
        <f>'RS Charges'!T1715</f>
        <v>0</v>
      </c>
      <c r="U411" s="103">
        <f>'RS Charges'!U1715</f>
        <v>0</v>
      </c>
      <c r="V411" s="103">
        <f>'RS Charges'!V1715</f>
        <v>0</v>
      </c>
      <c r="W411" s="103">
        <f>'RS Charges'!W1715</f>
        <v>0</v>
      </c>
      <c r="X411" s="103">
        <f>'RS Charges'!X1715</f>
        <v>0</v>
      </c>
      <c r="Y411" s="103">
        <f>'RS Charges'!Y1715</f>
        <v>0</v>
      </c>
      <c r="Z411" s="103">
        <f>'RS Charges'!Z1715</f>
        <v>0</v>
      </c>
      <c r="AA411" s="103">
        <f>'RS Charges'!AA1715</f>
        <v>0</v>
      </c>
      <c r="AB411" s="103">
        <f>'RS Charges'!AB1715</f>
        <v>0</v>
      </c>
      <c r="AC411" s="104">
        <f>'RS Charges'!AC1715</f>
        <v>0</v>
      </c>
      <c r="AE411" s="357">
        <f>'RS Charges'!AE1715</f>
        <v>0</v>
      </c>
      <c r="AG411" s="105">
        <f>'RS Charges'!AG1715</f>
        <v>0</v>
      </c>
      <c r="AI411" s="105">
        <f>'RS Charges'!AI1715</f>
        <v>0</v>
      </c>
    </row>
    <row r="412" spans="2:35" outlineLevel="1" x14ac:dyDescent="0.25">
      <c r="B412" s="556" t="str">
        <f>'Line Items'!D$2412</f>
        <v>Rolling Stock Charges</v>
      </c>
      <c r="C412" s="556" t="str">
        <f>'Line Items'!D$2454</f>
        <v>Rolling Stock Charges</v>
      </c>
      <c r="D412" s="139" t="str">
        <f>'RS Charges'!D1716</f>
        <v>Class 153 - Porterbrook</v>
      </c>
      <c r="E412" s="102"/>
      <c r="F412" s="140" t="str">
        <f>'RS Charges'!F1716</f>
        <v>£000</v>
      </c>
      <c r="G412" s="103">
        <f>'RS Charges'!G1716</f>
        <v>0</v>
      </c>
      <c r="H412" s="103">
        <f>'RS Charges'!H1716</f>
        <v>0</v>
      </c>
      <c r="I412" s="103">
        <f>'RS Charges'!I1716</f>
        <v>0</v>
      </c>
      <c r="J412" s="103">
        <f>'RS Charges'!J1716</f>
        <v>0</v>
      </c>
      <c r="K412" s="103">
        <f>'RS Charges'!K1716</f>
        <v>0</v>
      </c>
      <c r="L412" s="103">
        <f>'RS Charges'!L1716</f>
        <v>0</v>
      </c>
      <c r="M412" s="103">
        <f>'RS Charges'!M1716</f>
        <v>0</v>
      </c>
      <c r="N412" s="103">
        <f>'RS Charges'!N1716</f>
        <v>0</v>
      </c>
      <c r="O412" s="103">
        <f>'RS Charges'!O1716</f>
        <v>0</v>
      </c>
      <c r="P412" s="103">
        <f>'RS Charges'!P1716</f>
        <v>0</v>
      </c>
      <c r="Q412" s="103">
        <f>'RS Charges'!Q1716</f>
        <v>0</v>
      </c>
      <c r="R412" s="103">
        <f>'RS Charges'!R1716</f>
        <v>0</v>
      </c>
      <c r="S412" s="103">
        <f>'RS Charges'!S1716</f>
        <v>0</v>
      </c>
      <c r="T412" s="103">
        <f>'RS Charges'!T1716</f>
        <v>0</v>
      </c>
      <c r="U412" s="103">
        <f>'RS Charges'!U1716</f>
        <v>0</v>
      </c>
      <c r="V412" s="103">
        <f>'RS Charges'!V1716</f>
        <v>0</v>
      </c>
      <c r="W412" s="103">
        <f>'RS Charges'!W1716</f>
        <v>0</v>
      </c>
      <c r="X412" s="103">
        <f>'RS Charges'!X1716</f>
        <v>0</v>
      </c>
      <c r="Y412" s="103">
        <f>'RS Charges'!Y1716</f>
        <v>0</v>
      </c>
      <c r="Z412" s="103">
        <f>'RS Charges'!Z1716</f>
        <v>0</v>
      </c>
      <c r="AA412" s="103">
        <f>'RS Charges'!AA1716</f>
        <v>0</v>
      </c>
      <c r="AB412" s="103">
        <f>'RS Charges'!AB1716</f>
        <v>0</v>
      </c>
      <c r="AC412" s="104">
        <f>'RS Charges'!AC1716</f>
        <v>0</v>
      </c>
      <c r="AE412" s="105">
        <f>'RS Charges'!AE1716</f>
        <v>0</v>
      </c>
      <c r="AG412" s="105">
        <f>'RS Charges'!AG1716</f>
        <v>0</v>
      </c>
      <c r="AI412" s="105">
        <f>'RS Charges'!AI1716</f>
        <v>0</v>
      </c>
    </row>
    <row r="413" spans="2:35" outlineLevel="1" x14ac:dyDescent="0.25">
      <c r="B413" s="556" t="str">
        <f>'Line Items'!D$2412</f>
        <v>Rolling Stock Charges</v>
      </c>
      <c r="C413" s="556" t="str">
        <f>'Line Items'!D$2454</f>
        <v>Rolling Stock Charges</v>
      </c>
      <c r="D413" s="139" t="str">
        <f>'RS Charges'!D1717</f>
        <v>Class 156 - Angel</v>
      </c>
      <c r="E413" s="102"/>
      <c r="F413" s="140" t="str">
        <f>'RS Charges'!F1717</f>
        <v>£000</v>
      </c>
      <c r="G413" s="103">
        <f>'RS Charges'!G1717</f>
        <v>0</v>
      </c>
      <c r="H413" s="103">
        <f>'RS Charges'!H1717</f>
        <v>0</v>
      </c>
      <c r="I413" s="103">
        <f>'RS Charges'!I1717</f>
        <v>0</v>
      </c>
      <c r="J413" s="103">
        <f>'RS Charges'!J1717</f>
        <v>0</v>
      </c>
      <c r="K413" s="103">
        <f>'RS Charges'!K1717</f>
        <v>0</v>
      </c>
      <c r="L413" s="103">
        <f>'RS Charges'!L1717</f>
        <v>0</v>
      </c>
      <c r="M413" s="103">
        <f>'RS Charges'!M1717</f>
        <v>0</v>
      </c>
      <c r="N413" s="103">
        <f>'RS Charges'!N1717</f>
        <v>0</v>
      </c>
      <c r="O413" s="103">
        <f>'RS Charges'!O1717</f>
        <v>0</v>
      </c>
      <c r="P413" s="103">
        <f>'RS Charges'!P1717</f>
        <v>0</v>
      </c>
      <c r="Q413" s="103">
        <f>'RS Charges'!Q1717</f>
        <v>0</v>
      </c>
      <c r="R413" s="103">
        <f>'RS Charges'!R1717</f>
        <v>0</v>
      </c>
      <c r="S413" s="103">
        <f>'RS Charges'!S1717</f>
        <v>0</v>
      </c>
      <c r="T413" s="103">
        <f>'RS Charges'!T1717</f>
        <v>0</v>
      </c>
      <c r="U413" s="103">
        <f>'RS Charges'!U1717</f>
        <v>0</v>
      </c>
      <c r="V413" s="103">
        <f>'RS Charges'!V1717</f>
        <v>0</v>
      </c>
      <c r="W413" s="103">
        <f>'RS Charges'!W1717</f>
        <v>0</v>
      </c>
      <c r="X413" s="103">
        <f>'RS Charges'!X1717</f>
        <v>0</v>
      </c>
      <c r="Y413" s="103">
        <f>'RS Charges'!Y1717</f>
        <v>0</v>
      </c>
      <c r="Z413" s="103">
        <f>'RS Charges'!Z1717</f>
        <v>0</v>
      </c>
      <c r="AA413" s="103">
        <f>'RS Charges'!AA1717</f>
        <v>0</v>
      </c>
      <c r="AB413" s="103">
        <f>'RS Charges'!AB1717</f>
        <v>0</v>
      </c>
      <c r="AC413" s="104">
        <f>'RS Charges'!AC1717</f>
        <v>0</v>
      </c>
      <c r="AE413" s="105">
        <f>'RS Charges'!AE1717</f>
        <v>0</v>
      </c>
      <c r="AG413" s="105">
        <f>'RS Charges'!AG1717</f>
        <v>0</v>
      </c>
      <c r="AI413" s="105">
        <f>'RS Charges'!AI1717</f>
        <v>0</v>
      </c>
    </row>
    <row r="414" spans="2:35" outlineLevel="1" x14ac:dyDescent="0.25">
      <c r="B414" s="556" t="str">
        <f>'Line Items'!D$2412</f>
        <v>Rolling Stock Charges</v>
      </c>
      <c r="C414" s="556" t="str">
        <f>'Line Items'!D$2454</f>
        <v>Rolling Stock Charges</v>
      </c>
      <c r="D414" s="139" t="str">
        <f>'RS Charges'!D1718</f>
        <v>Class 156 - Porterbrook</v>
      </c>
      <c r="E414" s="102"/>
      <c r="F414" s="140" t="str">
        <f>'RS Charges'!F1718</f>
        <v>£000</v>
      </c>
      <c r="G414" s="103">
        <f>'RS Charges'!G1718</f>
        <v>0</v>
      </c>
      <c r="H414" s="103">
        <f>'RS Charges'!H1718</f>
        <v>0</v>
      </c>
      <c r="I414" s="103">
        <f>'RS Charges'!I1718</f>
        <v>0</v>
      </c>
      <c r="J414" s="103">
        <f>'RS Charges'!J1718</f>
        <v>0</v>
      </c>
      <c r="K414" s="103">
        <f>'RS Charges'!K1718</f>
        <v>0</v>
      </c>
      <c r="L414" s="103">
        <f>'RS Charges'!L1718</f>
        <v>0</v>
      </c>
      <c r="M414" s="103">
        <f>'RS Charges'!M1718</f>
        <v>0</v>
      </c>
      <c r="N414" s="103">
        <f>'RS Charges'!N1718</f>
        <v>0</v>
      </c>
      <c r="O414" s="103">
        <f>'RS Charges'!O1718</f>
        <v>0</v>
      </c>
      <c r="P414" s="103">
        <f>'RS Charges'!P1718</f>
        <v>0</v>
      </c>
      <c r="Q414" s="103">
        <f>'RS Charges'!Q1718</f>
        <v>0</v>
      </c>
      <c r="R414" s="103">
        <f>'RS Charges'!R1718</f>
        <v>0</v>
      </c>
      <c r="S414" s="103">
        <f>'RS Charges'!S1718</f>
        <v>0</v>
      </c>
      <c r="T414" s="103">
        <f>'RS Charges'!T1718</f>
        <v>0</v>
      </c>
      <c r="U414" s="103">
        <f>'RS Charges'!U1718</f>
        <v>0</v>
      </c>
      <c r="V414" s="103">
        <f>'RS Charges'!V1718</f>
        <v>0</v>
      </c>
      <c r="W414" s="103">
        <f>'RS Charges'!W1718</f>
        <v>0</v>
      </c>
      <c r="X414" s="103">
        <f>'RS Charges'!X1718</f>
        <v>0</v>
      </c>
      <c r="Y414" s="103">
        <f>'RS Charges'!Y1718</f>
        <v>0</v>
      </c>
      <c r="Z414" s="103">
        <f>'RS Charges'!Z1718</f>
        <v>0</v>
      </c>
      <c r="AA414" s="103">
        <f>'RS Charges'!AA1718</f>
        <v>0</v>
      </c>
      <c r="AB414" s="103">
        <f>'RS Charges'!AB1718</f>
        <v>0</v>
      </c>
      <c r="AC414" s="104">
        <f>'RS Charges'!AC1718</f>
        <v>0</v>
      </c>
      <c r="AE414" s="105">
        <f>'RS Charges'!AE1718</f>
        <v>0</v>
      </c>
      <c r="AG414" s="105">
        <f>'RS Charges'!AG1718</f>
        <v>0</v>
      </c>
      <c r="AI414" s="105">
        <f>'RS Charges'!AI1718</f>
        <v>0</v>
      </c>
    </row>
    <row r="415" spans="2:35" outlineLevel="1" x14ac:dyDescent="0.25">
      <c r="B415" s="556" t="str">
        <f>'Line Items'!D$2412</f>
        <v>Rolling Stock Charges</v>
      </c>
      <c r="C415" s="556" t="str">
        <f>'Line Items'!D$2454</f>
        <v>Rolling Stock Charges</v>
      </c>
      <c r="D415" s="139" t="str">
        <f>'RS Charges'!D1719</f>
        <v>Class 158 - Angel</v>
      </c>
      <c r="E415" s="102"/>
      <c r="F415" s="140" t="str">
        <f>'RS Charges'!F1719</f>
        <v>£000</v>
      </c>
      <c r="G415" s="103">
        <f>'RS Charges'!G1719</f>
        <v>0</v>
      </c>
      <c r="H415" s="103">
        <f>'RS Charges'!H1719</f>
        <v>0</v>
      </c>
      <c r="I415" s="103">
        <f>'RS Charges'!I1719</f>
        <v>0</v>
      </c>
      <c r="J415" s="103">
        <f>'RS Charges'!J1719</f>
        <v>0</v>
      </c>
      <c r="K415" s="103">
        <f>'RS Charges'!K1719</f>
        <v>0</v>
      </c>
      <c r="L415" s="103">
        <f>'RS Charges'!L1719</f>
        <v>0</v>
      </c>
      <c r="M415" s="103">
        <f>'RS Charges'!M1719</f>
        <v>0</v>
      </c>
      <c r="N415" s="103">
        <f>'RS Charges'!N1719</f>
        <v>0</v>
      </c>
      <c r="O415" s="103">
        <f>'RS Charges'!O1719</f>
        <v>0</v>
      </c>
      <c r="P415" s="103">
        <f>'RS Charges'!P1719</f>
        <v>0</v>
      </c>
      <c r="Q415" s="103">
        <f>'RS Charges'!Q1719</f>
        <v>0</v>
      </c>
      <c r="R415" s="103">
        <f>'RS Charges'!R1719</f>
        <v>0</v>
      </c>
      <c r="S415" s="103">
        <f>'RS Charges'!S1719</f>
        <v>0</v>
      </c>
      <c r="T415" s="103">
        <f>'RS Charges'!T1719</f>
        <v>0</v>
      </c>
      <c r="U415" s="103">
        <f>'RS Charges'!U1719</f>
        <v>0</v>
      </c>
      <c r="V415" s="103">
        <f>'RS Charges'!V1719</f>
        <v>0</v>
      </c>
      <c r="W415" s="103">
        <f>'RS Charges'!W1719</f>
        <v>0</v>
      </c>
      <c r="X415" s="103">
        <f>'RS Charges'!X1719</f>
        <v>0</v>
      </c>
      <c r="Y415" s="103">
        <f>'RS Charges'!Y1719</f>
        <v>0</v>
      </c>
      <c r="Z415" s="103">
        <f>'RS Charges'!Z1719</f>
        <v>0</v>
      </c>
      <c r="AA415" s="103">
        <f>'RS Charges'!AA1719</f>
        <v>0</v>
      </c>
      <c r="AB415" s="103">
        <f>'RS Charges'!AB1719</f>
        <v>0</v>
      </c>
      <c r="AC415" s="104">
        <f>'RS Charges'!AC1719</f>
        <v>0</v>
      </c>
      <c r="AE415" s="105">
        <f>'RS Charges'!AE1719</f>
        <v>0</v>
      </c>
      <c r="AG415" s="105">
        <f>'RS Charges'!AG1719</f>
        <v>0</v>
      </c>
      <c r="AI415" s="105">
        <f>'RS Charges'!AI1719</f>
        <v>0</v>
      </c>
    </row>
    <row r="416" spans="2:35" outlineLevel="1" x14ac:dyDescent="0.25">
      <c r="B416" s="556" t="str">
        <f>'Line Items'!D$2412</f>
        <v>Rolling Stock Charges</v>
      </c>
      <c r="C416" s="556" t="str">
        <f>'Line Items'!D$2454</f>
        <v>Rolling Stock Charges</v>
      </c>
      <c r="D416" s="139" t="str">
        <f>'RS Charges'!D1720</f>
        <v>Class 158 - Porterbrook</v>
      </c>
      <c r="E416" s="102"/>
      <c r="F416" s="140" t="str">
        <f>'RS Charges'!F1720</f>
        <v>£000</v>
      </c>
      <c r="G416" s="103">
        <f>'RS Charges'!G1720</f>
        <v>0</v>
      </c>
      <c r="H416" s="103">
        <f>'RS Charges'!H1720</f>
        <v>0</v>
      </c>
      <c r="I416" s="103">
        <f>'RS Charges'!I1720</f>
        <v>0</v>
      </c>
      <c r="J416" s="103">
        <f>'RS Charges'!J1720</f>
        <v>0</v>
      </c>
      <c r="K416" s="103">
        <f>'RS Charges'!K1720</f>
        <v>0</v>
      </c>
      <c r="L416" s="103">
        <f>'RS Charges'!L1720</f>
        <v>0</v>
      </c>
      <c r="M416" s="103">
        <f>'RS Charges'!M1720</f>
        <v>0</v>
      </c>
      <c r="N416" s="103">
        <f>'RS Charges'!N1720</f>
        <v>0</v>
      </c>
      <c r="O416" s="103">
        <f>'RS Charges'!O1720</f>
        <v>0</v>
      </c>
      <c r="P416" s="103">
        <f>'RS Charges'!P1720</f>
        <v>0</v>
      </c>
      <c r="Q416" s="103">
        <f>'RS Charges'!Q1720</f>
        <v>0</v>
      </c>
      <c r="R416" s="103">
        <f>'RS Charges'!R1720</f>
        <v>0</v>
      </c>
      <c r="S416" s="103">
        <f>'RS Charges'!S1720</f>
        <v>0</v>
      </c>
      <c r="T416" s="103">
        <f>'RS Charges'!T1720</f>
        <v>0</v>
      </c>
      <c r="U416" s="103">
        <f>'RS Charges'!U1720</f>
        <v>0</v>
      </c>
      <c r="V416" s="103">
        <f>'RS Charges'!V1720</f>
        <v>0</v>
      </c>
      <c r="W416" s="103">
        <f>'RS Charges'!W1720</f>
        <v>0</v>
      </c>
      <c r="X416" s="103">
        <f>'RS Charges'!X1720</f>
        <v>0</v>
      </c>
      <c r="Y416" s="103">
        <f>'RS Charges'!Y1720</f>
        <v>0</v>
      </c>
      <c r="Z416" s="103">
        <f>'RS Charges'!Z1720</f>
        <v>0</v>
      </c>
      <c r="AA416" s="103">
        <f>'RS Charges'!AA1720</f>
        <v>0</v>
      </c>
      <c r="AB416" s="103">
        <f>'RS Charges'!AB1720</f>
        <v>0</v>
      </c>
      <c r="AC416" s="104">
        <f>'RS Charges'!AC1720</f>
        <v>0</v>
      </c>
      <c r="AE416" s="105">
        <f>'RS Charges'!AE1720</f>
        <v>0</v>
      </c>
      <c r="AG416" s="105">
        <f>'RS Charges'!AG1720</f>
        <v>0</v>
      </c>
      <c r="AI416" s="105">
        <f>'RS Charges'!AI1720</f>
        <v>0</v>
      </c>
    </row>
    <row r="417" spans="2:35" outlineLevel="1" x14ac:dyDescent="0.25">
      <c r="B417" s="556" t="str">
        <f>'Line Items'!D$2412</f>
        <v>Rolling Stock Charges</v>
      </c>
      <c r="C417" s="556" t="str">
        <f>'Line Items'!D$2454</f>
        <v>Rolling Stock Charges</v>
      </c>
      <c r="D417" s="139" t="str">
        <f>'RS Charges'!D1721</f>
        <v>Class 158 - sub-lease from SWT</v>
      </c>
      <c r="E417" s="102"/>
      <c r="F417" s="140" t="str">
        <f>'RS Charges'!F1721</f>
        <v>£000</v>
      </c>
      <c r="G417" s="103">
        <f>'RS Charges'!G1721</f>
        <v>0</v>
      </c>
      <c r="H417" s="103">
        <f>'RS Charges'!H1721</f>
        <v>0</v>
      </c>
      <c r="I417" s="103">
        <f>'RS Charges'!I1721</f>
        <v>0</v>
      </c>
      <c r="J417" s="103">
        <f>'RS Charges'!J1721</f>
        <v>0</v>
      </c>
      <c r="K417" s="103">
        <f>'RS Charges'!K1721</f>
        <v>0</v>
      </c>
      <c r="L417" s="103">
        <f>'RS Charges'!L1721</f>
        <v>0</v>
      </c>
      <c r="M417" s="103">
        <f>'RS Charges'!M1721</f>
        <v>0</v>
      </c>
      <c r="N417" s="103">
        <f>'RS Charges'!N1721</f>
        <v>0</v>
      </c>
      <c r="O417" s="103">
        <f>'RS Charges'!O1721</f>
        <v>0</v>
      </c>
      <c r="P417" s="103">
        <f>'RS Charges'!P1721</f>
        <v>0</v>
      </c>
      <c r="Q417" s="103">
        <f>'RS Charges'!Q1721</f>
        <v>0</v>
      </c>
      <c r="R417" s="103">
        <f>'RS Charges'!R1721</f>
        <v>0</v>
      </c>
      <c r="S417" s="103">
        <f>'RS Charges'!S1721</f>
        <v>0</v>
      </c>
      <c r="T417" s="103">
        <f>'RS Charges'!T1721</f>
        <v>0</v>
      </c>
      <c r="U417" s="103">
        <f>'RS Charges'!U1721</f>
        <v>0</v>
      </c>
      <c r="V417" s="103">
        <f>'RS Charges'!V1721</f>
        <v>0</v>
      </c>
      <c r="W417" s="103">
        <f>'RS Charges'!W1721</f>
        <v>0</v>
      </c>
      <c r="X417" s="103">
        <f>'RS Charges'!X1721</f>
        <v>0</v>
      </c>
      <c r="Y417" s="103">
        <f>'RS Charges'!Y1721</f>
        <v>0</v>
      </c>
      <c r="Z417" s="103">
        <f>'RS Charges'!Z1721</f>
        <v>0</v>
      </c>
      <c r="AA417" s="103">
        <f>'RS Charges'!AA1721</f>
        <v>0</v>
      </c>
      <c r="AB417" s="103">
        <f>'RS Charges'!AB1721</f>
        <v>0</v>
      </c>
      <c r="AC417" s="104">
        <f>'RS Charges'!AC1721</f>
        <v>0</v>
      </c>
      <c r="AE417" s="105">
        <f>'RS Charges'!AE1721</f>
        <v>0</v>
      </c>
      <c r="AG417" s="105">
        <f>'RS Charges'!AG1721</f>
        <v>0</v>
      </c>
      <c r="AI417" s="105">
        <f>'RS Charges'!AI1721</f>
        <v>0</v>
      </c>
    </row>
    <row r="418" spans="2:35" outlineLevel="1" x14ac:dyDescent="0.25">
      <c r="B418" s="556" t="str">
        <f>'Line Items'!D$2412</f>
        <v>Rolling Stock Charges</v>
      </c>
      <c r="C418" s="556" t="str">
        <f>'Line Items'!D$2454</f>
        <v>Rolling Stock Charges</v>
      </c>
      <c r="D418" s="139" t="str">
        <f>'RS Charges'!D1722</f>
        <v>Class 222 - ERF</v>
      </c>
      <c r="E418" s="102"/>
      <c r="F418" s="140" t="str">
        <f>'RS Charges'!F1722</f>
        <v>£000</v>
      </c>
      <c r="G418" s="103">
        <f>'RS Charges'!G1722</f>
        <v>0</v>
      </c>
      <c r="H418" s="103">
        <f>'RS Charges'!H1722</f>
        <v>0</v>
      </c>
      <c r="I418" s="103">
        <f>'RS Charges'!I1722</f>
        <v>0</v>
      </c>
      <c r="J418" s="103">
        <f>'RS Charges'!J1722</f>
        <v>0</v>
      </c>
      <c r="K418" s="103">
        <f>'RS Charges'!K1722</f>
        <v>0</v>
      </c>
      <c r="L418" s="103">
        <f>'RS Charges'!L1722</f>
        <v>0</v>
      </c>
      <c r="M418" s="103">
        <f>'RS Charges'!M1722</f>
        <v>0</v>
      </c>
      <c r="N418" s="103">
        <f>'RS Charges'!N1722</f>
        <v>0</v>
      </c>
      <c r="O418" s="103">
        <f>'RS Charges'!O1722</f>
        <v>0</v>
      </c>
      <c r="P418" s="103">
        <f>'RS Charges'!P1722</f>
        <v>0</v>
      </c>
      <c r="Q418" s="103">
        <f>'RS Charges'!Q1722</f>
        <v>0</v>
      </c>
      <c r="R418" s="103">
        <f>'RS Charges'!R1722</f>
        <v>0</v>
      </c>
      <c r="S418" s="103">
        <f>'RS Charges'!S1722</f>
        <v>0</v>
      </c>
      <c r="T418" s="103">
        <f>'RS Charges'!T1722</f>
        <v>0</v>
      </c>
      <c r="U418" s="103">
        <f>'RS Charges'!U1722</f>
        <v>0</v>
      </c>
      <c r="V418" s="103">
        <f>'RS Charges'!V1722</f>
        <v>0</v>
      </c>
      <c r="W418" s="103">
        <f>'RS Charges'!W1722</f>
        <v>0</v>
      </c>
      <c r="X418" s="103">
        <f>'RS Charges'!X1722</f>
        <v>0</v>
      </c>
      <c r="Y418" s="103">
        <f>'RS Charges'!Y1722</f>
        <v>0</v>
      </c>
      <c r="Z418" s="103">
        <f>'RS Charges'!Z1722</f>
        <v>0</v>
      </c>
      <c r="AA418" s="103">
        <f>'RS Charges'!AA1722</f>
        <v>0</v>
      </c>
      <c r="AB418" s="103">
        <f>'RS Charges'!AB1722</f>
        <v>0</v>
      </c>
      <c r="AC418" s="104">
        <f>'RS Charges'!AC1722</f>
        <v>0</v>
      </c>
      <c r="AE418" s="105">
        <f>'RS Charges'!AE1722</f>
        <v>0</v>
      </c>
      <c r="AG418" s="105">
        <f>'RS Charges'!AG1722</f>
        <v>0</v>
      </c>
      <c r="AI418" s="105">
        <f>'RS Charges'!AI1722</f>
        <v>0</v>
      </c>
    </row>
    <row r="419" spans="2:35" outlineLevel="1" x14ac:dyDescent="0.25">
      <c r="B419" s="556" t="str">
        <f>'Line Items'!D$2412</f>
        <v>Rolling Stock Charges</v>
      </c>
      <c r="C419" s="556" t="str">
        <f>'Line Items'!D$2454</f>
        <v>Rolling Stock Charges</v>
      </c>
      <c r="D419" s="139" t="str">
        <f>'RS Charges'!D1723</f>
        <v>HST Powercar - Porterbrook</v>
      </c>
      <c r="E419" s="102"/>
      <c r="F419" s="140" t="str">
        <f>'RS Charges'!F1723</f>
        <v>£000</v>
      </c>
      <c r="G419" s="103">
        <f>'RS Charges'!G1723</f>
        <v>0</v>
      </c>
      <c r="H419" s="103">
        <f>'RS Charges'!H1723</f>
        <v>0</v>
      </c>
      <c r="I419" s="103">
        <f>'RS Charges'!I1723</f>
        <v>0</v>
      </c>
      <c r="J419" s="103">
        <f>'RS Charges'!J1723</f>
        <v>0</v>
      </c>
      <c r="K419" s="103">
        <f>'RS Charges'!K1723</f>
        <v>0</v>
      </c>
      <c r="L419" s="103">
        <f>'RS Charges'!L1723</f>
        <v>0</v>
      </c>
      <c r="M419" s="103">
        <f>'RS Charges'!M1723</f>
        <v>0</v>
      </c>
      <c r="N419" s="103">
        <f>'RS Charges'!N1723</f>
        <v>0</v>
      </c>
      <c r="O419" s="103">
        <f>'RS Charges'!O1723</f>
        <v>0</v>
      </c>
      <c r="P419" s="103">
        <f>'RS Charges'!P1723</f>
        <v>0</v>
      </c>
      <c r="Q419" s="103">
        <f>'RS Charges'!Q1723</f>
        <v>0</v>
      </c>
      <c r="R419" s="103">
        <f>'RS Charges'!R1723</f>
        <v>0</v>
      </c>
      <c r="S419" s="103">
        <f>'RS Charges'!S1723</f>
        <v>0</v>
      </c>
      <c r="T419" s="103">
        <f>'RS Charges'!T1723</f>
        <v>0</v>
      </c>
      <c r="U419" s="103">
        <f>'RS Charges'!U1723</f>
        <v>0</v>
      </c>
      <c r="V419" s="103">
        <f>'RS Charges'!V1723</f>
        <v>0</v>
      </c>
      <c r="W419" s="103">
        <f>'RS Charges'!W1723</f>
        <v>0</v>
      </c>
      <c r="X419" s="103">
        <f>'RS Charges'!X1723</f>
        <v>0</v>
      </c>
      <c r="Y419" s="103">
        <f>'RS Charges'!Y1723</f>
        <v>0</v>
      </c>
      <c r="Z419" s="103">
        <f>'RS Charges'!Z1723</f>
        <v>0</v>
      </c>
      <c r="AA419" s="103">
        <f>'RS Charges'!AA1723</f>
        <v>0</v>
      </c>
      <c r="AB419" s="103">
        <f>'RS Charges'!AB1723</f>
        <v>0</v>
      </c>
      <c r="AC419" s="104">
        <f>'RS Charges'!AC1723</f>
        <v>0</v>
      </c>
      <c r="AE419" s="105">
        <f>'RS Charges'!AE1723</f>
        <v>0</v>
      </c>
      <c r="AG419" s="105">
        <f>'RS Charges'!AG1723</f>
        <v>0</v>
      </c>
      <c r="AI419" s="105">
        <f>'RS Charges'!AI1723</f>
        <v>0</v>
      </c>
    </row>
    <row r="420" spans="2:35" outlineLevel="1" x14ac:dyDescent="0.25">
      <c r="B420" s="556" t="str">
        <f>'Line Items'!D$2412</f>
        <v>Rolling Stock Charges</v>
      </c>
      <c r="C420" s="556" t="str">
        <f>'Line Items'!D$2454</f>
        <v>Rolling Stock Charges</v>
      </c>
      <c r="D420" s="139" t="str">
        <f>'RS Charges'!D1724</f>
        <v>HST Trailer - Porterbrook</v>
      </c>
      <c r="E420" s="102"/>
      <c r="F420" s="140" t="str">
        <f>'RS Charges'!F1724</f>
        <v>£000</v>
      </c>
      <c r="G420" s="103">
        <f>'RS Charges'!G1724</f>
        <v>0</v>
      </c>
      <c r="H420" s="103">
        <f>'RS Charges'!H1724</f>
        <v>0</v>
      </c>
      <c r="I420" s="103">
        <f>'RS Charges'!I1724</f>
        <v>0</v>
      </c>
      <c r="J420" s="103">
        <f>'RS Charges'!J1724</f>
        <v>0</v>
      </c>
      <c r="K420" s="103">
        <f>'RS Charges'!K1724</f>
        <v>0</v>
      </c>
      <c r="L420" s="103">
        <f>'RS Charges'!L1724</f>
        <v>0</v>
      </c>
      <c r="M420" s="103">
        <f>'RS Charges'!M1724</f>
        <v>0</v>
      </c>
      <c r="N420" s="103">
        <f>'RS Charges'!N1724</f>
        <v>0</v>
      </c>
      <c r="O420" s="103">
        <f>'RS Charges'!O1724</f>
        <v>0</v>
      </c>
      <c r="P420" s="103">
        <f>'RS Charges'!P1724</f>
        <v>0</v>
      </c>
      <c r="Q420" s="103">
        <f>'RS Charges'!Q1724</f>
        <v>0</v>
      </c>
      <c r="R420" s="103">
        <f>'RS Charges'!R1724</f>
        <v>0</v>
      </c>
      <c r="S420" s="103">
        <f>'RS Charges'!S1724</f>
        <v>0</v>
      </c>
      <c r="T420" s="103">
        <f>'RS Charges'!T1724</f>
        <v>0</v>
      </c>
      <c r="U420" s="103">
        <f>'RS Charges'!U1724</f>
        <v>0</v>
      </c>
      <c r="V420" s="103">
        <f>'RS Charges'!V1724</f>
        <v>0</v>
      </c>
      <c r="W420" s="103">
        <f>'RS Charges'!W1724</f>
        <v>0</v>
      </c>
      <c r="X420" s="103">
        <f>'RS Charges'!X1724</f>
        <v>0</v>
      </c>
      <c r="Y420" s="103">
        <f>'RS Charges'!Y1724</f>
        <v>0</v>
      </c>
      <c r="Z420" s="103">
        <f>'RS Charges'!Z1724</f>
        <v>0</v>
      </c>
      <c r="AA420" s="103">
        <f>'RS Charges'!AA1724</f>
        <v>0</v>
      </c>
      <c r="AB420" s="103">
        <f>'RS Charges'!AB1724</f>
        <v>0</v>
      </c>
      <c r="AC420" s="104">
        <f>'RS Charges'!AC1724</f>
        <v>0</v>
      </c>
      <c r="AE420" s="105">
        <f>'RS Charges'!AE1724</f>
        <v>0</v>
      </c>
      <c r="AG420" s="105">
        <f>'RS Charges'!AG1724</f>
        <v>0</v>
      </c>
      <c r="AI420" s="105">
        <f>'RS Charges'!AI1724</f>
        <v>0</v>
      </c>
    </row>
    <row r="421" spans="2:35" outlineLevel="1" x14ac:dyDescent="0.25">
      <c r="B421" s="556" t="str">
        <f>'Line Items'!D$2412</f>
        <v>Rolling Stock Charges</v>
      </c>
      <c r="C421" s="556" t="str">
        <f>'Line Items'!D$2454</f>
        <v>Rolling Stock Charges</v>
      </c>
      <c r="D421" s="139" t="str">
        <f>'RS Charges'!D1725</f>
        <v>HST Catering - Porterbrook</v>
      </c>
      <c r="E421" s="102"/>
      <c r="F421" s="140" t="str">
        <f>'RS Charges'!F1725</f>
        <v>£000</v>
      </c>
      <c r="G421" s="103">
        <f>'RS Charges'!G1725</f>
        <v>0</v>
      </c>
      <c r="H421" s="103">
        <f>'RS Charges'!H1725</f>
        <v>0</v>
      </c>
      <c r="I421" s="103">
        <f>'RS Charges'!I1725</f>
        <v>0</v>
      </c>
      <c r="J421" s="103">
        <f>'RS Charges'!J1725</f>
        <v>0</v>
      </c>
      <c r="K421" s="103">
        <f>'RS Charges'!K1725</f>
        <v>0</v>
      </c>
      <c r="L421" s="103">
        <f>'RS Charges'!L1725</f>
        <v>0</v>
      </c>
      <c r="M421" s="103">
        <f>'RS Charges'!M1725</f>
        <v>0</v>
      </c>
      <c r="N421" s="103">
        <f>'RS Charges'!N1725</f>
        <v>0</v>
      </c>
      <c r="O421" s="103">
        <f>'RS Charges'!O1725</f>
        <v>0</v>
      </c>
      <c r="P421" s="103">
        <f>'RS Charges'!P1725</f>
        <v>0</v>
      </c>
      <c r="Q421" s="103">
        <f>'RS Charges'!Q1725</f>
        <v>0</v>
      </c>
      <c r="R421" s="103">
        <f>'RS Charges'!R1725</f>
        <v>0</v>
      </c>
      <c r="S421" s="103">
        <f>'RS Charges'!S1725</f>
        <v>0</v>
      </c>
      <c r="T421" s="103">
        <f>'RS Charges'!T1725</f>
        <v>0</v>
      </c>
      <c r="U421" s="103">
        <f>'RS Charges'!U1725</f>
        <v>0</v>
      </c>
      <c r="V421" s="103">
        <f>'RS Charges'!V1725</f>
        <v>0</v>
      </c>
      <c r="W421" s="103">
        <f>'RS Charges'!W1725</f>
        <v>0</v>
      </c>
      <c r="X421" s="103">
        <f>'RS Charges'!X1725</f>
        <v>0</v>
      </c>
      <c r="Y421" s="103">
        <f>'RS Charges'!Y1725</f>
        <v>0</v>
      </c>
      <c r="Z421" s="103">
        <f>'RS Charges'!Z1725</f>
        <v>0</v>
      </c>
      <c r="AA421" s="103">
        <f>'RS Charges'!AA1725</f>
        <v>0</v>
      </c>
      <c r="AB421" s="103">
        <f>'RS Charges'!AB1725</f>
        <v>0</v>
      </c>
      <c r="AC421" s="104">
        <f>'RS Charges'!AC1725</f>
        <v>0</v>
      </c>
      <c r="AE421" s="105">
        <f>'RS Charges'!AE1725</f>
        <v>0</v>
      </c>
      <c r="AG421" s="105">
        <f>'RS Charges'!AG1725</f>
        <v>0</v>
      </c>
      <c r="AI421" s="105">
        <f>'RS Charges'!AI1725</f>
        <v>0</v>
      </c>
    </row>
    <row r="422" spans="2:35" outlineLevel="1" x14ac:dyDescent="0.25">
      <c r="B422" s="556" t="str">
        <f>'Line Items'!D$2412</f>
        <v>Rolling Stock Charges</v>
      </c>
      <c r="C422" s="556" t="str">
        <f>'Line Items'!D$2454</f>
        <v>Rolling Stock Charges</v>
      </c>
      <c r="D422" s="139" t="str">
        <f>'RS Charges'!D1726</f>
        <v>HST Spares - Porterbrook</v>
      </c>
      <c r="E422" s="102"/>
      <c r="F422" s="140" t="str">
        <f>'RS Charges'!F1726</f>
        <v>£000</v>
      </c>
      <c r="G422" s="103">
        <f>'RS Charges'!G1726</f>
        <v>0</v>
      </c>
      <c r="H422" s="103">
        <f>'RS Charges'!H1726</f>
        <v>0</v>
      </c>
      <c r="I422" s="103">
        <f>'RS Charges'!I1726</f>
        <v>0</v>
      </c>
      <c r="J422" s="103">
        <f>'RS Charges'!J1726</f>
        <v>0</v>
      </c>
      <c r="K422" s="103">
        <f>'RS Charges'!K1726</f>
        <v>0</v>
      </c>
      <c r="L422" s="103">
        <f>'RS Charges'!L1726</f>
        <v>0</v>
      </c>
      <c r="M422" s="103">
        <f>'RS Charges'!M1726</f>
        <v>0</v>
      </c>
      <c r="N422" s="103">
        <f>'RS Charges'!N1726</f>
        <v>0</v>
      </c>
      <c r="O422" s="103">
        <f>'RS Charges'!O1726</f>
        <v>0</v>
      </c>
      <c r="P422" s="103">
        <f>'RS Charges'!P1726</f>
        <v>0</v>
      </c>
      <c r="Q422" s="103">
        <f>'RS Charges'!Q1726</f>
        <v>0</v>
      </c>
      <c r="R422" s="103">
        <f>'RS Charges'!R1726</f>
        <v>0</v>
      </c>
      <c r="S422" s="103">
        <f>'RS Charges'!S1726</f>
        <v>0</v>
      </c>
      <c r="T422" s="103">
        <f>'RS Charges'!T1726</f>
        <v>0</v>
      </c>
      <c r="U422" s="103">
        <f>'RS Charges'!U1726</f>
        <v>0</v>
      </c>
      <c r="V422" s="103">
        <f>'RS Charges'!V1726</f>
        <v>0</v>
      </c>
      <c r="W422" s="103">
        <f>'RS Charges'!W1726</f>
        <v>0</v>
      </c>
      <c r="X422" s="103">
        <f>'RS Charges'!X1726</f>
        <v>0</v>
      </c>
      <c r="Y422" s="103">
        <f>'RS Charges'!Y1726</f>
        <v>0</v>
      </c>
      <c r="Z422" s="103">
        <f>'RS Charges'!Z1726</f>
        <v>0</v>
      </c>
      <c r="AA422" s="103">
        <f>'RS Charges'!AA1726</f>
        <v>0</v>
      </c>
      <c r="AB422" s="103">
        <f>'RS Charges'!AB1726</f>
        <v>0</v>
      </c>
      <c r="AC422" s="104">
        <f>'RS Charges'!AC1726</f>
        <v>0</v>
      </c>
      <c r="AE422" s="105">
        <f>'RS Charges'!AE1726</f>
        <v>0</v>
      </c>
      <c r="AG422" s="105">
        <f>'RS Charges'!AG1726</f>
        <v>0</v>
      </c>
      <c r="AI422" s="105">
        <f>'RS Charges'!AI1726</f>
        <v>0</v>
      </c>
    </row>
    <row r="423" spans="2:35" outlineLevel="1" x14ac:dyDescent="0.25">
      <c r="B423" s="556" t="str">
        <f>'Line Items'!D$2412</f>
        <v>Rolling Stock Charges</v>
      </c>
      <c r="C423" s="556" t="str">
        <f>'Line Items'!D$2454</f>
        <v>Rolling Stock Charges</v>
      </c>
      <c r="D423" s="139" t="str">
        <f>'RS Charges'!D1727</f>
        <v>HST Powercar - Angel</v>
      </c>
      <c r="E423" s="102"/>
      <c r="F423" s="140" t="str">
        <f>'RS Charges'!F1727</f>
        <v>£000</v>
      </c>
      <c r="G423" s="103">
        <f>'RS Charges'!G1727</f>
        <v>0</v>
      </c>
      <c r="H423" s="103">
        <f>'RS Charges'!H1727</f>
        <v>0</v>
      </c>
      <c r="I423" s="103">
        <f>'RS Charges'!I1727</f>
        <v>0</v>
      </c>
      <c r="J423" s="103">
        <f>'RS Charges'!J1727</f>
        <v>0</v>
      </c>
      <c r="K423" s="103">
        <f>'RS Charges'!K1727</f>
        <v>0</v>
      </c>
      <c r="L423" s="103">
        <f>'RS Charges'!L1727</f>
        <v>0</v>
      </c>
      <c r="M423" s="103">
        <f>'RS Charges'!M1727</f>
        <v>0</v>
      </c>
      <c r="N423" s="103">
        <f>'RS Charges'!N1727</f>
        <v>0</v>
      </c>
      <c r="O423" s="103">
        <f>'RS Charges'!O1727</f>
        <v>0</v>
      </c>
      <c r="P423" s="103">
        <f>'RS Charges'!P1727</f>
        <v>0</v>
      </c>
      <c r="Q423" s="103">
        <f>'RS Charges'!Q1727</f>
        <v>0</v>
      </c>
      <c r="R423" s="103">
        <f>'RS Charges'!R1727</f>
        <v>0</v>
      </c>
      <c r="S423" s="103">
        <f>'RS Charges'!S1727</f>
        <v>0</v>
      </c>
      <c r="T423" s="103">
        <f>'RS Charges'!T1727</f>
        <v>0</v>
      </c>
      <c r="U423" s="103">
        <f>'RS Charges'!U1727</f>
        <v>0</v>
      </c>
      <c r="V423" s="103">
        <f>'RS Charges'!V1727</f>
        <v>0</v>
      </c>
      <c r="W423" s="103">
        <f>'RS Charges'!W1727</f>
        <v>0</v>
      </c>
      <c r="X423" s="103">
        <f>'RS Charges'!X1727</f>
        <v>0</v>
      </c>
      <c r="Y423" s="103">
        <f>'RS Charges'!Y1727</f>
        <v>0</v>
      </c>
      <c r="Z423" s="103">
        <f>'RS Charges'!Z1727</f>
        <v>0</v>
      </c>
      <c r="AA423" s="103">
        <f>'RS Charges'!AA1727</f>
        <v>0</v>
      </c>
      <c r="AB423" s="103">
        <f>'RS Charges'!AB1727</f>
        <v>0</v>
      </c>
      <c r="AC423" s="104">
        <f>'RS Charges'!AC1727</f>
        <v>0</v>
      </c>
      <c r="AE423" s="105">
        <f>'RS Charges'!AE1727</f>
        <v>0</v>
      </c>
      <c r="AG423" s="105">
        <f>'RS Charges'!AG1727</f>
        <v>0</v>
      </c>
      <c r="AI423" s="105">
        <f>'RS Charges'!AI1727</f>
        <v>0</v>
      </c>
    </row>
    <row r="424" spans="2:35" outlineLevel="1" x14ac:dyDescent="0.25">
      <c r="B424" s="556" t="str">
        <f>'Line Items'!D$2412</f>
        <v>Rolling Stock Charges</v>
      </c>
      <c r="C424" s="556" t="str">
        <f>'Line Items'!D$2454</f>
        <v>Rolling Stock Charges</v>
      </c>
      <c r="D424" s="139" t="str">
        <f>'RS Charges'!D1728</f>
        <v>HST Trailer - Angel</v>
      </c>
      <c r="E424" s="102"/>
      <c r="F424" s="140" t="str">
        <f>'RS Charges'!F1728</f>
        <v>£000</v>
      </c>
      <c r="G424" s="103">
        <f>'RS Charges'!G1728</f>
        <v>0</v>
      </c>
      <c r="H424" s="103">
        <f>'RS Charges'!H1728</f>
        <v>0</v>
      </c>
      <c r="I424" s="103">
        <f>'RS Charges'!I1728</f>
        <v>0</v>
      </c>
      <c r="J424" s="103">
        <f>'RS Charges'!J1728</f>
        <v>0</v>
      </c>
      <c r="K424" s="103">
        <f>'RS Charges'!K1728</f>
        <v>0</v>
      </c>
      <c r="L424" s="103">
        <f>'RS Charges'!L1728</f>
        <v>0</v>
      </c>
      <c r="M424" s="103">
        <f>'RS Charges'!M1728</f>
        <v>0</v>
      </c>
      <c r="N424" s="103">
        <f>'RS Charges'!N1728</f>
        <v>0</v>
      </c>
      <c r="O424" s="103">
        <f>'RS Charges'!O1728</f>
        <v>0</v>
      </c>
      <c r="P424" s="103">
        <f>'RS Charges'!P1728</f>
        <v>0</v>
      </c>
      <c r="Q424" s="103">
        <f>'RS Charges'!Q1728</f>
        <v>0</v>
      </c>
      <c r="R424" s="103">
        <f>'RS Charges'!R1728</f>
        <v>0</v>
      </c>
      <c r="S424" s="103">
        <f>'RS Charges'!S1728</f>
        <v>0</v>
      </c>
      <c r="T424" s="103">
        <f>'RS Charges'!T1728</f>
        <v>0</v>
      </c>
      <c r="U424" s="103">
        <f>'RS Charges'!U1728</f>
        <v>0</v>
      </c>
      <c r="V424" s="103">
        <f>'RS Charges'!V1728</f>
        <v>0</v>
      </c>
      <c r="W424" s="103">
        <f>'RS Charges'!W1728</f>
        <v>0</v>
      </c>
      <c r="X424" s="103">
        <f>'RS Charges'!X1728</f>
        <v>0</v>
      </c>
      <c r="Y424" s="103">
        <f>'RS Charges'!Y1728</f>
        <v>0</v>
      </c>
      <c r="Z424" s="103">
        <f>'RS Charges'!Z1728</f>
        <v>0</v>
      </c>
      <c r="AA424" s="103">
        <f>'RS Charges'!AA1728</f>
        <v>0</v>
      </c>
      <c r="AB424" s="103">
        <f>'RS Charges'!AB1728</f>
        <v>0</v>
      </c>
      <c r="AC424" s="104">
        <f>'RS Charges'!AC1728</f>
        <v>0</v>
      </c>
      <c r="AE424" s="105">
        <f>'RS Charges'!AE1728</f>
        <v>0</v>
      </c>
      <c r="AG424" s="105">
        <f>'RS Charges'!AG1728</f>
        <v>0</v>
      </c>
      <c r="AI424" s="105">
        <f>'RS Charges'!AI1728</f>
        <v>0</v>
      </c>
    </row>
    <row r="425" spans="2:35" outlineLevel="1" x14ac:dyDescent="0.25">
      <c r="B425" s="556" t="str">
        <f>'Line Items'!D$2412</f>
        <v>Rolling Stock Charges</v>
      </c>
      <c r="C425" s="556" t="str">
        <f>'Line Items'!D$2454</f>
        <v>Rolling Stock Charges</v>
      </c>
      <c r="D425" s="139" t="str">
        <f>'RS Charges'!D1729</f>
        <v>[Rolling Stock Line 15]</v>
      </c>
      <c r="E425" s="102"/>
      <c r="F425" s="140" t="str">
        <f>'RS Charges'!F1729</f>
        <v>£000</v>
      </c>
      <c r="G425" s="103">
        <f>'RS Charges'!G1729</f>
        <v>0</v>
      </c>
      <c r="H425" s="103">
        <f>'RS Charges'!H1729</f>
        <v>0</v>
      </c>
      <c r="I425" s="103">
        <f>'RS Charges'!I1729</f>
        <v>0</v>
      </c>
      <c r="J425" s="103">
        <f>'RS Charges'!J1729</f>
        <v>0</v>
      </c>
      <c r="K425" s="103">
        <f>'RS Charges'!K1729</f>
        <v>0</v>
      </c>
      <c r="L425" s="103">
        <f>'RS Charges'!L1729</f>
        <v>0</v>
      </c>
      <c r="M425" s="103">
        <f>'RS Charges'!M1729</f>
        <v>0</v>
      </c>
      <c r="N425" s="103">
        <f>'RS Charges'!N1729</f>
        <v>0</v>
      </c>
      <c r="O425" s="103">
        <f>'RS Charges'!O1729</f>
        <v>0</v>
      </c>
      <c r="P425" s="103">
        <f>'RS Charges'!P1729</f>
        <v>0</v>
      </c>
      <c r="Q425" s="103">
        <f>'RS Charges'!Q1729</f>
        <v>0</v>
      </c>
      <c r="R425" s="103">
        <f>'RS Charges'!R1729</f>
        <v>0</v>
      </c>
      <c r="S425" s="103">
        <f>'RS Charges'!S1729</f>
        <v>0</v>
      </c>
      <c r="T425" s="103">
        <f>'RS Charges'!T1729</f>
        <v>0</v>
      </c>
      <c r="U425" s="103">
        <f>'RS Charges'!U1729</f>
        <v>0</v>
      </c>
      <c r="V425" s="103">
        <f>'RS Charges'!V1729</f>
        <v>0</v>
      </c>
      <c r="W425" s="103">
        <f>'RS Charges'!W1729</f>
        <v>0</v>
      </c>
      <c r="X425" s="103">
        <f>'RS Charges'!X1729</f>
        <v>0</v>
      </c>
      <c r="Y425" s="103">
        <f>'RS Charges'!Y1729</f>
        <v>0</v>
      </c>
      <c r="Z425" s="103">
        <f>'RS Charges'!Z1729</f>
        <v>0</v>
      </c>
      <c r="AA425" s="103">
        <f>'RS Charges'!AA1729</f>
        <v>0</v>
      </c>
      <c r="AB425" s="103">
        <f>'RS Charges'!AB1729</f>
        <v>0</v>
      </c>
      <c r="AC425" s="104">
        <f>'RS Charges'!AC1729</f>
        <v>0</v>
      </c>
      <c r="AE425" s="105">
        <f>'RS Charges'!AE1729</f>
        <v>0</v>
      </c>
      <c r="AG425" s="105">
        <f>'RS Charges'!AG1729</f>
        <v>0</v>
      </c>
      <c r="AI425" s="105">
        <f>'RS Charges'!AI1729</f>
        <v>0</v>
      </c>
    </row>
    <row r="426" spans="2:35" outlineLevel="1" x14ac:dyDescent="0.25">
      <c r="B426" s="556" t="str">
        <f>'Line Items'!D$2412</f>
        <v>Rolling Stock Charges</v>
      </c>
      <c r="C426" s="556" t="str">
        <f>'Line Items'!D$2454</f>
        <v>Rolling Stock Charges</v>
      </c>
      <c r="D426" s="139" t="str">
        <f>'RS Charges'!D1730</f>
        <v>[Rolling Stock Line 16]</v>
      </c>
      <c r="E426" s="102"/>
      <c r="F426" s="140" t="str">
        <f>'RS Charges'!F1730</f>
        <v>£000</v>
      </c>
      <c r="G426" s="103">
        <f>'RS Charges'!G1730</f>
        <v>0</v>
      </c>
      <c r="H426" s="103">
        <f>'RS Charges'!H1730</f>
        <v>0</v>
      </c>
      <c r="I426" s="103">
        <f>'RS Charges'!I1730</f>
        <v>0</v>
      </c>
      <c r="J426" s="103">
        <f>'RS Charges'!J1730</f>
        <v>0</v>
      </c>
      <c r="K426" s="103">
        <f>'RS Charges'!K1730</f>
        <v>0</v>
      </c>
      <c r="L426" s="103">
        <f>'RS Charges'!L1730</f>
        <v>0</v>
      </c>
      <c r="M426" s="103">
        <f>'RS Charges'!M1730</f>
        <v>0</v>
      </c>
      <c r="N426" s="103">
        <f>'RS Charges'!N1730</f>
        <v>0</v>
      </c>
      <c r="O426" s="103">
        <f>'RS Charges'!O1730</f>
        <v>0</v>
      </c>
      <c r="P426" s="103">
        <f>'RS Charges'!P1730</f>
        <v>0</v>
      </c>
      <c r="Q426" s="103">
        <f>'RS Charges'!Q1730</f>
        <v>0</v>
      </c>
      <c r="R426" s="103">
        <f>'RS Charges'!R1730</f>
        <v>0</v>
      </c>
      <c r="S426" s="103">
        <f>'RS Charges'!S1730</f>
        <v>0</v>
      </c>
      <c r="T426" s="103">
        <f>'RS Charges'!T1730</f>
        <v>0</v>
      </c>
      <c r="U426" s="103">
        <f>'RS Charges'!U1730</f>
        <v>0</v>
      </c>
      <c r="V426" s="103">
        <f>'RS Charges'!V1730</f>
        <v>0</v>
      </c>
      <c r="W426" s="103">
        <f>'RS Charges'!W1730</f>
        <v>0</v>
      </c>
      <c r="X426" s="103">
        <f>'RS Charges'!X1730</f>
        <v>0</v>
      </c>
      <c r="Y426" s="103">
        <f>'RS Charges'!Y1730</f>
        <v>0</v>
      </c>
      <c r="Z426" s="103">
        <f>'RS Charges'!Z1730</f>
        <v>0</v>
      </c>
      <c r="AA426" s="103">
        <f>'RS Charges'!AA1730</f>
        <v>0</v>
      </c>
      <c r="AB426" s="103">
        <f>'RS Charges'!AB1730</f>
        <v>0</v>
      </c>
      <c r="AC426" s="104">
        <f>'RS Charges'!AC1730</f>
        <v>0</v>
      </c>
      <c r="AE426" s="105">
        <f>'RS Charges'!AE1730</f>
        <v>0</v>
      </c>
      <c r="AG426" s="105">
        <f>'RS Charges'!AG1730</f>
        <v>0</v>
      </c>
      <c r="AI426" s="105">
        <f>'RS Charges'!AI1730</f>
        <v>0</v>
      </c>
    </row>
    <row r="427" spans="2:35" outlineLevel="1" x14ac:dyDescent="0.25">
      <c r="B427" s="556" t="str">
        <f>'Line Items'!D$2412</f>
        <v>Rolling Stock Charges</v>
      </c>
      <c r="C427" s="556" t="str">
        <f>'Line Items'!D$2454</f>
        <v>Rolling Stock Charges</v>
      </c>
      <c r="D427" s="139" t="str">
        <f>'RS Charges'!D1731</f>
        <v>[Rolling Stock Line 17]</v>
      </c>
      <c r="E427" s="102"/>
      <c r="F427" s="140" t="str">
        <f>'RS Charges'!F1731</f>
        <v>£000</v>
      </c>
      <c r="G427" s="103">
        <f>'RS Charges'!G1731</f>
        <v>0</v>
      </c>
      <c r="H427" s="103">
        <f>'RS Charges'!H1731</f>
        <v>0</v>
      </c>
      <c r="I427" s="103">
        <f>'RS Charges'!I1731</f>
        <v>0</v>
      </c>
      <c r="J427" s="103">
        <f>'RS Charges'!J1731</f>
        <v>0</v>
      </c>
      <c r="K427" s="103">
        <f>'RS Charges'!K1731</f>
        <v>0</v>
      </c>
      <c r="L427" s="103">
        <f>'RS Charges'!L1731</f>
        <v>0</v>
      </c>
      <c r="M427" s="103">
        <f>'RS Charges'!M1731</f>
        <v>0</v>
      </c>
      <c r="N427" s="103">
        <f>'RS Charges'!N1731</f>
        <v>0</v>
      </c>
      <c r="O427" s="103">
        <f>'RS Charges'!O1731</f>
        <v>0</v>
      </c>
      <c r="P427" s="103">
        <f>'RS Charges'!P1731</f>
        <v>0</v>
      </c>
      <c r="Q427" s="103">
        <f>'RS Charges'!Q1731</f>
        <v>0</v>
      </c>
      <c r="R427" s="103">
        <f>'RS Charges'!R1731</f>
        <v>0</v>
      </c>
      <c r="S427" s="103">
        <f>'RS Charges'!S1731</f>
        <v>0</v>
      </c>
      <c r="T427" s="103">
        <f>'RS Charges'!T1731</f>
        <v>0</v>
      </c>
      <c r="U427" s="103">
        <f>'RS Charges'!U1731</f>
        <v>0</v>
      </c>
      <c r="V427" s="103">
        <f>'RS Charges'!V1731</f>
        <v>0</v>
      </c>
      <c r="W427" s="103">
        <f>'RS Charges'!W1731</f>
        <v>0</v>
      </c>
      <c r="X427" s="103">
        <f>'RS Charges'!X1731</f>
        <v>0</v>
      </c>
      <c r="Y427" s="103">
        <f>'RS Charges'!Y1731</f>
        <v>0</v>
      </c>
      <c r="Z427" s="103">
        <f>'RS Charges'!Z1731</f>
        <v>0</v>
      </c>
      <c r="AA427" s="103">
        <f>'RS Charges'!AA1731</f>
        <v>0</v>
      </c>
      <c r="AB427" s="103">
        <f>'RS Charges'!AB1731</f>
        <v>0</v>
      </c>
      <c r="AC427" s="104">
        <f>'RS Charges'!AC1731</f>
        <v>0</v>
      </c>
      <c r="AE427" s="105">
        <f>'RS Charges'!AE1731</f>
        <v>0</v>
      </c>
      <c r="AG427" s="105">
        <f>'RS Charges'!AG1731</f>
        <v>0</v>
      </c>
      <c r="AI427" s="105">
        <f>'RS Charges'!AI1731</f>
        <v>0</v>
      </c>
    </row>
    <row r="428" spans="2:35" outlineLevel="1" x14ac:dyDescent="0.25">
      <c r="B428" s="556" t="str">
        <f>'Line Items'!D$2412</f>
        <v>Rolling Stock Charges</v>
      </c>
      <c r="C428" s="556" t="str">
        <f>'Line Items'!D$2454</f>
        <v>Rolling Stock Charges</v>
      </c>
      <c r="D428" s="139" t="str">
        <f>'RS Charges'!D1732</f>
        <v>[Rolling Stock Line 18]</v>
      </c>
      <c r="E428" s="102"/>
      <c r="F428" s="140" t="str">
        <f>'RS Charges'!F1732</f>
        <v>£000</v>
      </c>
      <c r="G428" s="103">
        <f>'RS Charges'!G1732</f>
        <v>0</v>
      </c>
      <c r="H428" s="103">
        <f>'RS Charges'!H1732</f>
        <v>0</v>
      </c>
      <c r="I428" s="103">
        <f>'RS Charges'!I1732</f>
        <v>0</v>
      </c>
      <c r="J428" s="103">
        <f>'RS Charges'!J1732</f>
        <v>0</v>
      </c>
      <c r="K428" s="103">
        <f>'RS Charges'!K1732</f>
        <v>0</v>
      </c>
      <c r="L428" s="103">
        <f>'RS Charges'!L1732</f>
        <v>0</v>
      </c>
      <c r="M428" s="103">
        <f>'RS Charges'!M1732</f>
        <v>0</v>
      </c>
      <c r="N428" s="103">
        <f>'RS Charges'!N1732</f>
        <v>0</v>
      </c>
      <c r="O428" s="103">
        <f>'RS Charges'!O1732</f>
        <v>0</v>
      </c>
      <c r="P428" s="103">
        <f>'RS Charges'!P1732</f>
        <v>0</v>
      </c>
      <c r="Q428" s="103">
        <f>'RS Charges'!Q1732</f>
        <v>0</v>
      </c>
      <c r="R428" s="103">
        <f>'RS Charges'!R1732</f>
        <v>0</v>
      </c>
      <c r="S428" s="103">
        <f>'RS Charges'!S1732</f>
        <v>0</v>
      </c>
      <c r="T428" s="103">
        <f>'RS Charges'!T1732</f>
        <v>0</v>
      </c>
      <c r="U428" s="103">
        <f>'RS Charges'!U1732</f>
        <v>0</v>
      </c>
      <c r="V428" s="103">
        <f>'RS Charges'!V1732</f>
        <v>0</v>
      </c>
      <c r="W428" s="103">
        <f>'RS Charges'!W1732</f>
        <v>0</v>
      </c>
      <c r="X428" s="103">
        <f>'RS Charges'!X1732</f>
        <v>0</v>
      </c>
      <c r="Y428" s="103">
        <f>'RS Charges'!Y1732</f>
        <v>0</v>
      </c>
      <c r="Z428" s="103">
        <f>'RS Charges'!Z1732</f>
        <v>0</v>
      </c>
      <c r="AA428" s="103">
        <f>'RS Charges'!AA1732</f>
        <v>0</v>
      </c>
      <c r="AB428" s="103">
        <f>'RS Charges'!AB1732</f>
        <v>0</v>
      </c>
      <c r="AC428" s="104">
        <f>'RS Charges'!AC1732</f>
        <v>0</v>
      </c>
      <c r="AE428" s="105">
        <f>'RS Charges'!AE1732</f>
        <v>0</v>
      </c>
      <c r="AG428" s="105">
        <f>'RS Charges'!AG1732</f>
        <v>0</v>
      </c>
      <c r="AI428" s="105">
        <f>'RS Charges'!AI1732</f>
        <v>0</v>
      </c>
    </row>
    <row r="429" spans="2:35" outlineLevel="1" x14ac:dyDescent="0.25">
      <c r="B429" s="556" t="str">
        <f>'Line Items'!D$2412</f>
        <v>Rolling Stock Charges</v>
      </c>
      <c r="C429" s="556" t="str">
        <f>'Line Items'!D$2454</f>
        <v>Rolling Stock Charges</v>
      </c>
      <c r="D429" s="139" t="str">
        <f>'RS Charges'!D1733</f>
        <v>[Rolling Stock Line 19]</v>
      </c>
      <c r="E429" s="102"/>
      <c r="F429" s="140" t="str">
        <f>'RS Charges'!F1733</f>
        <v>£000</v>
      </c>
      <c r="G429" s="103">
        <f>'RS Charges'!G1733</f>
        <v>0</v>
      </c>
      <c r="H429" s="103">
        <f>'RS Charges'!H1733</f>
        <v>0</v>
      </c>
      <c r="I429" s="103">
        <f>'RS Charges'!I1733</f>
        <v>0</v>
      </c>
      <c r="J429" s="103">
        <f>'RS Charges'!J1733</f>
        <v>0</v>
      </c>
      <c r="K429" s="103">
        <f>'RS Charges'!K1733</f>
        <v>0</v>
      </c>
      <c r="L429" s="103">
        <f>'RS Charges'!L1733</f>
        <v>0</v>
      </c>
      <c r="M429" s="103">
        <f>'RS Charges'!M1733</f>
        <v>0</v>
      </c>
      <c r="N429" s="103">
        <f>'RS Charges'!N1733</f>
        <v>0</v>
      </c>
      <c r="O429" s="103">
        <f>'RS Charges'!O1733</f>
        <v>0</v>
      </c>
      <c r="P429" s="103">
        <f>'RS Charges'!P1733</f>
        <v>0</v>
      </c>
      <c r="Q429" s="103">
        <f>'RS Charges'!Q1733</f>
        <v>0</v>
      </c>
      <c r="R429" s="103">
        <f>'RS Charges'!R1733</f>
        <v>0</v>
      </c>
      <c r="S429" s="103">
        <f>'RS Charges'!S1733</f>
        <v>0</v>
      </c>
      <c r="T429" s="103">
        <f>'RS Charges'!T1733</f>
        <v>0</v>
      </c>
      <c r="U429" s="103">
        <f>'RS Charges'!U1733</f>
        <v>0</v>
      </c>
      <c r="V429" s="103">
        <f>'RS Charges'!V1733</f>
        <v>0</v>
      </c>
      <c r="W429" s="103">
        <f>'RS Charges'!W1733</f>
        <v>0</v>
      </c>
      <c r="X429" s="103">
        <f>'RS Charges'!X1733</f>
        <v>0</v>
      </c>
      <c r="Y429" s="103">
        <f>'RS Charges'!Y1733</f>
        <v>0</v>
      </c>
      <c r="Z429" s="103">
        <f>'RS Charges'!Z1733</f>
        <v>0</v>
      </c>
      <c r="AA429" s="103">
        <f>'RS Charges'!AA1733</f>
        <v>0</v>
      </c>
      <c r="AB429" s="103">
        <f>'RS Charges'!AB1733</f>
        <v>0</v>
      </c>
      <c r="AC429" s="104">
        <f>'RS Charges'!AC1733</f>
        <v>0</v>
      </c>
      <c r="AE429" s="105">
        <f>'RS Charges'!AE1733</f>
        <v>0</v>
      </c>
      <c r="AG429" s="105">
        <f>'RS Charges'!AG1733</f>
        <v>0</v>
      </c>
      <c r="AI429" s="105">
        <f>'RS Charges'!AI1733</f>
        <v>0</v>
      </c>
    </row>
    <row r="430" spans="2:35" outlineLevel="1" x14ac:dyDescent="0.25">
      <c r="B430" s="556" t="str">
        <f>'Line Items'!D$2412</f>
        <v>Rolling Stock Charges</v>
      </c>
      <c r="C430" s="556" t="str">
        <f>'Line Items'!D$2454</f>
        <v>Rolling Stock Charges</v>
      </c>
      <c r="D430" s="139" t="str">
        <f>'RS Charges'!D1734</f>
        <v>[Rolling Stock Line 20]</v>
      </c>
      <c r="E430" s="102"/>
      <c r="F430" s="140" t="str">
        <f>'RS Charges'!F1734</f>
        <v>£000</v>
      </c>
      <c r="G430" s="103">
        <f>'RS Charges'!G1734</f>
        <v>0</v>
      </c>
      <c r="H430" s="103">
        <f>'RS Charges'!H1734</f>
        <v>0</v>
      </c>
      <c r="I430" s="103">
        <f>'RS Charges'!I1734</f>
        <v>0</v>
      </c>
      <c r="J430" s="103">
        <f>'RS Charges'!J1734</f>
        <v>0</v>
      </c>
      <c r="K430" s="103">
        <f>'RS Charges'!K1734</f>
        <v>0</v>
      </c>
      <c r="L430" s="103">
        <f>'RS Charges'!L1734</f>
        <v>0</v>
      </c>
      <c r="M430" s="103">
        <f>'RS Charges'!M1734</f>
        <v>0</v>
      </c>
      <c r="N430" s="103">
        <f>'RS Charges'!N1734</f>
        <v>0</v>
      </c>
      <c r="O430" s="103">
        <f>'RS Charges'!O1734</f>
        <v>0</v>
      </c>
      <c r="P430" s="103">
        <f>'RS Charges'!P1734</f>
        <v>0</v>
      </c>
      <c r="Q430" s="103">
        <f>'RS Charges'!Q1734</f>
        <v>0</v>
      </c>
      <c r="R430" s="103">
        <f>'RS Charges'!R1734</f>
        <v>0</v>
      </c>
      <c r="S430" s="103">
        <f>'RS Charges'!S1734</f>
        <v>0</v>
      </c>
      <c r="T430" s="103">
        <f>'RS Charges'!T1734</f>
        <v>0</v>
      </c>
      <c r="U430" s="103">
        <f>'RS Charges'!U1734</f>
        <v>0</v>
      </c>
      <c r="V430" s="103">
        <f>'RS Charges'!V1734</f>
        <v>0</v>
      </c>
      <c r="W430" s="103">
        <f>'RS Charges'!W1734</f>
        <v>0</v>
      </c>
      <c r="X430" s="103">
        <f>'RS Charges'!X1734</f>
        <v>0</v>
      </c>
      <c r="Y430" s="103">
        <f>'RS Charges'!Y1734</f>
        <v>0</v>
      </c>
      <c r="Z430" s="103">
        <f>'RS Charges'!Z1734</f>
        <v>0</v>
      </c>
      <c r="AA430" s="103">
        <f>'RS Charges'!AA1734</f>
        <v>0</v>
      </c>
      <c r="AB430" s="103">
        <f>'RS Charges'!AB1734</f>
        <v>0</v>
      </c>
      <c r="AC430" s="104">
        <f>'RS Charges'!AC1734</f>
        <v>0</v>
      </c>
      <c r="AE430" s="105">
        <f>'RS Charges'!AE1734</f>
        <v>0</v>
      </c>
      <c r="AG430" s="105">
        <f>'RS Charges'!AG1734</f>
        <v>0</v>
      </c>
      <c r="AI430" s="105">
        <f>'RS Charges'!AI1734</f>
        <v>0</v>
      </c>
    </row>
    <row r="431" spans="2:35" outlineLevel="1" x14ac:dyDescent="0.25">
      <c r="B431" s="556" t="str">
        <f>'Line Items'!D$2412</f>
        <v>Rolling Stock Charges</v>
      </c>
      <c r="C431" s="556" t="str">
        <f>'Line Items'!D$2454</f>
        <v>Rolling Stock Charges</v>
      </c>
      <c r="D431" s="139" t="str">
        <f>'RS Charges'!D1735</f>
        <v>[Rolling Stock Line 21]</v>
      </c>
      <c r="E431" s="102"/>
      <c r="F431" s="140" t="str">
        <f>'RS Charges'!F1735</f>
        <v>£000</v>
      </c>
      <c r="G431" s="103">
        <f>'RS Charges'!G1735</f>
        <v>0</v>
      </c>
      <c r="H431" s="103">
        <f>'RS Charges'!H1735</f>
        <v>0</v>
      </c>
      <c r="I431" s="103">
        <f>'RS Charges'!I1735</f>
        <v>0</v>
      </c>
      <c r="J431" s="103">
        <f>'RS Charges'!J1735</f>
        <v>0</v>
      </c>
      <c r="K431" s="103">
        <f>'RS Charges'!K1735</f>
        <v>0</v>
      </c>
      <c r="L431" s="103">
        <f>'RS Charges'!L1735</f>
        <v>0</v>
      </c>
      <c r="M431" s="103">
        <f>'RS Charges'!M1735</f>
        <v>0</v>
      </c>
      <c r="N431" s="103">
        <f>'RS Charges'!N1735</f>
        <v>0</v>
      </c>
      <c r="O431" s="103">
        <f>'RS Charges'!O1735</f>
        <v>0</v>
      </c>
      <c r="P431" s="103">
        <f>'RS Charges'!P1735</f>
        <v>0</v>
      </c>
      <c r="Q431" s="103">
        <f>'RS Charges'!Q1735</f>
        <v>0</v>
      </c>
      <c r="R431" s="103">
        <f>'RS Charges'!R1735</f>
        <v>0</v>
      </c>
      <c r="S431" s="103">
        <f>'RS Charges'!S1735</f>
        <v>0</v>
      </c>
      <c r="T431" s="103">
        <f>'RS Charges'!T1735</f>
        <v>0</v>
      </c>
      <c r="U431" s="103">
        <f>'RS Charges'!U1735</f>
        <v>0</v>
      </c>
      <c r="V431" s="103">
        <f>'RS Charges'!V1735</f>
        <v>0</v>
      </c>
      <c r="W431" s="103">
        <f>'RS Charges'!W1735</f>
        <v>0</v>
      </c>
      <c r="X431" s="103">
        <f>'RS Charges'!X1735</f>
        <v>0</v>
      </c>
      <c r="Y431" s="103">
        <f>'RS Charges'!Y1735</f>
        <v>0</v>
      </c>
      <c r="Z431" s="103">
        <f>'RS Charges'!Z1735</f>
        <v>0</v>
      </c>
      <c r="AA431" s="103">
        <f>'RS Charges'!AA1735</f>
        <v>0</v>
      </c>
      <c r="AB431" s="103">
        <f>'RS Charges'!AB1735</f>
        <v>0</v>
      </c>
      <c r="AC431" s="104">
        <f>'RS Charges'!AC1735</f>
        <v>0</v>
      </c>
      <c r="AE431" s="105">
        <f>'RS Charges'!AE1735</f>
        <v>0</v>
      </c>
      <c r="AG431" s="105">
        <f>'RS Charges'!AG1735</f>
        <v>0</v>
      </c>
      <c r="AI431" s="105">
        <f>'RS Charges'!AI1735</f>
        <v>0</v>
      </c>
    </row>
    <row r="432" spans="2:35" outlineLevel="1" x14ac:dyDescent="0.25">
      <c r="B432" s="556" t="str">
        <f>'Line Items'!D$2412</f>
        <v>Rolling Stock Charges</v>
      </c>
      <c r="C432" s="556" t="str">
        <f>'Line Items'!D$2454</f>
        <v>Rolling Stock Charges</v>
      </c>
      <c r="D432" s="139" t="str">
        <f>'RS Charges'!D1736</f>
        <v>[Rolling Stock Line 22]</v>
      </c>
      <c r="E432" s="102"/>
      <c r="F432" s="140" t="str">
        <f>'RS Charges'!F1736</f>
        <v>£000</v>
      </c>
      <c r="G432" s="103">
        <f>'RS Charges'!G1736</f>
        <v>0</v>
      </c>
      <c r="H432" s="103">
        <f>'RS Charges'!H1736</f>
        <v>0</v>
      </c>
      <c r="I432" s="103">
        <f>'RS Charges'!I1736</f>
        <v>0</v>
      </c>
      <c r="J432" s="103">
        <f>'RS Charges'!J1736</f>
        <v>0</v>
      </c>
      <c r="K432" s="103">
        <f>'RS Charges'!K1736</f>
        <v>0</v>
      </c>
      <c r="L432" s="103">
        <f>'RS Charges'!L1736</f>
        <v>0</v>
      </c>
      <c r="M432" s="103">
        <f>'RS Charges'!M1736</f>
        <v>0</v>
      </c>
      <c r="N432" s="103">
        <f>'RS Charges'!N1736</f>
        <v>0</v>
      </c>
      <c r="O432" s="103">
        <f>'RS Charges'!O1736</f>
        <v>0</v>
      </c>
      <c r="P432" s="103">
        <f>'RS Charges'!P1736</f>
        <v>0</v>
      </c>
      <c r="Q432" s="103">
        <f>'RS Charges'!Q1736</f>
        <v>0</v>
      </c>
      <c r="R432" s="103">
        <f>'RS Charges'!R1736</f>
        <v>0</v>
      </c>
      <c r="S432" s="103">
        <f>'RS Charges'!S1736</f>
        <v>0</v>
      </c>
      <c r="T432" s="103">
        <f>'RS Charges'!T1736</f>
        <v>0</v>
      </c>
      <c r="U432" s="103">
        <f>'RS Charges'!U1736</f>
        <v>0</v>
      </c>
      <c r="V432" s="103">
        <f>'RS Charges'!V1736</f>
        <v>0</v>
      </c>
      <c r="W432" s="103">
        <f>'RS Charges'!W1736</f>
        <v>0</v>
      </c>
      <c r="X432" s="103">
        <f>'RS Charges'!X1736</f>
        <v>0</v>
      </c>
      <c r="Y432" s="103">
        <f>'RS Charges'!Y1736</f>
        <v>0</v>
      </c>
      <c r="Z432" s="103">
        <f>'RS Charges'!Z1736</f>
        <v>0</v>
      </c>
      <c r="AA432" s="103">
        <f>'RS Charges'!AA1736</f>
        <v>0</v>
      </c>
      <c r="AB432" s="103">
        <f>'RS Charges'!AB1736</f>
        <v>0</v>
      </c>
      <c r="AC432" s="104">
        <f>'RS Charges'!AC1736</f>
        <v>0</v>
      </c>
      <c r="AE432" s="105">
        <f>'RS Charges'!AE1736</f>
        <v>0</v>
      </c>
      <c r="AG432" s="105">
        <f>'RS Charges'!AG1736</f>
        <v>0</v>
      </c>
      <c r="AI432" s="105">
        <f>'RS Charges'!AI1736</f>
        <v>0</v>
      </c>
    </row>
    <row r="433" spans="2:35" outlineLevel="1" x14ac:dyDescent="0.25">
      <c r="B433" s="556" t="str">
        <f>'Line Items'!D$2412</f>
        <v>Rolling Stock Charges</v>
      </c>
      <c r="C433" s="556" t="str">
        <f>'Line Items'!D$2454</f>
        <v>Rolling Stock Charges</v>
      </c>
      <c r="D433" s="139" t="str">
        <f>'RS Charges'!D1737</f>
        <v>[Rolling Stock Line 23]</v>
      </c>
      <c r="E433" s="102"/>
      <c r="F433" s="140" t="str">
        <f>'RS Charges'!F1737</f>
        <v>£000</v>
      </c>
      <c r="G433" s="103">
        <f>'RS Charges'!G1737</f>
        <v>0</v>
      </c>
      <c r="H433" s="103">
        <f>'RS Charges'!H1737</f>
        <v>0</v>
      </c>
      <c r="I433" s="103">
        <f>'RS Charges'!I1737</f>
        <v>0</v>
      </c>
      <c r="J433" s="103">
        <f>'RS Charges'!J1737</f>
        <v>0</v>
      </c>
      <c r="K433" s="103">
        <f>'RS Charges'!K1737</f>
        <v>0</v>
      </c>
      <c r="L433" s="103">
        <f>'RS Charges'!L1737</f>
        <v>0</v>
      </c>
      <c r="M433" s="103">
        <f>'RS Charges'!M1737</f>
        <v>0</v>
      </c>
      <c r="N433" s="103">
        <f>'RS Charges'!N1737</f>
        <v>0</v>
      </c>
      <c r="O433" s="103">
        <f>'RS Charges'!O1737</f>
        <v>0</v>
      </c>
      <c r="P433" s="103">
        <f>'RS Charges'!P1737</f>
        <v>0</v>
      </c>
      <c r="Q433" s="103">
        <f>'RS Charges'!Q1737</f>
        <v>0</v>
      </c>
      <c r="R433" s="103">
        <f>'RS Charges'!R1737</f>
        <v>0</v>
      </c>
      <c r="S433" s="103">
        <f>'RS Charges'!S1737</f>
        <v>0</v>
      </c>
      <c r="T433" s="103">
        <f>'RS Charges'!T1737</f>
        <v>0</v>
      </c>
      <c r="U433" s="103">
        <f>'RS Charges'!U1737</f>
        <v>0</v>
      </c>
      <c r="V433" s="103">
        <f>'RS Charges'!V1737</f>
        <v>0</v>
      </c>
      <c r="W433" s="103">
        <f>'RS Charges'!W1737</f>
        <v>0</v>
      </c>
      <c r="X433" s="103">
        <f>'RS Charges'!X1737</f>
        <v>0</v>
      </c>
      <c r="Y433" s="103">
        <f>'RS Charges'!Y1737</f>
        <v>0</v>
      </c>
      <c r="Z433" s="103">
        <f>'RS Charges'!Z1737</f>
        <v>0</v>
      </c>
      <c r="AA433" s="103">
        <f>'RS Charges'!AA1737</f>
        <v>0</v>
      </c>
      <c r="AB433" s="103">
        <f>'RS Charges'!AB1737</f>
        <v>0</v>
      </c>
      <c r="AC433" s="104">
        <f>'RS Charges'!AC1737</f>
        <v>0</v>
      </c>
      <c r="AE433" s="105">
        <f>'RS Charges'!AE1737</f>
        <v>0</v>
      </c>
      <c r="AG433" s="105">
        <f>'RS Charges'!AG1737</f>
        <v>0</v>
      </c>
      <c r="AI433" s="105">
        <f>'RS Charges'!AI1737</f>
        <v>0</v>
      </c>
    </row>
    <row r="434" spans="2:35" outlineLevel="1" x14ac:dyDescent="0.25">
      <c r="B434" s="556" t="str">
        <f>'Line Items'!D$2412</f>
        <v>Rolling Stock Charges</v>
      </c>
      <c r="C434" s="556" t="str">
        <f>'Line Items'!D$2454</f>
        <v>Rolling Stock Charges</v>
      </c>
      <c r="D434" s="139" t="str">
        <f>'RS Charges'!D1738</f>
        <v>[Rolling Stock Line 24]</v>
      </c>
      <c r="E434" s="102"/>
      <c r="F434" s="140" t="str">
        <f>'RS Charges'!F1738</f>
        <v>£000</v>
      </c>
      <c r="G434" s="103">
        <f>'RS Charges'!G1738</f>
        <v>0</v>
      </c>
      <c r="H434" s="103">
        <f>'RS Charges'!H1738</f>
        <v>0</v>
      </c>
      <c r="I434" s="103">
        <f>'RS Charges'!I1738</f>
        <v>0</v>
      </c>
      <c r="J434" s="103">
        <f>'RS Charges'!J1738</f>
        <v>0</v>
      </c>
      <c r="K434" s="103">
        <f>'RS Charges'!K1738</f>
        <v>0</v>
      </c>
      <c r="L434" s="103">
        <f>'RS Charges'!L1738</f>
        <v>0</v>
      </c>
      <c r="M434" s="103">
        <f>'RS Charges'!M1738</f>
        <v>0</v>
      </c>
      <c r="N434" s="103">
        <f>'RS Charges'!N1738</f>
        <v>0</v>
      </c>
      <c r="O434" s="103">
        <f>'RS Charges'!O1738</f>
        <v>0</v>
      </c>
      <c r="P434" s="103">
        <f>'RS Charges'!P1738</f>
        <v>0</v>
      </c>
      <c r="Q434" s="103">
        <f>'RS Charges'!Q1738</f>
        <v>0</v>
      </c>
      <c r="R434" s="103">
        <f>'RS Charges'!R1738</f>
        <v>0</v>
      </c>
      <c r="S434" s="103">
        <f>'RS Charges'!S1738</f>
        <v>0</v>
      </c>
      <c r="T434" s="103">
        <f>'RS Charges'!T1738</f>
        <v>0</v>
      </c>
      <c r="U434" s="103">
        <f>'RS Charges'!U1738</f>
        <v>0</v>
      </c>
      <c r="V434" s="103">
        <f>'RS Charges'!V1738</f>
        <v>0</v>
      </c>
      <c r="W434" s="103">
        <f>'RS Charges'!W1738</f>
        <v>0</v>
      </c>
      <c r="X434" s="103">
        <f>'RS Charges'!X1738</f>
        <v>0</v>
      </c>
      <c r="Y434" s="103">
        <f>'RS Charges'!Y1738</f>
        <v>0</v>
      </c>
      <c r="Z434" s="103">
        <f>'RS Charges'!Z1738</f>
        <v>0</v>
      </c>
      <c r="AA434" s="103">
        <f>'RS Charges'!AA1738</f>
        <v>0</v>
      </c>
      <c r="AB434" s="103">
        <f>'RS Charges'!AB1738</f>
        <v>0</v>
      </c>
      <c r="AC434" s="104">
        <f>'RS Charges'!AC1738</f>
        <v>0</v>
      </c>
      <c r="AE434" s="105">
        <f>'RS Charges'!AE1738</f>
        <v>0</v>
      </c>
      <c r="AG434" s="105">
        <f>'RS Charges'!AG1738</f>
        <v>0</v>
      </c>
      <c r="AI434" s="105">
        <f>'RS Charges'!AI1738</f>
        <v>0</v>
      </c>
    </row>
    <row r="435" spans="2:35" outlineLevel="1" x14ac:dyDescent="0.25">
      <c r="B435" s="556" t="str">
        <f>'Line Items'!D$2412</f>
        <v>Rolling Stock Charges</v>
      </c>
      <c r="C435" s="556" t="str">
        <f>'Line Items'!D$2454</f>
        <v>Rolling Stock Charges</v>
      </c>
      <c r="D435" s="139" t="str">
        <f>'RS Charges'!D1739</f>
        <v>[Rolling Stock Line 25]</v>
      </c>
      <c r="E435" s="102"/>
      <c r="F435" s="140" t="str">
        <f>'RS Charges'!F1739</f>
        <v>£000</v>
      </c>
      <c r="G435" s="103">
        <f>'RS Charges'!G1739</f>
        <v>0</v>
      </c>
      <c r="H435" s="103">
        <f>'RS Charges'!H1739</f>
        <v>0</v>
      </c>
      <c r="I435" s="103">
        <f>'RS Charges'!I1739</f>
        <v>0</v>
      </c>
      <c r="J435" s="103">
        <f>'RS Charges'!J1739</f>
        <v>0</v>
      </c>
      <c r="K435" s="103">
        <f>'RS Charges'!K1739</f>
        <v>0</v>
      </c>
      <c r="L435" s="103">
        <f>'RS Charges'!L1739</f>
        <v>0</v>
      </c>
      <c r="M435" s="103">
        <f>'RS Charges'!M1739</f>
        <v>0</v>
      </c>
      <c r="N435" s="103">
        <f>'RS Charges'!N1739</f>
        <v>0</v>
      </c>
      <c r="O435" s="103">
        <f>'RS Charges'!O1739</f>
        <v>0</v>
      </c>
      <c r="P435" s="103">
        <f>'RS Charges'!P1739</f>
        <v>0</v>
      </c>
      <c r="Q435" s="103">
        <f>'RS Charges'!Q1739</f>
        <v>0</v>
      </c>
      <c r="R435" s="103">
        <f>'RS Charges'!R1739</f>
        <v>0</v>
      </c>
      <c r="S435" s="103">
        <f>'RS Charges'!S1739</f>
        <v>0</v>
      </c>
      <c r="T435" s="103">
        <f>'RS Charges'!T1739</f>
        <v>0</v>
      </c>
      <c r="U435" s="103">
        <f>'RS Charges'!U1739</f>
        <v>0</v>
      </c>
      <c r="V435" s="103">
        <f>'RS Charges'!V1739</f>
        <v>0</v>
      </c>
      <c r="W435" s="103">
        <f>'RS Charges'!W1739</f>
        <v>0</v>
      </c>
      <c r="X435" s="103">
        <f>'RS Charges'!X1739</f>
        <v>0</v>
      </c>
      <c r="Y435" s="103">
        <f>'RS Charges'!Y1739</f>
        <v>0</v>
      </c>
      <c r="Z435" s="103">
        <f>'RS Charges'!Z1739</f>
        <v>0</v>
      </c>
      <c r="AA435" s="103">
        <f>'RS Charges'!AA1739</f>
        <v>0</v>
      </c>
      <c r="AB435" s="103">
        <f>'RS Charges'!AB1739</f>
        <v>0</v>
      </c>
      <c r="AC435" s="104">
        <f>'RS Charges'!AC1739</f>
        <v>0</v>
      </c>
      <c r="AE435" s="105">
        <f>'RS Charges'!AE1739</f>
        <v>0</v>
      </c>
      <c r="AG435" s="105">
        <f>'RS Charges'!AG1739</f>
        <v>0</v>
      </c>
      <c r="AI435" s="105">
        <f>'RS Charges'!AI1739</f>
        <v>0</v>
      </c>
    </row>
    <row r="436" spans="2:35" outlineLevel="1" x14ac:dyDescent="0.25">
      <c r="B436" s="556" t="str">
        <f>'Line Items'!D$2412</f>
        <v>Rolling Stock Charges</v>
      </c>
      <c r="C436" s="556" t="str">
        <f>'Line Items'!D$2454</f>
        <v>Rolling Stock Charges</v>
      </c>
      <c r="D436" s="139" t="str">
        <f>'RS Charges'!D1740</f>
        <v>[Rolling Stock Line 26]</v>
      </c>
      <c r="E436" s="102"/>
      <c r="F436" s="140" t="str">
        <f>'RS Charges'!F1740</f>
        <v>£000</v>
      </c>
      <c r="G436" s="103">
        <f>'RS Charges'!G1740</f>
        <v>0</v>
      </c>
      <c r="H436" s="103">
        <f>'RS Charges'!H1740</f>
        <v>0</v>
      </c>
      <c r="I436" s="103">
        <f>'RS Charges'!I1740</f>
        <v>0</v>
      </c>
      <c r="J436" s="103">
        <f>'RS Charges'!J1740</f>
        <v>0</v>
      </c>
      <c r="K436" s="103">
        <f>'RS Charges'!K1740</f>
        <v>0</v>
      </c>
      <c r="L436" s="103">
        <f>'RS Charges'!L1740</f>
        <v>0</v>
      </c>
      <c r="M436" s="103">
        <f>'RS Charges'!M1740</f>
        <v>0</v>
      </c>
      <c r="N436" s="103">
        <f>'RS Charges'!N1740</f>
        <v>0</v>
      </c>
      <c r="O436" s="103">
        <f>'RS Charges'!O1740</f>
        <v>0</v>
      </c>
      <c r="P436" s="103">
        <f>'RS Charges'!P1740</f>
        <v>0</v>
      </c>
      <c r="Q436" s="103">
        <f>'RS Charges'!Q1740</f>
        <v>0</v>
      </c>
      <c r="R436" s="103">
        <f>'RS Charges'!R1740</f>
        <v>0</v>
      </c>
      <c r="S436" s="103">
        <f>'RS Charges'!S1740</f>
        <v>0</v>
      </c>
      <c r="T436" s="103">
        <f>'RS Charges'!T1740</f>
        <v>0</v>
      </c>
      <c r="U436" s="103">
        <f>'RS Charges'!U1740</f>
        <v>0</v>
      </c>
      <c r="V436" s="103">
        <f>'RS Charges'!V1740</f>
        <v>0</v>
      </c>
      <c r="W436" s="103">
        <f>'RS Charges'!W1740</f>
        <v>0</v>
      </c>
      <c r="X436" s="103">
        <f>'RS Charges'!X1740</f>
        <v>0</v>
      </c>
      <c r="Y436" s="103">
        <f>'RS Charges'!Y1740</f>
        <v>0</v>
      </c>
      <c r="Z436" s="103">
        <f>'RS Charges'!Z1740</f>
        <v>0</v>
      </c>
      <c r="AA436" s="103">
        <f>'RS Charges'!AA1740</f>
        <v>0</v>
      </c>
      <c r="AB436" s="103">
        <f>'RS Charges'!AB1740</f>
        <v>0</v>
      </c>
      <c r="AC436" s="104">
        <f>'RS Charges'!AC1740</f>
        <v>0</v>
      </c>
      <c r="AE436" s="105">
        <f>'RS Charges'!AE1740</f>
        <v>0</v>
      </c>
      <c r="AG436" s="105">
        <f>'RS Charges'!AG1740</f>
        <v>0</v>
      </c>
      <c r="AI436" s="105">
        <f>'RS Charges'!AI1740</f>
        <v>0</v>
      </c>
    </row>
    <row r="437" spans="2:35" outlineLevel="1" x14ac:dyDescent="0.25">
      <c r="B437" s="556" t="str">
        <f>'Line Items'!D$2412</f>
        <v>Rolling Stock Charges</v>
      </c>
      <c r="C437" s="556" t="str">
        <f>'Line Items'!D$2454</f>
        <v>Rolling Stock Charges</v>
      </c>
      <c r="D437" s="139" t="str">
        <f>'RS Charges'!D1741</f>
        <v>[Rolling Stock Line 27]</v>
      </c>
      <c r="E437" s="102"/>
      <c r="F437" s="140" t="str">
        <f>'RS Charges'!F1741</f>
        <v>£000</v>
      </c>
      <c r="G437" s="103">
        <f>'RS Charges'!G1741</f>
        <v>0</v>
      </c>
      <c r="H437" s="103">
        <f>'RS Charges'!H1741</f>
        <v>0</v>
      </c>
      <c r="I437" s="103">
        <f>'RS Charges'!I1741</f>
        <v>0</v>
      </c>
      <c r="J437" s="103">
        <f>'RS Charges'!J1741</f>
        <v>0</v>
      </c>
      <c r="K437" s="103">
        <f>'RS Charges'!K1741</f>
        <v>0</v>
      </c>
      <c r="L437" s="103">
        <f>'RS Charges'!L1741</f>
        <v>0</v>
      </c>
      <c r="M437" s="103">
        <f>'RS Charges'!M1741</f>
        <v>0</v>
      </c>
      <c r="N437" s="103">
        <f>'RS Charges'!N1741</f>
        <v>0</v>
      </c>
      <c r="O437" s="103">
        <f>'RS Charges'!O1741</f>
        <v>0</v>
      </c>
      <c r="P437" s="103">
        <f>'RS Charges'!P1741</f>
        <v>0</v>
      </c>
      <c r="Q437" s="103">
        <f>'RS Charges'!Q1741</f>
        <v>0</v>
      </c>
      <c r="R437" s="103">
        <f>'RS Charges'!R1741</f>
        <v>0</v>
      </c>
      <c r="S437" s="103">
        <f>'RS Charges'!S1741</f>
        <v>0</v>
      </c>
      <c r="T437" s="103">
        <f>'RS Charges'!T1741</f>
        <v>0</v>
      </c>
      <c r="U437" s="103">
        <f>'RS Charges'!U1741</f>
        <v>0</v>
      </c>
      <c r="V437" s="103">
        <f>'RS Charges'!V1741</f>
        <v>0</v>
      </c>
      <c r="W437" s="103">
        <f>'RS Charges'!W1741</f>
        <v>0</v>
      </c>
      <c r="X437" s="103">
        <f>'RS Charges'!X1741</f>
        <v>0</v>
      </c>
      <c r="Y437" s="103">
        <f>'RS Charges'!Y1741</f>
        <v>0</v>
      </c>
      <c r="Z437" s="103">
        <f>'RS Charges'!Z1741</f>
        <v>0</v>
      </c>
      <c r="AA437" s="103">
        <f>'RS Charges'!AA1741</f>
        <v>0</v>
      </c>
      <c r="AB437" s="103">
        <f>'RS Charges'!AB1741</f>
        <v>0</v>
      </c>
      <c r="AC437" s="104">
        <f>'RS Charges'!AC1741</f>
        <v>0</v>
      </c>
      <c r="AE437" s="105">
        <f>'RS Charges'!AE1741</f>
        <v>0</v>
      </c>
      <c r="AG437" s="105">
        <f>'RS Charges'!AG1741</f>
        <v>0</v>
      </c>
      <c r="AI437" s="105">
        <f>'RS Charges'!AI1741</f>
        <v>0</v>
      </c>
    </row>
    <row r="438" spans="2:35" outlineLevel="1" x14ac:dyDescent="0.25">
      <c r="B438" s="556" t="str">
        <f>'Line Items'!D$2412</f>
        <v>Rolling Stock Charges</v>
      </c>
      <c r="C438" s="556" t="str">
        <f>'Line Items'!D$2454</f>
        <v>Rolling Stock Charges</v>
      </c>
      <c r="D438" s="139" t="str">
        <f>'RS Charges'!D1742</f>
        <v>[Rolling Stock Line 28]</v>
      </c>
      <c r="E438" s="102"/>
      <c r="F438" s="140" t="str">
        <f>'RS Charges'!F1742</f>
        <v>£000</v>
      </c>
      <c r="G438" s="103">
        <f>'RS Charges'!G1742</f>
        <v>0</v>
      </c>
      <c r="H438" s="103">
        <f>'RS Charges'!H1742</f>
        <v>0</v>
      </c>
      <c r="I438" s="103">
        <f>'RS Charges'!I1742</f>
        <v>0</v>
      </c>
      <c r="J438" s="103">
        <f>'RS Charges'!J1742</f>
        <v>0</v>
      </c>
      <c r="K438" s="103">
        <f>'RS Charges'!K1742</f>
        <v>0</v>
      </c>
      <c r="L438" s="103">
        <f>'RS Charges'!L1742</f>
        <v>0</v>
      </c>
      <c r="M438" s="103">
        <f>'RS Charges'!M1742</f>
        <v>0</v>
      </c>
      <c r="N438" s="103">
        <f>'RS Charges'!N1742</f>
        <v>0</v>
      </c>
      <c r="O438" s="103">
        <f>'RS Charges'!O1742</f>
        <v>0</v>
      </c>
      <c r="P438" s="103">
        <f>'RS Charges'!P1742</f>
        <v>0</v>
      </c>
      <c r="Q438" s="103">
        <f>'RS Charges'!Q1742</f>
        <v>0</v>
      </c>
      <c r="R438" s="103">
        <f>'RS Charges'!R1742</f>
        <v>0</v>
      </c>
      <c r="S438" s="103">
        <f>'RS Charges'!S1742</f>
        <v>0</v>
      </c>
      <c r="T438" s="103">
        <f>'RS Charges'!T1742</f>
        <v>0</v>
      </c>
      <c r="U438" s="103">
        <f>'RS Charges'!U1742</f>
        <v>0</v>
      </c>
      <c r="V438" s="103">
        <f>'RS Charges'!V1742</f>
        <v>0</v>
      </c>
      <c r="W438" s="103">
        <f>'RS Charges'!W1742</f>
        <v>0</v>
      </c>
      <c r="X438" s="103">
        <f>'RS Charges'!X1742</f>
        <v>0</v>
      </c>
      <c r="Y438" s="103">
        <f>'RS Charges'!Y1742</f>
        <v>0</v>
      </c>
      <c r="Z438" s="103">
        <f>'RS Charges'!Z1742</f>
        <v>0</v>
      </c>
      <c r="AA438" s="103">
        <f>'RS Charges'!AA1742</f>
        <v>0</v>
      </c>
      <c r="AB438" s="103">
        <f>'RS Charges'!AB1742</f>
        <v>0</v>
      </c>
      <c r="AC438" s="104">
        <f>'RS Charges'!AC1742</f>
        <v>0</v>
      </c>
      <c r="AE438" s="105">
        <f>'RS Charges'!AE1742</f>
        <v>0</v>
      </c>
      <c r="AG438" s="105">
        <f>'RS Charges'!AG1742</f>
        <v>0</v>
      </c>
      <c r="AI438" s="105">
        <f>'RS Charges'!AI1742</f>
        <v>0</v>
      </c>
    </row>
    <row r="439" spans="2:35" outlineLevel="1" x14ac:dyDescent="0.25">
      <c r="B439" s="556" t="str">
        <f>'Line Items'!D$2412</f>
        <v>Rolling Stock Charges</v>
      </c>
      <c r="C439" s="556" t="str">
        <f>'Line Items'!D$2454</f>
        <v>Rolling Stock Charges</v>
      </c>
      <c r="D439" s="139" t="str">
        <f>'RS Charges'!D1743</f>
        <v>[Rolling Stock Line 29]</v>
      </c>
      <c r="E439" s="102"/>
      <c r="F439" s="140" t="str">
        <f>'RS Charges'!F1743</f>
        <v>£000</v>
      </c>
      <c r="G439" s="103">
        <f>'RS Charges'!G1743</f>
        <v>0</v>
      </c>
      <c r="H439" s="103">
        <f>'RS Charges'!H1743</f>
        <v>0</v>
      </c>
      <c r="I439" s="103">
        <f>'RS Charges'!I1743</f>
        <v>0</v>
      </c>
      <c r="J439" s="103">
        <f>'RS Charges'!J1743</f>
        <v>0</v>
      </c>
      <c r="K439" s="103">
        <f>'RS Charges'!K1743</f>
        <v>0</v>
      </c>
      <c r="L439" s="103">
        <f>'RS Charges'!L1743</f>
        <v>0</v>
      </c>
      <c r="M439" s="103">
        <f>'RS Charges'!M1743</f>
        <v>0</v>
      </c>
      <c r="N439" s="103">
        <f>'RS Charges'!N1743</f>
        <v>0</v>
      </c>
      <c r="O439" s="103">
        <f>'RS Charges'!O1743</f>
        <v>0</v>
      </c>
      <c r="P439" s="103">
        <f>'RS Charges'!P1743</f>
        <v>0</v>
      </c>
      <c r="Q439" s="103">
        <f>'RS Charges'!Q1743</f>
        <v>0</v>
      </c>
      <c r="R439" s="103">
        <f>'RS Charges'!R1743</f>
        <v>0</v>
      </c>
      <c r="S439" s="103">
        <f>'RS Charges'!S1743</f>
        <v>0</v>
      </c>
      <c r="T439" s="103">
        <f>'RS Charges'!T1743</f>
        <v>0</v>
      </c>
      <c r="U439" s="103">
        <f>'RS Charges'!U1743</f>
        <v>0</v>
      </c>
      <c r="V439" s="103">
        <f>'RS Charges'!V1743</f>
        <v>0</v>
      </c>
      <c r="W439" s="103">
        <f>'RS Charges'!W1743</f>
        <v>0</v>
      </c>
      <c r="X439" s="103">
        <f>'RS Charges'!X1743</f>
        <v>0</v>
      </c>
      <c r="Y439" s="103">
        <f>'RS Charges'!Y1743</f>
        <v>0</v>
      </c>
      <c r="Z439" s="103">
        <f>'RS Charges'!Z1743</f>
        <v>0</v>
      </c>
      <c r="AA439" s="103">
        <f>'RS Charges'!AA1743</f>
        <v>0</v>
      </c>
      <c r="AB439" s="103">
        <f>'RS Charges'!AB1743</f>
        <v>0</v>
      </c>
      <c r="AC439" s="104">
        <f>'RS Charges'!AC1743</f>
        <v>0</v>
      </c>
      <c r="AE439" s="105">
        <f>'RS Charges'!AE1743</f>
        <v>0</v>
      </c>
      <c r="AG439" s="105">
        <f>'RS Charges'!AG1743</f>
        <v>0</v>
      </c>
      <c r="AI439" s="105">
        <f>'RS Charges'!AI1743</f>
        <v>0</v>
      </c>
    </row>
    <row r="440" spans="2:35" outlineLevel="1" x14ac:dyDescent="0.25">
      <c r="B440" s="556" t="str">
        <f>'Line Items'!D$2412</f>
        <v>Rolling Stock Charges</v>
      </c>
      <c r="C440" s="556" t="str">
        <f>'Line Items'!D$2454</f>
        <v>Rolling Stock Charges</v>
      </c>
      <c r="D440" s="139" t="str">
        <f>'RS Charges'!D1744</f>
        <v>[Rolling Stock Line 30]</v>
      </c>
      <c r="E440" s="102"/>
      <c r="F440" s="140" t="str">
        <f>'RS Charges'!F1744</f>
        <v>£000</v>
      </c>
      <c r="G440" s="103">
        <f>'RS Charges'!G1744</f>
        <v>0</v>
      </c>
      <c r="H440" s="103">
        <f>'RS Charges'!H1744</f>
        <v>0</v>
      </c>
      <c r="I440" s="103">
        <f>'RS Charges'!I1744</f>
        <v>0</v>
      </c>
      <c r="J440" s="103">
        <f>'RS Charges'!J1744</f>
        <v>0</v>
      </c>
      <c r="K440" s="103">
        <f>'RS Charges'!K1744</f>
        <v>0</v>
      </c>
      <c r="L440" s="103">
        <f>'RS Charges'!L1744</f>
        <v>0</v>
      </c>
      <c r="M440" s="103">
        <f>'RS Charges'!M1744</f>
        <v>0</v>
      </c>
      <c r="N440" s="103">
        <f>'RS Charges'!N1744</f>
        <v>0</v>
      </c>
      <c r="O440" s="103">
        <f>'RS Charges'!O1744</f>
        <v>0</v>
      </c>
      <c r="P440" s="103">
        <f>'RS Charges'!P1744</f>
        <v>0</v>
      </c>
      <c r="Q440" s="103">
        <f>'RS Charges'!Q1744</f>
        <v>0</v>
      </c>
      <c r="R440" s="103">
        <f>'RS Charges'!R1744</f>
        <v>0</v>
      </c>
      <c r="S440" s="103">
        <f>'RS Charges'!S1744</f>
        <v>0</v>
      </c>
      <c r="T440" s="103">
        <f>'RS Charges'!T1744</f>
        <v>0</v>
      </c>
      <c r="U440" s="103">
        <f>'RS Charges'!U1744</f>
        <v>0</v>
      </c>
      <c r="V440" s="103">
        <f>'RS Charges'!V1744</f>
        <v>0</v>
      </c>
      <c r="W440" s="103">
        <f>'RS Charges'!W1744</f>
        <v>0</v>
      </c>
      <c r="X440" s="103">
        <f>'RS Charges'!X1744</f>
        <v>0</v>
      </c>
      <c r="Y440" s="103">
        <f>'RS Charges'!Y1744</f>
        <v>0</v>
      </c>
      <c r="Z440" s="103">
        <f>'RS Charges'!Z1744</f>
        <v>0</v>
      </c>
      <c r="AA440" s="103">
        <f>'RS Charges'!AA1744</f>
        <v>0</v>
      </c>
      <c r="AB440" s="103">
        <f>'RS Charges'!AB1744</f>
        <v>0</v>
      </c>
      <c r="AC440" s="104">
        <f>'RS Charges'!AC1744</f>
        <v>0</v>
      </c>
      <c r="AE440" s="105">
        <f>'RS Charges'!AE1744</f>
        <v>0</v>
      </c>
      <c r="AG440" s="105">
        <f>'RS Charges'!AG1744</f>
        <v>0</v>
      </c>
      <c r="AI440" s="105">
        <f>'RS Charges'!AI1744</f>
        <v>0</v>
      </c>
    </row>
    <row r="441" spans="2:35" outlineLevel="1" x14ac:dyDescent="0.25">
      <c r="B441" s="556" t="str">
        <f>'Line Items'!D$2412</f>
        <v>Rolling Stock Charges</v>
      </c>
      <c r="C441" s="556" t="str">
        <f>'Line Items'!D$2454</f>
        <v>Rolling Stock Charges</v>
      </c>
      <c r="D441" s="139" t="str">
        <f>'RS Charges'!D1745</f>
        <v>[Rolling Stock Line 31]</v>
      </c>
      <c r="E441" s="102"/>
      <c r="F441" s="140" t="str">
        <f>'RS Charges'!F1745</f>
        <v>£000</v>
      </c>
      <c r="G441" s="103">
        <f>'RS Charges'!G1745</f>
        <v>0</v>
      </c>
      <c r="H441" s="103">
        <f>'RS Charges'!H1745</f>
        <v>0</v>
      </c>
      <c r="I441" s="103">
        <f>'RS Charges'!I1745</f>
        <v>0</v>
      </c>
      <c r="J441" s="103">
        <f>'RS Charges'!J1745</f>
        <v>0</v>
      </c>
      <c r="K441" s="103">
        <f>'RS Charges'!K1745</f>
        <v>0</v>
      </c>
      <c r="L441" s="103">
        <f>'RS Charges'!L1745</f>
        <v>0</v>
      </c>
      <c r="M441" s="103">
        <f>'RS Charges'!M1745</f>
        <v>0</v>
      </c>
      <c r="N441" s="103">
        <f>'RS Charges'!N1745</f>
        <v>0</v>
      </c>
      <c r="O441" s="103">
        <f>'RS Charges'!O1745</f>
        <v>0</v>
      </c>
      <c r="P441" s="103">
        <f>'RS Charges'!P1745</f>
        <v>0</v>
      </c>
      <c r="Q441" s="103">
        <f>'RS Charges'!Q1745</f>
        <v>0</v>
      </c>
      <c r="R441" s="103">
        <f>'RS Charges'!R1745</f>
        <v>0</v>
      </c>
      <c r="S441" s="103">
        <f>'RS Charges'!S1745</f>
        <v>0</v>
      </c>
      <c r="T441" s="103">
        <f>'RS Charges'!T1745</f>
        <v>0</v>
      </c>
      <c r="U441" s="103">
        <f>'RS Charges'!U1745</f>
        <v>0</v>
      </c>
      <c r="V441" s="103">
        <f>'RS Charges'!V1745</f>
        <v>0</v>
      </c>
      <c r="W441" s="103">
        <f>'RS Charges'!W1745</f>
        <v>0</v>
      </c>
      <c r="X441" s="103">
        <f>'RS Charges'!X1745</f>
        <v>0</v>
      </c>
      <c r="Y441" s="103">
        <f>'RS Charges'!Y1745</f>
        <v>0</v>
      </c>
      <c r="Z441" s="103">
        <f>'RS Charges'!Z1745</f>
        <v>0</v>
      </c>
      <c r="AA441" s="103">
        <f>'RS Charges'!AA1745</f>
        <v>0</v>
      </c>
      <c r="AB441" s="103">
        <f>'RS Charges'!AB1745</f>
        <v>0</v>
      </c>
      <c r="AC441" s="104">
        <f>'RS Charges'!AC1745</f>
        <v>0</v>
      </c>
      <c r="AE441" s="105">
        <f>'RS Charges'!AE1745</f>
        <v>0</v>
      </c>
      <c r="AG441" s="105">
        <f>'RS Charges'!AG1745</f>
        <v>0</v>
      </c>
      <c r="AI441" s="105">
        <f>'RS Charges'!AI1745</f>
        <v>0</v>
      </c>
    </row>
    <row r="442" spans="2:35" outlineLevel="1" x14ac:dyDescent="0.25">
      <c r="B442" s="556" t="str">
        <f>'Line Items'!D$2412</f>
        <v>Rolling Stock Charges</v>
      </c>
      <c r="C442" s="556" t="str">
        <f>'Line Items'!D$2454</f>
        <v>Rolling Stock Charges</v>
      </c>
      <c r="D442" s="139" t="str">
        <f>'RS Charges'!D1746</f>
        <v>[Rolling Stock Line 32]</v>
      </c>
      <c r="E442" s="102"/>
      <c r="F442" s="140" t="str">
        <f>'RS Charges'!F1746</f>
        <v>£000</v>
      </c>
      <c r="G442" s="103">
        <f>'RS Charges'!G1746</f>
        <v>0</v>
      </c>
      <c r="H442" s="103">
        <f>'RS Charges'!H1746</f>
        <v>0</v>
      </c>
      <c r="I442" s="103">
        <f>'RS Charges'!I1746</f>
        <v>0</v>
      </c>
      <c r="J442" s="103">
        <f>'RS Charges'!J1746</f>
        <v>0</v>
      </c>
      <c r="K442" s="103">
        <f>'RS Charges'!K1746</f>
        <v>0</v>
      </c>
      <c r="L442" s="103">
        <f>'RS Charges'!L1746</f>
        <v>0</v>
      </c>
      <c r="M442" s="103">
        <f>'RS Charges'!M1746</f>
        <v>0</v>
      </c>
      <c r="N442" s="103">
        <f>'RS Charges'!N1746</f>
        <v>0</v>
      </c>
      <c r="O442" s="103">
        <f>'RS Charges'!O1746</f>
        <v>0</v>
      </c>
      <c r="P442" s="103">
        <f>'RS Charges'!P1746</f>
        <v>0</v>
      </c>
      <c r="Q442" s="103">
        <f>'RS Charges'!Q1746</f>
        <v>0</v>
      </c>
      <c r="R442" s="103">
        <f>'RS Charges'!R1746</f>
        <v>0</v>
      </c>
      <c r="S442" s="103">
        <f>'RS Charges'!S1746</f>
        <v>0</v>
      </c>
      <c r="T442" s="103">
        <f>'RS Charges'!T1746</f>
        <v>0</v>
      </c>
      <c r="U442" s="103">
        <f>'RS Charges'!U1746</f>
        <v>0</v>
      </c>
      <c r="V442" s="103">
        <f>'RS Charges'!V1746</f>
        <v>0</v>
      </c>
      <c r="W442" s="103">
        <f>'RS Charges'!W1746</f>
        <v>0</v>
      </c>
      <c r="X442" s="103">
        <f>'RS Charges'!X1746</f>
        <v>0</v>
      </c>
      <c r="Y442" s="103">
        <f>'RS Charges'!Y1746</f>
        <v>0</v>
      </c>
      <c r="Z442" s="103">
        <f>'RS Charges'!Z1746</f>
        <v>0</v>
      </c>
      <c r="AA442" s="103">
        <f>'RS Charges'!AA1746</f>
        <v>0</v>
      </c>
      <c r="AB442" s="103">
        <f>'RS Charges'!AB1746</f>
        <v>0</v>
      </c>
      <c r="AC442" s="104">
        <f>'RS Charges'!AC1746</f>
        <v>0</v>
      </c>
      <c r="AE442" s="105">
        <f>'RS Charges'!AE1746</f>
        <v>0</v>
      </c>
      <c r="AG442" s="105">
        <f>'RS Charges'!AG1746</f>
        <v>0</v>
      </c>
      <c r="AI442" s="105">
        <f>'RS Charges'!AI1746</f>
        <v>0</v>
      </c>
    </row>
    <row r="443" spans="2:35" outlineLevel="1" x14ac:dyDescent="0.25">
      <c r="B443" s="556" t="str">
        <f>'Line Items'!D$2412</f>
        <v>Rolling Stock Charges</v>
      </c>
      <c r="C443" s="556" t="str">
        <f>'Line Items'!D$2454</f>
        <v>Rolling Stock Charges</v>
      </c>
      <c r="D443" s="139" t="str">
        <f>'RS Charges'!D1747</f>
        <v>[Rolling Stock Line 33]</v>
      </c>
      <c r="E443" s="102"/>
      <c r="F443" s="140" t="str">
        <f>'RS Charges'!F1747</f>
        <v>£000</v>
      </c>
      <c r="G443" s="103">
        <f>'RS Charges'!G1747</f>
        <v>0</v>
      </c>
      <c r="H443" s="103">
        <f>'RS Charges'!H1747</f>
        <v>0</v>
      </c>
      <c r="I443" s="103">
        <f>'RS Charges'!I1747</f>
        <v>0</v>
      </c>
      <c r="J443" s="103">
        <f>'RS Charges'!J1747</f>
        <v>0</v>
      </c>
      <c r="K443" s="103">
        <f>'RS Charges'!K1747</f>
        <v>0</v>
      </c>
      <c r="L443" s="103">
        <f>'RS Charges'!L1747</f>
        <v>0</v>
      </c>
      <c r="M443" s="103">
        <f>'RS Charges'!M1747</f>
        <v>0</v>
      </c>
      <c r="N443" s="103">
        <f>'RS Charges'!N1747</f>
        <v>0</v>
      </c>
      <c r="O443" s="103">
        <f>'RS Charges'!O1747</f>
        <v>0</v>
      </c>
      <c r="P443" s="103">
        <f>'RS Charges'!P1747</f>
        <v>0</v>
      </c>
      <c r="Q443" s="103">
        <f>'RS Charges'!Q1747</f>
        <v>0</v>
      </c>
      <c r="R443" s="103">
        <f>'RS Charges'!R1747</f>
        <v>0</v>
      </c>
      <c r="S443" s="103">
        <f>'RS Charges'!S1747</f>
        <v>0</v>
      </c>
      <c r="T443" s="103">
        <f>'RS Charges'!T1747</f>
        <v>0</v>
      </c>
      <c r="U443" s="103">
        <f>'RS Charges'!U1747</f>
        <v>0</v>
      </c>
      <c r="V443" s="103">
        <f>'RS Charges'!V1747</f>
        <v>0</v>
      </c>
      <c r="W443" s="103">
        <f>'RS Charges'!W1747</f>
        <v>0</v>
      </c>
      <c r="X443" s="103">
        <f>'RS Charges'!X1747</f>
        <v>0</v>
      </c>
      <c r="Y443" s="103">
        <f>'RS Charges'!Y1747</f>
        <v>0</v>
      </c>
      <c r="Z443" s="103">
        <f>'RS Charges'!Z1747</f>
        <v>0</v>
      </c>
      <c r="AA443" s="103">
        <f>'RS Charges'!AA1747</f>
        <v>0</v>
      </c>
      <c r="AB443" s="103">
        <f>'RS Charges'!AB1747</f>
        <v>0</v>
      </c>
      <c r="AC443" s="104">
        <f>'RS Charges'!AC1747</f>
        <v>0</v>
      </c>
      <c r="AE443" s="105">
        <f>'RS Charges'!AE1747</f>
        <v>0</v>
      </c>
      <c r="AG443" s="105">
        <f>'RS Charges'!AG1747</f>
        <v>0</v>
      </c>
      <c r="AI443" s="105">
        <f>'RS Charges'!AI1747</f>
        <v>0</v>
      </c>
    </row>
    <row r="444" spans="2:35" outlineLevel="1" x14ac:dyDescent="0.25">
      <c r="B444" s="556" t="str">
        <f>'Line Items'!D$2412</f>
        <v>Rolling Stock Charges</v>
      </c>
      <c r="C444" s="556" t="str">
        <f>'Line Items'!D$2454</f>
        <v>Rolling Stock Charges</v>
      </c>
      <c r="D444" s="139" t="str">
        <f>'RS Charges'!D1748</f>
        <v>[Rolling Stock Line 34]</v>
      </c>
      <c r="E444" s="102"/>
      <c r="F444" s="140" t="str">
        <f>'RS Charges'!F1748</f>
        <v>£000</v>
      </c>
      <c r="G444" s="103">
        <f>'RS Charges'!G1748</f>
        <v>0</v>
      </c>
      <c r="H444" s="103">
        <f>'RS Charges'!H1748</f>
        <v>0</v>
      </c>
      <c r="I444" s="103">
        <f>'RS Charges'!I1748</f>
        <v>0</v>
      </c>
      <c r="J444" s="103">
        <f>'RS Charges'!J1748</f>
        <v>0</v>
      </c>
      <c r="K444" s="103">
        <f>'RS Charges'!K1748</f>
        <v>0</v>
      </c>
      <c r="L444" s="103">
        <f>'RS Charges'!L1748</f>
        <v>0</v>
      </c>
      <c r="M444" s="103">
        <f>'RS Charges'!M1748</f>
        <v>0</v>
      </c>
      <c r="N444" s="103">
        <f>'RS Charges'!N1748</f>
        <v>0</v>
      </c>
      <c r="O444" s="103">
        <f>'RS Charges'!O1748</f>
        <v>0</v>
      </c>
      <c r="P444" s="103">
        <f>'RS Charges'!P1748</f>
        <v>0</v>
      </c>
      <c r="Q444" s="103">
        <f>'RS Charges'!Q1748</f>
        <v>0</v>
      </c>
      <c r="R444" s="103">
        <f>'RS Charges'!R1748</f>
        <v>0</v>
      </c>
      <c r="S444" s="103">
        <f>'RS Charges'!S1748</f>
        <v>0</v>
      </c>
      <c r="T444" s="103">
        <f>'RS Charges'!T1748</f>
        <v>0</v>
      </c>
      <c r="U444" s="103">
        <f>'RS Charges'!U1748</f>
        <v>0</v>
      </c>
      <c r="V444" s="103">
        <f>'RS Charges'!V1748</f>
        <v>0</v>
      </c>
      <c r="W444" s="103">
        <f>'RS Charges'!W1748</f>
        <v>0</v>
      </c>
      <c r="X444" s="103">
        <f>'RS Charges'!X1748</f>
        <v>0</v>
      </c>
      <c r="Y444" s="103">
        <f>'RS Charges'!Y1748</f>
        <v>0</v>
      </c>
      <c r="Z444" s="103">
        <f>'RS Charges'!Z1748</f>
        <v>0</v>
      </c>
      <c r="AA444" s="103">
        <f>'RS Charges'!AA1748</f>
        <v>0</v>
      </c>
      <c r="AB444" s="103">
        <f>'RS Charges'!AB1748</f>
        <v>0</v>
      </c>
      <c r="AC444" s="104">
        <f>'RS Charges'!AC1748</f>
        <v>0</v>
      </c>
      <c r="AE444" s="105">
        <f>'RS Charges'!AE1748</f>
        <v>0</v>
      </c>
      <c r="AG444" s="105">
        <f>'RS Charges'!AG1748</f>
        <v>0</v>
      </c>
      <c r="AI444" s="105">
        <f>'RS Charges'!AI1748</f>
        <v>0</v>
      </c>
    </row>
    <row r="445" spans="2:35" outlineLevel="1" x14ac:dyDescent="0.25">
      <c r="B445" s="556" t="str">
        <f>'Line Items'!D$2412</f>
        <v>Rolling Stock Charges</v>
      </c>
      <c r="C445" s="556" t="str">
        <f>'Line Items'!D$2454</f>
        <v>Rolling Stock Charges</v>
      </c>
      <c r="D445" s="139" t="str">
        <f>'RS Charges'!D1749</f>
        <v>[Rolling Stock Line 35]</v>
      </c>
      <c r="E445" s="102"/>
      <c r="F445" s="140" t="str">
        <f>'RS Charges'!F1749</f>
        <v>£000</v>
      </c>
      <c r="G445" s="103">
        <f>'RS Charges'!G1749</f>
        <v>0</v>
      </c>
      <c r="H445" s="103">
        <f>'RS Charges'!H1749</f>
        <v>0</v>
      </c>
      <c r="I445" s="103">
        <f>'RS Charges'!I1749</f>
        <v>0</v>
      </c>
      <c r="J445" s="103">
        <f>'RS Charges'!J1749</f>
        <v>0</v>
      </c>
      <c r="K445" s="103">
        <f>'RS Charges'!K1749</f>
        <v>0</v>
      </c>
      <c r="L445" s="103">
        <f>'RS Charges'!L1749</f>
        <v>0</v>
      </c>
      <c r="M445" s="103">
        <f>'RS Charges'!M1749</f>
        <v>0</v>
      </c>
      <c r="N445" s="103">
        <f>'RS Charges'!N1749</f>
        <v>0</v>
      </c>
      <c r="O445" s="103">
        <f>'RS Charges'!O1749</f>
        <v>0</v>
      </c>
      <c r="P445" s="103">
        <f>'RS Charges'!P1749</f>
        <v>0</v>
      </c>
      <c r="Q445" s="103">
        <f>'RS Charges'!Q1749</f>
        <v>0</v>
      </c>
      <c r="R445" s="103">
        <f>'RS Charges'!R1749</f>
        <v>0</v>
      </c>
      <c r="S445" s="103">
        <f>'RS Charges'!S1749</f>
        <v>0</v>
      </c>
      <c r="T445" s="103">
        <f>'RS Charges'!T1749</f>
        <v>0</v>
      </c>
      <c r="U445" s="103">
        <f>'RS Charges'!U1749</f>
        <v>0</v>
      </c>
      <c r="V445" s="103">
        <f>'RS Charges'!V1749</f>
        <v>0</v>
      </c>
      <c r="W445" s="103">
        <f>'RS Charges'!W1749</f>
        <v>0</v>
      </c>
      <c r="X445" s="103">
        <f>'RS Charges'!X1749</f>
        <v>0</v>
      </c>
      <c r="Y445" s="103">
        <f>'RS Charges'!Y1749</f>
        <v>0</v>
      </c>
      <c r="Z445" s="103">
        <f>'RS Charges'!Z1749</f>
        <v>0</v>
      </c>
      <c r="AA445" s="103">
        <f>'RS Charges'!AA1749</f>
        <v>0</v>
      </c>
      <c r="AB445" s="103">
        <f>'RS Charges'!AB1749</f>
        <v>0</v>
      </c>
      <c r="AC445" s="104">
        <f>'RS Charges'!AC1749</f>
        <v>0</v>
      </c>
      <c r="AE445" s="105">
        <f>'RS Charges'!AE1749</f>
        <v>0</v>
      </c>
      <c r="AG445" s="105">
        <f>'RS Charges'!AG1749</f>
        <v>0</v>
      </c>
      <c r="AI445" s="105">
        <f>'RS Charges'!AI1749</f>
        <v>0</v>
      </c>
    </row>
    <row r="446" spans="2:35" outlineLevel="1" x14ac:dyDescent="0.25">
      <c r="B446" s="556" t="str">
        <f>'Line Items'!D$2412</f>
        <v>Rolling Stock Charges</v>
      </c>
      <c r="C446" s="556" t="str">
        <f>'Line Items'!D$2454</f>
        <v>Rolling Stock Charges</v>
      </c>
      <c r="D446" s="139" t="str">
        <f>'RS Charges'!D1750</f>
        <v>[Rolling Stock Line 36]</v>
      </c>
      <c r="E446" s="102"/>
      <c r="F446" s="140" t="str">
        <f>'RS Charges'!F1750</f>
        <v>£000</v>
      </c>
      <c r="G446" s="103">
        <f>'RS Charges'!G1750</f>
        <v>0</v>
      </c>
      <c r="H446" s="103">
        <f>'RS Charges'!H1750</f>
        <v>0</v>
      </c>
      <c r="I446" s="103">
        <f>'RS Charges'!I1750</f>
        <v>0</v>
      </c>
      <c r="J446" s="103">
        <f>'RS Charges'!J1750</f>
        <v>0</v>
      </c>
      <c r="K446" s="103">
        <f>'RS Charges'!K1750</f>
        <v>0</v>
      </c>
      <c r="L446" s="103">
        <f>'RS Charges'!L1750</f>
        <v>0</v>
      </c>
      <c r="M446" s="103">
        <f>'RS Charges'!M1750</f>
        <v>0</v>
      </c>
      <c r="N446" s="103">
        <f>'RS Charges'!N1750</f>
        <v>0</v>
      </c>
      <c r="O446" s="103">
        <f>'RS Charges'!O1750</f>
        <v>0</v>
      </c>
      <c r="P446" s="103">
        <f>'RS Charges'!P1750</f>
        <v>0</v>
      </c>
      <c r="Q446" s="103">
        <f>'RS Charges'!Q1750</f>
        <v>0</v>
      </c>
      <c r="R446" s="103">
        <f>'RS Charges'!R1750</f>
        <v>0</v>
      </c>
      <c r="S446" s="103">
        <f>'RS Charges'!S1750</f>
        <v>0</v>
      </c>
      <c r="T446" s="103">
        <f>'RS Charges'!T1750</f>
        <v>0</v>
      </c>
      <c r="U446" s="103">
        <f>'RS Charges'!U1750</f>
        <v>0</v>
      </c>
      <c r="V446" s="103">
        <f>'RS Charges'!V1750</f>
        <v>0</v>
      </c>
      <c r="W446" s="103">
        <f>'RS Charges'!W1750</f>
        <v>0</v>
      </c>
      <c r="X446" s="103">
        <f>'RS Charges'!X1750</f>
        <v>0</v>
      </c>
      <c r="Y446" s="103">
        <f>'RS Charges'!Y1750</f>
        <v>0</v>
      </c>
      <c r="Z446" s="103">
        <f>'RS Charges'!Z1750</f>
        <v>0</v>
      </c>
      <c r="AA446" s="103">
        <f>'RS Charges'!AA1750</f>
        <v>0</v>
      </c>
      <c r="AB446" s="103">
        <f>'RS Charges'!AB1750</f>
        <v>0</v>
      </c>
      <c r="AC446" s="104">
        <f>'RS Charges'!AC1750</f>
        <v>0</v>
      </c>
      <c r="AE446" s="105">
        <f>'RS Charges'!AE1750</f>
        <v>0</v>
      </c>
      <c r="AG446" s="105">
        <f>'RS Charges'!AG1750</f>
        <v>0</v>
      </c>
      <c r="AI446" s="105">
        <f>'RS Charges'!AI1750</f>
        <v>0</v>
      </c>
    </row>
    <row r="447" spans="2:35" outlineLevel="1" x14ac:dyDescent="0.25">
      <c r="B447" s="556" t="str">
        <f>'Line Items'!D$2412</f>
        <v>Rolling Stock Charges</v>
      </c>
      <c r="C447" s="556" t="str">
        <f>'Line Items'!D$2454</f>
        <v>Rolling Stock Charges</v>
      </c>
      <c r="D447" s="139" t="str">
        <f>'RS Charges'!D1751</f>
        <v>[Rolling Stock Line 37]</v>
      </c>
      <c r="E447" s="102"/>
      <c r="F447" s="140" t="str">
        <f>'RS Charges'!F1751</f>
        <v>£000</v>
      </c>
      <c r="G447" s="103">
        <f>'RS Charges'!G1751</f>
        <v>0</v>
      </c>
      <c r="H447" s="103">
        <f>'RS Charges'!H1751</f>
        <v>0</v>
      </c>
      <c r="I447" s="103">
        <f>'RS Charges'!I1751</f>
        <v>0</v>
      </c>
      <c r="J447" s="103">
        <f>'RS Charges'!J1751</f>
        <v>0</v>
      </c>
      <c r="K447" s="103">
        <f>'RS Charges'!K1751</f>
        <v>0</v>
      </c>
      <c r="L447" s="103">
        <f>'RS Charges'!L1751</f>
        <v>0</v>
      </c>
      <c r="M447" s="103">
        <f>'RS Charges'!M1751</f>
        <v>0</v>
      </c>
      <c r="N447" s="103">
        <f>'RS Charges'!N1751</f>
        <v>0</v>
      </c>
      <c r="O447" s="103">
        <f>'RS Charges'!O1751</f>
        <v>0</v>
      </c>
      <c r="P447" s="103">
        <f>'RS Charges'!P1751</f>
        <v>0</v>
      </c>
      <c r="Q447" s="103">
        <f>'RS Charges'!Q1751</f>
        <v>0</v>
      </c>
      <c r="R447" s="103">
        <f>'RS Charges'!R1751</f>
        <v>0</v>
      </c>
      <c r="S447" s="103">
        <f>'RS Charges'!S1751</f>
        <v>0</v>
      </c>
      <c r="T447" s="103">
        <f>'RS Charges'!T1751</f>
        <v>0</v>
      </c>
      <c r="U447" s="103">
        <f>'RS Charges'!U1751</f>
        <v>0</v>
      </c>
      <c r="V447" s="103">
        <f>'RS Charges'!V1751</f>
        <v>0</v>
      </c>
      <c r="W447" s="103">
        <f>'RS Charges'!W1751</f>
        <v>0</v>
      </c>
      <c r="X447" s="103">
        <f>'RS Charges'!X1751</f>
        <v>0</v>
      </c>
      <c r="Y447" s="103">
        <f>'RS Charges'!Y1751</f>
        <v>0</v>
      </c>
      <c r="Z447" s="103">
        <f>'RS Charges'!Z1751</f>
        <v>0</v>
      </c>
      <c r="AA447" s="103">
        <f>'RS Charges'!AA1751</f>
        <v>0</v>
      </c>
      <c r="AB447" s="103">
        <f>'RS Charges'!AB1751</f>
        <v>0</v>
      </c>
      <c r="AC447" s="104">
        <f>'RS Charges'!AC1751</f>
        <v>0</v>
      </c>
      <c r="AE447" s="105">
        <f>'RS Charges'!AE1751</f>
        <v>0</v>
      </c>
      <c r="AG447" s="105">
        <f>'RS Charges'!AG1751</f>
        <v>0</v>
      </c>
      <c r="AI447" s="105">
        <f>'RS Charges'!AI1751</f>
        <v>0</v>
      </c>
    </row>
    <row r="448" spans="2:35" outlineLevel="1" x14ac:dyDescent="0.25">
      <c r="B448" s="556" t="str">
        <f>'Line Items'!D$2412</f>
        <v>Rolling Stock Charges</v>
      </c>
      <c r="C448" s="556" t="str">
        <f>'Line Items'!D$2454</f>
        <v>Rolling Stock Charges</v>
      </c>
      <c r="D448" s="139" t="str">
        <f>'RS Charges'!D1752</f>
        <v>[Rolling Stock Line 38]</v>
      </c>
      <c r="E448" s="102"/>
      <c r="F448" s="140" t="str">
        <f>'RS Charges'!F1752</f>
        <v>£000</v>
      </c>
      <c r="G448" s="103">
        <f>'RS Charges'!G1752</f>
        <v>0</v>
      </c>
      <c r="H448" s="103">
        <f>'RS Charges'!H1752</f>
        <v>0</v>
      </c>
      <c r="I448" s="103">
        <f>'RS Charges'!I1752</f>
        <v>0</v>
      </c>
      <c r="J448" s="103">
        <f>'RS Charges'!J1752</f>
        <v>0</v>
      </c>
      <c r="K448" s="103">
        <f>'RS Charges'!K1752</f>
        <v>0</v>
      </c>
      <c r="L448" s="103">
        <f>'RS Charges'!L1752</f>
        <v>0</v>
      </c>
      <c r="M448" s="103">
        <f>'RS Charges'!M1752</f>
        <v>0</v>
      </c>
      <c r="N448" s="103">
        <f>'RS Charges'!N1752</f>
        <v>0</v>
      </c>
      <c r="O448" s="103">
        <f>'RS Charges'!O1752</f>
        <v>0</v>
      </c>
      <c r="P448" s="103">
        <f>'RS Charges'!P1752</f>
        <v>0</v>
      </c>
      <c r="Q448" s="103">
        <f>'RS Charges'!Q1752</f>
        <v>0</v>
      </c>
      <c r="R448" s="103">
        <f>'RS Charges'!R1752</f>
        <v>0</v>
      </c>
      <c r="S448" s="103">
        <f>'RS Charges'!S1752</f>
        <v>0</v>
      </c>
      <c r="T448" s="103">
        <f>'RS Charges'!T1752</f>
        <v>0</v>
      </c>
      <c r="U448" s="103">
        <f>'RS Charges'!U1752</f>
        <v>0</v>
      </c>
      <c r="V448" s="103">
        <f>'RS Charges'!V1752</f>
        <v>0</v>
      </c>
      <c r="W448" s="103">
        <f>'RS Charges'!W1752</f>
        <v>0</v>
      </c>
      <c r="X448" s="103">
        <f>'RS Charges'!X1752</f>
        <v>0</v>
      </c>
      <c r="Y448" s="103">
        <f>'RS Charges'!Y1752</f>
        <v>0</v>
      </c>
      <c r="Z448" s="103">
        <f>'RS Charges'!Z1752</f>
        <v>0</v>
      </c>
      <c r="AA448" s="103">
        <f>'RS Charges'!AA1752</f>
        <v>0</v>
      </c>
      <c r="AB448" s="103">
        <f>'RS Charges'!AB1752</f>
        <v>0</v>
      </c>
      <c r="AC448" s="104">
        <f>'RS Charges'!AC1752</f>
        <v>0</v>
      </c>
      <c r="AE448" s="105">
        <f>'RS Charges'!AE1752</f>
        <v>0</v>
      </c>
      <c r="AG448" s="105">
        <f>'RS Charges'!AG1752</f>
        <v>0</v>
      </c>
      <c r="AI448" s="105">
        <f>'RS Charges'!AI1752</f>
        <v>0</v>
      </c>
    </row>
    <row r="449" spans="2:35" outlineLevel="1" x14ac:dyDescent="0.25">
      <c r="B449" s="556" t="str">
        <f>'Line Items'!D$2412</f>
        <v>Rolling Stock Charges</v>
      </c>
      <c r="C449" s="556" t="str">
        <f>'Line Items'!D$2454</f>
        <v>Rolling Stock Charges</v>
      </c>
      <c r="D449" s="139" t="str">
        <f>'RS Charges'!D1753</f>
        <v>[Rolling Stock Line 39]</v>
      </c>
      <c r="E449" s="102"/>
      <c r="F449" s="140" t="str">
        <f>'RS Charges'!F1753</f>
        <v>£000</v>
      </c>
      <c r="G449" s="103">
        <f>'RS Charges'!G1753</f>
        <v>0</v>
      </c>
      <c r="H449" s="103">
        <f>'RS Charges'!H1753</f>
        <v>0</v>
      </c>
      <c r="I449" s="103">
        <f>'RS Charges'!I1753</f>
        <v>0</v>
      </c>
      <c r="J449" s="103">
        <f>'RS Charges'!J1753</f>
        <v>0</v>
      </c>
      <c r="K449" s="103">
        <f>'RS Charges'!K1753</f>
        <v>0</v>
      </c>
      <c r="L449" s="103">
        <f>'RS Charges'!L1753</f>
        <v>0</v>
      </c>
      <c r="M449" s="103">
        <f>'RS Charges'!M1753</f>
        <v>0</v>
      </c>
      <c r="N449" s="103">
        <f>'RS Charges'!N1753</f>
        <v>0</v>
      </c>
      <c r="O449" s="103">
        <f>'RS Charges'!O1753</f>
        <v>0</v>
      </c>
      <c r="P449" s="103">
        <f>'RS Charges'!P1753</f>
        <v>0</v>
      </c>
      <c r="Q449" s="103">
        <f>'RS Charges'!Q1753</f>
        <v>0</v>
      </c>
      <c r="R449" s="103">
        <f>'RS Charges'!R1753</f>
        <v>0</v>
      </c>
      <c r="S449" s="103">
        <f>'RS Charges'!S1753</f>
        <v>0</v>
      </c>
      <c r="T449" s="103">
        <f>'RS Charges'!T1753</f>
        <v>0</v>
      </c>
      <c r="U449" s="103">
        <f>'RS Charges'!U1753</f>
        <v>0</v>
      </c>
      <c r="V449" s="103">
        <f>'RS Charges'!V1753</f>
        <v>0</v>
      </c>
      <c r="W449" s="103">
        <f>'RS Charges'!W1753</f>
        <v>0</v>
      </c>
      <c r="X449" s="103">
        <f>'RS Charges'!X1753</f>
        <v>0</v>
      </c>
      <c r="Y449" s="103">
        <f>'RS Charges'!Y1753</f>
        <v>0</v>
      </c>
      <c r="Z449" s="103">
        <f>'RS Charges'!Z1753</f>
        <v>0</v>
      </c>
      <c r="AA449" s="103">
        <f>'RS Charges'!AA1753</f>
        <v>0</v>
      </c>
      <c r="AB449" s="103">
        <f>'RS Charges'!AB1753</f>
        <v>0</v>
      </c>
      <c r="AC449" s="104">
        <f>'RS Charges'!AC1753</f>
        <v>0</v>
      </c>
      <c r="AE449" s="105">
        <f>'RS Charges'!AE1753</f>
        <v>0</v>
      </c>
      <c r="AG449" s="105">
        <f>'RS Charges'!AG1753</f>
        <v>0</v>
      </c>
      <c r="AI449" s="105">
        <f>'RS Charges'!AI1753</f>
        <v>0</v>
      </c>
    </row>
    <row r="450" spans="2:35" outlineLevel="1" x14ac:dyDescent="0.25">
      <c r="B450" s="556" t="str">
        <f>'Line Items'!D$2412</f>
        <v>Rolling Stock Charges</v>
      </c>
      <c r="C450" s="556" t="str">
        <f>'Line Items'!D$2454</f>
        <v>Rolling Stock Charges</v>
      </c>
      <c r="D450" s="139" t="str">
        <f>'RS Charges'!D1754</f>
        <v>[Rolling Stock Line 40]</v>
      </c>
      <c r="E450" s="102"/>
      <c r="F450" s="140" t="str">
        <f>'RS Charges'!F1754</f>
        <v>£000</v>
      </c>
      <c r="G450" s="103">
        <f>'RS Charges'!G1754</f>
        <v>0</v>
      </c>
      <c r="H450" s="103">
        <f>'RS Charges'!H1754</f>
        <v>0</v>
      </c>
      <c r="I450" s="103">
        <f>'RS Charges'!I1754</f>
        <v>0</v>
      </c>
      <c r="J450" s="103">
        <f>'RS Charges'!J1754</f>
        <v>0</v>
      </c>
      <c r="K450" s="103">
        <f>'RS Charges'!K1754</f>
        <v>0</v>
      </c>
      <c r="L450" s="103">
        <f>'RS Charges'!L1754</f>
        <v>0</v>
      </c>
      <c r="M450" s="103">
        <f>'RS Charges'!M1754</f>
        <v>0</v>
      </c>
      <c r="N450" s="103">
        <f>'RS Charges'!N1754</f>
        <v>0</v>
      </c>
      <c r="O450" s="103">
        <f>'RS Charges'!O1754</f>
        <v>0</v>
      </c>
      <c r="P450" s="103">
        <f>'RS Charges'!P1754</f>
        <v>0</v>
      </c>
      <c r="Q450" s="103">
        <f>'RS Charges'!Q1754</f>
        <v>0</v>
      </c>
      <c r="R450" s="103">
        <f>'RS Charges'!R1754</f>
        <v>0</v>
      </c>
      <c r="S450" s="103">
        <f>'RS Charges'!S1754</f>
        <v>0</v>
      </c>
      <c r="T450" s="103">
        <f>'RS Charges'!T1754</f>
        <v>0</v>
      </c>
      <c r="U450" s="103">
        <f>'RS Charges'!U1754</f>
        <v>0</v>
      </c>
      <c r="V450" s="103">
        <f>'RS Charges'!V1754</f>
        <v>0</v>
      </c>
      <c r="W450" s="103">
        <f>'RS Charges'!W1754</f>
        <v>0</v>
      </c>
      <c r="X450" s="103">
        <f>'RS Charges'!X1754</f>
        <v>0</v>
      </c>
      <c r="Y450" s="103">
        <f>'RS Charges'!Y1754</f>
        <v>0</v>
      </c>
      <c r="Z450" s="103">
        <f>'RS Charges'!Z1754</f>
        <v>0</v>
      </c>
      <c r="AA450" s="103">
        <f>'RS Charges'!AA1754</f>
        <v>0</v>
      </c>
      <c r="AB450" s="103">
        <f>'RS Charges'!AB1754</f>
        <v>0</v>
      </c>
      <c r="AC450" s="104">
        <f>'RS Charges'!AC1754</f>
        <v>0</v>
      </c>
      <c r="AE450" s="105">
        <f>'RS Charges'!AE1754</f>
        <v>0</v>
      </c>
      <c r="AG450" s="105">
        <f>'RS Charges'!AG1754</f>
        <v>0</v>
      </c>
      <c r="AI450" s="105">
        <f>'RS Charges'!AI1754</f>
        <v>0</v>
      </c>
    </row>
    <row r="451" spans="2:35" outlineLevel="1" x14ac:dyDescent="0.25">
      <c r="B451" s="556" t="str">
        <f>'Line Items'!D$2412</f>
        <v>Rolling Stock Charges</v>
      </c>
      <c r="C451" s="556" t="str">
        <f>'Line Items'!D$2454</f>
        <v>Rolling Stock Charges</v>
      </c>
      <c r="D451" s="139" t="str">
        <f>'RS Charges'!D1755</f>
        <v>[Rolling Stock Line 41]</v>
      </c>
      <c r="E451" s="102"/>
      <c r="F451" s="140" t="str">
        <f>'RS Charges'!F1755</f>
        <v>£000</v>
      </c>
      <c r="G451" s="103">
        <f>'RS Charges'!G1755</f>
        <v>0</v>
      </c>
      <c r="H451" s="103">
        <f>'RS Charges'!H1755</f>
        <v>0</v>
      </c>
      <c r="I451" s="103">
        <f>'RS Charges'!I1755</f>
        <v>0</v>
      </c>
      <c r="J451" s="103">
        <f>'RS Charges'!J1755</f>
        <v>0</v>
      </c>
      <c r="K451" s="103">
        <f>'RS Charges'!K1755</f>
        <v>0</v>
      </c>
      <c r="L451" s="103">
        <f>'RS Charges'!L1755</f>
        <v>0</v>
      </c>
      <c r="M451" s="103">
        <f>'RS Charges'!M1755</f>
        <v>0</v>
      </c>
      <c r="N451" s="103">
        <f>'RS Charges'!N1755</f>
        <v>0</v>
      </c>
      <c r="O451" s="103">
        <f>'RS Charges'!O1755</f>
        <v>0</v>
      </c>
      <c r="P451" s="103">
        <f>'RS Charges'!P1755</f>
        <v>0</v>
      </c>
      <c r="Q451" s="103">
        <f>'RS Charges'!Q1755</f>
        <v>0</v>
      </c>
      <c r="R451" s="103">
        <f>'RS Charges'!R1755</f>
        <v>0</v>
      </c>
      <c r="S451" s="103">
        <f>'RS Charges'!S1755</f>
        <v>0</v>
      </c>
      <c r="T451" s="103">
        <f>'RS Charges'!T1755</f>
        <v>0</v>
      </c>
      <c r="U451" s="103">
        <f>'RS Charges'!U1755</f>
        <v>0</v>
      </c>
      <c r="V451" s="103">
        <f>'RS Charges'!V1755</f>
        <v>0</v>
      </c>
      <c r="W451" s="103">
        <f>'RS Charges'!W1755</f>
        <v>0</v>
      </c>
      <c r="X451" s="103">
        <f>'RS Charges'!X1755</f>
        <v>0</v>
      </c>
      <c r="Y451" s="103">
        <f>'RS Charges'!Y1755</f>
        <v>0</v>
      </c>
      <c r="Z451" s="103">
        <f>'RS Charges'!Z1755</f>
        <v>0</v>
      </c>
      <c r="AA451" s="103">
        <f>'RS Charges'!AA1755</f>
        <v>0</v>
      </c>
      <c r="AB451" s="103">
        <f>'RS Charges'!AB1755</f>
        <v>0</v>
      </c>
      <c r="AC451" s="104">
        <f>'RS Charges'!AC1755</f>
        <v>0</v>
      </c>
      <c r="AE451" s="105">
        <f>'RS Charges'!AE1755</f>
        <v>0</v>
      </c>
      <c r="AG451" s="105">
        <f>'RS Charges'!AG1755</f>
        <v>0</v>
      </c>
      <c r="AI451" s="105">
        <f>'RS Charges'!AI1755</f>
        <v>0</v>
      </c>
    </row>
    <row r="452" spans="2:35" outlineLevel="1" x14ac:dyDescent="0.25">
      <c r="B452" s="556" t="str">
        <f>'Line Items'!D$2412</f>
        <v>Rolling Stock Charges</v>
      </c>
      <c r="C452" s="556" t="str">
        <f>'Line Items'!D$2454</f>
        <v>Rolling Stock Charges</v>
      </c>
      <c r="D452" s="139" t="str">
        <f>'RS Charges'!D1756</f>
        <v>[Rolling Stock Line 42]</v>
      </c>
      <c r="E452" s="102"/>
      <c r="F452" s="140" t="str">
        <f>'RS Charges'!F1756</f>
        <v>£000</v>
      </c>
      <c r="G452" s="103">
        <f>'RS Charges'!G1756</f>
        <v>0</v>
      </c>
      <c r="H452" s="103">
        <f>'RS Charges'!H1756</f>
        <v>0</v>
      </c>
      <c r="I452" s="103">
        <f>'RS Charges'!I1756</f>
        <v>0</v>
      </c>
      <c r="J452" s="103">
        <f>'RS Charges'!J1756</f>
        <v>0</v>
      </c>
      <c r="K452" s="103">
        <f>'RS Charges'!K1756</f>
        <v>0</v>
      </c>
      <c r="L452" s="103">
        <f>'RS Charges'!L1756</f>
        <v>0</v>
      </c>
      <c r="M452" s="103">
        <f>'RS Charges'!M1756</f>
        <v>0</v>
      </c>
      <c r="N452" s="103">
        <f>'RS Charges'!N1756</f>
        <v>0</v>
      </c>
      <c r="O452" s="103">
        <f>'RS Charges'!O1756</f>
        <v>0</v>
      </c>
      <c r="P452" s="103">
        <f>'RS Charges'!P1756</f>
        <v>0</v>
      </c>
      <c r="Q452" s="103">
        <f>'RS Charges'!Q1756</f>
        <v>0</v>
      </c>
      <c r="R452" s="103">
        <f>'RS Charges'!R1756</f>
        <v>0</v>
      </c>
      <c r="S452" s="103">
        <f>'RS Charges'!S1756</f>
        <v>0</v>
      </c>
      <c r="T452" s="103">
        <f>'RS Charges'!T1756</f>
        <v>0</v>
      </c>
      <c r="U452" s="103">
        <f>'RS Charges'!U1756</f>
        <v>0</v>
      </c>
      <c r="V452" s="103">
        <f>'RS Charges'!V1756</f>
        <v>0</v>
      </c>
      <c r="W452" s="103">
        <f>'RS Charges'!W1756</f>
        <v>0</v>
      </c>
      <c r="X452" s="103">
        <f>'RS Charges'!X1756</f>
        <v>0</v>
      </c>
      <c r="Y452" s="103">
        <f>'RS Charges'!Y1756</f>
        <v>0</v>
      </c>
      <c r="Z452" s="103">
        <f>'RS Charges'!Z1756</f>
        <v>0</v>
      </c>
      <c r="AA452" s="103">
        <f>'RS Charges'!AA1756</f>
        <v>0</v>
      </c>
      <c r="AB452" s="103">
        <f>'RS Charges'!AB1756</f>
        <v>0</v>
      </c>
      <c r="AC452" s="104">
        <f>'RS Charges'!AC1756</f>
        <v>0</v>
      </c>
      <c r="AE452" s="105">
        <f>'RS Charges'!AE1756</f>
        <v>0</v>
      </c>
      <c r="AG452" s="105">
        <f>'RS Charges'!AG1756</f>
        <v>0</v>
      </c>
      <c r="AI452" s="105">
        <f>'RS Charges'!AI1756</f>
        <v>0</v>
      </c>
    </row>
    <row r="453" spans="2:35" outlineLevel="1" x14ac:dyDescent="0.25">
      <c r="B453" s="556" t="str">
        <f>'Line Items'!D$2412</f>
        <v>Rolling Stock Charges</v>
      </c>
      <c r="C453" s="556" t="str">
        <f>'Line Items'!D$2454</f>
        <v>Rolling Stock Charges</v>
      </c>
      <c r="D453" s="139" t="str">
        <f>'RS Charges'!D1757</f>
        <v>[Rolling Stock Line 43]</v>
      </c>
      <c r="E453" s="102"/>
      <c r="F453" s="140" t="str">
        <f>'RS Charges'!F1757</f>
        <v>£000</v>
      </c>
      <c r="G453" s="103">
        <f>'RS Charges'!G1757</f>
        <v>0</v>
      </c>
      <c r="H453" s="103">
        <f>'RS Charges'!H1757</f>
        <v>0</v>
      </c>
      <c r="I453" s="103">
        <f>'RS Charges'!I1757</f>
        <v>0</v>
      </c>
      <c r="J453" s="103">
        <f>'RS Charges'!J1757</f>
        <v>0</v>
      </c>
      <c r="K453" s="103">
        <f>'RS Charges'!K1757</f>
        <v>0</v>
      </c>
      <c r="L453" s="103">
        <f>'RS Charges'!L1757</f>
        <v>0</v>
      </c>
      <c r="M453" s="103">
        <f>'RS Charges'!M1757</f>
        <v>0</v>
      </c>
      <c r="N453" s="103">
        <f>'RS Charges'!N1757</f>
        <v>0</v>
      </c>
      <c r="O453" s="103">
        <f>'RS Charges'!O1757</f>
        <v>0</v>
      </c>
      <c r="P453" s="103">
        <f>'RS Charges'!P1757</f>
        <v>0</v>
      </c>
      <c r="Q453" s="103">
        <f>'RS Charges'!Q1757</f>
        <v>0</v>
      </c>
      <c r="R453" s="103">
        <f>'RS Charges'!R1757</f>
        <v>0</v>
      </c>
      <c r="S453" s="103">
        <f>'RS Charges'!S1757</f>
        <v>0</v>
      </c>
      <c r="T453" s="103">
        <f>'RS Charges'!T1757</f>
        <v>0</v>
      </c>
      <c r="U453" s="103">
        <f>'RS Charges'!U1757</f>
        <v>0</v>
      </c>
      <c r="V453" s="103">
        <f>'RS Charges'!V1757</f>
        <v>0</v>
      </c>
      <c r="W453" s="103">
        <f>'RS Charges'!W1757</f>
        <v>0</v>
      </c>
      <c r="X453" s="103">
        <f>'RS Charges'!X1757</f>
        <v>0</v>
      </c>
      <c r="Y453" s="103">
        <f>'RS Charges'!Y1757</f>
        <v>0</v>
      </c>
      <c r="Z453" s="103">
        <f>'RS Charges'!Z1757</f>
        <v>0</v>
      </c>
      <c r="AA453" s="103">
        <f>'RS Charges'!AA1757</f>
        <v>0</v>
      </c>
      <c r="AB453" s="103">
        <f>'RS Charges'!AB1757</f>
        <v>0</v>
      </c>
      <c r="AC453" s="104">
        <f>'RS Charges'!AC1757</f>
        <v>0</v>
      </c>
      <c r="AE453" s="105">
        <f>'RS Charges'!AE1757</f>
        <v>0</v>
      </c>
      <c r="AG453" s="105">
        <f>'RS Charges'!AG1757</f>
        <v>0</v>
      </c>
      <c r="AI453" s="105">
        <f>'RS Charges'!AI1757</f>
        <v>0</v>
      </c>
    </row>
    <row r="454" spans="2:35" outlineLevel="1" x14ac:dyDescent="0.25">
      <c r="B454" s="556" t="str">
        <f>'Line Items'!D$2412</f>
        <v>Rolling Stock Charges</v>
      </c>
      <c r="C454" s="556" t="str">
        <f>'Line Items'!D$2454</f>
        <v>Rolling Stock Charges</v>
      </c>
      <c r="D454" s="139" t="str">
        <f>'RS Charges'!D1758</f>
        <v>[Rolling Stock Line 44]</v>
      </c>
      <c r="E454" s="102"/>
      <c r="F454" s="140" t="str">
        <f>'RS Charges'!F1758</f>
        <v>£000</v>
      </c>
      <c r="G454" s="103">
        <f>'RS Charges'!G1758</f>
        <v>0</v>
      </c>
      <c r="H454" s="103">
        <f>'RS Charges'!H1758</f>
        <v>0</v>
      </c>
      <c r="I454" s="103">
        <f>'RS Charges'!I1758</f>
        <v>0</v>
      </c>
      <c r="J454" s="103">
        <f>'RS Charges'!J1758</f>
        <v>0</v>
      </c>
      <c r="K454" s="103">
        <f>'RS Charges'!K1758</f>
        <v>0</v>
      </c>
      <c r="L454" s="103">
        <f>'RS Charges'!L1758</f>
        <v>0</v>
      </c>
      <c r="M454" s="103">
        <f>'RS Charges'!M1758</f>
        <v>0</v>
      </c>
      <c r="N454" s="103">
        <f>'RS Charges'!N1758</f>
        <v>0</v>
      </c>
      <c r="O454" s="103">
        <f>'RS Charges'!O1758</f>
        <v>0</v>
      </c>
      <c r="P454" s="103">
        <f>'RS Charges'!P1758</f>
        <v>0</v>
      </c>
      <c r="Q454" s="103">
        <f>'RS Charges'!Q1758</f>
        <v>0</v>
      </c>
      <c r="R454" s="103">
        <f>'RS Charges'!R1758</f>
        <v>0</v>
      </c>
      <c r="S454" s="103">
        <f>'RS Charges'!S1758</f>
        <v>0</v>
      </c>
      <c r="T454" s="103">
        <f>'RS Charges'!T1758</f>
        <v>0</v>
      </c>
      <c r="U454" s="103">
        <f>'RS Charges'!U1758</f>
        <v>0</v>
      </c>
      <c r="V454" s="103">
        <f>'RS Charges'!V1758</f>
        <v>0</v>
      </c>
      <c r="W454" s="103">
        <f>'RS Charges'!W1758</f>
        <v>0</v>
      </c>
      <c r="X454" s="103">
        <f>'RS Charges'!X1758</f>
        <v>0</v>
      </c>
      <c r="Y454" s="103">
        <f>'RS Charges'!Y1758</f>
        <v>0</v>
      </c>
      <c r="Z454" s="103">
        <f>'RS Charges'!Z1758</f>
        <v>0</v>
      </c>
      <c r="AA454" s="103">
        <f>'RS Charges'!AA1758</f>
        <v>0</v>
      </c>
      <c r="AB454" s="103">
        <f>'RS Charges'!AB1758</f>
        <v>0</v>
      </c>
      <c r="AC454" s="104">
        <f>'RS Charges'!AC1758</f>
        <v>0</v>
      </c>
      <c r="AE454" s="105">
        <f>'RS Charges'!AE1758</f>
        <v>0</v>
      </c>
      <c r="AG454" s="105">
        <f>'RS Charges'!AG1758</f>
        <v>0</v>
      </c>
      <c r="AI454" s="105">
        <f>'RS Charges'!AI1758</f>
        <v>0</v>
      </c>
    </row>
    <row r="455" spans="2:35" outlineLevel="1" x14ac:dyDescent="0.25">
      <c r="B455" s="556" t="str">
        <f>'Line Items'!D$2412</f>
        <v>Rolling Stock Charges</v>
      </c>
      <c r="C455" s="556" t="str">
        <f>'Line Items'!D$2454</f>
        <v>Rolling Stock Charges</v>
      </c>
      <c r="D455" s="139" t="str">
        <f>'RS Charges'!D1759</f>
        <v>[Rolling Stock Line 45]</v>
      </c>
      <c r="E455" s="102"/>
      <c r="F455" s="140" t="str">
        <f>'RS Charges'!F1759</f>
        <v>£000</v>
      </c>
      <c r="G455" s="103">
        <f>'RS Charges'!G1759</f>
        <v>0</v>
      </c>
      <c r="H455" s="103">
        <f>'RS Charges'!H1759</f>
        <v>0</v>
      </c>
      <c r="I455" s="103">
        <f>'RS Charges'!I1759</f>
        <v>0</v>
      </c>
      <c r="J455" s="103">
        <f>'RS Charges'!J1759</f>
        <v>0</v>
      </c>
      <c r="K455" s="103">
        <f>'RS Charges'!K1759</f>
        <v>0</v>
      </c>
      <c r="L455" s="103">
        <f>'RS Charges'!L1759</f>
        <v>0</v>
      </c>
      <c r="M455" s="103">
        <f>'RS Charges'!M1759</f>
        <v>0</v>
      </c>
      <c r="N455" s="103">
        <f>'RS Charges'!N1759</f>
        <v>0</v>
      </c>
      <c r="O455" s="103">
        <f>'RS Charges'!O1759</f>
        <v>0</v>
      </c>
      <c r="P455" s="103">
        <f>'RS Charges'!P1759</f>
        <v>0</v>
      </c>
      <c r="Q455" s="103">
        <f>'RS Charges'!Q1759</f>
        <v>0</v>
      </c>
      <c r="R455" s="103">
        <f>'RS Charges'!R1759</f>
        <v>0</v>
      </c>
      <c r="S455" s="103">
        <f>'RS Charges'!S1759</f>
        <v>0</v>
      </c>
      <c r="T455" s="103">
        <f>'RS Charges'!T1759</f>
        <v>0</v>
      </c>
      <c r="U455" s="103">
        <f>'RS Charges'!U1759</f>
        <v>0</v>
      </c>
      <c r="V455" s="103">
        <f>'RS Charges'!V1759</f>
        <v>0</v>
      </c>
      <c r="W455" s="103">
        <f>'RS Charges'!W1759</f>
        <v>0</v>
      </c>
      <c r="X455" s="103">
        <f>'RS Charges'!X1759</f>
        <v>0</v>
      </c>
      <c r="Y455" s="103">
        <f>'RS Charges'!Y1759</f>
        <v>0</v>
      </c>
      <c r="Z455" s="103">
        <f>'RS Charges'!Z1759</f>
        <v>0</v>
      </c>
      <c r="AA455" s="103">
        <f>'RS Charges'!AA1759</f>
        <v>0</v>
      </c>
      <c r="AB455" s="103">
        <f>'RS Charges'!AB1759</f>
        <v>0</v>
      </c>
      <c r="AC455" s="104">
        <f>'RS Charges'!AC1759</f>
        <v>0</v>
      </c>
      <c r="AE455" s="105">
        <f>'RS Charges'!AE1759</f>
        <v>0</v>
      </c>
      <c r="AG455" s="105">
        <f>'RS Charges'!AG1759</f>
        <v>0</v>
      </c>
      <c r="AI455" s="105">
        <f>'RS Charges'!AI1759</f>
        <v>0</v>
      </c>
    </row>
    <row r="456" spans="2:35" outlineLevel="1" x14ac:dyDescent="0.25">
      <c r="B456" s="556" t="str">
        <f>'Line Items'!D$2412</f>
        <v>Rolling Stock Charges</v>
      </c>
      <c r="C456" s="556" t="str">
        <f>'Line Items'!D$2454</f>
        <v>Rolling Stock Charges</v>
      </c>
      <c r="D456" s="139" t="str">
        <f>'RS Charges'!D1760</f>
        <v>[Rolling Stock Line 46]</v>
      </c>
      <c r="E456" s="102"/>
      <c r="F456" s="140" t="str">
        <f>'RS Charges'!F1760</f>
        <v>£000</v>
      </c>
      <c r="G456" s="103">
        <f>'RS Charges'!G1760</f>
        <v>0</v>
      </c>
      <c r="H456" s="103">
        <f>'RS Charges'!H1760</f>
        <v>0</v>
      </c>
      <c r="I456" s="103">
        <f>'RS Charges'!I1760</f>
        <v>0</v>
      </c>
      <c r="J456" s="103">
        <f>'RS Charges'!J1760</f>
        <v>0</v>
      </c>
      <c r="K456" s="103">
        <f>'RS Charges'!K1760</f>
        <v>0</v>
      </c>
      <c r="L456" s="103">
        <f>'RS Charges'!L1760</f>
        <v>0</v>
      </c>
      <c r="M456" s="103">
        <f>'RS Charges'!M1760</f>
        <v>0</v>
      </c>
      <c r="N456" s="103">
        <f>'RS Charges'!N1760</f>
        <v>0</v>
      </c>
      <c r="O456" s="103">
        <f>'RS Charges'!O1760</f>
        <v>0</v>
      </c>
      <c r="P456" s="103">
        <f>'RS Charges'!P1760</f>
        <v>0</v>
      </c>
      <c r="Q456" s="103">
        <f>'RS Charges'!Q1760</f>
        <v>0</v>
      </c>
      <c r="R456" s="103">
        <f>'RS Charges'!R1760</f>
        <v>0</v>
      </c>
      <c r="S456" s="103">
        <f>'RS Charges'!S1760</f>
        <v>0</v>
      </c>
      <c r="T456" s="103">
        <f>'RS Charges'!T1760</f>
        <v>0</v>
      </c>
      <c r="U456" s="103">
        <f>'RS Charges'!U1760</f>
        <v>0</v>
      </c>
      <c r="V456" s="103">
        <f>'RS Charges'!V1760</f>
        <v>0</v>
      </c>
      <c r="W456" s="103">
        <f>'RS Charges'!W1760</f>
        <v>0</v>
      </c>
      <c r="X456" s="103">
        <f>'RS Charges'!X1760</f>
        <v>0</v>
      </c>
      <c r="Y456" s="103">
        <f>'RS Charges'!Y1760</f>
        <v>0</v>
      </c>
      <c r="Z456" s="103">
        <f>'RS Charges'!Z1760</f>
        <v>0</v>
      </c>
      <c r="AA456" s="103">
        <f>'RS Charges'!AA1760</f>
        <v>0</v>
      </c>
      <c r="AB456" s="103">
        <f>'RS Charges'!AB1760</f>
        <v>0</v>
      </c>
      <c r="AC456" s="104">
        <f>'RS Charges'!AC1760</f>
        <v>0</v>
      </c>
      <c r="AE456" s="105">
        <f>'RS Charges'!AE1760</f>
        <v>0</v>
      </c>
      <c r="AG456" s="105">
        <f>'RS Charges'!AG1760</f>
        <v>0</v>
      </c>
      <c r="AI456" s="105">
        <f>'RS Charges'!AI1760</f>
        <v>0</v>
      </c>
    </row>
    <row r="457" spans="2:35" outlineLevel="1" x14ac:dyDescent="0.25">
      <c r="B457" s="556" t="str">
        <f>'Line Items'!D$2412</f>
        <v>Rolling Stock Charges</v>
      </c>
      <c r="C457" s="556" t="str">
        <f>'Line Items'!D$2454</f>
        <v>Rolling Stock Charges</v>
      </c>
      <c r="D457" s="139" t="str">
        <f>'RS Charges'!D1761</f>
        <v>[Rolling Stock Line 47]</v>
      </c>
      <c r="E457" s="102"/>
      <c r="F457" s="140" t="str">
        <f>'RS Charges'!F1761</f>
        <v>£000</v>
      </c>
      <c r="G457" s="103">
        <f>'RS Charges'!G1761</f>
        <v>0</v>
      </c>
      <c r="H457" s="103">
        <f>'RS Charges'!H1761</f>
        <v>0</v>
      </c>
      <c r="I457" s="103">
        <f>'RS Charges'!I1761</f>
        <v>0</v>
      </c>
      <c r="J457" s="103">
        <f>'RS Charges'!J1761</f>
        <v>0</v>
      </c>
      <c r="K457" s="103">
        <f>'RS Charges'!K1761</f>
        <v>0</v>
      </c>
      <c r="L457" s="103">
        <f>'RS Charges'!L1761</f>
        <v>0</v>
      </c>
      <c r="M457" s="103">
        <f>'RS Charges'!M1761</f>
        <v>0</v>
      </c>
      <c r="N457" s="103">
        <f>'RS Charges'!N1761</f>
        <v>0</v>
      </c>
      <c r="O457" s="103">
        <f>'RS Charges'!O1761</f>
        <v>0</v>
      </c>
      <c r="P457" s="103">
        <f>'RS Charges'!P1761</f>
        <v>0</v>
      </c>
      <c r="Q457" s="103">
        <f>'RS Charges'!Q1761</f>
        <v>0</v>
      </c>
      <c r="R457" s="103">
        <f>'RS Charges'!R1761</f>
        <v>0</v>
      </c>
      <c r="S457" s="103">
        <f>'RS Charges'!S1761</f>
        <v>0</v>
      </c>
      <c r="T457" s="103">
        <f>'RS Charges'!T1761</f>
        <v>0</v>
      </c>
      <c r="U457" s="103">
        <f>'RS Charges'!U1761</f>
        <v>0</v>
      </c>
      <c r="V457" s="103">
        <f>'RS Charges'!V1761</f>
        <v>0</v>
      </c>
      <c r="W457" s="103">
        <f>'RS Charges'!W1761</f>
        <v>0</v>
      </c>
      <c r="X457" s="103">
        <f>'RS Charges'!X1761</f>
        <v>0</v>
      </c>
      <c r="Y457" s="103">
        <f>'RS Charges'!Y1761</f>
        <v>0</v>
      </c>
      <c r="Z457" s="103">
        <f>'RS Charges'!Z1761</f>
        <v>0</v>
      </c>
      <c r="AA457" s="103">
        <f>'RS Charges'!AA1761</f>
        <v>0</v>
      </c>
      <c r="AB457" s="103">
        <f>'RS Charges'!AB1761</f>
        <v>0</v>
      </c>
      <c r="AC457" s="104">
        <f>'RS Charges'!AC1761</f>
        <v>0</v>
      </c>
      <c r="AE457" s="105">
        <f>'RS Charges'!AE1761</f>
        <v>0</v>
      </c>
      <c r="AG457" s="105">
        <f>'RS Charges'!AG1761</f>
        <v>0</v>
      </c>
      <c r="AI457" s="105">
        <f>'RS Charges'!AI1761</f>
        <v>0</v>
      </c>
    </row>
    <row r="458" spans="2:35" outlineLevel="1" x14ac:dyDescent="0.25">
      <c r="B458" s="556" t="str">
        <f>'Line Items'!D$2412</f>
        <v>Rolling Stock Charges</v>
      </c>
      <c r="C458" s="556" t="str">
        <f>'Line Items'!D$2454</f>
        <v>Rolling Stock Charges</v>
      </c>
      <c r="D458" s="139" t="str">
        <f>'RS Charges'!D1762</f>
        <v>[Rolling Stock Line 48]</v>
      </c>
      <c r="E458" s="102"/>
      <c r="F458" s="140" t="str">
        <f>'RS Charges'!F1762</f>
        <v>£000</v>
      </c>
      <c r="G458" s="103">
        <f>'RS Charges'!G1762</f>
        <v>0</v>
      </c>
      <c r="H458" s="103">
        <f>'RS Charges'!H1762</f>
        <v>0</v>
      </c>
      <c r="I458" s="103">
        <f>'RS Charges'!I1762</f>
        <v>0</v>
      </c>
      <c r="J458" s="103">
        <f>'RS Charges'!J1762</f>
        <v>0</v>
      </c>
      <c r="K458" s="103">
        <f>'RS Charges'!K1762</f>
        <v>0</v>
      </c>
      <c r="L458" s="103">
        <f>'RS Charges'!L1762</f>
        <v>0</v>
      </c>
      <c r="M458" s="103">
        <f>'RS Charges'!M1762</f>
        <v>0</v>
      </c>
      <c r="N458" s="103">
        <f>'RS Charges'!N1762</f>
        <v>0</v>
      </c>
      <c r="O458" s="103">
        <f>'RS Charges'!O1762</f>
        <v>0</v>
      </c>
      <c r="P458" s="103">
        <f>'RS Charges'!P1762</f>
        <v>0</v>
      </c>
      <c r="Q458" s="103">
        <f>'RS Charges'!Q1762</f>
        <v>0</v>
      </c>
      <c r="R458" s="103">
        <f>'RS Charges'!R1762</f>
        <v>0</v>
      </c>
      <c r="S458" s="103">
        <f>'RS Charges'!S1762</f>
        <v>0</v>
      </c>
      <c r="T458" s="103">
        <f>'RS Charges'!T1762</f>
        <v>0</v>
      </c>
      <c r="U458" s="103">
        <f>'RS Charges'!U1762</f>
        <v>0</v>
      </c>
      <c r="V458" s="103">
        <f>'RS Charges'!V1762</f>
        <v>0</v>
      </c>
      <c r="W458" s="103">
        <f>'RS Charges'!W1762</f>
        <v>0</v>
      </c>
      <c r="X458" s="103">
        <f>'RS Charges'!X1762</f>
        <v>0</v>
      </c>
      <c r="Y458" s="103">
        <f>'RS Charges'!Y1762</f>
        <v>0</v>
      </c>
      <c r="Z458" s="103">
        <f>'RS Charges'!Z1762</f>
        <v>0</v>
      </c>
      <c r="AA458" s="103">
        <f>'RS Charges'!AA1762</f>
        <v>0</v>
      </c>
      <c r="AB458" s="103">
        <f>'RS Charges'!AB1762</f>
        <v>0</v>
      </c>
      <c r="AC458" s="104">
        <f>'RS Charges'!AC1762</f>
        <v>0</v>
      </c>
      <c r="AE458" s="105">
        <f>'RS Charges'!AE1762</f>
        <v>0</v>
      </c>
      <c r="AG458" s="105">
        <f>'RS Charges'!AG1762</f>
        <v>0</v>
      </c>
      <c r="AI458" s="105">
        <f>'RS Charges'!AI1762</f>
        <v>0</v>
      </c>
    </row>
    <row r="459" spans="2:35" outlineLevel="1" x14ac:dyDescent="0.25">
      <c r="B459" s="556" t="str">
        <f>'Line Items'!D$2412</f>
        <v>Rolling Stock Charges</v>
      </c>
      <c r="C459" s="556" t="str">
        <f>'Line Items'!D$2454</f>
        <v>Rolling Stock Charges</v>
      </c>
      <c r="D459" s="139" t="str">
        <f>'RS Charges'!D1763</f>
        <v>[Rolling Stock Line 49]</v>
      </c>
      <c r="E459" s="102"/>
      <c r="F459" s="140" t="str">
        <f>'RS Charges'!F1763</f>
        <v>£000</v>
      </c>
      <c r="G459" s="103">
        <f>'RS Charges'!G1763</f>
        <v>0</v>
      </c>
      <c r="H459" s="103">
        <f>'RS Charges'!H1763</f>
        <v>0</v>
      </c>
      <c r="I459" s="103">
        <f>'RS Charges'!I1763</f>
        <v>0</v>
      </c>
      <c r="J459" s="103">
        <f>'RS Charges'!J1763</f>
        <v>0</v>
      </c>
      <c r="K459" s="103">
        <f>'RS Charges'!K1763</f>
        <v>0</v>
      </c>
      <c r="L459" s="103">
        <f>'RS Charges'!L1763</f>
        <v>0</v>
      </c>
      <c r="M459" s="103">
        <f>'RS Charges'!M1763</f>
        <v>0</v>
      </c>
      <c r="N459" s="103">
        <f>'RS Charges'!N1763</f>
        <v>0</v>
      </c>
      <c r="O459" s="103">
        <f>'RS Charges'!O1763</f>
        <v>0</v>
      </c>
      <c r="P459" s="103">
        <f>'RS Charges'!P1763</f>
        <v>0</v>
      </c>
      <c r="Q459" s="103">
        <f>'RS Charges'!Q1763</f>
        <v>0</v>
      </c>
      <c r="R459" s="103">
        <f>'RS Charges'!R1763</f>
        <v>0</v>
      </c>
      <c r="S459" s="103">
        <f>'RS Charges'!S1763</f>
        <v>0</v>
      </c>
      <c r="T459" s="103">
        <f>'RS Charges'!T1763</f>
        <v>0</v>
      </c>
      <c r="U459" s="103">
        <f>'RS Charges'!U1763</f>
        <v>0</v>
      </c>
      <c r="V459" s="103">
        <f>'RS Charges'!V1763</f>
        <v>0</v>
      </c>
      <c r="W459" s="103">
        <f>'RS Charges'!W1763</f>
        <v>0</v>
      </c>
      <c r="X459" s="103">
        <f>'RS Charges'!X1763</f>
        <v>0</v>
      </c>
      <c r="Y459" s="103">
        <f>'RS Charges'!Y1763</f>
        <v>0</v>
      </c>
      <c r="Z459" s="103">
        <f>'RS Charges'!Z1763</f>
        <v>0</v>
      </c>
      <c r="AA459" s="103">
        <f>'RS Charges'!AA1763</f>
        <v>0</v>
      </c>
      <c r="AB459" s="103">
        <f>'RS Charges'!AB1763</f>
        <v>0</v>
      </c>
      <c r="AC459" s="104">
        <f>'RS Charges'!AC1763</f>
        <v>0</v>
      </c>
      <c r="AE459" s="105">
        <f>'RS Charges'!AE1763</f>
        <v>0</v>
      </c>
      <c r="AG459" s="105">
        <f>'RS Charges'!AG1763</f>
        <v>0</v>
      </c>
      <c r="AI459" s="105">
        <f>'RS Charges'!AI1763</f>
        <v>0</v>
      </c>
    </row>
    <row r="460" spans="2:35" outlineLevel="1" x14ac:dyDescent="0.25">
      <c r="B460" s="556" t="str">
        <f>'Line Items'!D$2412</f>
        <v>Rolling Stock Charges</v>
      </c>
      <c r="C460" s="556" t="str">
        <f>'Line Items'!D$2454</f>
        <v>Rolling Stock Charges</v>
      </c>
      <c r="D460" s="139" t="str">
        <f>'RS Charges'!D1764</f>
        <v>[Rolling Stock Line 50]</v>
      </c>
      <c r="E460" s="102"/>
      <c r="F460" s="140" t="str">
        <f>'RS Charges'!F1764</f>
        <v>£000</v>
      </c>
      <c r="G460" s="103">
        <f>'RS Charges'!G1764</f>
        <v>0</v>
      </c>
      <c r="H460" s="103">
        <f>'RS Charges'!H1764</f>
        <v>0</v>
      </c>
      <c r="I460" s="103">
        <f>'RS Charges'!I1764</f>
        <v>0</v>
      </c>
      <c r="J460" s="103">
        <f>'RS Charges'!J1764</f>
        <v>0</v>
      </c>
      <c r="K460" s="103">
        <f>'RS Charges'!K1764</f>
        <v>0</v>
      </c>
      <c r="L460" s="103">
        <f>'RS Charges'!L1764</f>
        <v>0</v>
      </c>
      <c r="M460" s="103">
        <f>'RS Charges'!M1764</f>
        <v>0</v>
      </c>
      <c r="N460" s="103">
        <f>'RS Charges'!N1764</f>
        <v>0</v>
      </c>
      <c r="O460" s="103">
        <f>'RS Charges'!O1764</f>
        <v>0</v>
      </c>
      <c r="P460" s="103">
        <f>'RS Charges'!P1764</f>
        <v>0</v>
      </c>
      <c r="Q460" s="103">
        <f>'RS Charges'!Q1764</f>
        <v>0</v>
      </c>
      <c r="R460" s="103">
        <f>'RS Charges'!R1764</f>
        <v>0</v>
      </c>
      <c r="S460" s="103">
        <f>'RS Charges'!S1764</f>
        <v>0</v>
      </c>
      <c r="T460" s="103">
        <f>'RS Charges'!T1764</f>
        <v>0</v>
      </c>
      <c r="U460" s="103">
        <f>'RS Charges'!U1764</f>
        <v>0</v>
      </c>
      <c r="V460" s="103">
        <f>'RS Charges'!V1764</f>
        <v>0</v>
      </c>
      <c r="W460" s="103">
        <f>'RS Charges'!W1764</f>
        <v>0</v>
      </c>
      <c r="X460" s="103">
        <f>'RS Charges'!X1764</f>
        <v>0</v>
      </c>
      <c r="Y460" s="103">
        <f>'RS Charges'!Y1764</f>
        <v>0</v>
      </c>
      <c r="Z460" s="103">
        <f>'RS Charges'!Z1764</f>
        <v>0</v>
      </c>
      <c r="AA460" s="103">
        <f>'RS Charges'!AA1764</f>
        <v>0</v>
      </c>
      <c r="AB460" s="103">
        <f>'RS Charges'!AB1764</f>
        <v>0</v>
      </c>
      <c r="AC460" s="104">
        <f>'RS Charges'!AC1764</f>
        <v>0</v>
      </c>
      <c r="AE460" s="105">
        <f>'RS Charges'!AE1764</f>
        <v>0</v>
      </c>
      <c r="AG460" s="105">
        <f>'RS Charges'!AG1764</f>
        <v>0</v>
      </c>
      <c r="AI460" s="105">
        <f>'RS Charges'!AI1764</f>
        <v>0</v>
      </c>
    </row>
    <row r="461" spans="2:35" outlineLevel="1" x14ac:dyDescent="0.25">
      <c r="B461" s="556" t="str">
        <f>'Line Items'!D$2412</f>
        <v>Rolling Stock Charges</v>
      </c>
      <c r="C461" s="556" t="str">
        <f>'Line Items'!D$2454</f>
        <v>Rolling Stock Charges</v>
      </c>
      <c r="D461" s="139" t="str">
        <f>'RS Charges'!D1765</f>
        <v>[Rolling Stock Line 51]</v>
      </c>
      <c r="E461" s="102"/>
      <c r="F461" s="140" t="str">
        <f>'RS Charges'!F1765</f>
        <v>£000</v>
      </c>
      <c r="G461" s="103">
        <f>'RS Charges'!G1765</f>
        <v>0</v>
      </c>
      <c r="H461" s="103">
        <f>'RS Charges'!H1765</f>
        <v>0</v>
      </c>
      <c r="I461" s="103">
        <f>'RS Charges'!I1765</f>
        <v>0</v>
      </c>
      <c r="J461" s="103">
        <f>'RS Charges'!J1765</f>
        <v>0</v>
      </c>
      <c r="K461" s="103">
        <f>'RS Charges'!K1765</f>
        <v>0</v>
      </c>
      <c r="L461" s="103">
        <f>'RS Charges'!L1765</f>
        <v>0</v>
      </c>
      <c r="M461" s="103">
        <f>'RS Charges'!M1765</f>
        <v>0</v>
      </c>
      <c r="N461" s="103">
        <f>'RS Charges'!N1765</f>
        <v>0</v>
      </c>
      <c r="O461" s="103">
        <f>'RS Charges'!O1765</f>
        <v>0</v>
      </c>
      <c r="P461" s="103">
        <f>'RS Charges'!P1765</f>
        <v>0</v>
      </c>
      <c r="Q461" s="103">
        <f>'RS Charges'!Q1765</f>
        <v>0</v>
      </c>
      <c r="R461" s="103">
        <f>'RS Charges'!R1765</f>
        <v>0</v>
      </c>
      <c r="S461" s="103">
        <f>'RS Charges'!S1765</f>
        <v>0</v>
      </c>
      <c r="T461" s="103">
        <f>'RS Charges'!T1765</f>
        <v>0</v>
      </c>
      <c r="U461" s="103">
        <f>'RS Charges'!U1765</f>
        <v>0</v>
      </c>
      <c r="V461" s="103">
        <f>'RS Charges'!V1765</f>
        <v>0</v>
      </c>
      <c r="W461" s="103">
        <f>'RS Charges'!W1765</f>
        <v>0</v>
      </c>
      <c r="X461" s="103">
        <f>'RS Charges'!X1765</f>
        <v>0</v>
      </c>
      <c r="Y461" s="103">
        <f>'RS Charges'!Y1765</f>
        <v>0</v>
      </c>
      <c r="Z461" s="103">
        <f>'RS Charges'!Z1765</f>
        <v>0</v>
      </c>
      <c r="AA461" s="103">
        <f>'RS Charges'!AA1765</f>
        <v>0</v>
      </c>
      <c r="AB461" s="103">
        <f>'RS Charges'!AB1765</f>
        <v>0</v>
      </c>
      <c r="AC461" s="104">
        <f>'RS Charges'!AC1765</f>
        <v>0</v>
      </c>
      <c r="AE461" s="105">
        <f>'RS Charges'!AE1765</f>
        <v>0</v>
      </c>
      <c r="AG461" s="105">
        <f>'RS Charges'!AG1765</f>
        <v>0</v>
      </c>
      <c r="AI461" s="105">
        <f>'RS Charges'!AI1765</f>
        <v>0</v>
      </c>
    </row>
    <row r="462" spans="2:35" outlineLevel="1" x14ac:dyDescent="0.25">
      <c r="B462" s="556" t="str">
        <f>'Line Items'!D$2412</f>
        <v>Rolling Stock Charges</v>
      </c>
      <c r="C462" s="556" t="str">
        <f>'Line Items'!D$2454</f>
        <v>Rolling Stock Charges</v>
      </c>
      <c r="D462" s="139" t="str">
        <f>'RS Charges'!D1766</f>
        <v>[Rolling Stock Line 52]</v>
      </c>
      <c r="E462" s="102"/>
      <c r="F462" s="140" t="str">
        <f>'RS Charges'!F1766</f>
        <v>£000</v>
      </c>
      <c r="G462" s="103">
        <f>'RS Charges'!G1766</f>
        <v>0</v>
      </c>
      <c r="H462" s="103">
        <f>'RS Charges'!H1766</f>
        <v>0</v>
      </c>
      <c r="I462" s="103">
        <f>'RS Charges'!I1766</f>
        <v>0</v>
      </c>
      <c r="J462" s="103">
        <f>'RS Charges'!J1766</f>
        <v>0</v>
      </c>
      <c r="K462" s="103">
        <f>'RS Charges'!K1766</f>
        <v>0</v>
      </c>
      <c r="L462" s="103">
        <f>'RS Charges'!L1766</f>
        <v>0</v>
      </c>
      <c r="M462" s="103">
        <f>'RS Charges'!M1766</f>
        <v>0</v>
      </c>
      <c r="N462" s="103">
        <f>'RS Charges'!N1766</f>
        <v>0</v>
      </c>
      <c r="O462" s="103">
        <f>'RS Charges'!O1766</f>
        <v>0</v>
      </c>
      <c r="P462" s="103">
        <f>'RS Charges'!P1766</f>
        <v>0</v>
      </c>
      <c r="Q462" s="103">
        <f>'RS Charges'!Q1766</f>
        <v>0</v>
      </c>
      <c r="R462" s="103">
        <f>'RS Charges'!R1766</f>
        <v>0</v>
      </c>
      <c r="S462" s="103">
        <f>'RS Charges'!S1766</f>
        <v>0</v>
      </c>
      <c r="T462" s="103">
        <f>'RS Charges'!T1766</f>
        <v>0</v>
      </c>
      <c r="U462" s="103">
        <f>'RS Charges'!U1766</f>
        <v>0</v>
      </c>
      <c r="V462" s="103">
        <f>'RS Charges'!V1766</f>
        <v>0</v>
      </c>
      <c r="W462" s="103">
        <f>'RS Charges'!W1766</f>
        <v>0</v>
      </c>
      <c r="X462" s="103">
        <f>'RS Charges'!X1766</f>
        <v>0</v>
      </c>
      <c r="Y462" s="103">
        <f>'RS Charges'!Y1766</f>
        <v>0</v>
      </c>
      <c r="Z462" s="103">
        <f>'RS Charges'!Z1766</f>
        <v>0</v>
      </c>
      <c r="AA462" s="103">
        <f>'RS Charges'!AA1766</f>
        <v>0</v>
      </c>
      <c r="AB462" s="103">
        <f>'RS Charges'!AB1766</f>
        <v>0</v>
      </c>
      <c r="AC462" s="104">
        <f>'RS Charges'!AC1766</f>
        <v>0</v>
      </c>
      <c r="AE462" s="105">
        <f>'RS Charges'!AE1766</f>
        <v>0</v>
      </c>
      <c r="AG462" s="105">
        <f>'RS Charges'!AG1766</f>
        <v>0</v>
      </c>
      <c r="AI462" s="105">
        <f>'RS Charges'!AI1766</f>
        <v>0</v>
      </c>
    </row>
    <row r="463" spans="2:35" outlineLevel="1" x14ac:dyDescent="0.25">
      <c r="B463" s="556" t="str">
        <f>'Line Items'!D$2412</f>
        <v>Rolling Stock Charges</v>
      </c>
      <c r="C463" s="556" t="str">
        <f>'Line Items'!D$2454</f>
        <v>Rolling Stock Charges</v>
      </c>
      <c r="D463" s="139" t="str">
        <f>'RS Charges'!D1767</f>
        <v>[Rolling Stock Line 53]</v>
      </c>
      <c r="E463" s="102"/>
      <c r="F463" s="140" t="str">
        <f>'RS Charges'!F1767</f>
        <v>£000</v>
      </c>
      <c r="G463" s="103">
        <f>'RS Charges'!G1767</f>
        <v>0</v>
      </c>
      <c r="H463" s="103">
        <f>'RS Charges'!H1767</f>
        <v>0</v>
      </c>
      <c r="I463" s="103">
        <f>'RS Charges'!I1767</f>
        <v>0</v>
      </c>
      <c r="J463" s="103">
        <f>'RS Charges'!J1767</f>
        <v>0</v>
      </c>
      <c r="K463" s="103">
        <f>'RS Charges'!K1767</f>
        <v>0</v>
      </c>
      <c r="L463" s="103">
        <f>'RS Charges'!L1767</f>
        <v>0</v>
      </c>
      <c r="M463" s="103">
        <f>'RS Charges'!M1767</f>
        <v>0</v>
      </c>
      <c r="N463" s="103">
        <f>'RS Charges'!N1767</f>
        <v>0</v>
      </c>
      <c r="O463" s="103">
        <f>'RS Charges'!O1767</f>
        <v>0</v>
      </c>
      <c r="P463" s="103">
        <f>'RS Charges'!P1767</f>
        <v>0</v>
      </c>
      <c r="Q463" s="103">
        <f>'RS Charges'!Q1767</f>
        <v>0</v>
      </c>
      <c r="R463" s="103">
        <f>'RS Charges'!R1767</f>
        <v>0</v>
      </c>
      <c r="S463" s="103">
        <f>'RS Charges'!S1767</f>
        <v>0</v>
      </c>
      <c r="T463" s="103">
        <f>'RS Charges'!T1767</f>
        <v>0</v>
      </c>
      <c r="U463" s="103">
        <f>'RS Charges'!U1767</f>
        <v>0</v>
      </c>
      <c r="V463" s="103">
        <f>'RS Charges'!V1767</f>
        <v>0</v>
      </c>
      <c r="W463" s="103">
        <f>'RS Charges'!W1767</f>
        <v>0</v>
      </c>
      <c r="X463" s="103">
        <f>'RS Charges'!X1767</f>
        <v>0</v>
      </c>
      <c r="Y463" s="103">
        <f>'RS Charges'!Y1767</f>
        <v>0</v>
      </c>
      <c r="Z463" s="103">
        <f>'RS Charges'!Z1767</f>
        <v>0</v>
      </c>
      <c r="AA463" s="103">
        <f>'RS Charges'!AA1767</f>
        <v>0</v>
      </c>
      <c r="AB463" s="103">
        <f>'RS Charges'!AB1767</f>
        <v>0</v>
      </c>
      <c r="AC463" s="104">
        <f>'RS Charges'!AC1767</f>
        <v>0</v>
      </c>
      <c r="AE463" s="105">
        <f>'RS Charges'!AE1767</f>
        <v>0</v>
      </c>
      <c r="AG463" s="105">
        <f>'RS Charges'!AG1767</f>
        <v>0</v>
      </c>
      <c r="AI463" s="105">
        <f>'RS Charges'!AI1767</f>
        <v>0</v>
      </c>
    </row>
    <row r="464" spans="2:35" outlineLevel="1" x14ac:dyDescent="0.25">
      <c r="B464" s="556" t="str">
        <f>'Line Items'!D$2412</f>
        <v>Rolling Stock Charges</v>
      </c>
      <c r="C464" s="556" t="str">
        <f>'Line Items'!D$2454</f>
        <v>Rolling Stock Charges</v>
      </c>
      <c r="D464" s="139" t="str">
        <f>'RS Charges'!D1768</f>
        <v>[Rolling Stock Line 54]</v>
      </c>
      <c r="E464" s="102"/>
      <c r="F464" s="140" t="str">
        <f>'RS Charges'!F1768</f>
        <v>£000</v>
      </c>
      <c r="G464" s="103">
        <f>'RS Charges'!G1768</f>
        <v>0</v>
      </c>
      <c r="H464" s="103">
        <f>'RS Charges'!H1768</f>
        <v>0</v>
      </c>
      <c r="I464" s="103">
        <f>'RS Charges'!I1768</f>
        <v>0</v>
      </c>
      <c r="J464" s="103">
        <f>'RS Charges'!J1768</f>
        <v>0</v>
      </c>
      <c r="K464" s="103">
        <f>'RS Charges'!K1768</f>
        <v>0</v>
      </c>
      <c r="L464" s="103">
        <f>'RS Charges'!L1768</f>
        <v>0</v>
      </c>
      <c r="M464" s="103">
        <f>'RS Charges'!M1768</f>
        <v>0</v>
      </c>
      <c r="N464" s="103">
        <f>'RS Charges'!N1768</f>
        <v>0</v>
      </c>
      <c r="O464" s="103">
        <f>'RS Charges'!O1768</f>
        <v>0</v>
      </c>
      <c r="P464" s="103">
        <f>'RS Charges'!P1768</f>
        <v>0</v>
      </c>
      <c r="Q464" s="103">
        <f>'RS Charges'!Q1768</f>
        <v>0</v>
      </c>
      <c r="R464" s="103">
        <f>'RS Charges'!R1768</f>
        <v>0</v>
      </c>
      <c r="S464" s="103">
        <f>'RS Charges'!S1768</f>
        <v>0</v>
      </c>
      <c r="T464" s="103">
        <f>'RS Charges'!T1768</f>
        <v>0</v>
      </c>
      <c r="U464" s="103">
        <f>'RS Charges'!U1768</f>
        <v>0</v>
      </c>
      <c r="V464" s="103">
        <f>'RS Charges'!V1768</f>
        <v>0</v>
      </c>
      <c r="W464" s="103">
        <f>'RS Charges'!W1768</f>
        <v>0</v>
      </c>
      <c r="X464" s="103">
        <f>'RS Charges'!X1768</f>
        <v>0</v>
      </c>
      <c r="Y464" s="103">
        <f>'RS Charges'!Y1768</f>
        <v>0</v>
      </c>
      <c r="Z464" s="103">
        <f>'RS Charges'!Z1768</f>
        <v>0</v>
      </c>
      <c r="AA464" s="103">
        <f>'RS Charges'!AA1768</f>
        <v>0</v>
      </c>
      <c r="AB464" s="103">
        <f>'RS Charges'!AB1768</f>
        <v>0</v>
      </c>
      <c r="AC464" s="104">
        <f>'RS Charges'!AC1768</f>
        <v>0</v>
      </c>
      <c r="AE464" s="105">
        <f>'RS Charges'!AE1768</f>
        <v>0</v>
      </c>
      <c r="AG464" s="105">
        <f>'RS Charges'!AG1768</f>
        <v>0</v>
      </c>
      <c r="AI464" s="105">
        <f>'RS Charges'!AI1768</f>
        <v>0</v>
      </c>
    </row>
    <row r="465" spans="2:35" outlineLevel="1" x14ac:dyDescent="0.25">
      <c r="B465" s="556" t="str">
        <f>'Line Items'!D$2412</f>
        <v>Rolling Stock Charges</v>
      </c>
      <c r="C465" s="556" t="str">
        <f>'Line Items'!D$2454</f>
        <v>Rolling Stock Charges</v>
      </c>
      <c r="D465" s="139" t="str">
        <f>'RS Charges'!D1769</f>
        <v>[Rolling Stock Line 55]</v>
      </c>
      <c r="E465" s="102"/>
      <c r="F465" s="140" t="str">
        <f>'RS Charges'!F1769</f>
        <v>£000</v>
      </c>
      <c r="G465" s="103">
        <f>'RS Charges'!G1769</f>
        <v>0</v>
      </c>
      <c r="H465" s="103">
        <f>'RS Charges'!H1769</f>
        <v>0</v>
      </c>
      <c r="I465" s="103">
        <f>'RS Charges'!I1769</f>
        <v>0</v>
      </c>
      <c r="J465" s="103">
        <f>'RS Charges'!J1769</f>
        <v>0</v>
      </c>
      <c r="K465" s="103">
        <f>'RS Charges'!K1769</f>
        <v>0</v>
      </c>
      <c r="L465" s="103">
        <f>'RS Charges'!L1769</f>
        <v>0</v>
      </c>
      <c r="M465" s="103">
        <f>'RS Charges'!M1769</f>
        <v>0</v>
      </c>
      <c r="N465" s="103">
        <f>'RS Charges'!N1769</f>
        <v>0</v>
      </c>
      <c r="O465" s="103">
        <f>'RS Charges'!O1769</f>
        <v>0</v>
      </c>
      <c r="P465" s="103">
        <f>'RS Charges'!P1769</f>
        <v>0</v>
      </c>
      <c r="Q465" s="103">
        <f>'RS Charges'!Q1769</f>
        <v>0</v>
      </c>
      <c r="R465" s="103">
        <f>'RS Charges'!R1769</f>
        <v>0</v>
      </c>
      <c r="S465" s="103">
        <f>'RS Charges'!S1769</f>
        <v>0</v>
      </c>
      <c r="T465" s="103">
        <f>'RS Charges'!T1769</f>
        <v>0</v>
      </c>
      <c r="U465" s="103">
        <f>'RS Charges'!U1769</f>
        <v>0</v>
      </c>
      <c r="V465" s="103">
        <f>'RS Charges'!V1769</f>
        <v>0</v>
      </c>
      <c r="W465" s="103">
        <f>'RS Charges'!W1769</f>
        <v>0</v>
      </c>
      <c r="X465" s="103">
        <f>'RS Charges'!X1769</f>
        <v>0</v>
      </c>
      <c r="Y465" s="103">
        <f>'RS Charges'!Y1769</f>
        <v>0</v>
      </c>
      <c r="Z465" s="103">
        <f>'RS Charges'!Z1769</f>
        <v>0</v>
      </c>
      <c r="AA465" s="103">
        <f>'RS Charges'!AA1769</f>
        <v>0</v>
      </c>
      <c r="AB465" s="103">
        <f>'RS Charges'!AB1769</f>
        <v>0</v>
      </c>
      <c r="AC465" s="104">
        <f>'RS Charges'!AC1769</f>
        <v>0</v>
      </c>
      <c r="AE465" s="105">
        <f>'RS Charges'!AE1769</f>
        <v>0</v>
      </c>
      <c r="AG465" s="105">
        <f>'RS Charges'!AG1769</f>
        <v>0</v>
      </c>
      <c r="AI465" s="105">
        <f>'RS Charges'!AI1769</f>
        <v>0</v>
      </c>
    </row>
    <row r="466" spans="2:35" outlineLevel="1" x14ac:dyDescent="0.25">
      <c r="B466" s="556" t="str">
        <f>'Line Items'!D$2412</f>
        <v>Rolling Stock Charges</v>
      </c>
      <c r="C466" s="556" t="str">
        <f>'Line Items'!D$2454</f>
        <v>Rolling Stock Charges</v>
      </c>
      <c r="D466" s="139" t="str">
        <f>'RS Charges'!D1770</f>
        <v>[Rolling Stock Line 56]</v>
      </c>
      <c r="E466" s="102"/>
      <c r="F466" s="140" t="str">
        <f>'RS Charges'!F1770</f>
        <v>£000</v>
      </c>
      <c r="G466" s="103">
        <f>'RS Charges'!G1770</f>
        <v>0</v>
      </c>
      <c r="H466" s="103">
        <f>'RS Charges'!H1770</f>
        <v>0</v>
      </c>
      <c r="I466" s="103">
        <f>'RS Charges'!I1770</f>
        <v>0</v>
      </c>
      <c r="J466" s="103">
        <f>'RS Charges'!J1770</f>
        <v>0</v>
      </c>
      <c r="K466" s="103">
        <f>'RS Charges'!K1770</f>
        <v>0</v>
      </c>
      <c r="L466" s="103">
        <f>'RS Charges'!L1770</f>
        <v>0</v>
      </c>
      <c r="M466" s="103">
        <f>'RS Charges'!M1770</f>
        <v>0</v>
      </c>
      <c r="N466" s="103">
        <f>'RS Charges'!N1770</f>
        <v>0</v>
      </c>
      <c r="O466" s="103">
        <f>'RS Charges'!O1770</f>
        <v>0</v>
      </c>
      <c r="P466" s="103">
        <f>'RS Charges'!P1770</f>
        <v>0</v>
      </c>
      <c r="Q466" s="103">
        <f>'RS Charges'!Q1770</f>
        <v>0</v>
      </c>
      <c r="R466" s="103">
        <f>'RS Charges'!R1770</f>
        <v>0</v>
      </c>
      <c r="S466" s="103">
        <f>'RS Charges'!S1770</f>
        <v>0</v>
      </c>
      <c r="T466" s="103">
        <f>'RS Charges'!T1770</f>
        <v>0</v>
      </c>
      <c r="U466" s="103">
        <f>'RS Charges'!U1770</f>
        <v>0</v>
      </c>
      <c r="V466" s="103">
        <f>'RS Charges'!V1770</f>
        <v>0</v>
      </c>
      <c r="W466" s="103">
        <f>'RS Charges'!W1770</f>
        <v>0</v>
      </c>
      <c r="X466" s="103">
        <f>'RS Charges'!X1770</f>
        <v>0</v>
      </c>
      <c r="Y466" s="103">
        <f>'RS Charges'!Y1770</f>
        <v>0</v>
      </c>
      <c r="Z466" s="103">
        <f>'RS Charges'!Z1770</f>
        <v>0</v>
      </c>
      <c r="AA466" s="103">
        <f>'RS Charges'!AA1770</f>
        <v>0</v>
      </c>
      <c r="AB466" s="103">
        <f>'RS Charges'!AB1770</f>
        <v>0</v>
      </c>
      <c r="AC466" s="104">
        <f>'RS Charges'!AC1770</f>
        <v>0</v>
      </c>
      <c r="AE466" s="105">
        <f>'RS Charges'!AE1770</f>
        <v>0</v>
      </c>
      <c r="AG466" s="105">
        <f>'RS Charges'!AG1770</f>
        <v>0</v>
      </c>
      <c r="AI466" s="105">
        <f>'RS Charges'!AI1770</f>
        <v>0</v>
      </c>
    </row>
    <row r="467" spans="2:35" outlineLevel="1" x14ac:dyDescent="0.25">
      <c r="B467" s="556" t="str">
        <f>'Line Items'!D$2412</f>
        <v>Rolling Stock Charges</v>
      </c>
      <c r="C467" s="556" t="str">
        <f>'Line Items'!D$2454</f>
        <v>Rolling Stock Charges</v>
      </c>
      <c r="D467" s="139" t="str">
        <f>'RS Charges'!D1771</f>
        <v>[Rolling Stock Line 57]</v>
      </c>
      <c r="E467" s="102"/>
      <c r="F467" s="140" t="str">
        <f>'RS Charges'!F1771</f>
        <v>£000</v>
      </c>
      <c r="G467" s="103">
        <f>'RS Charges'!G1771</f>
        <v>0</v>
      </c>
      <c r="H467" s="103">
        <f>'RS Charges'!H1771</f>
        <v>0</v>
      </c>
      <c r="I467" s="103">
        <f>'RS Charges'!I1771</f>
        <v>0</v>
      </c>
      <c r="J467" s="103">
        <f>'RS Charges'!J1771</f>
        <v>0</v>
      </c>
      <c r="K467" s="103">
        <f>'RS Charges'!K1771</f>
        <v>0</v>
      </c>
      <c r="L467" s="103">
        <f>'RS Charges'!L1771</f>
        <v>0</v>
      </c>
      <c r="M467" s="103">
        <f>'RS Charges'!M1771</f>
        <v>0</v>
      </c>
      <c r="N467" s="103">
        <f>'RS Charges'!N1771</f>
        <v>0</v>
      </c>
      <c r="O467" s="103">
        <f>'RS Charges'!O1771</f>
        <v>0</v>
      </c>
      <c r="P467" s="103">
        <f>'RS Charges'!P1771</f>
        <v>0</v>
      </c>
      <c r="Q467" s="103">
        <f>'RS Charges'!Q1771</f>
        <v>0</v>
      </c>
      <c r="R467" s="103">
        <f>'RS Charges'!R1771</f>
        <v>0</v>
      </c>
      <c r="S467" s="103">
        <f>'RS Charges'!S1771</f>
        <v>0</v>
      </c>
      <c r="T467" s="103">
        <f>'RS Charges'!T1771</f>
        <v>0</v>
      </c>
      <c r="U467" s="103">
        <f>'RS Charges'!U1771</f>
        <v>0</v>
      </c>
      <c r="V467" s="103">
        <f>'RS Charges'!V1771</f>
        <v>0</v>
      </c>
      <c r="W467" s="103">
        <f>'RS Charges'!W1771</f>
        <v>0</v>
      </c>
      <c r="X467" s="103">
        <f>'RS Charges'!X1771</f>
        <v>0</v>
      </c>
      <c r="Y467" s="103">
        <f>'RS Charges'!Y1771</f>
        <v>0</v>
      </c>
      <c r="Z467" s="103">
        <f>'RS Charges'!Z1771</f>
        <v>0</v>
      </c>
      <c r="AA467" s="103">
        <f>'RS Charges'!AA1771</f>
        <v>0</v>
      </c>
      <c r="AB467" s="103">
        <f>'RS Charges'!AB1771</f>
        <v>0</v>
      </c>
      <c r="AC467" s="104">
        <f>'RS Charges'!AC1771</f>
        <v>0</v>
      </c>
      <c r="AE467" s="105">
        <f>'RS Charges'!AE1771</f>
        <v>0</v>
      </c>
      <c r="AG467" s="105">
        <f>'RS Charges'!AG1771</f>
        <v>0</v>
      </c>
      <c r="AI467" s="105">
        <f>'RS Charges'!AI1771</f>
        <v>0</v>
      </c>
    </row>
    <row r="468" spans="2:35" outlineLevel="1" x14ac:dyDescent="0.25">
      <c r="B468" s="556" t="str">
        <f>'Line Items'!D$2412</f>
        <v>Rolling Stock Charges</v>
      </c>
      <c r="C468" s="556" t="str">
        <f>'Line Items'!D$2454</f>
        <v>Rolling Stock Charges</v>
      </c>
      <c r="D468" s="139" t="str">
        <f>'RS Charges'!D1772</f>
        <v>[Rolling Stock Line 58]</v>
      </c>
      <c r="E468" s="102"/>
      <c r="F468" s="140" t="str">
        <f>'RS Charges'!F1772</f>
        <v>£000</v>
      </c>
      <c r="G468" s="103">
        <f>'RS Charges'!G1772</f>
        <v>0</v>
      </c>
      <c r="H468" s="103">
        <f>'RS Charges'!H1772</f>
        <v>0</v>
      </c>
      <c r="I468" s="103">
        <f>'RS Charges'!I1772</f>
        <v>0</v>
      </c>
      <c r="J468" s="103">
        <f>'RS Charges'!J1772</f>
        <v>0</v>
      </c>
      <c r="K468" s="103">
        <f>'RS Charges'!K1772</f>
        <v>0</v>
      </c>
      <c r="L468" s="103">
        <f>'RS Charges'!L1772</f>
        <v>0</v>
      </c>
      <c r="M468" s="103">
        <f>'RS Charges'!M1772</f>
        <v>0</v>
      </c>
      <c r="N468" s="103">
        <f>'RS Charges'!N1772</f>
        <v>0</v>
      </c>
      <c r="O468" s="103">
        <f>'RS Charges'!O1772</f>
        <v>0</v>
      </c>
      <c r="P468" s="103">
        <f>'RS Charges'!P1772</f>
        <v>0</v>
      </c>
      <c r="Q468" s="103">
        <f>'RS Charges'!Q1772</f>
        <v>0</v>
      </c>
      <c r="R468" s="103">
        <f>'RS Charges'!R1772</f>
        <v>0</v>
      </c>
      <c r="S468" s="103">
        <f>'RS Charges'!S1772</f>
        <v>0</v>
      </c>
      <c r="T468" s="103">
        <f>'RS Charges'!T1772</f>
        <v>0</v>
      </c>
      <c r="U468" s="103">
        <f>'RS Charges'!U1772</f>
        <v>0</v>
      </c>
      <c r="V468" s="103">
        <f>'RS Charges'!V1772</f>
        <v>0</v>
      </c>
      <c r="W468" s="103">
        <f>'RS Charges'!W1772</f>
        <v>0</v>
      </c>
      <c r="X468" s="103">
        <f>'RS Charges'!X1772</f>
        <v>0</v>
      </c>
      <c r="Y468" s="103">
        <f>'RS Charges'!Y1772</f>
        <v>0</v>
      </c>
      <c r="Z468" s="103">
        <f>'RS Charges'!Z1772</f>
        <v>0</v>
      </c>
      <c r="AA468" s="103">
        <f>'RS Charges'!AA1772</f>
        <v>0</v>
      </c>
      <c r="AB468" s="103">
        <f>'RS Charges'!AB1772</f>
        <v>0</v>
      </c>
      <c r="AC468" s="104">
        <f>'RS Charges'!AC1772</f>
        <v>0</v>
      </c>
      <c r="AE468" s="105">
        <f>'RS Charges'!AE1772</f>
        <v>0</v>
      </c>
      <c r="AG468" s="105">
        <f>'RS Charges'!AG1772</f>
        <v>0</v>
      </c>
      <c r="AI468" s="105">
        <f>'RS Charges'!AI1772</f>
        <v>0</v>
      </c>
    </row>
    <row r="469" spans="2:35" outlineLevel="1" x14ac:dyDescent="0.25">
      <c r="B469" s="556" t="str">
        <f>'Line Items'!D$2412</f>
        <v>Rolling Stock Charges</v>
      </c>
      <c r="C469" s="556" t="str">
        <f>'Line Items'!D$2454</f>
        <v>Rolling Stock Charges</v>
      </c>
      <c r="D469" s="139" t="str">
        <f>'RS Charges'!D1773</f>
        <v>[Rolling Stock Line 59]</v>
      </c>
      <c r="E469" s="102"/>
      <c r="F469" s="140" t="str">
        <f>'RS Charges'!F1773</f>
        <v>£000</v>
      </c>
      <c r="G469" s="103">
        <f>'RS Charges'!G1773</f>
        <v>0</v>
      </c>
      <c r="H469" s="103">
        <f>'RS Charges'!H1773</f>
        <v>0</v>
      </c>
      <c r="I469" s="103">
        <f>'RS Charges'!I1773</f>
        <v>0</v>
      </c>
      <c r="J469" s="103">
        <f>'RS Charges'!J1773</f>
        <v>0</v>
      </c>
      <c r="K469" s="103">
        <f>'RS Charges'!K1773</f>
        <v>0</v>
      </c>
      <c r="L469" s="103">
        <f>'RS Charges'!L1773</f>
        <v>0</v>
      </c>
      <c r="M469" s="103">
        <f>'RS Charges'!M1773</f>
        <v>0</v>
      </c>
      <c r="N469" s="103">
        <f>'RS Charges'!N1773</f>
        <v>0</v>
      </c>
      <c r="O469" s="103">
        <f>'RS Charges'!O1773</f>
        <v>0</v>
      </c>
      <c r="P469" s="103">
        <f>'RS Charges'!P1773</f>
        <v>0</v>
      </c>
      <c r="Q469" s="103">
        <f>'RS Charges'!Q1773</f>
        <v>0</v>
      </c>
      <c r="R469" s="103">
        <f>'RS Charges'!R1773</f>
        <v>0</v>
      </c>
      <c r="S469" s="103">
        <f>'RS Charges'!S1773</f>
        <v>0</v>
      </c>
      <c r="T469" s="103">
        <f>'RS Charges'!T1773</f>
        <v>0</v>
      </c>
      <c r="U469" s="103">
        <f>'RS Charges'!U1773</f>
        <v>0</v>
      </c>
      <c r="V469" s="103">
        <f>'RS Charges'!V1773</f>
        <v>0</v>
      </c>
      <c r="W469" s="103">
        <f>'RS Charges'!W1773</f>
        <v>0</v>
      </c>
      <c r="X469" s="103">
        <f>'RS Charges'!X1773</f>
        <v>0</v>
      </c>
      <c r="Y469" s="103">
        <f>'RS Charges'!Y1773</f>
        <v>0</v>
      </c>
      <c r="Z469" s="103">
        <f>'RS Charges'!Z1773</f>
        <v>0</v>
      </c>
      <c r="AA469" s="103">
        <f>'RS Charges'!AA1773</f>
        <v>0</v>
      </c>
      <c r="AB469" s="103">
        <f>'RS Charges'!AB1773</f>
        <v>0</v>
      </c>
      <c r="AC469" s="104">
        <f>'RS Charges'!AC1773</f>
        <v>0</v>
      </c>
      <c r="AE469" s="105">
        <f>'RS Charges'!AE1773</f>
        <v>0</v>
      </c>
      <c r="AG469" s="105">
        <f>'RS Charges'!AG1773</f>
        <v>0</v>
      </c>
      <c r="AI469" s="105">
        <f>'RS Charges'!AI1773</f>
        <v>0</v>
      </c>
    </row>
    <row r="470" spans="2:35" outlineLevel="1" x14ac:dyDescent="0.25">
      <c r="B470" s="556" t="str">
        <f>'Line Items'!D$2412</f>
        <v>Rolling Stock Charges</v>
      </c>
      <c r="C470" s="556" t="str">
        <f>'Line Items'!D$2454</f>
        <v>Rolling Stock Charges</v>
      </c>
      <c r="D470" s="111" t="str">
        <f>'RS Charges'!D1774</f>
        <v>[Rolling Stock Line 60]</v>
      </c>
      <c r="E470" s="287"/>
      <c r="F470" s="150" t="str">
        <f>'RS Charges'!F1774</f>
        <v>£000</v>
      </c>
      <c r="G470" s="113">
        <f>'RS Charges'!G1774</f>
        <v>0</v>
      </c>
      <c r="H470" s="113">
        <f>'RS Charges'!H1774</f>
        <v>0</v>
      </c>
      <c r="I470" s="113">
        <f>'RS Charges'!I1774</f>
        <v>0</v>
      </c>
      <c r="J470" s="113">
        <f>'RS Charges'!J1774</f>
        <v>0</v>
      </c>
      <c r="K470" s="113">
        <f>'RS Charges'!K1774</f>
        <v>0</v>
      </c>
      <c r="L470" s="113">
        <f>'RS Charges'!L1774</f>
        <v>0</v>
      </c>
      <c r="M470" s="113">
        <f>'RS Charges'!M1774</f>
        <v>0</v>
      </c>
      <c r="N470" s="113">
        <f>'RS Charges'!N1774</f>
        <v>0</v>
      </c>
      <c r="O470" s="113">
        <f>'RS Charges'!O1774</f>
        <v>0</v>
      </c>
      <c r="P470" s="113">
        <f>'RS Charges'!P1774</f>
        <v>0</v>
      </c>
      <c r="Q470" s="113">
        <f>'RS Charges'!Q1774</f>
        <v>0</v>
      </c>
      <c r="R470" s="113">
        <f>'RS Charges'!R1774</f>
        <v>0</v>
      </c>
      <c r="S470" s="113">
        <f>'RS Charges'!S1774</f>
        <v>0</v>
      </c>
      <c r="T470" s="113">
        <f>'RS Charges'!T1774</f>
        <v>0</v>
      </c>
      <c r="U470" s="113">
        <f>'RS Charges'!U1774</f>
        <v>0</v>
      </c>
      <c r="V470" s="113">
        <f>'RS Charges'!V1774</f>
        <v>0</v>
      </c>
      <c r="W470" s="113">
        <f>'RS Charges'!W1774</f>
        <v>0</v>
      </c>
      <c r="X470" s="113">
        <f>'RS Charges'!X1774</f>
        <v>0</v>
      </c>
      <c r="Y470" s="113">
        <f>'RS Charges'!Y1774</f>
        <v>0</v>
      </c>
      <c r="Z470" s="113">
        <f>'RS Charges'!Z1774</f>
        <v>0</v>
      </c>
      <c r="AA470" s="113">
        <f>'RS Charges'!AA1774</f>
        <v>0</v>
      </c>
      <c r="AB470" s="113">
        <f>'RS Charges'!AB1774</f>
        <v>0</v>
      </c>
      <c r="AC470" s="114">
        <f>'RS Charges'!AC1774</f>
        <v>0</v>
      </c>
      <c r="AE470" s="115">
        <f>'RS Charges'!AE1774</f>
        <v>0</v>
      </c>
      <c r="AG470" s="115">
        <f>'RS Charges'!AG1774</f>
        <v>0</v>
      </c>
      <c r="AI470" s="115">
        <f>'RS Charges'!AI1774</f>
        <v>0</v>
      </c>
    </row>
    <row r="471" spans="2:35" outlineLevel="1" x14ac:dyDescent="0.25">
      <c r="B471" s="556" t="str">
        <f>'Line Items'!D$2413</f>
        <v>Infrastructure Charges</v>
      </c>
      <c r="C471" s="556" t="str">
        <f>'Line Items'!D$2455</f>
        <v>Infrastructure Charges: Secondary Station Access Charges</v>
      </c>
      <c r="D471" s="587" t="str">
        <f>Infrastructure!D169</f>
        <v>Total Secondary Station Access Long Term Charge</v>
      </c>
      <c r="E471" s="588"/>
      <c r="F471" s="572" t="str">
        <f>Infrastructure!F169</f>
        <v>£000</v>
      </c>
      <c r="G471" s="573">
        <f>Infrastructure!G169</f>
        <v>0</v>
      </c>
      <c r="H471" s="573">
        <f>Infrastructure!H169</f>
        <v>0</v>
      </c>
      <c r="I471" s="573">
        <f>Infrastructure!I169</f>
        <v>0</v>
      </c>
      <c r="J471" s="573">
        <f>Infrastructure!J169</f>
        <v>0</v>
      </c>
      <c r="K471" s="573">
        <f>Infrastructure!K169</f>
        <v>0</v>
      </c>
      <c r="L471" s="573">
        <f>Infrastructure!L169</f>
        <v>0</v>
      </c>
      <c r="M471" s="573">
        <f>Infrastructure!M169</f>
        <v>0</v>
      </c>
      <c r="N471" s="573">
        <f>Infrastructure!N169</f>
        <v>0</v>
      </c>
      <c r="O471" s="573">
        <f>Infrastructure!O169</f>
        <v>0</v>
      </c>
      <c r="P471" s="573">
        <f>Infrastructure!P169</f>
        <v>0</v>
      </c>
      <c r="Q471" s="573">
        <f>Infrastructure!Q169</f>
        <v>0</v>
      </c>
      <c r="R471" s="573">
        <f>Infrastructure!R169</f>
        <v>0</v>
      </c>
      <c r="S471" s="573">
        <f>Infrastructure!S169</f>
        <v>0</v>
      </c>
      <c r="T471" s="573">
        <f>Infrastructure!T169</f>
        <v>0</v>
      </c>
      <c r="U471" s="573">
        <f>Infrastructure!U169</f>
        <v>0</v>
      </c>
      <c r="V471" s="573">
        <f>Infrastructure!V169</f>
        <v>0</v>
      </c>
      <c r="W471" s="573">
        <f>Infrastructure!W169</f>
        <v>0</v>
      </c>
      <c r="X471" s="573">
        <f>Infrastructure!X169</f>
        <v>0</v>
      </c>
      <c r="Y471" s="573">
        <f>Infrastructure!Y169</f>
        <v>0</v>
      </c>
      <c r="Z471" s="573">
        <f>Infrastructure!Z169</f>
        <v>0</v>
      </c>
      <c r="AA471" s="573">
        <f>Infrastructure!AA169</f>
        <v>0</v>
      </c>
      <c r="AB471" s="573">
        <f>Infrastructure!AB169</f>
        <v>0</v>
      </c>
      <c r="AC471" s="574">
        <f>Infrastructure!AC169</f>
        <v>0</v>
      </c>
      <c r="AE471" s="589">
        <f>Infrastructure!AE169</f>
        <v>0</v>
      </c>
      <c r="AG471" s="575">
        <f>Infrastructure!AG169</f>
        <v>0</v>
      </c>
      <c r="AI471" s="575">
        <f>Infrastructure!AI169</f>
        <v>0</v>
      </c>
    </row>
    <row r="472" spans="2:35" outlineLevel="1" x14ac:dyDescent="0.25">
      <c r="B472" s="556" t="str">
        <f>'Line Items'!D$2413</f>
        <v>Infrastructure Charges</v>
      </c>
      <c r="C472" s="556" t="str">
        <f>'Line Items'!D$2455</f>
        <v>Infrastructure Charges: Secondary Station Access Charges</v>
      </c>
      <c r="D472" s="590" t="str">
        <f>Infrastructure!D323</f>
        <v>Total Secondary Station Access Qualifying Expenditure</v>
      </c>
      <c r="E472" s="92"/>
      <c r="F472" s="140" t="str">
        <f>Infrastructure!F323</f>
        <v>£000</v>
      </c>
      <c r="G472" s="103">
        <f>Infrastructure!G323</f>
        <v>0</v>
      </c>
      <c r="H472" s="103">
        <f>Infrastructure!H323</f>
        <v>0</v>
      </c>
      <c r="I472" s="103">
        <f>Infrastructure!I323</f>
        <v>0</v>
      </c>
      <c r="J472" s="103">
        <f>Infrastructure!J323</f>
        <v>0</v>
      </c>
      <c r="K472" s="103">
        <f>Infrastructure!K323</f>
        <v>0</v>
      </c>
      <c r="L472" s="103">
        <f>Infrastructure!L323</f>
        <v>0</v>
      </c>
      <c r="M472" s="103">
        <f>Infrastructure!M323</f>
        <v>0</v>
      </c>
      <c r="N472" s="103">
        <f>Infrastructure!N323</f>
        <v>0</v>
      </c>
      <c r="O472" s="103">
        <f>Infrastructure!O323</f>
        <v>0</v>
      </c>
      <c r="P472" s="103">
        <f>Infrastructure!P323</f>
        <v>0</v>
      </c>
      <c r="Q472" s="103">
        <f>Infrastructure!Q323</f>
        <v>0</v>
      </c>
      <c r="R472" s="103">
        <f>Infrastructure!R323</f>
        <v>0</v>
      </c>
      <c r="S472" s="103">
        <f>Infrastructure!S323</f>
        <v>0</v>
      </c>
      <c r="T472" s="103">
        <f>Infrastructure!T323</f>
        <v>0</v>
      </c>
      <c r="U472" s="103">
        <f>Infrastructure!U323</f>
        <v>0</v>
      </c>
      <c r="V472" s="103">
        <f>Infrastructure!V323</f>
        <v>0</v>
      </c>
      <c r="W472" s="103">
        <f>Infrastructure!W323</f>
        <v>0</v>
      </c>
      <c r="X472" s="103">
        <f>Infrastructure!X323</f>
        <v>0</v>
      </c>
      <c r="Y472" s="103">
        <f>Infrastructure!Y323</f>
        <v>0</v>
      </c>
      <c r="Z472" s="103">
        <f>Infrastructure!Z323</f>
        <v>0</v>
      </c>
      <c r="AA472" s="103">
        <f>Infrastructure!AA323</f>
        <v>0</v>
      </c>
      <c r="AB472" s="103">
        <f>Infrastructure!AB323</f>
        <v>0</v>
      </c>
      <c r="AC472" s="104">
        <f>Infrastructure!AC323</f>
        <v>0</v>
      </c>
      <c r="AE472" s="105">
        <f>Infrastructure!AE323</f>
        <v>0</v>
      </c>
      <c r="AG472" s="105">
        <f>Infrastructure!AG323</f>
        <v>0</v>
      </c>
      <c r="AI472" s="105">
        <f>Infrastructure!AI323</f>
        <v>0</v>
      </c>
    </row>
    <row r="473" spans="2:35" outlineLevel="1" x14ac:dyDescent="0.25">
      <c r="B473" s="556" t="str">
        <f>'Line Items'!D$2413</f>
        <v>Infrastructure Charges</v>
      </c>
      <c r="C473" s="556" t="str">
        <f>'Line Items'!D$2456</f>
        <v>Infrastructure Charges: Fixed Track Access Charge</v>
      </c>
      <c r="D473" s="591" t="str">
        <f>Infrastructure!D1610</f>
        <v>Fixed Track Access Charge</v>
      </c>
      <c r="E473" s="592"/>
      <c r="F473" s="578" t="str">
        <f>Infrastructure!F335</f>
        <v>£000</v>
      </c>
      <c r="G473" s="579">
        <f>Infrastructure!G335</f>
        <v>0</v>
      </c>
      <c r="H473" s="579">
        <f>Infrastructure!H335</f>
        <v>0</v>
      </c>
      <c r="I473" s="579">
        <f>Infrastructure!I335</f>
        <v>0</v>
      </c>
      <c r="J473" s="579">
        <f>Infrastructure!J335</f>
        <v>0</v>
      </c>
      <c r="K473" s="579">
        <f>Infrastructure!K335</f>
        <v>0</v>
      </c>
      <c r="L473" s="579">
        <f>Infrastructure!L335</f>
        <v>0</v>
      </c>
      <c r="M473" s="579">
        <f>Infrastructure!M335</f>
        <v>0</v>
      </c>
      <c r="N473" s="579">
        <f>Infrastructure!N335</f>
        <v>0</v>
      </c>
      <c r="O473" s="579">
        <f>Infrastructure!O335</f>
        <v>0</v>
      </c>
      <c r="P473" s="579">
        <f>Infrastructure!P335</f>
        <v>0</v>
      </c>
      <c r="Q473" s="579">
        <f>Infrastructure!Q335</f>
        <v>0</v>
      </c>
      <c r="R473" s="579">
        <f>Infrastructure!R335</f>
        <v>0</v>
      </c>
      <c r="S473" s="579">
        <f>Infrastructure!S335</f>
        <v>0</v>
      </c>
      <c r="T473" s="579">
        <f>Infrastructure!T335</f>
        <v>0</v>
      </c>
      <c r="U473" s="579">
        <f>Infrastructure!U335</f>
        <v>0</v>
      </c>
      <c r="V473" s="579">
        <f>Infrastructure!V335</f>
        <v>0</v>
      </c>
      <c r="W473" s="579">
        <f>Infrastructure!W335</f>
        <v>0</v>
      </c>
      <c r="X473" s="579">
        <f>Infrastructure!X335</f>
        <v>0</v>
      </c>
      <c r="Y473" s="579">
        <f>Infrastructure!Y335</f>
        <v>0</v>
      </c>
      <c r="Z473" s="579">
        <f>Infrastructure!Z335</f>
        <v>0</v>
      </c>
      <c r="AA473" s="579">
        <f>Infrastructure!AA335</f>
        <v>0</v>
      </c>
      <c r="AB473" s="579">
        <f>Infrastructure!AB335</f>
        <v>0</v>
      </c>
      <c r="AC473" s="580">
        <f>Infrastructure!AC335</f>
        <v>0</v>
      </c>
      <c r="AE473" s="581">
        <f>Infrastructure!AE335</f>
        <v>0</v>
      </c>
      <c r="AG473" s="581">
        <f>Infrastructure!AG335</f>
        <v>0</v>
      </c>
      <c r="AI473" s="581">
        <f>Infrastructure!AI335</f>
        <v>0</v>
      </c>
    </row>
    <row r="474" spans="2:35" outlineLevel="1" x14ac:dyDescent="0.25">
      <c r="B474" s="556" t="str">
        <f>'Line Items'!D$2413</f>
        <v>Infrastructure Charges</v>
      </c>
      <c r="C474" s="556" t="str">
        <f>'Line Items'!D$2457</f>
        <v>Infrastructure Charges: Variable Usage Charges</v>
      </c>
      <c r="D474" s="591" t="str">
        <f>Infrastructure!D1611</f>
        <v>Variable Usage Charges</v>
      </c>
      <c r="E474" s="592"/>
      <c r="F474" s="578" t="str">
        <f>Infrastructure!F463</f>
        <v>£000</v>
      </c>
      <c r="G474" s="579">
        <f>Infrastructure!G463</f>
        <v>0</v>
      </c>
      <c r="H474" s="579">
        <f>Infrastructure!H463</f>
        <v>0</v>
      </c>
      <c r="I474" s="579">
        <f>Infrastructure!I463</f>
        <v>0</v>
      </c>
      <c r="J474" s="579">
        <f>Infrastructure!J463</f>
        <v>0</v>
      </c>
      <c r="K474" s="579">
        <f>Infrastructure!K463</f>
        <v>0</v>
      </c>
      <c r="L474" s="579">
        <f>Infrastructure!L463</f>
        <v>0</v>
      </c>
      <c r="M474" s="579">
        <f>Infrastructure!M463</f>
        <v>0</v>
      </c>
      <c r="N474" s="579">
        <f>Infrastructure!N463</f>
        <v>0</v>
      </c>
      <c r="O474" s="579">
        <f>Infrastructure!O463</f>
        <v>0</v>
      </c>
      <c r="P474" s="579">
        <f>Infrastructure!P463</f>
        <v>0</v>
      </c>
      <c r="Q474" s="579">
        <f>Infrastructure!Q463</f>
        <v>0</v>
      </c>
      <c r="R474" s="579">
        <f>Infrastructure!R463</f>
        <v>0</v>
      </c>
      <c r="S474" s="579">
        <f>Infrastructure!S463</f>
        <v>0</v>
      </c>
      <c r="T474" s="579">
        <f>Infrastructure!T463</f>
        <v>0</v>
      </c>
      <c r="U474" s="579">
        <f>Infrastructure!U463</f>
        <v>0</v>
      </c>
      <c r="V474" s="579">
        <f>Infrastructure!V463</f>
        <v>0</v>
      </c>
      <c r="W474" s="579">
        <f>Infrastructure!W463</f>
        <v>0</v>
      </c>
      <c r="X474" s="579">
        <f>Infrastructure!X463</f>
        <v>0</v>
      </c>
      <c r="Y474" s="579">
        <f>Infrastructure!Y463</f>
        <v>0</v>
      </c>
      <c r="Z474" s="579">
        <f>Infrastructure!Z463</f>
        <v>0</v>
      </c>
      <c r="AA474" s="579">
        <f>Infrastructure!AA463</f>
        <v>0</v>
      </c>
      <c r="AB474" s="579">
        <f>Infrastructure!AB463</f>
        <v>0</v>
      </c>
      <c r="AC474" s="580">
        <f>Infrastructure!AC463</f>
        <v>0</v>
      </c>
      <c r="AE474" s="581">
        <f>Infrastructure!AE463</f>
        <v>0</v>
      </c>
      <c r="AG474" s="581">
        <f>Infrastructure!AG463</f>
        <v>0</v>
      </c>
      <c r="AI474" s="581">
        <f>Infrastructure!AI463</f>
        <v>0</v>
      </c>
    </row>
    <row r="475" spans="2:35" outlineLevel="1" x14ac:dyDescent="0.25">
      <c r="B475" s="556" t="str">
        <f>'Line Items'!D$2413</f>
        <v>Infrastructure Charges</v>
      </c>
      <c r="C475" s="556" t="str">
        <f>'Line Items'!D$2458</f>
        <v>Infrastructure Charges: Electric Current for Traction</v>
      </c>
      <c r="D475" s="591" t="str">
        <f>Infrastructure!D1612</f>
        <v>Electric Current for Traction</v>
      </c>
      <c r="E475" s="592"/>
      <c r="F475" s="578" t="str">
        <f>Infrastructure!F594</f>
        <v>£000</v>
      </c>
      <c r="G475" s="579">
        <f>Infrastructure!G594</f>
        <v>0</v>
      </c>
      <c r="H475" s="579">
        <f>Infrastructure!H594</f>
        <v>0</v>
      </c>
      <c r="I475" s="579">
        <f>Infrastructure!I594</f>
        <v>0</v>
      </c>
      <c r="J475" s="579">
        <f>Infrastructure!J594</f>
        <v>0</v>
      </c>
      <c r="K475" s="579">
        <f>Infrastructure!K594</f>
        <v>0</v>
      </c>
      <c r="L475" s="579">
        <f>Infrastructure!L594</f>
        <v>0</v>
      </c>
      <c r="M475" s="579">
        <f>Infrastructure!M594</f>
        <v>0</v>
      </c>
      <c r="N475" s="579">
        <f>Infrastructure!N594</f>
        <v>0</v>
      </c>
      <c r="O475" s="579">
        <f>Infrastructure!O594</f>
        <v>0</v>
      </c>
      <c r="P475" s="579">
        <f>Infrastructure!P594</f>
        <v>0</v>
      </c>
      <c r="Q475" s="579">
        <f>Infrastructure!Q594</f>
        <v>0</v>
      </c>
      <c r="R475" s="579">
        <f>Infrastructure!R594</f>
        <v>0</v>
      </c>
      <c r="S475" s="579">
        <f>Infrastructure!S594</f>
        <v>0</v>
      </c>
      <c r="T475" s="579">
        <f>Infrastructure!T594</f>
        <v>0</v>
      </c>
      <c r="U475" s="579">
        <f>Infrastructure!U594</f>
        <v>0</v>
      </c>
      <c r="V475" s="579">
        <f>Infrastructure!V594</f>
        <v>0</v>
      </c>
      <c r="W475" s="579">
        <f>Infrastructure!W594</f>
        <v>0</v>
      </c>
      <c r="X475" s="579">
        <f>Infrastructure!X594</f>
        <v>0</v>
      </c>
      <c r="Y475" s="579">
        <f>Infrastructure!Y594</f>
        <v>0</v>
      </c>
      <c r="Z475" s="579">
        <f>Infrastructure!Z594</f>
        <v>0</v>
      </c>
      <c r="AA475" s="579">
        <f>Infrastructure!AA594</f>
        <v>0</v>
      </c>
      <c r="AB475" s="579">
        <f>Infrastructure!AB594</f>
        <v>0</v>
      </c>
      <c r="AC475" s="580">
        <f>Infrastructure!AC594</f>
        <v>0</v>
      </c>
      <c r="AE475" s="581">
        <f>Infrastructure!AE594</f>
        <v>0</v>
      </c>
      <c r="AG475" s="581">
        <f>Infrastructure!AG594</f>
        <v>0</v>
      </c>
      <c r="AI475" s="581">
        <f>Infrastructure!AI594</f>
        <v>0</v>
      </c>
    </row>
    <row r="476" spans="2:35" outlineLevel="1" x14ac:dyDescent="0.25">
      <c r="B476" s="556" t="str">
        <f>'Line Items'!D$2413</f>
        <v>Infrastructure Charges</v>
      </c>
      <c r="C476" s="556" t="str">
        <f>'Line Items'!D$2459</f>
        <v>Infrastructure Charges: Electrification Asset Usage Charge</v>
      </c>
      <c r="D476" s="591" t="str">
        <f>Infrastructure!D1613</f>
        <v>Electrification Asset Usage Charge</v>
      </c>
      <c r="E476" s="592"/>
      <c r="F476" s="578" t="str">
        <f>Infrastructure!F606</f>
        <v>£000</v>
      </c>
      <c r="G476" s="579">
        <f>Infrastructure!G606</f>
        <v>0</v>
      </c>
      <c r="H476" s="579">
        <f>Infrastructure!H606</f>
        <v>0</v>
      </c>
      <c r="I476" s="579">
        <f>Infrastructure!I606</f>
        <v>0</v>
      </c>
      <c r="J476" s="579">
        <f>Infrastructure!J606</f>
        <v>0</v>
      </c>
      <c r="K476" s="579">
        <f>Infrastructure!K606</f>
        <v>0</v>
      </c>
      <c r="L476" s="579">
        <f>Infrastructure!L606</f>
        <v>0</v>
      </c>
      <c r="M476" s="579">
        <f>Infrastructure!M606</f>
        <v>0</v>
      </c>
      <c r="N476" s="579">
        <f>Infrastructure!N606</f>
        <v>0</v>
      </c>
      <c r="O476" s="579">
        <f>Infrastructure!O606</f>
        <v>0</v>
      </c>
      <c r="P476" s="579">
        <f>Infrastructure!P606</f>
        <v>0</v>
      </c>
      <c r="Q476" s="579">
        <f>Infrastructure!Q606</f>
        <v>0</v>
      </c>
      <c r="R476" s="579">
        <f>Infrastructure!R606</f>
        <v>0</v>
      </c>
      <c r="S476" s="579">
        <f>Infrastructure!S606</f>
        <v>0</v>
      </c>
      <c r="T476" s="579">
        <f>Infrastructure!T606</f>
        <v>0</v>
      </c>
      <c r="U476" s="579">
        <f>Infrastructure!U606</f>
        <v>0</v>
      </c>
      <c r="V476" s="579">
        <f>Infrastructure!V606</f>
        <v>0</v>
      </c>
      <c r="W476" s="579">
        <f>Infrastructure!W606</f>
        <v>0</v>
      </c>
      <c r="X476" s="579">
        <f>Infrastructure!X606</f>
        <v>0</v>
      </c>
      <c r="Y476" s="579">
        <f>Infrastructure!Y606</f>
        <v>0</v>
      </c>
      <c r="Z476" s="579">
        <f>Infrastructure!Z606</f>
        <v>0</v>
      </c>
      <c r="AA476" s="579">
        <f>Infrastructure!AA606</f>
        <v>0</v>
      </c>
      <c r="AB476" s="579">
        <f>Infrastructure!AB606</f>
        <v>0</v>
      </c>
      <c r="AC476" s="580">
        <f>Infrastructure!AC606</f>
        <v>0</v>
      </c>
      <c r="AE476" s="581">
        <f>Infrastructure!AE606</f>
        <v>0</v>
      </c>
      <c r="AG476" s="581">
        <f>Infrastructure!AG606</f>
        <v>0</v>
      </c>
      <c r="AI476" s="581">
        <f>Infrastructure!AI606</f>
        <v>0</v>
      </c>
    </row>
    <row r="477" spans="2:35" outlineLevel="1" x14ac:dyDescent="0.25">
      <c r="B477" s="556" t="str">
        <f>'Line Items'!D$2413</f>
        <v>Infrastructure Charges</v>
      </c>
      <c r="C477" s="556" t="str">
        <f>'Line Items'!D$2460</f>
        <v>Infrastructure Charges: Capacity Charges</v>
      </c>
      <c r="D477" s="591" t="str">
        <f>Infrastructure!D1614</f>
        <v>Capacity Charges</v>
      </c>
      <c r="E477" s="577"/>
      <c r="F477" s="578" t="str">
        <f>Infrastructure!F929</f>
        <v>£000</v>
      </c>
      <c r="G477" s="579">
        <f>Infrastructure!G929</f>
        <v>0</v>
      </c>
      <c r="H477" s="579">
        <f>Infrastructure!H929</f>
        <v>0</v>
      </c>
      <c r="I477" s="579">
        <f>Infrastructure!I929</f>
        <v>0</v>
      </c>
      <c r="J477" s="579">
        <f>Infrastructure!J929</f>
        <v>0</v>
      </c>
      <c r="K477" s="579">
        <f>Infrastructure!K929</f>
        <v>0</v>
      </c>
      <c r="L477" s="579">
        <f>Infrastructure!L929</f>
        <v>0</v>
      </c>
      <c r="M477" s="579">
        <f>Infrastructure!M929</f>
        <v>0</v>
      </c>
      <c r="N477" s="579">
        <f>Infrastructure!N929</f>
        <v>0</v>
      </c>
      <c r="O477" s="579">
        <f>Infrastructure!O929</f>
        <v>0</v>
      </c>
      <c r="P477" s="579">
        <f>Infrastructure!P929</f>
        <v>0</v>
      </c>
      <c r="Q477" s="579">
        <f>Infrastructure!Q929</f>
        <v>0</v>
      </c>
      <c r="R477" s="579">
        <f>Infrastructure!R929</f>
        <v>0</v>
      </c>
      <c r="S477" s="579">
        <f>Infrastructure!S929</f>
        <v>0</v>
      </c>
      <c r="T477" s="579">
        <f>Infrastructure!T929</f>
        <v>0</v>
      </c>
      <c r="U477" s="579">
        <f>Infrastructure!U929</f>
        <v>0</v>
      </c>
      <c r="V477" s="579">
        <f>Infrastructure!V929</f>
        <v>0</v>
      </c>
      <c r="W477" s="579">
        <f>Infrastructure!W929</f>
        <v>0</v>
      </c>
      <c r="X477" s="579">
        <f>Infrastructure!X929</f>
        <v>0</v>
      </c>
      <c r="Y477" s="579">
        <f>Infrastructure!Y929</f>
        <v>0</v>
      </c>
      <c r="Z477" s="579">
        <f>Infrastructure!Z929</f>
        <v>0</v>
      </c>
      <c r="AA477" s="579">
        <f>Infrastructure!AA929</f>
        <v>0</v>
      </c>
      <c r="AB477" s="579">
        <f>Infrastructure!AB929</f>
        <v>0</v>
      </c>
      <c r="AC477" s="580">
        <f>Infrastructure!AC929</f>
        <v>0</v>
      </c>
      <c r="AE477" s="581">
        <f>Infrastructure!AE929</f>
        <v>0</v>
      </c>
      <c r="AG477" s="581">
        <f>Infrastructure!AG929</f>
        <v>0</v>
      </c>
      <c r="AI477" s="581">
        <f>Infrastructure!AI929</f>
        <v>0</v>
      </c>
    </row>
    <row r="478" spans="2:35" outlineLevel="1" x14ac:dyDescent="0.25">
      <c r="B478" s="556" t="str">
        <f>'Line Items'!D$2413</f>
        <v>Infrastructure Charges</v>
      </c>
      <c r="C478" s="556" t="str">
        <f>'Line Items'!D$2461</f>
        <v>Infrastructure Charges: Station &amp; Depot Access Charges</v>
      </c>
      <c r="D478" s="591" t="str">
        <f>Infrastructure!C941</f>
        <v>SFO Station Access Long Term Charge (First Reserve Rent)</v>
      </c>
      <c r="E478" s="577"/>
      <c r="F478" s="578" t="str">
        <f>Infrastructure!F1193</f>
        <v>£000</v>
      </c>
      <c r="G478" s="579">
        <f>Infrastructure!G1193</f>
        <v>0</v>
      </c>
      <c r="H478" s="579">
        <f>Infrastructure!H1193</f>
        <v>0</v>
      </c>
      <c r="I478" s="579">
        <f>Infrastructure!I1193</f>
        <v>0</v>
      </c>
      <c r="J478" s="579">
        <f>Infrastructure!J1193</f>
        <v>0</v>
      </c>
      <c r="K478" s="579">
        <f>Infrastructure!K1193</f>
        <v>0</v>
      </c>
      <c r="L478" s="579">
        <f>Infrastructure!L1193</f>
        <v>0</v>
      </c>
      <c r="M478" s="579">
        <f>Infrastructure!M1193</f>
        <v>0</v>
      </c>
      <c r="N478" s="579">
        <f>Infrastructure!N1193</f>
        <v>0</v>
      </c>
      <c r="O478" s="579">
        <f>Infrastructure!O1193</f>
        <v>0</v>
      </c>
      <c r="P478" s="579">
        <f>Infrastructure!P1193</f>
        <v>0</v>
      </c>
      <c r="Q478" s="579">
        <f>Infrastructure!Q1193</f>
        <v>0</v>
      </c>
      <c r="R478" s="579">
        <f>Infrastructure!R1193</f>
        <v>0</v>
      </c>
      <c r="S478" s="579">
        <f>Infrastructure!S1193</f>
        <v>0</v>
      </c>
      <c r="T478" s="579">
        <f>Infrastructure!T1193</f>
        <v>0</v>
      </c>
      <c r="U478" s="579">
        <f>Infrastructure!U1193</f>
        <v>0</v>
      </c>
      <c r="V478" s="579">
        <f>Infrastructure!V1193</f>
        <v>0</v>
      </c>
      <c r="W478" s="579">
        <f>Infrastructure!W1193</f>
        <v>0</v>
      </c>
      <c r="X478" s="579">
        <f>Infrastructure!X1193</f>
        <v>0</v>
      </c>
      <c r="Y478" s="579">
        <f>Infrastructure!Y1193</f>
        <v>0</v>
      </c>
      <c r="Z478" s="579">
        <f>Infrastructure!Z1193</f>
        <v>0</v>
      </c>
      <c r="AA478" s="579">
        <f>Infrastructure!AA1193</f>
        <v>0</v>
      </c>
      <c r="AB478" s="579">
        <f>Infrastructure!AB1193</f>
        <v>0</v>
      </c>
      <c r="AC478" s="580">
        <f>Infrastructure!AC1193</f>
        <v>0</v>
      </c>
      <c r="AE478" s="581">
        <f>Infrastructure!AE1193</f>
        <v>0</v>
      </c>
      <c r="AG478" s="581">
        <f>Infrastructure!AG1193</f>
        <v>0</v>
      </c>
      <c r="AI478" s="581">
        <f>Infrastructure!AI1193</f>
        <v>0</v>
      </c>
    </row>
    <row r="479" spans="2:35" outlineLevel="1" x14ac:dyDescent="0.25">
      <c r="B479" s="556" t="str">
        <f>'Line Items'!D$2413</f>
        <v>Infrastructure Charges</v>
      </c>
      <c r="C479" s="556" t="str">
        <f>'Line Items'!D$2461</f>
        <v>Infrastructure Charges: Station &amp; Depot Access Charges</v>
      </c>
      <c r="D479" s="591" t="str">
        <f>Infrastructure!C1195</f>
        <v>SFO Station Access Long Term Charge (Third Reserve Rent)</v>
      </c>
      <c r="E479" s="577"/>
      <c r="F479" s="578" t="str">
        <f>Infrastructure!F1447</f>
        <v>£000</v>
      </c>
      <c r="G479" s="579">
        <f>Infrastructure!G1447</f>
        <v>0</v>
      </c>
      <c r="H479" s="579">
        <f>Infrastructure!H1447</f>
        <v>0</v>
      </c>
      <c r="I479" s="579">
        <f>Infrastructure!I1447</f>
        <v>0</v>
      </c>
      <c r="J479" s="579">
        <f>Infrastructure!J1447</f>
        <v>0</v>
      </c>
      <c r="K479" s="579">
        <f>Infrastructure!K1447</f>
        <v>0</v>
      </c>
      <c r="L479" s="579">
        <f>Infrastructure!L1447</f>
        <v>0</v>
      </c>
      <c r="M479" s="579">
        <f>Infrastructure!M1447</f>
        <v>0</v>
      </c>
      <c r="N479" s="579">
        <f>Infrastructure!N1447</f>
        <v>0</v>
      </c>
      <c r="O479" s="579">
        <f>Infrastructure!O1447</f>
        <v>0</v>
      </c>
      <c r="P479" s="579">
        <f>Infrastructure!P1447</f>
        <v>0</v>
      </c>
      <c r="Q479" s="579">
        <f>Infrastructure!Q1447</f>
        <v>0</v>
      </c>
      <c r="R479" s="579">
        <f>Infrastructure!R1447</f>
        <v>0</v>
      </c>
      <c r="S479" s="579">
        <f>Infrastructure!S1447</f>
        <v>0</v>
      </c>
      <c r="T479" s="579">
        <f>Infrastructure!T1447</f>
        <v>0</v>
      </c>
      <c r="U479" s="579">
        <f>Infrastructure!U1447</f>
        <v>0</v>
      </c>
      <c r="V479" s="579">
        <f>Infrastructure!V1447</f>
        <v>0</v>
      </c>
      <c r="W479" s="579">
        <f>Infrastructure!W1447</f>
        <v>0</v>
      </c>
      <c r="X479" s="579">
        <f>Infrastructure!X1447</f>
        <v>0</v>
      </c>
      <c r="Y479" s="579">
        <f>Infrastructure!Y1447</f>
        <v>0</v>
      </c>
      <c r="Z479" s="579">
        <f>Infrastructure!Z1447</f>
        <v>0</v>
      </c>
      <c r="AA479" s="579">
        <f>Infrastructure!AA1447</f>
        <v>0</v>
      </c>
      <c r="AB479" s="579">
        <f>Infrastructure!AB1447</f>
        <v>0</v>
      </c>
      <c r="AC479" s="580">
        <f>Infrastructure!AC1447</f>
        <v>0</v>
      </c>
      <c r="AE479" s="581">
        <f>Infrastructure!AE1447</f>
        <v>0</v>
      </c>
      <c r="AG479" s="581">
        <f>Infrastructure!AG1447</f>
        <v>0</v>
      </c>
      <c r="AI479" s="581">
        <f>Infrastructure!AI1447</f>
        <v>0</v>
      </c>
    </row>
    <row r="480" spans="2:35" outlineLevel="1" x14ac:dyDescent="0.25">
      <c r="B480" s="556" t="str">
        <f>'Line Items'!D$2413</f>
        <v>Infrastructure Charges</v>
      </c>
      <c r="C480" s="556" t="str">
        <f>'Line Items'!D$2461</f>
        <v>Infrastructure Charges: Station &amp; Depot Access Charges</v>
      </c>
      <c r="D480" s="591" t="str">
        <f>Infrastructure!C1449</f>
        <v>Station Facility Charges</v>
      </c>
      <c r="E480" s="577"/>
      <c r="F480" s="578" t="str">
        <f>Infrastructure!F1471</f>
        <v>£000</v>
      </c>
      <c r="G480" s="579">
        <f>Infrastructure!G1471</f>
        <v>0</v>
      </c>
      <c r="H480" s="579">
        <f>Infrastructure!H1471</f>
        <v>0</v>
      </c>
      <c r="I480" s="579">
        <f>Infrastructure!I1471</f>
        <v>0</v>
      </c>
      <c r="J480" s="579">
        <f>Infrastructure!J1471</f>
        <v>0</v>
      </c>
      <c r="K480" s="579">
        <f>Infrastructure!K1471</f>
        <v>0</v>
      </c>
      <c r="L480" s="579">
        <f>Infrastructure!L1471</f>
        <v>0</v>
      </c>
      <c r="M480" s="579">
        <f>Infrastructure!M1471</f>
        <v>0</v>
      </c>
      <c r="N480" s="579">
        <f>Infrastructure!N1471</f>
        <v>0</v>
      </c>
      <c r="O480" s="579">
        <f>Infrastructure!O1471</f>
        <v>0</v>
      </c>
      <c r="P480" s="579">
        <f>Infrastructure!P1471</f>
        <v>0</v>
      </c>
      <c r="Q480" s="579">
        <f>Infrastructure!Q1471</f>
        <v>0</v>
      </c>
      <c r="R480" s="579">
        <f>Infrastructure!R1471</f>
        <v>0</v>
      </c>
      <c r="S480" s="579">
        <f>Infrastructure!S1471</f>
        <v>0</v>
      </c>
      <c r="T480" s="579">
        <f>Infrastructure!T1471</f>
        <v>0</v>
      </c>
      <c r="U480" s="579">
        <f>Infrastructure!U1471</f>
        <v>0</v>
      </c>
      <c r="V480" s="579">
        <f>Infrastructure!V1471</f>
        <v>0</v>
      </c>
      <c r="W480" s="579">
        <f>Infrastructure!W1471</f>
        <v>0</v>
      </c>
      <c r="X480" s="579">
        <f>Infrastructure!X1471</f>
        <v>0</v>
      </c>
      <c r="Y480" s="579">
        <f>Infrastructure!Y1471</f>
        <v>0</v>
      </c>
      <c r="Z480" s="579">
        <f>Infrastructure!Z1471</f>
        <v>0</v>
      </c>
      <c r="AA480" s="579">
        <f>Infrastructure!AA1471</f>
        <v>0</v>
      </c>
      <c r="AB480" s="579">
        <f>Infrastructure!AB1471</f>
        <v>0</v>
      </c>
      <c r="AC480" s="580">
        <f>Infrastructure!AC1471</f>
        <v>0</v>
      </c>
      <c r="AE480" s="581">
        <f>Infrastructure!AE1471</f>
        <v>0</v>
      </c>
      <c r="AG480" s="581">
        <f>Infrastructure!AG1471</f>
        <v>0</v>
      </c>
      <c r="AI480" s="581">
        <f>Infrastructure!AI1471</f>
        <v>0</v>
      </c>
    </row>
    <row r="481" spans="2:35" outlineLevel="1" x14ac:dyDescent="0.25">
      <c r="B481" s="556" t="str">
        <f>'Line Items'!D$2413</f>
        <v>Infrastructure Charges</v>
      </c>
      <c r="C481" s="556" t="str">
        <f>'Line Items'!D$2461</f>
        <v>Infrastructure Charges: Station &amp; Depot Access Charges</v>
      </c>
      <c r="D481" s="591" t="str">
        <f>Infrastructure!C1473</f>
        <v>Independent Station Access Long Term Charge</v>
      </c>
      <c r="E481" s="577"/>
      <c r="F481" s="578" t="str">
        <f>Infrastructure!F1485</f>
        <v>£000</v>
      </c>
      <c r="G481" s="579">
        <f>Infrastructure!G1485</f>
        <v>0</v>
      </c>
      <c r="H481" s="579">
        <f>Infrastructure!H1485</f>
        <v>0</v>
      </c>
      <c r="I481" s="579">
        <f>Infrastructure!I1485</f>
        <v>0</v>
      </c>
      <c r="J481" s="579">
        <f>Infrastructure!J1485</f>
        <v>0</v>
      </c>
      <c r="K481" s="579">
        <f>Infrastructure!K1485</f>
        <v>0</v>
      </c>
      <c r="L481" s="579">
        <f>Infrastructure!L1485</f>
        <v>0</v>
      </c>
      <c r="M481" s="579">
        <f>Infrastructure!M1485</f>
        <v>0</v>
      </c>
      <c r="N481" s="579">
        <f>Infrastructure!N1485</f>
        <v>0</v>
      </c>
      <c r="O481" s="579">
        <f>Infrastructure!O1485</f>
        <v>0</v>
      </c>
      <c r="P481" s="579">
        <f>Infrastructure!P1485</f>
        <v>0</v>
      </c>
      <c r="Q481" s="579">
        <f>Infrastructure!Q1485</f>
        <v>0</v>
      </c>
      <c r="R481" s="579">
        <f>Infrastructure!R1485</f>
        <v>0</v>
      </c>
      <c r="S481" s="579">
        <f>Infrastructure!S1485</f>
        <v>0</v>
      </c>
      <c r="T481" s="579">
        <f>Infrastructure!T1485</f>
        <v>0</v>
      </c>
      <c r="U481" s="579">
        <f>Infrastructure!U1485</f>
        <v>0</v>
      </c>
      <c r="V481" s="579">
        <f>Infrastructure!V1485</f>
        <v>0</v>
      </c>
      <c r="W481" s="579">
        <f>Infrastructure!W1485</f>
        <v>0</v>
      </c>
      <c r="X481" s="579">
        <f>Infrastructure!X1485</f>
        <v>0</v>
      </c>
      <c r="Y481" s="579">
        <f>Infrastructure!Y1485</f>
        <v>0</v>
      </c>
      <c r="Z481" s="579">
        <f>Infrastructure!Z1485</f>
        <v>0</v>
      </c>
      <c r="AA481" s="579">
        <f>Infrastructure!AA1485</f>
        <v>0</v>
      </c>
      <c r="AB481" s="579">
        <f>Infrastructure!AB1485</f>
        <v>0</v>
      </c>
      <c r="AC481" s="580">
        <f>Infrastructure!AC1485</f>
        <v>0</v>
      </c>
      <c r="AE481" s="581">
        <f>Infrastructure!AE1485</f>
        <v>0</v>
      </c>
      <c r="AG481" s="581">
        <f>Infrastructure!AG1485</f>
        <v>0</v>
      </c>
      <c r="AI481" s="581">
        <f>Infrastructure!AI1485</f>
        <v>0</v>
      </c>
    </row>
    <row r="482" spans="2:35" outlineLevel="1" x14ac:dyDescent="0.25">
      <c r="B482" s="556" t="str">
        <f>'Line Items'!D$2413</f>
        <v>Infrastructure Charges</v>
      </c>
      <c r="C482" s="556" t="str">
        <f>'Line Items'!D$2461</f>
        <v>Infrastructure Charges: Station &amp; Depot Access Charges</v>
      </c>
      <c r="D482" s="591" t="str">
        <f>Infrastructure!C1487</f>
        <v>Independent Station Access Qualifying Expenditure</v>
      </c>
      <c r="E482" s="577"/>
      <c r="F482" s="578" t="str">
        <f>Infrastructure!F1499</f>
        <v>£000</v>
      </c>
      <c r="G482" s="579">
        <f>Infrastructure!G1499</f>
        <v>0</v>
      </c>
      <c r="H482" s="579">
        <f>Infrastructure!H1499</f>
        <v>0</v>
      </c>
      <c r="I482" s="579">
        <f>Infrastructure!I1499</f>
        <v>0</v>
      </c>
      <c r="J482" s="579">
        <f>Infrastructure!J1499</f>
        <v>0</v>
      </c>
      <c r="K482" s="579">
        <f>Infrastructure!K1499</f>
        <v>0</v>
      </c>
      <c r="L482" s="579">
        <f>Infrastructure!L1499</f>
        <v>0</v>
      </c>
      <c r="M482" s="579">
        <f>Infrastructure!M1499</f>
        <v>0</v>
      </c>
      <c r="N482" s="579">
        <f>Infrastructure!N1499</f>
        <v>0</v>
      </c>
      <c r="O482" s="579">
        <f>Infrastructure!O1499</f>
        <v>0</v>
      </c>
      <c r="P482" s="579">
        <f>Infrastructure!P1499</f>
        <v>0</v>
      </c>
      <c r="Q482" s="579">
        <f>Infrastructure!Q1499</f>
        <v>0</v>
      </c>
      <c r="R482" s="579">
        <f>Infrastructure!R1499</f>
        <v>0</v>
      </c>
      <c r="S482" s="579">
        <f>Infrastructure!S1499</f>
        <v>0</v>
      </c>
      <c r="T482" s="579">
        <f>Infrastructure!T1499</f>
        <v>0</v>
      </c>
      <c r="U482" s="579">
        <f>Infrastructure!U1499</f>
        <v>0</v>
      </c>
      <c r="V482" s="579">
        <f>Infrastructure!V1499</f>
        <v>0</v>
      </c>
      <c r="W482" s="579">
        <f>Infrastructure!W1499</f>
        <v>0</v>
      </c>
      <c r="X482" s="579">
        <f>Infrastructure!X1499</f>
        <v>0</v>
      </c>
      <c r="Y482" s="579">
        <f>Infrastructure!Y1499</f>
        <v>0</v>
      </c>
      <c r="Z482" s="579">
        <f>Infrastructure!Z1499</f>
        <v>0</v>
      </c>
      <c r="AA482" s="579">
        <f>Infrastructure!AA1499</f>
        <v>0</v>
      </c>
      <c r="AB482" s="579">
        <f>Infrastructure!AB1499</f>
        <v>0</v>
      </c>
      <c r="AC482" s="580">
        <f>Infrastructure!AC1499</f>
        <v>0</v>
      </c>
      <c r="AE482" s="581">
        <f>Infrastructure!AE1499</f>
        <v>0</v>
      </c>
      <c r="AG482" s="581">
        <f>Infrastructure!AG1499</f>
        <v>0</v>
      </c>
      <c r="AI482" s="581">
        <f>Infrastructure!AI1499</f>
        <v>0</v>
      </c>
    </row>
    <row r="483" spans="2:35" outlineLevel="1" x14ac:dyDescent="0.25">
      <c r="B483" s="556" t="str">
        <f>'Line Items'!D$2413</f>
        <v>Infrastructure Charges</v>
      </c>
      <c r="C483" s="556" t="str">
        <f>'Line Items'!D$2461</f>
        <v>Infrastructure Charges: Station &amp; Depot Access Charges</v>
      </c>
      <c r="D483" s="576" t="str">
        <f>Infrastructure!C1501</f>
        <v>Depot Access Charges</v>
      </c>
      <c r="E483" s="577"/>
      <c r="F483" s="578" t="str">
        <f>Infrastructure!F1523</f>
        <v>£000</v>
      </c>
      <c r="G483" s="579">
        <f>Infrastructure!G1523</f>
        <v>0</v>
      </c>
      <c r="H483" s="579">
        <f>Infrastructure!H1523</f>
        <v>0</v>
      </c>
      <c r="I483" s="579">
        <f>Infrastructure!I1523</f>
        <v>0</v>
      </c>
      <c r="J483" s="579">
        <f>Infrastructure!J1523</f>
        <v>0</v>
      </c>
      <c r="K483" s="579">
        <f>Infrastructure!K1523</f>
        <v>0</v>
      </c>
      <c r="L483" s="579">
        <f>Infrastructure!L1523</f>
        <v>0</v>
      </c>
      <c r="M483" s="579">
        <f>Infrastructure!M1523</f>
        <v>0</v>
      </c>
      <c r="N483" s="579">
        <f>Infrastructure!N1523</f>
        <v>0</v>
      </c>
      <c r="O483" s="579">
        <f>Infrastructure!O1523</f>
        <v>0</v>
      </c>
      <c r="P483" s="579">
        <f>Infrastructure!P1523</f>
        <v>0</v>
      </c>
      <c r="Q483" s="579">
        <f>Infrastructure!Q1523</f>
        <v>0</v>
      </c>
      <c r="R483" s="579">
        <f>Infrastructure!R1523</f>
        <v>0</v>
      </c>
      <c r="S483" s="579">
        <f>Infrastructure!S1523</f>
        <v>0</v>
      </c>
      <c r="T483" s="579">
        <f>Infrastructure!T1523</f>
        <v>0</v>
      </c>
      <c r="U483" s="579">
        <f>Infrastructure!U1523</f>
        <v>0</v>
      </c>
      <c r="V483" s="579">
        <f>Infrastructure!V1523</f>
        <v>0</v>
      </c>
      <c r="W483" s="579">
        <f>Infrastructure!W1523</f>
        <v>0</v>
      </c>
      <c r="X483" s="579">
        <f>Infrastructure!X1523</f>
        <v>0</v>
      </c>
      <c r="Y483" s="579">
        <f>Infrastructure!Y1523</f>
        <v>0</v>
      </c>
      <c r="Z483" s="579">
        <f>Infrastructure!Z1523</f>
        <v>0</v>
      </c>
      <c r="AA483" s="579">
        <f>Infrastructure!AA1523</f>
        <v>0</v>
      </c>
      <c r="AB483" s="579">
        <f>Infrastructure!AB1523</f>
        <v>0</v>
      </c>
      <c r="AC483" s="580">
        <f>Infrastructure!AC1523</f>
        <v>0</v>
      </c>
      <c r="AE483" s="581">
        <f>Infrastructure!AE1523</f>
        <v>0</v>
      </c>
      <c r="AG483" s="581">
        <f>Infrastructure!AG1523</f>
        <v>0</v>
      </c>
      <c r="AI483" s="581">
        <f>Infrastructure!AI1523</f>
        <v>0</v>
      </c>
    </row>
    <row r="484" spans="2:35" outlineLevel="1" x14ac:dyDescent="0.25">
      <c r="B484" s="556" t="str">
        <f>'Line Items'!D$2413</f>
        <v>Infrastructure Charges</v>
      </c>
      <c r="C484" s="556" t="str">
        <f>'Line Items'!D$2462</f>
        <v>Infrastructure Charges: Other Network Rail Charges</v>
      </c>
      <c r="D484" s="139" t="str">
        <f>Infrastructure!D1528</f>
        <v>Schedule 4 Access Charge Supplement</v>
      </c>
      <c r="E484" s="102"/>
      <c r="F484" s="140" t="str">
        <f>Infrastructure!F1528</f>
        <v>£000</v>
      </c>
      <c r="G484" s="103">
        <f>Infrastructure!G1528</f>
        <v>0</v>
      </c>
      <c r="H484" s="103">
        <f>Infrastructure!H1528</f>
        <v>0</v>
      </c>
      <c r="I484" s="103">
        <f>Infrastructure!I1528</f>
        <v>0</v>
      </c>
      <c r="J484" s="103">
        <f>Infrastructure!J1528</f>
        <v>0</v>
      </c>
      <c r="K484" s="103">
        <f>Infrastructure!K1528</f>
        <v>0</v>
      </c>
      <c r="L484" s="103">
        <f>Infrastructure!L1528</f>
        <v>0</v>
      </c>
      <c r="M484" s="103">
        <f>Infrastructure!M1528</f>
        <v>0</v>
      </c>
      <c r="N484" s="103">
        <f>Infrastructure!N1528</f>
        <v>0</v>
      </c>
      <c r="O484" s="103">
        <f>Infrastructure!O1528</f>
        <v>0</v>
      </c>
      <c r="P484" s="103">
        <f>Infrastructure!P1528</f>
        <v>0</v>
      </c>
      <c r="Q484" s="103">
        <f>Infrastructure!Q1528</f>
        <v>0</v>
      </c>
      <c r="R484" s="103">
        <f>Infrastructure!R1528</f>
        <v>0</v>
      </c>
      <c r="S484" s="103">
        <f>Infrastructure!S1528</f>
        <v>0</v>
      </c>
      <c r="T484" s="103">
        <f>Infrastructure!T1528</f>
        <v>0</v>
      </c>
      <c r="U484" s="103">
        <f>Infrastructure!U1528</f>
        <v>0</v>
      </c>
      <c r="V484" s="103">
        <f>Infrastructure!V1528</f>
        <v>0</v>
      </c>
      <c r="W484" s="103">
        <f>Infrastructure!W1528</f>
        <v>0</v>
      </c>
      <c r="X484" s="103">
        <f>Infrastructure!X1528</f>
        <v>0</v>
      </c>
      <c r="Y484" s="103">
        <f>Infrastructure!Y1528</f>
        <v>0</v>
      </c>
      <c r="Z484" s="103">
        <f>Infrastructure!Z1528</f>
        <v>0</v>
      </c>
      <c r="AA484" s="103">
        <f>Infrastructure!AA1528</f>
        <v>0</v>
      </c>
      <c r="AB484" s="103">
        <f>Infrastructure!AB1528</f>
        <v>0</v>
      </c>
      <c r="AC484" s="104">
        <f>Infrastructure!AC1528</f>
        <v>0</v>
      </c>
      <c r="AE484" s="105">
        <f>Infrastructure!AE1528</f>
        <v>0</v>
      </c>
      <c r="AG484" s="105">
        <f>Infrastructure!AG1528</f>
        <v>0</v>
      </c>
      <c r="AI484" s="105">
        <f>Infrastructure!AI1528</f>
        <v>0</v>
      </c>
    </row>
    <row r="485" spans="2:35" outlineLevel="1" x14ac:dyDescent="0.25">
      <c r="B485" s="556" t="str">
        <f>'Line Items'!D$2413</f>
        <v>Infrastructure Charges</v>
      </c>
      <c r="C485" s="556" t="str">
        <f>'Line Items'!D$2462</f>
        <v>Infrastructure Charges: Other Network Rail Charges</v>
      </c>
      <c r="D485" s="139" t="str">
        <f>Infrastructure!D1529</f>
        <v xml:space="preserve">Schedule 4 Compensation Income - Revenue </v>
      </c>
      <c r="E485" s="102"/>
      <c r="F485" s="140" t="str">
        <f>Infrastructure!F1529</f>
        <v>£000</v>
      </c>
      <c r="G485" s="103">
        <f>Infrastructure!G1529</f>
        <v>0</v>
      </c>
      <c r="H485" s="103">
        <f>Infrastructure!H1529</f>
        <v>0</v>
      </c>
      <c r="I485" s="103">
        <f>Infrastructure!I1529</f>
        <v>0</v>
      </c>
      <c r="J485" s="103">
        <f>Infrastructure!J1529</f>
        <v>0</v>
      </c>
      <c r="K485" s="103">
        <f>Infrastructure!K1529</f>
        <v>0</v>
      </c>
      <c r="L485" s="103">
        <f>Infrastructure!L1529</f>
        <v>0</v>
      </c>
      <c r="M485" s="103">
        <f>Infrastructure!M1529</f>
        <v>0</v>
      </c>
      <c r="N485" s="103">
        <f>Infrastructure!N1529</f>
        <v>0</v>
      </c>
      <c r="O485" s="103">
        <f>Infrastructure!O1529</f>
        <v>0</v>
      </c>
      <c r="P485" s="103">
        <f>Infrastructure!P1529</f>
        <v>0</v>
      </c>
      <c r="Q485" s="103">
        <f>Infrastructure!Q1529</f>
        <v>0</v>
      </c>
      <c r="R485" s="103">
        <f>Infrastructure!R1529</f>
        <v>0</v>
      </c>
      <c r="S485" s="103">
        <f>Infrastructure!S1529</f>
        <v>0</v>
      </c>
      <c r="T485" s="103">
        <f>Infrastructure!T1529</f>
        <v>0</v>
      </c>
      <c r="U485" s="103">
        <f>Infrastructure!U1529</f>
        <v>0</v>
      </c>
      <c r="V485" s="103">
        <f>Infrastructure!V1529</f>
        <v>0</v>
      </c>
      <c r="W485" s="103">
        <f>Infrastructure!W1529</f>
        <v>0</v>
      </c>
      <c r="X485" s="103">
        <f>Infrastructure!X1529</f>
        <v>0</v>
      </c>
      <c r="Y485" s="103">
        <f>Infrastructure!Y1529</f>
        <v>0</v>
      </c>
      <c r="Z485" s="103">
        <f>Infrastructure!Z1529</f>
        <v>0</v>
      </c>
      <c r="AA485" s="103">
        <f>Infrastructure!AA1529</f>
        <v>0</v>
      </c>
      <c r="AB485" s="103">
        <f>Infrastructure!AB1529</f>
        <v>0</v>
      </c>
      <c r="AC485" s="104">
        <f>Infrastructure!AC1529</f>
        <v>0</v>
      </c>
      <c r="AE485" s="105">
        <f>Infrastructure!AE1529</f>
        <v>0</v>
      </c>
      <c r="AG485" s="105">
        <f>Infrastructure!AG1529</f>
        <v>0</v>
      </c>
      <c r="AI485" s="105">
        <f>Infrastructure!AI1529</f>
        <v>0</v>
      </c>
    </row>
    <row r="486" spans="2:35" outlineLevel="1" x14ac:dyDescent="0.25">
      <c r="B486" s="556" t="str">
        <f>'Line Items'!D$2413</f>
        <v>Infrastructure Charges</v>
      </c>
      <c r="C486" s="556" t="str">
        <f>'Line Items'!D$2462</f>
        <v>Infrastructure Charges: Other Network Rail Charges</v>
      </c>
      <c r="D486" s="139" t="str">
        <f>Infrastructure!D1530</f>
        <v xml:space="preserve">Schedule 4 Compensation Income – Estimated Bus Mileage </v>
      </c>
      <c r="E486" s="102"/>
      <c r="F486" s="140" t="str">
        <f>Infrastructure!F1530</f>
        <v>£000</v>
      </c>
      <c r="G486" s="103">
        <f>Infrastructure!G1530</f>
        <v>0</v>
      </c>
      <c r="H486" s="103">
        <f>Infrastructure!H1530</f>
        <v>0</v>
      </c>
      <c r="I486" s="103">
        <f>Infrastructure!I1530</f>
        <v>0</v>
      </c>
      <c r="J486" s="103">
        <f>Infrastructure!J1530</f>
        <v>0</v>
      </c>
      <c r="K486" s="103">
        <f>Infrastructure!K1530</f>
        <v>0</v>
      </c>
      <c r="L486" s="103">
        <f>Infrastructure!L1530</f>
        <v>0</v>
      </c>
      <c r="M486" s="103">
        <f>Infrastructure!M1530</f>
        <v>0</v>
      </c>
      <c r="N486" s="103">
        <f>Infrastructure!N1530</f>
        <v>0</v>
      </c>
      <c r="O486" s="103">
        <f>Infrastructure!O1530</f>
        <v>0</v>
      </c>
      <c r="P486" s="103">
        <f>Infrastructure!P1530</f>
        <v>0</v>
      </c>
      <c r="Q486" s="103">
        <f>Infrastructure!Q1530</f>
        <v>0</v>
      </c>
      <c r="R486" s="103">
        <f>Infrastructure!R1530</f>
        <v>0</v>
      </c>
      <c r="S486" s="103">
        <f>Infrastructure!S1530</f>
        <v>0</v>
      </c>
      <c r="T486" s="103">
        <f>Infrastructure!T1530</f>
        <v>0</v>
      </c>
      <c r="U486" s="103">
        <f>Infrastructure!U1530</f>
        <v>0</v>
      </c>
      <c r="V486" s="103">
        <f>Infrastructure!V1530</f>
        <v>0</v>
      </c>
      <c r="W486" s="103">
        <f>Infrastructure!W1530</f>
        <v>0</v>
      </c>
      <c r="X486" s="103">
        <f>Infrastructure!X1530</f>
        <v>0</v>
      </c>
      <c r="Y486" s="103">
        <f>Infrastructure!Y1530</f>
        <v>0</v>
      </c>
      <c r="Z486" s="103">
        <f>Infrastructure!Z1530</f>
        <v>0</v>
      </c>
      <c r="AA486" s="103">
        <f>Infrastructure!AA1530</f>
        <v>0</v>
      </c>
      <c r="AB486" s="103">
        <f>Infrastructure!AB1530</f>
        <v>0</v>
      </c>
      <c r="AC486" s="104">
        <f>Infrastructure!AC1530</f>
        <v>0</v>
      </c>
      <c r="AE486" s="105">
        <f>Infrastructure!AE1530</f>
        <v>0</v>
      </c>
      <c r="AG486" s="105">
        <f>Infrastructure!AG1530</f>
        <v>0</v>
      </c>
      <c r="AI486" s="105">
        <f>Infrastructure!AI1530</f>
        <v>0</v>
      </c>
    </row>
    <row r="487" spans="2:35" outlineLevel="1" x14ac:dyDescent="0.25">
      <c r="B487" s="556" t="str">
        <f>'Line Items'!D$2413</f>
        <v>Infrastructure Charges</v>
      </c>
      <c r="C487" s="556" t="str">
        <f>'Line Items'!D$2462</f>
        <v>Infrastructure Charges: Other Network Rail Charges</v>
      </c>
      <c r="D487" s="139" t="str">
        <f>Infrastructure!D1531</f>
        <v>Schedule 4 Compensation Income – Train Mileage Compensation Offset</v>
      </c>
      <c r="E487" s="102"/>
      <c r="F487" s="140" t="str">
        <f>Infrastructure!F1531</f>
        <v>£000</v>
      </c>
      <c r="G487" s="103">
        <f>Infrastructure!G1531</f>
        <v>0</v>
      </c>
      <c r="H487" s="103">
        <f>Infrastructure!H1531</f>
        <v>0</v>
      </c>
      <c r="I487" s="103">
        <f>Infrastructure!I1531</f>
        <v>0</v>
      </c>
      <c r="J487" s="103">
        <f>Infrastructure!J1531</f>
        <v>0</v>
      </c>
      <c r="K487" s="103">
        <f>Infrastructure!K1531</f>
        <v>0</v>
      </c>
      <c r="L487" s="103">
        <f>Infrastructure!L1531</f>
        <v>0</v>
      </c>
      <c r="M487" s="103">
        <f>Infrastructure!M1531</f>
        <v>0</v>
      </c>
      <c r="N487" s="103">
        <f>Infrastructure!N1531</f>
        <v>0</v>
      </c>
      <c r="O487" s="103">
        <f>Infrastructure!O1531</f>
        <v>0</v>
      </c>
      <c r="P487" s="103">
        <f>Infrastructure!P1531</f>
        <v>0</v>
      </c>
      <c r="Q487" s="103">
        <f>Infrastructure!Q1531</f>
        <v>0</v>
      </c>
      <c r="R487" s="103">
        <f>Infrastructure!R1531</f>
        <v>0</v>
      </c>
      <c r="S487" s="103">
        <f>Infrastructure!S1531</f>
        <v>0</v>
      </c>
      <c r="T487" s="103">
        <f>Infrastructure!T1531</f>
        <v>0</v>
      </c>
      <c r="U487" s="103">
        <f>Infrastructure!U1531</f>
        <v>0</v>
      </c>
      <c r="V487" s="103">
        <f>Infrastructure!V1531</f>
        <v>0</v>
      </c>
      <c r="W487" s="103">
        <f>Infrastructure!W1531</f>
        <v>0</v>
      </c>
      <c r="X487" s="103">
        <f>Infrastructure!X1531</f>
        <v>0</v>
      </c>
      <c r="Y487" s="103">
        <f>Infrastructure!Y1531</f>
        <v>0</v>
      </c>
      <c r="Z487" s="103">
        <f>Infrastructure!Z1531</f>
        <v>0</v>
      </c>
      <c r="AA487" s="103">
        <f>Infrastructure!AA1531</f>
        <v>0</v>
      </c>
      <c r="AB487" s="103">
        <f>Infrastructure!AB1531</f>
        <v>0</v>
      </c>
      <c r="AC487" s="104">
        <f>Infrastructure!AC1531</f>
        <v>0</v>
      </c>
      <c r="AE487" s="105">
        <f>Infrastructure!AE1531</f>
        <v>0</v>
      </c>
      <c r="AG487" s="105">
        <f>Infrastructure!AG1531</f>
        <v>0</v>
      </c>
      <c r="AI487" s="105">
        <f>Infrastructure!AI1531</f>
        <v>0</v>
      </c>
    </row>
    <row r="488" spans="2:35" outlineLevel="1" x14ac:dyDescent="0.25">
      <c r="B488" s="556" t="str">
        <f>'Line Items'!D$2413</f>
        <v>Infrastructure Charges</v>
      </c>
      <c r="C488" s="556" t="str">
        <f>'Line Items'!D$2462</f>
        <v>Infrastructure Charges: Other Network Rail Charges</v>
      </c>
      <c r="D488" s="139" t="str">
        <f>Infrastructure!D1532</f>
        <v>Severe Disruption Income under TAA</v>
      </c>
      <c r="E488" s="102"/>
      <c r="F488" s="140" t="str">
        <f>Infrastructure!F1532</f>
        <v>£000</v>
      </c>
      <c r="G488" s="103">
        <f>Infrastructure!G1532</f>
        <v>0</v>
      </c>
      <c r="H488" s="103">
        <f>Infrastructure!H1532</f>
        <v>0</v>
      </c>
      <c r="I488" s="103">
        <f>Infrastructure!I1532</f>
        <v>0</v>
      </c>
      <c r="J488" s="103">
        <f>Infrastructure!J1532</f>
        <v>0</v>
      </c>
      <c r="K488" s="103">
        <f>Infrastructure!K1532</f>
        <v>0</v>
      </c>
      <c r="L488" s="103">
        <f>Infrastructure!L1532</f>
        <v>0</v>
      </c>
      <c r="M488" s="103">
        <f>Infrastructure!M1532</f>
        <v>0</v>
      </c>
      <c r="N488" s="103">
        <f>Infrastructure!N1532</f>
        <v>0</v>
      </c>
      <c r="O488" s="103">
        <f>Infrastructure!O1532</f>
        <v>0</v>
      </c>
      <c r="P488" s="103">
        <f>Infrastructure!P1532</f>
        <v>0</v>
      </c>
      <c r="Q488" s="103">
        <f>Infrastructure!Q1532</f>
        <v>0</v>
      </c>
      <c r="R488" s="103">
        <f>Infrastructure!R1532</f>
        <v>0</v>
      </c>
      <c r="S488" s="103">
        <f>Infrastructure!S1532</f>
        <v>0</v>
      </c>
      <c r="T488" s="103">
        <f>Infrastructure!T1532</f>
        <v>0</v>
      </c>
      <c r="U488" s="103">
        <f>Infrastructure!U1532</f>
        <v>0</v>
      </c>
      <c r="V488" s="103">
        <f>Infrastructure!V1532</f>
        <v>0</v>
      </c>
      <c r="W488" s="103">
        <f>Infrastructure!W1532</f>
        <v>0</v>
      </c>
      <c r="X488" s="103">
        <f>Infrastructure!X1532</f>
        <v>0</v>
      </c>
      <c r="Y488" s="103">
        <f>Infrastructure!Y1532</f>
        <v>0</v>
      </c>
      <c r="Z488" s="103">
        <f>Infrastructure!Z1532</f>
        <v>0</v>
      </c>
      <c r="AA488" s="103">
        <f>Infrastructure!AA1532</f>
        <v>0</v>
      </c>
      <c r="AB488" s="103">
        <f>Infrastructure!AB1532</f>
        <v>0</v>
      </c>
      <c r="AC488" s="104">
        <f>Infrastructure!AC1532</f>
        <v>0</v>
      </c>
      <c r="AE488" s="105">
        <f>Infrastructure!AE1532</f>
        <v>0</v>
      </c>
      <c r="AG488" s="105">
        <f>Infrastructure!AG1532</f>
        <v>0</v>
      </c>
      <c r="AI488" s="105">
        <f>Infrastructure!AI1532</f>
        <v>0</v>
      </c>
    </row>
    <row r="489" spans="2:35" outlineLevel="1" x14ac:dyDescent="0.25">
      <c r="B489" s="556" t="str">
        <f>'Line Items'!D$2413</f>
        <v>Infrastructure Charges</v>
      </c>
      <c r="C489" s="556" t="str">
        <f>'Line Items'!D$2462</f>
        <v>Infrastructure Charges: Other Network Rail Charges</v>
      </c>
      <c r="D489" s="139" t="str">
        <f>Infrastructure!D1533</f>
        <v>[Network Disruption - Line 6]</v>
      </c>
      <c r="E489" s="102"/>
      <c r="F489" s="140" t="str">
        <f>Infrastructure!F1533</f>
        <v>£000</v>
      </c>
      <c r="G489" s="103">
        <f>Infrastructure!G1533</f>
        <v>0</v>
      </c>
      <c r="H489" s="103">
        <f>Infrastructure!H1533</f>
        <v>0</v>
      </c>
      <c r="I489" s="103">
        <f>Infrastructure!I1533</f>
        <v>0</v>
      </c>
      <c r="J489" s="103">
        <f>Infrastructure!J1533</f>
        <v>0</v>
      </c>
      <c r="K489" s="103">
        <f>Infrastructure!K1533</f>
        <v>0</v>
      </c>
      <c r="L489" s="103">
        <f>Infrastructure!L1533</f>
        <v>0</v>
      </c>
      <c r="M489" s="103">
        <f>Infrastructure!M1533</f>
        <v>0</v>
      </c>
      <c r="N489" s="103">
        <f>Infrastructure!N1533</f>
        <v>0</v>
      </c>
      <c r="O489" s="103">
        <f>Infrastructure!O1533</f>
        <v>0</v>
      </c>
      <c r="P489" s="103">
        <f>Infrastructure!P1533</f>
        <v>0</v>
      </c>
      <c r="Q489" s="103">
        <f>Infrastructure!Q1533</f>
        <v>0</v>
      </c>
      <c r="R489" s="103">
        <f>Infrastructure!R1533</f>
        <v>0</v>
      </c>
      <c r="S489" s="103">
        <f>Infrastructure!S1533</f>
        <v>0</v>
      </c>
      <c r="T489" s="103">
        <f>Infrastructure!T1533</f>
        <v>0</v>
      </c>
      <c r="U489" s="103">
        <f>Infrastructure!U1533</f>
        <v>0</v>
      </c>
      <c r="V489" s="103">
        <f>Infrastructure!V1533</f>
        <v>0</v>
      </c>
      <c r="W489" s="103">
        <f>Infrastructure!W1533</f>
        <v>0</v>
      </c>
      <c r="X489" s="103">
        <f>Infrastructure!X1533</f>
        <v>0</v>
      </c>
      <c r="Y489" s="103">
        <f>Infrastructure!Y1533</f>
        <v>0</v>
      </c>
      <c r="Z489" s="103">
        <f>Infrastructure!Z1533</f>
        <v>0</v>
      </c>
      <c r="AA489" s="103">
        <f>Infrastructure!AA1533</f>
        <v>0</v>
      </c>
      <c r="AB489" s="103">
        <f>Infrastructure!AB1533</f>
        <v>0</v>
      </c>
      <c r="AC489" s="104">
        <f>Infrastructure!AC1533</f>
        <v>0</v>
      </c>
      <c r="AE489" s="105">
        <f>Infrastructure!AE1533</f>
        <v>0</v>
      </c>
      <c r="AG489" s="105">
        <f>Infrastructure!AG1533</f>
        <v>0</v>
      </c>
      <c r="AI489" s="105">
        <f>Infrastructure!AI1533</f>
        <v>0</v>
      </c>
    </row>
    <row r="490" spans="2:35" outlineLevel="1" x14ac:dyDescent="0.25">
      <c r="B490" s="556" t="str">
        <f>'Line Items'!D$2413</f>
        <v>Infrastructure Charges</v>
      </c>
      <c r="C490" s="556" t="str">
        <f>'Line Items'!D$2462</f>
        <v>Infrastructure Charges: Other Network Rail Charges</v>
      </c>
      <c r="D490" s="139" t="str">
        <f>Infrastructure!D1534</f>
        <v>[Network Disruption - Line 7]</v>
      </c>
      <c r="E490" s="102"/>
      <c r="F490" s="140" t="str">
        <f>Infrastructure!F1534</f>
        <v>£000</v>
      </c>
      <c r="G490" s="103">
        <f>Infrastructure!G1534</f>
        <v>0</v>
      </c>
      <c r="H490" s="103">
        <f>Infrastructure!H1534</f>
        <v>0</v>
      </c>
      <c r="I490" s="103">
        <f>Infrastructure!I1534</f>
        <v>0</v>
      </c>
      <c r="J490" s="103">
        <f>Infrastructure!J1534</f>
        <v>0</v>
      </c>
      <c r="K490" s="103">
        <f>Infrastructure!K1534</f>
        <v>0</v>
      </c>
      <c r="L490" s="103">
        <f>Infrastructure!L1534</f>
        <v>0</v>
      </c>
      <c r="M490" s="103">
        <f>Infrastructure!M1534</f>
        <v>0</v>
      </c>
      <c r="N490" s="103">
        <f>Infrastructure!N1534</f>
        <v>0</v>
      </c>
      <c r="O490" s="103">
        <f>Infrastructure!O1534</f>
        <v>0</v>
      </c>
      <c r="P490" s="103">
        <f>Infrastructure!P1534</f>
        <v>0</v>
      </c>
      <c r="Q490" s="103">
        <f>Infrastructure!Q1534</f>
        <v>0</v>
      </c>
      <c r="R490" s="103">
        <f>Infrastructure!R1534</f>
        <v>0</v>
      </c>
      <c r="S490" s="103">
        <f>Infrastructure!S1534</f>
        <v>0</v>
      </c>
      <c r="T490" s="103">
        <f>Infrastructure!T1534</f>
        <v>0</v>
      </c>
      <c r="U490" s="103">
        <f>Infrastructure!U1534</f>
        <v>0</v>
      </c>
      <c r="V490" s="103">
        <f>Infrastructure!V1534</f>
        <v>0</v>
      </c>
      <c r="W490" s="103">
        <f>Infrastructure!W1534</f>
        <v>0</v>
      </c>
      <c r="X490" s="103">
        <f>Infrastructure!X1534</f>
        <v>0</v>
      </c>
      <c r="Y490" s="103">
        <f>Infrastructure!Y1534</f>
        <v>0</v>
      </c>
      <c r="Z490" s="103">
        <f>Infrastructure!Z1534</f>
        <v>0</v>
      </c>
      <c r="AA490" s="103">
        <f>Infrastructure!AA1534</f>
        <v>0</v>
      </c>
      <c r="AB490" s="103">
        <f>Infrastructure!AB1534</f>
        <v>0</v>
      </c>
      <c r="AC490" s="104">
        <f>Infrastructure!AC1534</f>
        <v>0</v>
      </c>
      <c r="AE490" s="105">
        <f>Infrastructure!AE1534</f>
        <v>0</v>
      </c>
      <c r="AG490" s="105">
        <f>Infrastructure!AG1534</f>
        <v>0</v>
      </c>
      <c r="AI490" s="105">
        <f>Infrastructure!AI1534</f>
        <v>0</v>
      </c>
    </row>
    <row r="491" spans="2:35" outlineLevel="1" x14ac:dyDescent="0.25">
      <c r="B491" s="556" t="str">
        <f>'Line Items'!D$2413</f>
        <v>Infrastructure Charges</v>
      </c>
      <c r="C491" s="556" t="str">
        <f>'Line Items'!D$2462</f>
        <v>Infrastructure Charges: Other Network Rail Charges</v>
      </c>
      <c r="D491" s="139" t="str">
        <f>Infrastructure!D1535</f>
        <v>[Network Disruption - Line 8]</v>
      </c>
      <c r="E491" s="102"/>
      <c r="F491" s="140" t="str">
        <f>Infrastructure!F1535</f>
        <v>£000</v>
      </c>
      <c r="G491" s="103">
        <f>Infrastructure!G1535</f>
        <v>0</v>
      </c>
      <c r="H491" s="103">
        <f>Infrastructure!H1535</f>
        <v>0</v>
      </c>
      <c r="I491" s="103">
        <f>Infrastructure!I1535</f>
        <v>0</v>
      </c>
      <c r="J491" s="103">
        <f>Infrastructure!J1535</f>
        <v>0</v>
      </c>
      <c r="K491" s="103">
        <f>Infrastructure!K1535</f>
        <v>0</v>
      </c>
      <c r="L491" s="103">
        <f>Infrastructure!L1535</f>
        <v>0</v>
      </c>
      <c r="M491" s="103">
        <f>Infrastructure!M1535</f>
        <v>0</v>
      </c>
      <c r="N491" s="103">
        <f>Infrastructure!N1535</f>
        <v>0</v>
      </c>
      <c r="O491" s="103">
        <f>Infrastructure!O1535</f>
        <v>0</v>
      </c>
      <c r="P491" s="103">
        <f>Infrastructure!P1535</f>
        <v>0</v>
      </c>
      <c r="Q491" s="103">
        <f>Infrastructure!Q1535</f>
        <v>0</v>
      </c>
      <c r="R491" s="103">
        <f>Infrastructure!R1535</f>
        <v>0</v>
      </c>
      <c r="S491" s="103">
        <f>Infrastructure!S1535</f>
        <v>0</v>
      </c>
      <c r="T491" s="103">
        <f>Infrastructure!T1535</f>
        <v>0</v>
      </c>
      <c r="U491" s="103">
        <f>Infrastructure!U1535</f>
        <v>0</v>
      </c>
      <c r="V491" s="103">
        <f>Infrastructure!V1535</f>
        <v>0</v>
      </c>
      <c r="W491" s="103">
        <f>Infrastructure!W1535</f>
        <v>0</v>
      </c>
      <c r="X491" s="103">
        <f>Infrastructure!X1535</f>
        <v>0</v>
      </c>
      <c r="Y491" s="103">
        <f>Infrastructure!Y1535</f>
        <v>0</v>
      </c>
      <c r="Z491" s="103">
        <f>Infrastructure!Z1535</f>
        <v>0</v>
      </c>
      <c r="AA491" s="103">
        <f>Infrastructure!AA1535</f>
        <v>0</v>
      </c>
      <c r="AB491" s="103">
        <f>Infrastructure!AB1535</f>
        <v>0</v>
      </c>
      <c r="AC491" s="104">
        <f>Infrastructure!AC1535</f>
        <v>0</v>
      </c>
      <c r="AE491" s="105">
        <f>Infrastructure!AE1535</f>
        <v>0</v>
      </c>
      <c r="AG491" s="105">
        <f>Infrastructure!AG1535</f>
        <v>0</v>
      </c>
      <c r="AI491" s="105">
        <f>Infrastructure!AI1535</f>
        <v>0</v>
      </c>
    </row>
    <row r="492" spans="2:35" outlineLevel="1" x14ac:dyDescent="0.25">
      <c r="B492" s="556" t="str">
        <f>'Line Items'!D$2413</f>
        <v>Infrastructure Charges</v>
      </c>
      <c r="C492" s="556" t="str">
        <f>'Line Items'!D$2462</f>
        <v>Infrastructure Charges: Other Network Rail Charges</v>
      </c>
      <c r="D492" s="139" t="str">
        <f>Infrastructure!D1536</f>
        <v>[Network Disruption - Line 9]</v>
      </c>
      <c r="E492" s="102"/>
      <c r="F492" s="140" t="str">
        <f>Infrastructure!F1536</f>
        <v>£000</v>
      </c>
      <c r="G492" s="103">
        <f>Infrastructure!G1536</f>
        <v>0</v>
      </c>
      <c r="H492" s="103">
        <f>Infrastructure!H1536</f>
        <v>0</v>
      </c>
      <c r="I492" s="103">
        <f>Infrastructure!I1536</f>
        <v>0</v>
      </c>
      <c r="J492" s="103">
        <f>Infrastructure!J1536</f>
        <v>0</v>
      </c>
      <c r="K492" s="103">
        <f>Infrastructure!K1536</f>
        <v>0</v>
      </c>
      <c r="L492" s="103">
        <f>Infrastructure!L1536</f>
        <v>0</v>
      </c>
      <c r="M492" s="103">
        <f>Infrastructure!M1536</f>
        <v>0</v>
      </c>
      <c r="N492" s="103">
        <f>Infrastructure!N1536</f>
        <v>0</v>
      </c>
      <c r="O492" s="103">
        <f>Infrastructure!O1536</f>
        <v>0</v>
      </c>
      <c r="P492" s="103">
        <f>Infrastructure!P1536</f>
        <v>0</v>
      </c>
      <c r="Q492" s="103">
        <f>Infrastructure!Q1536</f>
        <v>0</v>
      </c>
      <c r="R492" s="103">
        <f>Infrastructure!R1536</f>
        <v>0</v>
      </c>
      <c r="S492" s="103">
        <f>Infrastructure!S1536</f>
        <v>0</v>
      </c>
      <c r="T492" s="103">
        <f>Infrastructure!T1536</f>
        <v>0</v>
      </c>
      <c r="U492" s="103">
        <f>Infrastructure!U1536</f>
        <v>0</v>
      </c>
      <c r="V492" s="103">
        <f>Infrastructure!V1536</f>
        <v>0</v>
      </c>
      <c r="W492" s="103">
        <f>Infrastructure!W1536</f>
        <v>0</v>
      </c>
      <c r="X492" s="103">
        <f>Infrastructure!X1536</f>
        <v>0</v>
      </c>
      <c r="Y492" s="103">
        <f>Infrastructure!Y1536</f>
        <v>0</v>
      </c>
      <c r="Z492" s="103">
        <f>Infrastructure!Z1536</f>
        <v>0</v>
      </c>
      <c r="AA492" s="103">
        <f>Infrastructure!AA1536</f>
        <v>0</v>
      </c>
      <c r="AB492" s="103">
        <f>Infrastructure!AB1536</f>
        <v>0</v>
      </c>
      <c r="AC492" s="104">
        <f>Infrastructure!AC1536</f>
        <v>0</v>
      </c>
      <c r="AE492" s="105">
        <f>Infrastructure!AE1536</f>
        <v>0</v>
      </c>
      <c r="AG492" s="105">
        <f>Infrastructure!AG1536</f>
        <v>0</v>
      </c>
      <c r="AI492" s="105">
        <f>Infrastructure!AI1536</f>
        <v>0</v>
      </c>
    </row>
    <row r="493" spans="2:35" outlineLevel="1" x14ac:dyDescent="0.25">
      <c r="B493" s="556" t="str">
        <f>'Line Items'!D$2413</f>
        <v>Infrastructure Charges</v>
      </c>
      <c r="C493" s="556" t="str">
        <f>'Line Items'!D$2462</f>
        <v>Infrastructure Charges: Other Network Rail Charges</v>
      </c>
      <c r="D493" s="570" t="str">
        <f>Infrastructure!D1537</f>
        <v>[Network Disruption - Line 10]</v>
      </c>
      <c r="E493" s="571"/>
      <c r="F493" s="572" t="str">
        <f>Infrastructure!F1537</f>
        <v>£000</v>
      </c>
      <c r="G493" s="573">
        <f>Infrastructure!G1537</f>
        <v>0</v>
      </c>
      <c r="H493" s="573">
        <f>Infrastructure!H1537</f>
        <v>0</v>
      </c>
      <c r="I493" s="573">
        <f>Infrastructure!I1537</f>
        <v>0</v>
      </c>
      <c r="J493" s="573">
        <f>Infrastructure!J1537</f>
        <v>0</v>
      </c>
      <c r="K493" s="573">
        <f>Infrastructure!K1537</f>
        <v>0</v>
      </c>
      <c r="L493" s="573">
        <f>Infrastructure!L1537</f>
        <v>0</v>
      </c>
      <c r="M493" s="573">
        <f>Infrastructure!M1537</f>
        <v>0</v>
      </c>
      <c r="N493" s="573">
        <f>Infrastructure!N1537</f>
        <v>0</v>
      </c>
      <c r="O493" s="573">
        <f>Infrastructure!O1537</f>
        <v>0</v>
      </c>
      <c r="P493" s="573">
        <f>Infrastructure!P1537</f>
        <v>0</v>
      </c>
      <c r="Q493" s="573">
        <f>Infrastructure!Q1537</f>
        <v>0</v>
      </c>
      <c r="R493" s="573">
        <f>Infrastructure!R1537</f>
        <v>0</v>
      </c>
      <c r="S493" s="573">
        <f>Infrastructure!S1537</f>
        <v>0</v>
      </c>
      <c r="T493" s="573">
        <f>Infrastructure!T1537</f>
        <v>0</v>
      </c>
      <c r="U493" s="573">
        <f>Infrastructure!U1537</f>
        <v>0</v>
      </c>
      <c r="V493" s="573">
        <f>Infrastructure!V1537</f>
        <v>0</v>
      </c>
      <c r="W493" s="573">
        <f>Infrastructure!W1537</f>
        <v>0</v>
      </c>
      <c r="X493" s="573">
        <f>Infrastructure!X1537</f>
        <v>0</v>
      </c>
      <c r="Y493" s="573">
        <f>Infrastructure!Y1537</f>
        <v>0</v>
      </c>
      <c r="Z493" s="573">
        <f>Infrastructure!Z1537</f>
        <v>0</v>
      </c>
      <c r="AA493" s="573">
        <f>Infrastructure!AA1537</f>
        <v>0</v>
      </c>
      <c r="AB493" s="573">
        <f>Infrastructure!AB1537</f>
        <v>0</v>
      </c>
      <c r="AC493" s="574">
        <f>Infrastructure!AC1537</f>
        <v>0</v>
      </c>
      <c r="AE493" s="575">
        <f>Infrastructure!AE1537</f>
        <v>0</v>
      </c>
      <c r="AG493" s="575">
        <f>Infrastructure!AG1537</f>
        <v>0</v>
      </c>
      <c r="AI493" s="575">
        <f>Infrastructure!AI1537</f>
        <v>0</v>
      </c>
    </row>
    <row r="494" spans="2:35" outlineLevel="1" x14ac:dyDescent="0.25">
      <c r="B494" s="556" t="str">
        <f>'Line Items'!D$2413</f>
        <v>Infrastructure Charges</v>
      </c>
      <c r="C494" s="556" t="str">
        <f>'Line Items'!D$2462</f>
        <v>Infrastructure Charges: Other Network Rail Charges</v>
      </c>
      <c r="D494" s="570" t="str">
        <f>Infrastructure!D1548</f>
        <v>Misc Network Rail Charges</v>
      </c>
      <c r="E494" s="571"/>
      <c r="F494" s="572" t="str">
        <f>Infrastructure!F1548</f>
        <v>£000</v>
      </c>
      <c r="G494" s="573">
        <f>Infrastructure!G1548</f>
        <v>0</v>
      </c>
      <c r="H494" s="573">
        <f>Infrastructure!H1548</f>
        <v>0</v>
      </c>
      <c r="I494" s="573">
        <f>Infrastructure!I1548</f>
        <v>0</v>
      </c>
      <c r="J494" s="573">
        <f>Infrastructure!J1548</f>
        <v>0</v>
      </c>
      <c r="K494" s="573">
        <f>Infrastructure!K1548</f>
        <v>0</v>
      </c>
      <c r="L494" s="573">
        <f>Infrastructure!L1548</f>
        <v>0</v>
      </c>
      <c r="M494" s="573">
        <f>Infrastructure!M1548</f>
        <v>0</v>
      </c>
      <c r="N494" s="573">
        <f>Infrastructure!N1548</f>
        <v>0</v>
      </c>
      <c r="O494" s="573">
        <f>Infrastructure!O1548</f>
        <v>0</v>
      </c>
      <c r="P494" s="573">
        <f>Infrastructure!P1548</f>
        <v>0</v>
      </c>
      <c r="Q494" s="573">
        <f>Infrastructure!Q1548</f>
        <v>0</v>
      </c>
      <c r="R494" s="573">
        <f>Infrastructure!R1548</f>
        <v>0</v>
      </c>
      <c r="S494" s="573">
        <f>Infrastructure!S1548</f>
        <v>0</v>
      </c>
      <c r="T494" s="573">
        <f>Infrastructure!T1548</f>
        <v>0</v>
      </c>
      <c r="U494" s="573">
        <f>Infrastructure!U1548</f>
        <v>0</v>
      </c>
      <c r="V494" s="573">
        <f>Infrastructure!V1548</f>
        <v>0</v>
      </c>
      <c r="W494" s="573">
        <f>Infrastructure!W1548</f>
        <v>0</v>
      </c>
      <c r="X494" s="573">
        <f>Infrastructure!X1548</f>
        <v>0</v>
      </c>
      <c r="Y494" s="573">
        <f>Infrastructure!Y1548</f>
        <v>0</v>
      </c>
      <c r="Z494" s="573">
        <f>Infrastructure!Z1548</f>
        <v>0</v>
      </c>
      <c r="AA494" s="573">
        <f>Infrastructure!AA1548</f>
        <v>0</v>
      </c>
      <c r="AB494" s="573">
        <f>Infrastructure!AB1548</f>
        <v>0</v>
      </c>
      <c r="AC494" s="574">
        <f>Infrastructure!AC1548</f>
        <v>0</v>
      </c>
      <c r="AE494" s="575">
        <f>Infrastructure!AE1548</f>
        <v>0</v>
      </c>
      <c r="AG494" s="575">
        <f>Infrastructure!AG1548</f>
        <v>0</v>
      </c>
      <c r="AI494" s="575">
        <f>Infrastructure!AI1548</f>
        <v>0</v>
      </c>
    </row>
    <row r="495" spans="2:35" outlineLevel="1" x14ac:dyDescent="0.25">
      <c r="B495" s="556" t="str">
        <f>'Line Items'!D$2413</f>
        <v>Infrastructure Charges</v>
      </c>
      <c r="C495" s="556" t="str">
        <f>'Line Items'!D$2462</f>
        <v>Infrastructure Charges: Other Network Rail Charges</v>
      </c>
      <c r="D495" s="570" t="str">
        <f>Infrastructure!D1557</f>
        <v>Other Annualised Capex Charges</v>
      </c>
      <c r="E495" s="571"/>
      <c r="F495" s="572" t="str">
        <f>Infrastructure!F1557</f>
        <v>£000</v>
      </c>
      <c r="G495" s="573">
        <f>Infrastructure!G1557</f>
        <v>0</v>
      </c>
      <c r="H495" s="573">
        <f>Infrastructure!H1557</f>
        <v>0</v>
      </c>
      <c r="I495" s="573">
        <f>Infrastructure!I1557</f>
        <v>0</v>
      </c>
      <c r="J495" s="573">
        <f>Infrastructure!J1557</f>
        <v>0</v>
      </c>
      <c r="K495" s="573">
        <f>Infrastructure!K1557</f>
        <v>0</v>
      </c>
      <c r="L495" s="573">
        <f>Infrastructure!L1557</f>
        <v>0</v>
      </c>
      <c r="M495" s="573">
        <f>Infrastructure!M1557</f>
        <v>0</v>
      </c>
      <c r="N495" s="573">
        <f>Infrastructure!N1557</f>
        <v>0</v>
      </c>
      <c r="O495" s="573">
        <f>Infrastructure!O1557</f>
        <v>0</v>
      </c>
      <c r="P495" s="573">
        <f>Infrastructure!P1557</f>
        <v>0</v>
      </c>
      <c r="Q495" s="573">
        <f>Infrastructure!Q1557</f>
        <v>0</v>
      </c>
      <c r="R495" s="573">
        <f>Infrastructure!R1557</f>
        <v>0</v>
      </c>
      <c r="S495" s="573">
        <f>Infrastructure!S1557</f>
        <v>0</v>
      </c>
      <c r="T495" s="573">
        <f>Infrastructure!T1557</f>
        <v>0</v>
      </c>
      <c r="U495" s="573">
        <f>Infrastructure!U1557</f>
        <v>0</v>
      </c>
      <c r="V495" s="573">
        <f>Infrastructure!V1557</f>
        <v>0</v>
      </c>
      <c r="W495" s="573">
        <f>Infrastructure!W1557</f>
        <v>0</v>
      </c>
      <c r="X495" s="573">
        <f>Infrastructure!X1557</f>
        <v>0</v>
      </c>
      <c r="Y495" s="573">
        <f>Infrastructure!Y1557</f>
        <v>0</v>
      </c>
      <c r="Z495" s="573">
        <f>Infrastructure!Z1557</f>
        <v>0</v>
      </c>
      <c r="AA495" s="573">
        <f>Infrastructure!AA1557</f>
        <v>0</v>
      </c>
      <c r="AB495" s="573">
        <f>Infrastructure!AB1557</f>
        <v>0</v>
      </c>
      <c r="AC495" s="574">
        <f>Infrastructure!AC1557</f>
        <v>0</v>
      </c>
      <c r="AE495" s="575">
        <f>Infrastructure!AE1557</f>
        <v>0</v>
      </c>
      <c r="AG495" s="575">
        <f>Infrastructure!AG1557</f>
        <v>0</v>
      </c>
      <c r="AI495" s="575">
        <f>Infrastructure!AI1557</f>
        <v>0</v>
      </c>
    </row>
    <row r="496" spans="2:35" outlineLevel="1" x14ac:dyDescent="0.25">
      <c r="B496" s="556" t="str">
        <f>'Line Items'!D$2413</f>
        <v>Infrastructure Charges</v>
      </c>
      <c r="C496" s="556" t="str">
        <f>'Line Items'!D$2462</f>
        <v>Infrastructure Charges: Other Network Rail Charges</v>
      </c>
      <c r="D496" s="570" t="str">
        <f>Infrastructure!D1571</f>
        <v>Spare Network Rail Charges</v>
      </c>
      <c r="E496" s="571"/>
      <c r="F496" s="572" t="str">
        <f>Infrastructure!F1571</f>
        <v>£000</v>
      </c>
      <c r="G496" s="573">
        <f>Infrastructure!G1571</f>
        <v>0</v>
      </c>
      <c r="H496" s="573">
        <f>Infrastructure!H1571</f>
        <v>0</v>
      </c>
      <c r="I496" s="573">
        <f>Infrastructure!I1571</f>
        <v>0</v>
      </c>
      <c r="J496" s="573">
        <f>Infrastructure!J1571</f>
        <v>0</v>
      </c>
      <c r="K496" s="573">
        <f>Infrastructure!K1571</f>
        <v>0</v>
      </c>
      <c r="L496" s="573">
        <f>Infrastructure!L1571</f>
        <v>0</v>
      </c>
      <c r="M496" s="573">
        <f>Infrastructure!M1571</f>
        <v>0</v>
      </c>
      <c r="N496" s="573">
        <f>Infrastructure!N1571</f>
        <v>0</v>
      </c>
      <c r="O496" s="573">
        <f>Infrastructure!O1571</f>
        <v>0</v>
      </c>
      <c r="P496" s="573">
        <f>Infrastructure!P1571</f>
        <v>0</v>
      </c>
      <c r="Q496" s="573">
        <f>Infrastructure!Q1571</f>
        <v>0</v>
      </c>
      <c r="R496" s="573">
        <f>Infrastructure!R1571</f>
        <v>0</v>
      </c>
      <c r="S496" s="573">
        <f>Infrastructure!S1571</f>
        <v>0</v>
      </c>
      <c r="T496" s="573">
        <f>Infrastructure!T1571</f>
        <v>0</v>
      </c>
      <c r="U496" s="573">
        <f>Infrastructure!U1571</f>
        <v>0</v>
      </c>
      <c r="V496" s="573">
        <f>Infrastructure!V1571</f>
        <v>0</v>
      </c>
      <c r="W496" s="573">
        <f>Infrastructure!W1571</f>
        <v>0</v>
      </c>
      <c r="X496" s="573">
        <f>Infrastructure!X1571</f>
        <v>0</v>
      </c>
      <c r="Y496" s="573">
        <f>Infrastructure!Y1571</f>
        <v>0</v>
      </c>
      <c r="Z496" s="573">
        <f>Infrastructure!Z1571</f>
        <v>0</v>
      </c>
      <c r="AA496" s="573">
        <f>Infrastructure!AA1571</f>
        <v>0</v>
      </c>
      <c r="AB496" s="573">
        <f>Infrastructure!AB1571</f>
        <v>0</v>
      </c>
      <c r="AC496" s="574">
        <f>Infrastructure!AC1571</f>
        <v>0</v>
      </c>
      <c r="AE496" s="575">
        <f>Infrastructure!AE1571</f>
        <v>0</v>
      </c>
      <c r="AG496" s="575">
        <f>Infrastructure!AG1571</f>
        <v>0</v>
      </c>
      <c r="AI496" s="575">
        <f>Infrastructure!AI1571</f>
        <v>0</v>
      </c>
    </row>
    <row r="497" spans="2:35" outlineLevel="1" x14ac:dyDescent="0.25">
      <c r="B497" s="556" t="str">
        <f>'Line Items'!D$2413</f>
        <v>Infrastructure Charges</v>
      </c>
      <c r="C497" s="556" t="str">
        <f>'Line Items'!D$2463</f>
        <v>Infrastructure Charges: ROSCO Funded Infrastructure (Spare)</v>
      </c>
      <c r="D497" s="570" t="str">
        <f>Infrastructure!D1582</f>
        <v>ROSCO Funded Infrastructure (Spare)</v>
      </c>
      <c r="E497" s="571"/>
      <c r="F497" s="572" t="str">
        <f>Infrastructure!F1582</f>
        <v>£000</v>
      </c>
      <c r="G497" s="573">
        <f>Infrastructure!G1582</f>
        <v>0</v>
      </c>
      <c r="H497" s="573">
        <f>Infrastructure!H1582</f>
        <v>0</v>
      </c>
      <c r="I497" s="573">
        <f>Infrastructure!I1582</f>
        <v>0</v>
      </c>
      <c r="J497" s="573">
        <f>Infrastructure!J1582</f>
        <v>0</v>
      </c>
      <c r="K497" s="573">
        <f>Infrastructure!K1582</f>
        <v>0</v>
      </c>
      <c r="L497" s="573">
        <f>Infrastructure!L1582</f>
        <v>0</v>
      </c>
      <c r="M497" s="573">
        <f>Infrastructure!M1582</f>
        <v>0</v>
      </c>
      <c r="N497" s="573">
        <f>Infrastructure!N1582</f>
        <v>0</v>
      </c>
      <c r="O497" s="573">
        <f>Infrastructure!O1582</f>
        <v>0</v>
      </c>
      <c r="P497" s="573">
        <f>Infrastructure!P1582</f>
        <v>0</v>
      </c>
      <c r="Q497" s="573">
        <f>Infrastructure!Q1582</f>
        <v>0</v>
      </c>
      <c r="R497" s="573">
        <f>Infrastructure!R1582</f>
        <v>0</v>
      </c>
      <c r="S497" s="573">
        <f>Infrastructure!S1582</f>
        <v>0</v>
      </c>
      <c r="T497" s="573">
        <f>Infrastructure!T1582</f>
        <v>0</v>
      </c>
      <c r="U497" s="573">
        <f>Infrastructure!U1582</f>
        <v>0</v>
      </c>
      <c r="V497" s="573">
        <f>Infrastructure!V1582</f>
        <v>0</v>
      </c>
      <c r="W497" s="573">
        <f>Infrastructure!W1582</f>
        <v>0</v>
      </c>
      <c r="X497" s="573">
        <f>Infrastructure!X1582</f>
        <v>0</v>
      </c>
      <c r="Y497" s="573">
        <f>Infrastructure!Y1582</f>
        <v>0</v>
      </c>
      <c r="Z497" s="573">
        <f>Infrastructure!Z1582</f>
        <v>0</v>
      </c>
      <c r="AA497" s="573">
        <f>Infrastructure!AA1582</f>
        <v>0</v>
      </c>
      <c r="AB497" s="573">
        <f>Infrastructure!AB1582</f>
        <v>0</v>
      </c>
      <c r="AC497" s="574">
        <f>Infrastructure!AC1582</f>
        <v>0</v>
      </c>
      <c r="AE497" s="575">
        <f>Infrastructure!AE1582</f>
        <v>0</v>
      </c>
      <c r="AG497" s="575">
        <f>Infrastructure!AG1582</f>
        <v>0</v>
      </c>
      <c r="AI497" s="575">
        <f>Infrastructure!AI1582</f>
        <v>0</v>
      </c>
    </row>
    <row r="498" spans="2:35" outlineLevel="1" x14ac:dyDescent="0.25">
      <c r="B498" s="556" t="str">
        <f>'Line Items'!D$2413</f>
        <v>Infrastructure Charges</v>
      </c>
      <c r="C498" s="556" t="str">
        <f>'Line Items'!D$2464</f>
        <v>Infrastructure Charges: Privately Funded Infrastructure (Spare)</v>
      </c>
      <c r="D498" s="570" t="str">
        <f>Infrastructure!D1593</f>
        <v>Privately Funded Infrastructure (Spare)</v>
      </c>
      <c r="E498" s="571"/>
      <c r="F498" s="572" t="str">
        <f>Infrastructure!F1593</f>
        <v>£000</v>
      </c>
      <c r="G498" s="573">
        <f>Infrastructure!G1593</f>
        <v>0</v>
      </c>
      <c r="H498" s="573">
        <f>Infrastructure!H1593</f>
        <v>0</v>
      </c>
      <c r="I498" s="573">
        <f>Infrastructure!I1593</f>
        <v>0</v>
      </c>
      <c r="J498" s="573">
        <f>Infrastructure!J1593</f>
        <v>0</v>
      </c>
      <c r="K498" s="573">
        <f>Infrastructure!K1593</f>
        <v>0</v>
      </c>
      <c r="L498" s="573">
        <f>Infrastructure!L1593</f>
        <v>0</v>
      </c>
      <c r="M498" s="573">
        <f>Infrastructure!M1593</f>
        <v>0</v>
      </c>
      <c r="N498" s="573">
        <f>Infrastructure!N1593</f>
        <v>0</v>
      </c>
      <c r="O498" s="573">
        <f>Infrastructure!O1593</f>
        <v>0</v>
      </c>
      <c r="P498" s="573">
        <f>Infrastructure!P1593</f>
        <v>0</v>
      </c>
      <c r="Q498" s="573">
        <f>Infrastructure!Q1593</f>
        <v>0</v>
      </c>
      <c r="R498" s="573">
        <f>Infrastructure!R1593</f>
        <v>0</v>
      </c>
      <c r="S498" s="573">
        <f>Infrastructure!S1593</f>
        <v>0</v>
      </c>
      <c r="T498" s="573">
        <f>Infrastructure!T1593</f>
        <v>0</v>
      </c>
      <c r="U498" s="573">
        <f>Infrastructure!U1593</f>
        <v>0</v>
      </c>
      <c r="V498" s="573">
        <f>Infrastructure!V1593</f>
        <v>0</v>
      </c>
      <c r="W498" s="573">
        <f>Infrastructure!W1593</f>
        <v>0</v>
      </c>
      <c r="X498" s="573">
        <f>Infrastructure!X1593</f>
        <v>0</v>
      </c>
      <c r="Y498" s="573">
        <f>Infrastructure!Y1593</f>
        <v>0</v>
      </c>
      <c r="Z498" s="573">
        <f>Infrastructure!Z1593</f>
        <v>0</v>
      </c>
      <c r="AA498" s="573">
        <f>Infrastructure!AA1593</f>
        <v>0</v>
      </c>
      <c r="AB498" s="573">
        <f>Infrastructure!AB1593</f>
        <v>0</v>
      </c>
      <c r="AC498" s="574">
        <f>Infrastructure!AC1593</f>
        <v>0</v>
      </c>
      <c r="AE498" s="575">
        <f>Infrastructure!AE1593</f>
        <v>0</v>
      </c>
      <c r="AG498" s="575">
        <f>Infrastructure!AG1593</f>
        <v>0</v>
      </c>
      <c r="AI498" s="575">
        <f>Infrastructure!AI1593</f>
        <v>0</v>
      </c>
    </row>
    <row r="499" spans="2:35" outlineLevel="1" x14ac:dyDescent="0.25">
      <c r="B499" s="556" t="str">
        <f>'Line Items'!D$2413</f>
        <v>Infrastructure Charges</v>
      </c>
      <c r="C499" s="556" t="str">
        <f>'Line Items'!D$2465</f>
        <v>Infrastructure Charges: Other Funded Infrastructure (Spare)</v>
      </c>
      <c r="D499" s="111" t="str">
        <f>Infrastructure!D1604</f>
        <v>Other Funded Infrastructure (Spare)</v>
      </c>
      <c r="E499" s="287"/>
      <c r="F499" s="150" t="str">
        <f>Infrastructure!F1604</f>
        <v>£000</v>
      </c>
      <c r="G499" s="113">
        <f>Infrastructure!G1604</f>
        <v>0</v>
      </c>
      <c r="H499" s="113">
        <f>Infrastructure!H1604</f>
        <v>0</v>
      </c>
      <c r="I499" s="113">
        <f>Infrastructure!I1604</f>
        <v>0</v>
      </c>
      <c r="J499" s="113">
        <f>Infrastructure!J1604</f>
        <v>0</v>
      </c>
      <c r="K499" s="113">
        <f>Infrastructure!K1604</f>
        <v>0</v>
      </c>
      <c r="L499" s="113">
        <f>Infrastructure!L1604</f>
        <v>0</v>
      </c>
      <c r="M499" s="113">
        <f>Infrastructure!M1604</f>
        <v>0</v>
      </c>
      <c r="N499" s="113">
        <f>Infrastructure!N1604</f>
        <v>0</v>
      </c>
      <c r="O499" s="113">
        <f>Infrastructure!O1604</f>
        <v>0</v>
      </c>
      <c r="P499" s="113">
        <f>Infrastructure!P1604</f>
        <v>0</v>
      </c>
      <c r="Q499" s="113">
        <f>Infrastructure!Q1604</f>
        <v>0</v>
      </c>
      <c r="R499" s="113">
        <f>Infrastructure!R1604</f>
        <v>0</v>
      </c>
      <c r="S499" s="113">
        <f>Infrastructure!S1604</f>
        <v>0</v>
      </c>
      <c r="T499" s="113">
        <f>Infrastructure!T1604</f>
        <v>0</v>
      </c>
      <c r="U499" s="113">
        <f>Infrastructure!U1604</f>
        <v>0</v>
      </c>
      <c r="V499" s="113">
        <f>Infrastructure!V1604</f>
        <v>0</v>
      </c>
      <c r="W499" s="113">
        <f>Infrastructure!W1604</f>
        <v>0</v>
      </c>
      <c r="X499" s="113">
        <f>Infrastructure!X1604</f>
        <v>0</v>
      </c>
      <c r="Y499" s="113">
        <f>Infrastructure!Y1604</f>
        <v>0</v>
      </c>
      <c r="Z499" s="113">
        <f>Infrastructure!Z1604</f>
        <v>0</v>
      </c>
      <c r="AA499" s="113">
        <f>Infrastructure!AA1604</f>
        <v>0</v>
      </c>
      <c r="AB499" s="113">
        <f>Infrastructure!AB1604</f>
        <v>0</v>
      </c>
      <c r="AC499" s="114">
        <f>Infrastructure!AC1604</f>
        <v>0</v>
      </c>
      <c r="AE499" s="115">
        <f>Infrastructure!AE1604</f>
        <v>0</v>
      </c>
      <c r="AG499" s="115">
        <f>Infrastructure!AG1604</f>
        <v>0</v>
      </c>
      <c r="AI499" s="115">
        <f>Infrastructure!AI1604</f>
        <v>0</v>
      </c>
    </row>
    <row r="500" spans="2:35" outlineLevel="1" x14ac:dyDescent="0.25">
      <c r="B500" s="556" t="str">
        <f>'Line Items'!D$2414</f>
        <v>Performance Regimes</v>
      </c>
      <c r="C500" s="556" t="str">
        <f>'Line Items'!D$2466</f>
        <v>Performance Regimes: Net Schedule 8 Payments</v>
      </c>
      <c r="D500" s="139" t="str">
        <f>Performance!D204</f>
        <v>Schedule 8 Payments: TOC Peak</v>
      </c>
      <c r="E500" s="102"/>
      <c r="F500" s="140" t="str">
        <f>Performance!F204</f>
        <v>£000</v>
      </c>
      <c r="G500" s="103">
        <f>Performance!G204</f>
        <v>0</v>
      </c>
      <c r="H500" s="103">
        <f>Performance!H204</f>
        <v>0</v>
      </c>
      <c r="I500" s="103">
        <f>Performance!I204</f>
        <v>0</v>
      </c>
      <c r="J500" s="103">
        <f>Performance!J204</f>
        <v>0</v>
      </c>
      <c r="K500" s="103">
        <f>Performance!K204</f>
        <v>0</v>
      </c>
      <c r="L500" s="103">
        <f>Performance!L204</f>
        <v>0</v>
      </c>
      <c r="M500" s="103">
        <f>Performance!M204</f>
        <v>0</v>
      </c>
      <c r="N500" s="103">
        <f>Performance!N204</f>
        <v>0</v>
      </c>
      <c r="O500" s="103">
        <f>Performance!O204</f>
        <v>0</v>
      </c>
      <c r="P500" s="103">
        <f>Performance!P204</f>
        <v>0</v>
      </c>
      <c r="Q500" s="103">
        <f>Performance!Q204</f>
        <v>0</v>
      </c>
      <c r="R500" s="103">
        <f>Performance!R204</f>
        <v>0</v>
      </c>
      <c r="S500" s="103">
        <f>Performance!S204</f>
        <v>0</v>
      </c>
      <c r="T500" s="103">
        <f>Performance!T204</f>
        <v>0</v>
      </c>
      <c r="U500" s="103">
        <f>Performance!U204</f>
        <v>0</v>
      </c>
      <c r="V500" s="103">
        <f>Performance!V204</f>
        <v>0</v>
      </c>
      <c r="W500" s="103">
        <f>Performance!W204</f>
        <v>0</v>
      </c>
      <c r="X500" s="103">
        <f>Performance!X204</f>
        <v>0</v>
      </c>
      <c r="Y500" s="103">
        <f>Performance!Y204</f>
        <v>0</v>
      </c>
      <c r="Z500" s="103">
        <f>Performance!Z204</f>
        <v>0</v>
      </c>
      <c r="AA500" s="103">
        <f>Performance!AA204</f>
        <v>0</v>
      </c>
      <c r="AB500" s="103">
        <f>Performance!AB204</f>
        <v>0</v>
      </c>
      <c r="AC500" s="104">
        <f>Performance!AC204</f>
        <v>0</v>
      </c>
      <c r="AE500" s="105">
        <f>Performance!AE204</f>
        <v>0</v>
      </c>
      <c r="AG500" s="105">
        <f>Performance!AG204</f>
        <v>0</v>
      </c>
      <c r="AI500" s="105">
        <f>Performance!AI204</f>
        <v>0</v>
      </c>
    </row>
    <row r="501" spans="2:35" outlineLevel="1" x14ac:dyDescent="0.25">
      <c r="B501" s="556" t="str">
        <f>'Line Items'!D$2414</f>
        <v>Performance Regimes</v>
      </c>
      <c r="C501" s="556" t="str">
        <f>'Line Items'!D$2466</f>
        <v>Performance Regimes: Net Schedule 8 Payments</v>
      </c>
      <c r="D501" s="139" t="str">
        <f>Performance!D205</f>
        <v>Schedule 8 Payments: NR Peak</v>
      </c>
      <c r="E501" s="102"/>
      <c r="F501" s="140" t="str">
        <f>Performance!F205</f>
        <v>£000</v>
      </c>
      <c r="G501" s="103">
        <f>Performance!G205</f>
        <v>0</v>
      </c>
      <c r="H501" s="103">
        <f>Performance!H205</f>
        <v>0</v>
      </c>
      <c r="I501" s="103">
        <f>Performance!I205</f>
        <v>0</v>
      </c>
      <c r="J501" s="103">
        <f>Performance!J205</f>
        <v>0</v>
      </c>
      <c r="K501" s="103">
        <f>Performance!K205</f>
        <v>0</v>
      </c>
      <c r="L501" s="103">
        <f>Performance!L205</f>
        <v>0</v>
      </c>
      <c r="M501" s="103">
        <f>Performance!M205</f>
        <v>0</v>
      </c>
      <c r="N501" s="103">
        <f>Performance!N205</f>
        <v>0</v>
      </c>
      <c r="O501" s="103">
        <f>Performance!O205</f>
        <v>0</v>
      </c>
      <c r="P501" s="103">
        <f>Performance!P205</f>
        <v>0</v>
      </c>
      <c r="Q501" s="103">
        <f>Performance!Q205</f>
        <v>0</v>
      </c>
      <c r="R501" s="103">
        <f>Performance!R205</f>
        <v>0</v>
      </c>
      <c r="S501" s="103">
        <f>Performance!S205</f>
        <v>0</v>
      </c>
      <c r="T501" s="103">
        <f>Performance!T205</f>
        <v>0</v>
      </c>
      <c r="U501" s="103">
        <f>Performance!U205</f>
        <v>0</v>
      </c>
      <c r="V501" s="103">
        <f>Performance!V205</f>
        <v>0</v>
      </c>
      <c r="W501" s="103">
        <f>Performance!W205</f>
        <v>0</v>
      </c>
      <c r="X501" s="103">
        <f>Performance!X205</f>
        <v>0</v>
      </c>
      <c r="Y501" s="103">
        <f>Performance!Y205</f>
        <v>0</v>
      </c>
      <c r="Z501" s="103">
        <f>Performance!Z205</f>
        <v>0</v>
      </c>
      <c r="AA501" s="103">
        <f>Performance!AA205</f>
        <v>0</v>
      </c>
      <c r="AB501" s="103">
        <f>Performance!AB205</f>
        <v>0</v>
      </c>
      <c r="AC501" s="104">
        <f>Performance!AC205</f>
        <v>0</v>
      </c>
      <c r="AE501" s="105">
        <f>Performance!AE205</f>
        <v>0</v>
      </c>
      <c r="AG501" s="105">
        <f>Performance!AG205</f>
        <v>0</v>
      </c>
      <c r="AI501" s="105">
        <f>Performance!AI205</f>
        <v>0</v>
      </c>
    </row>
    <row r="502" spans="2:35" outlineLevel="1" x14ac:dyDescent="0.25">
      <c r="B502" s="556" t="str">
        <f>'Line Items'!D$2414</f>
        <v>Performance Regimes</v>
      </c>
      <c r="C502" s="556" t="str">
        <f>'Line Items'!D$2466</f>
        <v>Performance Regimes: Net Schedule 8 Payments</v>
      </c>
      <c r="D502" s="139" t="str">
        <f>Performance!D206</f>
        <v>Schedule 8 Payments: TOC Off Peak</v>
      </c>
      <c r="E502" s="102"/>
      <c r="F502" s="140" t="str">
        <f>Performance!F206</f>
        <v>£000</v>
      </c>
      <c r="G502" s="103">
        <f>Performance!G206</f>
        <v>0</v>
      </c>
      <c r="H502" s="103">
        <f>Performance!H206</f>
        <v>0</v>
      </c>
      <c r="I502" s="103">
        <f>Performance!I206</f>
        <v>0</v>
      </c>
      <c r="J502" s="103">
        <f>Performance!J206</f>
        <v>0</v>
      </c>
      <c r="K502" s="103">
        <f>Performance!K206</f>
        <v>0</v>
      </c>
      <c r="L502" s="103">
        <f>Performance!L206</f>
        <v>0</v>
      </c>
      <c r="M502" s="103">
        <f>Performance!M206</f>
        <v>0</v>
      </c>
      <c r="N502" s="103">
        <f>Performance!N206</f>
        <v>0</v>
      </c>
      <c r="O502" s="103">
        <f>Performance!O206</f>
        <v>0</v>
      </c>
      <c r="P502" s="103">
        <f>Performance!P206</f>
        <v>0</v>
      </c>
      <c r="Q502" s="103">
        <f>Performance!Q206</f>
        <v>0</v>
      </c>
      <c r="R502" s="103">
        <f>Performance!R206</f>
        <v>0</v>
      </c>
      <c r="S502" s="103">
        <f>Performance!S206</f>
        <v>0</v>
      </c>
      <c r="T502" s="103">
        <f>Performance!T206</f>
        <v>0</v>
      </c>
      <c r="U502" s="103">
        <f>Performance!U206</f>
        <v>0</v>
      </c>
      <c r="V502" s="103">
        <f>Performance!V206</f>
        <v>0</v>
      </c>
      <c r="W502" s="103">
        <f>Performance!W206</f>
        <v>0</v>
      </c>
      <c r="X502" s="103">
        <f>Performance!X206</f>
        <v>0</v>
      </c>
      <c r="Y502" s="103">
        <f>Performance!Y206</f>
        <v>0</v>
      </c>
      <c r="Z502" s="103">
        <f>Performance!Z206</f>
        <v>0</v>
      </c>
      <c r="AA502" s="103">
        <f>Performance!AA206</f>
        <v>0</v>
      </c>
      <c r="AB502" s="103">
        <f>Performance!AB206</f>
        <v>0</v>
      </c>
      <c r="AC502" s="104">
        <f>Performance!AC206</f>
        <v>0</v>
      </c>
      <c r="AE502" s="105">
        <f>Performance!AE206</f>
        <v>0</v>
      </c>
      <c r="AG502" s="105">
        <f>Performance!AG206</f>
        <v>0</v>
      </c>
      <c r="AI502" s="105">
        <f>Performance!AI206</f>
        <v>0</v>
      </c>
    </row>
    <row r="503" spans="2:35" outlineLevel="1" x14ac:dyDescent="0.25">
      <c r="B503" s="556" t="str">
        <f>'Line Items'!D$2414</f>
        <v>Performance Regimes</v>
      </c>
      <c r="C503" s="556" t="str">
        <f>'Line Items'!D$2466</f>
        <v>Performance Regimes: Net Schedule 8 Payments</v>
      </c>
      <c r="D503" s="570" t="str">
        <f>Performance!D207</f>
        <v>Schedule 8 Payments: NR Off Peak</v>
      </c>
      <c r="E503" s="571"/>
      <c r="F503" s="572" t="str">
        <f>Performance!F207</f>
        <v>£000</v>
      </c>
      <c r="G503" s="573">
        <f>Performance!G207</f>
        <v>0</v>
      </c>
      <c r="H503" s="573">
        <f>Performance!H207</f>
        <v>0</v>
      </c>
      <c r="I503" s="573">
        <f>Performance!I207</f>
        <v>0</v>
      </c>
      <c r="J503" s="573">
        <f>Performance!J207</f>
        <v>0</v>
      </c>
      <c r="K503" s="573">
        <f>Performance!K207</f>
        <v>0</v>
      </c>
      <c r="L503" s="573">
        <f>Performance!L207</f>
        <v>0</v>
      </c>
      <c r="M503" s="573">
        <f>Performance!M207</f>
        <v>0</v>
      </c>
      <c r="N503" s="573">
        <f>Performance!N207</f>
        <v>0</v>
      </c>
      <c r="O503" s="573">
        <f>Performance!O207</f>
        <v>0</v>
      </c>
      <c r="P503" s="573">
        <f>Performance!P207</f>
        <v>0</v>
      </c>
      <c r="Q503" s="573">
        <f>Performance!Q207</f>
        <v>0</v>
      </c>
      <c r="R503" s="573">
        <f>Performance!R207</f>
        <v>0</v>
      </c>
      <c r="S503" s="573">
        <f>Performance!S207</f>
        <v>0</v>
      </c>
      <c r="T503" s="573">
        <f>Performance!T207</f>
        <v>0</v>
      </c>
      <c r="U503" s="573">
        <f>Performance!U207</f>
        <v>0</v>
      </c>
      <c r="V503" s="573">
        <f>Performance!V207</f>
        <v>0</v>
      </c>
      <c r="W503" s="573">
        <f>Performance!W207</f>
        <v>0</v>
      </c>
      <c r="X503" s="573">
        <f>Performance!X207</f>
        <v>0</v>
      </c>
      <c r="Y503" s="573">
        <f>Performance!Y207</f>
        <v>0</v>
      </c>
      <c r="Z503" s="573">
        <f>Performance!Z207</f>
        <v>0</v>
      </c>
      <c r="AA503" s="573">
        <f>Performance!AA207</f>
        <v>0</v>
      </c>
      <c r="AB503" s="573">
        <f>Performance!AB207</f>
        <v>0</v>
      </c>
      <c r="AC503" s="574">
        <f>Performance!AC207</f>
        <v>0</v>
      </c>
      <c r="AE503" s="575">
        <f>Performance!AE207</f>
        <v>0</v>
      </c>
      <c r="AG503" s="575">
        <f>Performance!AG207</f>
        <v>0</v>
      </c>
      <c r="AI503" s="575">
        <f>Performance!AI207</f>
        <v>0</v>
      </c>
    </row>
    <row r="504" spans="2:35" s="199" customFormat="1" outlineLevel="1" x14ac:dyDescent="0.25">
      <c r="B504" s="563" t="str">
        <f>'Line Items'!D$2414</f>
        <v>Performance Regimes</v>
      </c>
      <c r="C504" s="563" t="str">
        <f>'Line Items'!D$2467</f>
        <v>Performance Regimes: Other Performance Measures</v>
      </c>
      <c r="D504" s="593" t="str">
        <f>Performance!D264</f>
        <v>Schedule 7.1 Payments</v>
      </c>
      <c r="E504" s="594"/>
      <c r="F504" s="333" t="str">
        <f>Performance!F264</f>
        <v>£000</v>
      </c>
      <c r="G504" s="315">
        <f>Performance!G264</f>
        <v>0</v>
      </c>
      <c r="H504" s="315">
        <f>Performance!H264</f>
        <v>0</v>
      </c>
      <c r="I504" s="315">
        <f>Performance!I264</f>
        <v>0</v>
      </c>
      <c r="J504" s="315">
        <f>Performance!J264</f>
        <v>0</v>
      </c>
      <c r="K504" s="315">
        <f>Performance!K264</f>
        <v>0</v>
      </c>
      <c r="L504" s="315">
        <f>Performance!L264</f>
        <v>0</v>
      </c>
      <c r="M504" s="315">
        <f>Performance!M264</f>
        <v>0</v>
      </c>
      <c r="N504" s="315">
        <f>Performance!N264</f>
        <v>0</v>
      </c>
      <c r="O504" s="315">
        <f>Performance!O264</f>
        <v>0</v>
      </c>
      <c r="P504" s="315">
        <f>Performance!P264</f>
        <v>0</v>
      </c>
      <c r="Q504" s="315">
        <f>Performance!Q264</f>
        <v>0</v>
      </c>
      <c r="R504" s="315">
        <f>Performance!R264</f>
        <v>0</v>
      </c>
      <c r="S504" s="315">
        <f>Performance!S264</f>
        <v>0</v>
      </c>
      <c r="T504" s="315">
        <f>Performance!T264</f>
        <v>0</v>
      </c>
      <c r="U504" s="315">
        <f>Performance!U264</f>
        <v>0</v>
      </c>
      <c r="V504" s="315">
        <f>Performance!V264</f>
        <v>0</v>
      </c>
      <c r="W504" s="315">
        <f>Performance!W264</f>
        <v>0</v>
      </c>
      <c r="X504" s="315">
        <f>Performance!X264</f>
        <v>0</v>
      </c>
      <c r="Y504" s="315">
        <f>Performance!Y264</f>
        <v>0</v>
      </c>
      <c r="Z504" s="315">
        <f>Performance!Z264</f>
        <v>0</v>
      </c>
      <c r="AA504" s="315">
        <f>Performance!AA264</f>
        <v>0</v>
      </c>
      <c r="AB504" s="315">
        <f>Performance!AB264</f>
        <v>0</v>
      </c>
      <c r="AC504" s="334">
        <f>Performance!AC264</f>
        <v>0</v>
      </c>
      <c r="AE504" s="335">
        <f>Performance!AE264</f>
        <v>0</v>
      </c>
      <c r="AG504" s="335">
        <f>Performance!AG264</f>
        <v>0</v>
      </c>
      <c r="AI504" s="335">
        <f>Performance!AI264</f>
        <v>0</v>
      </c>
    </row>
    <row r="505" spans="2:35" s="199" customFormat="1" outlineLevel="1" x14ac:dyDescent="0.25">
      <c r="B505" s="563" t="str">
        <f>'Line Items'!D$2414</f>
        <v>Performance Regimes</v>
      </c>
      <c r="C505" s="563" t="str">
        <f>'Line Items'!D$2467</f>
        <v>Performance Regimes: Other Performance Measures</v>
      </c>
      <c r="D505" s="593" t="str">
        <f>Performance!D265</f>
        <v>Schedule 7.2 Payments</v>
      </c>
      <c r="E505" s="594"/>
      <c r="F505" s="333" t="str">
        <f>Performance!F265</f>
        <v>£000</v>
      </c>
      <c r="G505" s="315">
        <f>Performance!G265</f>
        <v>0</v>
      </c>
      <c r="H505" s="315">
        <f>Performance!H265</f>
        <v>0</v>
      </c>
      <c r="I505" s="315">
        <f>Performance!I265</f>
        <v>0</v>
      </c>
      <c r="J505" s="315">
        <f>Performance!J265</f>
        <v>0</v>
      </c>
      <c r="K505" s="315">
        <f>Performance!K265</f>
        <v>0</v>
      </c>
      <c r="L505" s="315">
        <f>Performance!L265</f>
        <v>0</v>
      </c>
      <c r="M505" s="315">
        <f>Performance!M265</f>
        <v>0</v>
      </c>
      <c r="N505" s="315">
        <f>Performance!N265</f>
        <v>0</v>
      </c>
      <c r="O505" s="315">
        <f>Performance!O265</f>
        <v>0</v>
      </c>
      <c r="P505" s="315">
        <f>Performance!P265</f>
        <v>0</v>
      </c>
      <c r="Q505" s="315">
        <f>Performance!Q265</f>
        <v>0</v>
      </c>
      <c r="R505" s="315">
        <f>Performance!R265</f>
        <v>0</v>
      </c>
      <c r="S505" s="315">
        <f>Performance!S265</f>
        <v>0</v>
      </c>
      <c r="T505" s="315">
        <f>Performance!T265</f>
        <v>0</v>
      </c>
      <c r="U505" s="315">
        <f>Performance!U265</f>
        <v>0</v>
      </c>
      <c r="V505" s="315">
        <f>Performance!V265</f>
        <v>0</v>
      </c>
      <c r="W505" s="315">
        <f>Performance!W265</f>
        <v>0</v>
      </c>
      <c r="X505" s="315">
        <f>Performance!X265</f>
        <v>0</v>
      </c>
      <c r="Y505" s="315">
        <f>Performance!Y265</f>
        <v>0</v>
      </c>
      <c r="Z505" s="315">
        <f>Performance!Z265</f>
        <v>0</v>
      </c>
      <c r="AA505" s="315">
        <f>Performance!AA265</f>
        <v>0</v>
      </c>
      <c r="AB505" s="315">
        <f>Performance!AB265</f>
        <v>0</v>
      </c>
      <c r="AC505" s="334">
        <f>Performance!AC265</f>
        <v>0</v>
      </c>
      <c r="AE505" s="335">
        <f>Performance!AE265</f>
        <v>0</v>
      </c>
      <c r="AG505" s="335">
        <f>Performance!AG265</f>
        <v>0</v>
      </c>
      <c r="AI505" s="335">
        <f>Performance!AI265</f>
        <v>0</v>
      </c>
    </row>
    <row r="506" spans="2:35" s="199" customFormat="1" outlineLevel="1" x14ac:dyDescent="0.25">
      <c r="B506" s="563" t="str">
        <f>'Line Items'!D$2414</f>
        <v>Performance Regimes</v>
      </c>
      <c r="C506" s="563" t="str">
        <f>'Line Items'!D$2467</f>
        <v>Performance Regimes: Other Performance Measures</v>
      </c>
      <c r="D506" s="593" t="str">
        <f>Performance!D266</f>
        <v>Schedule 7.3 Payments</v>
      </c>
      <c r="E506" s="594"/>
      <c r="F506" s="333" t="str">
        <f>Performance!F266</f>
        <v>£000</v>
      </c>
      <c r="G506" s="315">
        <f>Performance!G266</f>
        <v>0</v>
      </c>
      <c r="H506" s="315">
        <f>Performance!H266</f>
        <v>0</v>
      </c>
      <c r="I506" s="315">
        <f>Performance!I266</f>
        <v>0</v>
      </c>
      <c r="J506" s="315">
        <f>Performance!J266</f>
        <v>0</v>
      </c>
      <c r="K506" s="315">
        <f>Performance!K266</f>
        <v>0</v>
      </c>
      <c r="L506" s="315">
        <f>Performance!L266</f>
        <v>0</v>
      </c>
      <c r="M506" s="315">
        <f>Performance!M266</f>
        <v>0</v>
      </c>
      <c r="N506" s="315">
        <f>Performance!N266</f>
        <v>0</v>
      </c>
      <c r="O506" s="315">
        <f>Performance!O266</f>
        <v>0</v>
      </c>
      <c r="P506" s="315">
        <f>Performance!P266</f>
        <v>0</v>
      </c>
      <c r="Q506" s="315">
        <f>Performance!Q266</f>
        <v>0</v>
      </c>
      <c r="R506" s="315">
        <f>Performance!R266</f>
        <v>0</v>
      </c>
      <c r="S506" s="315">
        <f>Performance!S266</f>
        <v>0</v>
      </c>
      <c r="T506" s="315">
        <f>Performance!T266</f>
        <v>0</v>
      </c>
      <c r="U506" s="315">
        <f>Performance!U266</f>
        <v>0</v>
      </c>
      <c r="V506" s="315">
        <f>Performance!V266</f>
        <v>0</v>
      </c>
      <c r="W506" s="315">
        <f>Performance!W266</f>
        <v>0</v>
      </c>
      <c r="X506" s="315">
        <f>Performance!X266</f>
        <v>0</v>
      </c>
      <c r="Y506" s="315">
        <f>Performance!Y266</f>
        <v>0</v>
      </c>
      <c r="Z506" s="315">
        <f>Performance!Z266</f>
        <v>0</v>
      </c>
      <c r="AA506" s="315">
        <f>Performance!AA266</f>
        <v>0</v>
      </c>
      <c r="AB506" s="315">
        <f>Performance!AB266</f>
        <v>0</v>
      </c>
      <c r="AC506" s="334">
        <f>Performance!AC266</f>
        <v>0</v>
      </c>
      <c r="AE506" s="335">
        <f>Performance!AE266</f>
        <v>0</v>
      </c>
      <c r="AG506" s="335">
        <f>Performance!AG266</f>
        <v>0</v>
      </c>
      <c r="AI506" s="335">
        <f>Performance!AI266</f>
        <v>0</v>
      </c>
    </row>
    <row r="507" spans="2:35" s="199" customFormat="1" outlineLevel="1" x14ac:dyDescent="0.25">
      <c r="B507" s="563" t="str">
        <f>'Line Items'!D$2414</f>
        <v>Performance Regimes</v>
      </c>
      <c r="C507" s="563" t="str">
        <f>'Line Items'!D$2467</f>
        <v>Performance Regimes: Other Performance Measures</v>
      </c>
      <c r="D507" s="593" t="str">
        <f>Performance!D267</f>
        <v>Passenger Compensation (Delay Repay)</v>
      </c>
      <c r="E507" s="594"/>
      <c r="F507" s="333" t="str">
        <f>Performance!F267</f>
        <v>£000</v>
      </c>
      <c r="G507" s="315">
        <f>Performance!G267</f>
        <v>0</v>
      </c>
      <c r="H507" s="315">
        <f>Performance!H267</f>
        <v>0</v>
      </c>
      <c r="I507" s="315">
        <f>Performance!I267</f>
        <v>0</v>
      </c>
      <c r="J507" s="315">
        <f>Performance!J267</f>
        <v>0</v>
      </c>
      <c r="K507" s="315">
        <f>Performance!K267</f>
        <v>0</v>
      </c>
      <c r="L507" s="315">
        <f>Performance!L267</f>
        <v>0</v>
      </c>
      <c r="M507" s="315">
        <f>Performance!M267</f>
        <v>0</v>
      </c>
      <c r="N507" s="315">
        <f>Performance!N267</f>
        <v>0</v>
      </c>
      <c r="O507" s="315">
        <f>Performance!O267</f>
        <v>0</v>
      </c>
      <c r="P507" s="315">
        <f>Performance!P267</f>
        <v>0</v>
      </c>
      <c r="Q507" s="315">
        <f>Performance!Q267</f>
        <v>0</v>
      </c>
      <c r="R507" s="315">
        <f>Performance!R267</f>
        <v>0</v>
      </c>
      <c r="S507" s="315">
        <f>Performance!S267</f>
        <v>0</v>
      </c>
      <c r="T507" s="315">
        <f>Performance!T267</f>
        <v>0</v>
      </c>
      <c r="U507" s="315">
        <f>Performance!U267</f>
        <v>0</v>
      </c>
      <c r="V507" s="315">
        <f>Performance!V267</f>
        <v>0</v>
      </c>
      <c r="W507" s="315">
        <f>Performance!W267</f>
        <v>0</v>
      </c>
      <c r="X507" s="315">
        <f>Performance!X267</f>
        <v>0</v>
      </c>
      <c r="Y507" s="315">
        <f>Performance!Y267</f>
        <v>0</v>
      </c>
      <c r="Z507" s="315">
        <f>Performance!Z267</f>
        <v>0</v>
      </c>
      <c r="AA507" s="315">
        <f>Performance!AA267</f>
        <v>0</v>
      </c>
      <c r="AB507" s="315">
        <f>Performance!AB267</f>
        <v>0</v>
      </c>
      <c r="AC507" s="334">
        <f>Performance!AC267</f>
        <v>0</v>
      </c>
      <c r="AE507" s="335">
        <f>Performance!AE267</f>
        <v>0</v>
      </c>
      <c r="AG507" s="335">
        <f>Performance!AG267</f>
        <v>0</v>
      </c>
      <c r="AI507" s="335">
        <f>Performance!AI267</f>
        <v>0</v>
      </c>
    </row>
    <row r="508" spans="2:35" outlineLevel="1" x14ac:dyDescent="0.25">
      <c r="B508" s="556" t="str">
        <f>'Line Items'!D$2414</f>
        <v>Performance Regimes</v>
      </c>
      <c r="C508" s="556" t="str">
        <f>'Line Items'!D$2467</f>
        <v>Performance Regimes: Other Performance Measures</v>
      </c>
      <c r="D508" s="111" t="str">
        <f>Performance!D268</f>
        <v>Other Performance Measures</v>
      </c>
      <c r="E508" s="287"/>
      <c r="F508" s="150" t="str">
        <f>Performance!F268</f>
        <v>£000</v>
      </c>
      <c r="G508" s="113">
        <f>Performance!G268</f>
        <v>0</v>
      </c>
      <c r="H508" s="113">
        <f>Performance!H268</f>
        <v>0</v>
      </c>
      <c r="I508" s="113">
        <f>Performance!I268</f>
        <v>0</v>
      </c>
      <c r="J508" s="113">
        <f>Performance!J268</f>
        <v>0</v>
      </c>
      <c r="K508" s="113">
        <f>Performance!K268</f>
        <v>0</v>
      </c>
      <c r="L508" s="113">
        <f>Performance!L268</f>
        <v>0</v>
      </c>
      <c r="M508" s="113">
        <f>Performance!M268</f>
        <v>0</v>
      </c>
      <c r="N508" s="113">
        <f>Performance!N268</f>
        <v>0</v>
      </c>
      <c r="O508" s="113">
        <f>Performance!O268</f>
        <v>0</v>
      </c>
      <c r="P508" s="113">
        <f>Performance!P268</f>
        <v>0</v>
      </c>
      <c r="Q508" s="113">
        <f>Performance!Q268</f>
        <v>0</v>
      </c>
      <c r="R508" s="113">
        <f>Performance!R268</f>
        <v>0</v>
      </c>
      <c r="S508" s="113">
        <f>Performance!S268</f>
        <v>0</v>
      </c>
      <c r="T508" s="113">
        <f>Performance!T268</f>
        <v>0</v>
      </c>
      <c r="U508" s="113">
        <f>Performance!U268</f>
        <v>0</v>
      </c>
      <c r="V508" s="113">
        <f>Performance!V268</f>
        <v>0</v>
      </c>
      <c r="W508" s="113">
        <f>Performance!W268</f>
        <v>0</v>
      </c>
      <c r="X508" s="113">
        <f>Performance!X268</f>
        <v>0</v>
      </c>
      <c r="Y508" s="113">
        <f>Performance!Y268</f>
        <v>0</v>
      </c>
      <c r="Z508" s="113">
        <f>Performance!Z268</f>
        <v>0</v>
      </c>
      <c r="AA508" s="113">
        <f>Performance!AA268</f>
        <v>0</v>
      </c>
      <c r="AB508" s="113">
        <f>Performance!AB268</f>
        <v>0</v>
      </c>
      <c r="AC508" s="114">
        <f>Performance!AC268</f>
        <v>0</v>
      </c>
      <c r="AE508" s="115">
        <f>Performance!AE268</f>
        <v>0</v>
      </c>
      <c r="AG508" s="115">
        <f>Performance!AG268</f>
        <v>0</v>
      </c>
      <c r="AI508" s="115">
        <f>Performance!AI268</f>
        <v>0</v>
      </c>
    </row>
    <row r="509" spans="2:35" outlineLevel="1" x14ac:dyDescent="0.25"/>
    <row r="510" spans="2:35" ht="13.8" outlineLevel="1" thickBot="1" x14ac:dyDescent="0.3">
      <c r="D510" s="582" t="str">
        <f>'Line Items'!D2472</f>
        <v>Total Costs</v>
      </c>
      <c r="E510" s="583"/>
      <c r="F510" s="584" t="str">
        <f>F508</f>
        <v>£000</v>
      </c>
      <c r="G510" s="585">
        <f t="shared" ref="G510:AC510" si="1">SUM(G97:G508)</f>
        <v>0</v>
      </c>
      <c r="H510" s="585">
        <f t="shared" si="1"/>
        <v>0</v>
      </c>
      <c r="I510" s="585">
        <f t="shared" si="1"/>
        <v>0</v>
      </c>
      <c r="J510" s="585">
        <f t="shared" si="1"/>
        <v>0</v>
      </c>
      <c r="K510" s="585">
        <f t="shared" si="1"/>
        <v>0</v>
      </c>
      <c r="L510" s="585">
        <f t="shared" si="1"/>
        <v>0</v>
      </c>
      <c r="M510" s="585">
        <f t="shared" si="1"/>
        <v>0</v>
      </c>
      <c r="N510" s="585">
        <f t="shared" si="1"/>
        <v>0</v>
      </c>
      <c r="O510" s="585">
        <f t="shared" si="1"/>
        <v>0</v>
      </c>
      <c r="P510" s="585">
        <f t="shared" si="1"/>
        <v>0</v>
      </c>
      <c r="Q510" s="585">
        <f t="shared" si="1"/>
        <v>0</v>
      </c>
      <c r="R510" s="585">
        <f t="shared" si="1"/>
        <v>0</v>
      </c>
      <c r="S510" s="585">
        <f t="shared" si="1"/>
        <v>0</v>
      </c>
      <c r="T510" s="585">
        <f t="shared" si="1"/>
        <v>0</v>
      </c>
      <c r="U510" s="585">
        <f t="shared" si="1"/>
        <v>0</v>
      </c>
      <c r="V510" s="585">
        <f t="shared" si="1"/>
        <v>0</v>
      </c>
      <c r="W510" s="585">
        <f t="shared" si="1"/>
        <v>0</v>
      </c>
      <c r="X510" s="585">
        <f t="shared" si="1"/>
        <v>0</v>
      </c>
      <c r="Y510" s="585">
        <f t="shared" si="1"/>
        <v>0</v>
      </c>
      <c r="Z510" s="585">
        <f t="shared" si="1"/>
        <v>0</v>
      </c>
      <c r="AA510" s="585">
        <f t="shared" si="1"/>
        <v>0</v>
      </c>
      <c r="AB510" s="585">
        <f t="shared" si="1"/>
        <v>0</v>
      </c>
      <c r="AC510" s="586">
        <f t="shared" si="1"/>
        <v>0</v>
      </c>
      <c r="AE510" s="595">
        <f>SUM(AE97:AE508)</f>
        <v>0</v>
      </c>
      <c r="AG510" s="595">
        <f>SUM(AG97:AG508)</f>
        <v>0</v>
      </c>
      <c r="AI510" s="595">
        <f>SUM(AI97:AI508)</f>
        <v>0</v>
      </c>
    </row>
    <row r="511" spans="2:35" ht="13.8" outlineLevel="1" thickTop="1" x14ac:dyDescent="0.25"/>
    <row r="512" spans="2:35" ht="13.8" outlineLevel="1" thickBot="1" x14ac:dyDescent="0.3">
      <c r="D512" s="582" t="str">
        <f>'Line Items'!D2473</f>
        <v>Operating Profit / (Loss) Before Exceptionals &amp; Contingencies</v>
      </c>
      <c r="E512" s="583"/>
      <c r="F512" s="584" t="str">
        <f>F510</f>
        <v>£000</v>
      </c>
      <c r="G512" s="585">
        <f t="shared" ref="G512:AC512" si="2">SUM(G95,G510)</f>
        <v>0</v>
      </c>
      <c r="H512" s="585">
        <f t="shared" si="2"/>
        <v>0</v>
      </c>
      <c r="I512" s="585">
        <f t="shared" si="2"/>
        <v>0</v>
      </c>
      <c r="J512" s="585">
        <f t="shared" si="2"/>
        <v>0</v>
      </c>
      <c r="K512" s="585">
        <f t="shared" si="2"/>
        <v>0</v>
      </c>
      <c r="L512" s="585">
        <f t="shared" si="2"/>
        <v>0</v>
      </c>
      <c r="M512" s="585">
        <f t="shared" si="2"/>
        <v>0</v>
      </c>
      <c r="N512" s="585">
        <f t="shared" si="2"/>
        <v>0</v>
      </c>
      <c r="O512" s="585">
        <f t="shared" si="2"/>
        <v>0</v>
      </c>
      <c r="P512" s="585">
        <f t="shared" si="2"/>
        <v>0</v>
      </c>
      <c r="Q512" s="585">
        <f t="shared" si="2"/>
        <v>0</v>
      </c>
      <c r="R512" s="585">
        <f t="shared" si="2"/>
        <v>0</v>
      </c>
      <c r="S512" s="585">
        <f t="shared" si="2"/>
        <v>0</v>
      </c>
      <c r="T512" s="585">
        <f t="shared" si="2"/>
        <v>0</v>
      </c>
      <c r="U512" s="585">
        <f t="shared" si="2"/>
        <v>0</v>
      </c>
      <c r="V512" s="585">
        <f t="shared" si="2"/>
        <v>0</v>
      </c>
      <c r="W512" s="585">
        <f t="shared" si="2"/>
        <v>0</v>
      </c>
      <c r="X512" s="585">
        <f t="shared" si="2"/>
        <v>0</v>
      </c>
      <c r="Y512" s="585">
        <f t="shared" si="2"/>
        <v>0</v>
      </c>
      <c r="Z512" s="585">
        <f t="shared" si="2"/>
        <v>0</v>
      </c>
      <c r="AA512" s="585">
        <f t="shared" si="2"/>
        <v>0</v>
      </c>
      <c r="AB512" s="585">
        <f t="shared" si="2"/>
        <v>0</v>
      </c>
      <c r="AC512" s="586">
        <f t="shared" si="2"/>
        <v>0</v>
      </c>
      <c r="AE512" s="595">
        <f>SUM(AE95,AE510)</f>
        <v>0</v>
      </c>
      <c r="AG512" s="595">
        <f>SUM(AG95,AG510)</f>
        <v>0</v>
      </c>
      <c r="AI512" s="595">
        <f>SUM(AI95,AI510)</f>
        <v>0</v>
      </c>
    </row>
    <row r="513" spans="2:35" ht="13.8" outlineLevel="1" thickTop="1" x14ac:dyDescent="0.25"/>
    <row r="514" spans="2:35" outlineLevel="1" x14ac:dyDescent="0.25">
      <c r="B514" s="556" t="str">
        <f>'Line Items'!$D$2474</f>
        <v>Exceptionals</v>
      </c>
      <c r="C514" s="556" t="str">
        <f>'Line Items'!$D$2474</f>
        <v>Exceptionals</v>
      </c>
      <c r="D514" s="345" t="str">
        <f>Infrastructure!D1626</f>
        <v>Additional Exceptional Items</v>
      </c>
      <c r="E514" s="467"/>
      <c r="F514" s="475" t="str">
        <f>Infrastructure!F1626</f>
        <v>£000</v>
      </c>
      <c r="G514" s="476">
        <f>Infrastructure!G1626</f>
        <v>0</v>
      </c>
      <c r="H514" s="476">
        <f>Infrastructure!H1626</f>
        <v>0</v>
      </c>
      <c r="I514" s="476">
        <f>Infrastructure!I1626</f>
        <v>0</v>
      </c>
      <c r="J514" s="476">
        <f>Infrastructure!J1626</f>
        <v>0</v>
      </c>
      <c r="K514" s="476">
        <f>Infrastructure!K1626</f>
        <v>0</v>
      </c>
      <c r="L514" s="476">
        <f>Infrastructure!L1626</f>
        <v>0</v>
      </c>
      <c r="M514" s="476">
        <f>Infrastructure!M1626</f>
        <v>0</v>
      </c>
      <c r="N514" s="476">
        <f>Infrastructure!N1626</f>
        <v>0</v>
      </c>
      <c r="O514" s="476">
        <f>Infrastructure!O1626</f>
        <v>0</v>
      </c>
      <c r="P514" s="476">
        <f>Infrastructure!P1626</f>
        <v>0</v>
      </c>
      <c r="Q514" s="476">
        <f>Infrastructure!Q1626</f>
        <v>0</v>
      </c>
      <c r="R514" s="476">
        <f>Infrastructure!R1626</f>
        <v>0</v>
      </c>
      <c r="S514" s="476">
        <f>Infrastructure!S1626</f>
        <v>0</v>
      </c>
      <c r="T514" s="476">
        <f>Infrastructure!T1626</f>
        <v>0</v>
      </c>
      <c r="U514" s="476">
        <f>Infrastructure!U1626</f>
        <v>0</v>
      </c>
      <c r="V514" s="476">
        <f>Infrastructure!V1626</f>
        <v>0</v>
      </c>
      <c r="W514" s="476">
        <f>Infrastructure!W1626</f>
        <v>0</v>
      </c>
      <c r="X514" s="476">
        <f>Infrastructure!X1626</f>
        <v>0</v>
      </c>
      <c r="Y514" s="476">
        <f>Infrastructure!Y1626</f>
        <v>0</v>
      </c>
      <c r="Z514" s="476">
        <f>Infrastructure!Z1626</f>
        <v>0</v>
      </c>
      <c r="AA514" s="476">
        <f>Infrastructure!AA1626</f>
        <v>0</v>
      </c>
      <c r="AB514" s="476">
        <f>Infrastructure!AB1626</f>
        <v>0</v>
      </c>
      <c r="AC514" s="355">
        <f>Infrastructure!AC1626</f>
        <v>0</v>
      </c>
      <c r="AE514" s="357">
        <f>Infrastructure!AE1626</f>
        <v>0</v>
      </c>
      <c r="AG514" s="357">
        <f>Infrastructure!AG1626</f>
        <v>0</v>
      </c>
      <c r="AI514" s="357">
        <f>Infrastructure!AI1626</f>
        <v>0</v>
      </c>
    </row>
    <row r="515" spans="2:35" outlineLevel="1" x14ac:dyDescent="0.25">
      <c r="B515" s="556" t="str">
        <f>'Line Items'!$D$2474</f>
        <v>Exceptionals</v>
      </c>
      <c r="C515" s="556" t="str">
        <f>'Line Items'!$D$2474</f>
        <v>Exceptionals</v>
      </c>
      <c r="D515" s="139" t="str">
        <f>Infrastructure!D1627</f>
        <v>[Exceptionals (Spare) Line 2]</v>
      </c>
      <c r="E515" s="102"/>
      <c r="F515" s="140" t="str">
        <f>Infrastructure!F1627</f>
        <v>£000</v>
      </c>
      <c r="G515" s="103">
        <f>Infrastructure!G1627</f>
        <v>0</v>
      </c>
      <c r="H515" s="103">
        <f>Infrastructure!H1627</f>
        <v>0</v>
      </c>
      <c r="I515" s="103">
        <f>Infrastructure!I1627</f>
        <v>0</v>
      </c>
      <c r="J515" s="103">
        <f>Infrastructure!J1627</f>
        <v>0</v>
      </c>
      <c r="K515" s="103">
        <f>Infrastructure!K1627</f>
        <v>0</v>
      </c>
      <c r="L515" s="103">
        <f>Infrastructure!L1627</f>
        <v>0</v>
      </c>
      <c r="M515" s="103">
        <f>Infrastructure!M1627</f>
        <v>0</v>
      </c>
      <c r="N515" s="103">
        <f>Infrastructure!N1627</f>
        <v>0</v>
      </c>
      <c r="O515" s="103">
        <f>Infrastructure!O1627</f>
        <v>0</v>
      </c>
      <c r="P515" s="103">
        <f>Infrastructure!P1627</f>
        <v>0</v>
      </c>
      <c r="Q515" s="103">
        <f>Infrastructure!Q1627</f>
        <v>0</v>
      </c>
      <c r="R515" s="103">
        <f>Infrastructure!R1627</f>
        <v>0</v>
      </c>
      <c r="S515" s="103">
        <f>Infrastructure!S1627</f>
        <v>0</v>
      </c>
      <c r="T515" s="103">
        <f>Infrastructure!T1627</f>
        <v>0</v>
      </c>
      <c r="U515" s="103">
        <f>Infrastructure!U1627</f>
        <v>0</v>
      </c>
      <c r="V515" s="103">
        <f>Infrastructure!V1627</f>
        <v>0</v>
      </c>
      <c r="W515" s="103">
        <f>Infrastructure!W1627</f>
        <v>0</v>
      </c>
      <c r="X515" s="103">
        <f>Infrastructure!X1627</f>
        <v>0</v>
      </c>
      <c r="Y515" s="103">
        <f>Infrastructure!Y1627</f>
        <v>0</v>
      </c>
      <c r="Z515" s="103">
        <f>Infrastructure!Z1627</f>
        <v>0</v>
      </c>
      <c r="AA515" s="103">
        <f>Infrastructure!AA1627</f>
        <v>0</v>
      </c>
      <c r="AB515" s="103">
        <f>Infrastructure!AB1627</f>
        <v>0</v>
      </c>
      <c r="AC515" s="104">
        <f>Infrastructure!AC1627</f>
        <v>0</v>
      </c>
      <c r="AE515" s="105">
        <f>Infrastructure!AE1627</f>
        <v>0</v>
      </c>
      <c r="AG515" s="105">
        <f>Infrastructure!AG1627</f>
        <v>0</v>
      </c>
      <c r="AI515" s="105">
        <f>Infrastructure!AI1627</f>
        <v>0</v>
      </c>
    </row>
    <row r="516" spans="2:35" outlineLevel="1" x14ac:dyDescent="0.25">
      <c r="B516" s="556" t="str">
        <f>'Line Items'!$D$2474</f>
        <v>Exceptionals</v>
      </c>
      <c r="C516" s="556" t="str">
        <f>'Line Items'!$D$2474</f>
        <v>Exceptionals</v>
      </c>
      <c r="D516" s="139" t="str">
        <f>Infrastructure!D1628</f>
        <v>[Exceptionals (Spare) Line 3]</v>
      </c>
      <c r="E516" s="102"/>
      <c r="F516" s="140" t="str">
        <f>Infrastructure!F1628</f>
        <v>£000</v>
      </c>
      <c r="G516" s="103">
        <f>Infrastructure!G1628</f>
        <v>0</v>
      </c>
      <c r="H516" s="103">
        <f>Infrastructure!H1628</f>
        <v>0</v>
      </c>
      <c r="I516" s="103">
        <f>Infrastructure!I1628</f>
        <v>0</v>
      </c>
      <c r="J516" s="103">
        <f>Infrastructure!J1628</f>
        <v>0</v>
      </c>
      <c r="K516" s="103">
        <f>Infrastructure!K1628</f>
        <v>0</v>
      </c>
      <c r="L516" s="103">
        <f>Infrastructure!L1628</f>
        <v>0</v>
      </c>
      <c r="M516" s="103">
        <f>Infrastructure!M1628</f>
        <v>0</v>
      </c>
      <c r="N516" s="103">
        <f>Infrastructure!N1628</f>
        <v>0</v>
      </c>
      <c r="O516" s="103">
        <f>Infrastructure!O1628</f>
        <v>0</v>
      </c>
      <c r="P516" s="103">
        <f>Infrastructure!P1628</f>
        <v>0</v>
      </c>
      <c r="Q516" s="103">
        <f>Infrastructure!Q1628</f>
        <v>0</v>
      </c>
      <c r="R516" s="103">
        <f>Infrastructure!R1628</f>
        <v>0</v>
      </c>
      <c r="S516" s="103">
        <f>Infrastructure!S1628</f>
        <v>0</v>
      </c>
      <c r="T516" s="103">
        <f>Infrastructure!T1628</f>
        <v>0</v>
      </c>
      <c r="U516" s="103">
        <f>Infrastructure!U1628</f>
        <v>0</v>
      </c>
      <c r="V516" s="103">
        <f>Infrastructure!V1628</f>
        <v>0</v>
      </c>
      <c r="W516" s="103">
        <f>Infrastructure!W1628</f>
        <v>0</v>
      </c>
      <c r="X516" s="103">
        <f>Infrastructure!X1628</f>
        <v>0</v>
      </c>
      <c r="Y516" s="103">
        <f>Infrastructure!Y1628</f>
        <v>0</v>
      </c>
      <c r="Z516" s="103">
        <f>Infrastructure!Z1628</f>
        <v>0</v>
      </c>
      <c r="AA516" s="103">
        <f>Infrastructure!AA1628</f>
        <v>0</v>
      </c>
      <c r="AB516" s="103">
        <f>Infrastructure!AB1628</f>
        <v>0</v>
      </c>
      <c r="AC516" s="104">
        <f>Infrastructure!AC1628</f>
        <v>0</v>
      </c>
      <c r="AE516" s="105">
        <f>Infrastructure!AE1628</f>
        <v>0</v>
      </c>
      <c r="AG516" s="105">
        <f>Infrastructure!AG1628</f>
        <v>0</v>
      </c>
      <c r="AI516" s="105">
        <f>Infrastructure!AI1628</f>
        <v>0</v>
      </c>
    </row>
    <row r="517" spans="2:35" outlineLevel="1" x14ac:dyDescent="0.25">
      <c r="B517" s="556" t="str">
        <f>'Line Items'!$D$2474</f>
        <v>Exceptionals</v>
      </c>
      <c r="C517" s="556" t="str">
        <f>'Line Items'!$D$2474</f>
        <v>Exceptionals</v>
      </c>
      <c r="D517" s="139" t="str">
        <f>Infrastructure!D1629</f>
        <v>[Exceptionals (Spare) Line 4]</v>
      </c>
      <c r="E517" s="102"/>
      <c r="F517" s="140" t="str">
        <f>Infrastructure!F1629</f>
        <v>£000</v>
      </c>
      <c r="G517" s="103">
        <f>Infrastructure!G1629</f>
        <v>0</v>
      </c>
      <c r="H517" s="103">
        <f>Infrastructure!H1629</f>
        <v>0</v>
      </c>
      <c r="I517" s="103">
        <f>Infrastructure!I1629</f>
        <v>0</v>
      </c>
      <c r="J517" s="103">
        <f>Infrastructure!J1629</f>
        <v>0</v>
      </c>
      <c r="K517" s="103">
        <f>Infrastructure!K1629</f>
        <v>0</v>
      </c>
      <c r="L517" s="103">
        <f>Infrastructure!L1629</f>
        <v>0</v>
      </c>
      <c r="M517" s="103">
        <f>Infrastructure!M1629</f>
        <v>0</v>
      </c>
      <c r="N517" s="103">
        <f>Infrastructure!N1629</f>
        <v>0</v>
      </c>
      <c r="O517" s="103">
        <f>Infrastructure!O1629</f>
        <v>0</v>
      </c>
      <c r="P517" s="103">
        <f>Infrastructure!P1629</f>
        <v>0</v>
      </c>
      <c r="Q517" s="103">
        <f>Infrastructure!Q1629</f>
        <v>0</v>
      </c>
      <c r="R517" s="103">
        <f>Infrastructure!R1629</f>
        <v>0</v>
      </c>
      <c r="S517" s="103">
        <f>Infrastructure!S1629</f>
        <v>0</v>
      </c>
      <c r="T517" s="103">
        <f>Infrastructure!T1629</f>
        <v>0</v>
      </c>
      <c r="U517" s="103">
        <f>Infrastructure!U1629</f>
        <v>0</v>
      </c>
      <c r="V517" s="103">
        <f>Infrastructure!V1629</f>
        <v>0</v>
      </c>
      <c r="W517" s="103">
        <f>Infrastructure!W1629</f>
        <v>0</v>
      </c>
      <c r="X517" s="103">
        <f>Infrastructure!X1629</f>
        <v>0</v>
      </c>
      <c r="Y517" s="103">
        <f>Infrastructure!Y1629</f>
        <v>0</v>
      </c>
      <c r="Z517" s="103">
        <f>Infrastructure!Z1629</f>
        <v>0</v>
      </c>
      <c r="AA517" s="103">
        <f>Infrastructure!AA1629</f>
        <v>0</v>
      </c>
      <c r="AB517" s="103">
        <f>Infrastructure!AB1629</f>
        <v>0</v>
      </c>
      <c r="AC517" s="104">
        <f>Infrastructure!AC1629</f>
        <v>0</v>
      </c>
      <c r="AE517" s="105">
        <f>Infrastructure!AE1629</f>
        <v>0</v>
      </c>
      <c r="AG517" s="105">
        <f>Infrastructure!AG1629</f>
        <v>0</v>
      </c>
      <c r="AI517" s="105">
        <f>Infrastructure!AI1629</f>
        <v>0</v>
      </c>
    </row>
    <row r="518" spans="2:35" outlineLevel="1" x14ac:dyDescent="0.25">
      <c r="B518" s="556" t="str">
        <f>'Line Items'!$D$2474</f>
        <v>Exceptionals</v>
      </c>
      <c r="C518" s="556" t="str">
        <f>'Line Items'!$D$2474</f>
        <v>Exceptionals</v>
      </c>
      <c r="D518" s="111" t="str">
        <f>Infrastructure!D1630</f>
        <v>[Exceptionals (Spare) Line 5]</v>
      </c>
      <c r="E518" s="287"/>
      <c r="F518" s="150" t="str">
        <f>Infrastructure!F1630</f>
        <v>£000</v>
      </c>
      <c r="G518" s="113">
        <f>Infrastructure!G1630</f>
        <v>0</v>
      </c>
      <c r="H518" s="113">
        <f>Infrastructure!H1630</f>
        <v>0</v>
      </c>
      <c r="I518" s="113">
        <f>Infrastructure!I1630</f>
        <v>0</v>
      </c>
      <c r="J518" s="113">
        <f>Infrastructure!J1630</f>
        <v>0</v>
      </c>
      <c r="K518" s="113">
        <f>Infrastructure!K1630</f>
        <v>0</v>
      </c>
      <c r="L518" s="113">
        <f>Infrastructure!L1630</f>
        <v>0</v>
      </c>
      <c r="M518" s="113">
        <f>Infrastructure!M1630</f>
        <v>0</v>
      </c>
      <c r="N518" s="113">
        <f>Infrastructure!N1630</f>
        <v>0</v>
      </c>
      <c r="O518" s="113">
        <f>Infrastructure!O1630</f>
        <v>0</v>
      </c>
      <c r="P518" s="113">
        <f>Infrastructure!P1630</f>
        <v>0</v>
      </c>
      <c r="Q518" s="113">
        <f>Infrastructure!Q1630</f>
        <v>0</v>
      </c>
      <c r="R518" s="113">
        <f>Infrastructure!R1630</f>
        <v>0</v>
      </c>
      <c r="S518" s="113">
        <f>Infrastructure!S1630</f>
        <v>0</v>
      </c>
      <c r="T518" s="113">
        <f>Infrastructure!T1630</f>
        <v>0</v>
      </c>
      <c r="U518" s="113">
        <f>Infrastructure!U1630</f>
        <v>0</v>
      </c>
      <c r="V518" s="113">
        <f>Infrastructure!V1630</f>
        <v>0</v>
      </c>
      <c r="W518" s="113">
        <f>Infrastructure!W1630</f>
        <v>0</v>
      </c>
      <c r="X518" s="113">
        <f>Infrastructure!X1630</f>
        <v>0</v>
      </c>
      <c r="Y518" s="113">
        <f>Infrastructure!Y1630</f>
        <v>0</v>
      </c>
      <c r="Z518" s="113">
        <f>Infrastructure!Z1630</f>
        <v>0</v>
      </c>
      <c r="AA518" s="113">
        <f>Infrastructure!AA1630</f>
        <v>0</v>
      </c>
      <c r="AB518" s="113">
        <f>Infrastructure!AB1630</f>
        <v>0</v>
      </c>
      <c r="AC518" s="114">
        <f>Infrastructure!AC1630</f>
        <v>0</v>
      </c>
      <c r="AE518" s="115">
        <f>Infrastructure!AE1630</f>
        <v>0</v>
      </c>
      <c r="AG518" s="115">
        <f>Infrastructure!AG1630</f>
        <v>0</v>
      </c>
      <c r="AI518" s="115">
        <f>Infrastructure!AI1630</f>
        <v>0</v>
      </c>
    </row>
    <row r="519" spans="2:35" outlineLevel="1" x14ac:dyDescent="0.25">
      <c r="B519" s="556" t="str">
        <f>'Line Items'!$D$2475</f>
        <v>Contingencies</v>
      </c>
      <c r="C519" s="556" t="str">
        <f>'Line Items'!$D$2475</f>
        <v>Contingencies</v>
      </c>
      <c r="D519" s="139" t="str">
        <f>Infrastructure!D1637</f>
        <v>Additional Contingency Costs</v>
      </c>
      <c r="E519" s="102"/>
      <c r="F519" s="140" t="str">
        <f>Infrastructure!F1637</f>
        <v>£000</v>
      </c>
      <c r="G519" s="103">
        <f>Infrastructure!G1637</f>
        <v>0</v>
      </c>
      <c r="H519" s="103">
        <f>Infrastructure!H1637</f>
        <v>0</v>
      </c>
      <c r="I519" s="103">
        <f>Infrastructure!I1637</f>
        <v>0</v>
      </c>
      <c r="J519" s="103">
        <f>Infrastructure!J1637</f>
        <v>0</v>
      </c>
      <c r="K519" s="103">
        <f>Infrastructure!K1637</f>
        <v>0</v>
      </c>
      <c r="L519" s="103">
        <f>Infrastructure!L1637</f>
        <v>0</v>
      </c>
      <c r="M519" s="103">
        <f>Infrastructure!M1637</f>
        <v>0</v>
      </c>
      <c r="N519" s="103">
        <f>Infrastructure!N1637</f>
        <v>0</v>
      </c>
      <c r="O519" s="103">
        <f>Infrastructure!O1637</f>
        <v>0</v>
      </c>
      <c r="P519" s="103">
        <f>Infrastructure!P1637</f>
        <v>0</v>
      </c>
      <c r="Q519" s="103">
        <f>Infrastructure!Q1637</f>
        <v>0</v>
      </c>
      <c r="R519" s="103">
        <f>Infrastructure!R1637</f>
        <v>0</v>
      </c>
      <c r="S519" s="103">
        <f>Infrastructure!S1637</f>
        <v>0</v>
      </c>
      <c r="T519" s="103">
        <f>Infrastructure!T1637</f>
        <v>0</v>
      </c>
      <c r="U519" s="103">
        <f>Infrastructure!U1637</f>
        <v>0</v>
      </c>
      <c r="V519" s="103">
        <f>Infrastructure!V1637</f>
        <v>0</v>
      </c>
      <c r="W519" s="103">
        <f>Infrastructure!W1637</f>
        <v>0</v>
      </c>
      <c r="X519" s="103">
        <f>Infrastructure!X1637</f>
        <v>0</v>
      </c>
      <c r="Y519" s="103">
        <f>Infrastructure!Y1637</f>
        <v>0</v>
      </c>
      <c r="Z519" s="103">
        <f>Infrastructure!Z1637</f>
        <v>0</v>
      </c>
      <c r="AA519" s="103">
        <f>Infrastructure!AA1637</f>
        <v>0</v>
      </c>
      <c r="AB519" s="103">
        <f>Infrastructure!AB1637</f>
        <v>0</v>
      </c>
      <c r="AC519" s="104">
        <f>Infrastructure!AC1637</f>
        <v>0</v>
      </c>
      <c r="AE519" s="105">
        <f>Infrastructure!AE1637</f>
        <v>0</v>
      </c>
      <c r="AG519" s="105">
        <f>Infrastructure!AG1637</f>
        <v>0</v>
      </c>
      <c r="AI519" s="105">
        <f>Infrastructure!AI1637</f>
        <v>0</v>
      </c>
    </row>
    <row r="520" spans="2:35" outlineLevel="1" x14ac:dyDescent="0.25">
      <c r="B520" s="556" t="str">
        <f>'Line Items'!$D$2475</f>
        <v>Contingencies</v>
      </c>
      <c r="C520" s="556" t="str">
        <f>'Line Items'!$D$2475</f>
        <v>Contingencies</v>
      </c>
      <c r="D520" s="139" t="str">
        <f>Infrastructure!D1638</f>
        <v>[Contingencies (Spare) Line 2]</v>
      </c>
      <c r="E520" s="102"/>
      <c r="F520" s="140" t="str">
        <f>Infrastructure!F1638</f>
        <v>£000</v>
      </c>
      <c r="G520" s="103">
        <f>Infrastructure!G1638</f>
        <v>0</v>
      </c>
      <c r="H520" s="103">
        <f>Infrastructure!H1638</f>
        <v>0</v>
      </c>
      <c r="I520" s="103">
        <f>Infrastructure!I1638</f>
        <v>0</v>
      </c>
      <c r="J520" s="103">
        <f>Infrastructure!J1638</f>
        <v>0</v>
      </c>
      <c r="K520" s="103">
        <f>Infrastructure!K1638</f>
        <v>0</v>
      </c>
      <c r="L520" s="103">
        <f>Infrastructure!L1638</f>
        <v>0</v>
      </c>
      <c r="M520" s="103">
        <f>Infrastructure!M1638</f>
        <v>0</v>
      </c>
      <c r="N520" s="103">
        <f>Infrastructure!N1638</f>
        <v>0</v>
      </c>
      <c r="O520" s="103">
        <f>Infrastructure!O1638</f>
        <v>0</v>
      </c>
      <c r="P520" s="103">
        <f>Infrastructure!P1638</f>
        <v>0</v>
      </c>
      <c r="Q520" s="103">
        <f>Infrastructure!Q1638</f>
        <v>0</v>
      </c>
      <c r="R520" s="103">
        <f>Infrastructure!R1638</f>
        <v>0</v>
      </c>
      <c r="S520" s="103">
        <f>Infrastructure!S1638</f>
        <v>0</v>
      </c>
      <c r="T520" s="103">
        <f>Infrastructure!T1638</f>
        <v>0</v>
      </c>
      <c r="U520" s="103">
        <f>Infrastructure!U1638</f>
        <v>0</v>
      </c>
      <c r="V520" s="103">
        <f>Infrastructure!V1638</f>
        <v>0</v>
      </c>
      <c r="W520" s="103">
        <f>Infrastructure!W1638</f>
        <v>0</v>
      </c>
      <c r="X520" s="103">
        <f>Infrastructure!X1638</f>
        <v>0</v>
      </c>
      <c r="Y520" s="103">
        <f>Infrastructure!Y1638</f>
        <v>0</v>
      </c>
      <c r="Z520" s="103">
        <f>Infrastructure!Z1638</f>
        <v>0</v>
      </c>
      <c r="AA520" s="103">
        <f>Infrastructure!AA1638</f>
        <v>0</v>
      </c>
      <c r="AB520" s="103">
        <f>Infrastructure!AB1638</f>
        <v>0</v>
      </c>
      <c r="AC520" s="104">
        <f>Infrastructure!AC1638</f>
        <v>0</v>
      </c>
      <c r="AE520" s="105">
        <f>Infrastructure!AE1638</f>
        <v>0</v>
      </c>
      <c r="AG520" s="105">
        <f>Infrastructure!AG1638</f>
        <v>0</v>
      </c>
      <c r="AI520" s="105">
        <f>Infrastructure!AI1638</f>
        <v>0</v>
      </c>
    </row>
    <row r="521" spans="2:35" outlineLevel="1" x14ac:dyDescent="0.25">
      <c r="B521" s="556" t="str">
        <f>'Line Items'!$D$2475</f>
        <v>Contingencies</v>
      </c>
      <c r="C521" s="556" t="str">
        <f>'Line Items'!$D$2475</f>
        <v>Contingencies</v>
      </c>
      <c r="D521" s="139" t="str">
        <f>Infrastructure!D1639</f>
        <v>[Contingencies (Spare) Line 3]</v>
      </c>
      <c r="E521" s="102"/>
      <c r="F521" s="140" t="str">
        <f>Infrastructure!F1639</f>
        <v>£000</v>
      </c>
      <c r="G521" s="103">
        <f>Infrastructure!G1639</f>
        <v>0</v>
      </c>
      <c r="H521" s="103">
        <f>Infrastructure!H1639</f>
        <v>0</v>
      </c>
      <c r="I521" s="103">
        <f>Infrastructure!I1639</f>
        <v>0</v>
      </c>
      <c r="J521" s="103">
        <f>Infrastructure!J1639</f>
        <v>0</v>
      </c>
      <c r="K521" s="103">
        <f>Infrastructure!K1639</f>
        <v>0</v>
      </c>
      <c r="L521" s="103">
        <f>Infrastructure!L1639</f>
        <v>0</v>
      </c>
      <c r="M521" s="103">
        <f>Infrastructure!M1639</f>
        <v>0</v>
      </c>
      <c r="N521" s="103">
        <f>Infrastructure!N1639</f>
        <v>0</v>
      </c>
      <c r="O521" s="103">
        <f>Infrastructure!O1639</f>
        <v>0</v>
      </c>
      <c r="P521" s="103">
        <f>Infrastructure!P1639</f>
        <v>0</v>
      </c>
      <c r="Q521" s="103">
        <f>Infrastructure!Q1639</f>
        <v>0</v>
      </c>
      <c r="R521" s="103">
        <f>Infrastructure!R1639</f>
        <v>0</v>
      </c>
      <c r="S521" s="103">
        <f>Infrastructure!S1639</f>
        <v>0</v>
      </c>
      <c r="T521" s="103">
        <f>Infrastructure!T1639</f>
        <v>0</v>
      </c>
      <c r="U521" s="103">
        <f>Infrastructure!U1639</f>
        <v>0</v>
      </c>
      <c r="V521" s="103">
        <f>Infrastructure!V1639</f>
        <v>0</v>
      </c>
      <c r="W521" s="103">
        <f>Infrastructure!W1639</f>
        <v>0</v>
      </c>
      <c r="X521" s="103">
        <f>Infrastructure!X1639</f>
        <v>0</v>
      </c>
      <c r="Y521" s="103">
        <f>Infrastructure!Y1639</f>
        <v>0</v>
      </c>
      <c r="Z521" s="103">
        <f>Infrastructure!Z1639</f>
        <v>0</v>
      </c>
      <c r="AA521" s="103">
        <f>Infrastructure!AA1639</f>
        <v>0</v>
      </c>
      <c r="AB521" s="103">
        <f>Infrastructure!AB1639</f>
        <v>0</v>
      </c>
      <c r="AC521" s="104">
        <f>Infrastructure!AC1639</f>
        <v>0</v>
      </c>
      <c r="AE521" s="105">
        <f>Infrastructure!AE1639</f>
        <v>0</v>
      </c>
      <c r="AG521" s="105">
        <f>Infrastructure!AG1639</f>
        <v>0</v>
      </c>
      <c r="AI521" s="105">
        <f>Infrastructure!AI1639</f>
        <v>0</v>
      </c>
    </row>
    <row r="522" spans="2:35" outlineLevel="1" x14ac:dyDescent="0.25">
      <c r="B522" s="556" t="str">
        <f>'Line Items'!$D$2475</f>
        <v>Contingencies</v>
      </c>
      <c r="C522" s="556" t="str">
        <f>'Line Items'!$D$2475</f>
        <v>Contingencies</v>
      </c>
      <c r="D522" s="139" t="str">
        <f>Infrastructure!D1640</f>
        <v>[Contingencies (Spare) Line 4]</v>
      </c>
      <c r="E522" s="102"/>
      <c r="F522" s="140" t="str">
        <f>Infrastructure!F1640</f>
        <v>£000</v>
      </c>
      <c r="G522" s="103">
        <f>Infrastructure!G1640</f>
        <v>0</v>
      </c>
      <c r="H522" s="103">
        <f>Infrastructure!H1640</f>
        <v>0</v>
      </c>
      <c r="I522" s="103">
        <f>Infrastructure!I1640</f>
        <v>0</v>
      </c>
      <c r="J522" s="103">
        <f>Infrastructure!J1640</f>
        <v>0</v>
      </c>
      <c r="K522" s="103">
        <f>Infrastructure!K1640</f>
        <v>0</v>
      </c>
      <c r="L522" s="103">
        <f>Infrastructure!L1640</f>
        <v>0</v>
      </c>
      <c r="M522" s="103">
        <f>Infrastructure!M1640</f>
        <v>0</v>
      </c>
      <c r="N522" s="103">
        <f>Infrastructure!N1640</f>
        <v>0</v>
      </c>
      <c r="O522" s="103">
        <f>Infrastructure!O1640</f>
        <v>0</v>
      </c>
      <c r="P522" s="103">
        <f>Infrastructure!P1640</f>
        <v>0</v>
      </c>
      <c r="Q522" s="103">
        <f>Infrastructure!Q1640</f>
        <v>0</v>
      </c>
      <c r="R522" s="103">
        <f>Infrastructure!R1640</f>
        <v>0</v>
      </c>
      <c r="S522" s="103">
        <f>Infrastructure!S1640</f>
        <v>0</v>
      </c>
      <c r="T522" s="103">
        <f>Infrastructure!T1640</f>
        <v>0</v>
      </c>
      <c r="U522" s="103">
        <f>Infrastructure!U1640</f>
        <v>0</v>
      </c>
      <c r="V522" s="103">
        <f>Infrastructure!V1640</f>
        <v>0</v>
      </c>
      <c r="W522" s="103">
        <f>Infrastructure!W1640</f>
        <v>0</v>
      </c>
      <c r="X522" s="103">
        <f>Infrastructure!X1640</f>
        <v>0</v>
      </c>
      <c r="Y522" s="103">
        <f>Infrastructure!Y1640</f>
        <v>0</v>
      </c>
      <c r="Z522" s="103">
        <f>Infrastructure!Z1640</f>
        <v>0</v>
      </c>
      <c r="AA522" s="103">
        <f>Infrastructure!AA1640</f>
        <v>0</v>
      </c>
      <c r="AB522" s="103">
        <f>Infrastructure!AB1640</f>
        <v>0</v>
      </c>
      <c r="AC522" s="104">
        <f>Infrastructure!AC1640</f>
        <v>0</v>
      </c>
      <c r="AE522" s="105">
        <f>Infrastructure!AE1640</f>
        <v>0</v>
      </c>
      <c r="AG522" s="105">
        <f>Infrastructure!AG1640</f>
        <v>0</v>
      </c>
      <c r="AI522" s="105">
        <f>Infrastructure!AI1640</f>
        <v>0</v>
      </c>
    </row>
    <row r="523" spans="2:35" outlineLevel="1" x14ac:dyDescent="0.25">
      <c r="B523" s="556" t="str">
        <f>'Line Items'!$D$2475</f>
        <v>Contingencies</v>
      </c>
      <c r="C523" s="556" t="str">
        <f>'Line Items'!$D$2475</f>
        <v>Contingencies</v>
      </c>
      <c r="D523" s="111" t="str">
        <f>Infrastructure!D1641</f>
        <v>[Contingencies (Spare) Line 5]</v>
      </c>
      <c r="E523" s="287"/>
      <c r="F523" s="150" t="str">
        <f>Infrastructure!F1641</f>
        <v>£000</v>
      </c>
      <c r="G523" s="113">
        <f>Infrastructure!G1641</f>
        <v>0</v>
      </c>
      <c r="H523" s="113">
        <f>Infrastructure!H1641</f>
        <v>0</v>
      </c>
      <c r="I523" s="113">
        <f>Infrastructure!I1641</f>
        <v>0</v>
      </c>
      <c r="J523" s="113">
        <f>Infrastructure!J1641</f>
        <v>0</v>
      </c>
      <c r="K523" s="113">
        <f>Infrastructure!K1641</f>
        <v>0</v>
      </c>
      <c r="L523" s="113">
        <f>Infrastructure!L1641</f>
        <v>0</v>
      </c>
      <c r="M523" s="113">
        <f>Infrastructure!M1641</f>
        <v>0</v>
      </c>
      <c r="N523" s="113">
        <f>Infrastructure!N1641</f>
        <v>0</v>
      </c>
      <c r="O523" s="113">
        <f>Infrastructure!O1641</f>
        <v>0</v>
      </c>
      <c r="P523" s="113">
        <f>Infrastructure!P1641</f>
        <v>0</v>
      </c>
      <c r="Q523" s="113">
        <f>Infrastructure!Q1641</f>
        <v>0</v>
      </c>
      <c r="R523" s="113">
        <f>Infrastructure!R1641</f>
        <v>0</v>
      </c>
      <c r="S523" s="113">
        <f>Infrastructure!S1641</f>
        <v>0</v>
      </c>
      <c r="T523" s="113">
        <f>Infrastructure!T1641</f>
        <v>0</v>
      </c>
      <c r="U523" s="113">
        <f>Infrastructure!U1641</f>
        <v>0</v>
      </c>
      <c r="V523" s="113">
        <f>Infrastructure!V1641</f>
        <v>0</v>
      </c>
      <c r="W523" s="113">
        <f>Infrastructure!W1641</f>
        <v>0</v>
      </c>
      <c r="X523" s="113">
        <f>Infrastructure!X1641</f>
        <v>0</v>
      </c>
      <c r="Y523" s="113">
        <f>Infrastructure!Y1641</f>
        <v>0</v>
      </c>
      <c r="Z523" s="113">
        <f>Infrastructure!Z1641</f>
        <v>0</v>
      </c>
      <c r="AA523" s="113">
        <f>Infrastructure!AA1641</f>
        <v>0</v>
      </c>
      <c r="AB523" s="113">
        <f>Infrastructure!AB1641</f>
        <v>0</v>
      </c>
      <c r="AC523" s="114">
        <f>Infrastructure!AC1641</f>
        <v>0</v>
      </c>
      <c r="AE523" s="115">
        <f>Infrastructure!AE1641</f>
        <v>0</v>
      </c>
      <c r="AG523" s="115">
        <f>Infrastructure!AG1641</f>
        <v>0</v>
      </c>
      <c r="AI523" s="115">
        <f>Infrastructure!AI1641</f>
        <v>0</v>
      </c>
    </row>
    <row r="524" spans="2:35" outlineLevel="1" x14ac:dyDescent="0.25"/>
    <row r="525" spans="2:35" ht="13.8" outlineLevel="1" thickBot="1" x14ac:dyDescent="0.3">
      <c r="D525" s="582" t="str">
        <f>'Line Items'!D2476</f>
        <v>Operating Profit / (Loss) After Exceptionals &amp; Contingencies</v>
      </c>
      <c r="E525" s="583"/>
      <c r="F525" s="584" t="str">
        <f>F523</f>
        <v>£000</v>
      </c>
      <c r="G525" s="585">
        <f t="shared" ref="G525:AC525" si="3">SUM(G512,G514:G523)</f>
        <v>0</v>
      </c>
      <c r="H525" s="585">
        <f t="shared" si="3"/>
        <v>0</v>
      </c>
      <c r="I525" s="585">
        <f t="shared" si="3"/>
        <v>0</v>
      </c>
      <c r="J525" s="585">
        <f t="shared" si="3"/>
        <v>0</v>
      </c>
      <c r="K525" s="585">
        <f t="shared" si="3"/>
        <v>0</v>
      </c>
      <c r="L525" s="585">
        <f t="shared" si="3"/>
        <v>0</v>
      </c>
      <c r="M525" s="585">
        <f t="shared" si="3"/>
        <v>0</v>
      </c>
      <c r="N525" s="585">
        <f t="shared" si="3"/>
        <v>0</v>
      </c>
      <c r="O525" s="585">
        <f t="shared" si="3"/>
        <v>0</v>
      </c>
      <c r="P525" s="585">
        <f t="shared" si="3"/>
        <v>0</v>
      </c>
      <c r="Q525" s="585">
        <f t="shared" si="3"/>
        <v>0</v>
      </c>
      <c r="R525" s="585">
        <f t="shared" si="3"/>
        <v>0</v>
      </c>
      <c r="S525" s="585">
        <f t="shared" si="3"/>
        <v>0</v>
      </c>
      <c r="T525" s="585">
        <f t="shared" si="3"/>
        <v>0</v>
      </c>
      <c r="U525" s="585">
        <f t="shared" si="3"/>
        <v>0</v>
      </c>
      <c r="V525" s="585">
        <f t="shared" si="3"/>
        <v>0</v>
      </c>
      <c r="W525" s="585">
        <f t="shared" si="3"/>
        <v>0</v>
      </c>
      <c r="X525" s="585">
        <f t="shared" si="3"/>
        <v>0</v>
      </c>
      <c r="Y525" s="585">
        <f t="shared" si="3"/>
        <v>0</v>
      </c>
      <c r="Z525" s="585">
        <f t="shared" si="3"/>
        <v>0</v>
      </c>
      <c r="AA525" s="585">
        <f t="shared" si="3"/>
        <v>0</v>
      </c>
      <c r="AB525" s="585">
        <f t="shared" si="3"/>
        <v>0</v>
      </c>
      <c r="AC525" s="586">
        <f t="shared" si="3"/>
        <v>0</v>
      </c>
      <c r="AE525" s="595">
        <f>SUM(AE512,AE514:AE523)</f>
        <v>0</v>
      </c>
      <c r="AG525" s="595">
        <f>SUM(AG512,AG514:AG523)</f>
        <v>0</v>
      </c>
      <c r="AI525" s="595">
        <f>SUM(AI512,AI514:AI523)</f>
        <v>0</v>
      </c>
    </row>
    <row r="526" spans="2:35" ht="13.8" outlineLevel="1" thickTop="1" x14ac:dyDescent="0.25"/>
    <row r="527" spans="2:35" outlineLevel="1" x14ac:dyDescent="0.25">
      <c r="D527" s="345" t="str">
        <f>'Line Items'!D2477</f>
        <v>Interest received on cash balance</v>
      </c>
      <c r="E527" s="467"/>
      <c r="F527" s="468" t="s">
        <v>556</v>
      </c>
      <c r="G527" s="469"/>
      <c r="H527" s="469"/>
      <c r="I527" s="469"/>
      <c r="J527" s="469"/>
      <c r="K527" s="469"/>
      <c r="L527" s="469"/>
      <c r="M527" s="469"/>
      <c r="N527" s="469"/>
      <c r="O527" s="469"/>
      <c r="P527" s="469"/>
      <c r="Q527" s="469"/>
      <c r="R527" s="469"/>
      <c r="S527" s="469"/>
      <c r="T527" s="469"/>
      <c r="U527" s="469"/>
      <c r="V527" s="469"/>
      <c r="W527" s="469"/>
      <c r="X527" s="469"/>
      <c r="Y527" s="469"/>
      <c r="Z527" s="469"/>
      <c r="AA527" s="469"/>
      <c r="AB527" s="469"/>
      <c r="AC527" s="469"/>
      <c r="AE527" s="359"/>
      <c r="AG527" s="359"/>
      <c r="AI527" s="359"/>
    </row>
    <row r="528" spans="2:35" outlineLevel="1" x14ac:dyDescent="0.25">
      <c r="D528" s="139" t="str">
        <f>'Line Items'!D2478</f>
        <v>Interest paid on cash balance</v>
      </c>
      <c r="E528" s="102"/>
      <c r="F528" s="140" t="str">
        <f t="shared" ref="F528:F539" si="4">F527</f>
        <v>£000</v>
      </c>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4"/>
      <c r="AE528" s="285"/>
      <c r="AG528" s="285"/>
      <c r="AI528" s="285"/>
    </row>
    <row r="529" spans="4:35" outlineLevel="1" x14ac:dyDescent="0.25">
      <c r="D529" s="139" t="str">
        <f>'Line Items'!D2479</f>
        <v>Interest &amp; Fees paid on Commercial Debt AFC</v>
      </c>
      <c r="E529" s="102"/>
      <c r="F529" s="140" t="str">
        <f t="shared" si="4"/>
        <v>£000</v>
      </c>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4"/>
      <c r="AE529" s="285"/>
      <c r="AG529" s="285"/>
      <c r="AI529" s="285"/>
    </row>
    <row r="530" spans="4:35" outlineLevel="1" x14ac:dyDescent="0.25">
      <c r="D530" s="139" t="str">
        <f>'Line Items'!D2480</f>
        <v>Interest &amp; Fees paid on Shareholder Loan AFC (excl. PCS)</v>
      </c>
      <c r="E530" s="102"/>
      <c r="F530" s="140" t="str">
        <f t="shared" si="4"/>
        <v>£000</v>
      </c>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4"/>
      <c r="AE530" s="285"/>
      <c r="AG530" s="285"/>
      <c r="AI530" s="285"/>
    </row>
    <row r="531" spans="4:35" outlineLevel="1" x14ac:dyDescent="0.25">
      <c r="D531" s="139" t="str">
        <f>'Line Items'!D2481</f>
        <v>Interest &amp; Fees paid on Parent Company Support</v>
      </c>
      <c r="E531" s="102"/>
      <c r="F531" s="140" t="str">
        <f t="shared" si="4"/>
        <v>£000</v>
      </c>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4"/>
      <c r="AE531" s="285"/>
      <c r="AG531" s="285"/>
      <c r="AI531" s="285"/>
    </row>
    <row r="532" spans="4:35" outlineLevel="1" x14ac:dyDescent="0.25">
      <c r="D532" s="139" t="str">
        <f>'Line Items'!D2482</f>
        <v>Performance Bond Costs</v>
      </c>
      <c r="E532" s="102"/>
      <c r="F532" s="140" t="str">
        <f t="shared" si="4"/>
        <v>£000</v>
      </c>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4"/>
      <c r="AE532" s="285"/>
      <c r="AG532" s="285"/>
      <c r="AI532" s="285"/>
    </row>
    <row r="533" spans="4:35" outlineLevel="1" x14ac:dyDescent="0.25">
      <c r="D533" s="139" t="str">
        <f>'Line Items'!D2483</f>
        <v>PCS Bond Costs</v>
      </c>
      <c r="E533" s="102"/>
      <c r="F533" s="140" t="str">
        <f t="shared" si="4"/>
        <v>£000</v>
      </c>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4"/>
      <c r="AE533" s="285"/>
      <c r="AG533" s="285"/>
      <c r="AI533" s="285"/>
    </row>
    <row r="534" spans="4:35" outlineLevel="1" x14ac:dyDescent="0.25">
      <c r="D534" s="139" t="str">
        <f>'Line Items'!D2484</f>
        <v>Season Ticket Bond Costs</v>
      </c>
      <c r="E534" s="102"/>
      <c r="F534" s="140" t="str">
        <f t="shared" si="4"/>
        <v>£000</v>
      </c>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4"/>
      <c r="AE534" s="285"/>
      <c r="AG534" s="285"/>
      <c r="AI534" s="285"/>
    </row>
    <row r="535" spans="4:35" outlineLevel="1" x14ac:dyDescent="0.25">
      <c r="D535" s="139" t="str">
        <f>'Line Items'!D2485</f>
        <v>RoU Asset lease notional interest</v>
      </c>
      <c r="E535" s="102"/>
      <c r="F535" s="140" t="str">
        <f t="shared" si="4"/>
        <v>£000</v>
      </c>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4"/>
      <c r="AE535" s="285"/>
      <c r="AG535" s="285"/>
      <c r="AI535" s="285"/>
    </row>
    <row r="536" spans="4:35" outlineLevel="1" x14ac:dyDescent="0.25">
      <c r="D536" s="139" t="str">
        <f>'Line Items'!D2486</f>
        <v>[Financing Costs Line 10]</v>
      </c>
      <c r="E536" s="102"/>
      <c r="F536" s="140" t="str">
        <f t="shared" si="4"/>
        <v>£000</v>
      </c>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4"/>
      <c r="AE536" s="285"/>
      <c r="AG536" s="285"/>
      <c r="AI536" s="285"/>
    </row>
    <row r="537" spans="4:35" outlineLevel="1" x14ac:dyDescent="0.25">
      <c r="D537" s="139" t="str">
        <f>'Line Items'!D2487</f>
        <v>[Financing Costs Line 11]</v>
      </c>
      <c r="E537" s="102"/>
      <c r="F537" s="140" t="str">
        <f t="shared" si="4"/>
        <v>£000</v>
      </c>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4"/>
      <c r="AE537" s="285"/>
      <c r="AG537" s="285"/>
      <c r="AI537" s="285"/>
    </row>
    <row r="538" spans="4:35" outlineLevel="1" x14ac:dyDescent="0.25">
      <c r="D538" s="139" t="str">
        <f>'Line Items'!D2488</f>
        <v>[Financing Costs Line 12]</v>
      </c>
      <c r="E538" s="102"/>
      <c r="F538" s="140" t="str">
        <f t="shared" si="4"/>
        <v>£000</v>
      </c>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4"/>
      <c r="AE538" s="285"/>
      <c r="AG538" s="285"/>
      <c r="AI538" s="285"/>
    </row>
    <row r="539" spans="4:35" outlineLevel="1" x14ac:dyDescent="0.25">
      <c r="D539" s="111" t="str">
        <f>'Line Items'!D2489</f>
        <v>[Financing Costs Line 13]</v>
      </c>
      <c r="E539" s="287"/>
      <c r="F539" s="150" t="str">
        <f t="shared" si="4"/>
        <v>£000</v>
      </c>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c r="AE539" s="290"/>
      <c r="AG539" s="290"/>
      <c r="AI539" s="290"/>
    </row>
    <row r="540" spans="4:35" outlineLevel="1" x14ac:dyDescent="0.25"/>
    <row r="541" spans="4:35" ht="13.8" outlineLevel="1" thickBot="1" x14ac:dyDescent="0.3">
      <c r="D541" s="582" t="str">
        <f>'Line Items'!D2490</f>
        <v>Operating Profit / (Loss) After Financing Costs</v>
      </c>
      <c r="E541" s="583"/>
      <c r="F541" s="584" t="str">
        <f>F539</f>
        <v>£000</v>
      </c>
      <c r="G541" s="585">
        <f t="shared" ref="G541:AC541" si="5">SUM(G525,G527:G539)</f>
        <v>0</v>
      </c>
      <c r="H541" s="585">
        <f t="shared" si="5"/>
        <v>0</v>
      </c>
      <c r="I541" s="585">
        <f t="shared" si="5"/>
        <v>0</v>
      </c>
      <c r="J541" s="585">
        <f t="shared" si="5"/>
        <v>0</v>
      </c>
      <c r="K541" s="585">
        <f t="shared" si="5"/>
        <v>0</v>
      </c>
      <c r="L541" s="585">
        <f t="shared" si="5"/>
        <v>0</v>
      </c>
      <c r="M541" s="585">
        <f t="shared" si="5"/>
        <v>0</v>
      </c>
      <c r="N541" s="585">
        <f t="shared" si="5"/>
        <v>0</v>
      </c>
      <c r="O541" s="585">
        <f t="shared" si="5"/>
        <v>0</v>
      </c>
      <c r="P541" s="585">
        <f t="shared" si="5"/>
        <v>0</v>
      </c>
      <c r="Q541" s="585">
        <f t="shared" si="5"/>
        <v>0</v>
      </c>
      <c r="R541" s="585">
        <f t="shared" si="5"/>
        <v>0</v>
      </c>
      <c r="S541" s="585">
        <f t="shared" si="5"/>
        <v>0</v>
      </c>
      <c r="T541" s="585">
        <f t="shared" si="5"/>
        <v>0</v>
      </c>
      <c r="U541" s="585">
        <f t="shared" si="5"/>
        <v>0</v>
      </c>
      <c r="V541" s="585">
        <f t="shared" si="5"/>
        <v>0</v>
      </c>
      <c r="W541" s="585">
        <f t="shared" si="5"/>
        <v>0</v>
      </c>
      <c r="X541" s="585">
        <f t="shared" si="5"/>
        <v>0</v>
      </c>
      <c r="Y541" s="585">
        <f t="shared" si="5"/>
        <v>0</v>
      </c>
      <c r="Z541" s="585">
        <f t="shared" si="5"/>
        <v>0</v>
      </c>
      <c r="AA541" s="585">
        <f t="shared" si="5"/>
        <v>0</v>
      </c>
      <c r="AB541" s="585">
        <f t="shared" si="5"/>
        <v>0</v>
      </c>
      <c r="AC541" s="586">
        <f t="shared" si="5"/>
        <v>0</v>
      </c>
      <c r="AE541" s="595">
        <f>SUM(AE525,AE527:AE539)</f>
        <v>0</v>
      </c>
      <c r="AG541" s="595">
        <f>SUM(AG525,AG527:AG539)</f>
        <v>0</v>
      </c>
      <c r="AI541" s="595">
        <f>SUM(AI525,AI527:AI539)</f>
        <v>0</v>
      </c>
    </row>
    <row r="542" spans="4:35" ht="13.8" outlineLevel="1" thickTop="1" x14ac:dyDescent="0.25"/>
    <row r="543" spans="4:35" outlineLevel="1" x14ac:dyDescent="0.25">
      <c r="D543" s="345" t="str">
        <f>'Line Items'!D2491</f>
        <v>Financial Subsidy / (Premium)</v>
      </c>
      <c r="E543" s="467"/>
      <c r="F543" s="468" t="s">
        <v>556</v>
      </c>
      <c r="G543" s="596"/>
      <c r="H543" s="596"/>
      <c r="I543" s="596"/>
      <c r="J543" s="596"/>
      <c r="K543" s="596"/>
      <c r="L543" s="596"/>
      <c r="M543" s="596"/>
      <c r="N543" s="596"/>
      <c r="O543" s="596"/>
      <c r="P543" s="596"/>
      <c r="Q543" s="596"/>
      <c r="R543" s="596"/>
      <c r="S543" s="596"/>
      <c r="T543" s="596"/>
      <c r="U543" s="596"/>
      <c r="V543" s="596"/>
      <c r="W543" s="596"/>
      <c r="X543" s="596"/>
      <c r="Y543" s="596"/>
      <c r="Z543" s="596"/>
      <c r="AA543" s="596"/>
      <c r="AB543" s="596"/>
      <c r="AC543" s="596"/>
      <c r="AE543" s="359"/>
      <c r="AG543" s="359"/>
      <c r="AI543" s="359"/>
    </row>
    <row r="544" spans="4:35" outlineLevel="1" x14ac:dyDescent="0.25">
      <c r="D544" s="139" t="str">
        <f>'Line Items'!D2492</f>
        <v>GDP Adjustment Support/(Share) - Not Used</v>
      </c>
      <c r="E544" s="102"/>
      <c r="F544" s="140" t="str">
        <f>F543</f>
        <v>£000</v>
      </c>
      <c r="G544" s="597"/>
      <c r="H544" s="597"/>
      <c r="I544" s="597"/>
      <c r="J544" s="597"/>
      <c r="K544" s="597"/>
      <c r="L544" s="597"/>
      <c r="M544" s="597"/>
      <c r="N544" s="597"/>
      <c r="O544" s="597"/>
      <c r="P544" s="597"/>
      <c r="Q544" s="597"/>
      <c r="R544" s="597"/>
      <c r="S544" s="597"/>
      <c r="T544" s="597"/>
      <c r="U544" s="597"/>
      <c r="V544" s="597"/>
      <c r="W544" s="597"/>
      <c r="X544" s="597"/>
      <c r="Y544" s="597"/>
      <c r="Z544" s="597"/>
      <c r="AA544" s="597"/>
      <c r="AB544" s="597"/>
      <c r="AC544" s="284"/>
      <c r="AE544" s="285"/>
      <c r="AG544" s="285"/>
      <c r="AI544" s="285"/>
    </row>
    <row r="545" spans="4:35" outlineLevel="1" x14ac:dyDescent="0.25">
      <c r="D545" s="139" t="str">
        <f>'Line Items'!D2493</f>
        <v>CLE Adjustment - Not Used</v>
      </c>
      <c r="E545" s="102"/>
      <c r="F545" s="140" t="str">
        <f>F544</f>
        <v>£000</v>
      </c>
      <c r="G545" s="597"/>
      <c r="H545" s="597"/>
      <c r="I545" s="597"/>
      <c r="J545" s="597"/>
      <c r="K545" s="597"/>
      <c r="L545" s="597"/>
      <c r="M545" s="597"/>
      <c r="N545" s="597"/>
      <c r="O545" s="597"/>
      <c r="P545" s="597"/>
      <c r="Q545" s="597"/>
      <c r="R545" s="597"/>
      <c r="S545" s="597"/>
      <c r="T545" s="597"/>
      <c r="U545" s="597"/>
      <c r="V545" s="597"/>
      <c r="W545" s="597"/>
      <c r="X545" s="597"/>
      <c r="Y545" s="597"/>
      <c r="Z545" s="597"/>
      <c r="AA545" s="597"/>
      <c r="AB545" s="597"/>
      <c r="AC545" s="284"/>
      <c r="AE545" s="285"/>
      <c r="AG545" s="285"/>
      <c r="AI545" s="285"/>
    </row>
    <row r="546" spans="4:35" outlineLevel="1" x14ac:dyDescent="0.25">
      <c r="D546" s="139" t="str">
        <f>'Line Items'!D2494</f>
        <v>FRM Adjustment Support/(Share)</v>
      </c>
      <c r="E546" s="102"/>
      <c r="F546" s="140" t="str">
        <f t="shared" ref="F546" si="6">F545</f>
        <v>£000</v>
      </c>
      <c r="G546" s="597"/>
      <c r="H546" s="597"/>
      <c r="I546" s="597"/>
      <c r="J546" s="597"/>
      <c r="K546" s="597"/>
      <c r="L546" s="597"/>
      <c r="M546" s="597"/>
      <c r="N546" s="597"/>
      <c r="O546" s="597"/>
      <c r="P546" s="597"/>
      <c r="Q546" s="597"/>
      <c r="R546" s="597"/>
      <c r="S546" s="597"/>
      <c r="T546" s="597"/>
      <c r="U546" s="597"/>
      <c r="V546" s="597"/>
      <c r="W546" s="597"/>
      <c r="X546" s="597"/>
      <c r="Y546" s="597"/>
      <c r="Z546" s="597"/>
      <c r="AA546" s="597"/>
      <c r="AB546" s="597"/>
      <c r="AC546" s="284"/>
      <c r="AE546" s="285"/>
      <c r="AG546" s="285"/>
      <c r="AI546" s="285"/>
    </row>
    <row r="547" spans="4:35" outlineLevel="1" x14ac:dyDescent="0.25">
      <c r="D547" s="111" t="str">
        <f>'Line Items'!D2495</f>
        <v>DfT Profit Share</v>
      </c>
      <c r="E547" s="287"/>
      <c r="F547" s="150" t="str">
        <f>F545</f>
        <v>£000</v>
      </c>
      <c r="G547" s="598"/>
      <c r="H547" s="598"/>
      <c r="I547" s="598"/>
      <c r="J547" s="598"/>
      <c r="K547" s="598"/>
      <c r="L547" s="598"/>
      <c r="M547" s="598"/>
      <c r="N547" s="598"/>
      <c r="O547" s="598"/>
      <c r="P547" s="598"/>
      <c r="Q547" s="598"/>
      <c r="R547" s="598"/>
      <c r="S547" s="598"/>
      <c r="T547" s="598"/>
      <c r="U547" s="598"/>
      <c r="V547" s="598"/>
      <c r="W547" s="598"/>
      <c r="X547" s="598"/>
      <c r="Y547" s="598"/>
      <c r="Z547" s="598"/>
      <c r="AA547" s="598"/>
      <c r="AB547" s="598"/>
      <c r="AC547" s="598"/>
      <c r="AE547" s="290"/>
      <c r="AG547" s="290"/>
      <c r="AI547" s="290"/>
    </row>
    <row r="548" spans="4:35" outlineLevel="1" x14ac:dyDescent="0.25"/>
    <row r="549" spans="4:35" ht="13.8" outlineLevel="1" thickBot="1" x14ac:dyDescent="0.3">
      <c r="D549" s="582" t="str">
        <f>'Line Items'!D2496</f>
        <v>Profit / (Loss) Before Taxation</v>
      </c>
      <c r="E549" s="583"/>
      <c r="F549" s="584" t="str">
        <f>F547</f>
        <v>£000</v>
      </c>
      <c r="G549" s="585">
        <f t="shared" ref="G549:AC549" si="7">SUM(G541,G543:G547)</f>
        <v>0</v>
      </c>
      <c r="H549" s="585">
        <f t="shared" si="7"/>
        <v>0</v>
      </c>
      <c r="I549" s="585">
        <f t="shared" si="7"/>
        <v>0</v>
      </c>
      <c r="J549" s="585">
        <f t="shared" si="7"/>
        <v>0</v>
      </c>
      <c r="K549" s="585">
        <f t="shared" si="7"/>
        <v>0</v>
      </c>
      <c r="L549" s="585">
        <f t="shared" si="7"/>
        <v>0</v>
      </c>
      <c r="M549" s="585">
        <f t="shared" si="7"/>
        <v>0</v>
      </c>
      <c r="N549" s="585">
        <f t="shared" si="7"/>
        <v>0</v>
      </c>
      <c r="O549" s="585">
        <f t="shared" si="7"/>
        <v>0</v>
      </c>
      <c r="P549" s="585">
        <f t="shared" si="7"/>
        <v>0</v>
      </c>
      <c r="Q549" s="585">
        <f t="shared" si="7"/>
        <v>0</v>
      </c>
      <c r="R549" s="585">
        <f t="shared" si="7"/>
        <v>0</v>
      </c>
      <c r="S549" s="585">
        <f t="shared" si="7"/>
        <v>0</v>
      </c>
      <c r="T549" s="585">
        <f t="shared" si="7"/>
        <v>0</v>
      </c>
      <c r="U549" s="585">
        <f t="shared" si="7"/>
        <v>0</v>
      </c>
      <c r="V549" s="585">
        <f t="shared" si="7"/>
        <v>0</v>
      </c>
      <c r="W549" s="585">
        <f t="shared" si="7"/>
        <v>0</v>
      </c>
      <c r="X549" s="585">
        <f t="shared" si="7"/>
        <v>0</v>
      </c>
      <c r="Y549" s="585">
        <f t="shared" si="7"/>
        <v>0</v>
      </c>
      <c r="Z549" s="585">
        <f t="shared" si="7"/>
        <v>0</v>
      </c>
      <c r="AA549" s="585">
        <f t="shared" si="7"/>
        <v>0</v>
      </c>
      <c r="AB549" s="585">
        <f t="shared" si="7"/>
        <v>0</v>
      </c>
      <c r="AC549" s="586">
        <f t="shared" si="7"/>
        <v>0</v>
      </c>
      <c r="AE549" s="595">
        <f>SUM(AE541,AE543:AE547)</f>
        <v>0</v>
      </c>
      <c r="AG549" s="595">
        <f>SUM(AG541,AG543:AG547)</f>
        <v>0</v>
      </c>
      <c r="AI549" s="595">
        <f>SUM(AI541,AI543:AI547)</f>
        <v>0</v>
      </c>
    </row>
    <row r="550" spans="4:35" ht="13.8" outlineLevel="1" thickTop="1" x14ac:dyDescent="0.25"/>
    <row r="551" spans="4:35" outlineLevel="1" x14ac:dyDescent="0.25">
      <c r="D551" s="599" t="str">
        <f>'Line Items'!D2497</f>
        <v>Corporation Tax - Current Tax</v>
      </c>
      <c r="E551" s="600"/>
      <c r="F551" s="601" t="s">
        <v>556</v>
      </c>
      <c r="G551" s="602"/>
      <c r="H551" s="602"/>
      <c r="I551" s="602"/>
      <c r="J551" s="602"/>
      <c r="K551" s="602"/>
      <c r="L551" s="602"/>
      <c r="M551" s="602"/>
      <c r="N551" s="602"/>
      <c r="O551" s="602"/>
      <c r="P551" s="602"/>
      <c r="Q551" s="602"/>
      <c r="R551" s="602"/>
      <c r="S551" s="602"/>
      <c r="T551" s="602"/>
      <c r="U551" s="602"/>
      <c r="V551" s="602"/>
      <c r="W551" s="602"/>
      <c r="X551" s="602"/>
      <c r="Y551" s="602"/>
      <c r="Z551" s="602"/>
      <c r="AA551" s="602"/>
      <c r="AB551" s="602"/>
      <c r="AC551" s="602"/>
      <c r="AE551" s="603"/>
      <c r="AG551" s="603"/>
      <c r="AI551" s="603"/>
    </row>
    <row r="552" spans="4:35" outlineLevel="1" x14ac:dyDescent="0.25"/>
    <row r="553" spans="4:35" outlineLevel="1" x14ac:dyDescent="0.25">
      <c r="D553" s="599" t="str">
        <f>'Line Items'!D2498</f>
        <v>Deferred Tax</v>
      </c>
      <c r="E553" s="600"/>
      <c r="F553" s="601" t="s">
        <v>556</v>
      </c>
      <c r="G553" s="602"/>
      <c r="H553" s="602"/>
      <c r="I553" s="602"/>
      <c r="J553" s="602"/>
      <c r="K553" s="602"/>
      <c r="L553" s="602"/>
      <c r="M553" s="602"/>
      <c r="N553" s="602"/>
      <c r="O553" s="602"/>
      <c r="P553" s="602"/>
      <c r="Q553" s="602"/>
      <c r="R553" s="602"/>
      <c r="S553" s="602"/>
      <c r="T553" s="602"/>
      <c r="U553" s="602"/>
      <c r="V553" s="602"/>
      <c r="W553" s="602"/>
      <c r="X553" s="602"/>
      <c r="Y553" s="602"/>
      <c r="Z553" s="602"/>
      <c r="AA553" s="602"/>
      <c r="AB553" s="602"/>
      <c r="AC553" s="602"/>
      <c r="AE553" s="603"/>
      <c r="AG553" s="603"/>
      <c r="AI553" s="603"/>
    </row>
    <row r="554" spans="4:35" outlineLevel="1" x14ac:dyDescent="0.25"/>
    <row r="555" spans="4:35" ht="13.8" outlineLevel="1" thickBot="1" x14ac:dyDescent="0.3">
      <c r="D555" s="582" t="str">
        <f>'Line Items'!D2499</f>
        <v>Profit / (Loss) After Taxation</v>
      </c>
      <c r="E555" s="583"/>
      <c r="F555" s="584" t="str">
        <f>F551</f>
        <v>£000</v>
      </c>
      <c r="G555" s="585">
        <f>SUM(G549,G551,G553)</f>
        <v>0</v>
      </c>
      <c r="H555" s="585">
        <f t="shared" ref="H555:AC555" si="8">SUM(H549,H551,H553)</f>
        <v>0</v>
      </c>
      <c r="I555" s="585">
        <f t="shared" si="8"/>
        <v>0</v>
      </c>
      <c r="J555" s="585">
        <f t="shared" si="8"/>
        <v>0</v>
      </c>
      <c r="K555" s="585">
        <f t="shared" si="8"/>
        <v>0</v>
      </c>
      <c r="L555" s="585">
        <f t="shared" si="8"/>
        <v>0</v>
      </c>
      <c r="M555" s="585">
        <f t="shared" si="8"/>
        <v>0</v>
      </c>
      <c r="N555" s="585">
        <f t="shared" si="8"/>
        <v>0</v>
      </c>
      <c r="O555" s="585">
        <f t="shared" si="8"/>
        <v>0</v>
      </c>
      <c r="P555" s="585">
        <f t="shared" si="8"/>
        <v>0</v>
      </c>
      <c r="Q555" s="585">
        <f t="shared" si="8"/>
        <v>0</v>
      </c>
      <c r="R555" s="585">
        <f t="shared" si="8"/>
        <v>0</v>
      </c>
      <c r="S555" s="585">
        <f t="shared" si="8"/>
        <v>0</v>
      </c>
      <c r="T555" s="585">
        <f t="shared" si="8"/>
        <v>0</v>
      </c>
      <c r="U555" s="585">
        <f t="shared" si="8"/>
        <v>0</v>
      </c>
      <c r="V555" s="585">
        <f t="shared" si="8"/>
        <v>0</v>
      </c>
      <c r="W555" s="585">
        <f t="shared" si="8"/>
        <v>0</v>
      </c>
      <c r="X555" s="585">
        <f t="shared" si="8"/>
        <v>0</v>
      </c>
      <c r="Y555" s="585">
        <f t="shared" si="8"/>
        <v>0</v>
      </c>
      <c r="Z555" s="585">
        <f t="shared" si="8"/>
        <v>0</v>
      </c>
      <c r="AA555" s="585">
        <f t="shared" si="8"/>
        <v>0</v>
      </c>
      <c r="AB555" s="585">
        <f t="shared" si="8"/>
        <v>0</v>
      </c>
      <c r="AC555" s="586">
        <f t="shared" si="8"/>
        <v>0</v>
      </c>
      <c r="AE555" s="595">
        <f>SUM(AE549,AE551,AE553)</f>
        <v>0</v>
      </c>
      <c r="AG555" s="586">
        <f>SUM(AG549,AG551,AG553)</f>
        <v>0</v>
      </c>
      <c r="AI555" s="586">
        <f>SUM(AI549,AI551,AI553)</f>
        <v>0</v>
      </c>
    </row>
    <row r="556" spans="4:35" ht="13.8" outlineLevel="1" thickTop="1" x14ac:dyDescent="0.25">
      <c r="I556" s="604"/>
      <c r="J556" s="604"/>
      <c r="K556" s="604"/>
      <c r="L556" s="604"/>
      <c r="M556" s="604"/>
      <c r="N556" s="604"/>
      <c r="O556" s="604"/>
      <c r="P556" s="604"/>
      <c r="Q556" s="604"/>
      <c r="R556" s="604"/>
      <c r="S556" s="604"/>
      <c r="T556" s="604"/>
      <c r="U556" s="604"/>
      <c r="V556" s="604"/>
      <c r="W556" s="604"/>
      <c r="X556" s="604"/>
      <c r="Y556" s="604"/>
      <c r="Z556" s="604"/>
    </row>
    <row r="557" spans="4:35" outlineLevel="1" x14ac:dyDescent="0.25">
      <c r="D557" s="599" t="str">
        <f>'Line Items'!D2500</f>
        <v>Dividends</v>
      </c>
      <c r="E557" s="600"/>
      <c r="F557" s="601" t="s">
        <v>556</v>
      </c>
      <c r="G557" s="602"/>
      <c r="H557" s="602"/>
      <c r="I557" s="602"/>
      <c r="J557" s="602"/>
      <c r="K557" s="602"/>
      <c r="L557" s="602"/>
      <c r="M557" s="602"/>
      <c r="N557" s="602"/>
      <c r="O557" s="602"/>
      <c r="P557" s="602"/>
      <c r="Q557" s="602"/>
      <c r="R557" s="602"/>
      <c r="S557" s="602"/>
      <c r="T557" s="602"/>
      <c r="U557" s="602"/>
      <c r="V557" s="602"/>
      <c r="W557" s="602"/>
      <c r="X557" s="602"/>
      <c r="Y557" s="602"/>
      <c r="Z557" s="602"/>
      <c r="AA557" s="602"/>
      <c r="AB557" s="602"/>
      <c r="AC557" s="602"/>
      <c r="AE557" s="603"/>
      <c r="AG557" s="603"/>
      <c r="AI557" s="603"/>
    </row>
    <row r="558" spans="4:35" outlineLevel="1" x14ac:dyDescent="0.25"/>
    <row r="559" spans="4:35" ht="13.8" outlineLevel="1" thickBot="1" x14ac:dyDescent="0.3">
      <c r="D559" s="582" t="str">
        <f>'Line Items'!D2501</f>
        <v>Profit / (Loss)</v>
      </c>
      <c r="E559" s="583"/>
      <c r="F559" s="584" t="str">
        <f>F557</f>
        <v>£000</v>
      </c>
      <c r="G559" s="585">
        <f>SUM(G555,G557)</f>
        <v>0</v>
      </c>
      <c r="H559" s="585">
        <f t="shared" ref="H559:AC559" si="9">SUM(H555,H557)</f>
        <v>0</v>
      </c>
      <c r="I559" s="585">
        <f t="shared" si="9"/>
        <v>0</v>
      </c>
      <c r="J559" s="585">
        <f t="shared" si="9"/>
        <v>0</v>
      </c>
      <c r="K559" s="585">
        <f t="shared" si="9"/>
        <v>0</v>
      </c>
      <c r="L559" s="585">
        <f t="shared" si="9"/>
        <v>0</v>
      </c>
      <c r="M559" s="585">
        <f t="shared" si="9"/>
        <v>0</v>
      </c>
      <c r="N559" s="585">
        <f t="shared" si="9"/>
        <v>0</v>
      </c>
      <c r="O559" s="585">
        <f t="shared" si="9"/>
        <v>0</v>
      </c>
      <c r="P559" s="585">
        <f t="shared" si="9"/>
        <v>0</v>
      </c>
      <c r="Q559" s="585">
        <f t="shared" si="9"/>
        <v>0</v>
      </c>
      <c r="R559" s="585">
        <f t="shared" si="9"/>
        <v>0</v>
      </c>
      <c r="S559" s="585">
        <f t="shared" si="9"/>
        <v>0</v>
      </c>
      <c r="T559" s="585">
        <f t="shared" si="9"/>
        <v>0</v>
      </c>
      <c r="U559" s="585">
        <f t="shared" si="9"/>
        <v>0</v>
      </c>
      <c r="V559" s="585">
        <f t="shared" si="9"/>
        <v>0</v>
      </c>
      <c r="W559" s="585">
        <f t="shared" si="9"/>
        <v>0</v>
      </c>
      <c r="X559" s="585">
        <f t="shared" si="9"/>
        <v>0</v>
      </c>
      <c r="Y559" s="585">
        <f t="shared" si="9"/>
        <v>0</v>
      </c>
      <c r="Z559" s="585">
        <f t="shared" si="9"/>
        <v>0</v>
      </c>
      <c r="AA559" s="585">
        <f t="shared" si="9"/>
        <v>0</v>
      </c>
      <c r="AB559" s="585">
        <f t="shared" si="9"/>
        <v>0</v>
      </c>
      <c r="AC559" s="586">
        <f t="shared" si="9"/>
        <v>0</v>
      </c>
      <c r="AE559" s="595">
        <f>SUM(AE555,AE557)</f>
        <v>0</v>
      </c>
      <c r="AG559" s="586">
        <f>SUM(AG555,AG557)</f>
        <v>0</v>
      </c>
      <c r="AI559" s="586">
        <f>SUM(AI555,AI557)</f>
        <v>0</v>
      </c>
    </row>
    <row r="560" spans="4:35" ht="13.8" outlineLevel="1" thickTop="1" x14ac:dyDescent="0.25">
      <c r="I560" s="605"/>
      <c r="J560" s="605"/>
      <c r="K560" s="605"/>
      <c r="L560" s="605"/>
      <c r="M560" s="605"/>
      <c r="N560" s="605"/>
      <c r="O560" s="605"/>
      <c r="P560" s="605"/>
      <c r="Q560" s="605"/>
      <c r="R560" s="605"/>
      <c r="S560" s="605"/>
      <c r="T560" s="605"/>
      <c r="U560" s="605"/>
      <c r="V560" s="605"/>
      <c r="W560" s="605"/>
      <c r="X560" s="605"/>
      <c r="Y560" s="605"/>
      <c r="Z560" s="605"/>
    </row>
    <row r="561" spans="2:35" ht="13.8" outlineLevel="1" thickBot="1" x14ac:dyDescent="0.3">
      <c r="D561" s="582" t="str">
        <f>'Line Items'!D2502</f>
        <v>Retained Profit / (Loss)</v>
      </c>
      <c r="E561" s="583"/>
      <c r="F561" s="584" t="str">
        <f>F559</f>
        <v>£000</v>
      </c>
      <c r="G561" s="606"/>
      <c r="H561" s="606"/>
      <c r="I561" s="606"/>
      <c r="J561" s="606"/>
      <c r="K561" s="606"/>
      <c r="L561" s="606"/>
      <c r="M561" s="606"/>
      <c r="N561" s="606"/>
      <c r="O561" s="606"/>
      <c r="P561" s="606"/>
      <c r="Q561" s="606"/>
      <c r="R561" s="606"/>
      <c r="S561" s="606"/>
      <c r="T561" s="606"/>
      <c r="U561" s="606"/>
      <c r="V561" s="606"/>
      <c r="W561" s="606"/>
      <c r="X561" s="606"/>
      <c r="Y561" s="606"/>
      <c r="Z561" s="606"/>
      <c r="AA561" s="606"/>
      <c r="AB561" s="606"/>
      <c r="AC561" s="606"/>
      <c r="AE561" s="607"/>
      <c r="AG561" s="607"/>
      <c r="AI561" s="607"/>
    </row>
    <row r="562" spans="2:35" ht="13.8" thickTop="1" x14ac:dyDescent="0.25"/>
    <row r="563" spans="2:35" ht="16.8" x14ac:dyDescent="0.3">
      <c r="B563" s="7" t="s">
        <v>21</v>
      </c>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E563" s="7"/>
      <c r="AG563" s="7"/>
      <c r="AI563" s="7"/>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48" fitToHeight="99" orientation="landscape" r:id="rId1"/>
  <rowBreaks count="5" manualBreakCount="5">
    <brk id="96" max="16383" man="1"/>
    <brk id="172" min="1" max="34" man="1"/>
    <brk id="273" min="1" max="34" man="1"/>
    <brk id="383" min="1" max="34" man="1"/>
    <brk id="471" min="1" max="3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outlinePr summaryBelow="0"/>
    <pageSetUpPr fitToPage="1"/>
  </sheetPr>
  <dimension ref="B2:G52"/>
  <sheetViews>
    <sheetView showGridLines="0" zoomScale="75" zoomScaleNormal="75" zoomScaleSheetLayoutView="85" workbookViewId="0">
      <pane ySplit="9" topLeftCell="A10" activePane="bottomLeft" state="frozen"/>
      <selection pane="bottomLeft"/>
    </sheetView>
  </sheetViews>
  <sheetFormatPr defaultColWidth="9" defaultRowHeight="13.2" outlineLevelRow="1" x14ac:dyDescent="0.25"/>
  <cols>
    <col min="1" max="1" width="2.875" style="2" customWidth="1"/>
    <col min="2" max="4" width="3" style="2" customWidth="1"/>
    <col min="5" max="5" width="10" style="2" customWidth="1"/>
    <col min="6" max="6" width="66" style="2" customWidth="1"/>
    <col min="7" max="7" width="117.375" style="2" customWidth="1"/>
    <col min="8" max="16384" width="9" style="2"/>
  </cols>
  <sheetData>
    <row r="2" spans="2:7" x14ac:dyDescent="0.25">
      <c r="B2" s="5" t="s">
        <v>0</v>
      </c>
      <c r="C2" s="3"/>
      <c r="D2" s="3"/>
      <c r="E2" s="3"/>
      <c r="F2" s="3" t="str">
        <f>Owner</f>
        <v>[Bidder Name]</v>
      </c>
      <c r="G2" s="3"/>
    </row>
    <row r="3" spans="2:7" x14ac:dyDescent="0.25">
      <c r="B3" s="5" t="s">
        <v>1</v>
      </c>
      <c r="C3" s="3"/>
      <c r="D3" s="3"/>
      <c r="E3" s="3"/>
      <c r="F3" s="3" t="str">
        <f>Project</f>
        <v>East Midlands Rail Franchise</v>
      </c>
      <c r="G3" s="3"/>
    </row>
    <row r="4" spans="2:7" x14ac:dyDescent="0.25">
      <c r="B4" s="5" t="s">
        <v>2</v>
      </c>
      <c r="C4" s="3"/>
      <c r="D4" s="3"/>
      <c r="E4" s="3"/>
      <c r="F4" s="3" t="str">
        <f ca="1">MID(CELL("filename",$A$1),FIND("]",CELL("filename",$A$1))+1,99)</f>
        <v>Template Cover</v>
      </c>
      <c r="G4" s="3"/>
    </row>
    <row r="5" spans="2:7" x14ac:dyDescent="0.25">
      <c r="B5" s="5" t="s">
        <v>3</v>
      </c>
      <c r="C5" s="3"/>
      <c r="D5" s="3"/>
      <c r="E5" s="3"/>
      <c r="F5" s="3">
        <f>Version</f>
        <v>2</v>
      </c>
      <c r="G5" s="3"/>
    </row>
    <row r="6" spans="2:7" x14ac:dyDescent="0.25">
      <c r="B6" s="5" t="s">
        <v>4</v>
      </c>
      <c r="C6" s="6"/>
      <c r="D6" s="6"/>
      <c r="E6" s="6"/>
      <c r="F6" s="6">
        <f ca="1">TODAY()</f>
        <v>43257</v>
      </c>
      <c r="G6" s="6"/>
    </row>
    <row r="7" spans="2:7" x14ac:dyDescent="0.25">
      <c r="B7" s="5" t="s">
        <v>5</v>
      </c>
      <c r="C7" s="3"/>
      <c r="D7" s="3"/>
      <c r="E7" s="3"/>
      <c r="F7" s="3" t="str">
        <f ca="1">LEFT(CELL("FILENAME",$A$1),FIND("]",CELL("FILENAME",$A$1)))</f>
        <v>C:\Users\Standalone\Downloads\[Attachment C - Financial Templates.xlsx]</v>
      </c>
      <c r="G7" s="3"/>
    </row>
    <row r="10" spans="2:7" ht="16.8" x14ac:dyDescent="0.3">
      <c r="B10" s="7" t="s">
        <v>6</v>
      </c>
      <c r="C10" s="7"/>
      <c r="D10" s="7"/>
      <c r="E10" s="7"/>
      <c r="F10" s="7"/>
      <c r="G10" s="7"/>
    </row>
    <row r="11" spans="2:7" outlineLevel="1" x14ac:dyDescent="0.25"/>
    <row r="12" spans="2:7" outlineLevel="1" x14ac:dyDescent="0.25">
      <c r="E12" s="8" t="str">
        <f>B2</f>
        <v>Owner:</v>
      </c>
      <c r="F12" s="9" t="s">
        <v>7</v>
      </c>
      <c r="G12" s="10"/>
    </row>
    <row r="13" spans="2:7" outlineLevel="1" x14ac:dyDescent="0.25">
      <c r="E13" s="11" t="str">
        <f>B3</f>
        <v>Project:</v>
      </c>
      <c r="F13" s="12" t="s">
        <v>8</v>
      </c>
      <c r="G13" s="13"/>
    </row>
    <row r="14" spans="2:7" outlineLevel="1" x14ac:dyDescent="0.25">
      <c r="E14" s="14" t="str">
        <f>B5</f>
        <v>Version:</v>
      </c>
      <c r="F14" s="15">
        <v>2</v>
      </c>
      <c r="G14" s="16"/>
    </row>
    <row r="15" spans="2:7" collapsed="1" x14ac:dyDescent="0.25"/>
    <row r="17" spans="2:7" ht="16.8" x14ac:dyDescent="0.3">
      <c r="B17" s="7" t="s">
        <v>9</v>
      </c>
      <c r="C17" s="7"/>
      <c r="D17" s="7"/>
      <c r="E17" s="7"/>
      <c r="F17" s="7"/>
      <c r="G17" s="7"/>
    </row>
    <row r="18" spans="2:7" outlineLevel="1" x14ac:dyDescent="0.25"/>
    <row r="19" spans="2:7" ht="16.8" outlineLevel="1" x14ac:dyDescent="0.3">
      <c r="F19" s="7" t="s">
        <v>10</v>
      </c>
      <c r="G19" s="7"/>
    </row>
    <row r="20" spans="2:7" ht="14.4" outlineLevel="1" x14ac:dyDescent="0.25">
      <c r="F20" s="17" t="s">
        <v>11</v>
      </c>
      <c r="G20" s="17"/>
    </row>
    <row r="21" spans="2:7" ht="12.75" customHeight="1" outlineLevel="1" x14ac:dyDescent="0.25">
      <c r="F21" s="18" t="s">
        <v>12</v>
      </c>
      <c r="G21" s="19"/>
    </row>
    <row r="22" spans="2:7" outlineLevel="1" x14ac:dyDescent="0.25">
      <c r="F22" s="20" t="s">
        <v>13</v>
      </c>
      <c r="G22" s="21"/>
    </row>
    <row r="23" spans="2:7" outlineLevel="1" x14ac:dyDescent="0.25">
      <c r="F23" s="22" t="s">
        <v>14</v>
      </c>
      <c r="G23" s="23"/>
    </row>
    <row r="24" spans="2:7" outlineLevel="1" x14ac:dyDescent="0.25">
      <c r="F24" s="24" t="s">
        <v>15</v>
      </c>
      <c r="G24" s="25"/>
    </row>
    <row r="25" spans="2:7" outlineLevel="1" x14ac:dyDescent="0.25">
      <c r="F25" s="26"/>
      <c r="G25" s="27"/>
    </row>
    <row r="26" spans="2:7" outlineLevel="1" x14ac:dyDescent="0.25">
      <c r="F26" s="22"/>
      <c r="G26" s="23"/>
    </row>
    <row r="27" spans="2:7" outlineLevel="1" x14ac:dyDescent="0.25">
      <c r="F27" s="22"/>
      <c r="G27" s="23"/>
    </row>
    <row r="28" spans="2:7" ht="11.25" customHeight="1" outlineLevel="1" x14ac:dyDescent="0.25">
      <c r="F28" s="1290" t="s">
        <v>16</v>
      </c>
      <c r="G28" s="1291"/>
    </row>
    <row r="29" spans="2:7" outlineLevel="1" x14ac:dyDescent="0.25">
      <c r="F29" s="22"/>
      <c r="G29" s="23"/>
    </row>
    <row r="30" spans="2:7" outlineLevel="1" x14ac:dyDescent="0.25">
      <c r="F30" s="22"/>
      <c r="G30" s="23"/>
    </row>
    <row r="31" spans="2:7" outlineLevel="1" x14ac:dyDescent="0.25">
      <c r="F31" s="22"/>
      <c r="G31" s="23"/>
    </row>
    <row r="32" spans="2:7" outlineLevel="1" x14ac:dyDescent="0.25">
      <c r="F32" s="22"/>
      <c r="G32" s="23"/>
    </row>
    <row r="33" spans="2:7" outlineLevel="1" x14ac:dyDescent="0.25">
      <c r="F33" s="22"/>
      <c r="G33" s="23"/>
    </row>
    <row r="34" spans="2:7" outlineLevel="1" x14ac:dyDescent="0.25">
      <c r="F34" s="28"/>
      <c r="G34" s="29"/>
    </row>
    <row r="35" spans="2:7" collapsed="1" x14ac:dyDescent="0.25"/>
    <row r="37" spans="2:7" s="30" customFormat="1" ht="16.8" x14ac:dyDescent="0.3">
      <c r="B37" s="7" t="s">
        <v>17</v>
      </c>
      <c r="C37" s="7"/>
      <c r="D37" s="7"/>
      <c r="E37" s="7"/>
      <c r="F37" s="7"/>
      <c r="G37" s="7"/>
    </row>
    <row r="38" spans="2:7" s="30" customFormat="1" ht="11.4" x14ac:dyDescent="0.2"/>
    <row r="39" spans="2:7" s="30" customFormat="1" ht="15" customHeight="1" outlineLevel="1" x14ac:dyDescent="0.2">
      <c r="E39" s="31" t="s">
        <v>18</v>
      </c>
      <c r="F39" s="32" t="s">
        <v>19</v>
      </c>
      <c r="G39" s="32" t="s">
        <v>20</v>
      </c>
    </row>
    <row r="40" spans="2:7" s="30" customFormat="1" ht="15" customHeight="1" outlineLevel="1" x14ac:dyDescent="0.2">
      <c r="E40" s="33" t="s">
        <v>901</v>
      </c>
      <c r="F40" s="34" t="s">
        <v>902</v>
      </c>
      <c r="G40" s="34"/>
    </row>
    <row r="41" spans="2:7" s="30" customFormat="1" ht="11.4" outlineLevel="1" x14ac:dyDescent="0.2">
      <c r="E41" s="35" t="s">
        <v>1345</v>
      </c>
      <c r="F41" s="36" t="s">
        <v>1344</v>
      </c>
      <c r="G41" s="36" t="s">
        <v>903</v>
      </c>
    </row>
    <row r="42" spans="2:7" s="30" customFormat="1" ht="11.4" outlineLevel="1" x14ac:dyDescent="0.2">
      <c r="E42" s="35"/>
      <c r="F42" s="36"/>
      <c r="G42" s="36"/>
    </row>
    <row r="43" spans="2:7" s="30" customFormat="1" ht="11.4" outlineLevel="1" x14ac:dyDescent="0.2">
      <c r="E43" s="35"/>
      <c r="F43" s="36"/>
      <c r="G43" s="36"/>
    </row>
    <row r="44" spans="2:7" s="30" customFormat="1" ht="15" customHeight="1" outlineLevel="1" x14ac:dyDescent="0.2">
      <c r="E44" s="35"/>
      <c r="F44" s="36"/>
      <c r="G44" s="36"/>
    </row>
    <row r="45" spans="2:7" s="30" customFormat="1" ht="11.4" outlineLevel="1" x14ac:dyDescent="0.2">
      <c r="E45" s="35"/>
      <c r="F45" s="36"/>
      <c r="G45" s="36"/>
    </row>
    <row r="46" spans="2:7" s="30" customFormat="1" ht="15" customHeight="1" outlineLevel="1" x14ac:dyDescent="0.2">
      <c r="E46" s="35"/>
      <c r="F46" s="36"/>
      <c r="G46" s="36"/>
    </row>
    <row r="47" spans="2:7" s="30" customFormat="1" ht="15" customHeight="1" outlineLevel="1" x14ac:dyDescent="0.2">
      <c r="E47" s="35"/>
      <c r="F47" s="36"/>
      <c r="G47" s="36"/>
    </row>
    <row r="48" spans="2:7" s="30" customFormat="1" ht="15" customHeight="1" outlineLevel="1" x14ac:dyDescent="0.2">
      <c r="E48" s="35"/>
      <c r="F48" s="36"/>
      <c r="G48" s="36"/>
    </row>
    <row r="49" spans="2:7" s="30" customFormat="1" ht="15" customHeight="1" outlineLevel="1" x14ac:dyDescent="0.2">
      <c r="E49" s="37"/>
      <c r="F49" s="38"/>
      <c r="G49" s="38"/>
    </row>
    <row r="50" spans="2:7" ht="12.75" customHeight="1" outlineLevel="1" x14ac:dyDescent="0.25"/>
    <row r="52" spans="2:7" ht="16.8" x14ac:dyDescent="0.3">
      <c r="B52" s="7" t="s">
        <v>21</v>
      </c>
      <c r="C52" s="7"/>
      <c r="D52" s="7"/>
      <c r="E52" s="7"/>
      <c r="F52" s="7"/>
      <c r="G52" s="7"/>
    </row>
  </sheetData>
  <mergeCells count="1">
    <mergeCell ref="F28:G28"/>
  </mergeCells>
  <pageMargins left="0.39370078740157483" right="0.39370078740157483" top="0.39370078740157483" bottom="0.39370078740157483" header="0.31496062992125984" footer="0.31496062992125984"/>
  <pageSetup paperSize="8" scale="97" fitToHeight="9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B2:AI115"/>
  <sheetViews>
    <sheetView showGridLines="0" zoomScale="75" zoomScaleNormal="75" zoomScaleSheetLayoutView="70" workbookViewId="0">
      <pane xSplit="6" ySplit="14" topLeftCell="G15" activePane="bottomRight" state="frozen"/>
      <selection pane="topRight"/>
      <selection pane="bottomLeft"/>
      <selection pane="bottomRight"/>
    </sheetView>
  </sheetViews>
  <sheetFormatPr defaultColWidth="9" defaultRowHeight="13.2" outlineLevelRow="1" outlineLevelCol="1" x14ac:dyDescent="0.25"/>
  <cols>
    <col min="1" max="1" width="2.875" style="2" customWidth="1"/>
    <col min="2" max="3" width="3.375" style="2" customWidth="1"/>
    <col min="4" max="4" width="12.75" style="2" customWidth="1"/>
    <col min="5" max="5" width="60.125" style="2" customWidth="1"/>
    <col min="6" max="22" width="11.375" style="2" customWidth="1"/>
    <col min="23" max="29" width="11.375" style="2" customWidth="1" outlineLevel="1"/>
    <col min="30" max="30" width="3.625" style="2" customWidth="1"/>
    <col min="31" max="31" width="11.375" style="2" customWidth="1"/>
    <col min="32" max="32" width="3.625" style="2" customWidth="1" outlineLevel="1"/>
    <col min="33" max="33" width="11.375" style="2" customWidth="1" outlineLevel="1"/>
    <col min="34" max="34" width="3.625" style="2" customWidth="1" outlineLevel="1"/>
    <col min="35" max="35" width="11.375" style="2" customWidth="1" outlineLevel="1"/>
    <col min="36" max="36" width="3.625" style="2" customWidth="1"/>
    <col min="37" max="16384" width="9" style="2"/>
  </cols>
  <sheetData>
    <row r="2" spans="2:35"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E2" s="3"/>
      <c r="AG2" s="3"/>
      <c r="AI2" s="3"/>
    </row>
    <row r="3" spans="2:35"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E3" s="3"/>
      <c r="AG3" s="3"/>
      <c r="AI3" s="3"/>
    </row>
    <row r="4" spans="2:35" x14ac:dyDescent="0.25">
      <c r="B4" s="5" t="str">
        <f>'Template Cover'!B4</f>
        <v>Sheet:</v>
      </c>
      <c r="C4" s="3"/>
      <c r="D4" s="3"/>
      <c r="E4" s="3"/>
      <c r="F4" s="3"/>
      <c r="G4" s="3" t="str">
        <f ca="1">MID(CELL("filename",$A$1),FIND("]",CELL("filename",$A$1))+1,99)</f>
        <v>P&amp;L2</v>
      </c>
      <c r="H4" s="3"/>
      <c r="I4" s="3"/>
      <c r="J4" s="3"/>
      <c r="K4" s="3"/>
      <c r="L4" s="3"/>
      <c r="M4" s="3"/>
      <c r="N4" s="3"/>
      <c r="O4" s="3"/>
      <c r="P4" s="3"/>
      <c r="Q4" s="3"/>
      <c r="R4" s="3"/>
      <c r="S4" s="3"/>
      <c r="T4" s="3"/>
      <c r="U4" s="3"/>
      <c r="V4" s="3"/>
      <c r="W4" s="3"/>
      <c r="X4" s="3"/>
      <c r="Y4" s="3"/>
      <c r="Z4" s="3"/>
      <c r="AA4" s="3"/>
      <c r="AB4" s="3"/>
      <c r="AC4" s="3"/>
      <c r="AE4" s="3"/>
      <c r="AG4" s="3"/>
      <c r="AI4" s="3"/>
    </row>
    <row r="5" spans="2:35"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E5" s="3"/>
      <c r="AG5" s="3"/>
      <c r="AI5" s="3"/>
    </row>
    <row r="6" spans="2:35"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E6" s="6"/>
      <c r="AG6" s="6"/>
      <c r="AI6" s="6"/>
    </row>
    <row r="7" spans="2:35"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E7" s="3"/>
      <c r="AG7" s="3"/>
      <c r="AI7" s="3"/>
    </row>
    <row r="9" spans="2:35" ht="22.95" customHeight="1" x14ac:dyDescent="0.25">
      <c r="D9" s="1320" t="str">
        <f>RN_Switch</f>
        <v>Nominal</v>
      </c>
      <c r="E9" s="1321"/>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row>
    <row r="10" spans="2:35" ht="39.6" x14ac:dyDescent="0.25">
      <c r="D10" s="1317" t="str">
        <f>Option_Switch</f>
        <v>Base Model</v>
      </c>
      <c r="E10" s="1318"/>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row>
    <row r="11" spans="2:35" x14ac:dyDescent="0.25">
      <c r="D11" s="1304"/>
      <c r="E11" s="1319"/>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row>
    <row r="13" spans="2:35" ht="16.8" x14ac:dyDescent="0.3">
      <c r="B13" s="7" t="s">
        <v>328</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E13" s="7"/>
      <c r="AG13" s="7"/>
      <c r="AI13" s="7"/>
    </row>
    <row r="14" spans="2:35" outlineLevel="1" x14ac:dyDescent="0.25"/>
    <row r="15" spans="2:35" outlineLevel="1" x14ac:dyDescent="0.25">
      <c r="D15" s="345" t="str">
        <f>'Line Items'!D2418</f>
        <v>Passenger Fares Revenue: 22150000: St.Pancras-Derby-Sheffield (Fast)</v>
      </c>
      <c r="E15" s="467"/>
      <c r="F15" s="347" t="s">
        <v>556</v>
      </c>
      <c r="G15" s="476">
        <f>SUMIF('P&amp;L1'!$C$15:$C$523,$D15,'P&amp;L1'!G$15:G$523)</f>
        <v>0</v>
      </c>
      <c r="H15" s="476">
        <f>SUMIF('P&amp;L1'!$C$15:$C$523,$D15,'P&amp;L1'!H$15:H$523)</f>
        <v>0</v>
      </c>
      <c r="I15" s="476">
        <f>SUMIF('P&amp;L1'!$C$15:$C$523,$D15,'P&amp;L1'!I$15:I$523)</f>
        <v>0</v>
      </c>
      <c r="J15" s="476">
        <f>SUMIF('P&amp;L1'!$C$15:$C$523,$D15,'P&amp;L1'!J$15:J$523)</f>
        <v>0</v>
      </c>
      <c r="K15" s="476">
        <f>SUMIF('P&amp;L1'!$C$15:$C$523,$D15,'P&amp;L1'!K$15:K$523)</f>
        <v>0</v>
      </c>
      <c r="L15" s="476">
        <f>SUMIF('P&amp;L1'!$C$15:$C$523,$D15,'P&amp;L1'!L$15:L$523)</f>
        <v>0</v>
      </c>
      <c r="M15" s="476">
        <f>SUMIF('P&amp;L1'!$C$15:$C$523,$D15,'P&amp;L1'!M$15:M$523)</f>
        <v>0</v>
      </c>
      <c r="N15" s="476">
        <f>SUMIF('P&amp;L1'!$C$15:$C$523,$D15,'P&amp;L1'!N$15:N$523)</f>
        <v>0</v>
      </c>
      <c r="O15" s="476">
        <f>SUMIF('P&amp;L1'!$C$15:$C$523,$D15,'P&amp;L1'!O$15:O$523)</f>
        <v>0</v>
      </c>
      <c r="P15" s="476">
        <f>SUMIF('P&amp;L1'!$C$15:$C$523,$D15,'P&amp;L1'!P$15:P$523)</f>
        <v>0</v>
      </c>
      <c r="Q15" s="476">
        <f>SUMIF('P&amp;L1'!$C$15:$C$523,$D15,'P&amp;L1'!Q$15:Q$523)</f>
        <v>0</v>
      </c>
      <c r="R15" s="476">
        <f>SUMIF('P&amp;L1'!$C$15:$C$523,$D15,'P&amp;L1'!R$15:R$523)</f>
        <v>0</v>
      </c>
      <c r="S15" s="476">
        <f>SUMIF('P&amp;L1'!$C$15:$C$523,$D15,'P&amp;L1'!S$15:S$523)</f>
        <v>0</v>
      </c>
      <c r="T15" s="476">
        <f>SUMIF('P&amp;L1'!$C$15:$C$523,$D15,'P&amp;L1'!T$15:T$523)</f>
        <v>0</v>
      </c>
      <c r="U15" s="476">
        <f>SUMIF('P&amp;L1'!$C$15:$C$523,$D15,'P&amp;L1'!U$15:U$523)</f>
        <v>0</v>
      </c>
      <c r="V15" s="476">
        <f>SUMIF('P&amp;L1'!$C$15:$C$523,$D15,'P&amp;L1'!V$15:V$523)</f>
        <v>0</v>
      </c>
      <c r="W15" s="476">
        <f>SUMIF('P&amp;L1'!$C$15:$C$523,$D15,'P&amp;L1'!W$15:W$523)</f>
        <v>0</v>
      </c>
      <c r="X15" s="476">
        <f>SUMIF('P&amp;L1'!$C$15:$C$523,$D15,'P&amp;L1'!X$15:X$523)</f>
        <v>0</v>
      </c>
      <c r="Y15" s="476">
        <f>SUMIF('P&amp;L1'!$C$15:$C$523,$D15,'P&amp;L1'!Y$15:Y$523)</f>
        <v>0</v>
      </c>
      <c r="Z15" s="476">
        <f>SUMIF('P&amp;L1'!$C$15:$C$523,$D15,'P&amp;L1'!Z$15:Z$523)</f>
        <v>0</v>
      </c>
      <c r="AA15" s="476">
        <f>SUMIF('P&amp;L1'!$C$15:$C$523,$D15,'P&amp;L1'!AA$15:AA$523)</f>
        <v>0</v>
      </c>
      <c r="AB15" s="476">
        <f>SUMIF('P&amp;L1'!$C$15:$C$523,$D15,'P&amp;L1'!AB$15:AB$523)</f>
        <v>0</v>
      </c>
      <c r="AC15" s="355">
        <f>SUMIF('P&amp;L1'!$C$15:$C$523,$D15,'P&amp;L1'!AC$15:AC$523)</f>
        <v>0</v>
      </c>
      <c r="AE15" s="357">
        <f>SUMIF('P&amp;L1'!$C$15:$C$523,$D15,'P&amp;L1'!AE$15:AE$523)</f>
        <v>0</v>
      </c>
      <c r="AG15" s="357">
        <f>SUMIF('P&amp;L1'!$C$15:$C$523,$D15,'P&amp;L1'!AG$15:AG$523)</f>
        <v>0</v>
      </c>
      <c r="AI15" s="357">
        <f>SUMIF('P&amp;L1'!$C$15:$C$523,$D15,'P&amp;L1'!AI$15:AI$523)</f>
        <v>0</v>
      </c>
    </row>
    <row r="16" spans="2:35" outlineLevel="1" x14ac:dyDescent="0.25">
      <c r="D16" s="139" t="str">
        <f>'Line Items'!D2419</f>
        <v>Passenger Fares Revenue: 22152000: St.Pancras-Derby-Sheffield (Semi Fast)</v>
      </c>
      <c r="E16" s="102"/>
      <c r="F16" s="140" t="str">
        <f t="shared" ref="F16:F39" si="0">F15</f>
        <v>£000</v>
      </c>
      <c r="G16" s="103">
        <f>SUMIF('P&amp;L1'!$C$15:$C$523,$D16,'P&amp;L1'!G$15:G$523)</f>
        <v>0</v>
      </c>
      <c r="H16" s="103">
        <f>SUMIF('P&amp;L1'!$C$15:$C$523,$D16,'P&amp;L1'!H$15:H$523)</f>
        <v>0</v>
      </c>
      <c r="I16" s="103">
        <f>SUMIF('P&amp;L1'!$C$15:$C$523,$D16,'P&amp;L1'!I$15:I$523)</f>
        <v>0</v>
      </c>
      <c r="J16" s="103">
        <f>SUMIF('P&amp;L1'!$C$15:$C$523,$D16,'P&amp;L1'!J$15:J$523)</f>
        <v>0</v>
      </c>
      <c r="K16" s="103">
        <f>SUMIF('P&amp;L1'!$C$15:$C$523,$D16,'P&amp;L1'!K$15:K$523)</f>
        <v>0</v>
      </c>
      <c r="L16" s="103">
        <f>SUMIF('P&amp;L1'!$C$15:$C$523,$D16,'P&amp;L1'!L$15:L$523)</f>
        <v>0</v>
      </c>
      <c r="M16" s="103">
        <f>SUMIF('P&amp;L1'!$C$15:$C$523,$D16,'P&amp;L1'!M$15:M$523)</f>
        <v>0</v>
      </c>
      <c r="N16" s="103">
        <f>SUMIF('P&amp;L1'!$C$15:$C$523,$D16,'P&amp;L1'!N$15:N$523)</f>
        <v>0</v>
      </c>
      <c r="O16" s="103">
        <f>SUMIF('P&amp;L1'!$C$15:$C$523,$D16,'P&amp;L1'!O$15:O$523)</f>
        <v>0</v>
      </c>
      <c r="P16" s="103">
        <f>SUMIF('P&amp;L1'!$C$15:$C$523,$D16,'P&amp;L1'!P$15:P$523)</f>
        <v>0</v>
      </c>
      <c r="Q16" s="103">
        <f>SUMIF('P&amp;L1'!$C$15:$C$523,$D16,'P&amp;L1'!Q$15:Q$523)</f>
        <v>0</v>
      </c>
      <c r="R16" s="103">
        <f>SUMIF('P&amp;L1'!$C$15:$C$523,$D16,'P&amp;L1'!R$15:R$523)</f>
        <v>0</v>
      </c>
      <c r="S16" s="103">
        <f>SUMIF('P&amp;L1'!$C$15:$C$523,$D16,'P&amp;L1'!S$15:S$523)</f>
        <v>0</v>
      </c>
      <c r="T16" s="103">
        <f>SUMIF('P&amp;L1'!$C$15:$C$523,$D16,'P&amp;L1'!T$15:T$523)</f>
        <v>0</v>
      </c>
      <c r="U16" s="103">
        <f>SUMIF('P&amp;L1'!$C$15:$C$523,$D16,'P&amp;L1'!U$15:U$523)</f>
        <v>0</v>
      </c>
      <c r="V16" s="103">
        <f>SUMIF('P&amp;L1'!$C$15:$C$523,$D16,'P&amp;L1'!V$15:V$523)</f>
        <v>0</v>
      </c>
      <c r="W16" s="103">
        <f>SUMIF('P&amp;L1'!$C$15:$C$523,$D16,'P&amp;L1'!W$15:W$523)</f>
        <v>0</v>
      </c>
      <c r="X16" s="103">
        <f>SUMIF('P&amp;L1'!$C$15:$C$523,$D16,'P&amp;L1'!X$15:X$523)</f>
        <v>0</v>
      </c>
      <c r="Y16" s="103">
        <f>SUMIF('P&amp;L1'!$C$15:$C$523,$D16,'P&amp;L1'!Y$15:Y$523)</f>
        <v>0</v>
      </c>
      <c r="Z16" s="103">
        <f>SUMIF('P&amp;L1'!$C$15:$C$523,$D16,'P&amp;L1'!Z$15:Z$523)</f>
        <v>0</v>
      </c>
      <c r="AA16" s="103">
        <f>SUMIF('P&amp;L1'!$C$15:$C$523,$D16,'P&amp;L1'!AA$15:AA$523)</f>
        <v>0</v>
      </c>
      <c r="AB16" s="103">
        <f>SUMIF('P&amp;L1'!$C$15:$C$523,$D16,'P&amp;L1'!AB$15:AB$523)</f>
        <v>0</v>
      </c>
      <c r="AC16" s="104">
        <f>SUMIF('P&amp;L1'!$C$15:$C$523,$D16,'P&amp;L1'!AC$15:AC$523)</f>
        <v>0</v>
      </c>
      <c r="AE16" s="105">
        <f>SUMIF('P&amp;L1'!$C$15:$C$523,$D16,'P&amp;L1'!AE$15:AE$523)</f>
        <v>0</v>
      </c>
      <c r="AG16" s="105">
        <f>SUMIF('P&amp;L1'!$C$15:$C$523,$D16,'P&amp;L1'!AG$15:AG$523)</f>
        <v>0</v>
      </c>
      <c r="AI16" s="105">
        <f>SUMIF('P&amp;L1'!$C$15:$C$523,$D16,'P&amp;L1'!AI$15:AI$523)</f>
        <v>0</v>
      </c>
    </row>
    <row r="17" spans="4:35" outlineLevel="1" x14ac:dyDescent="0.25">
      <c r="D17" s="139" t="str">
        <f>'Line Items'!D2420</f>
        <v>Passenger Fares Revenue: 22153000: St.Pancras-Nottingham (Fast)</v>
      </c>
      <c r="E17" s="102"/>
      <c r="F17" s="140" t="str">
        <f t="shared" si="0"/>
        <v>£000</v>
      </c>
      <c r="G17" s="103">
        <f>SUMIF('P&amp;L1'!$C$15:$C$523,$D17,'P&amp;L1'!G$15:G$523)</f>
        <v>0</v>
      </c>
      <c r="H17" s="103">
        <f>SUMIF('P&amp;L1'!$C$15:$C$523,$D17,'P&amp;L1'!H$15:H$523)</f>
        <v>0</v>
      </c>
      <c r="I17" s="103">
        <f>SUMIF('P&amp;L1'!$C$15:$C$523,$D17,'P&amp;L1'!I$15:I$523)</f>
        <v>0</v>
      </c>
      <c r="J17" s="103">
        <f>SUMIF('P&amp;L1'!$C$15:$C$523,$D17,'P&amp;L1'!J$15:J$523)</f>
        <v>0</v>
      </c>
      <c r="K17" s="103">
        <f>SUMIF('P&amp;L1'!$C$15:$C$523,$D17,'P&amp;L1'!K$15:K$523)</f>
        <v>0</v>
      </c>
      <c r="L17" s="103">
        <f>SUMIF('P&amp;L1'!$C$15:$C$523,$D17,'P&amp;L1'!L$15:L$523)</f>
        <v>0</v>
      </c>
      <c r="M17" s="103">
        <f>SUMIF('P&amp;L1'!$C$15:$C$523,$D17,'P&amp;L1'!M$15:M$523)</f>
        <v>0</v>
      </c>
      <c r="N17" s="103">
        <f>SUMIF('P&amp;L1'!$C$15:$C$523,$D17,'P&amp;L1'!N$15:N$523)</f>
        <v>0</v>
      </c>
      <c r="O17" s="103">
        <f>SUMIF('P&amp;L1'!$C$15:$C$523,$D17,'P&amp;L1'!O$15:O$523)</f>
        <v>0</v>
      </c>
      <c r="P17" s="103">
        <f>SUMIF('P&amp;L1'!$C$15:$C$523,$D17,'P&amp;L1'!P$15:P$523)</f>
        <v>0</v>
      </c>
      <c r="Q17" s="103">
        <f>SUMIF('P&amp;L1'!$C$15:$C$523,$D17,'P&amp;L1'!Q$15:Q$523)</f>
        <v>0</v>
      </c>
      <c r="R17" s="103">
        <f>SUMIF('P&amp;L1'!$C$15:$C$523,$D17,'P&amp;L1'!R$15:R$523)</f>
        <v>0</v>
      </c>
      <c r="S17" s="103">
        <f>SUMIF('P&amp;L1'!$C$15:$C$523,$D17,'P&amp;L1'!S$15:S$523)</f>
        <v>0</v>
      </c>
      <c r="T17" s="103">
        <f>SUMIF('P&amp;L1'!$C$15:$C$523,$D17,'P&amp;L1'!T$15:T$523)</f>
        <v>0</v>
      </c>
      <c r="U17" s="103">
        <f>SUMIF('P&amp;L1'!$C$15:$C$523,$D17,'P&amp;L1'!U$15:U$523)</f>
        <v>0</v>
      </c>
      <c r="V17" s="103">
        <f>SUMIF('P&amp;L1'!$C$15:$C$523,$D17,'P&amp;L1'!V$15:V$523)</f>
        <v>0</v>
      </c>
      <c r="W17" s="103">
        <f>SUMIF('P&amp;L1'!$C$15:$C$523,$D17,'P&amp;L1'!W$15:W$523)</f>
        <v>0</v>
      </c>
      <c r="X17" s="103">
        <f>SUMIF('P&amp;L1'!$C$15:$C$523,$D17,'P&amp;L1'!X$15:X$523)</f>
        <v>0</v>
      </c>
      <c r="Y17" s="103">
        <f>SUMIF('P&amp;L1'!$C$15:$C$523,$D17,'P&amp;L1'!Y$15:Y$523)</f>
        <v>0</v>
      </c>
      <c r="Z17" s="103">
        <f>SUMIF('P&amp;L1'!$C$15:$C$523,$D17,'P&amp;L1'!Z$15:Z$523)</f>
        <v>0</v>
      </c>
      <c r="AA17" s="103">
        <f>SUMIF('P&amp;L1'!$C$15:$C$523,$D17,'P&amp;L1'!AA$15:AA$523)</f>
        <v>0</v>
      </c>
      <c r="AB17" s="103">
        <f>SUMIF('P&amp;L1'!$C$15:$C$523,$D17,'P&amp;L1'!AB$15:AB$523)</f>
        <v>0</v>
      </c>
      <c r="AC17" s="104">
        <f>SUMIF('P&amp;L1'!$C$15:$C$523,$D17,'P&amp;L1'!AC$15:AC$523)</f>
        <v>0</v>
      </c>
      <c r="AE17" s="105">
        <f>SUMIF('P&amp;L1'!$C$15:$C$523,$D17,'P&amp;L1'!AE$15:AE$523)</f>
        <v>0</v>
      </c>
      <c r="AG17" s="105">
        <f>SUMIF('P&amp;L1'!$C$15:$C$523,$D17,'P&amp;L1'!AG$15:AG$523)</f>
        <v>0</v>
      </c>
      <c r="AI17" s="105">
        <f>SUMIF('P&amp;L1'!$C$15:$C$523,$D17,'P&amp;L1'!AI$15:AI$523)</f>
        <v>0</v>
      </c>
    </row>
    <row r="18" spans="4:35" outlineLevel="1" x14ac:dyDescent="0.25">
      <c r="D18" s="139" t="str">
        <f>'Line Items'!D2421</f>
        <v>Passenger Fares Revenue: 22154000: St.Pancras-Nottingham (Semi Fast)</v>
      </c>
      <c r="E18" s="102"/>
      <c r="F18" s="140" t="str">
        <f t="shared" si="0"/>
        <v>£000</v>
      </c>
      <c r="G18" s="103">
        <f>SUMIF('P&amp;L1'!$C$15:$C$523,$D18,'P&amp;L1'!G$15:G$523)</f>
        <v>0</v>
      </c>
      <c r="H18" s="103">
        <f>SUMIF('P&amp;L1'!$C$15:$C$523,$D18,'P&amp;L1'!H$15:H$523)</f>
        <v>0</v>
      </c>
      <c r="I18" s="103">
        <f>SUMIF('P&amp;L1'!$C$15:$C$523,$D18,'P&amp;L1'!I$15:I$523)</f>
        <v>0</v>
      </c>
      <c r="J18" s="103">
        <f>SUMIF('P&amp;L1'!$C$15:$C$523,$D18,'P&amp;L1'!J$15:J$523)</f>
        <v>0</v>
      </c>
      <c r="K18" s="103">
        <f>SUMIF('P&amp;L1'!$C$15:$C$523,$D18,'P&amp;L1'!K$15:K$523)</f>
        <v>0</v>
      </c>
      <c r="L18" s="103">
        <f>SUMIF('P&amp;L1'!$C$15:$C$523,$D18,'P&amp;L1'!L$15:L$523)</f>
        <v>0</v>
      </c>
      <c r="M18" s="103">
        <f>SUMIF('P&amp;L1'!$C$15:$C$523,$D18,'P&amp;L1'!M$15:M$523)</f>
        <v>0</v>
      </c>
      <c r="N18" s="103">
        <f>SUMIF('P&amp;L1'!$C$15:$C$523,$D18,'P&amp;L1'!N$15:N$523)</f>
        <v>0</v>
      </c>
      <c r="O18" s="103">
        <f>SUMIF('P&amp;L1'!$C$15:$C$523,$D18,'P&amp;L1'!O$15:O$523)</f>
        <v>0</v>
      </c>
      <c r="P18" s="103">
        <f>SUMIF('P&amp;L1'!$C$15:$C$523,$D18,'P&amp;L1'!P$15:P$523)</f>
        <v>0</v>
      </c>
      <c r="Q18" s="103">
        <f>SUMIF('P&amp;L1'!$C$15:$C$523,$D18,'P&amp;L1'!Q$15:Q$523)</f>
        <v>0</v>
      </c>
      <c r="R18" s="103">
        <f>SUMIF('P&amp;L1'!$C$15:$C$523,$D18,'P&amp;L1'!R$15:R$523)</f>
        <v>0</v>
      </c>
      <c r="S18" s="103">
        <f>SUMIF('P&amp;L1'!$C$15:$C$523,$D18,'P&amp;L1'!S$15:S$523)</f>
        <v>0</v>
      </c>
      <c r="T18" s="103">
        <f>SUMIF('P&amp;L1'!$C$15:$C$523,$D18,'P&amp;L1'!T$15:T$523)</f>
        <v>0</v>
      </c>
      <c r="U18" s="103">
        <f>SUMIF('P&amp;L1'!$C$15:$C$523,$D18,'P&amp;L1'!U$15:U$523)</f>
        <v>0</v>
      </c>
      <c r="V18" s="103">
        <f>SUMIF('P&amp;L1'!$C$15:$C$523,$D18,'P&amp;L1'!V$15:V$523)</f>
        <v>0</v>
      </c>
      <c r="W18" s="103">
        <f>SUMIF('P&amp;L1'!$C$15:$C$523,$D18,'P&amp;L1'!W$15:W$523)</f>
        <v>0</v>
      </c>
      <c r="X18" s="103">
        <f>SUMIF('P&amp;L1'!$C$15:$C$523,$D18,'P&amp;L1'!X$15:X$523)</f>
        <v>0</v>
      </c>
      <c r="Y18" s="103">
        <f>SUMIF('P&amp;L1'!$C$15:$C$523,$D18,'P&amp;L1'!Y$15:Y$523)</f>
        <v>0</v>
      </c>
      <c r="Z18" s="103">
        <f>SUMIF('P&amp;L1'!$C$15:$C$523,$D18,'P&amp;L1'!Z$15:Z$523)</f>
        <v>0</v>
      </c>
      <c r="AA18" s="103">
        <f>SUMIF('P&amp;L1'!$C$15:$C$523,$D18,'P&amp;L1'!AA$15:AA$523)</f>
        <v>0</v>
      </c>
      <c r="AB18" s="103">
        <f>SUMIF('P&amp;L1'!$C$15:$C$523,$D18,'P&amp;L1'!AB$15:AB$523)</f>
        <v>0</v>
      </c>
      <c r="AC18" s="104">
        <f>SUMIF('P&amp;L1'!$C$15:$C$523,$D18,'P&amp;L1'!AC$15:AC$523)</f>
        <v>0</v>
      </c>
      <c r="AE18" s="105">
        <f>SUMIF('P&amp;L1'!$C$15:$C$523,$D18,'P&amp;L1'!AE$15:AE$523)</f>
        <v>0</v>
      </c>
      <c r="AG18" s="105">
        <f>SUMIF('P&amp;L1'!$C$15:$C$523,$D18,'P&amp;L1'!AG$15:AG$523)</f>
        <v>0</v>
      </c>
      <c r="AI18" s="105">
        <f>SUMIF('P&amp;L1'!$C$15:$C$523,$D18,'P&amp;L1'!AI$15:AI$523)</f>
        <v>0</v>
      </c>
    </row>
    <row r="19" spans="4:35" outlineLevel="1" x14ac:dyDescent="0.25">
      <c r="D19" s="139" t="str">
        <f>'Line Items'!D2422</f>
        <v>Passenger Fares Revenue: 22156000: St.Pancras-Kettering/Corby (Semi Fast)</v>
      </c>
      <c r="E19" s="102"/>
      <c r="F19" s="140" t="str">
        <f t="shared" si="0"/>
        <v>£000</v>
      </c>
      <c r="G19" s="103">
        <f>SUMIF('P&amp;L1'!$C$15:$C$523,$D19,'P&amp;L1'!G$15:G$523)</f>
        <v>0</v>
      </c>
      <c r="H19" s="103">
        <f>SUMIF('P&amp;L1'!$C$15:$C$523,$D19,'P&amp;L1'!H$15:H$523)</f>
        <v>0</v>
      </c>
      <c r="I19" s="103">
        <f>SUMIF('P&amp;L1'!$C$15:$C$523,$D19,'P&amp;L1'!I$15:I$523)</f>
        <v>0</v>
      </c>
      <c r="J19" s="103">
        <f>SUMIF('P&amp;L1'!$C$15:$C$523,$D19,'P&amp;L1'!J$15:J$523)</f>
        <v>0</v>
      </c>
      <c r="K19" s="103">
        <f>SUMIF('P&amp;L1'!$C$15:$C$523,$D19,'P&amp;L1'!K$15:K$523)</f>
        <v>0</v>
      </c>
      <c r="L19" s="103">
        <f>SUMIF('P&amp;L1'!$C$15:$C$523,$D19,'P&amp;L1'!L$15:L$523)</f>
        <v>0</v>
      </c>
      <c r="M19" s="103">
        <f>SUMIF('P&amp;L1'!$C$15:$C$523,$D19,'P&amp;L1'!M$15:M$523)</f>
        <v>0</v>
      </c>
      <c r="N19" s="103">
        <f>SUMIF('P&amp;L1'!$C$15:$C$523,$D19,'P&amp;L1'!N$15:N$523)</f>
        <v>0</v>
      </c>
      <c r="O19" s="103">
        <f>SUMIF('P&amp;L1'!$C$15:$C$523,$D19,'P&amp;L1'!O$15:O$523)</f>
        <v>0</v>
      </c>
      <c r="P19" s="103">
        <f>SUMIF('P&amp;L1'!$C$15:$C$523,$D19,'P&amp;L1'!P$15:P$523)</f>
        <v>0</v>
      </c>
      <c r="Q19" s="103">
        <f>SUMIF('P&amp;L1'!$C$15:$C$523,$D19,'P&amp;L1'!Q$15:Q$523)</f>
        <v>0</v>
      </c>
      <c r="R19" s="103">
        <f>SUMIF('P&amp;L1'!$C$15:$C$523,$D19,'P&amp;L1'!R$15:R$523)</f>
        <v>0</v>
      </c>
      <c r="S19" s="103">
        <f>SUMIF('P&amp;L1'!$C$15:$C$523,$D19,'P&amp;L1'!S$15:S$523)</f>
        <v>0</v>
      </c>
      <c r="T19" s="103">
        <f>SUMIF('P&amp;L1'!$C$15:$C$523,$D19,'P&amp;L1'!T$15:T$523)</f>
        <v>0</v>
      </c>
      <c r="U19" s="103">
        <f>SUMIF('P&amp;L1'!$C$15:$C$523,$D19,'P&amp;L1'!U$15:U$523)</f>
        <v>0</v>
      </c>
      <c r="V19" s="103">
        <f>SUMIF('P&amp;L1'!$C$15:$C$523,$D19,'P&amp;L1'!V$15:V$523)</f>
        <v>0</v>
      </c>
      <c r="W19" s="103">
        <f>SUMIF('P&amp;L1'!$C$15:$C$523,$D19,'P&amp;L1'!W$15:W$523)</f>
        <v>0</v>
      </c>
      <c r="X19" s="103">
        <f>SUMIF('P&amp;L1'!$C$15:$C$523,$D19,'P&amp;L1'!X$15:X$523)</f>
        <v>0</v>
      </c>
      <c r="Y19" s="103">
        <f>SUMIF('P&amp;L1'!$C$15:$C$523,$D19,'P&amp;L1'!Y$15:Y$523)</f>
        <v>0</v>
      </c>
      <c r="Z19" s="103">
        <f>SUMIF('P&amp;L1'!$C$15:$C$523,$D19,'P&amp;L1'!Z$15:Z$523)</f>
        <v>0</v>
      </c>
      <c r="AA19" s="103">
        <f>SUMIF('P&amp;L1'!$C$15:$C$523,$D19,'P&amp;L1'!AA$15:AA$523)</f>
        <v>0</v>
      </c>
      <c r="AB19" s="103">
        <f>SUMIF('P&amp;L1'!$C$15:$C$523,$D19,'P&amp;L1'!AB$15:AB$523)</f>
        <v>0</v>
      </c>
      <c r="AC19" s="104">
        <f>SUMIF('P&amp;L1'!$C$15:$C$523,$D19,'P&amp;L1'!AC$15:AC$523)</f>
        <v>0</v>
      </c>
      <c r="AE19" s="105">
        <f>SUMIF('P&amp;L1'!$C$15:$C$523,$D19,'P&amp;L1'!AE$15:AE$523)</f>
        <v>0</v>
      </c>
      <c r="AG19" s="105">
        <f>SUMIF('P&amp;L1'!$C$15:$C$523,$D19,'P&amp;L1'!AG$15:AG$523)</f>
        <v>0</v>
      </c>
      <c r="AI19" s="105">
        <f>SUMIF('P&amp;L1'!$C$15:$C$523,$D19,'P&amp;L1'!AI$15:AI$523)</f>
        <v>0</v>
      </c>
    </row>
    <row r="20" spans="4:35" outlineLevel="1" x14ac:dyDescent="0.25">
      <c r="D20" s="139" t="str">
        <f>'Line Items'!D2423</f>
        <v>Passenger Fares Revenue: 22269000: Liverpool - Manchester - Sheffield - Nottingham - Peterborough - Norwich</v>
      </c>
      <c r="E20" s="102"/>
      <c r="F20" s="140" t="str">
        <f t="shared" si="0"/>
        <v>£000</v>
      </c>
      <c r="G20" s="103">
        <f>SUMIF('P&amp;L1'!$C$15:$C$523,$D20,'P&amp;L1'!G$15:G$523)</f>
        <v>0</v>
      </c>
      <c r="H20" s="103">
        <f>SUMIF('P&amp;L1'!$C$15:$C$523,$D20,'P&amp;L1'!H$15:H$523)</f>
        <v>0</v>
      </c>
      <c r="I20" s="103">
        <f>SUMIF('P&amp;L1'!$C$15:$C$523,$D20,'P&amp;L1'!I$15:I$523)</f>
        <v>0</v>
      </c>
      <c r="J20" s="103">
        <f>SUMIF('P&amp;L1'!$C$15:$C$523,$D20,'P&amp;L1'!J$15:J$523)</f>
        <v>0</v>
      </c>
      <c r="K20" s="103">
        <f>SUMIF('P&amp;L1'!$C$15:$C$523,$D20,'P&amp;L1'!K$15:K$523)</f>
        <v>0</v>
      </c>
      <c r="L20" s="103">
        <f>SUMIF('P&amp;L1'!$C$15:$C$523,$D20,'P&amp;L1'!L$15:L$523)</f>
        <v>0</v>
      </c>
      <c r="M20" s="103">
        <f>SUMIF('P&amp;L1'!$C$15:$C$523,$D20,'P&amp;L1'!M$15:M$523)</f>
        <v>0</v>
      </c>
      <c r="N20" s="103">
        <f>SUMIF('P&amp;L1'!$C$15:$C$523,$D20,'P&amp;L1'!N$15:N$523)</f>
        <v>0</v>
      </c>
      <c r="O20" s="103">
        <f>SUMIF('P&amp;L1'!$C$15:$C$523,$D20,'P&amp;L1'!O$15:O$523)</f>
        <v>0</v>
      </c>
      <c r="P20" s="103">
        <f>SUMIF('P&amp;L1'!$C$15:$C$523,$D20,'P&amp;L1'!P$15:P$523)</f>
        <v>0</v>
      </c>
      <c r="Q20" s="103">
        <f>SUMIF('P&amp;L1'!$C$15:$C$523,$D20,'P&amp;L1'!Q$15:Q$523)</f>
        <v>0</v>
      </c>
      <c r="R20" s="103">
        <f>SUMIF('P&amp;L1'!$C$15:$C$523,$D20,'P&amp;L1'!R$15:R$523)</f>
        <v>0</v>
      </c>
      <c r="S20" s="103">
        <f>SUMIF('P&amp;L1'!$C$15:$C$523,$D20,'P&amp;L1'!S$15:S$523)</f>
        <v>0</v>
      </c>
      <c r="T20" s="103">
        <f>SUMIF('P&amp;L1'!$C$15:$C$523,$D20,'P&amp;L1'!T$15:T$523)</f>
        <v>0</v>
      </c>
      <c r="U20" s="103">
        <f>SUMIF('P&amp;L1'!$C$15:$C$523,$D20,'P&amp;L1'!U$15:U$523)</f>
        <v>0</v>
      </c>
      <c r="V20" s="103">
        <f>SUMIF('P&amp;L1'!$C$15:$C$523,$D20,'P&amp;L1'!V$15:V$523)</f>
        <v>0</v>
      </c>
      <c r="W20" s="103">
        <f>SUMIF('P&amp;L1'!$C$15:$C$523,$D20,'P&amp;L1'!W$15:W$523)</f>
        <v>0</v>
      </c>
      <c r="X20" s="103">
        <f>SUMIF('P&amp;L1'!$C$15:$C$523,$D20,'P&amp;L1'!X$15:X$523)</f>
        <v>0</v>
      </c>
      <c r="Y20" s="103">
        <f>SUMIF('P&amp;L1'!$C$15:$C$523,$D20,'P&amp;L1'!Y$15:Y$523)</f>
        <v>0</v>
      </c>
      <c r="Z20" s="103">
        <f>SUMIF('P&amp;L1'!$C$15:$C$523,$D20,'P&amp;L1'!Z$15:Z$523)</f>
        <v>0</v>
      </c>
      <c r="AA20" s="103">
        <f>SUMIF('P&amp;L1'!$C$15:$C$523,$D20,'P&amp;L1'!AA$15:AA$523)</f>
        <v>0</v>
      </c>
      <c r="AB20" s="103">
        <f>SUMIF('P&amp;L1'!$C$15:$C$523,$D20,'P&amp;L1'!AB$15:AB$523)</f>
        <v>0</v>
      </c>
      <c r="AC20" s="104">
        <f>SUMIF('P&amp;L1'!$C$15:$C$523,$D20,'P&amp;L1'!AC$15:AC$523)</f>
        <v>0</v>
      </c>
      <c r="AE20" s="105">
        <f>SUMIF('P&amp;L1'!$C$15:$C$523,$D20,'P&amp;L1'!AE$15:AE$523)</f>
        <v>0</v>
      </c>
      <c r="AG20" s="105">
        <f>SUMIF('P&amp;L1'!$C$15:$C$523,$D20,'P&amp;L1'!AG$15:AG$523)</f>
        <v>0</v>
      </c>
      <c r="AI20" s="105">
        <f>SUMIF('P&amp;L1'!$C$15:$C$523,$D20,'P&amp;L1'!AI$15:AI$523)</f>
        <v>0</v>
      </c>
    </row>
    <row r="21" spans="4:35" outlineLevel="1" x14ac:dyDescent="0.25">
      <c r="D21" s="139" t="str">
        <f>'Line Items'!D2424</f>
        <v>Passenger Fares Revenue: 22275000: Derby - Nottingham (Stopping)</v>
      </c>
      <c r="E21" s="102"/>
      <c r="F21" s="140" t="str">
        <f t="shared" si="0"/>
        <v>£000</v>
      </c>
      <c r="G21" s="103">
        <f>SUMIF('P&amp;L1'!$C$15:$C$523,$D21,'P&amp;L1'!G$15:G$523)</f>
        <v>0</v>
      </c>
      <c r="H21" s="103">
        <f>SUMIF('P&amp;L1'!$C$15:$C$523,$D21,'P&amp;L1'!H$15:H$523)</f>
        <v>0</v>
      </c>
      <c r="I21" s="103">
        <f>SUMIF('P&amp;L1'!$C$15:$C$523,$D21,'P&amp;L1'!I$15:I$523)</f>
        <v>0</v>
      </c>
      <c r="J21" s="103">
        <f>SUMIF('P&amp;L1'!$C$15:$C$523,$D21,'P&amp;L1'!J$15:J$523)</f>
        <v>0</v>
      </c>
      <c r="K21" s="103">
        <f>SUMIF('P&amp;L1'!$C$15:$C$523,$D21,'P&amp;L1'!K$15:K$523)</f>
        <v>0</v>
      </c>
      <c r="L21" s="103">
        <f>SUMIF('P&amp;L1'!$C$15:$C$523,$D21,'P&amp;L1'!L$15:L$523)</f>
        <v>0</v>
      </c>
      <c r="M21" s="103">
        <f>SUMIF('P&amp;L1'!$C$15:$C$523,$D21,'P&amp;L1'!M$15:M$523)</f>
        <v>0</v>
      </c>
      <c r="N21" s="103">
        <f>SUMIF('P&amp;L1'!$C$15:$C$523,$D21,'P&amp;L1'!N$15:N$523)</f>
        <v>0</v>
      </c>
      <c r="O21" s="103">
        <f>SUMIF('P&amp;L1'!$C$15:$C$523,$D21,'P&amp;L1'!O$15:O$523)</f>
        <v>0</v>
      </c>
      <c r="P21" s="103">
        <f>SUMIF('P&amp;L1'!$C$15:$C$523,$D21,'P&amp;L1'!P$15:P$523)</f>
        <v>0</v>
      </c>
      <c r="Q21" s="103">
        <f>SUMIF('P&amp;L1'!$C$15:$C$523,$D21,'P&amp;L1'!Q$15:Q$523)</f>
        <v>0</v>
      </c>
      <c r="R21" s="103">
        <f>SUMIF('P&amp;L1'!$C$15:$C$523,$D21,'P&amp;L1'!R$15:R$523)</f>
        <v>0</v>
      </c>
      <c r="S21" s="103">
        <f>SUMIF('P&amp;L1'!$C$15:$C$523,$D21,'P&amp;L1'!S$15:S$523)</f>
        <v>0</v>
      </c>
      <c r="T21" s="103">
        <f>SUMIF('P&amp;L1'!$C$15:$C$523,$D21,'P&amp;L1'!T$15:T$523)</f>
        <v>0</v>
      </c>
      <c r="U21" s="103">
        <f>SUMIF('P&amp;L1'!$C$15:$C$523,$D21,'P&amp;L1'!U$15:U$523)</f>
        <v>0</v>
      </c>
      <c r="V21" s="103">
        <f>SUMIF('P&amp;L1'!$C$15:$C$523,$D21,'P&amp;L1'!V$15:V$523)</f>
        <v>0</v>
      </c>
      <c r="W21" s="103">
        <f>SUMIF('P&amp;L1'!$C$15:$C$523,$D21,'P&amp;L1'!W$15:W$523)</f>
        <v>0</v>
      </c>
      <c r="X21" s="103">
        <f>SUMIF('P&amp;L1'!$C$15:$C$523,$D21,'P&amp;L1'!X$15:X$523)</f>
        <v>0</v>
      </c>
      <c r="Y21" s="103">
        <f>SUMIF('P&amp;L1'!$C$15:$C$523,$D21,'P&amp;L1'!Y$15:Y$523)</f>
        <v>0</v>
      </c>
      <c r="Z21" s="103">
        <f>SUMIF('P&amp;L1'!$C$15:$C$523,$D21,'P&amp;L1'!Z$15:Z$523)</f>
        <v>0</v>
      </c>
      <c r="AA21" s="103">
        <f>SUMIF('P&amp;L1'!$C$15:$C$523,$D21,'P&amp;L1'!AA$15:AA$523)</f>
        <v>0</v>
      </c>
      <c r="AB21" s="103">
        <f>SUMIF('P&amp;L1'!$C$15:$C$523,$D21,'P&amp;L1'!AB$15:AB$523)</f>
        <v>0</v>
      </c>
      <c r="AC21" s="104">
        <f>SUMIF('P&amp;L1'!$C$15:$C$523,$D21,'P&amp;L1'!AC$15:AC$523)</f>
        <v>0</v>
      </c>
      <c r="AE21" s="105">
        <f>SUMIF('P&amp;L1'!$C$15:$C$523,$D21,'P&amp;L1'!AE$15:AE$523)</f>
        <v>0</v>
      </c>
      <c r="AG21" s="105">
        <f>SUMIF('P&amp;L1'!$C$15:$C$523,$D21,'P&amp;L1'!AG$15:AG$523)</f>
        <v>0</v>
      </c>
      <c r="AI21" s="105">
        <f>SUMIF('P&amp;L1'!$C$15:$C$523,$D21,'P&amp;L1'!AI$15:AI$523)</f>
        <v>0</v>
      </c>
    </row>
    <row r="22" spans="4:35" outlineLevel="1" x14ac:dyDescent="0.25">
      <c r="D22" s="139" t="str">
        <f>'Line Items'!D2425</f>
        <v>Passenger Fares Revenue: 22277000: Nottingham - Newark - Lincoln</v>
      </c>
      <c r="E22" s="102"/>
      <c r="F22" s="140" t="str">
        <f t="shared" si="0"/>
        <v>£000</v>
      </c>
      <c r="G22" s="103">
        <f>SUMIF('P&amp;L1'!$C$15:$C$523,$D22,'P&amp;L1'!G$15:G$523)</f>
        <v>0</v>
      </c>
      <c r="H22" s="103">
        <f>SUMIF('P&amp;L1'!$C$15:$C$523,$D22,'P&amp;L1'!H$15:H$523)</f>
        <v>0</v>
      </c>
      <c r="I22" s="103">
        <f>SUMIF('P&amp;L1'!$C$15:$C$523,$D22,'P&amp;L1'!I$15:I$523)</f>
        <v>0</v>
      </c>
      <c r="J22" s="103">
        <f>SUMIF('P&amp;L1'!$C$15:$C$523,$D22,'P&amp;L1'!J$15:J$523)</f>
        <v>0</v>
      </c>
      <c r="K22" s="103">
        <f>SUMIF('P&amp;L1'!$C$15:$C$523,$D22,'P&amp;L1'!K$15:K$523)</f>
        <v>0</v>
      </c>
      <c r="L22" s="103">
        <f>SUMIF('P&amp;L1'!$C$15:$C$523,$D22,'P&amp;L1'!L$15:L$523)</f>
        <v>0</v>
      </c>
      <c r="M22" s="103">
        <f>SUMIF('P&amp;L1'!$C$15:$C$523,$D22,'P&amp;L1'!M$15:M$523)</f>
        <v>0</v>
      </c>
      <c r="N22" s="103">
        <f>SUMIF('P&amp;L1'!$C$15:$C$523,$D22,'P&amp;L1'!N$15:N$523)</f>
        <v>0</v>
      </c>
      <c r="O22" s="103">
        <f>SUMIF('P&amp;L1'!$C$15:$C$523,$D22,'P&amp;L1'!O$15:O$523)</f>
        <v>0</v>
      </c>
      <c r="P22" s="103">
        <f>SUMIF('P&amp;L1'!$C$15:$C$523,$D22,'P&amp;L1'!P$15:P$523)</f>
        <v>0</v>
      </c>
      <c r="Q22" s="103">
        <f>SUMIF('P&amp;L1'!$C$15:$C$523,$D22,'P&amp;L1'!Q$15:Q$523)</f>
        <v>0</v>
      </c>
      <c r="R22" s="103">
        <f>SUMIF('P&amp;L1'!$C$15:$C$523,$D22,'P&amp;L1'!R$15:R$523)</f>
        <v>0</v>
      </c>
      <c r="S22" s="103">
        <f>SUMIF('P&amp;L1'!$C$15:$C$523,$D22,'P&amp;L1'!S$15:S$523)</f>
        <v>0</v>
      </c>
      <c r="T22" s="103">
        <f>SUMIF('P&amp;L1'!$C$15:$C$523,$D22,'P&amp;L1'!T$15:T$523)</f>
        <v>0</v>
      </c>
      <c r="U22" s="103">
        <f>SUMIF('P&amp;L1'!$C$15:$C$523,$D22,'P&amp;L1'!U$15:U$523)</f>
        <v>0</v>
      </c>
      <c r="V22" s="103">
        <f>SUMIF('P&amp;L1'!$C$15:$C$523,$D22,'P&amp;L1'!V$15:V$523)</f>
        <v>0</v>
      </c>
      <c r="W22" s="103">
        <f>SUMIF('P&amp;L1'!$C$15:$C$523,$D22,'P&amp;L1'!W$15:W$523)</f>
        <v>0</v>
      </c>
      <c r="X22" s="103">
        <f>SUMIF('P&amp;L1'!$C$15:$C$523,$D22,'P&amp;L1'!X$15:X$523)</f>
        <v>0</v>
      </c>
      <c r="Y22" s="103">
        <f>SUMIF('P&amp;L1'!$C$15:$C$523,$D22,'P&amp;L1'!Y$15:Y$523)</f>
        <v>0</v>
      </c>
      <c r="Z22" s="103">
        <f>SUMIF('P&amp;L1'!$C$15:$C$523,$D22,'P&amp;L1'!Z$15:Z$523)</f>
        <v>0</v>
      </c>
      <c r="AA22" s="103">
        <f>SUMIF('P&amp;L1'!$C$15:$C$523,$D22,'P&amp;L1'!AA$15:AA$523)</f>
        <v>0</v>
      </c>
      <c r="AB22" s="103">
        <f>SUMIF('P&amp;L1'!$C$15:$C$523,$D22,'P&amp;L1'!AB$15:AB$523)</f>
        <v>0</v>
      </c>
      <c r="AC22" s="104">
        <f>SUMIF('P&amp;L1'!$C$15:$C$523,$D22,'P&amp;L1'!AC$15:AC$523)</f>
        <v>0</v>
      </c>
      <c r="AE22" s="105">
        <f>SUMIF('P&amp;L1'!$C$15:$C$523,$D22,'P&amp;L1'!AE$15:AE$523)</f>
        <v>0</v>
      </c>
      <c r="AG22" s="105">
        <f>SUMIF('P&amp;L1'!$C$15:$C$523,$D22,'P&amp;L1'!AG$15:AG$523)</f>
        <v>0</v>
      </c>
      <c r="AI22" s="105">
        <f>SUMIF('P&amp;L1'!$C$15:$C$523,$D22,'P&amp;L1'!AI$15:AI$523)</f>
        <v>0</v>
      </c>
    </row>
    <row r="23" spans="4:35" outlineLevel="1" x14ac:dyDescent="0.25">
      <c r="D23" s="139" t="str">
        <f>'Line Items'!D2426</f>
        <v>Passenger Fares Revenue: 22320000: Crewe - Stoke - Derby</v>
      </c>
      <c r="E23" s="102"/>
      <c r="F23" s="140" t="str">
        <f t="shared" si="0"/>
        <v>£000</v>
      </c>
      <c r="G23" s="103">
        <f>SUMIF('P&amp;L1'!$C$15:$C$523,$D23,'P&amp;L1'!G$15:G$523)</f>
        <v>0</v>
      </c>
      <c r="H23" s="103">
        <f>SUMIF('P&amp;L1'!$C$15:$C$523,$D23,'P&amp;L1'!H$15:H$523)</f>
        <v>0</v>
      </c>
      <c r="I23" s="103">
        <f>SUMIF('P&amp;L1'!$C$15:$C$523,$D23,'P&amp;L1'!I$15:I$523)</f>
        <v>0</v>
      </c>
      <c r="J23" s="103">
        <f>SUMIF('P&amp;L1'!$C$15:$C$523,$D23,'P&amp;L1'!J$15:J$523)</f>
        <v>0</v>
      </c>
      <c r="K23" s="103">
        <f>SUMIF('P&amp;L1'!$C$15:$C$523,$D23,'P&amp;L1'!K$15:K$523)</f>
        <v>0</v>
      </c>
      <c r="L23" s="103">
        <f>SUMIF('P&amp;L1'!$C$15:$C$523,$D23,'P&amp;L1'!L$15:L$523)</f>
        <v>0</v>
      </c>
      <c r="M23" s="103">
        <f>SUMIF('P&amp;L1'!$C$15:$C$523,$D23,'P&amp;L1'!M$15:M$523)</f>
        <v>0</v>
      </c>
      <c r="N23" s="103">
        <f>SUMIF('P&amp;L1'!$C$15:$C$523,$D23,'P&amp;L1'!N$15:N$523)</f>
        <v>0</v>
      </c>
      <c r="O23" s="103">
        <f>SUMIF('P&amp;L1'!$C$15:$C$523,$D23,'P&amp;L1'!O$15:O$523)</f>
        <v>0</v>
      </c>
      <c r="P23" s="103">
        <f>SUMIF('P&amp;L1'!$C$15:$C$523,$D23,'P&amp;L1'!P$15:P$523)</f>
        <v>0</v>
      </c>
      <c r="Q23" s="103">
        <f>SUMIF('P&amp;L1'!$C$15:$C$523,$D23,'P&amp;L1'!Q$15:Q$523)</f>
        <v>0</v>
      </c>
      <c r="R23" s="103">
        <f>SUMIF('P&amp;L1'!$C$15:$C$523,$D23,'P&amp;L1'!R$15:R$523)</f>
        <v>0</v>
      </c>
      <c r="S23" s="103">
        <f>SUMIF('P&amp;L1'!$C$15:$C$523,$D23,'P&amp;L1'!S$15:S$523)</f>
        <v>0</v>
      </c>
      <c r="T23" s="103">
        <f>SUMIF('P&amp;L1'!$C$15:$C$523,$D23,'P&amp;L1'!T$15:T$523)</f>
        <v>0</v>
      </c>
      <c r="U23" s="103">
        <f>SUMIF('P&amp;L1'!$C$15:$C$523,$D23,'P&amp;L1'!U$15:U$523)</f>
        <v>0</v>
      </c>
      <c r="V23" s="103">
        <f>SUMIF('P&amp;L1'!$C$15:$C$523,$D23,'P&amp;L1'!V$15:V$523)</f>
        <v>0</v>
      </c>
      <c r="W23" s="103">
        <f>SUMIF('P&amp;L1'!$C$15:$C$523,$D23,'P&amp;L1'!W$15:W$523)</f>
        <v>0</v>
      </c>
      <c r="X23" s="103">
        <f>SUMIF('P&amp;L1'!$C$15:$C$523,$D23,'P&amp;L1'!X$15:X$523)</f>
        <v>0</v>
      </c>
      <c r="Y23" s="103">
        <f>SUMIF('P&amp;L1'!$C$15:$C$523,$D23,'P&amp;L1'!Y$15:Y$523)</f>
        <v>0</v>
      </c>
      <c r="Z23" s="103">
        <f>SUMIF('P&amp;L1'!$C$15:$C$523,$D23,'P&amp;L1'!Z$15:Z$523)</f>
        <v>0</v>
      </c>
      <c r="AA23" s="103">
        <f>SUMIF('P&amp;L1'!$C$15:$C$523,$D23,'P&amp;L1'!AA$15:AA$523)</f>
        <v>0</v>
      </c>
      <c r="AB23" s="103">
        <f>SUMIF('P&amp;L1'!$C$15:$C$523,$D23,'P&amp;L1'!AB$15:AB$523)</f>
        <v>0</v>
      </c>
      <c r="AC23" s="104">
        <f>SUMIF('P&amp;L1'!$C$15:$C$523,$D23,'P&amp;L1'!AC$15:AC$523)</f>
        <v>0</v>
      </c>
      <c r="AE23" s="105">
        <f>SUMIF('P&amp;L1'!$C$15:$C$523,$D23,'P&amp;L1'!AE$15:AE$523)</f>
        <v>0</v>
      </c>
      <c r="AG23" s="105">
        <f>SUMIF('P&amp;L1'!$C$15:$C$523,$D23,'P&amp;L1'!AG$15:AG$523)</f>
        <v>0</v>
      </c>
      <c r="AI23" s="105">
        <f>SUMIF('P&amp;L1'!$C$15:$C$523,$D23,'P&amp;L1'!AI$15:AI$523)</f>
        <v>0</v>
      </c>
    </row>
    <row r="24" spans="4:35" outlineLevel="1" x14ac:dyDescent="0.25">
      <c r="D24" s="139" t="str">
        <f>'Line Items'!D2427</f>
        <v>Passenger Fares Revenue: 22321000: Nottingham - Leicester</v>
      </c>
      <c r="E24" s="102"/>
      <c r="F24" s="140" t="str">
        <f t="shared" si="0"/>
        <v>£000</v>
      </c>
      <c r="G24" s="103">
        <f>SUMIF('P&amp;L1'!$C$15:$C$523,$D24,'P&amp;L1'!G$15:G$523)</f>
        <v>0</v>
      </c>
      <c r="H24" s="103">
        <f>SUMIF('P&amp;L1'!$C$15:$C$523,$D24,'P&amp;L1'!H$15:H$523)</f>
        <v>0</v>
      </c>
      <c r="I24" s="103">
        <f>SUMIF('P&amp;L1'!$C$15:$C$523,$D24,'P&amp;L1'!I$15:I$523)</f>
        <v>0</v>
      </c>
      <c r="J24" s="103">
        <f>SUMIF('P&amp;L1'!$C$15:$C$523,$D24,'P&amp;L1'!J$15:J$523)</f>
        <v>0</v>
      </c>
      <c r="K24" s="103">
        <f>SUMIF('P&amp;L1'!$C$15:$C$523,$D24,'P&amp;L1'!K$15:K$523)</f>
        <v>0</v>
      </c>
      <c r="L24" s="103">
        <f>SUMIF('P&amp;L1'!$C$15:$C$523,$D24,'P&amp;L1'!L$15:L$523)</f>
        <v>0</v>
      </c>
      <c r="M24" s="103">
        <f>SUMIF('P&amp;L1'!$C$15:$C$523,$D24,'P&amp;L1'!M$15:M$523)</f>
        <v>0</v>
      </c>
      <c r="N24" s="103">
        <f>SUMIF('P&amp;L1'!$C$15:$C$523,$D24,'P&amp;L1'!N$15:N$523)</f>
        <v>0</v>
      </c>
      <c r="O24" s="103">
        <f>SUMIF('P&amp;L1'!$C$15:$C$523,$D24,'P&amp;L1'!O$15:O$523)</f>
        <v>0</v>
      </c>
      <c r="P24" s="103">
        <f>SUMIF('P&amp;L1'!$C$15:$C$523,$D24,'P&amp;L1'!P$15:P$523)</f>
        <v>0</v>
      </c>
      <c r="Q24" s="103">
        <f>SUMIF('P&amp;L1'!$C$15:$C$523,$D24,'P&amp;L1'!Q$15:Q$523)</f>
        <v>0</v>
      </c>
      <c r="R24" s="103">
        <f>SUMIF('P&amp;L1'!$C$15:$C$523,$D24,'P&amp;L1'!R$15:R$523)</f>
        <v>0</v>
      </c>
      <c r="S24" s="103">
        <f>SUMIF('P&amp;L1'!$C$15:$C$523,$D24,'P&amp;L1'!S$15:S$523)</f>
        <v>0</v>
      </c>
      <c r="T24" s="103">
        <f>SUMIF('P&amp;L1'!$C$15:$C$523,$D24,'P&amp;L1'!T$15:T$523)</f>
        <v>0</v>
      </c>
      <c r="U24" s="103">
        <f>SUMIF('P&amp;L1'!$C$15:$C$523,$D24,'P&amp;L1'!U$15:U$523)</f>
        <v>0</v>
      </c>
      <c r="V24" s="103">
        <f>SUMIF('P&amp;L1'!$C$15:$C$523,$D24,'P&amp;L1'!V$15:V$523)</f>
        <v>0</v>
      </c>
      <c r="W24" s="103">
        <f>SUMIF('P&amp;L1'!$C$15:$C$523,$D24,'P&amp;L1'!W$15:W$523)</f>
        <v>0</v>
      </c>
      <c r="X24" s="103">
        <f>SUMIF('P&amp;L1'!$C$15:$C$523,$D24,'P&amp;L1'!X$15:X$523)</f>
        <v>0</v>
      </c>
      <c r="Y24" s="103">
        <f>SUMIF('P&amp;L1'!$C$15:$C$523,$D24,'P&amp;L1'!Y$15:Y$523)</f>
        <v>0</v>
      </c>
      <c r="Z24" s="103">
        <f>SUMIF('P&amp;L1'!$C$15:$C$523,$D24,'P&amp;L1'!Z$15:Z$523)</f>
        <v>0</v>
      </c>
      <c r="AA24" s="103">
        <f>SUMIF('P&amp;L1'!$C$15:$C$523,$D24,'P&amp;L1'!AA$15:AA$523)</f>
        <v>0</v>
      </c>
      <c r="AB24" s="103">
        <f>SUMIF('P&amp;L1'!$C$15:$C$523,$D24,'P&amp;L1'!AB$15:AB$523)</f>
        <v>0</v>
      </c>
      <c r="AC24" s="104">
        <f>SUMIF('P&amp;L1'!$C$15:$C$523,$D24,'P&amp;L1'!AC$15:AC$523)</f>
        <v>0</v>
      </c>
      <c r="AE24" s="105">
        <f>SUMIF('P&amp;L1'!$C$15:$C$523,$D24,'P&amp;L1'!AE$15:AE$523)</f>
        <v>0</v>
      </c>
      <c r="AG24" s="105">
        <f>SUMIF('P&amp;L1'!$C$15:$C$523,$D24,'P&amp;L1'!AG$15:AG$523)</f>
        <v>0</v>
      </c>
      <c r="AI24" s="105">
        <f>SUMIF('P&amp;L1'!$C$15:$C$523,$D24,'P&amp;L1'!AI$15:AI$523)</f>
        <v>0</v>
      </c>
    </row>
    <row r="25" spans="4:35" outlineLevel="1" x14ac:dyDescent="0.25">
      <c r="D25" s="139" t="str">
        <f>'Line Items'!D2428</f>
        <v>Passenger Fares Revenue: 22323000: Derby - Matlock</v>
      </c>
      <c r="E25" s="102"/>
      <c r="F25" s="140" t="str">
        <f t="shared" si="0"/>
        <v>£000</v>
      </c>
      <c r="G25" s="103">
        <f>SUMIF('P&amp;L1'!$C$15:$C$523,$D25,'P&amp;L1'!G$15:G$523)</f>
        <v>0</v>
      </c>
      <c r="H25" s="103">
        <f>SUMIF('P&amp;L1'!$C$15:$C$523,$D25,'P&amp;L1'!H$15:H$523)</f>
        <v>0</v>
      </c>
      <c r="I25" s="103">
        <f>SUMIF('P&amp;L1'!$C$15:$C$523,$D25,'P&amp;L1'!I$15:I$523)</f>
        <v>0</v>
      </c>
      <c r="J25" s="103">
        <f>SUMIF('P&amp;L1'!$C$15:$C$523,$D25,'P&amp;L1'!J$15:J$523)</f>
        <v>0</v>
      </c>
      <c r="K25" s="103">
        <f>SUMIF('P&amp;L1'!$C$15:$C$523,$D25,'P&amp;L1'!K$15:K$523)</f>
        <v>0</v>
      </c>
      <c r="L25" s="103">
        <f>SUMIF('P&amp;L1'!$C$15:$C$523,$D25,'P&amp;L1'!L$15:L$523)</f>
        <v>0</v>
      </c>
      <c r="M25" s="103">
        <f>SUMIF('P&amp;L1'!$C$15:$C$523,$D25,'P&amp;L1'!M$15:M$523)</f>
        <v>0</v>
      </c>
      <c r="N25" s="103">
        <f>SUMIF('P&amp;L1'!$C$15:$C$523,$D25,'P&amp;L1'!N$15:N$523)</f>
        <v>0</v>
      </c>
      <c r="O25" s="103">
        <f>SUMIF('P&amp;L1'!$C$15:$C$523,$D25,'P&amp;L1'!O$15:O$523)</f>
        <v>0</v>
      </c>
      <c r="P25" s="103">
        <f>SUMIF('P&amp;L1'!$C$15:$C$523,$D25,'P&amp;L1'!P$15:P$523)</f>
        <v>0</v>
      </c>
      <c r="Q25" s="103">
        <f>SUMIF('P&amp;L1'!$C$15:$C$523,$D25,'P&amp;L1'!Q$15:Q$523)</f>
        <v>0</v>
      </c>
      <c r="R25" s="103">
        <f>SUMIF('P&amp;L1'!$C$15:$C$523,$D25,'P&amp;L1'!R$15:R$523)</f>
        <v>0</v>
      </c>
      <c r="S25" s="103">
        <f>SUMIF('P&amp;L1'!$C$15:$C$523,$D25,'P&amp;L1'!S$15:S$523)</f>
        <v>0</v>
      </c>
      <c r="T25" s="103">
        <f>SUMIF('P&amp;L1'!$C$15:$C$523,$D25,'P&amp;L1'!T$15:T$523)</f>
        <v>0</v>
      </c>
      <c r="U25" s="103">
        <f>SUMIF('P&amp;L1'!$C$15:$C$523,$D25,'P&amp;L1'!U$15:U$523)</f>
        <v>0</v>
      </c>
      <c r="V25" s="103">
        <f>SUMIF('P&amp;L1'!$C$15:$C$523,$D25,'P&amp;L1'!V$15:V$523)</f>
        <v>0</v>
      </c>
      <c r="W25" s="103">
        <f>SUMIF('P&amp;L1'!$C$15:$C$523,$D25,'P&amp;L1'!W$15:W$523)</f>
        <v>0</v>
      </c>
      <c r="X25" s="103">
        <f>SUMIF('P&amp;L1'!$C$15:$C$523,$D25,'P&amp;L1'!X$15:X$523)</f>
        <v>0</v>
      </c>
      <c r="Y25" s="103">
        <f>SUMIF('P&amp;L1'!$C$15:$C$523,$D25,'P&amp;L1'!Y$15:Y$523)</f>
        <v>0</v>
      </c>
      <c r="Z25" s="103">
        <f>SUMIF('P&amp;L1'!$C$15:$C$523,$D25,'P&amp;L1'!Z$15:Z$523)</f>
        <v>0</v>
      </c>
      <c r="AA25" s="103">
        <f>SUMIF('P&amp;L1'!$C$15:$C$523,$D25,'P&amp;L1'!AA$15:AA$523)</f>
        <v>0</v>
      </c>
      <c r="AB25" s="103">
        <f>SUMIF('P&amp;L1'!$C$15:$C$523,$D25,'P&amp;L1'!AB$15:AB$523)</f>
        <v>0</v>
      </c>
      <c r="AC25" s="104">
        <f>SUMIF('P&amp;L1'!$C$15:$C$523,$D25,'P&amp;L1'!AC$15:AC$523)</f>
        <v>0</v>
      </c>
      <c r="AE25" s="105">
        <f>SUMIF('P&amp;L1'!$C$15:$C$523,$D25,'P&amp;L1'!AE$15:AE$523)</f>
        <v>0</v>
      </c>
      <c r="AG25" s="105">
        <f>SUMIF('P&amp;L1'!$C$15:$C$523,$D25,'P&amp;L1'!AG$15:AG$523)</f>
        <v>0</v>
      </c>
      <c r="AI25" s="105">
        <f>SUMIF('P&amp;L1'!$C$15:$C$523,$D25,'P&amp;L1'!AI$15:AI$523)</f>
        <v>0</v>
      </c>
    </row>
    <row r="26" spans="4:35" outlineLevel="1" x14ac:dyDescent="0.25">
      <c r="D26" s="139" t="str">
        <f>'Line Items'!D2429</f>
        <v>Passenger Fares Revenue: 12325021: Nottingham - Mansfield - Worksop</v>
      </c>
      <c r="E26" s="102"/>
      <c r="F26" s="140" t="str">
        <f t="shared" si="0"/>
        <v>£000</v>
      </c>
      <c r="G26" s="103">
        <f>SUMIF('P&amp;L1'!$C$15:$C$523,$D26,'P&amp;L1'!G$15:G$523)</f>
        <v>0</v>
      </c>
      <c r="H26" s="103">
        <f>SUMIF('P&amp;L1'!$C$15:$C$523,$D26,'P&amp;L1'!H$15:H$523)</f>
        <v>0</v>
      </c>
      <c r="I26" s="103">
        <f>SUMIF('P&amp;L1'!$C$15:$C$523,$D26,'P&amp;L1'!I$15:I$523)</f>
        <v>0</v>
      </c>
      <c r="J26" s="103">
        <f>SUMIF('P&amp;L1'!$C$15:$C$523,$D26,'P&amp;L1'!J$15:J$523)</f>
        <v>0</v>
      </c>
      <c r="K26" s="103">
        <f>SUMIF('P&amp;L1'!$C$15:$C$523,$D26,'P&amp;L1'!K$15:K$523)</f>
        <v>0</v>
      </c>
      <c r="L26" s="103">
        <f>SUMIF('P&amp;L1'!$C$15:$C$523,$D26,'P&amp;L1'!L$15:L$523)</f>
        <v>0</v>
      </c>
      <c r="M26" s="103">
        <f>SUMIF('P&amp;L1'!$C$15:$C$523,$D26,'P&amp;L1'!M$15:M$523)</f>
        <v>0</v>
      </c>
      <c r="N26" s="103">
        <f>SUMIF('P&amp;L1'!$C$15:$C$523,$D26,'P&amp;L1'!N$15:N$523)</f>
        <v>0</v>
      </c>
      <c r="O26" s="103">
        <f>SUMIF('P&amp;L1'!$C$15:$C$523,$D26,'P&amp;L1'!O$15:O$523)</f>
        <v>0</v>
      </c>
      <c r="P26" s="103">
        <f>SUMIF('P&amp;L1'!$C$15:$C$523,$D26,'P&amp;L1'!P$15:P$523)</f>
        <v>0</v>
      </c>
      <c r="Q26" s="103">
        <f>SUMIF('P&amp;L1'!$C$15:$C$523,$D26,'P&amp;L1'!Q$15:Q$523)</f>
        <v>0</v>
      </c>
      <c r="R26" s="103">
        <f>SUMIF('P&amp;L1'!$C$15:$C$523,$D26,'P&amp;L1'!R$15:R$523)</f>
        <v>0</v>
      </c>
      <c r="S26" s="103">
        <f>SUMIF('P&amp;L1'!$C$15:$C$523,$D26,'P&amp;L1'!S$15:S$523)</f>
        <v>0</v>
      </c>
      <c r="T26" s="103">
        <f>SUMIF('P&amp;L1'!$C$15:$C$523,$D26,'P&amp;L1'!T$15:T$523)</f>
        <v>0</v>
      </c>
      <c r="U26" s="103">
        <f>SUMIF('P&amp;L1'!$C$15:$C$523,$D26,'P&amp;L1'!U$15:U$523)</f>
        <v>0</v>
      </c>
      <c r="V26" s="103">
        <f>SUMIF('P&amp;L1'!$C$15:$C$523,$D26,'P&amp;L1'!V$15:V$523)</f>
        <v>0</v>
      </c>
      <c r="W26" s="103">
        <f>SUMIF('P&amp;L1'!$C$15:$C$523,$D26,'P&amp;L1'!W$15:W$523)</f>
        <v>0</v>
      </c>
      <c r="X26" s="103">
        <f>SUMIF('P&amp;L1'!$C$15:$C$523,$D26,'P&amp;L1'!X$15:X$523)</f>
        <v>0</v>
      </c>
      <c r="Y26" s="103">
        <f>SUMIF('P&amp;L1'!$C$15:$C$523,$D26,'P&amp;L1'!Y$15:Y$523)</f>
        <v>0</v>
      </c>
      <c r="Z26" s="103">
        <f>SUMIF('P&amp;L1'!$C$15:$C$523,$D26,'P&amp;L1'!Z$15:Z$523)</f>
        <v>0</v>
      </c>
      <c r="AA26" s="103">
        <f>SUMIF('P&amp;L1'!$C$15:$C$523,$D26,'P&amp;L1'!AA$15:AA$523)</f>
        <v>0</v>
      </c>
      <c r="AB26" s="103">
        <f>SUMIF('P&amp;L1'!$C$15:$C$523,$D26,'P&amp;L1'!AB$15:AB$523)</f>
        <v>0</v>
      </c>
      <c r="AC26" s="104">
        <f>SUMIF('P&amp;L1'!$C$15:$C$523,$D26,'P&amp;L1'!AC$15:AC$523)</f>
        <v>0</v>
      </c>
      <c r="AE26" s="105">
        <f>SUMIF('P&amp;L1'!$C$15:$C$523,$D26,'P&amp;L1'!AE$15:AE$523)</f>
        <v>0</v>
      </c>
      <c r="AG26" s="105">
        <f>SUMIF('P&amp;L1'!$C$15:$C$523,$D26,'P&amp;L1'!AG$15:AG$523)</f>
        <v>0</v>
      </c>
      <c r="AI26" s="105">
        <f>SUMIF('P&amp;L1'!$C$15:$C$523,$D26,'P&amp;L1'!AI$15:AI$523)</f>
        <v>0</v>
      </c>
    </row>
    <row r="27" spans="4:35" outlineLevel="1" x14ac:dyDescent="0.25">
      <c r="D27" s="139" t="str">
        <f>'Line Items'!D2430</f>
        <v>Passenger Fares Revenue: 22812000: Doncaster - Lincoln - Spalding/Peterborough</v>
      </c>
      <c r="E27" s="102"/>
      <c r="F27" s="140" t="str">
        <f t="shared" si="0"/>
        <v>£000</v>
      </c>
      <c r="G27" s="103">
        <f>SUMIF('P&amp;L1'!$C$15:$C$523,$D27,'P&amp;L1'!G$15:G$523)</f>
        <v>0</v>
      </c>
      <c r="H27" s="103">
        <f>SUMIF('P&amp;L1'!$C$15:$C$523,$D27,'P&amp;L1'!H$15:H$523)</f>
        <v>0</v>
      </c>
      <c r="I27" s="103">
        <f>SUMIF('P&amp;L1'!$C$15:$C$523,$D27,'P&amp;L1'!I$15:I$523)</f>
        <v>0</v>
      </c>
      <c r="J27" s="103">
        <f>SUMIF('P&amp;L1'!$C$15:$C$523,$D27,'P&amp;L1'!J$15:J$523)</f>
        <v>0</v>
      </c>
      <c r="K27" s="103">
        <f>SUMIF('P&amp;L1'!$C$15:$C$523,$D27,'P&amp;L1'!K$15:K$523)</f>
        <v>0</v>
      </c>
      <c r="L27" s="103">
        <f>SUMIF('P&amp;L1'!$C$15:$C$523,$D27,'P&amp;L1'!L$15:L$523)</f>
        <v>0</v>
      </c>
      <c r="M27" s="103">
        <f>SUMIF('P&amp;L1'!$C$15:$C$523,$D27,'P&amp;L1'!M$15:M$523)</f>
        <v>0</v>
      </c>
      <c r="N27" s="103">
        <f>SUMIF('P&amp;L1'!$C$15:$C$523,$D27,'P&amp;L1'!N$15:N$523)</f>
        <v>0</v>
      </c>
      <c r="O27" s="103">
        <f>SUMIF('P&amp;L1'!$C$15:$C$523,$D27,'P&amp;L1'!O$15:O$523)</f>
        <v>0</v>
      </c>
      <c r="P27" s="103">
        <f>SUMIF('P&amp;L1'!$C$15:$C$523,$D27,'P&amp;L1'!P$15:P$523)</f>
        <v>0</v>
      </c>
      <c r="Q27" s="103">
        <f>SUMIF('P&amp;L1'!$C$15:$C$523,$D27,'P&amp;L1'!Q$15:Q$523)</f>
        <v>0</v>
      </c>
      <c r="R27" s="103">
        <f>SUMIF('P&amp;L1'!$C$15:$C$523,$D27,'P&amp;L1'!R$15:R$523)</f>
        <v>0</v>
      </c>
      <c r="S27" s="103">
        <f>SUMIF('P&amp;L1'!$C$15:$C$523,$D27,'P&amp;L1'!S$15:S$523)</f>
        <v>0</v>
      </c>
      <c r="T27" s="103">
        <f>SUMIF('P&amp;L1'!$C$15:$C$523,$D27,'P&amp;L1'!T$15:T$523)</f>
        <v>0</v>
      </c>
      <c r="U27" s="103">
        <f>SUMIF('P&amp;L1'!$C$15:$C$523,$D27,'P&amp;L1'!U$15:U$523)</f>
        <v>0</v>
      </c>
      <c r="V27" s="103">
        <f>SUMIF('P&amp;L1'!$C$15:$C$523,$D27,'P&amp;L1'!V$15:V$523)</f>
        <v>0</v>
      </c>
      <c r="W27" s="103">
        <f>SUMIF('P&amp;L1'!$C$15:$C$523,$D27,'P&amp;L1'!W$15:W$523)</f>
        <v>0</v>
      </c>
      <c r="X27" s="103">
        <f>SUMIF('P&amp;L1'!$C$15:$C$523,$D27,'P&amp;L1'!X$15:X$523)</f>
        <v>0</v>
      </c>
      <c r="Y27" s="103">
        <f>SUMIF('P&amp;L1'!$C$15:$C$523,$D27,'P&amp;L1'!Y$15:Y$523)</f>
        <v>0</v>
      </c>
      <c r="Z27" s="103">
        <f>SUMIF('P&amp;L1'!$C$15:$C$523,$D27,'P&amp;L1'!Z$15:Z$523)</f>
        <v>0</v>
      </c>
      <c r="AA27" s="103">
        <f>SUMIF('P&amp;L1'!$C$15:$C$523,$D27,'P&amp;L1'!AA$15:AA$523)</f>
        <v>0</v>
      </c>
      <c r="AB27" s="103">
        <f>SUMIF('P&amp;L1'!$C$15:$C$523,$D27,'P&amp;L1'!AB$15:AB$523)</f>
        <v>0</v>
      </c>
      <c r="AC27" s="104">
        <f>SUMIF('P&amp;L1'!$C$15:$C$523,$D27,'P&amp;L1'!AC$15:AC$523)</f>
        <v>0</v>
      </c>
      <c r="AE27" s="105">
        <f>SUMIF('P&amp;L1'!$C$15:$C$523,$D27,'P&amp;L1'!AE$15:AE$523)</f>
        <v>0</v>
      </c>
      <c r="AG27" s="105">
        <f>SUMIF('P&amp;L1'!$C$15:$C$523,$D27,'P&amp;L1'!AG$15:AG$523)</f>
        <v>0</v>
      </c>
      <c r="AI27" s="105">
        <f>SUMIF('P&amp;L1'!$C$15:$C$523,$D27,'P&amp;L1'!AI$15:AI$523)</f>
        <v>0</v>
      </c>
    </row>
    <row r="28" spans="4:35" outlineLevel="1" x14ac:dyDescent="0.25">
      <c r="D28" s="139" t="str">
        <f>'Line Items'!D2431</f>
        <v>Passenger Fares Revenue: 22832000: Nottingham - Grantham - Skegness</v>
      </c>
      <c r="E28" s="102"/>
      <c r="F28" s="140" t="str">
        <f t="shared" si="0"/>
        <v>£000</v>
      </c>
      <c r="G28" s="103">
        <f>SUMIF('P&amp;L1'!$C$15:$C$523,$D28,'P&amp;L1'!G$15:G$523)</f>
        <v>0</v>
      </c>
      <c r="H28" s="103">
        <f>SUMIF('P&amp;L1'!$C$15:$C$523,$D28,'P&amp;L1'!H$15:H$523)</f>
        <v>0</v>
      </c>
      <c r="I28" s="103">
        <f>SUMIF('P&amp;L1'!$C$15:$C$523,$D28,'P&amp;L1'!I$15:I$523)</f>
        <v>0</v>
      </c>
      <c r="J28" s="103">
        <f>SUMIF('P&amp;L1'!$C$15:$C$523,$D28,'P&amp;L1'!J$15:J$523)</f>
        <v>0</v>
      </c>
      <c r="K28" s="103">
        <f>SUMIF('P&amp;L1'!$C$15:$C$523,$D28,'P&amp;L1'!K$15:K$523)</f>
        <v>0</v>
      </c>
      <c r="L28" s="103">
        <f>SUMIF('P&amp;L1'!$C$15:$C$523,$D28,'P&amp;L1'!L$15:L$523)</f>
        <v>0</v>
      </c>
      <c r="M28" s="103">
        <f>SUMIF('P&amp;L1'!$C$15:$C$523,$D28,'P&amp;L1'!M$15:M$523)</f>
        <v>0</v>
      </c>
      <c r="N28" s="103">
        <f>SUMIF('P&amp;L1'!$C$15:$C$523,$D28,'P&amp;L1'!N$15:N$523)</f>
        <v>0</v>
      </c>
      <c r="O28" s="103">
        <f>SUMIF('P&amp;L1'!$C$15:$C$523,$D28,'P&amp;L1'!O$15:O$523)</f>
        <v>0</v>
      </c>
      <c r="P28" s="103">
        <f>SUMIF('P&amp;L1'!$C$15:$C$523,$D28,'P&amp;L1'!P$15:P$523)</f>
        <v>0</v>
      </c>
      <c r="Q28" s="103">
        <f>SUMIF('P&amp;L1'!$C$15:$C$523,$D28,'P&amp;L1'!Q$15:Q$523)</f>
        <v>0</v>
      </c>
      <c r="R28" s="103">
        <f>SUMIF('P&amp;L1'!$C$15:$C$523,$D28,'P&amp;L1'!R$15:R$523)</f>
        <v>0</v>
      </c>
      <c r="S28" s="103">
        <f>SUMIF('P&amp;L1'!$C$15:$C$523,$D28,'P&amp;L1'!S$15:S$523)</f>
        <v>0</v>
      </c>
      <c r="T28" s="103">
        <f>SUMIF('P&amp;L1'!$C$15:$C$523,$D28,'P&amp;L1'!T$15:T$523)</f>
        <v>0</v>
      </c>
      <c r="U28" s="103">
        <f>SUMIF('P&amp;L1'!$C$15:$C$523,$D28,'P&amp;L1'!U$15:U$523)</f>
        <v>0</v>
      </c>
      <c r="V28" s="103">
        <f>SUMIF('P&amp;L1'!$C$15:$C$523,$D28,'P&amp;L1'!V$15:V$523)</f>
        <v>0</v>
      </c>
      <c r="W28" s="103">
        <f>SUMIF('P&amp;L1'!$C$15:$C$523,$D28,'P&amp;L1'!W$15:W$523)</f>
        <v>0</v>
      </c>
      <c r="X28" s="103">
        <f>SUMIF('P&amp;L1'!$C$15:$C$523,$D28,'P&amp;L1'!X$15:X$523)</f>
        <v>0</v>
      </c>
      <c r="Y28" s="103">
        <f>SUMIF('P&amp;L1'!$C$15:$C$523,$D28,'P&amp;L1'!Y$15:Y$523)</f>
        <v>0</v>
      </c>
      <c r="Z28" s="103">
        <f>SUMIF('P&amp;L1'!$C$15:$C$523,$D28,'P&amp;L1'!Z$15:Z$523)</f>
        <v>0</v>
      </c>
      <c r="AA28" s="103">
        <f>SUMIF('P&amp;L1'!$C$15:$C$523,$D28,'P&amp;L1'!AA$15:AA$523)</f>
        <v>0</v>
      </c>
      <c r="AB28" s="103">
        <f>SUMIF('P&amp;L1'!$C$15:$C$523,$D28,'P&amp;L1'!AB$15:AB$523)</f>
        <v>0</v>
      </c>
      <c r="AC28" s="104">
        <f>SUMIF('P&amp;L1'!$C$15:$C$523,$D28,'P&amp;L1'!AC$15:AC$523)</f>
        <v>0</v>
      </c>
      <c r="AE28" s="105">
        <f>SUMIF('P&amp;L1'!$C$15:$C$523,$D28,'P&amp;L1'!AE$15:AE$523)</f>
        <v>0</v>
      </c>
      <c r="AG28" s="105">
        <f>SUMIF('P&amp;L1'!$C$15:$C$523,$D28,'P&amp;L1'!AG$15:AG$523)</f>
        <v>0</v>
      </c>
      <c r="AI28" s="105">
        <f>SUMIF('P&amp;L1'!$C$15:$C$523,$D28,'P&amp;L1'!AI$15:AI$523)</f>
        <v>0</v>
      </c>
    </row>
    <row r="29" spans="4:35" outlineLevel="1" x14ac:dyDescent="0.25">
      <c r="D29" s="139" t="str">
        <f>'Line Items'!D2432</f>
        <v>Passenger Fares Revenue: 22836000: Newark - Lincoln - Grimsby/Cleethorpes</v>
      </c>
      <c r="E29" s="102"/>
      <c r="F29" s="140" t="str">
        <f t="shared" si="0"/>
        <v>£000</v>
      </c>
      <c r="G29" s="103">
        <f>SUMIF('P&amp;L1'!$C$15:$C$523,$D29,'P&amp;L1'!G$15:G$523)</f>
        <v>0</v>
      </c>
      <c r="H29" s="103">
        <f>SUMIF('P&amp;L1'!$C$15:$C$523,$D29,'P&amp;L1'!H$15:H$523)</f>
        <v>0</v>
      </c>
      <c r="I29" s="103">
        <f>SUMIF('P&amp;L1'!$C$15:$C$523,$D29,'P&amp;L1'!I$15:I$523)</f>
        <v>0</v>
      </c>
      <c r="J29" s="103">
        <f>SUMIF('P&amp;L1'!$C$15:$C$523,$D29,'P&amp;L1'!J$15:J$523)</f>
        <v>0</v>
      </c>
      <c r="K29" s="103">
        <f>SUMIF('P&amp;L1'!$C$15:$C$523,$D29,'P&amp;L1'!K$15:K$523)</f>
        <v>0</v>
      </c>
      <c r="L29" s="103">
        <f>SUMIF('P&amp;L1'!$C$15:$C$523,$D29,'P&amp;L1'!L$15:L$523)</f>
        <v>0</v>
      </c>
      <c r="M29" s="103">
        <f>SUMIF('P&amp;L1'!$C$15:$C$523,$D29,'P&amp;L1'!M$15:M$523)</f>
        <v>0</v>
      </c>
      <c r="N29" s="103">
        <f>SUMIF('P&amp;L1'!$C$15:$C$523,$D29,'P&amp;L1'!N$15:N$523)</f>
        <v>0</v>
      </c>
      <c r="O29" s="103">
        <f>SUMIF('P&amp;L1'!$C$15:$C$523,$D29,'P&amp;L1'!O$15:O$523)</f>
        <v>0</v>
      </c>
      <c r="P29" s="103">
        <f>SUMIF('P&amp;L1'!$C$15:$C$523,$D29,'P&amp;L1'!P$15:P$523)</f>
        <v>0</v>
      </c>
      <c r="Q29" s="103">
        <f>SUMIF('P&amp;L1'!$C$15:$C$523,$D29,'P&amp;L1'!Q$15:Q$523)</f>
        <v>0</v>
      </c>
      <c r="R29" s="103">
        <f>SUMIF('P&amp;L1'!$C$15:$C$523,$D29,'P&amp;L1'!R$15:R$523)</f>
        <v>0</v>
      </c>
      <c r="S29" s="103">
        <f>SUMIF('P&amp;L1'!$C$15:$C$523,$D29,'P&amp;L1'!S$15:S$523)</f>
        <v>0</v>
      </c>
      <c r="T29" s="103">
        <f>SUMIF('P&amp;L1'!$C$15:$C$523,$D29,'P&amp;L1'!T$15:T$523)</f>
        <v>0</v>
      </c>
      <c r="U29" s="103">
        <f>SUMIF('P&amp;L1'!$C$15:$C$523,$D29,'P&amp;L1'!U$15:U$523)</f>
        <v>0</v>
      </c>
      <c r="V29" s="103">
        <f>SUMIF('P&amp;L1'!$C$15:$C$523,$D29,'P&amp;L1'!V$15:V$523)</f>
        <v>0</v>
      </c>
      <c r="W29" s="103">
        <f>SUMIF('P&amp;L1'!$C$15:$C$523,$D29,'P&amp;L1'!W$15:W$523)</f>
        <v>0</v>
      </c>
      <c r="X29" s="103">
        <f>SUMIF('P&amp;L1'!$C$15:$C$523,$D29,'P&amp;L1'!X$15:X$523)</f>
        <v>0</v>
      </c>
      <c r="Y29" s="103">
        <f>SUMIF('P&amp;L1'!$C$15:$C$523,$D29,'P&amp;L1'!Y$15:Y$523)</f>
        <v>0</v>
      </c>
      <c r="Z29" s="103">
        <f>SUMIF('P&amp;L1'!$C$15:$C$523,$D29,'P&amp;L1'!Z$15:Z$523)</f>
        <v>0</v>
      </c>
      <c r="AA29" s="103">
        <f>SUMIF('P&amp;L1'!$C$15:$C$523,$D29,'P&amp;L1'!AA$15:AA$523)</f>
        <v>0</v>
      </c>
      <c r="AB29" s="103">
        <f>SUMIF('P&amp;L1'!$C$15:$C$523,$D29,'P&amp;L1'!AB$15:AB$523)</f>
        <v>0</v>
      </c>
      <c r="AC29" s="104">
        <f>SUMIF('P&amp;L1'!$C$15:$C$523,$D29,'P&amp;L1'!AC$15:AC$523)</f>
        <v>0</v>
      </c>
      <c r="AE29" s="105">
        <f>SUMIF('P&amp;L1'!$C$15:$C$523,$D29,'P&amp;L1'!AE$15:AE$523)</f>
        <v>0</v>
      </c>
      <c r="AG29" s="105">
        <f>SUMIF('P&amp;L1'!$C$15:$C$523,$D29,'P&amp;L1'!AG$15:AG$523)</f>
        <v>0</v>
      </c>
      <c r="AI29" s="105">
        <f>SUMIF('P&amp;L1'!$C$15:$C$523,$D29,'P&amp;L1'!AI$15:AI$523)</f>
        <v>0</v>
      </c>
    </row>
    <row r="30" spans="4:35" outlineLevel="1" x14ac:dyDescent="0.25">
      <c r="D30" s="139" t="str">
        <f>'Line Items'!D2433</f>
        <v>Passenger Fares Revenue: Barton on Humber - Cleethorpes</v>
      </c>
      <c r="E30" s="102"/>
      <c r="F30" s="140" t="str">
        <f t="shared" si="0"/>
        <v>£000</v>
      </c>
      <c r="G30" s="103">
        <f>SUMIF('P&amp;L1'!$C$15:$C$523,$D30,'P&amp;L1'!G$15:G$523)</f>
        <v>0</v>
      </c>
      <c r="H30" s="103">
        <f>SUMIF('P&amp;L1'!$C$15:$C$523,$D30,'P&amp;L1'!H$15:H$523)</f>
        <v>0</v>
      </c>
      <c r="I30" s="103">
        <f>SUMIF('P&amp;L1'!$C$15:$C$523,$D30,'P&amp;L1'!I$15:I$523)</f>
        <v>0</v>
      </c>
      <c r="J30" s="103">
        <f>SUMIF('P&amp;L1'!$C$15:$C$523,$D30,'P&amp;L1'!J$15:J$523)</f>
        <v>0</v>
      </c>
      <c r="K30" s="103">
        <f>SUMIF('P&amp;L1'!$C$15:$C$523,$D30,'P&amp;L1'!K$15:K$523)</f>
        <v>0</v>
      </c>
      <c r="L30" s="103">
        <f>SUMIF('P&amp;L1'!$C$15:$C$523,$D30,'P&amp;L1'!L$15:L$523)</f>
        <v>0</v>
      </c>
      <c r="M30" s="103">
        <f>SUMIF('P&amp;L1'!$C$15:$C$523,$D30,'P&amp;L1'!M$15:M$523)</f>
        <v>0</v>
      </c>
      <c r="N30" s="103">
        <f>SUMIF('P&amp;L1'!$C$15:$C$523,$D30,'P&amp;L1'!N$15:N$523)</f>
        <v>0</v>
      </c>
      <c r="O30" s="103">
        <f>SUMIF('P&amp;L1'!$C$15:$C$523,$D30,'P&amp;L1'!O$15:O$523)</f>
        <v>0</v>
      </c>
      <c r="P30" s="103">
        <f>SUMIF('P&amp;L1'!$C$15:$C$523,$D30,'P&amp;L1'!P$15:P$523)</f>
        <v>0</v>
      </c>
      <c r="Q30" s="103">
        <f>SUMIF('P&amp;L1'!$C$15:$C$523,$D30,'P&amp;L1'!Q$15:Q$523)</f>
        <v>0</v>
      </c>
      <c r="R30" s="103">
        <f>SUMIF('P&amp;L1'!$C$15:$C$523,$D30,'P&amp;L1'!R$15:R$523)</f>
        <v>0</v>
      </c>
      <c r="S30" s="103">
        <f>SUMIF('P&amp;L1'!$C$15:$C$523,$D30,'P&amp;L1'!S$15:S$523)</f>
        <v>0</v>
      </c>
      <c r="T30" s="103">
        <f>SUMIF('P&amp;L1'!$C$15:$C$523,$D30,'P&amp;L1'!T$15:T$523)</f>
        <v>0</v>
      </c>
      <c r="U30" s="103">
        <f>SUMIF('P&amp;L1'!$C$15:$C$523,$D30,'P&amp;L1'!U$15:U$523)</f>
        <v>0</v>
      </c>
      <c r="V30" s="103">
        <f>SUMIF('P&amp;L1'!$C$15:$C$523,$D30,'P&amp;L1'!V$15:V$523)</f>
        <v>0</v>
      </c>
      <c r="W30" s="103">
        <f>SUMIF('P&amp;L1'!$C$15:$C$523,$D30,'P&amp;L1'!W$15:W$523)</f>
        <v>0</v>
      </c>
      <c r="X30" s="103">
        <f>SUMIF('P&amp;L1'!$C$15:$C$523,$D30,'P&amp;L1'!X$15:X$523)</f>
        <v>0</v>
      </c>
      <c r="Y30" s="103">
        <f>SUMIF('P&amp;L1'!$C$15:$C$523,$D30,'P&amp;L1'!Y$15:Y$523)</f>
        <v>0</v>
      </c>
      <c r="Z30" s="103">
        <f>SUMIF('P&amp;L1'!$C$15:$C$523,$D30,'P&amp;L1'!Z$15:Z$523)</f>
        <v>0</v>
      </c>
      <c r="AA30" s="103">
        <f>SUMIF('P&amp;L1'!$C$15:$C$523,$D30,'P&amp;L1'!AA$15:AA$523)</f>
        <v>0</v>
      </c>
      <c r="AB30" s="103">
        <f>SUMIF('P&amp;L1'!$C$15:$C$523,$D30,'P&amp;L1'!AB$15:AB$523)</f>
        <v>0</v>
      </c>
      <c r="AC30" s="104">
        <f>SUMIF('P&amp;L1'!$C$15:$C$523,$D30,'P&amp;L1'!AC$15:AC$523)</f>
        <v>0</v>
      </c>
      <c r="AE30" s="105">
        <f>SUMIF('P&amp;L1'!$C$15:$C$523,$D30,'P&amp;L1'!AE$15:AE$523)</f>
        <v>0</v>
      </c>
      <c r="AG30" s="105">
        <f>SUMIF('P&amp;L1'!$C$15:$C$523,$D30,'P&amp;L1'!AG$15:AG$523)</f>
        <v>0</v>
      </c>
      <c r="AI30" s="105">
        <f>SUMIF('P&amp;L1'!$C$15:$C$523,$D30,'P&amp;L1'!AI$15:AI$523)</f>
        <v>0</v>
      </c>
    </row>
    <row r="31" spans="4:35" outlineLevel="1" x14ac:dyDescent="0.25">
      <c r="D31" s="139" t="str">
        <f>'Line Items'!D2434</f>
        <v>Passenger Fares Revenue: [Passenger Revenue Service Groups Line 17]</v>
      </c>
      <c r="E31" s="102"/>
      <c r="F31" s="140" t="str">
        <f t="shared" si="0"/>
        <v>£000</v>
      </c>
      <c r="G31" s="103">
        <f>SUMIF('P&amp;L1'!$C$15:$C$523,$D31,'P&amp;L1'!G$15:G$523)</f>
        <v>0</v>
      </c>
      <c r="H31" s="103">
        <f>SUMIF('P&amp;L1'!$C$15:$C$523,$D31,'P&amp;L1'!H$15:H$523)</f>
        <v>0</v>
      </c>
      <c r="I31" s="103">
        <f>SUMIF('P&amp;L1'!$C$15:$C$523,$D31,'P&amp;L1'!I$15:I$523)</f>
        <v>0</v>
      </c>
      <c r="J31" s="103">
        <f>SUMIF('P&amp;L1'!$C$15:$C$523,$D31,'P&amp;L1'!J$15:J$523)</f>
        <v>0</v>
      </c>
      <c r="K31" s="103">
        <f>SUMIF('P&amp;L1'!$C$15:$C$523,$D31,'P&amp;L1'!K$15:K$523)</f>
        <v>0</v>
      </c>
      <c r="L31" s="103">
        <f>SUMIF('P&amp;L1'!$C$15:$C$523,$D31,'P&amp;L1'!L$15:L$523)</f>
        <v>0</v>
      </c>
      <c r="M31" s="103">
        <f>SUMIF('P&amp;L1'!$C$15:$C$523,$D31,'P&amp;L1'!M$15:M$523)</f>
        <v>0</v>
      </c>
      <c r="N31" s="103">
        <f>SUMIF('P&amp;L1'!$C$15:$C$523,$D31,'P&amp;L1'!N$15:N$523)</f>
        <v>0</v>
      </c>
      <c r="O31" s="103">
        <f>SUMIF('P&amp;L1'!$C$15:$C$523,$D31,'P&amp;L1'!O$15:O$523)</f>
        <v>0</v>
      </c>
      <c r="P31" s="103">
        <f>SUMIF('P&amp;L1'!$C$15:$C$523,$D31,'P&amp;L1'!P$15:P$523)</f>
        <v>0</v>
      </c>
      <c r="Q31" s="103">
        <f>SUMIF('P&amp;L1'!$C$15:$C$523,$D31,'P&amp;L1'!Q$15:Q$523)</f>
        <v>0</v>
      </c>
      <c r="R31" s="103">
        <f>SUMIF('P&amp;L1'!$C$15:$C$523,$D31,'P&amp;L1'!R$15:R$523)</f>
        <v>0</v>
      </c>
      <c r="S31" s="103">
        <f>SUMIF('P&amp;L1'!$C$15:$C$523,$D31,'P&amp;L1'!S$15:S$523)</f>
        <v>0</v>
      </c>
      <c r="T31" s="103">
        <f>SUMIF('P&amp;L1'!$C$15:$C$523,$D31,'P&amp;L1'!T$15:T$523)</f>
        <v>0</v>
      </c>
      <c r="U31" s="103">
        <f>SUMIF('P&amp;L1'!$C$15:$C$523,$D31,'P&amp;L1'!U$15:U$523)</f>
        <v>0</v>
      </c>
      <c r="V31" s="103">
        <f>SUMIF('P&amp;L1'!$C$15:$C$523,$D31,'P&amp;L1'!V$15:V$523)</f>
        <v>0</v>
      </c>
      <c r="W31" s="103">
        <f>SUMIF('P&amp;L1'!$C$15:$C$523,$D31,'P&amp;L1'!W$15:W$523)</f>
        <v>0</v>
      </c>
      <c r="X31" s="103">
        <f>SUMIF('P&amp;L1'!$C$15:$C$523,$D31,'P&amp;L1'!X$15:X$523)</f>
        <v>0</v>
      </c>
      <c r="Y31" s="103">
        <f>SUMIF('P&amp;L1'!$C$15:$C$523,$D31,'P&amp;L1'!Y$15:Y$523)</f>
        <v>0</v>
      </c>
      <c r="Z31" s="103">
        <f>SUMIF('P&amp;L1'!$C$15:$C$523,$D31,'P&amp;L1'!Z$15:Z$523)</f>
        <v>0</v>
      </c>
      <c r="AA31" s="103">
        <f>SUMIF('P&amp;L1'!$C$15:$C$523,$D31,'P&amp;L1'!AA$15:AA$523)</f>
        <v>0</v>
      </c>
      <c r="AB31" s="103">
        <f>SUMIF('P&amp;L1'!$C$15:$C$523,$D31,'P&amp;L1'!AB$15:AB$523)</f>
        <v>0</v>
      </c>
      <c r="AC31" s="104">
        <f>SUMIF('P&amp;L1'!$C$15:$C$523,$D31,'P&amp;L1'!AC$15:AC$523)</f>
        <v>0</v>
      </c>
      <c r="AE31" s="105">
        <f>SUMIF('P&amp;L1'!$C$15:$C$523,$D31,'P&amp;L1'!AE$15:AE$523)</f>
        <v>0</v>
      </c>
      <c r="AG31" s="105">
        <f>SUMIF('P&amp;L1'!$C$15:$C$523,$D31,'P&amp;L1'!AG$15:AG$523)</f>
        <v>0</v>
      </c>
      <c r="AI31" s="105">
        <f>SUMIF('P&amp;L1'!$C$15:$C$523,$D31,'P&amp;L1'!AI$15:AI$523)</f>
        <v>0</v>
      </c>
    </row>
    <row r="32" spans="4:35" outlineLevel="1" x14ac:dyDescent="0.25">
      <c r="D32" s="139" t="str">
        <f>'Line Items'!D2435</f>
        <v>Passenger Fares Revenue: [Passenger Revenue Service Groups Line 18]</v>
      </c>
      <c r="E32" s="102"/>
      <c r="F32" s="140" t="str">
        <f t="shared" si="0"/>
        <v>£000</v>
      </c>
      <c r="G32" s="103">
        <f>SUMIF('P&amp;L1'!$C$15:$C$523,$D32,'P&amp;L1'!G$15:G$523)</f>
        <v>0</v>
      </c>
      <c r="H32" s="103">
        <f>SUMIF('P&amp;L1'!$C$15:$C$523,$D32,'P&amp;L1'!H$15:H$523)</f>
        <v>0</v>
      </c>
      <c r="I32" s="103">
        <f>SUMIF('P&amp;L1'!$C$15:$C$523,$D32,'P&amp;L1'!I$15:I$523)</f>
        <v>0</v>
      </c>
      <c r="J32" s="103">
        <f>SUMIF('P&amp;L1'!$C$15:$C$523,$D32,'P&amp;L1'!J$15:J$523)</f>
        <v>0</v>
      </c>
      <c r="K32" s="103">
        <f>SUMIF('P&amp;L1'!$C$15:$C$523,$D32,'P&amp;L1'!K$15:K$523)</f>
        <v>0</v>
      </c>
      <c r="L32" s="103">
        <f>SUMIF('P&amp;L1'!$C$15:$C$523,$D32,'P&amp;L1'!L$15:L$523)</f>
        <v>0</v>
      </c>
      <c r="M32" s="103">
        <f>SUMIF('P&amp;L1'!$C$15:$C$523,$D32,'P&amp;L1'!M$15:M$523)</f>
        <v>0</v>
      </c>
      <c r="N32" s="103">
        <f>SUMIF('P&amp;L1'!$C$15:$C$523,$D32,'P&amp;L1'!N$15:N$523)</f>
        <v>0</v>
      </c>
      <c r="O32" s="103">
        <f>SUMIF('P&amp;L1'!$C$15:$C$523,$D32,'P&amp;L1'!O$15:O$523)</f>
        <v>0</v>
      </c>
      <c r="P32" s="103">
        <f>SUMIF('P&amp;L1'!$C$15:$C$523,$D32,'P&amp;L1'!P$15:P$523)</f>
        <v>0</v>
      </c>
      <c r="Q32" s="103">
        <f>SUMIF('P&amp;L1'!$C$15:$C$523,$D32,'P&amp;L1'!Q$15:Q$523)</f>
        <v>0</v>
      </c>
      <c r="R32" s="103">
        <f>SUMIF('P&amp;L1'!$C$15:$C$523,$D32,'P&amp;L1'!R$15:R$523)</f>
        <v>0</v>
      </c>
      <c r="S32" s="103">
        <f>SUMIF('P&amp;L1'!$C$15:$C$523,$D32,'P&amp;L1'!S$15:S$523)</f>
        <v>0</v>
      </c>
      <c r="T32" s="103">
        <f>SUMIF('P&amp;L1'!$C$15:$C$523,$D32,'P&amp;L1'!T$15:T$523)</f>
        <v>0</v>
      </c>
      <c r="U32" s="103">
        <f>SUMIF('P&amp;L1'!$C$15:$C$523,$D32,'P&amp;L1'!U$15:U$523)</f>
        <v>0</v>
      </c>
      <c r="V32" s="103">
        <f>SUMIF('P&amp;L1'!$C$15:$C$523,$D32,'P&amp;L1'!V$15:V$523)</f>
        <v>0</v>
      </c>
      <c r="W32" s="103">
        <f>SUMIF('P&amp;L1'!$C$15:$C$523,$D32,'P&amp;L1'!W$15:W$523)</f>
        <v>0</v>
      </c>
      <c r="X32" s="103">
        <f>SUMIF('P&amp;L1'!$C$15:$C$523,$D32,'P&amp;L1'!X$15:X$523)</f>
        <v>0</v>
      </c>
      <c r="Y32" s="103">
        <f>SUMIF('P&amp;L1'!$C$15:$C$523,$D32,'P&amp;L1'!Y$15:Y$523)</f>
        <v>0</v>
      </c>
      <c r="Z32" s="103">
        <f>SUMIF('P&amp;L1'!$C$15:$C$523,$D32,'P&amp;L1'!Z$15:Z$523)</f>
        <v>0</v>
      </c>
      <c r="AA32" s="103">
        <f>SUMIF('P&amp;L1'!$C$15:$C$523,$D32,'P&amp;L1'!AA$15:AA$523)</f>
        <v>0</v>
      </c>
      <c r="AB32" s="103">
        <f>SUMIF('P&amp;L1'!$C$15:$C$523,$D32,'P&amp;L1'!AB$15:AB$523)</f>
        <v>0</v>
      </c>
      <c r="AC32" s="104">
        <f>SUMIF('P&amp;L1'!$C$15:$C$523,$D32,'P&amp;L1'!AC$15:AC$523)</f>
        <v>0</v>
      </c>
      <c r="AE32" s="105">
        <f>SUMIF('P&amp;L1'!$C$15:$C$523,$D32,'P&amp;L1'!AE$15:AE$523)</f>
        <v>0</v>
      </c>
      <c r="AG32" s="105">
        <f>SUMIF('P&amp;L1'!$C$15:$C$523,$D32,'P&amp;L1'!AG$15:AG$523)</f>
        <v>0</v>
      </c>
      <c r="AI32" s="105">
        <f>SUMIF('P&amp;L1'!$C$15:$C$523,$D32,'P&amp;L1'!AI$15:AI$523)</f>
        <v>0</v>
      </c>
    </row>
    <row r="33" spans="4:35" outlineLevel="1" x14ac:dyDescent="0.25">
      <c r="D33" s="139" t="str">
        <f>'Line Items'!D2436</f>
        <v>Passenger Fares Revenue: [Passenger Revenue Service Groups Line 19]</v>
      </c>
      <c r="E33" s="102"/>
      <c r="F33" s="140" t="str">
        <f t="shared" si="0"/>
        <v>£000</v>
      </c>
      <c r="G33" s="103">
        <f>SUMIF('P&amp;L1'!$C$15:$C$523,$D33,'P&amp;L1'!G$15:G$523)</f>
        <v>0</v>
      </c>
      <c r="H33" s="103">
        <f>SUMIF('P&amp;L1'!$C$15:$C$523,$D33,'P&amp;L1'!H$15:H$523)</f>
        <v>0</v>
      </c>
      <c r="I33" s="103">
        <f>SUMIF('P&amp;L1'!$C$15:$C$523,$D33,'P&amp;L1'!I$15:I$523)</f>
        <v>0</v>
      </c>
      <c r="J33" s="103">
        <f>SUMIF('P&amp;L1'!$C$15:$C$523,$D33,'P&amp;L1'!J$15:J$523)</f>
        <v>0</v>
      </c>
      <c r="K33" s="103">
        <f>SUMIF('P&amp;L1'!$C$15:$C$523,$D33,'P&amp;L1'!K$15:K$523)</f>
        <v>0</v>
      </c>
      <c r="L33" s="103">
        <f>SUMIF('P&amp;L1'!$C$15:$C$523,$D33,'P&amp;L1'!L$15:L$523)</f>
        <v>0</v>
      </c>
      <c r="M33" s="103">
        <f>SUMIF('P&amp;L1'!$C$15:$C$523,$D33,'P&amp;L1'!M$15:M$523)</f>
        <v>0</v>
      </c>
      <c r="N33" s="103">
        <f>SUMIF('P&amp;L1'!$C$15:$C$523,$D33,'P&amp;L1'!N$15:N$523)</f>
        <v>0</v>
      </c>
      <c r="O33" s="103">
        <f>SUMIF('P&amp;L1'!$C$15:$C$523,$D33,'P&amp;L1'!O$15:O$523)</f>
        <v>0</v>
      </c>
      <c r="P33" s="103">
        <f>SUMIF('P&amp;L1'!$C$15:$C$523,$D33,'P&amp;L1'!P$15:P$523)</f>
        <v>0</v>
      </c>
      <c r="Q33" s="103">
        <f>SUMIF('P&amp;L1'!$C$15:$C$523,$D33,'P&amp;L1'!Q$15:Q$523)</f>
        <v>0</v>
      </c>
      <c r="R33" s="103">
        <f>SUMIF('P&amp;L1'!$C$15:$C$523,$D33,'P&amp;L1'!R$15:R$523)</f>
        <v>0</v>
      </c>
      <c r="S33" s="103">
        <f>SUMIF('P&amp;L1'!$C$15:$C$523,$D33,'P&amp;L1'!S$15:S$523)</f>
        <v>0</v>
      </c>
      <c r="T33" s="103">
        <f>SUMIF('P&amp;L1'!$C$15:$C$523,$D33,'P&amp;L1'!T$15:T$523)</f>
        <v>0</v>
      </c>
      <c r="U33" s="103">
        <f>SUMIF('P&amp;L1'!$C$15:$C$523,$D33,'P&amp;L1'!U$15:U$523)</f>
        <v>0</v>
      </c>
      <c r="V33" s="103">
        <f>SUMIF('P&amp;L1'!$C$15:$C$523,$D33,'P&amp;L1'!V$15:V$523)</f>
        <v>0</v>
      </c>
      <c r="W33" s="103">
        <f>SUMIF('P&amp;L1'!$C$15:$C$523,$D33,'P&amp;L1'!W$15:W$523)</f>
        <v>0</v>
      </c>
      <c r="X33" s="103">
        <f>SUMIF('P&amp;L1'!$C$15:$C$523,$D33,'P&amp;L1'!X$15:X$523)</f>
        <v>0</v>
      </c>
      <c r="Y33" s="103">
        <f>SUMIF('P&amp;L1'!$C$15:$C$523,$D33,'P&amp;L1'!Y$15:Y$523)</f>
        <v>0</v>
      </c>
      <c r="Z33" s="103">
        <f>SUMIF('P&amp;L1'!$C$15:$C$523,$D33,'P&amp;L1'!Z$15:Z$523)</f>
        <v>0</v>
      </c>
      <c r="AA33" s="103">
        <f>SUMIF('P&amp;L1'!$C$15:$C$523,$D33,'P&amp;L1'!AA$15:AA$523)</f>
        <v>0</v>
      </c>
      <c r="AB33" s="103">
        <f>SUMIF('P&amp;L1'!$C$15:$C$523,$D33,'P&amp;L1'!AB$15:AB$523)</f>
        <v>0</v>
      </c>
      <c r="AC33" s="104">
        <f>SUMIF('P&amp;L1'!$C$15:$C$523,$D33,'P&amp;L1'!AC$15:AC$523)</f>
        <v>0</v>
      </c>
      <c r="AE33" s="105">
        <f>SUMIF('P&amp;L1'!$C$15:$C$523,$D33,'P&amp;L1'!AE$15:AE$523)</f>
        <v>0</v>
      </c>
      <c r="AG33" s="105">
        <f>SUMIF('P&amp;L1'!$C$15:$C$523,$D33,'P&amp;L1'!AG$15:AG$523)</f>
        <v>0</v>
      </c>
      <c r="AI33" s="105">
        <f>SUMIF('P&amp;L1'!$C$15:$C$523,$D33,'P&amp;L1'!AI$15:AI$523)</f>
        <v>0</v>
      </c>
    </row>
    <row r="34" spans="4:35" outlineLevel="1" x14ac:dyDescent="0.25">
      <c r="D34" s="139" t="str">
        <f>'Line Items'!D2437</f>
        <v>Passenger Fares Revenue: [Passenger Revenue Service Groups Line 20]</v>
      </c>
      <c r="E34" s="102"/>
      <c r="F34" s="140" t="str">
        <f t="shared" si="0"/>
        <v>£000</v>
      </c>
      <c r="G34" s="103">
        <f>SUMIF('P&amp;L1'!$C$15:$C$523,$D34,'P&amp;L1'!G$15:G$523)</f>
        <v>0</v>
      </c>
      <c r="H34" s="103">
        <f>SUMIF('P&amp;L1'!$C$15:$C$523,$D34,'P&amp;L1'!H$15:H$523)</f>
        <v>0</v>
      </c>
      <c r="I34" s="103">
        <f>SUMIF('P&amp;L1'!$C$15:$C$523,$D34,'P&amp;L1'!I$15:I$523)</f>
        <v>0</v>
      </c>
      <c r="J34" s="103">
        <f>SUMIF('P&amp;L1'!$C$15:$C$523,$D34,'P&amp;L1'!J$15:J$523)</f>
        <v>0</v>
      </c>
      <c r="K34" s="103">
        <f>SUMIF('P&amp;L1'!$C$15:$C$523,$D34,'P&amp;L1'!K$15:K$523)</f>
        <v>0</v>
      </c>
      <c r="L34" s="103">
        <f>SUMIF('P&amp;L1'!$C$15:$C$523,$D34,'P&amp;L1'!L$15:L$523)</f>
        <v>0</v>
      </c>
      <c r="M34" s="103">
        <f>SUMIF('P&amp;L1'!$C$15:$C$523,$D34,'P&amp;L1'!M$15:M$523)</f>
        <v>0</v>
      </c>
      <c r="N34" s="103">
        <f>SUMIF('P&amp;L1'!$C$15:$C$523,$D34,'P&amp;L1'!N$15:N$523)</f>
        <v>0</v>
      </c>
      <c r="O34" s="103">
        <f>SUMIF('P&amp;L1'!$C$15:$C$523,$D34,'P&amp;L1'!O$15:O$523)</f>
        <v>0</v>
      </c>
      <c r="P34" s="103">
        <f>SUMIF('P&amp;L1'!$C$15:$C$523,$D34,'P&amp;L1'!P$15:P$523)</f>
        <v>0</v>
      </c>
      <c r="Q34" s="103">
        <f>SUMIF('P&amp;L1'!$C$15:$C$523,$D34,'P&amp;L1'!Q$15:Q$523)</f>
        <v>0</v>
      </c>
      <c r="R34" s="103">
        <f>SUMIF('P&amp;L1'!$C$15:$C$523,$D34,'P&amp;L1'!R$15:R$523)</f>
        <v>0</v>
      </c>
      <c r="S34" s="103">
        <f>SUMIF('P&amp;L1'!$C$15:$C$523,$D34,'P&amp;L1'!S$15:S$523)</f>
        <v>0</v>
      </c>
      <c r="T34" s="103">
        <f>SUMIF('P&amp;L1'!$C$15:$C$523,$D34,'P&amp;L1'!T$15:T$523)</f>
        <v>0</v>
      </c>
      <c r="U34" s="103">
        <f>SUMIF('P&amp;L1'!$C$15:$C$523,$D34,'P&amp;L1'!U$15:U$523)</f>
        <v>0</v>
      </c>
      <c r="V34" s="103">
        <f>SUMIF('P&amp;L1'!$C$15:$C$523,$D34,'P&amp;L1'!V$15:V$523)</f>
        <v>0</v>
      </c>
      <c r="W34" s="103">
        <f>SUMIF('P&amp;L1'!$C$15:$C$523,$D34,'P&amp;L1'!W$15:W$523)</f>
        <v>0</v>
      </c>
      <c r="X34" s="103">
        <f>SUMIF('P&amp;L1'!$C$15:$C$523,$D34,'P&amp;L1'!X$15:X$523)</f>
        <v>0</v>
      </c>
      <c r="Y34" s="103">
        <f>SUMIF('P&amp;L1'!$C$15:$C$523,$D34,'P&amp;L1'!Y$15:Y$523)</f>
        <v>0</v>
      </c>
      <c r="Z34" s="103">
        <f>SUMIF('P&amp;L1'!$C$15:$C$523,$D34,'P&amp;L1'!Z$15:Z$523)</f>
        <v>0</v>
      </c>
      <c r="AA34" s="103">
        <f>SUMIF('P&amp;L1'!$C$15:$C$523,$D34,'P&amp;L1'!AA$15:AA$523)</f>
        <v>0</v>
      </c>
      <c r="AB34" s="103">
        <f>SUMIF('P&amp;L1'!$C$15:$C$523,$D34,'P&amp;L1'!AB$15:AB$523)</f>
        <v>0</v>
      </c>
      <c r="AC34" s="104">
        <f>SUMIF('P&amp;L1'!$C$15:$C$523,$D34,'P&amp;L1'!AC$15:AC$523)</f>
        <v>0</v>
      </c>
      <c r="AE34" s="105">
        <f>SUMIF('P&amp;L1'!$C$15:$C$523,$D34,'P&amp;L1'!AE$15:AE$523)</f>
        <v>0</v>
      </c>
      <c r="AG34" s="105">
        <f>SUMIF('P&amp;L1'!$C$15:$C$523,$D34,'P&amp;L1'!AG$15:AG$523)</f>
        <v>0</v>
      </c>
      <c r="AI34" s="105">
        <f>SUMIF('P&amp;L1'!$C$15:$C$523,$D34,'P&amp;L1'!AI$15:AI$523)</f>
        <v>0</v>
      </c>
    </row>
    <row r="35" spans="4:35" outlineLevel="1" x14ac:dyDescent="0.25">
      <c r="D35" s="139" t="str">
        <f>'Line Items'!D2438</f>
        <v>Passenger Fares Revenue: Other Fares Revenue</v>
      </c>
      <c r="E35" s="102"/>
      <c r="F35" s="140" t="str">
        <f t="shared" si="0"/>
        <v>£000</v>
      </c>
      <c r="G35" s="103">
        <f>SUMIF('P&amp;L1'!$C$15:$C$523,$D35,'P&amp;L1'!G$15:G$523)</f>
        <v>0</v>
      </c>
      <c r="H35" s="103">
        <f>SUMIF('P&amp;L1'!$C$15:$C$523,$D35,'P&amp;L1'!H$15:H$523)</f>
        <v>0</v>
      </c>
      <c r="I35" s="103">
        <f>SUMIF('P&amp;L1'!$C$15:$C$523,$D35,'P&amp;L1'!I$15:I$523)</f>
        <v>0</v>
      </c>
      <c r="J35" s="103">
        <f>SUMIF('P&amp;L1'!$C$15:$C$523,$D35,'P&amp;L1'!J$15:J$523)</f>
        <v>0</v>
      </c>
      <c r="K35" s="103">
        <f>SUMIF('P&amp;L1'!$C$15:$C$523,$D35,'P&amp;L1'!K$15:K$523)</f>
        <v>0</v>
      </c>
      <c r="L35" s="103">
        <f>SUMIF('P&amp;L1'!$C$15:$C$523,$D35,'P&amp;L1'!L$15:L$523)</f>
        <v>0</v>
      </c>
      <c r="M35" s="103">
        <f>SUMIF('P&amp;L1'!$C$15:$C$523,$D35,'P&amp;L1'!M$15:M$523)</f>
        <v>0</v>
      </c>
      <c r="N35" s="103">
        <f>SUMIF('P&amp;L1'!$C$15:$C$523,$D35,'P&amp;L1'!N$15:N$523)</f>
        <v>0</v>
      </c>
      <c r="O35" s="103">
        <f>SUMIF('P&amp;L1'!$C$15:$C$523,$D35,'P&amp;L1'!O$15:O$523)</f>
        <v>0</v>
      </c>
      <c r="P35" s="103">
        <f>SUMIF('P&amp;L1'!$C$15:$C$523,$D35,'P&amp;L1'!P$15:P$523)</f>
        <v>0</v>
      </c>
      <c r="Q35" s="103">
        <f>SUMIF('P&amp;L1'!$C$15:$C$523,$D35,'P&amp;L1'!Q$15:Q$523)</f>
        <v>0</v>
      </c>
      <c r="R35" s="103">
        <f>SUMIF('P&amp;L1'!$C$15:$C$523,$D35,'P&amp;L1'!R$15:R$523)</f>
        <v>0</v>
      </c>
      <c r="S35" s="103">
        <f>SUMIF('P&amp;L1'!$C$15:$C$523,$D35,'P&amp;L1'!S$15:S$523)</f>
        <v>0</v>
      </c>
      <c r="T35" s="103">
        <f>SUMIF('P&amp;L1'!$C$15:$C$523,$D35,'P&amp;L1'!T$15:T$523)</f>
        <v>0</v>
      </c>
      <c r="U35" s="103">
        <f>SUMIF('P&amp;L1'!$C$15:$C$523,$D35,'P&amp;L1'!U$15:U$523)</f>
        <v>0</v>
      </c>
      <c r="V35" s="103">
        <f>SUMIF('P&amp;L1'!$C$15:$C$523,$D35,'P&amp;L1'!V$15:V$523)</f>
        <v>0</v>
      </c>
      <c r="W35" s="103">
        <f>SUMIF('P&amp;L1'!$C$15:$C$523,$D35,'P&amp;L1'!W$15:W$523)</f>
        <v>0</v>
      </c>
      <c r="X35" s="103">
        <f>SUMIF('P&amp;L1'!$C$15:$C$523,$D35,'P&amp;L1'!X$15:X$523)</f>
        <v>0</v>
      </c>
      <c r="Y35" s="103">
        <f>SUMIF('P&amp;L1'!$C$15:$C$523,$D35,'P&amp;L1'!Y$15:Y$523)</f>
        <v>0</v>
      </c>
      <c r="Z35" s="103">
        <f>SUMIF('P&amp;L1'!$C$15:$C$523,$D35,'P&amp;L1'!Z$15:Z$523)</f>
        <v>0</v>
      </c>
      <c r="AA35" s="103">
        <f>SUMIF('P&amp;L1'!$C$15:$C$523,$D35,'P&amp;L1'!AA$15:AA$523)</f>
        <v>0</v>
      </c>
      <c r="AB35" s="103">
        <f>SUMIF('P&amp;L1'!$C$15:$C$523,$D35,'P&amp;L1'!AB$15:AB$523)</f>
        <v>0</v>
      </c>
      <c r="AC35" s="104">
        <f>SUMIF('P&amp;L1'!$C$15:$C$523,$D35,'P&amp;L1'!AC$15:AC$523)</f>
        <v>0</v>
      </c>
      <c r="AE35" s="105">
        <f>SUMIF('P&amp;L1'!$C$15:$C$523,$D35,'P&amp;L1'!AE$15:AE$523)</f>
        <v>0</v>
      </c>
      <c r="AG35" s="105">
        <f>SUMIF('P&amp;L1'!$C$15:$C$523,$D35,'P&amp;L1'!AG$15:AG$523)</f>
        <v>0</v>
      </c>
      <c r="AI35" s="105">
        <f>SUMIF('P&amp;L1'!$C$15:$C$523,$D35,'P&amp;L1'!AI$15:AI$523)</f>
        <v>0</v>
      </c>
    </row>
    <row r="36" spans="4:35" outlineLevel="1" x14ac:dyDescent="0.25">
      <c r="D36" s="139" t="str">
        <f>'Line Items'!D2439</f>
        <v>Passenger Fares Revenue: Downside Risk Adjustment</v>
      </c>
      <c r="E36" s="102"/>
      <c r="F36" s="140" t="str">
        <f t="shared" si="0"/>
        <v>£000</v>
      </c>
      <c r="G36" s="103">
        <f>SUMIF('P&amp;L1'!$C$15:$C$523,$D36,'P&amp;L1'!G$15:G$523)</f>
        <v>0</v>
      </c>
      <c r="H36" s="103">
        <f>SUMIF('P&amp;L1'!$C$15:$C$523,$D36,'P&amp;L1'!H$15:H$523)</f>
        <v>0</v>
      </c>
      <c r="I36" s="103">
        <f>SUMIF('P&amp;L1'!$C$15:$C$523,$D36,'P&amp;L1'!I$15:I$523)</f>
        <v>0</v>
      </c>
      <c r="J36" s="103">
        <f>SUMIF('P&amp;L1'!$C$15:$C$523,$D36,'P&amp;L1'!J$15:J$523)</f>
        <v>0</v>
      </c>
      <c r="K36" s="103">
        <f>SUMIF('P&amp;L1'!$C$15:$C$523,$D36,'P&amp;L1'!K$15:K$523)</f>
        <v>0</v>
      </c>
      <c r="L36" s="103">
        <f>SUMIF('P&amp;L1'!$C$15:$C$523,$D36,'P&amp;L1'!L$15:L$523)</f>
        <v>0</v>
      </c>
      <c r="M36" s="103">
        <f>SUMIF('P&amp;L1'!$C$15:$C$523,$D36,'P&amp;L1'!M$15:M$523)</f>
        <v>0</v>
      </c>
      <c r="N36" s="103">
        <f>SUMIF('P&amp;L1'!$C$15:$C$523,$D36,'P&amp;L1'!N$15:N$523)</f>
        <v>0</v>
      </c>
      <c r="O36" s="103">
        <f>SUMIF('P&amp;L1'!$C$15:$C$523,$D36,'P&amp;L1'!O$15:O$523)</f>
        <v>0</v>
      </c>
      <c r="P36" s="103">
        <f>SUMIF('P&amp;L1'!$C$15:$C$523,$D36,'P&amp;L1'!P$15:P$523)</f>
        <v>0</v>
      </c>
      <c r="Q36" s="103">
        <f>SUMIF('P&amp;L1'!$C$15:$C$523,$D36,'P&amp;L1'!Q$15:Q$523)</f>
        <v>0</v>
      </c>
      <c r="R36" s="103">
        <f>SUMIF('P&amp;L1'!$C$15:$C$523,$D36,'P&amp;L1'!R$15:R$523)</f>
        <v>0</v>
      </c>
      <c r="S36" s="103">
        <f>SUMIF('P&amp;L1'!$C$15:$C$523,$D36,'P&amp;L1'!S$15:S$523)</f>
        <v>0</v>
      </c>
      <c r="T36" s="103">
        <f>SUMIF('P&amp;L1'!$C$15:$C$523,$D36,'P&amp;L1'!T$15:T$523)</f>
        <v>0</v>
      </c>
      <c r="U36" s="103">
        <f>SUMIF('P&amp;L1'!$C$15:$C$523,$D36,'P&amp;L1'!U$15:U$523)</f>
        <v>0</v>
      </c>
      <c r="V36" s="103">
        <f>SUMIF('P&amp;L1'!$C$15:$C$523,$D36,'P&amp;L1'!V$15:V$523)</f>
        <v>0</v>
      </c>
      <c r="W36" s="103">
        <f>SUMIF('P&amp;L1'!$C$15:$C$523,$D36,'P&amp;L1'!W$15:W$523)</f>
        <v>0</v>
      </c>
      <c r="X36" s="103">
        <f>SUMIF('P&amp;L1'!$C$15:$C$523,$D36,'P&amp;L1'!X$15:X$523)</f>
        <v>0</v>
      </c>
      <c r="Y36" s="103">
        <f>SUMIF('P&amp;L1'!$C$15:$C$523,$D36,'P&amp;L1'!Y$15:Y$523)</f>
        <v>0</v>
      </c>
      <c r="Z36" s="103">
        <f>SUMIF('P&amp;L1'!$C$15:$C$523,$D36,'P&amp;L1'!Z$15:Z$523)</f>
        <v>0</v>
      </c>
      <c r="AA36" s="103">
        <f>SUMIF('P&amp;L1'!$C$15:$C$523,$D36,'P&amp;L1'!AA$15:AA$523)</f>
        <v>0</v>
      </c>
      <c r="AB36" s="103">
        <f>SUMIF('P&amp;L1'!$C$15:$C$523,$D36,'P&amp;L1'!AB$15:AB$523)</f>
        <v>0</v>
      </c>
      <c r="AC36" s="104">
        <f>SUMIF('P&amp;L1'!$C$15:$C$523,$D36,'P&amp;L1'!AC$15:AC$523)</f>
        <v>0</v>
      </c>
      <c r="AE36" s="105">
        <f>SUMIF('P&amp;L1'!$C$15:$C$523,$D36,'P&amp;L1'!AE$15:AE$523)</f>
        <v>0</v>
      </c>
      <c r="AG36" s="105">
        <f>SUMIF('P&amp;L1'!$C$15:$C$523,$D36,'P&amp;L1'!AG$15:AG$523)</f>
        <v>0</v>
      </c>
      <c r="AI36" s="105">
        <f>SUMIF('P&amp;L1'!$C$15:$C$523,$D36,'P&amp;L1'!AI$15:AI$523)</f>
        <v>0</v>
      </c>
    </row>
    <row r="37" spans="4:35" outlineLevel="1" x14ac:dyDescent="0.25">
      <c r="D37" s="139" t="str">
        <f>'Line Items'!D2440</f>
        <v>Other Revenue: Other Revenue from Core Business</v>
      </c>
      <c r="E37" s="102"/>
      <c r="F37" s="140" t="str">
        <f t="shared" si="0"/>
        <v>£000</v>
      </c>
      <c r="G37" s="103">
        <f>SUMIF('P&amp;L1'!$C$15:$C$523,$D37,'P&amp;L1'!G$15:G$523)</f>
        <v>0</v>
      </c>
      <c r="H37" s="103">
        <f>SUMIF('P&amp;L1'!$C$15:$C$523,$D37,'P&amp;L1'!H$15:H$523)</f>
        <v>0</v>
      </c>
      <c r="I37" s="103">
        <f>SUMIF('P&amp;L1'!$C$15:$C$523,$D37,'P&amp;L1'!I$15:I$523)</f>
        <v>0</v>
      </c>
      <c r="J37" s="103">
        <f>SUMIF('P&amp;L1'!$C$15:$C$523,$D37,'P&amp;L1'!J$15:J$523)</f>
        <v>0</v>
      </c>
      <c r="K37" s="103">
        <f>SUMIF('P&amp;L1'!$C$15:$C$523,$D37,'P&amp;L1'!K$15:K$523)</f>
        <v>0</v>
      </c>
      <c r="L37" s="103">
        <f>SUMIF('P&amp;L1'!$C$15:$C$523,$D37,'P&amp;L1'!L$15:L$523)</f>
        <v>0</v>
      </c>
      <c r="M37" s="103">
        <f>SUMIF('P&amp;L1'!$C$15:$C$523,$D37,'P&amp;L1'!M$15:M$523)</f>
        <v>0</v>
      </c>
      <c r="N37" s="103">
        <f>SUMIF('P&amp;L1'!$C$15:$C$523,$D37,'P&amp;L1'!N$15:N$523)</f>
        <v>0</v>
      </c>
      <c r="O37" s="103">
        <f>SUMIF('P&amp;L1'!$C$15:$C$523,$D37,'P&amp;L1'!O$15:O$523)</f>
        <v>0</v>
      </c>
      <c r="P37" s="103">
        <f>SUMIF('P&amp;L1'!$C$15:$C$523,$D37,'P&amp;L1'!P$15:P$523)</f>
        <v>0</v>
      </c>
      <c r="Q37" s="103">
        <f>SUMIF('P&amp;L1'!$C$15:$C$523,$D37,'P&amp;L1'!Q$15:Q$523)</f>
        <v>0</v>
      </c>
      <c r="R37" s="103">
        <f>SUMIF('P&amp;L1'!$C$15:$C$523,$D37,'P&amp;L1'!R$15:R$523)</f>
        <v>0</v>
      </c>
      <c r="S37" s="103">
        <f>SUMIF('P&amp;L1'!$C$15:$C$523,$D37,'P&amp;L1'!S$15:S$523)</f>
        <v>0</v>
      </c>
      <c r="T37" s="103">
        <f>SUMIF('P&amp;L1'!$C$15:$C$523,$D37,'P&amp;L1'!T$15:T$523)</f>
        <v>0</v>
      </c>
      <c r="U37" s="103">
        <f>SUMIF('P&amp;L1'!$C$15:$C$523,$D37,'P&amp;L1'!U$15:U$523)</f>
        <v>0</v>
      </c>
      <c r="V37" s="103">
        <f>SUMIF('P&amp;L1'!$C$15:$C$523,$D37,'P&amp;L1'!V$15:V$523)</f>
        <v>0</v>
      </c>
      <c r="W37" s="103">
        <f>SUMIF('P&amp;L1'!$C$15:$C$523,$D37,'P&amp;L1'!W$15:W$523)</f>
        <v>0</v>
      </c>
      <c r="X37" s="103">
        <f>SUMIF('P&amp;L1'!$C$15:$C$523,$D37,'P&amp;L1'!X$15:X$523)</f>
        <v>0</v>
      </c>
      <c r="Y37" s="103">
        <f>SUMIF('P&amp;L1'!$C$15:$C$523,$D37,'P&amp;L1'!Y$15:Y$523)</f>
        <v>0</v>
      </c>
      <c r="Z37" s="103">
        <f>SUMIF('P&amp;L1'!$C$15:$C$523,$D37,'P&amp;L1'!Z$15:Z$523)</f>
        <v>0</v>
      </c>
      <c r="AA37" s="103">
        <f>SUMIF('P&amp;L1'!$C$15:$C$523,$D37,'P&amp;L1'!AA$15:AA$523)</f>
        <v>0</v>
      </c>
      <c r="AB37" s="103">
        <f>SUMIF('P&amp;L1'!$C$15:$C$523,$D37,'P&amp;L1'!AB$15:AB$523)</f>
        <v>0</v>
      </c>
      <c r="AC37" s="104">
        <f>SUMIF('P&amp;L1'!$C$15:$C$523,$D37,'P&amp;L1'!AC$15:AC$523)</f>
        <v>0</v>
      </c>
      <c r="AE37" s="105">
        <f>SUMIF('P&amp;L1'!$C$15:$C$523,$D37,'P&amp;L1'!AE$15:AE$523)</f>
        <v>0</v>
      </c>
      <c r="AG37" s="105">
        <f>SUMIF('P&amp;L1'!$C$15:$C$523,$D37,'P&amp;L1'!AG$15:AG$523)</f>
        <v>0</v>
      </c>
      <c r="AI37" s="105">
        <f>SUMIF('P&amp;L1'!$C$15:$C$523,$D37,'P&amp;L1'!AI$15:AI$523)</f>
        <v>0</v>
      </c>
    </row>
    <row r="38" spans="4:35" outlineLevel="1" x14ac:dyDescent="0.25">
      <c r="D38" s="139" t="str">
        <f>'Line Items'!D2441</f>
        <v>Other Revenue: Revenue from Station Access Offcharged</v>
      </c>
      <c r="E38" s="102"/>
      <c r="F38" s="140" t="str">
        <f t="shared" si="0"/>
        <v>£000</v>
      </c>
      <c r="G38" s="103">
        <f>SUMIF('P&amp;L1'!$C$15:$C$523,$D38,'P&amp;L1'!G$15:G$523)</f>
        <v>0</v>
      </c>
      <c r="H38" s="103">
        <f>SUMIF('P&amp;L1'!$C$15:$C$523,$D38,'P&amp;L1'!H$15:H$523)</f>
        <v>0</v>
      </c>
      <c r="I38" s="103">
        <f>SUMIF('P&amp;L1'!$C$15:$C$523,$D38,'P&amp;L1'!I$15:I$523)</f>
        <v>0</v>
      </c>
      <c r="J38" s="103">
        <f>SUMIF('P&amp;L1'!$C$15:$C$523,$D38,'P&amp;L1'!J$15:J$523)</f>
        <v>0</v>
      </c>
      <c r="K38" s="103">
        <f>SUMIF('P&amp;L1'!$C$15:$C$523,$D38,'P&amp;L1'!K$15:K$523)</f>
        <v>0</v>
      </c>
      <c r="L38" s="103">
        <f>SUMIF('P&amp;L1'!$C$15:$C$523,$D38,'P&amp;L1'!L$15:L$523)</f>
        <v>0</v>
      </c>
      <c r="M38" s="103">
        <f>SUMIF('P&amp;L1'!$C$15:$C$523,$D38,'P&amp;L1'!M$15:M$523)</f>
        <v>0</v>
      </c>
      <c r="N38" s="103">
        <f>SUMIF('P&amp;L1'!$C$15:$C$523,$D38,'P&amp;L1'!N$15:N$523)</f>
        <v>0</v>
      </c>
      <c r="O38" s="103">
        <f>SUMIF('P&amp;L1'!$C$15:$C$523,$D38,'P&amp;L1'!O$15:O$523)</f>
        <v>0</v>
      </c>
      <c r="P38" s="103">
        <f>SUMIF('P&amp;L1'!$C$15:$C$523,$D38,'P&amp;L1'!P$15:P$523)</f>
        <v>0</v>
      </c>
      <c r="Q38" s="103">
        <f>SUMIF('P&amp;L1'!$C$15:$C$523,$D38,'P&amp;L1'!Q$15:Q$523)</f>
        <v>0</v>
      </c>
      <c r="R38" s="103">
        <f>SUMIF('P&amp;L1'!$C$15:$C$523,$D38,'P&amp;L1'!R$15:R$523)</f>
        <v>0</v>
      </c>
      <c r="S38" s="103">
        <f>SUMIF('P&amp;L1'!$C$15:$C$523,$D38,'P&amp;L1'!S$15:S$523)</f>
        <v>0</v>
      </c>
      <c r="T38" s="103">
        <f>SUMIF('P&amp;L1'!$C$15:$C$523,$D38,'P&amp;L1'!T$15:T$523)</f>
        <v>0</v>
      </c>
      <c r="U38" s="103">
        <f>SUMIF('P&amp;L1'!$C$15:$C$523,$D38,'P&amp;L1'!U$15:U$523)</f>
        <v>0</v>
      </c>
      <c r="V38" s="103">
        <f>SUMIF('P&amp;L1'!$C$15:$C$523,$D38,'P&amp;L1'!V$15:V$523)</f>
        <v>0</v>
      </c>
      <c r="W38" s="103">
        <f>SUMIF('P&amp;L1'!$C$15:$C$523,$D38,'P&amp;L1'!W$15:W$523)</f>
        <v>0</v>
      </c>
      <c r="X38" s="103">
        <f>SUMIF('P&amp;L1'!$C$15:$C$523,$D38,'P&amp;L1'!X$15:X$523)</f>
        <v>0</v>
      </c>
      <c r="Y38" s="103">
        <f>SUMIF('P&amp;L1'!$C$15:$C$523,$D38,'P&amp;L1'!Y$15:Y$523)</f>
        <v>0</v>
      </c>
      <c r="Z38" s="103">
        <f>SUMIF('P&amp;L1'!$C$15:$C$523,$D38,'P&amp;L1'!Z$15:Z$523)</f>
        <v>0</v>
      </c>
      <c r="AA38" s="103">
        <f>SUMIF('P&amp;L1'!$C$15:$C$523,$D38,'P&amp;L1'!AA$15:AA$523)</f>
        <v>0</v>
      </c>
      <c r="AB38" s="103">
        <f>SUMIF('P&amp;L1'!$C$15:$C$523,$D38,'P&amp;L1'!AB$15:AB$523)</f>
        <v>0</v>
      </c>
      <c r="AC38" s="104">
        <f>SUMIF('P&amp;L1'!$C$15:$C$523,$D38,'P&amp;L1'!AC$15:AC$523)</f>
        <v>0</v>
      </c>
      <c r="AE38" s="105">
        <f>SUMIF('P&amp;L1'!$C$15:$C$523,$D38,'P&amp;L1'!AE$15:AE$523)</f>
        <v>0</v>
      </c>
      <c r="AG38" s="105">
        <f>SUMIF('P&amp;L1'!$C$15:$C$523,$D38,'P&amp;L1'!AG$15:AG$523)</f>
        <v>0</v>
      </c>
      <c r="AI38" s="105">
        <f>SUMIF('P&amp;L1'!$C$15:$C$523,$D38,'P&amp;L1'!AI$15:AI$523)</f>
        <v>0</v>
      </c>
    </row>
    <row r="39" spans="4:35" outlineLevel="1" x14ac:dyDescent="0.25">
      <c r="D39" s="111" t="str">
        <f>'Line Items'!D2442</f>
        <v>Other Revenue: Revenue from Other Costs Offcharged</v>
      </c>
      <c r="E39" s="287"/>
      <c r="F39" s="150" t="str">
        <f t="shared" si="0"/>
        <v>£000</v>
      </c>
      <c r="G39" s="113">
        <f>SUMIF('P&amp;L1'!$C$15:$C$523,$D39,'P&amp;L1'!G$15:G$523)</f>
        <v>0</v>
      </c>
      <c r="H39" s="113">
        <f>SUMIF('P&amp;L1'!$C$15:$C$523,$D39,'P&amp;L1'!H$15:H$523)</f>
        <v>0</v>
      </c>
      <c r="I39" s="113">
        <f>SUMIF('P&amp;L1'!$C$15:$C$523,$D39,'P&amp;L1'!I$15:I$523)</f>
        <v>0</v>
      </c>
      <c r="J39" s="113">
        <f>SUMIF('P&amp;L1'!$C$15:$C$523,$D39,'P&amp;L1'!J$15:J$523)</f>
        <v>0</v>
      </c>
      <c r="K39" s="113">
        <f>SUMIF('P&amp;L1'!$C$15:$C$523,$D39,'P&amp;L1'!K$15:K$523)</f>
        <v>0</v>
      </c>
      <c r="L39" s="113">
        <f>SUMIF('P&amp;L1'!$C$15:$C$523,$D39,'P&amp;L1'!L$15:L$523)</f>
        <v>0</v>
      </c>
      <c r="M39" s="113">
        <f>SUMIF('P&amp;L1'!$C$15:$C$523,$D39,'P&amp;L1'!M$15:M$523)</f>
        <v>0</v>
      </c>
      <c r="N39" s="113">
        <f>SUMIF('P&amp;L1'!$C$15:$C$523,$D39,'P&amp;L1'!N$15:N$523)</f>
        <v>0</v>
      </c>
      <c r="O39" s="113">
        <f>SUMIF('P&amp;L1'!$C$15:$C$523,$D39,'P&amp;L1'!O$15:O$523)</f>
        <v>0</v>
      </c>
      <c r="P39" s="113">
        <f>SUMIF('P&amp;L1'!$C$15:$C$523,$D39,'P&amp;L1'!P$15:P$523)</f>
        <v>0</v>
      </c>
      <c r="Q39" s="113">
        <f>SUMIF('P&amp;L1'!$C$15:$C$523,$D39,'P&amp;L1'!Q$15:Q$523)</f>
        <v>0</v>
      </c>
      <c r="R39" s="113">
        <f>SUMIF('P&amp;L1'!$C$15:$C$523,$D39,'P&amp;L1'!R$15:R$523)</f>
        <v>0</v>
      </c>
      <c r="S39" s="113">
        <f>SUMIF('P&amp;L1'!$C$15:$C$523,$D39,'P&amp;L1'!S$15:S$523)</f>
        <v>0</v>
      </c>
      <c r="T39" s="113">
        <f>SUMIF('P&amp;L1'!$C$15:$C$523,$D39,'P&amp;L1'!T$15:T$523)</f>
        <v>0</v>
      </c>
      <c r="U39" s="113">
        <f>SUMIF('P&amp;L1'!$C$15:$C$523,$D39,'P&amp;L1'!U$15:U$523)</f>
        <v>0</v>
      </c>
      <c r="V39" s="113">
        <f>SUMIF('P&amp;L1'!$C$15:$C$523,$D39,'P&amp;L1'!V$15:V$523)</f>
        <v>0</v>
      </c>
      <c r="W39" s="113">
        <f>SUMIF('P&amp;L1'!$C$15:$C$523,$D39,'P&amp;L1'!W$15:W$523)</f>
        <v>0</v>
      </c>
      <c r="X39" s="113">
        <f>SUMIF('P&amp;L1'!$C$15:$C$523,$D39,'P&amp;L1'!X$15:X$523)</f>
        <v>0</v>
      </c>
      <c r="Y39" s="113">
        <f>SUMIF('P&amp;L1'!$C$15:$C$523,$D39,'P&amp;L1'!Y$15:Y$523)</f>
        <v>0</v>
      </c>
      <c r="Z39" s="113">
        <f>SUMIF('P&amp;L1'!$C$15:$C$523,$D39,'P&amp;L1'!Z$15:Z$523)</f>
        <v>0</v>
      </c>
      <c r="AA39" s="113">
        <f>SUMIF('P&amp;L1'!$C$15:$C$523,$D39,'P&amp;L1'!AA$15:AA$523)</f>
        <v>0</v>
      </c>
      <c r="AB39" s="113">
        <f>SUMIF('P&amp;L1'!$C$15:$C$523,$D39,'P&amp;L1'!AB$15:AB$523)</f>
        <v>0</v>
      </c>
      <c r="AC39" s="114">
        <f>SUMIF('P&amp;L1'!$C$15:$C$523,$D39,'P&amp;L1'!AC$15:AC$523)</f>
        <v>0</v>
      </c>
      <c r="AE39" s="115">
        <f>SUMIF('P&amp;L1'!$C$15:$C$523,$D39,'P&amp;L1'!AE$15:AE$523)</f>
        <v>0</v>
      </c>
      <c r="AG39" s="115">
        <f>SUMIF('P&amp;L1'!$C$15:$C$523,$D39,'P&amp;L1'!AG$15:AG$523)</f>
        <v>0</v>
      </c>
      <c r="AI39" s="115">
        <f>SUMIF('P&amp;L1'!$C$15:$C$523,$D39,'P&amp;L1'!AI$15:AI$523)</f>
        <v>0</v>
      </c>
    </row>
    <row r="40" spans="4:35" outlineLevel="1" x14ac:dyDescent="0.25"/>
    <row r="41" spans="4:35" ht="13.8" outlineLevel="1" thickBot="1" x14ac:dyDescent="0.3">
      <c r="D41" s="582" t="str">
        <f>'Line Items'!D2471</f>
        <v>Total Revenue</v>
      </c>
      <c r="E41" s="583"/>
      <c r="F41" s="584" t="str">
        <f>F39</f>
        <v>£000</v>
      </c>
      <c r="G41" s="585">
        <f t="shared" ref="G41:AC41" si="1">SUM(G15:G39)</f>
        <v>0</v>
      </c>
      <c r="H41" s="585">
        <f t="shared" si="1"/>
        <v>0</v>
      </c>
      <c r="I41" s="585">
        <f t="shared" si="1"/>
        <v>0</v>
      </c>
      <c r="J41" s="585">
        <f t="shared" si="1"/>
        <v>0</v>
      </c>
      <c r="K41" s="585">
        <f t="shared" si="1"/>
        <v>0</v>
      </c>
      <c r="L41" s="585">
        <f t="shared" si="1"/>
        <v>0</v>
      </c>
      <c r="M41" s="585">
        <f t="shared" si="1"/>
        <v>0</v>
      </c>
      <c r="N41" s="585">
        <f t="shared" si="1"/>
        <v>0</v>
      </c>
      <c r="O41" s="585">
        <f t="shared" si="1"/>
        <v>0</v>
      </c>
      <c r="P41" s="585">
        <f t="shared" si="1"/>
        <v>0</v>
      </c>
      <c r="Q41" s="585">
        <f t="shared" si="1"/>
        <v>0</v>
      </c>
      <c r="R41" s="585">
        <f t="shared" si="1"/>
        <v>0</v>
      </c>
      <c r="S41" s="585">
        <f t="shared" si="1"/>
        <v>0</v>
      </c>
      <c r="T41" s="585">
        <f t="shared" si="1"/>
        <v>0</v>
      </c>
      <c r="U41" s="585">
        <f t="shared" si="1"/>
        <v>0</v>
      </c>
      <c r="V41" s="585">
        <f t="shared" si="1"/>
        <v>0</v>
      </c>
      <c r="W41" s="585">
        <f t="shared" si="1"/>
        <v>0</v>
      </c>
      <c r="X41" s="585">
        <f t="shared" si="1"/>
        <v>0</v>
      </c>
      <c r="Y41" s="585">
        <f t="shared" si="1"/>
        <v>0</v>
      </c>
      <c r="Z41" s="585">
        <f t="shared" si="1"/>
        <v>0</v>
      </c>
      <c r="AA41" s="585">
        <f t="shared" si="1"/>
        <v>0</v>
      </c>
      <c r="AB41" s="585">
        <f t="shared" si="1"/>
        <v>0</v>
      </c>
      <c r="AC41" s="586">
        <f t="shared" si="1"/>
        <v>0</v>
      </c>
      <c r="AE41" s="595">
        <f>SUM(AE15:AE39)</f>
        <v>0</v>
      </c>
      <c r="AG41" s="595">
        <f>SUM(AG15:AG39)</f>
        <v>0</v>
      </c>
      <c r="AI41" s="595">
        <f>SUM(AI15:AI39)</f>
        <v>0</v>
      </c>
    </row>
    <row r="42" spans="4:35" ht="13.8" outlineLevel="1" thickTop="1" x14ac:dyDescent="0.25"/>
    <row r="43" spans="4:35" outlineLevel="1" x14ac:dyDescent="0.25">
      <c r="D43" s="345" t="str">
        <f>'Line Items'!D2443</f>
        <v>Staff Costs: Trains</v>
      </c>
      <c r="E43" s="467"/>
      <c r="F43" s="347" t="s">
        <v>556</v>
      </c>
      <c r="G43" s="476">
        <f>SUMIF('P&amp;L1'!$C$15:$C$523,$D43,'P&amp;L1'!G$15:G$523)</f>
        <v>0</v>
      </c>
      <c r="H43" s="476">
        <f>SUMIF('P&amp;L1'!$C$15:$C$523,$D43,'P&amp;L1'!H$15:H$523)</f>
        <v>0</v>
      </c>
      <c r="I43" s="608">
        <f>SUMIF('P&amp;L1'!$C$15:$C$523,$D43,'P&amp;L1'!I$15:I$523)</f>
        <v>0</v>
      </c>
      <c r="J43" s="476">
        <f>SUMIF('P&amp;L1'!$C$15:$C$523,$D43,'P&amp;L1'!J$15:J$523)</f>
        <v>0</v>
      </c>
      <c r="K43" s="476">
        <f>SUMIF('P&amp;L1'!$C$15:$C$523,$D43,'P&amp;L1'!K$15:K$523)</f>
        <v>0</v>
      </c>
      <c r="L43" s="476">
        <f>SUMIF('P&amp;L1'!$C$15:$C$523,$D43,'P&amp;L1'!L$15:L$523)</f>
        <v>0</v>
      </c>
      <c r="M43" s="476">
        <f>SUMIF('P&amp;L1'!$C$15:$C$523,$D43,'P&amp;L1'!M$15:M$523)</f>
        <v>0</v>
      </c>
      <c r="N43" s="476">
        <f>SUMIF('P&amp;L1'!$C$15:$C$523,$D43,'P&amp;L1'!N$15:N$523)</f>
        <v>0</v>
      </c>
      <c r="O43" s="476">
        <f>SUMIF('P&amp;L1'!$C$15:$C$523,$D43,'P&amp;L1'!O$15:O$523)</f>
        <v>0</v>
      </c>
      <c r="P43" s="476">
        <f>SUMIF('P&amp;L1'!$C$15:$C$523,$D43,'P&amp;L1'!P$15:P$523)</f>
        <v>0</v>
      </c>
      <c r="Q43" s="476">
        <f>SUMIF('P&amp;L1'!$C$15:$C$523,$D43,'P&amp;L1'!Q$15:Q$523)</f>
        <v>0</v>
      </c>
      <c r="R43" s="476">
        <f>SUMIF('P&amp;L1'!$C$15:$C$523,$D43,'P&amp;L1'!R$15:R$523)</f>
        <v>0</v>
      </c>
      <c r="S43" s="476">
        <f>SUMIF('P&amp;L1'!$C$15:$C$523,$D43,'P&amp;L1'!S$15:S$523)</f>
        <v>0</v>
      </c>
      <c r="T43" s="476">
        <f>SUMIF('P&amp;L1'!$C$15:$C$523,$D43,'P&amp;L1'!T$15:T$523)</f>
        <v>0</v>
      </c>
      <c r="U43" s="476">
        <f>SUMIF('P&amp;L1'!$C$15:$C$523,$D43,'P&amp;L1'!U$15:U$523)</f>
        <v>0</v>
      </c>
      <c r="V43" s="476">
        <f>SUMIF('P&amp;L1'!$C$15:$C$523,$D43,'P&amp;L1'!V$15:V$523)</f>
        <v>0</v>
      </c>
      <c r="W43" s="476">
        <f>SUMIF('P&amp;L1'!$C$15:$C$523,$D43,'P&amp;L1'!W$15:W$523)</f>
        <v>0</v>
      </c>
      <c r="X43" s="476">
        <f>SUMIF('P&amp;L1'!$C$15:$C$523,$D43,'P&amp;L1'!X$15:X$523)</f>
        <v>0</v>
      </c>
      <c r="Y43" s="476">
        <f>SUMIF('P&amp;L1'!$C$15:$C$523,$D43,'P&amp;L1'!Y$15:Y$523)</f>
        <v>0</v>
      </c>
      <c r="Z43" s="476">
        <f>SUMIF('P&amp;L1'!$C$15:$C$523,$D43,'P&amp;L1'!Z$15:Z$523)</f>
        <v>0</v>
      </c>
      <c r="AA43" s="476">
        <f>SUMIF('P&amp;L1'!$C$15:$C$523,$D43,'P&amp;L1'!AA$15:AA$523)</f>
        <v>0</v>
      </c>
      <c r="AB43" s="476">
        <f>SUMIF('P&amp;L1'!$C$15:$C$523,$D43,'P&amp;L1'!AB$15:AB$523)</f>
        <v>0</v>
      </c>
      <c r="AC43" s="355">
        <f>SUMIF('P&amp;L1'!$C$15:$C$523,$D43,'P&amp;L1'!AC$15:AC$523)</f>
        <v>0</v>
      </c>
      <c r="AE43" s="357">
        <f>SUMIF('P&amp;L1'!$C$15:$C$523,$D43,'P&amp;L1'!AE$15:AE$523)</f>
        <v>0</v>
      </c>
      <c r="AG43" s="357">
        <f>SUMIF('P&amp;L1'!$C$15:$C$523,$D43,'P&amp;L1'!AG$15:AG$523)</f>
        <v>0</v>
      </c>
      <c r="AI43" s="357">
        <f>SUMIF('P&amp;L1'!$C$15:$C$523,$D43,'P&amp;L1'!AI$15:AI$523)</f>
        <v>0</v>
      </c>
    </row>
    <row r="44" spans="4:35" outlineLevel="1" x14ac:dyDescent="0.25">
      <c r="D44" s="139" t="str">
        <f>'Line Items'!D2444</f>
        <v>Staff Costs: Stations</v>
      </c>
      <c r="E44" s="102"/>
      <c r="F44" s="140" t="str">
        <f t="shared" ref="F44:F67" si="2">F43</f>
        <v>£000</v>
      </c>
      <c r="G44" s="103">
        <f>SUMIF('P&amp;L1'!$C$15:$C$523,$D44,'P&amp;L1'!G$15:G$523)</f>
        <v>0</v>
      </c>
      <c r="H44" s="103">
        <f>SUMIF('P&amp;L1'!$C$15:$C$523,$D44,'P&amp;L1'!H$15:H$523)</f>
        <v>0</v>
      </c>
      <c r="I44" s="609">
        <f>SUMIF('P&amp;L1'!$C$15:$C$523,$D44,'P&amp;L1'!I$15:I$523)</f>
        <v>0</v>
      </c>
      <c r="J44" s="103">
        <f>SUMIF('P&amp;L1'!$C$15:$C$523,$D44,'P&amp;L1'!J$15:J$523)</f>
        <v>0</v>
      </c>
      <c r="K44" s="103">
        <f>SUMIF('P&amp;L1'!$C$15:$C$523,$D44,'P&amp;L1'!K$15:K$523)</f>
        <v>0</v>
      </c>
      <c r="L44" s="103">
        <f>SUMIF('P&amp;L1'!$C$15:$C$523,$D44,'P&amp;L1'!L$15:L$523)</f>
        <v>0</v>
      </c>
      <c r="M44" s="103">
        <f>SUMIF('P&amp;L1'!$C$15:$C$523,$D44,'P&amp;L1'!M$15:M$523)</f>
        <v>0</v>
      </c>
      <c r="N44" s="103">
        <f>SUMIF('P&amp;L1'!$C$15:$C$523,$D44,'P&amp;L1'!N$15:N$523)</f>
        <v>0</v>
      </c>
      <c r="O44" s="103">
        <f>SUMIF('P&amp;L1'!$C$15:$C$523,$D44,'P&amp;L1'!O$15:O$523)</f>
        <v>0</v>
      </c>
      <c r="P44" s="103">
        <f>SUMIF('P&amp;L1'!$C$15:$C$523,$D44,'P&amp;L1'!P$15:P$523)</f>
        <v>0</v>
      </c>
      <c r="Q44" s="103">
        <f>SUMIF('P&amp;L1'!$C$15:$C$523,$D44,'P&amp;L1'!Q$15:Q$523)</f>
        <v>0</v>
      </c>
      <c r="R44" s="103">
        <f>SUMIF('P&amp;L1'!$C$15:$C$523,$D44,'P&amp;L1'!R$15:R$523)</f>
        <v>0</v>
      </c>
      <c r="S44" s="103">
        <f>SUMIF('P&amp;L1'!$C$15:$C$523,$D44,'P&amp;L1'!S$15:S$523)</f>
        <v>0</v>
      </c>
      <c r="T44" s="103">
        <f>SUMIF('P&amp;L1'!$C$15:$C$523,$D44,'P&amp;L1'!T$15:T$523)</f>
        <v>0</v>
      </c>
      <c r="U44" s="103">
        <f>SUMIF('P&amp;L1'!$C$15:$C$523,$D44,'P&amp;L1'!U$15:U$523)</f>
        <v>0</v>
      </c>
      <c r="V44" s="103">
        <f>SUMIF('P&amp;L1'!$C$15:$C$523,$D44,'P&amp;L1'!V$15:V$523)</f>
        <v>0</v>
      </c>
      <c r="W44" s="103">
        <f>SUMIF('P&amp;L1'!$C$15:$C$523,$D44,'P&amp;L1'!W$15:W$523)</f>
        <v>0</v>
      </c>
      <c r="X44" s="103">
        <f>SUMIF('P&amp;L1'!$C$15:$C$523,$D44,'P&amp;L1'!X$15:X$523)</f>
        <v>0</v>
      </c>
      <c r="Y44" s="103">
        <f>SUMIF('P&amp;L1'!$C$15:$C$523,$D44,'P&amp;L1'!Y$15:Y$523)</f>
        <v>0</v>
      </c>
      <c r="Z44" s="103">
        <f>SUMIF('P&amp;L1'!$C$15:$C$523,$D44,'P&amp;L1'!Z$15:Z$523)</f>
        <v>0</v>
      </c>
      <c r="AA44" s="103">
        <f>SUMIF('P&amp;L1'!$C$15:$C$523,$D44,'P&amp;L1'!AA$15:AA$523)</f>
        <v>0</v>
      </c>
      <c r="AB44" s="103">
        <f>SUMIF('P&amp;L1'!$C$15:$C$523,$D44,'P&amp;L1'!AB$15:AB$523)</f>
        <v>0</v>
      </c>
      <c r="AC44" s="104">
        <f>SUMIF('P&amp;L1'!$C$15:$C$523,$D44,'P&amp;L1'!AC$15:AC$523)</f>
        <v>0</v>
      </c>
      <c r="AE44" s="105">
        <f>SUMIF('P&amp;L1'!$C$15:$C$523,$D44,'P&amp;L1'!AE$15:AE$523)</f>
        <v>0</v>
      </c>
      <c r="AG44" s="105">
        <f>SUMIF('P&amp;L1'!$C$15:$C$523,$D44,'P&amp;L1'!AG$15:AG$523)</f>
        <v>0</v>
      </c>
      <c r="AI44" s="105">
        <f>SUMIF('P&amp;L1'!$C$15:$C$523,$D44,'P&amp;L1'!AI$15:AI$523)</f>
        <v>0</v>
      </c>
    </row>
    <row r="45" spans="4:35" outlineLevel="1" x14ac:dyDescent="0.25">
      <c r="D45" s="139" t="str">
        <f>'Line Items'!D2445</f>
        <v>Staff Costs: Depot</v>
      </c>
      <c r="E45" s="102"/>
      <c r="F45" s="140" t="str">
        <f t="shared" si="2"/>
        <v>£000</v>
      </c>
      <c r="G45" s="103">
        <f>SUMIF('P&amp;L1'!$C$15:$C$523,$D45,'P&amp;L1'!G$15:G$523)</f>
        <v>0</v>
      </c>
      <c r="H45" s="103">
        <f>SUMIF('P&amp;L1'!$C$15:$C$523,$D45,'P&amp;L1'!H$15:H$523)</f>
        <v>0</v>
      </c>
      <c r="I45" s="609">
        <f>SUMIF('P&amp;L1'!$C$15:$C$523,$D45,'P&amp;L1'!I$15:I$523)</f>
        <v>0</v>
      </c>
      <c r="J45" s="103">
        <f>SUMIF('P&amp;L1'!$C$15:$C$523,$D45,'P&amp;L1'!J$15:J$523)</f>
        <v>0</v>
      </c>
      <c r="K45" s="103">
        <f>SUMIF('P&amp;L1'!$C$15:$C$523,$D45,'P&amp;L1'!K$15:K$523)</f>
        <v>0</v>
      </c>
      <c r="L45" s="103">
        <f>SUMIF('P&amp;L1'!$C$15:$C$523,$D45,'P&amp;L1'!L$15:L$523)</f>
        <v>0</v>
      </c>
      <c r="M45" s="103">
        <f>SUMIF('P&amp;L1'!$C$15:$C$523,$D45,'P&amp;L1'!M$15:M$523)</f>
        <v>0</v>
      </c>
      <c r="N45" s="103">
        <f>SUMIF('P&amp;L1'!$C$15:$C$523,$D45,'P&amp;L1'!N$15:N$523)</f>
        <v>0</v>
      </c>
      <c r="O45" s="103">
        <f>SUMIF('P&amp;L1'!$C$15:$C$523,$D45,'P&amp;L1'!O$15:O$523)</f>
        <v>0</v>
      </c>
      <c r="P45" s="103">
        <f>SUMIF('P&amp;L1'!$C$15:$C$523,$D45,'P&amp;L1'!P$15:P$523)</f>
        <v>0</v>
      </c>
      <c r="Q45" s="103">
        <f>SUMIF('P&amp;L1'!$C$15:$C$523,$D45,'P&amp;L1'!Q$15:Q$523)</f>
        <v>0</v>
      </c>
      <c r="R45" s="103">
        <f>SUMIF('P&amp;L1'!$C$15:$C$523,$D45,'P&amp;L1'!R$15:R$523)</f>
        <v>0</v>
      </c>
      <c r="S45" s="103">
        <f>SUMIF('P&amp;L1'!$C$15:$C$523,$D45,'P&amp;L1'!S$15:S$523)</f>
        <v>0</v>
      </c>
      <c r="T45" s="103">
        <f>SUMIF('P&amp;L1'!$C$15:$C$523,$D45,'P&amp;L1'!T$15:T$523)</f>
        <v>0</v>
      </c>
      <c r="U45" s="103">
        <f>SUMIF('P&amp;L1'!$C$15:$C$523,$D45,'P&amp;L1'!U$15:U$523)</f>
        <v>0</v>
      </c>
      <c r="V45" s="103">
        <f>SUMIF('P&amp;L1'!$C$15:$C$523,$D45,'P&amp;L1'!V$15:V$523)</f>
        <v>0</v>
      </c>
      <c r="W45" s="103">
        <f>SUMIF('P&amp;L1'!$C$15:$C$523,$D45,'P&amp;L1'!W$15:W$523)</f>
        <v>0</v>
      </c>
      <c r="X45" s="103">
        <f>SUMIF('P&amp;L1'!$C$15:$C$523,$D45,'P&amp;L1'!X$15:X$523)</f>
        <v>0</v>
      </c>
      <c r="Y45" s="103">
        <f>SUMIF('P&amp;L1'!$C$15:$C$523,$D45,'P&amp;L1'!Y$15:Y$523)</f>
        <v>0</v>
      </c>
      <c r="Z45" s="103">
        <f>SUMIF('P&amp;L1'!$C$15:$C$523,$D45,'P&amp;L1'!Z$15:Z$523)</f>
        <v>0</v>
      </c>
      <c r="AA45" s="103">
        <f>SUMIF('P&amp;L1'!$C$15:$C$523,$D45,'P&amp;L1'!AA$15:AA$523)</f>
        <v>0</v>
      </c>
      <c r="AB45" s="103">
        <f>SUMIF('P&amp;L1'!$C$15:$C$523,$D45,'P&amp;L1'!AB$15:AB$523)</f>
        <v>0</v>
      </c>
      <c r="AC45" s="104">
        <f>SUMIF('P&amp;L1'!$C$15:$C$523,$D45,'P&amp;L1'!AC$15:AC$523)</f>
        <v>0</v>
      </c>
      <c r="AE45" s="105">
        <f>SUMIF('P&amp;L1'!$C$15:$C$523,$D45,'P&amp;L1'!AE$15:AE$523)</f>
        <v>0</v>
      </c>
      <c r="AG45" s="105">
        <f>SUMIF('P&amp;L1'!$C$15:$C$523,$D45,'P&amp;L1'!AG$15:AG$523)</f>
        <v>0</v>
      </c>
      <c r="AI45" s="105">
        <f>SUMIF('P&amp;L1'!$C$15:$C$523,$D45,'P&amp;L1'!AI$15:AI$523)</f>
        <v>0</v>
      </c>
    </row>
    <row r="46" spans="4:35" outlineLevel="1" x14ac:dyDescent="0.25">
      <c r="D46" s="139" t="str">
        <f>'Line Items'!D2446</f>
        <v>Staff Costs: HQ</v>
      </c>
      <c r="E46" s="102"/>
      <c r="F46" s="140" t="str">
        <f t="shared" si="2"/>
        <v>£000</v>
      </c>
      <c r="G46" s="103">
        <f>SUMIF('P&amp;L1'!$C$15:$C$523,$D46,'P&amp;L1'!G$15:G$523)</f>
        <v>0</v>
      </c>
      <c r="H46" s="103">
        <f>SUMIF('P&amp;L1'!$C$15:$C$523,$D46,'P&amp;L1'!H$15:H$523)</f>
        <v>0</v>
      </c>
      <c r="I46" s="609">
        <f>SUMIF('P&amp;L1'!$C$15:$C$523,$D46,'P&amp;L1'!I$15:I$523)</f>
        <v>0</v>
      </c>
      <c r="J46" s="103">
        <f>SUMIF('P&amp;L1'!$C$15:$C$523,$D46,'P&amp;L1'!J$15:J$523)</f>
        <v>0</v>
      </c>
      <c r="K46" s="103">
        <f>SUMIF('P&amp;L1'!$C$15:$C$523,$D46,'P&amp;L1'!K$15:K$523)</f>
        <v>0</v>
      </c>
      <c r="L46" s="103">
        <f>SUMIF('P&amp;L1'!$C$15:$C$523,$D46,'P&amp;L1'!L$15:L$523)</f>
        <v>0</v>
      </c>
      <c r="M46" s="103">
        <f>SUMIF('P&amp;L1'!$C$15:$C$523,$D46,'P&amp;L1'!M$15:M$523)</f>
        <v>0</v>
      </c>
      <c r="N46" s="103">
        <f>SUMIF('P&amp;L1'!$C$15:$C$523,$D46,'P&amp;L1'!N$15:N$523)</f>
        <v>0</v>
      </c>
      <c r="O46" s="103">
        <f>SUMIF('P&amp;L1'!$C$15:$C$523,$D46,'P&amp;L1'!O$15:O$523)</f>
        <v>0</v>
      </c>
      <c r="P46" s="103">
        <f>SUMIF('P&amp;L1'!$C$15:$C$523,$D46,'P&amp;L1'!P$15:P$523)</f>
        <v>0</v>
      </c>
      <c r="Q46" s="103">
        <f>SUMIF('P&amp;L1'!$C$15:$C$523,$D46,'P&amp;L1'!Q$15:Q$523)</f>
        <v>0</v>
      </c>
      <c r="R46" s="103">
        <f>SUMIF('P&amp;L1'!$C$15:$C$523,$D46,'P&amp;L1'!R$15:R$523)</f>
        <v>0</v>
      </c>
      <c r="S46" s="103">
        <f>SUMIF('P&amp;L1'!$C$15:$C$523,$D46,'P&amp;L1'!S$15:S$523)</f>
        <v>0</v>
      </c>
      <c r="T46" s="103">
        <f>SUMIF('P&amp;L1'!$C$15:$C$523,$D46,'P&amp;L1'!T$15:T$523)</f>
        <v>0</v>
      </c>
      <c r="U46" s="103">
        <f>SUMIF('P&amp;L1'!$C$15:$C$523,$D46,'P&amp;L1'!U$15:U$523)</f>
        <v>0</v>
      </c>
      <c r="V46" s="103">
        <f>SUMIF('P&amp;L1'!$C$15:$C$523,$D46,'P&amp;L1'!V$15:V$523)</f>
        <v>0</v>
      </c>
      <c r="W46" s="103">
        <f>SUMIF('P&amp;L1'!$C$15:$C$523,$D46,'P&amp;L1'!W$15:W$523)</f>
        <v>0</v>
      </c>
      <c r="X46" s="103">
        <f>SUMIF('P&amp;L1'!$C$15:$C$523,$D46,'P&amp;L1'!X$15:X$523)</f>
        <v>0</v>
      </c>
      <c r="Y46" s="103">
        <f>SUMIF('P&amp;L1'!$C$15:$C$523,$D46,'P&amp;L1'!Y$15:Y$523)</f>
        <v>0</v>
      </c>
      <c r="Z46" s="103">
        <f>SUMIF('P&amp;L1'!$C$15:$C$523,$D46,'P&amp;L1'!Z$15:Z$523)</f>
        <v>0</v>
      </c>
      <c r="AA46" s="103">
        <f>SUMIF('P&amp;L1'!$C$15:$C$523,$D46,'P&amp;L1'!AA$15:AA$523)</f>
        <v>0</v>
      </c>
      <c r="AB46" s="103">
        <f>SUMIF('P&amp;L1'!$C$15:$C$523,$D46,'P&amp;L1'!AB$15:AB$523)</f>
        <v>0</v>
      </c>
      <c r="AC46" s="104">
        <f>SUMIF('P&amp;L1'!$C$15:$C$523,$D46,'P&amp;L1'!AC$15:AC$523)</f>
        <v>0</v>
      </c>
      <c r="AE46" s="105">
        <f>SUMIF('P&amp;L1'!$C$15:$C$523,$D46,'P&amp;L1'!AE$15:AE$523)</f>
        <v>0</v>
      </c>
      <c r="AG46" s="105">
        <f>SUMIF('P&amp;L1'!$C$15:$C$523,$D46,'P&amp;L1'!AG$15:AG$523)</f>
        <v>0</v>
      </c>
      <c r="AI46" s="105">
        <f>SUMIF('P&amp;L1'!$C$15:$C$523,$D46,'P&amp;L1'!AI$15:AI$523)</f>
        <v>0</v>
      </c>
    </row>
    <row r="47" spans="4:35" outlineLevel="1" x14ac:dyDescent="0.25">
      <c r="D47" s="139" t="str">
        <f>'Line Items'!D2447</f>
        <v>Staff Costs: Other</v>
      </c>
      <c r="E47" s="102"/>
      <c r="F47" s="140" t="str">
        <f t="shared" si="2"/>
        <v>£000</v>
      </c>
      <c r="G47" s="103">
        <f>SUMIF('P&amp;L1'!$C$15:$C$523,$D47,'P&amp;L1'!G$15:G$523)</f>
        <v>0</v>
      </c>
      <c r="H47" s="103">
        <f>SUMIF('P&amp;L1'!$C$15:$C$523,$D47,'P&amp;L1'!H$15:H$523)</f>
        <v>0</v>
      </c>
      <c r="I47" s="609">
        <f>SUMIF('P&amp;L1'!$C$15:$C$523,$D47,'P&amp;L1'!I$15:I$523)</f>
        <v>0</v>
      </c>
      <c r="J47" s="103">
        <f>SUMIF('P&amp;L1'!$C$15:$C$523,$D47,'P&amp;L1'!J$15:J$523)</f>
        <v>0</v>
      </c>
      <c r="K47" s="103">
        <f>SUMIF('P&amp;L1'!$C$15:$C$523,$D47,'P&amp;L1'!K$15:K$523)</f>
        <v>0</v>
      </c>
      <c r="L47" s="103">
        <f>SUMIF('P&amp;L1'!$C$15:$C$523,$D47,'P&amp;L1'!L$15:L$523)</f>
        <v>0</v>
      </c>
      <c r="M47" s="103">
        <f>SUMIF('P&amp;L1'!$C$15:$C$523,$D47,'P&amp;L1'!M$15:M$523)</f>
        <v>0</v>
      </c>
      <c r="N47" s="103">
        <f>SUMIF('P&amp;L1'!$C$15:$C$523,$D47,'P&amp;L1'!N$15:N$523)</f>
        <v>0</v>
      </c>
      <c r="O47" s="103">
        <f>SUMIF('P&amp;L1'!$C$15:$C$523,$D47,'P&amp;L1'!O$15:O$523)</f>
        <v>0</v>
      </c>
      <c r="P47" s="103">
        <f>SUMIF('P&amp;L1'!$C$15:$C$523,$D47,'P&amp;L1'!P$15:P$523)</f>
        <v>0</v>
      </c>
      <c r="Q47" s="103">
        <f>SUMIF('P&amp;L1'!$C$15:$C$523,$D47,'P&amp;L1'!Q$15:Q$523)</f>
        <v>0</v>
      </c>
      <c r="R47" s="103">
        <f>SUMIF('P&amp;L1'!$C$15:$C$523,$D47,'P&amp;L1'!R$15:R$523)</f>
        <v>0</v>
      </c>
      <c r="S47" s="103">
        <f>SUMIF('P&amp;L1'!$C$15:$C$523,$D47,'P&amp;L1'!S$15:S$523)</f>
        <v>0</v>
      </c>
      <c r="T47" s="103">
        <f>SUMIF('P&amp;L1'!$C$15:$C$523,$D47,'P&amp;L1'!T$15:T$523)</f>
        <v>0</v>
      </c>
      <c r="U47" s="103">
        <f>SUMIF('P&amp;L1'!$C$15:$C$523,$D47,'P&amp;L1'!U$15:U$523)</f>
        <v>0</v>
      </c>
      <c r="V47" s="103">
        <f>SUMIF('P&amp;L1'!$C$15:$C$523,$D47,'P&amp;L1'!V$15:V$523)</f>
        <v>0</v>
      </c>
      <c r="W47" s="103">
        <f>SUMIF('P&amp;L1'!$C$15:$C$523,$D47,'P&amp;L1'!W$15:W$523)</f>
        <v>0</v>
      </c>
      <c r="X47" s="103">
        <f>SUMIF('P&amp;L1'!$C$15:$C$523,$D47,'P&amp;L1'!X$15:X$523)</f>
        <v>0</v>
      </c>
      <c r="Y47" s="103">
        <f>SUMIF('P&amp;L1'!$C$15:$C$523,$D47,'P&amp;L1'!Y$15:Y$523)</f>
        <v>0</v>
      </c>
      <c r="Z47" s="103">
        <f>SUMIF('P&amp;L1'!$C$15:$C$523,$D47,'P&amp;L1'!Z$15:Z$523)</f>
        <v>0</v>
      </c>
      <c r="AA47" s="103">
        <f>SUMIF('P&amp;L1'!$C$15:$C$523,$D47,'P&amp;L1'!AA$15:AA$523)</f>
        <v>0</v>
      </c>
      <c r="AB47" s="103">
        <f>SUMIF('P&amp;L1'!$C$15:$C$523,$D47,'P&amp;L1'!AB$15:AB$523)</f>
        <v>0</v>
      </c>
      <c r="AC47" s="104">
        <f>SUMIF('P&amp;L1'!$C$15:$C$523,$D47,'P&amp;L1'!AC$15:AC$523)</f>
        <v>0</v>
      </c>
      <c r="AE47" s="105">
        <f>SUMIF('P&amp;L1'!$C$15:$C$523,$D47,'P&amp;L1'!AE$15:AE$523)</f>
        <v>0</v>
      </c>
      <c r="AG47" s="105">
        <f>SUMIF('P&amp;L1'!$C$15:$C$523,$D47,'P&amp;L1'!AG$15:AG$523)</f>
        <v>0</v>
      </c>
      <c r="AI47" s="105">
        <f>SUMIF('P&amp;L1'!$C$15:$C$523,$D47,'P&amp;L1'!AI$15:AI$523)</f>
        <v>0</v>
      </c>
    </row>
    <row r="48" spans="4:35" outlineLevel="1" x14ac:dyDescent="0.25">
      <c r="D48" s="139" t="str">
        <f>'Line Items'!D2448</f>
        <v>Other Operating Costs: Other Staff Costs</v>
      </c>
      <c r="E48" s="102"/>
      <c r="F48" s="140" t="str">
        <f t="shared" si="2"/>
        <v>£000</v>
      </c>
      <c r="G48" s="103">
        <f>SUMIF('P&amp;L1'!$C$15:$C$523,$D48,'P&amp;L1'!G$15:G$523)</f>
        <v>0</v>
      </c>
      <c r="H48" s="103">
        <f>SUMIF('P&amp;L1'!$C$15:$C$523,$D48,'P&amp;L1'!H$15:H$523)</f>
        <v>0</v>
      </c>
      <c r="I48" s="609">
        <f>SUMIF('P&amp;L1'!$C$15:$C$523,$D48,'P&amp;L1'!I$15:I$523)</f>
        <v>0</v>
      </c>
      <c r="J48" s="103">
        <f>SUMIF('P&amp;L1'!$C$15:$C$523,$D48,'P&amp;L1'!J$15:J$523)</f>
        <v>0</v>
      </c>
      <c r="K48" s="103">
        <f>SUMIF('P&amp;L1'!$C$15:$C$523,$D48,'P&amp;L1'!K$15:K$523)</f>
        <v>0</v>
      </c>
      <c r="L48" s="103">
        <f>SUMIF('P&amp;L1'!$C$15:$C$523,$D48,'P&amp;L1'!L$15:L$523)</f>
        <v>0</v>
      </c>
      <c r="M48" s="103">
        <f>SUMIF('P&amp;L1'!$C$15:$C$523,$D48,'P&amp;L1'!M$15:M$523)</f>
        <v>0</v>
      </c>
      <c r="N48" s="103">
        <f>SUMIF('P&amp;L1'!$C$15:$C$523,$D48,'P&amp;L1'!N$15:N$523)</f>
        <v>0</v>
      </c>
      <c r="O48" s="103">
        <f>SUMIF('P&amp;L1'!$C$15:$C$523,$D48,'P&amp;L1'!O$15:O$523)</f>
        <v>0</v>
      </c>
      <c r="P48" s="103">
        <f>SUMIF('P&amp;L1'!$C$15:$C$523,$D48,'P&amp;L1'!P$15:P$523)</f>
        <v>0</v>
      </c>
      <c r="Q48" s="103">
        <f>SUMIF('P&amp;L1'!$C$15:$C$523,$D48,'P&amp;L1'!Q$15:Q$523)</f>
        <v>0</v>
      </c>
      <c r="R48" s="103">
        <f>SUMIF('P&amp;L1'!$C$15:$C$523,$D48,'P&amp;L1'!R$15:R$523)</f>
        <v>0</v>
      </c>
      <c r="S48" s="103">
        <f>SUMIF('P&amp;L1'!$C$15:$C$523,$D48,'P&amp;L1'!S$15:S$523)</f>
        <v>0</v>
      </c>
      <c r="T48" s="103">
        <f>SUMIF('P&amp;L1'!$C$15:$C$523,$D48,'P&amp;L1'!T$15:T$523)</f>
        <v>0</v>
      </c>
      <c r="U48" s="103">
        <f>SUMIF('P&amp;L1'!$C$15:$C$523,$D48,'P&amp;L1'!U$15:U$523)</f>
        <v>0</v>
      </c>
      <c r="V48" s="103">
        <f>SUMIF('P&amp;L1'!$C$15:$C$523,$D48,'P&amp;L1'!V$15:V$523)</f>
        <v>0</v>
      </c>
      <c r="W48" s="103">
        <f>SUMIF('P&amp;L1'!$C$15:$C$523,$D48,'P&amp;L1'!W$15:W$523)</f>
        <v>0</v>
      </c>
      <c r="X48" s="103">
        <f>SUMIF('P&amp;L1'!$C$15:$C$523,$D48,'P&amp;L1'!X$15:X$523)</f>
        <v>0</v>
      </c>
      <c r="Y48" s="103">
        <f>SUMIF('P&amp;L1'!$C$15:$C$523,$D48,'P&amp;L1'!Y$15:Y$523)</f>
        <v>0</v>
      </c>
      <c r="Z48" s="103">
        <f>SUMIF('P&amp;L1'!$C$15:$C$523,$D48,'P&amp;L1'!Z$15:Z$523)</f>
        <v>0</v>
      </c>
      <c r="AA48" s="103">
        <f>SUMIF('P&amp;L1'!$C$15:$C$523,$D48,'P&amp;L1'!AA$15:AA$523)</f>
        <v>0</v>
      </c>
      <c r="AB48" s="103">
        <f>SUMIF('P&amp;L1'!$C$15:$C$523,$D48,'P&amp;L1'!AB$15:AB$523)</f>
        <v>0</v>
      </c>
      <c r="AC48" s="104">
        <f>SUMIF('P&amp;L1'!$C$15:$C$523,$D48,'P&amp;L1'!AC$15:AC$523)</f>
        <v>0</v>
      </c>
      <c r="AE48" s="105">
        <f>SUMIF('P&amp;L1'!$C$15:$C$523,$D48,'P&amp;L1'!AE$15:AE$523)</f>
        <v>0</v>
      </c>
      <c r="AG48" s="105">
        <f>SUMIF('P&amp;L1'!$C$15:$C$523,$D48,'P&amp;L1'!AG$15:AG$523)</f>
        <v>0</v>
      </c>
      <c r="AI48" s="105">
        <f>SUMIF('P&amp;L1'!$C$15:$C$523,$D48,'P&amp;L1'!AI$15:AI$523)</f>
        <v>0</v>
      </c>
    </row>
    <row r="49" spans="4:35" outlineLevel="1" x14ac:dyDescent="0.25">
      <c r="D49" s="139" t="str">
        <f>'Line Items'!D2449</f>
        <v>Other Operating Costs: Station &amp; Train Operations</v>
      </c>
      <c r="E49" s="102"/>
      <c r="F49" s="140" t="str">
        <f t="shared" si="2"/>
        <v>£000</v>
      </c>
      <c r="G49" s="103">
        <f>SUMIF('P&amp;L1'!$C$15:$C$523,$D49,'P&amp;L1'!G$15:G$523)</f>
        <v>0</v>
      </c>
      <c r="H49" s="103">
        <f>SUMIF('P&amp;L1'!$C$15:$C$523,$D49,'P&amp;L1'!H$15:H$523)</f>
        <v>0</v>
      </c>
      <c r="I49" s="609">
        <f>SUMIF('P&amp;L1'!$C$15:$C$523,$D49,'P&amp;L1'!I$15:I$523)</f>
        <v>0</v>
      </c>
      <c r="J49" s="103">
        <f>SUMIF('P&amp;L1'!$C$15:$C$523,$D49,'P&amp;L1'!J$15:J$523)</f>
        <v>0</v>
      </c>
      <c r="K49" s="103">
        <f>SUMIF('P&amp;L1'!$C$15:$C$523,$D49,'P&amp;L1'!K$15:K$523)</f>
        <v>0</v>
      </c>
      <c r="L49" s="103">
        <f>SUMIF('P&amp;L1'!$C$15:$C$523,$D49,'P&amp;L1'!L$15:L$523)</f>
        <v>0</v>
      </c>
      <c r="M49" s="103">
        <f>SUMIF('P&amp;L1'!$C$15:$C$523,$D49,'P&amp;L1'!M$15:M$523)</f>
        <v>0</v>
      </c>
      <c r="N49" s="103">
        <f>SUMIF('P&amp;L1'!$C$15:$C$523,$D49,'P&amp;L1'!N$15:N$523)</f>
        <v>0</v>
      </c>
      <c r="O49" s="103">
        <f>SUMIF('P&amp;L1'!$C$15:$C$523,$D49,'P&amp;L1'!O$15:O$523)</f>
        <v>0</v>
      </c>
      <c r="P49" s="103">
        <f>SUMIF('P&amp;L1'!$C$15:$C$523,$D49,'P&amp;L1'!P$15:P$523)</f>
        <v>0</v>
      </c>
      <c r="Q49" s="103">
        <f>SUMIF('P&amp;L1'!$C$15:$C$523,$D49,'P&amp;L1'!Q$15:Q$523)</f>
        <v>0</v>
      </c>
      <c r="R49" s="103">
        <f>SUMIF('P&amp;L1'!$C$15:$C$523,$D49,'P&amp;L1'!R$15:R$523)</f>
        <v>0</v>
      </c>
      <c r="S49" s="103">
        <f>SUMIF('P&amp;L1'!$C$15:$C$523,$D49,'P&amp;L1'!S$15:S$523)</f>
        <v>0</v>
      </c>
      <c r="T49" s="103">
        <f>SUMIF('P&amp;L1'!$C$15:$C$523,$D49,'P&amp;L1'!T$15:T$523)</f>
        <v>0</v>
      </c>
      <c r="U49" s="103">
        <f>SUMIF('P&amp;L1'!$C$15:$C$523,$D49,'P&amp;L1'!U$15:U$523)</f>
        <v>0</v>
      </c>
      <c r="V49" s="103">
        <f>SUMIF('P&amp;L1'!$C$15:$C$523,$D49,'P&amp;L1'!V$15:V$523)</f>
        <v>0</v>
      </c>
      <c r="W49" s="103">
        <f>SUMIF('P&amp;L1'!$C$15:$C$523,$D49,'P&amp;L1'!W$15:W$523)</f>
        <v>0</v>
      </c>
      <c r="X49" s="103">
        <f>SUMIF('P&amp;L1'!$C$15:$C$523,$D49,'P&amp;L1'!X$15:X$523)</f>
        <v>0</v>
      </c>
      <c r="Y49" s="103">
        <f>SUMIF('P&amp;L1'!$C$15:$C$523,$D49,'P&amp;L1'!Y$15:Y$523)</f>
        <v>0</v>
      </c>
      <c r="Z49" s="103">
        <f>SUMIF('P&amp;L1'!$C$15:$C$523,$D49,'P&amp;L1'!Z$15:Z$523)</f>
        <v>0</v>
      </c>
      <c r="AA49" s="103">
        <f>SUMIF('P&amp;L1'!$C$15:$C$523,$D49,'P&amp;L1'!AA$15:AA$523)</f>
        <v>0</v>
      </c>
      <c r="AB49" s="103">
        <f>SUMIF('P&amp;L1'!$C$15:$C$523,$D49,'P&amp;L1'!AB$15:AB$523)</f>
        <v>0</v>
      </c>
      <c r="AC49" s="104">
        <f>SUMIF('P&amp;L1'!$C$15:$C$523,$D49,'P&amp;L1'!AC$15:AC$523)</f>
        <v>0</v>
      </c>
      <c r="AE49" s="105">
        <f>SUMIF('P&amp;L1'!$C$15:$C$523,$D49,'P&amp;L1'!AE$15:AE$523)</f>
        <v>0</v>
      </c>
      <c r="AG49" s="105">
        <f>SUMIF('P&amp;L1'!$C$15:$C$523,$D49,'P&amp;L1'!AG$15:AG$523)</f>
        <v>0</v>
      </c>
      <c r="AI49" s="105">
        <f>SUMIF('P&amp;L1'!$C$15:$C$523,$D49,'P&amp;L1'!AI$15:AI$523)</f>
        <v>0</v>
      </c>
    </row>
    <row r="50" spans="4:35" outlineLevel="1" x14ac:dyDescent="0.25">
      <c r="D50" s="139" t="str">
        <f>'Line Items'!D2450</f>
        <v>Other Operating Costs: Rolling Stock Maintenance</v>
      </c>
      <c r="E50" s="102"/>
      <c r="F50" s="140" t="str">
        <f t="shared" si="2"/>
        <v>£000</v>
      </c>
      <c r="G50" s="103">
        <f>SUMIF('P&amp;L1'!$C$15:$C$523,$D50,'P&amp;L1'!G$15:G$523)</f>
        <v>0</v>
      </c>
      <c r="H50" s="103">
        <f>SUMIF('P&amp;L1'!$C$15:$C$523,$D50,'P&amp;L1'!H$15:H$523)</f>
        <v>0</v>
      </c>
      <c r="I50" s="609">
        <f>SUMIF('P&amp;L1'!$C$15:$C$523,$D50,'P&amp;L1'!I$15:I$523)</f>
        <v>0</v>
      </c>
      <c r="J50" s="103">
        <f>SUMIF('P&amp;L1'!$C$15:$C$523,$D50,'P&amp;L1'!J$15:J$523)</f>
        <v>0</v>
      </c>
      <c r="K50" s="103">
        <f>SUMIF('P&amp;L1'!$C$15:$C$523,$D50,'P&amp;L1'!K$15:K$523)</f>
        <v>0</v>
      </c>
      <c r="L50" s="103">
        <f>SUMIF('P&amp;L1'!$C$15:$C$523,$D50,'P&amp;L1'!L$15:L$523)</f>
        <v>0</v>
      </c>
      <c r="M50" s="103">
        <f>SUMIF('P&amp;L1'!$C$15:$C$523,$D50,'P&amp;L1'!M$15:M$523)</f>
        <v>0</v>
      </c>
      <c r="N50" s="103">
        <f>SUMIF('P&amp;L1'!$C$15:$C$523,$D50,'P&amp;L1'!N$15:N$523)</f>
        <v>0</v>
      </c>
      <c r="O50" s="103">
        <f>SUMIF('P&amp;L1'!$C$15:$C$523,$D50,'P&amp;L1'!O$15:O$523)</f>
        <v>0</v>
      </c>
      <c r="P50" s="103">
        <f>SUMIF('P&amp;L1'!$C$15:$C$523,$D50,'P&amp;L1'!P$15:P$523)</f>
        <v>0</v>
      </c>
      <c r="Q50" s="103">
        <f>SUMIF('P&amp;L1'!$C$15:$C$523,$D50,'P&amp;L1'!Q$15:Q$523)</f>
        <v>0</v>
      </c>
      <c r="R50" s="103">
        <f>SUMIF('P&amp;L1'!$C$15:$C$523,$D50,'P&amp;L1'!R$15:R$523)</f>
        <v>0</v>
      </c>
      <c r="S50" s="103">
        <f>SUMIF('P&amp;L1'!$C$15:$C$523,$D50,'P&amp;L1'!S$15:S$523)</f>
        <v>0</v>
      </c>
      <c r="T50" s="103">
        <f>SUMIF('P&amp;L1'!$C$15:$C$523,$D50,'P&amp;L1'!T$15:T$523)</f>
        <v>0</v>
      </c>
      <c r="U50" s="103">
        <f>SUMIF('P&amp;L1'!$C$15:$C$523,$D50,'P&amp;L1'!U$15:U$523)</f>
        <v>0</v>
      </c>
      <c r="V50" s="103">
        <f>SUMIF('P&amp;L1'!$C$15:$C$523,$D50,'P&amp;L1'!V$15:V$523)</f>
        <v>0</v>
      </c>
      <c r="W50" s="103">
        <f>SUMIF('P&amp;L1'!$C$15:$C$523,$D50,'P&amp;L1'!W$15:W$523)</f>
        <v>0</v>
      </c>
      <c r="X50" s="103">
        <f>SUMIF('P&amp;L1'!$C$15:$C$523,$D50,'P&amp;L1'!X$15:X$523)</f>
        <v>0</v>
      </c>
      <c r="Y50" s="103">
        <f>SUMIF('P&amp;L1'!$C$15:$C$523,$D50,'P&amp;L1'!Y$15:Y$523)</f>
        <v>0</v>
      </c>
      <c r="Z50" s="103">
        <f>SUMIF('P&amp;L1'!$C$15:$C$523,$D50,'P&amp;L1'!Z$15:Z$523)</f>
        <v>0</v>
      </c>
      <c r="AA50" s="103">
        <f>SUMIF('P&amp;L1'!$C$15:$C$523,$D50,'P&amp;L1'!AA$15:AA$523)</f>
        <v>0</v>
      </c>
      <c r="AB50" s="103">
        <f>SUMIF('P&amp;L1'!$C$15:$C$523,$D50,'P&amp;L1'!AB$15:AB$523)</f>
        <v>0</v>
      </c>
      <c r="AC50" s="104">
        <f>SUMIF('P&amp;L1'!$C$15:$C$523,$D50,'P&amp;L1'!AC$15:AC$523)</f>
        <v>0</v>
      </c>
      <c r="AE50" s="105">
        <f>SUMIF('P&amp;L1'!$C$15:$C$523,$D50,'P&amp;L1'!AE$15:AE$523)</f>
        <v>0</v>
      </c>
      <c r="AG50" s="105">
        <f>SUMIF('P&amp;L1'!$C$15:$C$523,$D50,'P&amp;L1'!AG$15:AG$523)</f>
        <v>0</v>
      </c>
      <c r="AI50" s="105">
        <f>SUMIF('P&amp;L1'!$C$15:$C$523,$D50,'P&amp;L1'!AI$15:AI$523)</f>
        <v>0</v>
      </c>
    </row>
    <row r="51" spans="4:35" outlineLevel="1" x14ac:dyDescent="0.25">
      <c r="D51" s="139" t="str">
        <f>'Line Items'!D2451</f>
        <v>Other Operating Costs: Industry &amp; Professional Services</v>
      </c>
      <c r="E51" s="102"/>
      <c r="F51" s="140" t="str">
        <f t="shared" si="2"/>
        <v>£000</v>
      </c>
      <c r="G51" s="103">
        <f>SUMIF('P&amp;L1'!$C$15:$C$523,$D51,'P&amp;L1'!G$15:G$523)</f>
        <v>0</v>
      </c>
      <c r="H51" s="103">
        <f>SUMIF('P&amp;L1'!$C$15:$C$523,$D51,'P&amp;L1'!H$15:H$523)</f>
        <v>0</v>
      </c>
      <c r="I51" s="609">
        <f>SUMIF('P&amp;L1'!$C$15:$C$523,$D51,'P&amp;L1'!I$15:I$523)</f>
        <v>0</v>
      </c>
      <c r="J51" s="103">
        <f>SUMIF('P&amp;L1'!$C$15:$C$523,$D51,'P&amp;L1'!J$15:J$523)</f>
        <v>0</v>
      </c>
      <c r="K51" s="103">
        <f>SUMIF('P&amp;L1'!$C$15:$C$523,$D51,'P&amp;L1'!K$15:K$523)</f>
        <v>0</v>
      </c>
      <c r="L51" s="103">
        <f>SUMIF('P&amp;L1'!$C$15:$C$523,$D51,'P&amp;L1'!L$15:L$523)</f>
        <v>0</v>
      </c>
      <c r="M51" s="103">
        <f>SUMIF('P&amp;L1'!$C$15:$C$523,$D51,'P&amp;L1'!M$15:M$523)</f>
        <v>0</v>
      </c>
      <c r="N51" s="103">
        <f>SUMIF('P&amp;L1'!$C$15:$C$523,$D51,'P&amp;L1'!N$15:N$523)</f>
        <v>0</v>
      </c>
      <c r="O51" s="103">
        <f>SUMIF('P&amp;L1'!$C$15:$C$523,$D51,'P&amp;L1'!O$15:O$523)</f>
        <v>0</v>
      </c>
      <c r="P51" s="103">
        <f>SUMIF('P&amp;L1'!$C$15:$C$523,$D51,'P&amp;L1'!P$15:P$523)</f>
        <v>0</v>
      </c>
      <c r="Q51" s="103">
        <f>SUMIF('P&amp;L1'!$C$15:$C$523,$D51,'P&amp;L1'!Q$15:Q$523)</f>
        <v>0</v>
      </c>
      <c r="R51" s="103">
        <f>SUMIF('P&amp;L1'!$C$15:$C$523,$D51,'P&amp;L1'!R$15:R$523)</f>
        <v>0</v>
      </c>
      <c r="S51" s="103">
        <f>SUMIF('P&amp;L1'!$C$15:$C$523,$D51,'P&amp;L1'!S$15:S$523)</f>
        <v>0</v>
      </c>
      <c r="T51" s="103">
        <f>SUMIF('P&amp;L1'!$C$15:$C$523,$D51,'P&amp;L1'!T$15:T$523)</f>
        <v>0</v>
      </c>
      <c r="U51" s="103">
        <f>SUMIF('P&amp;L1'!$C$15:$C$523,$D51,'P&amp;L1'!U$15:U$523)</f>
        <v>0</v>
      </c>
      <c r="V51" s="103">
        <f>SUMIF('P&amp;L1'!$C$15:$C$523,$D51,'P&amp;L1'!V$15:V$523)</f>
        <v>0</v>
      </c>
      <c r="W51" s="103">
        <f>SUMIF('P&amp;L1'!$C$15:$C$523,$D51,'P&amp;L1'!W$15:W$523)</f>
        <v>0</v>
      </c>
      <c r="X51" s="103">
        <f>SUMIF('P&amp;L1'!$C$15:$C$523,$D51,'P&amp;L1'!X$15:X$523)</f>
        <v>0</v>
      </c>
      <c r="Y51" s="103">
        <f>SUMIF('P&amp;L1'!$C$15:$C$523,$D51,'P&amp;L1'!Y$15:Y$523)</f>
        <v>0</v>
      </c>
      <c r="Z51" s="103">
        <f>SUMIF('P&amp;L1'!$C$15:$C$523,$D51,'P&amp;L1'!Z$15:Z$523)</f>
        <v>0</v>
      </c>
      <c r="AA51" s="103">
        <f>SUMIF('P&amp;L1'!$C$15:$C$523,$D51,'P&amp;L1'!AA$15:AA$523)</f>
        <v>0</v>
      </c>
      <c r="AB51" s="103">
        <f>SUMIF('P&amp;L1'!$C$15:$C$523,$D51,'P&amp;L1'!AB$15:AB$523)</f>
        <v>0</v>
      </c>
      <c r="AC51" s="104">
        <f>SUMIF('P&amp;L1'!$C$15:$C$523,$D51,'P&amp;L1'!AC$15:AC$523)</f>
        <v>0</v>
      </c>
      <c r="AE51" s="105">
        <f>SUMIF('P&amp;L1'!$C$15:$C$523,$D51,'P&amp;L1'!AE$15:AE$523)</f>
        <v>0</v>
      </c>
      <c r="AG51" s="105">
        <f>SUMIF('P&amp;L1'!$C$15:$C$523,$D51,'P&amp;L1'!AG$15:AG$523)</f>
        <v>0</v>
      </c>
      <c r="AI51" s="105">
        <f>SUMIF('P&amp;L1'!$C$15:$C$523,$D51,'P&amp;L1'!AI$15:AI$523)</f>
        <v>0</v>
      </c>
    </row>
    <row r="52" spans="4:35" outlineLevel="1" x14ac:dyDescent="0.25">
      <c r="D52" s="139" t="str">
        <f>'Line Items'!D2452</f>
        <v>Other Operating Costs: Administrative Costs &amp; Other</v>
      </c>
      <c r="E52" s="102"/>
      <c r="F52" s="140" t="str">
        <f t="shared" si="2"/>
        <v>£000</v>
      </c>
      <c r="G52" s="103">
        <f>SUMIF('P&amp;L1'!$C$15:$C$523,$D52,'P&amp;L1'!G$15:G$523)</f>
        <v>0</v>
      </c>
      <c r="H52" s="103">
        <f>SUMIF('P&amp;L1'!$C$15:$C$523,$D52,'P&amp;L1'!H$15:H$523)</f>
        <v>0</v>
      </c>
      <c r="I52" s="609">
        <f>SUMIF('P&amp;L1'!$C$15:$C$523,$D52,'P&amp;L1'!I$15:I$523)</f>
        <v>0</v>
      </c>
      <c r="J52" s="103">
        <f>SUMIF('P&amp;L1'!$C$15:$C$523,$D52,'P&amp;L1'!J$15:J$523)</f>
        <v>0</v>
      </c>
      <c r="K52" s="103">
        <f>SUMIF('P&amp;L1'!$C$15:$C$523,$D52,'P&amp;L1'!K$15:K$523)</f>
        <v>0</v>
      </c>
      <c r="L52" s="103">
        <f>SUMIF('P&amp;L1'!$C$15:$C$523,$D52,'P&amp;L1'!L$15:L$523)</f>
        <v>0</v>
      </c>
      <c r="M52" s="103">
        <f>SUMIF('P&amp;L1'!$C$15:$C$523,$D52,'P&amp;L1'!M$15:M$523)</f>
        <v>0</v>
      </c>
      <c r="N52" s="103">
        <f>SUMIF('P&amp;L1'!$C$15:$C$523,$D52,'P&amp;L1'!N$15:N$523)</f>
        <v>0</v>
      </c>
      <c r="O52" s="103">
        <f>SUMIF('P&amp;L1'!$C$15:$C$523,$D52,'P&amp;L1'!O$15:O$523)</f>
        <v>0</v>
      </c>
      <c r="P52" s="103">
        <f>SUMIF('P&amp;L1'!$C$15:$C$523,$D52,'P&amp;L1'!P$15:P$523)</f>
        <v>0</v>
      </c>
      <c r="Q52" s="103">
        <f>SUMIF('P&amp;L1'!$C$15:$C$523,$D52,'P&amp;L1'!Q$15:Q$523)</f>
        <v>0</v>
      </c>
      <c r="R52" s="103">
        <f>SUMIF('P&amp;L1'!$C$15:$C$523,$D52,'P&amp;L1'!R$15:R$523)</f>
        <v>0</v>
      </c>
      <c r="S52" s="103">
        <f>SUMIF('P&amp;L1'!$C$15:$C$523,$D52,'P&amp;L1'!S$15:S$523)</f>
        <v>0</v>
      </c>
      <c r="T52" s="103">
        <f>SUMIF('P&amp;L1'!$C$15:$C$523,$D52,'P&amp;L1'!T$15:T$523)</f>
        <v>0</v>
      </c>
      <c r="U52" s="103">
        <f>SUMIF('P&amp;L1'!$C$15:$C$523,$D52,'P&amp;L1'!U$15:U$523)</f>
        <v>0</v>
      </c>
      <c r="V52" s="103">
        <f>SUMIF('P&amp;L1'!$C$15:$C$523,$D52,'P&amp;L1'!V$15:V$523)</f>
        <v>0</v>
      </c>
      <c r="W52" s="103">
        <f>SUMIF('P&amp;L1'!$C$15:$C$523,$D52,'P&amp;L1'!W$15:W$523)</f>
        <v>0</v>
      </c>
      <c r="X52" s="103">
        <f>SUMIF('P&amp;L1'!$C$15:$C$523,$D52,'P&amp;L1'!X$15:X$523)</f>
        <v>0</v>
      </c>
      <c r="Y52" s="103">
        <f>SUMIF('P&amp;L1'!$C$15:$C$523,$D52,'P&amp;L1'!Y$15:Y$523)</f>
        <v>0</v>
      </c>
      <c r="Z52" s="103">
        <f>SUMIF('P&amp;L1'!$C$15:$C$523,$D52,'P&amp;L1'!Z$15:Z$523)</f>
        <v>0</v>
      </c>
      <c r="AA52" s="103">
        <f>SUMIF('P&amp;L1'!$C$15:$C$523,$D52,'P&amp;L1'!AA$15:AA$523)</f>
        <v>0</v>
      </c>
      <c r="AB52" s="103">
        <f>SUMIF('P&amp;L1'!$C$15:$C$523,$D52,'P&amp;L1'!AB$15:AB$523)</f>
        <v>0</v>
      </c>
      <c r="AC52" s="104">
        <f>SUMIF('P&amp;L1'!$C$15:$C$523,$D52,'P&amp;L1'!AC$15:AC$523)</f>
        <v>0</v>
      </c>
      <c r="AE52" s="105">
        <f>SUMIF('P&amp;L1'!$C$15:$C$523,$D52,'P&amp;L1'!AE$15:AE$523)</f>
        <v>0</v>
      </c>
      <c r="AG52" s="105">
        <f>SUMIF('P&amp;L1'!$C$15:$C$523,$D52,'P&amp;L1'!AG$15:AG$523)</f>
        <v>0</v>
      </c>
      <c r="AI52" s="105">
        <f>SUMIF('P&amp;L1'!$C$15:$C$523,$D52,'P&amp;L1'!AI$15:AI$523)</f>
        <v>0</v>
      </c>
    </row>
    <row r="53" spans="4:35" outlineLevel="1" x14ac:dyDescent="0.25">
      <c r="D53" s="139" t="str">
        <f>'Line Items'!D2453</f>
        <v>Other Operating Costs: Non-Cash Costs</v>
      </c>
      <c r="E53" s="102"/>
      <c r="F53" s="140" t="str">
        <f t="shared" si="2"/>
        <v>£000</v>
      </c>
      <c r="G53" s="103">
        <f>SUMIF('P&amp;L1'!$C$15:$C$523,$D53,'P&amp;L1'!G$15:G$523)</f>
        <v>0</v>
      </c>
      <c r="H53" s="103">
        <f>SUMIF('P&amp;L1'!$C$15:$C$523,$D53,'P&amp;L1'!H$15:H$523)</f>
        <v>0</v>
      </c>
      <c r="I53" s="609">
        <f>SUMIF('P&amp;L1'!$C$15:$C$523,$D53,'P&amp;L1'!I$15:I$523)</f>
        <v>0</v>
      </c>
      <c r="J53" s="103">
        <f>SUMIF('P&amp;L1'!$C$15:$C$523,$D53,'P&amp;L1'!J$15:J$523)</f>
        <v>0</v>
      </c>
      <c r="K53" s="103">
        <f>SUMIF('P&amp;L1'!$C$15:$C$523,$D53,'P&amp;L1'!K$15:K$523)</f>
        <v>0</v>
      </c>
      <c r="L53" s="103">
        <f>SUMIF('P&amp;L1'!$C$15:$C$523,$D53,'P&amp;L1'!L$15:L$523)</f>
        <v>0</v>
      </c>
      <c r="M53" s="103">
        <f>SUMIF('P&amp;L1'!$C$15:$C$523,$D53,'P&amp;L1'!M$15:M$523)</f>
        <v>0</v>
      </c>
      <c r="N53" s="103">
        <f>SUMIF('P&amp;L1'!$C$15:$C$523,$D53,'P&amp;L1'!N$15:N$523)</f>
        <v>0</v>
      </c>
      <c r="O53" s="103">
        <f>SUMIF('P&amp;L1'!$C$15:$C$523,$D53,'P&amp;L1'!O$15:O$523)</f>
        <v>0</v>
      </c>
      <c r="P53" s="103">
        <f>SUMIF('P&amp;L1'!$C$15:$C$523,$D53,'P&amp;L1'!P$15:P$523)</f>
        <v>0</v>
      </c>
      <c r="Q53" s="103">
        <f>SUMIF('P&amp;L1'!$C$15:$C$523,$D53,'P&amp;L1'!Q$15:Q$523)</f>
        <v>0</v>
      </c>
      <c r="R53" s="103">
        <f>SUMIF('P&amp;L1'!$C$15:$C$523,$D53,'P&amp;L1'!R$15:R$523)</f>
        <v>0</v>
      </c>
      <c r="S53" s="103">
        <f>SUMIF('P&amp;L1'!$C$15:$C$523,$D53,'P&amp;L1'!S$15:S$523)</f>
        <v>0</v>
      </c>
      <c r="T53" s="103">
        <f>SUMIF('P&amp;L1'!$C$15:$C$523,$D53,'P&amp;L1'!T$15:T$523)</f>
        <v>0</v>
      </c>
      <c r="U53" s="103">
        <f>SUMIF('P&amp;L1'!$C$15:$C$523,$D53,'P&amp;L1'!U$15:U$523)</f>
        <v>0</v>
      </c>
      <c r="V53" s="103">
        <f>SUMIF('P&amp;L1'!$C$15:$C$523,$D53,'P&amp;L1'!V$15:V$523)</f>
        <v>0</v>
      </c>
      <c r="W53" s="103">
        <f>SUMIF('P&amp;L1'!$C$15:$C$523,$D53,'P&amp;L1'!W$15:W$523)</f>
        <v>0</v>
      </c>
      <c r="X53" s="103">
        <f>SUMIF('P&amp;L1'!$C$15:$C$523,$D53,'P&amp;L1'!X$15:X$523)</f>
        <v>0</v>
      </c>
      <c r="Y53" s="103">
        <f>SUMIF('P&amp;L1'!$C$15:$C$523,$D53,'P&amp;L1'!Y$15:Y$523)</f>
        <v>0</v>
      </c>
      <c r="Z53" s="103">
        <f>SUMIF('P&amp;L1'!$C$15:$C$523,$D53,'P&amp;L1'!Z$15:Z$523)</f>
        <v>0</v>
      </c>
      <c r="AA53" s="103">
        <f>SUMIF('P&amp;L1'!$C$15:$C$523,$D53,'P&amp;L1'!AA$15:AA$523)</f>
        <v>0</v>
      </c>
      <c r="AB53" s="103">
        <f>SUMIF('P&amp;L1'!$C$15:$C$523,$D53,'P&amp;L1'!AB$15:AB$523)</f>
        <v>0</v>
      </c>
      <c r="AC53" s="104">
        <f>SUMIF('P&amp;L1'!$C$15:$C$523,$D53,'P&amp;L1'!AC$15:AC$523)</f>
        <v>0</v>
      </c>
      <c r="AE53" s="105">
        <f>SUMIF('P&amp;L1'!$C$15:$C$523,$D53,'P&amp;L1'!AE$15:AE$523)</f>
        <v>0</v>
      </c>
      <c r="AG53" s="105">
        <f>SUMIF('P&amp;L1'!$C$15:$C$523,$D53,'P&amp;L1'!AG$15:AG$523)</f>
        <v>0</v>
      </c>
      <c r="AI53" s="105">
        <f>SUMIF('P&amp;L1'!$C$15:$C$523,$D53,'P&amp;L1'!AI$15:AI$523)</f>
        <v>0</v>
      </c>
    </row>
    <row r="54" spans="4:35" outlineLevel="1" x14ac:dyDescent="0.25">
      <c r="D54" s="139" t="str">
        <f>'Line Items'!D2454</f>
        <v>Rolling Stock Charges</v>
      </c>
      <c r="E54" s="102"/>
      <c r="F54" s="140" t="str">
        <f t="shared" si="2"/>
        <v>£000</v>
      </c>
      <c r="G54" s="103">
        <f>SUMIF('P&amp;L1'!$C$15:$C$523,$D54,'P&amp;L1'!G$15:G$523)</f>
        <v>0</v>
      </c>
      <c r="H54" s="103">
        <f>SUMIF('P&amp;L1'!$C$15:$C$523,$D54,'P&amp;L1'!H$15:H$523)</f>
        <v>0</v>
      </c>
      <c r="I54" s="609">
        <f>SUMIF('P&amp;L1'!$C$15:$C$523,$D54,'P&amp;L1'!I$15:I$523)</f>
        <v>0</v>
      </c>
      <c r="J54" s="103">
        <f>SUMIF('P&amp;L1'!$C$15:$C$523,$D54,'P&amp;L1'!J$15:J$523)</f>
        <v>0</v>
      </c>
      <c r="K54" s="103">
        <f>SUMIF('P&amp;L1'!$C$15:$C$523,$D54,'P&amp;L1'!K$15:K$523)</f>
        <v>0</v>
      </c>
      <c r="L54" s="103">
        <f>SUMIF('P&amp;L1'!$C$15:$C$523,$D54,'P&amp;L1'!L$15:L$523)</f>
        <v>0</v>
      </c>
      <c r="M54" s="103">
        <f>SUMIF('P&amp;L1'!$C$15:$C$523,$D54,'P&amp;L1'!M$15:M$523)</f>
        <v>0</v>
      </c>
      <c r="N54" s="103">
        <f>SUMIF('P&amp;L1'!$C$15:$C$523,$D54,'P&amp;L1'!N$15:N$523)</f>
        <v>0</v>
      </c>
      <c r="O54" s="103">
        <f>SUMIF('P&amp;L1'!$C$15:$C$523,$D54,'P&amp;L1'!O$15:O$523)</f>
        <v>0</v>
      </c>
      <c r="P54" s="103">
        <f>SUMIF('P&amp;L1'!$C$15:$C$523,$D54,'P&amp;L1'!P$15:P$523)</f>
        <v>0</v>
      </c>
      <c r="Q54" s="103">
        <f>SUMIF('P&amp;L1'!$C$15:$C$523,$D54,'P&amp;L1'!Q$15:Q$523)</f>
        <v>0</v>
      </c>
      <c r="R54" s="103">
        <f>SUMIF('P&amp;L1'!$C$15:$C$523,$D54,'P&amp;L1'!R$15:R$523)</f>
        <v>0</v>
      </c>
      <c r="S54" s="103">
        <f>SUMIF('P&amp;L1'!$C$15:$C$523,$D54,'P&amp;L1'!S$15:S$523)</f>
        <v>0</v>
      </c>
      <c r="T54" s="103">
        <f>SUMIF('P&amp;L1'!$C$15:$C$523,$D54,'P&amp;L1'!T$15:T$523)</f>
        <v>0</v>
      </c>
      <c r="U54" s="103">
        <f>SUMIF('P&amp;L1'!$C$15:$C$523,$D54,'P&amp;L1'!U$15:U$523)</f>
        <v>0</v>
      </c>
      <c r="V54" s="103">
        <f>SUMIF('P&amp;L1'!$C$15:$C$523,$D54,'P&amp;L1'!V$15:V$523)</f>
        <v>0</v>
      </c>
      <c r="W54" s="103">
        <f>SUMIF('P&amp;L1'!$C$15:$C$523,$D54,'P&amp;L1'!W$15:W$523)</f>
        <v>0</v>
      </c>
      <c r="X54" s="103">
        <f>SUMIF('P&amp;L1'!$C$15:$C$523,$D54,'P&amp;L1'!X$15:X$523)</f>
        <v>0</v>
      </c>
      <c r="Y54" s="103">
        <f>SUMIF('P&amp;L1'!$C$15:$C$523,$D54,'P&amp;L1'!Y$15:Y$523)</f>
        <v>0</v>
      </c>
      <c r="Z54" s="103">
        <f>SUMIF('P&amp;L1'!$C$15:$C$523,$D54,'P&amp;L1'!Z$15:Z$523)</f>
        <v>0</v>
      </c>
      <c r="AA54" s="103">
        <f>SUMIF('P&amp;L1'!$C$15:$C$523,$D54,'P&amp;L1'!AA$15:AA$523)</f>
        <v>0</v>
      </c>
      <c r="AB54" s="103">
        <f>SUMIF('P&amp;L1'!$C$15:$C$523,$D54,'P&amp;L1'!AB$15:AB$523)</f>
        <v>0</v>
      </c>
      <c r="AC54" s="104">
        <f>SUMIF('P&amp;L1'!$C$15:$C$523,$D54,'P&amp;L1'!AC$15:AC$523)</f>
        <v>0</v>
      </c>
      <c r="AE54" s="105">
        <f>SUMIF('P&amp;L1'!$C$15:$C$523,$D54,'P&amp;L1'!AE$15:AE$523)</f>
        <v>0</v>
      </c>
      <c r="AG54" s="105">
        <f>SUMIF('P&amp;L1'!$C$15:$C$523,$D54,'P&amp;L1'!AG$15:AG$523)</f>
        <v>0</v>
      </c>
      <c r="AI54" s="105">
        <f>SUMIF('P&amp;L1'!$C$15:$C$523,$D54,'P&amp;L1'!AI$15:AI$523)</f>
        <v>0</v>
      </c>
    </row>
    <row r="55" spans="4:35" outlineLevel="1" x14ac:dyDescent="0.25">
      <c r="D55" s="139" t="str">
        <f>'Line Items'!D2455</f>
        <v>Infrastructure Charges: Secondary Station Access Charges</v>
      </c>
      <c r="E55" s="102"/>
      <c r="F55" s="140" t="str">
        <f t="shared" si="2"/>
        <v>£000</v>
      </c>
      <c r="G55" s="103">
        <f>SUMIF('P&amp;L1'!$C$15:$C$523,$D55,'P&amp;L1'!G$15:G$523)</f>
        <v>0</v>
      </c>
      <c r="H55" s="103">
        <f>SUMIF('P&amp;L1'!$C$15:$C$523,$D55,'P&amp;L1'!H$15:H$523)</f>
        <v>0</v>
      </c>
      <c r="I55" s="609">
        <f>SUMIF('P&amp;L1'!$C$15:$C$523,$D55,'P&amp;L1'!I$15:I$523)</f>
        <v>0</v>
      </c>
      <c r="J55" s="103">
        <f>SUMIF('P&amp;L1'!$C$15:$C$523,$D55,'P&amp;L1'!J$15:J$523)</f>
        <v>0</v>
      </c>
      <c r="K55" s="103">
        <f>SUMIF('P&amp;L1'!$C$15:$C$523,$D55,'P&amp;L1'!K$15:K$523)</f>
        <v>0</v>
      </c>
      <c r="L55" s="103">
        <f>SUMIF('P&amp;L1'!$C$15:$C$523,$D55,'P&amp;L1'!L$15:L$523)</f>
        <v>0</v>
      </c>
      <c r="M55" s="103">
        <f>SUMIF('P&amp;L1'!$C$15:$C$523,$D55,'P&amp;L1'!M$15:M$523)</f>
        <v>0</v>
      </c>
      <c r="N55" s="610">
        <f>SUMIF('P&amp;L1'!$C$15:$C$523,$D55,'P&amp;L1'!N$15:N$523)</f>
        <v>0</v>
      </c>
      <c r="O55" s="103">
        <f>SUMIF('P&amp;L1'!$C$15:$C$523,$D55,'P&amp;L1'!O$15:O$523)</f>
        <v>0</v>
      </c>
      <c r="P55" s="103">
        <f>SUMIF('P&amp;L1'!$C$15:$C$523,$D55,'P&amp;L1'!P$15:P$523)</f>
        <v>0</v>
      </c>
      <c r="Q55" s="103">
        <f>SUMIF('P&amp;L1'!$C$15:$C$523,$D55,'P&amp;L1'!Q$15:Q$523)</f>
        <v>0</v>
      </c>
      <c r="R55" s="103">
        <f>SUMIF('P&amp;L1'!$C$15:$C$523,$D55,'P&amp;L1'!R$15:R$523)</f>
        <v>0</v>
      </c>
      <c r="S55" s="103">
        <f>SUMIF('P&amp;L1'!$C$15:$C$523,$D55,'P&amp;L1'!S$15:S$523)</f>
        <v>0</v>
      </c>
      <c r="T55" s="103">
        <f>SUMIF('P&amp;L1'!$C$15:$C$523,$D55,'P&amp;L1'!T$15:T$523)</f>
        <v>0</v>
      </c>
      <c r="U55" s="103">
        <f>SUMIF('P&amp;L1'!$C$15:$C$523,$D55,'P&amp;L1'!U$15:U$523)</f>
        <v>0</v>
      </c>
      <c r="V55" s="103">
        <f>SUMIF('P&amp;L1'!$C$15:$C$523,$D55,'P&amp;L1'!V$15:V$523)</f>
        <v>0</v>
      </c>
      <c r="W55" s="103">
        <f>SUMIF('P&amp;L1'!$C$15:$C$523,$D55,'P&amp;L1'!W$15:W$523)</f>
        <v>0</v>
      </c>
      <c r="X55" s="103">
        <f>SUMIF('P&amp;L1'!$C$15:$C$523,$D55,'P&amp;L1'!X$15:X$523)</f>
        <v>0</v>
      </c>
      <c r="Y55" s="103">
        <f>SUMIF('P&amp;L1'!$C$15:$C$523,$D55,'P&amp;L1'!Y$15:Y$523)</f>
        <v>0</v>
      </c>
      <c r="Z55" s="103">
        <f>SUMIF('P&amp;L1'!$C$15:$C$523,$D55,'P&amp;L1'!Z$15:Z$523)</f>
        <v>0</v>
      </c>
      <c r="AA55" s="103">
        <f>SUMIF('P&amp;L1'!$C$15:$C$523,$D55,'P&amp;L1'!AA$15:AA$523)</f>
        <v>0</v>
      </c>
      <c r="AB55" s="103">
        <f>SUMIF('P&amp;L1'!$C$15:$C$523,$D55,'P&amp;L1'!AB$15:AB$523)</f>
        <v>0</v>
      </c>
      <c r="AC55" s="104">
        <f>SUMIF('P&amp;L1'!$C$15:$C$523,$D55,'P&amp;L1'!AC$15:AC$523)</f>
        <v>0</v>
      </c>
      <c r="AE55" s="105">
        <f>SUMIF('P&amp;L1'!$C$15:$C$523,$D55,'P&amp;L1'!AE$15:AE$523)</f>
        <v>0</v>
      </c>
      <c r="AG55" s="105">
        <f>SUMIF('P&amp;L1'!$C$15:$C$523,$D55,'P&amp;L1'!AG$15:AG$523)</f>
        <v>0</v>
      </c>
      <c r="AI55" s="105">
        <f>SUMIF('P&amp;L1'!$C$15:$C$523,$D55,'P&amp;L1'!AI$15:AI$523)</f>
        <v>0</v>
      </c>
    </row>
    <row r="56" spans="4:35" outlineLevel="1" x14ac:dyDescent="0.25">
      <c r="D56" s="139" t="str">
        <f>'Line Items'!D2456</f>
        <v>Infrastructure Charges: Fixed Track Access Charge</v>
      </c>
      <c r="E56" s="102"/>
      <c r="F56" s="140" t="str">
        <f t="shared" si="2"/>
        <v>£000</v>
      </c>
      <c r="G56" s="103">
        <f>SUMIF('P&amp;L1'!$C$15:$C$523,$D56,'P&amp;L1'!G$15:G$523)</f>
        <v>0</v>
      </c>
      <c r="H56" s="103">
        <f>SUMIF('P&amp;L1'!$C$15:$C$523,$D56,'P&amp;L1'!H$15:H$523)</f>
        <v>0</v>
      </c>
      <c r="I56" s="609">
        <f>SUMIF('P&amp;L1'!$C$15:$C$523,$D56,'P&amp;L1'!I$15:I$523)</f>
        <v>0</v>
      </c>
      <c r="J56" s="103">
        <f>SUMIF('P&amp;L1'!$C$15:$C$523,$D56,'P&amp;L1'!J$15:J$523)</f>
        <v>0</v>
      </c>
      <c r="K56" s="103">
        <f>SUMIF('P&amp;L1'!$C$15:$C$523,$D56,'P&amp;L1'!K$15:K$523)</f>
        <v>0</v>
      </c>
      <c r="L56" s="103">
        <f>SUMIF('P&amp;L1'!$C$15:$C$523,$D56,'P&amp;L1'!L$15:L$523)</f>
        <v>0</v>
      </c>
      <c r="M56" s="103">
        <f>SUMIF('P&amp;L1'!$C$15:$C$523,$D56,'P&amp;L1'!M$15:M$523)</f>
        <v>0</v>
      </c>
      <c r="N56" s="610">
        <f>SUMIF('P&amp;L1'!$C$15:$C$523,$D56,'P&amp;L1'!N$15:N$523)</f>
        <v>0</v>
      </c>
      <c r="O56" s="103">
        <f>SUMIF('P&amp;L1'!$C$15:$C$523,$D56,'P&amp;L1'!O$15:O$523)</f>
        <v>0</v>
      </c>
      <c r="P56" s="103">
        <f>SUMIF('P&amp;L1'!$C$15:$C$523,$D56,'P&amp;L1'!P$15:P$523)</f>
        <v>0</v>
      </c>
      <c r="Q56" s="103">
        <f>SUMIF('P&amp;L1'!$C$15:$C$523,$D56,'P&amp;L1'!Q$15:Q$523)</f>
        <v>0</v>
      </c>
      <c r="R56" s="103">
        <f>SUMIF('P&amp;L1'!$C$15:$C$523,$D56,'P&amp;L1'!R$15:R$523)</f>
        <v>0</v>
      </c>
      <c r="S56" s="103">
        <f>SUMIF('P&amp;L1'!$C$15:$C$523,$D56,'P&amp;L1'!S$15:S$523)</f>
        <v>0</v>
      </c>
      <c r="T56" s="103">
        <f>SUMIF('P&amp;L1'!$C$15:$C$523,$D56,'P&amp;L1'!T$15:T$523)</f>
        <v>0</v>
      </c>
      <c r="U56" s="103">
        <f>SUMIF('P&amp;L1'!$C$15:$C$523,$D56,'P&amp;L1'!U$15:U$523)</f>
        <v>0</v>
      </c>
      <c r="V56" s="103">
        <f>SUMIF('P&amp;L1'!$C$15:$C$523,$D56,'P&amp;L1'!V$15:V$523)</f>
        <v>0</v>
      </c>
      <c r="W56" s="103">
        <f>SUMIF('P&amp;L1'!$C$15:$C$523,$D56,'P&amp;L1'!W$15:W$523)</f>
        <v>0</v>
      </c>
      <c r="X56" s="103">
        <f>SUMIF('P&amp;L1'!$C$15:$C$523,$D56,'P&amp;L1'!X$15:X$523)</f>
        <v>0</v>
      </c>
      <c r="Y56" s="103">
        <f>SUMIF('P&amp;L1'!$C$15:$C$523,$D56,'P&amp;L1'!Y$15:Y$523)</f>
        <v>0</v>
      </c>
      <c r="Z56" s="103">
        <f>SUMIF('P&amp;L1'!$C$15:$C$523,$D56,'P&amp;L1'!Z$15:Z$523)</f>
        <v>0</v>
      </c>
      <c r="AA56" s="103">
        <f>SUMIF('P&amp;L1'!$C$15:$C$523,$D56,'P&amp;L1'!AA$15:AA$523)</f>
        <v>0</v>
      </c>
      <c r="AB56" s="103">
        <f>SUMIF('P&amp;L1'!$C$15:$C$523,$D56,'P&amp;L1'!AB$15:AB$523)</f>
        <v>0</v>
      </c>
      <c r="AC56" s="104">
        <f>SUMIF('P&amp;L1'!$C$15:$C$523,$D56,'P&amp;L1'!AC$15:AC$523)</f>
        <v>0</v>
      </c>
      <c r="AE56" s="105">
        <f>SUMIF('P&amp;L1'!$C$15:$C$523,$D56,'P&amp;L1'!AE$15:AE$523)</f>
        <v>0</v>
      </c>
      <c r="AG56" s="105">
        <f>SUMIF('P&amp;L1'!$C$15:$C$523,$D56,'P&amp;L1'!AG$15:AG$523)</f>
        <v>0</v>
      </c>
      <c r="AI56" s="105">
        <f>SUMIF('P&amp;L1'!$C$15:$C$523,$D56,'P&amp;L1'!AI$15:AI$523)</f>
        <v>0</v>
      </c>
    </row>
    <row r="57" spans="4:35" outlineLevel="1" x14ac:dyDescent="0.25">
      <c r="D57" s="139" t="str">
        <f>'Line Items'!D2457</f>
        <v>Infrastructure Charges: Variable Usage Charges</v>
      </c>
      <c r="E57" s="102"/>
      <c r="F57" s="140" t="str">
        <f t="shared" si="2"/>
        <v>£000</v>
      </c>
      <c r="G57" s="103">
        <f>SUMIF('P&amp;L1'!$C$15:$C$523,$D57,'P&amp;L1'!G$15:G$523)</f>
        <v>0</v>
      </c>
      <c r="H57" s="103">
        <f>SUMIF('P&amp;L1'!$C$15:$C$523,$D57,'P&amp;L1'!H$15:H$523)</f>
        <v>0</v>
      </c>
      <c r="I57" s="609">
        <f>SUMIF('P&amp;L1'!$C$15:$C$523,$D57,'P&amp;L1'!I$15:I$523)</f>
        <v>0</v>
      </c>
      <c r="J57" s="103">
        <f>SUMIF('P&amp;L1'!$C$15:$C$523,$D57,'P&amp;L1'!J$15:J$523)</f>
        <v>0</v>
      </c>
      <c r="K57" s="103">
        <f>SUMIF('P&amp;L1'!$C$15:$C$523,$D57,'P&amp;L1'!K$15:K$523)</f>
        <v>0</v>
      </c>
      <c r="L57" s="103">
        <f>SUMIF('P&amp;L1'!$C$15:$C$523,$D57,'P&amp;L1'!L$15:L$523)</f>
        <v>0</v>
      </c>
      <c r="M57" s="103">
        <f>SUMIF('P&amp;L1'!$C$15:$C$523,$D57,'P&amp;L1'!M$15:M$523)</f>
        <v>0</v>
      </c>
      <c r="N57" s="610">
        <f>SUMIF('P&amp;L1'!$C$15:$C$523,$D57,'P&amp;L1'!N$15:N$523)</f>
        <v>0</v>
      </c>
      <c r="O57" s="103">
        <f>SUMIF('P&amp;L1'!$C$15:$C$523,$D57,'P&amp;L1'!O$15:O$523)</f>
        <v>0</v>
      </c>
      <c r="P57" s="103">
        <f>SUMIF('P&amp;L1'!$C$15:$C$523,$D57,'P&amp;L1'!P$15:P$523)</f>
        <v>0</v>
      </c>
      <c r="Q57" s="103">
        <f>SUMIF('P&amp;L1'!$C$15:$C$523,$D57,'P&amp;L1'!Q$15:Q$523)</f>
        <v>0</v>
      </c>
      <c r="R57" s="103">
        <f>SUMIF('P&amp;L1'!$C$15:$C$523,$D57,'P&amp;L1'!R$15:R$523)</f>
        <v>0</v>
      </c>
      <c r="S57" s="103">
        <f>SUMIF('P&amp;L1'!$C$15:$C$523,$D57,'P&amp;L1'!S$15:S$523)</f>
        <v>0</v>
      </c>
      <c r="T57" s="103">
        <f>SUMIF('P&amp;L1'!$C$15:$C$523,$D57,'P&amp;L1'!T$15:T$523)</f>
        <v>0</v>
      </c>
      <c r="U57" s="103">
        <f>SUMIF('P&amp;L1'!$C$15:$C$523,$D57,'P&amp;L1'!U$15:U$523)</f>
        <v>0</v>
      </c>
      <c r="V57" s="103">
        <f>SUMIF('P&amp;L1'!$C$15:$C$523,$D57,'P&amp;L1'!V$15:V$523)</f>
        <v>0</v>
      </c>
      <c r="W57" s="103">
        <f>SUMIF('P&amp;L1'!$C$15:$C$523,$D57,'P&amp;L1'!W$15:W$523)</f>
        <v>0</v>
      </c>
      <c r="X57" s="103">
        <f>SUMIF('P&amp;L1'!$C$15:$C$523,$D57,'P&amp;L1'!X$15:X$523)</f>
        <v>0</v>
      </c>
      <c r="Y57" s="103">
        <f>SUMIF('P&amp;L1'!$C$15:$C$523,$D57,'P&amp;L1'!Y$15:Y$523)</f>
        <v>0</v>
      </c>
      <c r="Z57" s="103">
        <f>SUMIF('P&amp;L1'!$C$15:$C$523,$D57,'P&amp;L1'!Z$15:Z$523)</f>
        <v>0</v>
      </c>
      <c r="AA57" s="103">
        <f>SUMIF('P&amp;L1'!$C$15:$C$523,$D57,'P&amp;L1'!AA$15:AA$523)</f>
        <v>0</v>
      </c>
      <c r="AB57" s="103">
        <f>SUMIF('P&amp;L1'!$C$15:$C$523,$D57,'P&amp;L1'!AB$15:AB$523)</f>
        <v>0</v>
      </c>
      <c r="AC57" s="104">
        <f>SUMIF('P&amp;L1'!$C$15:$C$523,$D57,'P&amp;L1'!AC$15:AC$523)</f>
        <v>0</v>
      </c>
      <c r="AE57" s="105">
        <f>SUMIF('P&amp;L1'!$C$15:$C$523,$D57,'P&amp;L1'!AE$15:AE$523)</f>
        <v>0</v>
      </c>
      <c r="AG57" s="105">
        <f>SUMIF('P&amp;L1'!$C$15:$C$523,$D57,'P&amp;L1'!AG$15:AG$523)</f>
        <v>0</v>
      </c>
      <c r="AI57" s="105">
        <f>SUMIF('P&amp;L1'!$C$15:$C$523,$D57,'P&amp;L1'!AI$15:AI$523)</f>
        <v>0</v>
      </c>
    </row>
    <row r="58" spans="4:35" outlineLevel="1" x14ac:dyDescent="0.25">
      <c r="D58" s="139" t="str">
        <f>'Line Items'!D2458</f>
        <v>Infrastructure Charges: Electric Current for Traction</v>
      </c>
      <c r="E58" s="102"/>
      <c r="F58" s="140" t="str">
        <f t="shared" si="2"/>
        <v>£000</v>
      </c>
      <c r="G58" s="103">
        <f>SUMIF('P&amp;L1'!$C$15:$C$523,$D58,'P&amp;L1'!G$15:G$523)</f>
        <v>0</v>
      </c>
      <c r="H58" s="103">
        <f>SUMIF('P&amp;L1'!$C$15:$C$523,$D58,'P&amp;L1'!H$15:H$523)</f>
        <v>0</v>
      </c>
      <c r="I58" s="609">
        <f>SUMIF('P&amp;L1'!$C$15:$C$523,$D58,'P&amp;L1'!I$15:I$523)</f>
        <v>0</v>
      </c>
      <c r="J58" s="103">
        <f>SUMIF('P&amp;L1'!$C$15:$C$523,$D58,'P&amp;L1'!J$15:J$523)</f>
        <v>0</v>
      </c>
      <c r="K58" s="103">
        <f>SUMIF('P&amp;L1'!$C$15:$C$523,$D58,'P&amp;L1'!K$15:K$523)</f>
        <v>0</v>
      </c>
      <c r="L58" s="103">
        <f>SUMIF('P&amp;L1'!$C$15:$C$523,$D58,'P&amp;L1'!L$15:L$523)</f>
        <v>0</v>
      </c>
      <c r="M58" s="103">
        <f>SUMIF('P&amp;L1'!$C$15:$C$523,$D58,'P&amp;L1'!M$15:M$523)</f>
        <v>0</v>
      </c>
      <c r="N58" s="610">
        <f>SUMIF('P&amp;L1'!$C$15:$C$523,$D58,'P&amp;L1'!N$15:N$523)</f>
        <v>0</v>
      </c>
      <c r="O58" s="103">
        <f>SUMIF('P&amp;L1'!$C$15:$C$523,$D58,'P&amp;L1'!O$15:O$523)</f>
        <v>0</v>
      </c>
      <c r="P58" s="103">
        <f>SUMIF('P&amp;L1'!$C$15:$C$523,$D58,'P&amp;L1'!P$15:P$523)</f>
        <v>0</v>
      </c>
      <c r="Q58" s="103">
        <f>SUMIF('P&amp;L1'!$C$15:$C$523,$D58,'P&amp;L1'!Q$15:Q$523)</f>
        <v>0</v>
      </c>
      <c r="R58" s="103">
        <f>SUMIF('P&amp;L1'!$C$15:$C$523,$D58,'P&amp;L1'!R$15:R$523)</f>
        <v>0</v>
      </c>
      <c r="S58" s="103">
        <f>SUMIF('P&amp;L1'!$C$15:$C$523,$D58,'P&amp;L1'!S$15:S$523)</f>
        <v>0</v>
      </c>
      <c r="T58" s="103">
        <f>SUMIF('P&amp;L1'!$C$15:$C$523,$D58,'P&amp;L1'!T$15:T$523)</f>
        <v>0</v>
      </c>
      <c r="U58" s="103">
        <f>SUMIF('P&amp;L1'!$C$15:$C$523,$D58,'P&amp;L1'!U$15:U$523)</f>
        <v>0</v>
      </c>
      <c r="V58" s="103">
        <f>SUMIF('P&amp;L1'!$C$15:$C$523,$D58,'P&amp;L1'!V$15:V$523)</f>
        <v>0</v>
      </c>
      <c r="W58" s="103">
        <f>SUMIF('P&amp;L1'!$C$15:$C$523,$D58,'P&amp;L1'!W$15:W$523)</f>
        <v>0</v>
      </c>
      <c r="X58" s="103">
        <f>SUMIF('P&amp;L1'!$C$15:$C$523,$D58,'P&amp;L1'!X$15:X$523)</f>
        <v>0</v>
      </c>
      <c r="Y58" s="103">
        <f>SUMIF('P&amp;L1'!$C$15:$C$523,$D58,'P&amp;L1'!Y$15:Y$523)</f>
        <v>0</v>
      </c>
      <c r="Z58" s="103">
        <f>SUMIF('P&amp;L1'!$C$15:$C$523,$D58,'P&amp;L1'!Z$15:Z$523)</f>
        <v>0</v>
      </c>
      <c r="AA58" s="103">
        <f>SUMIF('P&amp;L1'!$C$15:$C$523,$D58,'P&amp;L1'!AA$15:AA$523)</f>
        <v>0</v>
      </c>
      <c r="AB58" s="103">
        <f>SUMIF('P&amp;L1'!$C$15:$C$523,$D58,'P&amp;L1'!AB$15:AB$523)</f>
        <v>0</v>
      </c>
      <c r="AC58" s="104">
        <f>SUMIF('P&amp;L1'!$C$15:$C$523,$D58,'P&amp;L1'!AC$15:AC$523)</f>
        <v>0</v>
      </c>
      <c r="AE58" s="105">
        <f>SUMIF('P&amp;L1'!$C$15:$C$523,$D58,'P&amp;L1'!AE$15:AE$523)</f>
        <v>0</v>
      </c>
      <c r="AG58" s="105">
        <f>SUMIF('P&amp;L1'!$C$15:$C$523,$D58,'P&amp;L1'!AG$15:AG$523)</f>
        <v>0</v>
      </c>
      <c r="AI58" s="105">
        <f>SUMIF('P&amp;L1'!$C$15:$C$523,$D58,'P&amp;L1'!AI$15:AI$523)</f>
        <v>0</v>
      </c>
    </row>
    <row r="59" spans="4:35" outlineLevel="1" x14ac:dyDescent="0.25">
      <c r="D59" s="139" t="str">
        <f>'Line Items'!D2459</f>
        <v>Infrastructure Charges: Electrification Asset Usage Charge</v>
      </c>
      <c r="E59" s="102"/>
      <c r="F59" s="140" t="str">
        <f t="shared" si="2"/>
        <v>£000</v>
      </c>
      <c r="G59" s="103">
        <f>SUMIF('P&amp;L1'!$C$15:$C$523,$D59,'P&amp;L1'!G$15:G$523)</f>
        <v>0</v>
      </c>
      <c r="H59" s="103">
        <f>SUMIF('P&amp;L1'!$C$15:$C$523,$D59,'P&amp;L1'!H$15:H$523)</f>
        <v>0</v>
      </c>
      <c r="I59" s="609">
        <f>SUMIF('P&amp;L1'!$C$15:$C$523,$D59,'P&amp;L1'!I$15:I$523)</f>
        <v>0</v>
      </c>
      <c r="J59" s="103">
        <f>SUMIF('P&amp;L1'!$C$15:$C$523,$D59,'P&amp;L1'!J$15:J$523)</f>
        <v>0</v>
      </c>
      <c r="K59" s="103">
        <f>SUMIF('P&amp;L1'!$C$15:$C$523,$D59,'P&amp;L1'!K$15:K$523)</f>
        <v>0</v>
      </c>
      <c r="L59" s="103">
        <f>SUMIF('P&amp;L1'!$C$15:$C$523,$D59,'P&amp;L1'!L$15:L$523)</f>
        <v>0</v>
      </c>
      <c r="M59" s="103">
        <f>SUMIF('P&amp;L1'!$C$15:$C$523,$D59,'P&amp;L1'!M$15:M$523)</f>
        <v>0</v>
      </c>
      <c r="N59" s="610">
        <f>SUMIF('P&amp;L1'!$C$15:$C$523,$D59,'P&amp;L1'!N$15:N$523)</f>
        <v>0</v>
      </c>
      <c r="O59" s="103">
        <f>SUMIF('P&amp;L1'!$C$15:$C$523,$D59,'P&amp;L1'!O$15:O$523)</f>
        <v>0</v>
      </c>
      <c r="P59" s="103">
        <f>SUMIF('P&amp;L1'!$C$15:$C$523,$D59,'P&amp;L1'!P$15:P$523)</f>
        <v>0</v>
      </c>
      <c r="Q59" s="103">
        <f>SUMIF('P&amp;L1'!$C$15:$C$523,$D59,'P&amp;L1'!Q$15:Q$523)</f>
        <v>0</v>
      </c>
      <c r="R59" s="103">
        <f>SUMIF('P&amp;L1'!$C$15:$C$523,$D59,'P&amp;L1'!R$15:R$523)</f>
        <v>0</v>
      </c>
      <c r="S59" s="103">
        <f>SUMIF('P&amp;L1'!$C$15:$C$523,$D59,'P&amp;L1'!S$15:S$523)</f>
        <v>0</v>
      </c>
      <c r="T59" s="103">
        <f>SUMIF('P&amp;L1'!$C$15:$C$523,$D59,'P&amp;L1'!T$15:T$523)</f>
        <v>0</v>
      </c>
      <c r="U59" s="103">
        <f>SUMIF('P&amp;L1'!$C$15:$C$523,$D59,'P&amp;L1'!U$15:U$523)</f>
        <v>0</v>
      </c>
      <c r="V59" s="103">
        <f>SUMIF('P&amp;L1'!$C$15:$C$523,$D59,'P&amp;L1'!V$15:V$523)</f>
        <v>0</v>
      </c>
      <c r="W59" s="103">
        <f>SUMIF('P&amp;L1'!$C$15:$C$523,$D59,'P&amp;L1'!W$15:W$523)</f>
        <v>0</v>
      </c>
      <c r="X59" s="103">
        <f>SUMIF('P&amp;L1'!$C$15:$C$523,$D59,'P&amp;L1'!X$15:X$523)</f>
        <v>0</v>
      </c>
      <c r="Y59" s="103">
        <f>SUMIF('P&amp;L1'!$C$15:$C$523,$D59,'P&amp;L1'!Y$15:Y$523)</f>
        <v>0</v>
      </c>
      <c r="Z59" s="103">
        <f>SUMIF('P&amp;L1'!$C$15:$C$523,$D59,'P&amp;L1'!Z$15:Z$523)</f>
        <v>0</v>
      </c>
      <c r="AA59" s="103">
        <f>SUMIF('P&amp;L1'!$C$15:$C$523,$D59,'P&amp;L1'!AA$15:AA$523)</f>
        <v>0</v>
      </c>
      <c r="AB59" s="103">
        <f>SUMIF('P&amp;L1'!$C$15:$C$523,$D59,'P&amp;L1'!AB$15:AB$523)</f>
        <v>0</v>
      </c>
      <c r="AC59" s="104">
        <f>SUMIF('P&amp;L1'!$C$15:$C$523,$D59,'P&amp;L1'!AC$15:AC$523)</f>
        <v>0</v>
      </c>
      <c r="AE59" s="105">
        <f>SUMIF('P&amp;L1'!$C$15:$C$523,$D59,'P&amp;L1'!AE$15:AE$523)</f>
        <v>0</v>
      </c>
      <c r="AG59" s="105">
        <f>SUMIF('P&amp;L1'!$C$15:$C$523,$D59,'P&amp;L1'!AG$15:AG$523)</f>
        <v>0</v>
      </c>
      <c r="AI59" s="105">
        <f>SUMIF('P&amp;L1'!$C$15:$C$523,$D59,'P&amp;L1'!AI$15:AI$523)</f>
        <v>0</v>
      </c>
    </row>
    <row r="60" spans="4:35" outlineLevel="1" x14ac:dyDescent="0.25">
      <c r="D60" s="139" t="str">
        <f>'Line Items'!D2460</f>
        <v>Infrastructure Charges: Capacity Charges</v>
      </c>
      <c r="E60" s="102"/>
      <c r="F60" s="140" t="str">
        <f t="shared" si="2"/>
        <v>£000</v>
      </c>
      <c r="G60" s="103">
        <f>SUMIF('P&amp;L1'!$C$15:$C$523,$D60,'P&amp;L1'!G$15:G$523)</f>
        <v>0</v>
      </c>
      <c r="H60" s="103">
        <f>SUMIF('P&amp;L1'!$C$15:$C$523,$D60,'P&amp;L1'!H$15:H$523)</f>
        <v>0</v>
      </c>
      <c r="I60" s="609">
        <f>SUMIF('P&amp;L1'!$C$15:$C$523,$D60,'P&amp;L1'!I$15:I$523)</f>
        <v>0</v>
      </c>
      <c r="J60" s="103">
        <f>SUMIF('P&amp;L1'!$C$15:$C$523,$D60,'P&amp;L1'!J$15:J$523)</f>
        <v>0</v>
      </c>
      <c r="K60" s="103">
        <f>SUMIF('P&amp;L1'!$C$15:$C$523,$D60,'P&amp;L1'!K$15:K$523)</f>
        <v>0</v>
      </c>
      <c r="L60" s="103">
        <f>SUMIF('P&amp;L1'!$C$15:$C$523,$D60,'P&amp;L1'!L$15:L$523)</f>
        <v>0</v>
      </c>
      <c r="M60" s="103">
        <f>SUMIF('P&amp;L1'!$C$15:$C$523,$D60,'P&amp;L1'!M$15:M$523)</f>
        <v>0</v>
      </c>
      <c r="N60" s="610">
        <f>SUMIF('P&amp;L1'!$C$15:$C$523,$D60,'P&amp;L1'!N$15:N$523)</f>
        <v>0</v>
      </c>
      <c r="O60" s="103">
        <f>SUMIF('P&amp;L1'!$C$15:$C$523,$D60,'P&amp;L1'!O$15:O$523)</f>
        <v>0</v>
      </c>
      <c r="P60" s="103">
        <f>SUMIF('P&amp;L1'!$C$15:$C$523,$D60,'P&amp;L1'!P$15:P$523)</f>
        <v>0</v>
      </c>
      <c r="Q60" s="103">
        <f>SUMIF('P&amp;L1'!$C$15:$C$523,$D60,'P&amp;L1'!Q$15:Q$523)</f>
        <v>0</v>
      </c>
      <c r="R60" s="103">
        <f>SUMIF('P&amp;L1'!$C$15:$C$523,$D60,'P&amp;L1'!R$15:R$523)</f>
        <v>0</v>
      </c>
      <c r="S60" s="103">
        <f>SUMIF('P&amp;L1'!$C$15:$C$523,$D60,'P&amp;L1'!S$15:S$523)</f>
        <v>0</v>
      </c>
      <c r="T60" s="103">
        <f>SUMIF('P&amp;L1'!$C$15:$C$523,$D60,'P&amp;L1'!T$15:T$523)</f>
        <v>0</v>
      </c>
      <c r="U60" s="103">
        <f>SUMIF('P&amp;L1'!$C$15:$C$523,$D60,'P&amp;L1'!U$15:U$523)</f>
        <v>0</v>
      </c>
      <c r="V60" s="103">
        <f>SUMIF('P&amp;L1'!$C$15:$C$523,$D60,'P&amp;L1'!V$15:V$523)</f>
        <v>0</v>
      </c>
      <c r="W60" s="103">
        <f>SUMIF('P&amp;L1'!$C$15:$C$523,$D60,'P&amp;L1'!W$15:W$523)</f>
        <v>0</v>
      </c>
      <c r="X60" s="103">
        <f>SUMIF('P&amp;L1'!$C$15:$C$523,$D60,'P&amp;L1'!X$15:X$523)</f>
        <v>0</v>
      </c>
      <c r="Y60" s="103">
        <f>SUMIF('P&amp;L1'!$C$15:$C$523,$D60,'P&amp;L1'!Y$15:Y$523)</f>
        <v>0</v>
      </c>
      <c r="Z60" s="103">
        <f>SUMIF('P&amp;L1'!$C$15:$C$523,$D60,'P&amp;L1'!Z$15:Z$523)</f>
        <v>0</v>
      </c>
      <c r="AA60" s="103">
        <f>SUMIF('P&amp;L1'!$C$15:$C$523,$D60,'P&amp;L1'!AA$15:AA$523)</f>
        <v>0</v>
      </c>
      <c r="AB60" s="103">
        <f>SUMIF('P&amp;L1'!$C$15:$C$523,$D60,'P&amp;L1'!AB$15:AB$523)</f>
        <v>0</v>
      </c>
      <c r="AC60" s="104">
        <f>SUMIF('P&amp;L1'!$C$15:$C$523,$D60,'P&amp;L1'!AC$15:AC$523)</f>
        <v>0</v>
      </c>
      <c r="AE60" s="105">
        <f>SUMIF('P&amp;L1'!$C$15:$C$523,$D60,'P&amp;L1'!AE$15:AE$523)</f>
        <v>0</v>
      </c>
      <c r="AG60" s="105">
        <f>SUMIF('P&amp;L1'!$C$15:$C$523,$D60,'P&amp;L1'!AG$15:AG$523)</f>
        <v>0</v>
      </c>
      <c r="AI60" s="105">
        <f>SUMIF('P&amp;L1'!$C$15:$C$523,$D60,'P&amp;L1'!AI$15:AI$523)</f>
        <v>0</v>
      </c>
    </row>
    <row r="61" spans="4:35" outlineLevel="1" x14ac:dyDescent="0.25">
      <c r="D61" s="139" t="str">
        <f>'Line Items'!D2461</f>
        <v>Infrastructure Charges: Station &amp; Depot Access Charges</v>
      </c>
      <c r="E61" s="102"/>
      <c r="F61" s="140" t="str">
        <f t="shared" si="2"/>
        <v>£000</v>
      </c>
      <c r="G61" s="103">
        <f>SUMIF('P&amp;L1'!$C$15:$C$523,$D61,'P&amp;L1'!G$15:G$523)</f>
        <v>0</v>
      </c>
      <c r="H61" s="103">
        <f>SUMIF('P&amp;L1'!$C$15:$C$523,$D61,'P&amp;L1'!H$15:H$523)</f>
        <v>0</v>
      </c>
      <c r="I61" s="609">
        <f>SUMIF('P&amp;L1'!$C$15:$C$523,$D61,'P&amp;L1'!I$15:I$523)</f>
        <v>0</v>
      </c>
      <c r="J61" s="103">
        <f>SUMIF('P&amp;L1'!$C$15:$C$523,$D61,'P&amp;L1'!J$15:J$523)</f>
        <v>0</v>
      </c>
      <c r="K61" s="103">
        <f>SUMIF('P&amp;L1'!$C$15:$C$523,$D61,'P&amp;L1'!K$15:K$523)</f>
        <v>0</v>
      </c>
      <c r="L61" s="103">
        <f>SUMIF('P&amp;L1'!$C$15:$C$523,$D61,'P&amp;L1'!L$15:L$523)</f>
        <v>0</v>
      </c>
      <c r="M61" s="103">
        <f>SUMIF('P&amp;L1'!$C$15:$C$523,$D61,'P&amp;L1'!M$15:M$523)</f>
        <v>0</v>
      </c>
      <c r="N61" s="610">
        <f>SUMIF('P&amp;L1'!$C$15:$C$523,$D61,'P&amp;L1'!N$15:N$523)</f>
        <v>0</v>
      </c>
      <c r="O61" s="103">
        <f>SUMIF('P&amp;L1'!$C$15:$C$523,$D61,'P&amp;L1'!O$15:O$523)</f>
        <v>0</v>
      </c>
      <c r="P61" s="103">
        <f>SUMIF('P&amp;L1'!$C$15:$C$523,$D61,'P&amp;L1'!P$15:P$523)</f>
        <v>0</v>
      </c>
      <c r="Q61" s="103">
        <f>SUMIF('P&amp;L1'!$C$15:$C$523,$D61,'P&amp;L1'!Q$15:Q$523)</f>
        <v>0</v>
      </c>
      <c r="R61" s="103">
        <f>SUMIF('P&amp;L1'!$C$15:$C$523,$D61,'P&amp;L1'!R$15:R$523)</f>
        <v>0</v>
      </c>
      <c r="S61" s="103">
        <f>SUMIF('P&amp;L1'!$C$15:$C$523,$D61,'P&amp;L1'!S$15:S$523)</f>
        <v>0</v>
      </c>
      <c r="T61" s="103">
        <f>SUMIF('P&amp;L1'!$C$15:$C$523,$D61,'P&amp;L1'!T$15:T$523)</f>
        <v>0</v>
      </c>
      <c r="U61" s="103">
        <f>SUMIF('P&amp;L1'!$C$15:$C$523,$D61,'P&amp;L1'!U$15:U$523)</f>
        <v>0</v>
      </c>
      <c r="V61" s="103">
        <f>SUMIF('P&amp;L1'!$C$15:$C$523,$D61,'P&amp;L1'!V$15:V$523)</f>
        <v>0</v>
      </c>
      <c r="W61" s="103">
        <f>SUMIF('P&amp;L1'!$C$15:$C$523,$D61,'P&amp;L1'!W$15:W$523)</f>
        <v>0</v>
      </c>
      <c r="X61" s="103">
        <f>SUMIF('P&amp;L1'!$C$15:$C$523,$D61,'P&amp;L1'!X$15:X$523)</f>
        <v>0</v>
      </c>
      <c r="Y61" s="103">
        <f>SUMIF('P&amp;L1'!$C$15:$C$523,$D61,'P&amp;L1'!Y$15:Y$523)</f>
        <v>0</v>
      </c>
      <c r="Z61" s="103">
        <f>SUMIF('P&amp;L1'!$C$15:$C$523,$D61,'P&amp;L1'!Z$15:Z$523)</f>
        <v>0</v>
      </c>
      <c r="AA61" s="103">
        <f>SUMIF('P&amp;L1'!$C$15:$C$523,$D61,'P&amp;L1'!AA$15:AA$523)</f>
        <v>0</v>
      </c>
      <c r="AB61" s="103">
        <f>SUMIF('P&amp;L1'!$C$15:$C$523,$D61,'P&amp;L1'!AB$15:AB$523)</f>
        <v>0</v>
      </c>
      <c r="AC61" s="104">
        <f>SUMIF('P&amp;L1'!$C$15:$C$523,$D61,'P&amp;L1'!AC$15:AC$523)</f>
        <v>0</v>
      </c>
      <c r="AE61" s="105">
        <f>SUMIF('P&amp;L1'!$C$15:$C$523,$D61,'P&amp;L1'!AE$15:AE$523)</f>
        <v>0</v>
      </c>
      <c r="AG61" s="105">
        <f>SUMIF('P&amp;L1'!$C$15:$C$523,$D61,'P&amp;L1'!AG$15:AG$523)</f>
        <v>0</v>
      </c>
      <c r="AI61" s="105">
        <f>SUMIF('P&amp;L1'!$C$15:$C$523,$D61,'P&amp;L1'!AI$15:AI$523)</f>
        <v>0</v>
      </c>
    </row>
    <row r="62" spans="4:35" outlineLevel="1" x14ac:dyDescent="0.25">
      <c r="D62" s="139" t="str">
        <f>'Line Items'!D2462</f>
        <v>Infrastructure Charges: Other Network Rail Charges</v>
      </c>
      <c r="E62" s="102"/>
      <c r="F62" s="140" t="str">
        <f t="shared" si="2"/>
        <v>£000</v>
      </c>
      <c r="G62" s="103">
        <f>SUMIF('P&amp;L1'!$C$15:$C$523,$D62,'P&amp;L1'!G$15:G$523)</f>
        <v>0</v>
      </c>
      <c r="H62" s="103">
        <f>SUMIF('P&amp;L1'!$C$15:$C$523,$D62,'P&amp;L1'!H$15:H$523)</f>
        <v>0</v>
      </c>
      <c r="I62" s="609">
        <f>SUMIF('P&amp;L1'!$C$15:$C$523,$D62,'P&amp;L1'!I$15:I$523)</f>
        <v>0</v>
      </c>
      <c r="J62" s="103">
        <f>SUMIF('P&amp;L1'!$C$15:$C$523,$D62,'P&amp;L1'!J$15:J$523)</f>
        <v>0</v>
      </c>
      <c r="K62" s="103">
        <f>SUMIF('P&amp;L1'!$C$15:$C$523,$D62,'P&amp;L1'!K$15:K$523)</f>
        <v>0</v>
      </c>
      <c r="L62" s="103">
        <f>SUMIF('P&amp;L1'!$C$15:$C$523,$D62,'P&amp;L1'!L$15:L$523)</f>
        <v>0</v>
      </c>
      <c r="M62" s="103">
        <f>SUMIF('P&amp;L1'!$C$15:$C$523,$D62,'P&amp;L1'!M$15:M$523)</f>
        <v>0</v>
      </c>
      <c r="N62" s="610">
        <f>SUMIF('P&amp;L1'!$C$15:$C$523,$D62,'P&amp;L1'!N$15:N$523)</f>
        <v>0</v>
      </c>
      <c r="O62" s="103">
        <f>SUMIF('P&amp;L1'!$C$15:$C$523,$D62,'P&amp;L1'!O$15:O$523)</f>
        <v>0</v>
      </c>
      <c r="P62" s="103">
        <f>SUMIF('P&amp;L1'!$C$15:$C$523,$D62,'P&amp;L1'!P$15:P$523)</f>
        <v>0</v>
      </c>
      <c r="Q62" s="103">
        <f>SUMIF('P&amp;L1'!$C$15:$C$523,$D62,'P&amp;L1'!Q$15:Q$523)</f>
        <v>0</v>
      </c>
      <c r="R62" s="103">
        <f>SUMIF('P&amp;L1'!$C$15:$C$523,$D62,'P&amp;L1'!R$15:R$523)</f>
        <v>0</v>
      </c>
      <c r="S62" s="103">
        <f>SUMIF('P&amp;L1'!$C$15:$C$523,$D62,'P&amp;L1'!S$15:S$523)</f>
        <v>0</v>
      </c>
      <c r="T62" s="103">
        <f>SUMIF('P&amp;L1'!$C$15:$C$523,$D62,'P&amp;L1'!T$15:T$523)</f>
        <v>0</v>
      </c>
      <c r="U62" s="103">
        <f>SUMIF('P&amp;L1'!$C$15:$C$523,$D62,'P&amp;L1'!U$15:U$523)</f>
        <v>0</v>
      </c>
      <c r="V62" s="103">
        <f>SUMIF('P&amp;L1'!$C$15:$C$523,$D62,'P&amp;L1'!V$15:V$523)</f>
        <v>0</v>
      </c>
      <c r="W62" s="103">
        <f>SUMIF('P&amp;L1'!$C$15:$C$523,$D62,'P&amp;L1'!W$15:W$523)</f>
        <v>0</v>
      </c>
      <c r="X62" s="103">
        <f>SUMIF('P&amp;L1'!$C$15:$C$523,$D62,'P&amp;L1'!X$15:X$523)</f>
        <v>0</v>
      </c>
      <c r="Y62" s="103">
        <f>SUMIF('P&amp;L1'!$C$15:$C$523,$D62,'P&amp;L1'!Y$15:Y$523)</f>
        <v>0</v>
      </c>
      <c r="Z62" s="103">
        <f>SUMIF('P&amp;L1'!$C$15:$C$523,$D62,'P&amp;L1'!Z$15:Z$523)</f>
        <v>0</v>
      </c>
      <c r="AA62" s="103">
        <f>SUMIF('P&amp;L1'!$C$15:$C$523,$D62,'P&amp;L1'!AA$15:AA$523)</f>
        <v>0</v>
      </c>
      <c r="AB62" s="103">
        <f>SUMIF('P&amp;L1'!$C$15:$C$523,$D62,'P&amp;L1'!AB$15:AB$523)</f>
        <v>0</v>
      </c>
      <c r="AC62" s="104">
        <f>SUMIF('P&amp;L1'!$C$15:$C$523,$D62,'P&amp;L1'!AC$15:AC$523)</f>
        <v>0</v>
      </c>
      <c r="AE62" s="105">
        <f>SUMIF('P&amp;L1'!$C$15:$C$523,$D62,'P&amp;L1'!AE$15:AE$523)</f>
        <v>0</v>
      </c>
      <c r="AG62" s="105">
        <f>SUMIF('P&amp;L1'!$C$15:$C$523,$D62,'P&amp;L1'!AG$15:AG$523)</f>
        <v>0</v>
      </c>
      <c r="AI62" s="105">
        <f>SUMIF('P&amp;L1'!$C$15:$C$523,$D62,'P&amp;L1'!AI$15:AI$523)</f>
        <v>0</v>
      </c>
    </row>
    <row r="63" spans="4:35" outlineLevel="1" x14ac:dyDescent="0.25">
      <c r="D63" s="139" t="str">
        <f>'Line Items'!D2463</f>
        <v>Infrastructure Charges: ROSCO Funded Infrastructure (Spare)</v>
      </c>
      <c r="E63" s="102"/>
      <c r="F63" s="140" t="str">
        <f t="shared" si="2"/>
        <v>£000</v>
      </c>
      <c r="G63" s="103">
        <f>SUMIF('P&amp;L1'!$C$15:$C$523,$D63,'P&amp;L1'!G$15:G$523)</f>
        <v>0</v>
      </c>
      <c r="H63" s="103">
        <f>SUMIF('P&amp;L1'!$C$15:$C$523,$D63,'P&amp;L1'!H$15:H$523)</f>
        <v>0</v>
      </c>
      <c r="I63" s="609">
        <f>SUMIF('P&amp;L1'!$C$15:$C$523,$D63,'P&amp;L1'!I$15:I$523)</f>
        <v>0</v>
      </c>
      <c r="J63" s="103">
        <f>SUMIF('P&amp;L1'!$C$15:$C$523,$D63,'P&amp;L1'!J$15:J$523)</f>
        <v>0</v>
      </c>
      <c r="K63" s="103">
        <f>SUMIF('P&amp;L1'!$C$15:$C$523,$D63,'P&amp;L1'!K$15:K$523)</f>
        <v>0</v>
      </c>
      <c r="L63" s="103">
        <f>SUMIF('P&amp;L1'!$C$15:$C$523,$D63,'P&amp;L1'!L$15:L$523)</f>
        <v>0</v>
      </c>
      <c r="M63" s="103">
        <f>SUMIF('P&amp;L1'!$C$15:$C$523,$D63,'P&amp;L1'!M$15:M$523)</f>
        <v>0</v>
      </c>
      <c r="N63" s="103">
        <f>SUMIF('P&amp;L1'!$C$15:$C$523,$D63,'P&amp;L1'!N$15:N$523)</f>
        <v>0</v>
      </c>
      <c r="O63" s="103">
        <f>SUMIF('P&amp;L1'!$C$15:$C$523,$D63,'P&amp;L1'!O$15:O$523)</f>
        <v>0</v>
      </c>
      <c r="P63" s="103">
        <f>SUMIF('P&amp;L1'!$C$15:$C$523,$D63,'P&amp;L1'!P$15:P$523)</f>
        <v>0</v>
      </c>
      <c r="Q63" s="103">
        <f>SUMIF('P&amp;L1'!$C$15:$C$523,$D63,'P&amp;L1'!Q$15:Q$523)</f>
        <v>0</v>
      </c>
      <c r="R63" s="103">
        <f>SUMIF('P&amp;L1'!$C$15:$C$523,$D63,'P&amp;L1'!R$15:R$523)</f>
        <v>0</v>
      </c>
      <c r="S63" s="103">
        <f>SUMIF('P&amp;L1'!$C$15:$C$523,$D63,'P&amp;L1'!S$15:S$523)</f>
        <v>0</v>
      </c>
      <c r="T63" s="103">
        <f>SUMIF('P&amp;L1'!$C$15:$C$523,$D63,'P&amp;L1'!T$15:T$523)</f>
        <v>0</v>
      </c>
      <c r="U63" s="103">
        <f>SUMIF('P&amp;L1'!$C$15:$C$523,$D63,'P&amp;L1'!U$15:U$523)</f>
        <v>0</v>
      </c>
      <c r="V63" s="103">
        <f>SUMIF('P&amp;L1'!$C$15:$C$523,$D63,'P&amp;L1'!V$15:V$523)</f>
        <v>0</v>
      </c>
      <c r="W63" s="103">
        <f>SUMIF('P&amp;L1'!$C$15:$C$523,$D63,'P&amp;L1'!W$15:W$523)</f>
        <v>0</v>
      </c>
      <c r="X63" s="103">
        <f>SUMIF('P&amp;L1'!$C$15:$C$523,$D63,'P&amp;L1'!X$15:X$523)</f>
        <v>0</v>
      </c>
      <c r="Y63" s="103">
        <f>SUMIF('P&amp;L1'!$C$15:$C$523,$D63,'P&amp;L1'!Y$15:Y$523)</f>
        <v>0</v>
      </c>
      <c r="Z63" s="103">
        <f>SUMIF('P&amp;L1'!$C$15:$C$523,$D63,'P&amp;L1'!Z$15:Z$523)</f>
        <v>0</v>
      </c>
      <c r="AA63" s="103">
        <f>SUMIF('P&amp;L1'!$C$15:$C$523,$D63,'P&amp;L1'!AA$15:AA$523)</f>
        <v>0</v>
      </c>
      <c r="AB63" s="103">
        <f>SUMIF('P&amp;L1'!$C$15:$C$523,$D63,'P&amp;L1'!AB$15:AB$523)</f>
        <v>0</v>
      </c>
      <c r="AC63" s="104">
        <f>SUMIF('P&amp;L1'!$C$15:$C$523,$D63,'P&amp;L1'!AC$15:AC$523)</f>
        <v>0</v>
      </c>
      <c r="AE63" s="105">
        <f>SUMIF('P&amp;L1'!$C$15:$C$523,$D63,'P&amp;L1'!AE$15:AE$523)</f>
        <v>0</v>
      </c>
      <c r="AG63" s="105">
        <f>SUMIF('P&amp;L1'!$C$15:$C$523,$D63,'P&amp;L1'!AG$15:AG$523)</f>
        <v>0</v>
      </c>
      <c r="AI63" s="105">
        <f>SUMIF('P&amp;L1'!$C$15:$C$523,$D63,'P&amp;L1'!AI$15:AI$523)</f>
        <v>0</v>
      </c>
    </row>
    <row r="64" spans="4:35" outlineLevel="1" x14ac:dyDescent="0.25">
      <c r="D64" s="139" t="str">
        <f>'Line Items'!D2464</f>
        <v>Infrastructure Charges: Privately Funded Infrastructure (Spare)</v>
      </c>
      <c r="E64" s="102"/>
      <c r="F64" s="140" t="str">
        <f t="shared" si="2"/>
        <v>£000</v>
      </c>
      <c r="G64" s="103">
        <f>SUMIF('P&amp;L1'!$C$15:$C$523,$D64,'P&amp;L1'!G$15:G$523)</f>
        <v>0</v>
      </c>
      <c r="H64" s="103">
        <f>SUMIF('P&amp;L1'!$C$15:$C$523,$D64,'P&amp;L1'!H$15:H$523)</f>
        <v>0</v>
      </c>
      <c r="I64" s="609">
        <f>SUMIF('P&amp;L1'!$C$15:$C$523,$D64,'P&amp;L1'!I$15:I$523)</f>
        <v>0</v>
      </c>
      <c r="J64" s="103">
        <f>SUMIF('P&amp;L1'!$C$15:$C$523,$D64,'P&amp;L1'!J$15:J$523)</f>
        <v>0</v>
      </c>
      <c r="K64" s="103">
        <f>SUMIF('P&amp;L1'!$C$15:$C$523,$D64,'P&amp;L1'!K$15:K$523)</f>
        <v>0</v>
      </c>
      <c r="L64" s="103">
        <f>SUMIF('P&amp;L1'!$C$15:$C$523,$D64,'P&amp;L1'!L$15:L$523)</f>
        <v>0</v>
      </c>
      <c r="M64" s="103">
        <f>SUMIF('P&amp;L1'!$C$15:$C$523,$D64,'P&amp;L1'!M$15:M$523)</f>
        <v>0</v>
      </c>
      <c r="N64" s="103">
        <f>SUMIF('P&amp;L1'!$C$15:$C$523,$D64,'P&amp;L1'!N$15:N$523)</f>
        <v>0</v>
      </c>
      <c r="O64" s="103">
        <f>SUMIF('P&amp;L1'!$C$15:$C$523,$D64,'P&amp;L1'!O$15:O$523)</f>
        <v>0</v>
      </c>
      <c r="P64" s="103">
        <f>SUMIF('P&amp;L1'!$C$15:$C$523,$D64,'P&amp;L1'!P$15:P$523)</f>
        <v>0</v>
      </c>
      <c r="Q64" s="103">
        <f>SUMIF('P&amp;L1'!$C$15:$C$523,$D64,'P&amp;L1'!Q$15:Q$523)</f>
        <v>0</v>
      </c>
      <c r="R64" s="103">
        <f>SUMIF('P&amp;L1'!$C$15:$C$523,$D64,'P&amp;L1'!R$15:R$523)</f>
        <v>0</v>
      </c>
      <c r="S64" s="103">
        <f>SUMIF('P&amp;L1'!$C$15:$C$523,$D64,'P&amp;L1'!S$15:S$523)</f>
        <v>0</v>
      </c>
      <c r="T64" s="103">
        <f>SUMIF('P&amp;L1'!$C$15:$C$523,$D64,'P&amp;L1'!T$15:T$523)</f>
        <v>0</v>
      </c>
      <c r="U64" s="103">
        <f>SUMIF('P&amp;L1'!$C$15:$C$523,$D64,'P&amp;L1'!U$15:U$523)</f>
        <v>0</v>
      </c>
      <c r="V64" s="103">
        <f>SUMIF('P&amp;L1'!$C$15:$C$523,$D64,'P&amp;L1'!V$15:V$523)</f>
        <v>0</v>
      </c>
      <c r="W64" s="103">
        <f>SUMIF('P&amp;L1'!$C$15:$C$523,$D64,'P&amp;L1'!W$15:W$523)</f>
        <v>0</v>
      </c>
      <c r="X64" s="103">
        <f>SUMIF('P&amp;L1'!$C$15:$C$523,$D64,'P&amp;L1'!X$15:X$523)</f>
        <v>0</v>
      </c>
      <c r="Y64" s="103">
        <f>SUMIF('P&amp;L1'!$C$15:$C$523,$D64,'P&amp;L1'!Y$15:Y$523)</f>
        <v>0</v>
      </c>
      <c r="Z64" s="103">
        <f>SUMIF('P&amp;L1'!$C$15:$C$523,$D64,'P&amp;L1'!Z$15:Z$523)</f>
        <v>0</v>
      </c>
      <c r="AA64" s="103">
        <f>SUMIF('P&amp;L1'!$C$15:$C$523,$D64,'P&amp;L1'!AA$15:AA$523)</f>
        <v>0</v>
      </c>
      <c r="AB64" s="103">
        <f>SUMIF('P&amp;L1'!$C$15:$C$523,$D64,'P&amp;L1'!AB$15:AB$523)</f>
        <v>0</v>
      </c>
      <c r="AC64" s="104">
        <f>SUMIF('P&amp;L1'!$C$15:$C$523,$D64,'P&amp;L1'!AC$15:AC$523)</f>
        <v>0</v>
      </c>
      <c r="AE64" s="105">
        <f>SUMIF('P&amp;L1'!$C$15:$C$523,$D64,'P&amp;L1'!AE$15:AE$523)</f>
        <v>0</v>
      </c>
      <c r="AG64" s="105">
        <f>SUMIF('P&amp;L1'!$C$15:$C$523,$D64,'P&amp;L1'!AG$15:AG$523)</f>
        <v>0</v>
      </c>
      <c r="AI64" s="105">
        <f>SUMIF('P&amp;L1'!$C$15:$C$523,$D64,'P&amp;L1'!AI$15:AI$523)</f>
        <v>0</v>
      </c>
    </row>
    <row r="65" spans="4:35" outlineLevel="1" x14ac:dyDescent="0.25">
      <c r="D65" s="139" t="str">
        <f>'Line Items'!D2465</f>
        <v>Infrastructure Charges: Other Funded Infrastructure (Spare)</v>
      </c>
      <c r="E65" s="102"/>
      <c r="F65" s="140" t="str">
        <f t="shared" si="2"/>
        <v>£000</v>
      </c>
      <c r="G65" s="103">
        <f>SUMIF('P&amp;L1'!$C$15:$C$523,$D65,'P&amp;L1'!G$15:G$523)</f>
        <v>0</v>
      </c>
      <c r="H65" s="103">
        <f>SUMIF('P&amp;L1'!$C$15:$C$523,$D65,'P&amp;L1'!H$15:H$523)</f>
        <v>0</v>
      </c>
      <c r="I65" s="609">
        <f>SUMIF('P&amp;L1'!$C$15:$C$523,$D65,'P&amp;L1'!I$15:I$523)</f>
        <v>0</v>
      </c>
      <c r="J65" s="103">
        <f>SUMIF('P&amp;L1'!$C$15:$C$523,$D65,'P&amp;L1'!J$15:J$523)</f>
        <v>0</v>
      </c>
      <c r="K65" s="103">
        <f>SUMIF('P&amp;L1'!$C$15:$C$523,$D65,'P&amp;L1'!K$15:K$523)</f>
        <v>0</v>
      </c>
      <c r="L65" s="103">
        <f>SUMIF('P&amp;L1'!$C$15:$C$523,$D65,'P&amp;L1'!L$15:L$523)</f>
        <v>0</v>
      </c>
      <c r="M65" s="103">
        <f>SUMIF('P&amp;L1'!$C$15:$C$523,$D65,'P&amp;L1'!M$15:M$523)</f>
        <v>0</v>
      </c>
      <c r="N65" s="103">
        <f>SUMIF('P&amp;L1'!$C$15:$C$523,$D65,'P&amp;L1'!N$15:N$523)</f>
        <v>0</v>
      </c>
      <c r="O65" s="103">
        <f>SUMIF('P&amp;L1'!$C$15:$C$523,$D65,'P&amp;L1'!O$15:O$523)</f>
        <v>0</v>
      </c>
      <c r="P65" s="103">
        <f>SUMIF('P&amp;L1'!$C$15:$C$523,$D65,'P&amp;L1'!P$15:P$523)</f>
        <v>0</v>
      </c>
      <c r="Q65" s="103">
        <f>SUMIF('P&amp;L1'!$C$15:$C$523,$D65,'P&amp;L1'!Q$15:Q$523)</f>
        <v>0</v>
      </c>
      <c r="R65" s="103">
        <f>SUMIF('P&amp;L1'!$C$15:$C$523,$D65,'P&amp;L1'!R$15:R$523)</f>
        <v>0</v>
      </c>
      <c r="S65" s="103">
        <f>SUMIF('P&amp;L1'!$C$15:$C$523,$D65,'P&amp;L1'!S$15:S$523)</f>
        <v>0</v>
      </c>
      <c r="T65" s="103">
        <f>SUMIF('P&amp;L1'!$C$15:$C$523,$D65,'P&amp;L1'!T$15:T$523)</f>
        <v>0</v>
      </c>
      <c r="U65" s="103">
        <f>SUMIF('P&amp;L1'!$C$15:$C$523,$D65,'P&amp;L1'!U$15:U$523)</f>
        <v>0</v>
      </c>
      <c r="V65" s="103">
        <f>SUMIF('P&amp;L1'!$C$15:$C$523,$D65,'P&amp;L1'!V$15:V$523)</f>
        <v>0</v>
      </c>
      <c r="W65" s="103">
        <f>SUMIF('P&amp;L1'!$C$15:$C$523,$D65,'P&amp;L1'!W$15:W$523)</f>
        <v>0</v>
      </c>
      <c r="X65" s="103">
        <f>SUMIF('P&amp;L1'!$C$15:$C$523,$D65,'P&amp;L1'!X$15:X$523)</f>
        <v>0</v>
      </c>
      <c r="Y65" s="103">
        <f>SUMIF('P&amp;L1'!$C$15:$C$523,$D65,'P&amp;L1'!Y$15:Y$523)</f>
        <v>0</v>
      </c>
      <c r="Z65" s="103">
        <f>SUMIF('P&amp;L1'!$C$15:$C$523,$D65,'P&amp;L1'!Z$15:Z$523)</f>
        <v>0</v>
      </c>
      <c r="AA65" s="103">
        <f>SUMIF('P&amp;L1'!$C$15:$C$523,$D65,'P&amp;L1'!AA$15:AA$523)</f>
        <v>0</v>
      </c>
      <c r="AB65" s="103">
        <f>SUMIF('P&amp;L1'!$C$15:$C$523,$D65,'P&amp;L1'!AB$15:AB$523)</f>
        <v>0</v>
      </c>
      <c r="AC65" s="104">
        <f>SUMIF('P&amp;L1'!$C$15:$C$523,$D65,'P&amp;L1'!AC$15:AC$523)</f>
        <v>0</v>
      </c>
      <c r="AE65" s="105">
        <f>SUMIF('P&amp;L1'!$C$15:$C$523,$D65,'P&amp;L1'!AE$15:AE$523)</f>
        <v>0</v>
      </c>
      <c r="AG65" s="105">
        <f>SUMIF('P&amp;L1'!$C$15:$C$523,$D65,'P&amp;L1'!AG$15:AG$523)</f>
        <v>0</v>
      </c>
      <c r="AI65" s="105">
        <f>SUMIF('P&amp;L1'!$C$15:$C$523,$D65,'P&amp;L1'!AI$15:AI$523)</f>
        <v>0</v>
      </c>
    </row>
    <row r="66" spans="4:35" outlineLevel="1" x14ac:dyDescent="0.25">
      <c r="D66" s="139" t="str">
        <f>'Line Items'!D2466</f>
        <v>Performance Regimes: Net Schedule 8 Payments</v>
      </c>
      <c r="E66" s="102"/>
      <c r="F66" s="140" t="str">
        <f t="shared" si="2"/>
        <v>£000</v>
      </c>
      <c r="G66" s="103">
        <f>SUMIF('P&amp;L1'!$C$15:$C$523,$D66,'P&amp;L1'!G$15:G$523)</f>
        <v>0</v>
      </c>
      <c r="H66" s="103">
        <f>SUMIF('P&amp;L1'!$C$15:$C$523,$D66,'P&amp;L1'!H$15:H$523)</f>
        <v>0</v>
      </c>
      <c r="I66" s="609">
        <f>SUMIF('P&amp;L1'!$C$15:$C$523,$D66,'P&amp;L1'!I$15:I$523)</f>
        <v>0</v>
      </c>
      <c r="J66" s="103">
        <f>SUMIF('P&amp;L1'!$C$15:$C$523,$D66,'P&amp;L1'!J$15:J$523)</f>
        <v>0</v>
      </c>
      <c r="K66" s="103">
        <f>SUMIF('P&amp;L1'!$C$15:$C$523,$D66,'P&amp;L1'!K$15:K$523)</f>
        <v>0</v>
      </c>
      <c r="L66" s="103">
        <f>SUMIF('P&amp;L1'!$C$15:$C$523,$D66,'P&amp;L1'!L$15:L$523)</f>
        <v>0</v>
      </c>
      <c r="M66" s="103">
        <f>SUMIF('P&amp;L1'!$C$15:$C$523,$D66,'P&amp;L1'!M$15:M$523)</f>
        <v>0</v>
      </c>
      <c r="N66" s="103">
        <f>SUMIF('P&amp;L1'!$C$15:$C$523,$D66,'P&amp;L1'!N$15:N$523)</f>
        <v>0</v>
      </c>
      <c r="O66" s="103">
        <f>SUMIF('P&amp;L1'!$C$15:$C$523,$D66,'P&amp;L1'!O$15:O$523)</f>
        <v>0</v>
      </c>
      <c r="P66" s="103">
        <f>SUMIF('P&amp;L1'!$C$15:$C$523,$D66,'P&amp;L1'!P$15:P$523)</f>
        <v>0</v>
      </c>
      <c r="Q66" s="103">
        <f>SUMIF('P&amp;L1'!$C$15:$C$523,$D66,'P&amp;L1'!Q$15:Q$523)</f>
        <v>0</v>
      </c>
      <c r="R66" s="103">
        <f>SUMIF('P&amp;L1'!$C$15:$C$523,$D66,'P&amp;L1'!R$15:R$523)</f>
        <v>0</v>
      </c>
      <c r="S66" s="103">
        <f>SUMIF('P&amp;L1'!$C$15:$C$523,$D66,'P&amp;L1'!S$15:S$523)</f>
        <v>0</v>
      </c>
      <c r="T66" s="103">
        <f>SUMIF('P&amp;L1'!$C$15:$C$523,$D66,'P&amp;L1'!T$15:T$523)</f>
        <v>0</v>
      </c>
      <c r="U66" s="103">
        <f>SUMIF('P&amp;L1'!$C$15:$C$523,$D66,'P&amp;L1'!U$15:U$523)</f>
        <v>0</v>
      </c>
      <c r="V66" s="103">
        <f>SUMIF('P&amp;L1'!$C$15:$C$523,$D66,'P&amp;L1'!V$15:V$523)</f>
        <v>0</v>
      </c>
      <c r="W66" s="103">
        <f>SUMIF('P&amp;L1'!$C$15:$C$523,$D66,'P&amp;L1'!W$15:W$523)</f>
        <v>0</v>
      </c>
      <c r="X66" s="103">
        <f>SUMIF('P&amp;L1'!$C$15:$C$523,$D66,'P&amp;L1'!X$15:X$523)</f>
        <v>0</v>
      </c>
      <c r="Y66" s="103">
        <f>SUMIF('P&amp;L1'!$C$15:$C$523,$D66,'P&amp;L1'!Y$15:Y$523)</f>
        <v>0</v>
      </c>
      <c r="Z66" s="103">
        <f>SUMIF('P&amp;L1'!$C$15:$C$523,$D66,'P&amp;L1'!Z$15:Z$523)</f>
        <v>0</v>
      </c>
      <c r="AA66" s="103">
        <f>SUMIF('P&amp;L1'!$C$15:$C$523,$D66,'P&amp;L1'!AA$15:AA$523)</f>
        <v>0</v>
      </c>
      <c r="AB66" s="103">
        <f>SUMIF('P&amp;L1'!$C$15:$C$523,$D66,'P&amp;L1'!AB$15:AB$523)</f>
        <v>0</v>
      </c>
      <c r="AC66" s="104">
        <f>SUMIF('P&amp;L1'!$C$15:$C$523,$D66,'P&amp;L1'!AC$15:AC$523)</f>
        <v>0</v>
      </c>
      <c r="AE66" s="105">
        <f>SUMIF('P&amp;L1'!$C$15:$C$523,$D66,'P&amp;L1'!AE$15:AE$523)</f>
        <v>0</v>
      </c>
      <c r="AG66" s="105">
        <f>SUMIF('P&amp;L1'!$C$15:$C$523,$D66,'P&amp;L1'!AG$15:AG$523)</f>
        <v>0</v>
      </c>
      <c r="AI66" s="105">
        <f>SUMIF('P&amp;L1'!$C$15:$C$523,$D66,'P&amp;L1'!AI$15:AI$523)</f>
        <v>0</v>
      </c>
    </row>
    <row r="67" spans="4:35" outlineLevel="1" x14ac:dyDescent="0.25">
      <c r="D67" s="111" t="str">
        <f>'Line Items'!D2467</f>
        <v>Performance Regimes: Other Performance Measures</v>
      </c>
      <c r="E67" s="287"/>
      <c r="F67" s="838" t="str">
        <f t="shared" si="2"/>
        <v>£000</v>
      </c>
      <c r="G67" s="113">
        <f>SUMIF('P&amp;L1'!$C$15:$C$523,$D67,'P&amp;L1'!G$15:G$523)</f>
        <v>0</v>
      </c>
      <c r="H67" s="113">
        <f>SUMIF('P&amp;L1'!$C$15:$C$523,$D67,'P&amp;L1'!H$15:H$523)</f>
        <v>0</v>
      </c>
      <c r="I67" s="611">
        <f>SUMIF('P&amp;L1'!$C$15:$C$523,$D67,'P&amp;L1'!I$15:I$523)</f>
        <v>0</v>
      </c>
      <c r="J67" s="113">
        <f>SUMIF('P&amp;L1'!$C$15:$C$523,$D67,'P&amp;L1'!J$15:J$523)</f>
        <v>0</v>
      </c>
      <c r="K67" s="113">
        <f>SUMIF('P&amp;L1'!$C$15:$C$523,$D67,'P&amp;L1'!K$15:K$523)</f>
        <v>0</v>
      </c>
      <c r="L67" s="113">
        <f>SUMIF('P&amp;L1'!$C$15:$C$523,$D67,'P&amp;L1'!L$15:L$523)</f>
        <v>0</v>
      </c>
      <c r="M67" s="113">
        <f>SUMIF('P&amp;L1'!$C$15:$C$523,$D67,'P&amp;L1'!M$15:M$523)</f>
        <v>0</v>
      </c>
      <c r="N67" s="113">
        <f>SUMIF('P&amp;L1'!$C$15:$C$523,$D67,'P&amp;L1'!N$15:N$523)</f>
        <v>0</v>
      </c>
      <c r="O67" s="113">
        <f>SUMIF('P&amp;L1'!$C$15:$C$523,$D67,'P&amp;L1'!O$15:O$523)</f>
        <v>0</v>
      </c>
      <c r="P67" s="113">
        <f>SUMIF('P&amp;L1'!$C$15:$C$523,$D67,'P&amp;L1'!P$15:P$523)</f>
        <v>0</v>
      </c>
      <c r="Q67" s="113">
        <f>SUMIF('P&amp;L1'!$C$15:$C$523,$D67,'P&amp;L1'!Q$15:Q$523)</f>
        <v>0</v>
      </c>
      <c r="R67" s="113">
        <f>SUMIF('P&amp;L1'!$C$15:$C$523,$D67,'P&amp;L1'!R$15:R$523)</f>
        <v>0</v>
      </c>
      <c r="S67" s="113">
        <f>SUMIF('P&amp;L1'!$C$15:$C$523,$D67,'P&amp;L1'!S$15:S$523)</f>
        <v>0</v>
      </c>
      <c r="T67" s="113">
        <f>SUMIF('P&amp;L1'!$C$15:$C$523,$D67,'P&amp;L1'!T$15:T$523)</f>
        <v>0</v>
      </c>
      <c r="U67" s="113">
        <f>SUMIF('P&amp;L1'!$C$15:$C$523,$D67,'P&amp;L1'!U$15:U$523)</f>
        <v>0</v>
      </c>
      <c r="V67" s="113">
        <f>SUMIF('P&amp;L1'!$C$15:$C$523,$D67,'P&amp;L1'!V$15:V$523)</f>
        <v>0</v>
      </c>
      <c r="W67" s="113">
        <f>SUMIF('P&amp;L1'!$C$15:$C$523,$D67,'P&amp;L1'!W$15:W$523)</f>
        <v>0</v>
      </c>
      <c r="X67" s="113">
        <f>SUMIF('P&amp;L1'!$C$15:$C$523,$D67,'P&amp;L1'!X$15:X$523)</f>
        <v>0</v>
      </c>
      <c r="Y67" s="113">
        <f>SUMIF('P&amp;L1'!$C$15:$C$523,$D67,'P&amp;L1'!Y$15:Y$523)</f>
        <v>0</v>
      </c>
      <c r="Z67" s="113">
        <f>SUMIF('P&amp;L1'!$C$15:$C$523,$D67,'P&amp;L1'!Z$15:Z$523)</f>
        <v>0</v>
      </c>
      <c r="AA67" s="113">
        <f>SUMIF('P&amp;L1'!$C$15:$C$523,$D67,'P&amp;L1'!AA$15:AA$523)</f>
        <v>0</v>
      </c>
      <c r="AB67" s="113">
        <f>SUMIF('P&amp;L1'!$C$15:$C$523,$D67,'P&amp;L1'!AB$15:AB$523)</f>
        <v>0</v>
      </c>
      <c r="AC67" s="114">
        <f>SUMIF('P&amp;L1'!$C$15:$C$523,$D67,'P&amp;L1'!AC$15:AC$523)</f>
        <v>0</v>
      </c>
      <c r="AE67" s="115">
        <f>SUMIF('P&amp;L1'!$C$15:$C$523,$D67,'P&amp;L1'!AE$15:AE$523)</f>
        <v>0</v>
      </c>
      <c r="AG67" s="115">
        <f>SUMIF('P&amp;L1'!$C$15:$C$523,$D67,'P&amp;L1'!AG$15:AG$523)</f>
        <v>0</v>
      </c>
      <c r="AI67" s="115">
        <f>SUMIF('P&amp;L1'!$C$15:$C$523,$D67,'P&amp;L1'!AI$15:AI$523)</f>
        <v>0</v>
      </c>
    </row>
    <row r="68" spans="4:35" outlineLevel="1" x14ac:dyDescent="0.25"/>
    <row r="69" spans="4:35" ht="13.8" outlineLevel="1" thickBot="1" x14ac:dyDescent="0.3">
      <c r="D69" s="582" t="str">
        <f>'Line Items'!D2472</f>
        <v>Total Costs</v>
      </c>
      <c r="E69" s="583"/>
      <c r="F69" s="584" t="str">
        <f>F67</f>
        <v>£000</v>
      </c>
      <c r="G69" s="585">
        <f t="shared" ref="G69:AB69" si="3">SUM(G43:G67)</f>
        <v>0</v>
      </c>
      <c r="H69" s="585">
        <f t="shared" si="3"/>
        <v>0</v>
      </c>
      <c r="I69" s="585">
        <f t="shared" si="3"/>
        <v>0</v>
      </c>
      <c r="J69" s="585">
        <f t="shared" si="3"/>
        <v>0</v>
      </c>
      <c r="K69" s="585">
        <f t="shared" si="3"/>
        <v>0</v>
      </c>
      <c r="L69" s="585">
        <f t="shared" si="3"/>
        <v>0</v>
      </c>
      <c r="M69" s="585">
        <f t="shared" si="3"/>
        <v>0</v>
      </c>
      <c r="N69" s="585">
        <f t="shared" si="3"/>
        <v>0</v>
      </c>
      <c r="O69" s="585">
        <f t="shared" si="3"/>
        <v>0</v>
      </c>
      <c r="P69" s="585">
        <f t="shared" si="3"/>
        <v>0</v>
      </c>
      <c r="Q69" s="585">
        <f t="shared" si="3"/>
        <v>0</v>
      </c>
      <c r="R69" s="585">
        <f t="shared" si="3"/>
        <v>0</v>
      </c>
      <c r="S69" s="585">
        <f t="shared" si="3"/>
        <v>0</v>
      </c>
      <c r="T69" s="585">
        <f t="shared" si="3"/>
        <v>0</v>
      </c>
      <c r="U69" s="585">
        <f t="shared" si="3"/>
        <v>0</v>
      </c>
      <c r="V69" s="585">
        <f t="shared" si="3"/>
        <v>0</v>
      </c>
      <c r="W69" s="585">
        <f t="shared" si="3"/>
        <v>0</v>
      </c>
      <c r="X69" s="585">
        <f t="shared" si="3"/>
        <v>0</v>
      </c>
      <c r="Y69" s="585">
        <f t="shared" si="3"/>
        <v>0</v>
      </c>
      <c r="Z69" s="585">
        <f t="shared" si="3"/>
        <v>0</v>
      </c>
      <c r="AA69" s="585">
        <f t="shared" si="3"/>
        <v>0</v>
      </c>
      <c r="AB69" s="585">
        <f t="shared" si="3"/>
        <v>0</v>
      </c>
      <c r="AC69" s="586">
        <f>SUM(AC43:AC67)</f>
        <v>0</v>
      </c>
      <c r="AE69" s="595">
        <f>SUM(AE43:AE67)</f>
        <v>0</v>
      </c>
      <c r="AG69" s="595">
        <f>SUM(AG43:AG67)</f>
        <v>0</v>
      </c>
      <c r="AI69" s="595">
        <f>SUM(AI43:AI67)</f>
        <v>0</v>
      </c>
    </row>
    <row r="70" spans="4:35" ht="13.8" outlineLevel="1" thickTop="1" x14ac:dyDescent="0.25"/>
    <row r="71" spans="4:35" ht="13.8" outlineLevel="1" thickBot="1" x14ac:dyDescent="0.3">
      <c r="D71" s="582" t="str">
        <f>'Line Items'!D2473</f>
        <v>Operating Profit / (Loss) Before Exceptionals &amp; Contingencies</v>
      </c>
      <c r="E71" s="583"/>
      <c r="F71" s="584" t="str">
        <f>F69</f>
        <v>£000</v>
      </c>
      <c r="G71" s="585">
        <f t="shared" ref="G71:AC71" si="4">SUM(G41,G69)</f>
        <v>0</v>
      </c>
      <c r="H71" s="585">
        <f t="shared" si="4"/>
        <v>0</v>
      </c>
      <c r="I71" s="585">
        <f t="shared" si="4"/>
        <v>0</v>
      </c>
      <c r="J71" s="585">
        <f t="shared" si="4"/>
        <v>0</v>
      </c>
      <c r="K71" s="585">
        <f t="shared" si="4"/>
        <v>0</v>
      </c>
      <c r="L71" s="585">
        <f t="shared" si="4"/>
        <v>0</v>
      </c>
      <c r="M71" s="585">
        <f t="shared" si="4"/>
        <v>0</v>
      </c>
      <c r="N71" s="585">
        <f t="shared" si="4"/>
        <v>0</v>
      </c>
      <c r="O71" s="585">
        <f t="shared" si="4"/>
        <v>0</v>
      </c>
      <c r="P71" s="585">
        <f t="shared" si="4"/>
        <v>0</v>
      </c>
      <c r="Q71" s="585">
        <f t="shared" si="4"/>
        <v>0</v>
      </c>
      <c r="R71" s="585">
        <f t="shared" si="4"/>
        <v>0</v>
      </c>
      <c r="S71" s="585">
        <f t="shared" si="4"/>
        <v>0</v>
      </c>
      <c r="T71" s="585">
        <f t="shared" si="4"/>
        <v>0</v>
      </c>
      <c r="U71" s="585">
        <f t="shared" si="4"/>
        <v>0</v>
      </c>
      <c r="V71" s="585">
        <f t="shared" si="4"/>
        <v>0</v>
      </c>
      <c r="W71" s="585">
        <f t="shared" si="4"/>
        <v>0</v>
      </c>
      <c r="X71" s="585">
        <f t="shared" si="4"/>
        <v>0</v>
      </c>
      <c r="Y71" s="585">
        <f t="shared" si="4"/>
        <v>0</v>
      </c>
      <c r="Z71" s="585">
        <f t="shared" si="4"/>
        <v>0</v>
      </c>
      <c r="AA71" s="585">
        <f t="shared" si="4"/>
        <v>0</v>
      </c>
      <c r="AB71" s="585">
        <f t="shared" si="4"/>
        <v>0</v>
      </c>
      <c r="AC71" s="586">
        <f t="shared" si="4"/>
        <v>0</v>
      </c>
      <c r="AE71" s="595">
        <f>SUM(AE41,AE69)</f>
        <v>0</v>
      </c>
      <c r="AG71" s="595">
        <f>SUM(AG41,AG69)</f>
        <v>0</v>
      </c>
      <c r="AI71" s="595">
        <f>SUM(AI41,AI69)</f>
        <v>0</v>
      </c>
    </row>
    <row r="72" spans="4:35" ht="13.8" outlineLevel="1" thickTop="1" x14ac:dyDescent="0.25">
      <c r="I72" s="612"/>
      <c r="J72" s="612"/>
      <c r="K72" s="612"/>
      <c r="L72" s="612"/>
      <c r="M72" s="612"/>
      <c r="N72" s="612"/>
      <c r="O72" s="612"/>
      <c r="P72" s="612"/>
      <c r="Q72" s="612"/>
      <c r="R72" s="612"/>
      <c r="S72" s="612"/>
      <c r="T72" s="612"/>
      <c r="U72" s="612"/>
      <c r="V72" s="612"/>
      <c r="W72" s="612"/>
      <c r="X72" s="612"/>
      <c r="Y72" s="612"/>
      <c r="Z72" s="612"/>
    </row>
    <row r="73" spans="4:35" outlineLevel="1" x14ac:dyDescent="0.25">
      <c r="D73" s="345" t="str">
        <f>'Line Items'!D2474</f>
        <v>Exceptionals</v>
      </c>
      <c r="E73" s="467"/>
      <c r="F73" s="347" t="s">
        <v>556</v>
      </c>
      <c r="G73" s="476">
        <f>SUMIF('P&amp;L1'!$C$15:$C$523,$D73,'P&amp;L1'!G$15:G$523)</f>
        <v>0</v>
      </c>
      <c r="H73" s="476">
        <f>SUMIF('P&amp;L1'!$C$15:$C$523,$D73,'P&amp;L1'!H$15:H$523)</f>
        <v>0</v>
      </c>
      <c r="I73" s="476">
        <f>SUMIF('P&amp;L1'!$C$15:$C$523,$D73,'P&amp;L1'!I$15:I$523)</f>
        <v>0</v>
      </c>
      <c r="J73" s="476">
        <f>SUMIF('P&amp;L1'!$C$15:$C$523,$D73,'P&amp;L1'!J$15:J$523)</f>
        <v>0</v>
      </c>
      <c r="K73" s="476">
        <f>SUMIF('P&amp;L1'!$C$15:$C$523,$D73,'P&amp;L1'!K$15:K$523)</f>
        <v>0</v>
      </c>
      <c r="L73" s="476">
        <f>SUMIF('P&amp;L1'!$C$15:$C$523,$D73,'P&amp;L1'!L$15:L$523)</f>
        <v>0</v>
      </c>
      <c r="M73" s="476">
        <f>SUMIF('P&amp;L1'!$C$15:$C$523,$D73,'P&amp;L1'!M$15:M$523)</f>
        <v>0</v>
      </c>
      <c r="N73" s="476">
        <f>SUMIF('P&amp;L1'!$C$15:$C$523,$D73,'P&amp;L1'!N$15:N$523)</f>
        <v>0</v>
      </c>
      <c r="O73" s="476">
        <f>SUMIF('P&amp;L1'!$C$15:$C$523,$D73,'P&amp;L1'!O$15:O$523)</f>
        <v>0</v>
      </c>
      <c r="P73" s="476">
        <f>SUMIF('P&amp;L1'!$C$15:$C$523,$D73,'P&amp;L1'!P$15:P$523)</f>
        <v>0</v>
      </c>
      <c r="Q73" s="476">
        <f>SUMIF('P&amp;L1'!$C$15:$C$523,$D73,'P&amp;L1'!Q$15:Q$523)</f>
        <v>0</v>
      </c>
      <c r="R73" s="476">
        <f>SUMIF('P&amp;L1'!$C$15:$C$523,$D73,'P&amp;L1'!R$15:R$523)</f>
        <v>0</v>
      </c>
      <c r="S73" s="476">
        <f>SUMIF('P&amp;L1'!$C$15:$C$523,$D73,'P&amp;L1'!S$15:S$523)</f>
        <v>0</v>
      </c>
      <c r="T73" s="476">
        <f>SUMIF('P&amp;L1'!$C$15:$C$523,$D73,'P&amp;L1'!T$15:T$523)</f>
        <v>0</v>
      </c>
      <c r="U73" s="476">
        <f>SUMIF('P&amp;L1'!$C$15:$C$523,$D73,'P&amp;L1'!U$15:U$523)</f>
        <v>0</v>
      </c>
      <c r="V73" s="476">
        <f>SUMIF('P&amp;L1'!$C$15:$C$523,$D73,'P&amp;L1'!V$15:V$523)</f>
        <v>0</v>
      </c>
      <c r="W73" s="476">
        <f>SUMIF('P&amp;L1'!$C$15:$C$523,$D73,'P&amp;L1'!W$15:W$523)</f>
        <v>0</v>
      </c>
      <c r="X73" s="476">
        <f>SUMIF('P&amp;L1'!$C$15:$C$523,$D73,'P&amp;L1'!X$15:X$523)</f>
        <v>0</v>
      </c>
      <c r="Y73" s="476">
        <f>SUMIF('P&amp;L1'!$C$15:$C$523,$D73,'P&amp;L1'!Y$15:Y$523)</f>
        <v>0</v>
      </c>
      <c r="Z73" s="476">
        <f>SUMIF('P&amp;L1'!$C$15:$C$523,$D73,'P&amp;L1'!Z$15:Z$523)</f>
        <v>0</v>
      </c>
      <c r="AA73" s="476">
        <f>SUMIF('P&amp;L1'!$C$15:$C$523,$D73,'P&amp;L1'!AA$15:AA$523)</f>
        <v>0</v>
      </c>
      <c r="AB73" s="476">
        <f>SUMIF('P&amp;L1'!$C$15:$C$523,$D73,'P&amp;L1'!AB$15:AB$523)</f>
        <v>0</v>
      </c>
      <c r="AC73" s="355">
        <f>SUMIF('P&amp;L1'!$C$15:$C$523,$D73,'P&amp;L1'!AC$15:AC$523)</f>
        <v>0</v>
      </c>
      <c r="AE73" s="357">
        <f>SUMIF('P&amp;L1'!$C$15:$C$523,$D73,'P&amp;L1'!AE$15:AE$523)</f>
        <v>0</v>
      </c>
      <c r="AG73" s="357">
        <f>SUMIF('P&amp;L1'!$C$15:$C$523,$D73,'P&amp;L1'!AG$15:AG$523)</f>
        <v>0</v>
      </c>
      <c r="AI73" s="357">
        <f>SUMIF('P&amp;L1'!$C$15:$C$523,$D73,'P&amp;L1'!AI$15:AI$523)</f>
        <v>0</v>
      </c>
    </row>
    <row r="74" spans="4:35" outlineLevel="1" x14ac:dyDescent="0.25">
      <c r="D74" s="111" t="str">
        <f>'Line Items'!D2475</f>
        <v>Contingencies</v>
      </c>
      <c r="E74" s="287"/>
      <c r="F74" s="838" t="str">
        <f t="shared" ref="F74" si="5">F73</f>
        <v>£000</v>
      </c>
      <c r="G74" s="113">
        <f>SUMIF('P&amp;L1'!$C$15:$C$523,$D74,'P&amp;L1'!G$15:G$523)</f>
        <v>0</v>
      </c>
      <c r="H74" s="113">
        <f>SUMIF('P&amp;L1'!$C$15:$C$523,$D74,'P&amp;L1'!H$15:H$523)</f>
        <v>0</v>
      </c>
      <c r="I74" s="113">
        <f>SUMIF('P&amp;L1'!$C$15:$C$523,$D74,'P&amp;L1'!I$15:I$523)</f>
        <v>0</v>
      </c>
      <c r="J74" s="113">
        <f>SUMIF('P&amp;L1'!$C$15:$C$523,$D74,'P&amp;L1'!J$15:J$523)</f>
        <v>0</v>
      </c>
      <c r="K74" s="113">
        <f>SUMIF('P&amp;L1'!$C$15:$C$523,$D74,'P&amp;L1'!K$15:K$523)</f>
        <v>0</v>
      </c>
      <c r="L74" s="113">
        <f>SUMIF('P&amp;L1'!$C$15:$C$523,$D74,'P&amp;L1'!L$15:L$523)</f>
        <v>0</v>
      </c>
      <c r="M74" s="113">
        <f>SUMIF('P&amp;L1'!$C$15:$C$523,$D74,'P&amp;L1'!M$15:M$523)</f>
        <v>0</v>
      </c>
      <c r="N74" s="113">
        <f>SUMIF('P&amp;L1'!$C$15:$C$523,$D74,'P&amp;L1'!N$15:N$523)</f>
        <v>0</v>
      </c>
      <c r="O74" s="113">
        <f>SUMIF('P&amp;L1'!$C$15:$C$523,$D74,'P&amp;L1'!O$15:O$523)</f>
        <v>0</v>
      </c>
      <c r="P74" s="113">
        <f>SUMIF('P&amp;L1'!$C$15:$C$523,$D74,'P&amp;L1'!P$15:P$523)</f>
        <v>0</v>
      </c>
      <c r="Q74" s="113">
        <f>SUMIF('P&amp;L1'!$C$15:$C$523,$D74,'P&amp;L1'!Q$15:Q$523)</f>
        <v>0</v>
      </c>
      <c r="R74" s="113">
        <f>SUMIF('P&amp;L1'!$C$15:$C$523,$D74,'P&amp;L1'!R$15:R$523)</f>
        <v>0</v>
      </c>
      <c r="S74" s="113">
        <f>SUMIF('P&amp;L1'!$C$15:$C$523,$D74,'P&amp;L1'!S$15:S$523)</f>
        <v>0</v>
      </c>
      <c r="T74" s="113">
        <f>SUMIF('P&amp;L1'!$C$15:$C$523,$D74,'P&amp;L1'!T$15:T$523)</f>
        <v>0</v>
      </c>
      <c r="U74" s="113">
        <f>SUMIF('P&amp;L1'!$C$15:$C$523,$D74,'P&amp;L1'!U$15:U$523)</f>
        <v>0</v>
      </c>
      <c r="V74" s="113">
        <f>SUMIF('P&amp;L1'!$C$15:$C$523,$D74,'P&amp;L1'!V$15:V$523)</f>
        <v>0</v>
      </c>
      <c r="W74" s="113">
        <f>SUMIF('P&amp;L1'!$C$15:$C$523,$D74,'P&amp;L1'!W$15:W$523)</f>
        <v>0</v>
      </c>
      <c r="X74" s="113">
        <f>SUMIF('P&amp;L1'!$C$15:$C$523,$D74,'P&amp;L1'!X$15:X$523)</f>
        <v>0</v>
      </c>
      <c r="Y74" s="113">
        <f>SUMIF('P&amp;L1'!$C$15:$C$523,$D74,'P&amp;L1'!Y$15:Y$523)</f>
        <v>0</v>
      </c>
      <c r="Z74" s="113">
        <f>SUMIF('P&amp;L1'!$C$15:$C$523,$D74,'P&amp;L1'!Z$15:Z$523)</f>
        <v>0</v>
      </c>
      <c r="AA74" s="113">
        <f>SUMIF('P&amp;L1'!$C$15:$C$523,$D74,'P&amp;L1'!AA$15:AA$523)</f>
        <v>0</v>
      </c>
      <c r="AB74" s="113">
        <f>SUMIF('P&amp;L1'!$C$15:$C$523,$D74,'P&amp;L1'!AB$15:AB$523)</f>
        <v>0</v>
      </c>
      <c r="AC74" s="114">
        <f>SUMIF('P&amp;L1'!$C$15:$C$523,$D74,'P&amp;L1'!AC$15:AC$523)</f>
        <v>0</v>
      </c>
      <c r="AE74" s="115">
        <f>SUMIF('P&amp;L1'!$C$15:$C$523,$D74,'P&amp;L1'!AE$15:AE$523)</f>
        <v>0</v>
      </c>
      <c r="AG74" s="115">
        <f>SUMIF('P&amp;L1'!$C$15:$C$523,$D74,'P&amp;L1'!AG$15:AG$523)</f>
        <v>0</v>
      </c>
      <c r="AI74" s="115">
        <f>SUMIF('P&amp;L1'!$C$15:$C$523,$D74,'P&amp;L1'!AI$15:AI$523)</f>
        <v>0</v>
      </c>
    </row>
    <row r="75" spans="4:35" outlineLevel="1" x14ac:dyDescent="0.25"/>
    <row r="76" spans="4:35" ht="13.8" outlineLevel="1" thickBot="1" x14ac:dyDescent="0.3">
      <c r="D76" s="582" t="str">
        <f>'Line Items'!D2476</f>
        <v>Operating Profit / (Loss) After Exceptionals &amp; Contingencies</v>
      </c>
      <c r="E76" s="583"/>
      <c r="F76" s="584" t="str">
        <f>F74</f>
        <v>£000</v>
      </c>
      <c r="G76" s="585">
        <f t="shared" ref="G76:AC76" si="6">SUM(G71,G73:G74)</f>
        <v>0</v>
      </c>
      <c r="H76" s="585">
        <f t="shared" si="6"/>
        <v>0</v>
      </c>
      <c r="I76" s="585">
        <f t="shared" si="6"/>
        <v>0</v>
      </c>
      <c r="J76" s="585">
        <f t="shared" si="6"/>
        <v>0</v>
      </c>
      <c r="K76" s="585">
        <f t="shared" si="6"/>
        <v>0</v>
      </c>
      <c r="L76" s="585">
        <f t="shared" si="6"/>
        <v>0</v>
      </c>
      <c r="M76" s="585">
        <f t="shared" si="6"/>
        <v>0</v>
      </c>
      <c r="N76" s="585">
        <f t="shared" si="6"/>
        <v>0</v>
      </c>
      <c r="O76" s="585">
        <f t="shared" si="6"/>
        <v>0</v>
      </c>
      <c r="P76" s="585">
        <f t="shared" si="6"/>
        <v>0</v>
      </c>
      <c r="Q76" s="585">
        <f t="shared" si="6"/>
        <v>0</v>
      </c>
      <c r="R76" s="585">
        <f t="shared" si="6"/>
        <v>0</v>
      </c>
      <c r="S76" s="585">
        <f t="shared" si="6"/>
        <v>0</v>
      </c>
      <c r="T76" s="585">
        <f t="shared" si="6"/>
        <v>0</v>
      </c>
      <c r="U76" s="585">
        <f t="shared" si="6"/>
        <v>0</v>
      </c>
      <c r="V76" s="585">
        <f t="shared" si="6"/>
        <v>0</v>
      </c>
      <c r="W76" s="585">
        <f t="shared" si="6"/>
        <v>0</v>
      </c>
      <c r="X76" s="585">
        <f t="shared" si="6"/>
        <v>0</v>
      </c>
      <c r="Y76" s="585">
        <f t="shared" si="6"/>
        <v>0</v>
      </c>
      <c r="Z76" s="585">
        <f t="shared" si="6"/>
        <v>0</v>
      </c>
      <c r="AA76" s="585">
        <f t="shared" si="6"/>
        <v>0</v>
      </c>
      <c r="AB76" s="585">
        <f t="shared" si="6"/>
        <v>0</v>
      </c>
      <c r="AC76" s="586">
        <f t="shared" si="6"/>
        <v>0</v>
      </c>
      <c r="AE76" s="595">
        <f>SUM(AE71,AE73:AE74)</f>
        <v>0</v>
      </c>
      <c r="AG76" s="595">
        <f>SUM(AG71,AG73:AG74)</f>
        <v>0</v>
      </c>
      <c r="AI76" s="595">
        <f>SUM(AI71,AI73:AI74)</f>
        <v>0</v>
      </c>
    </row>
    <row r="77" spans="4:35" ht="13.8" outlineLevel="1" thickTop="1" x14ac:dyDescent="0.25"/>
    <row r="78" spans="4:35" outlineLevel="1" x14ac:dyDescent="0.25">
      <c r="D78" s="345" t="str">
        <f>'Line Items'!D2477</f>
        <v>Interest received on cash balance</v>
      </c>
      <c r="E78" s="467"/>
      <c r="F78" s="475" t="str">
        <f>'P&amp;L1'!F527</f>
        <v>£000</v>
      </c>
      <c r="G78" s="476">
        <f>'P&amp;L1'!G527</f>
        <v>0</v>
      </c>
      <c r="H78" s="476">
        <f>'P&amp;L1'!H527</f>
        <v>0</v>
      </c>
      <c r="I78" s="476">
        <f>'P&amp;L1'!I527</f>
        <v>0</v>
      </c>
      <c r="J78" s="476">
        <f>'P&amp;L1'!J527</f>
        <v>0</v>
      </c>
      <c r="K78" s="476">
        <f>'P&amp;L1'!K527</f>
        <v>0</v>
      </c>
      <c r="L78" s="476">
        <f>'P&amp;L1'!L527</f>
        <v>0</v>
      </c>
      <c r="M78" s="476">
        <f>'P&amp;L1'!M527</f>
        <v>0</v>
      </c>
      <c r="N78" s="476">
        <f>'P&amp;L1'!N527</f>
        <v>0</v>
      </c>
      <c r="O78" s="476">
        <f>'P&amp;L1'!O527</f>
        <v>0</v>
      </c>
      <c r="P78" s="476">
        <f>'P&amp;L1'!P527</f>
        <v>0</v>
      </c>
      <c r="Q78" s="476">
        <f>'P&amp;L1'!Q527</f>
        <v>0</v>
      </c>
      <c r="R78" s="476">
        <f>'P&amp;L1'!R527</f>
        <v>0</v>
      </c>
      <c r="S78" s="476">
        <f>'P&amp;L1'!S527</f>
        <v>0</v>
      </c>
      <c r="T78" s="476">
        <f>'P&amp;L1'!T527</f>
        <v>0</v>
      </c>
      <c r="U78" s="476">
        <f>'P&amp;L1'!U527</f>
        <v>0</v>
      </c>
      <c r="V78" s="476">
        <f>'P&amp;L1'!V527</f>
        <v>0</v>
      </c>
      <c r="W78" s="476">
        <f>'P&amp;L1'!W527</f>
        <v>0</v>
      </c>
      <c r="X78" s="476">
        <f>'P&amp;L1'!X527</f>
        <v>0</v>
      </c>
      <c r="Y78" s="476">
        <f>'P&amp;L1'!Y527</f>
        <v>0</v>
      </c>
      <c r="Z78" s="476">
        <f>'P&amp;L1'!Z527</f>
        <v>0</v>
      </c>
      <c r="AA78" s="476">
        <f>'P&amp;L1'!AA527</f>
        <v>0</v>
      </c>
      <c r="AB78" s="476">
        <f>'P&amp;L1'!AB527</f>
        <v>0</v>
      </c>
      <c r="AC78" s="355">
        <f>'P&amp;L1'!AC527</f>
        <v>0</v>
      </c>
      <c r="AE78" s="357">
        <f>'P&amp;L1'!AE527</f>
        <v>0</v>
      </c>
      <c r="AG78" s="357">
        <f>'P&amp;L1'!AG527</f>
        <v>0</v>
      </c>
      <c r="AI78" s="357">
        <f>'P&amp;L1'!AI527</f>
        <v>0</v>
      </c>
    </row>
    <row r="79" spans="4:35" outlineLevel="1" x14ac:dyDescent="0.25">
      <c r="D79" s="139" t="str">
        <f>'Line Items'!D2478</f>
        <v>Interest paid on cash balance</v>
      </c>
      <c r="E79" s="102"/>
      <c r="F79" s="140" t="str">
        <f>'P&amp;L1'!F528</f>
        <v>£000</v>
      </c>
      <c r="G79" s="103">
        <f>'P&amp;L1'!G528</f>
        <v>0</v>
      </c>
      <c r="H79" s="103">
        <f>'P&amp;L1'!H528</f>
        <v>0</v>
      </c>
      <c r="I79" s="103">
        <f>'P&amp;L1'!I528</f>
        <v>0</v>
      </c>
      <c r="J79" s="103">
        <f>'P&amp;L1'!J528</f>
        <v>0</v>
      </c>
      <c r="K79" s="103">
        <f>'P&amp;L1'!K528</f>
        <v>0</v>
      </c>
      <c r="L79" s="103">
        <f>'P&amp;L1'!L528</f>
        <v>0</v>
      </c>
      <c r="M79" s="103">
        <f>'P&amp;L1'!M528</f>
        <v>0</v>
      </c>
      <c r="N79" s="103">
        <f>'P&amp;L1'!N528</f>
        <v>0</v>
      </c>
      <c r="O79" s="103">
        <f>'P&amp;L1'!O528</f>
        <v>0</v>
      </c>
      <c r="P79" s="103">
        <f>'P&amp;L1'!P528</f>
        <v>0</v>
      </c>
      <c r="Q79" s="103">
        <f>'P&amp;L1'!Q528</f>
        <v>0</v>
      </c>
      <c r="R79" s="103">
        <f>'P&amp;L1'!R528</f>
        <v>0</v>
      </c>
      <c r="S79" s="103">
        <f>'P&amp;L1'!S528</f>
        <v>0</v>
      </c>
      <c r="T79" s="103">
        <f>'P&amp;L1'!T528</f>
        <v>0</v>
      </c>
      <c r="U79" s="103">
        <f>'P&amp;L1'!U528</f>
        <v>0</v>
      </c>
      <c r="V79" s="103">
        <f>'P&amp;L1'!V528</f>
        <v>0</v>
      </c>
      <c r="W79" s="103">
        <f>'P&amp;L1'!W528</f>
        <v>0</v>
      </c>
      <c r="X79" s="103">
        <f>'P&amp;L1'!X528</f>
        <v>0</v>
      </c>
      <c r="Y79" s="103">
        <f>'P&amp;L1'!Y528</f>
        <v>0</v>
      </c>
      <c r="Z79" s="103">
        <f>'P&amp;L1'!Z528</f>
        <v>0</v>
      </c>
      <c r="AA79" s="103">
        <f>'P&amp;L1'!AA528</f>
        <v>0</v>
      </c>
      <c r="AB79" s="103">
        <f>'P&amp;L1'!AB528</f>
        <v>0</v>
      </c>
      <c r="AC79" s="104">
        <f>'P&amp;L1'!AC528</f>
        <v>0</v>
      </c>
      <c r="AE79" s="105">
        <f>'P&amp;L1'!AE528</f>
        <v>0</v>
      </c>
      <c r="AG79" s="105">
        <f>'P&amp;L1'!AG528</f>
        <v>0</v>
      </c>
      <c r="AI79" s="105">
        <f>'P&amp;L1'!AI528</f>
        <v>0</v>
      </c>
    </row>
    <row r="80" spans="4:35" outlineLevel="1" x14ac:dyDescent="0.25">
      <c r="D80" s="139" t="str">
        <f>'Line Items'!D2479</f>
        <v>Interest &amp; Fees paid on Commercial Debt AFC</v>
      </c>
      <c r="E80" s="102"/>
      <c r="F80" s="140" t="str">
        <f>'P&amp;L1'!F529</f>
        <v>£000</v>
      </c>
      <c r="G80" s="103">
        <f>'P&amp;L1'!G529</f>
        <v>0</v>
      </c>
      <c r="H80" s="103">
        <f>'P&amp;L1'!H529</f>
        <v>0</v>
      </c>
      <c r="I80" s="103">
        <f>'P&amp;L1'!I529</f>
        <v>0</v>
      </c>
      <c r="J80" s="103">
        <f>'P&amp;L1'!J529</f>
        <v>0</v>
      </c>
      <c r="K80" s="103">
        <f>'P&amp;L1'!K529</f>
        <v>0</v>
      </c>
      <c r="L80" s="103">
        <f>'P&amp;L1'!L529</f>
        <v>0</v>
      </c>
      <c r="M80" s="103">
        <f>'P&amp;L1'!M529</f>
        <v>0</v>
      </c>
      <c r="N80" s="103">
        <f>'P&amp;L1'!N529</f>
        <v>0</v>
      </c>
      <c r="O80" s="103">
        <f>'P&amp;L1'!O529</f>
        <v>0</v>
      </c>
      <c r="P80" s="103">
        <f>'P&amp;L1'!P529</f>
        <v>0</v>
      </c>
      <c r="Q80" s="103">
        <f>'P&amp;L1'!Q529</f>
        <v>0</v>
      </c>
      <c r="R80" s="103">
        <f>'P&amp;L1'!R529</f>
        <v>0</v>
      </c>
      <c r="S80" s="103">
        <f>'P&amp;L1'!S529</f>
        <v>0</v>
      </c>
      <c r="T80" s="103">
        <f>'P&amp;L1'!T529</f>
        <v>0</v>
      </c>
      <c r="U80" s="103">
        <f>'P&amp;L1'!U529</f>
        <v>0</v>
      </c>
      <c r="V80" s="103">
        <f>'P&amp;L1'!V529</f>
        <v>0</v>
      </c>
      <c r="W80" s="103">
        <f>'P&amp;L1'!W529</f>
        <v>0</v>
      </c>
      <c r="X80" s="103">
        <f>'P&amp;L1'!X529</f>
        <v>0</v>
      </c>
      <c r="Y80" s="103">
        <f>'P&amp;L1'!Y529</f>
        <v>0</v>
      </c>
      <c r="Z80" s="103">
        <f>'P&amp;L1'!Z529</f>
        <v>0</v>
      </c>
      <c r="AA80" s="103">
        <f>'P&amp;L1'!AA529</f>
        <v>0</v>
      </c>
      <c r="AB80" s="103">
        <f>'P&amp;L1'!AB529</f>
        <v>0</v>
      </c>
      <c r="AC80" s="104">
        <f>'P&amp;L1'!AC529</f>
        <v>0</v>
      </c>
      <c r="AE80" s="105">
        <f>'P&amp;L1'!AE529</f>
        <v>0</v>
      </c>
      <c r="AG80" s="105">
        <f>'P&amp;L1'!AG529</f>
        <v>0</v>
      </c>
      <c r="AI80" s="105">
        <f>'P&amp;L1'!AI529</f>
        <v>0</v>
      </c>
    </row>
    <row r="81" spans="4:35" outlineLevel="1" x14ac:dyDescent="0.25">
      <c r="D81" s="139" t="str">
        <f>'Line Items'!D2480</f>
        <v>Interest &amp; Fees paid on Shareholder Loan AFC (excl. PCS)</v>
      </c>
      <c r="E81" s="102"/>
      <c r="F81" s="140" t="str">
        <f>'P&amp;L1'!F530</f>
        <v>£000</v>
      </c>
      <c r="G81" s="103">
        <f>'P&amp;L1'!G530</f>
        <v>0</v>
      </c>
      <c r="H81" s="103">
        <f>'P&amp;L1'!H530</f>
        <v>0</v>
      </c>
      <c r="I81" s="103">
        <f>'P&amp;L1'!I530</f>
        <v>0</v>
      </c>
      <c r="J81" s="103">
        <f>'P&amp;L1'!J530</f>
        <v>0</v>
      </c>
      <c r="K81" s="103">
        <f>'P&amp;L1'!K530</f>
        <v>0</v>
      </c>
      <c r="L81" s="103">
        <f>'P&amp;L1'!L530</f>
        <v>0</v>
      </c>
      <c r="M81" s="103">
        <f>'P&amp;L1'!M530</f>
        <v>0</v>
      </c>
      <c r="N81" s="103">
        <f>'P&amp;L1'!N530</f>
        <v>0</v>
      </c>
      <c r="O81" s="103">
        <f>'P&amp;L1'!O530</f>
        <v>0</v>
      </c>
      <c r="P81" s="103">
        <f>'P&amp;L1'!P530</f>
        <v>0</v>
      </c>
      <c r="Q81" s="103">
        <f>'P&amp;L1'!Q530</f>
        <v>0</v>
      </c>
      <c r="R81" s="103">
        <f>'P&amp;L1'!R530</f>
        <v>0</v>
      </c>
      <c r="S81" s="103">
        <f>'P&amp;L1'!S530</f>
        <v>0</v>
      </c>
      <c r="T81" s="103">
        <f>'P&amp;L1'!T530</f>
        <v>0</v>
      </c>
      <c r="U81" s="103">
        <f>'P&amp;L1'!U530</f>
        <v>0</v>
      </c>
      <c r="V81" s="103">
        <f>'P&amp;L1'!V530</f>
        <v>0</v>
      </c>
      <c r="W81" s="103">
        <f>'P&amp;L1'!W530</f>
        <v>0</v>
      </c>
      <c r="X81" s="103">
        <f>'P&amp;L1'!X530</f>
        <v>0</v>
      </c>
      <c r="Y81" s="103">
        <f>'P&amp;L1'!Y530</f>
        <v>0</v>
      </c>
      <c r="Z81" s="103">
        <f>'P&amp;L1'!Z530</f>
        <v>0</v>
      </c>
      <c r="AA81" s="103">
        <f>'P&amp;L1'!AA530</f>
        <v>0</v>
      </c>
      <c r="AB81" s="103">
        <f>'P&amp;L1'!AB530</f>
        <v>0</v>
      </c>
      <c r="AC81" s="104">
        <f>'P&amp;L1'!AC530</f>
        <v>0</v>
      </c>
      <c r="AE81" s="105">
        <f>'P&amp;L1'!AE530</f>
        <v>0</v>
      </c>
      <c r="AG81" s="105">
        <f>'P&amp;L1'!AG530</f>
        <v>0</v>
      </c>
      <c r="AI81" s="105">
        <f>'P&amp;L1'!AI530</f>
        <v>0</v>
      </c>
    </row>
    <row r="82" spans="4:35" outlineLevel="1" x14ac:dyDescent="0.25">
      <c r="D82" s="139" t="str">
        <f>'Line Items'!D2481</f>
        <v>Interest &amp; Fees paid on Parent Company Support</v>
      </c>
      <c r="E82" s="102"/>
      <c r="F82" s="140" t="str">
        <f>'P&amp;L1'!F531</f>
        <v>£000</v>
      </c>
      <c r="G82" s="103">
        <f>'P&amp;L1'!G531</f>
        <v>0</v>
      </c>
      <c r="H82" s="103">
        <f>'P&amp;L1'!H531</f>
        <v>0</v>
      </c>
      <c r="I82" s="103">
        <f>'P&amp;L1'!I531</f>
        <v>0</v>
      </c>
      <c r="J82" s="103">
        <f>'P&amp;L1'!J531</f>
        <v>0</v>
      </c>
      <c r="K82" s="103">
        <f>'P&amp;L1'!K531</f>
        <v>0</v>
      </c>
      <c r="L82" s="103">
        <f>'P&amp;L1'!L531</f>
        <v>0</v>
      </c>
      <c r="M82" s="103">
        <f>'P&amp;L1'!M531</f>
        <v>0</v>
      </c>
      <c r="N82" s="103">
        <f>'P&amp;L1'!N531</f>
        <v>0</v>
      </c>
      <c r="O82" s="103">
        <f>'P&amp;L1'!O531</f>
        <v>0</v>
      </c>
      <c r="P82" s="103">
        <f>'P&amp;L1'!P531</f>
        <v>0</v>
      </c>
      <c r="Q82" s="103">
        <f>'P&amp;L1'!Q531</f>
        <v>0</v>
      </c>
      <c r="R82" s="103">
        <f>'P&amp;L1'!R531</f>
        <v>0</v>
      </c>
      <c r="S82" s="103">
        <f>'P&amp;L1'!S531</f>
        <v>0</v>
      </c>
      <c r="T82" s="103">
        <f>'P&amp;L1'!T531</f>
        <v>0</v>
      </c>
      <c r="U82" s="103">
        <f>'P&amp;L1'!U531</f>
        <v>0</v>
      </c>
      <c r="V82" s="103">
        <f>'P&amp;L1'!V531</f>
        <v>0</v>
      </c>
      <c r="W82" s="103">
        <f>'P&amp;L1'!W531</f>
        <v>0</v>
      </c>
      <c r="X82" s="103">
        <f>'P&amp;L1'!X531</f>
        <v>0</v>
      </c>
      <c r="Y82" s="103">
        <f>'P&amp;L1'!Y531</f>
        <v>0</v>
      </c>
      <c r="Z82" s="103">
        <f>'P&amp;L1'!Z531</f>
        <v>0</v>
      </c>
      <c r="AA82" s="103">
        <f>'P&amp;L1'!AA531</f>
        <v>0</v>
      </c>
      <c r="AB82" s="103">
        <f>'P&amp;L1'!AB531</f>
        <v>0</v>
      </c>
      <c r="AC82" s="104">
        <f>'P&amp;L1'!AC531</f>
        <v>0</v>
      </c>
      <c r="AE82" s="105">
        <f>'P&amp;L1'!AE531</f>
        <v>0</v>
      </c>
      <c r="AG82" s="105">
        <f>'P&amp;L1'!AG531</f>
        <v>0</v>
      </c>
      <c r="AI82" s="105">
        <f>'P&amp;L1'!AI531</f>
        <v>0</v>
      </c>
    </row>
    <row r="83" spans="4:35" outlineLevel="1" x14ac:dyDescent="0.25">
      <c r="D83" s="139" t="str">
        <f>'Line Items'!D2482</f>
        <v>Performance Bond Costs</v>
      </c>
      <c r="E83" s="102"/>
      <c r="F83" s="140" t="str">
        <f>'P&amp;L1'!F532</f>
        <v>£000</v>
      </c>
      <c r="G83" s="103">
        <f>'P&amp;L1'!G532</f>
        <v>0</v>
      </c>
      <c r="H83" s="103">
        <f>'P&amp;L1'!H532</f>
        <v>0</v>
      </c>
      <c r="I83" s="103">
        <f>'P&amp;L1'!I532</f>
        <v>0</v>
      </c>
      <c r="J83" s="103">
        <f>'P&amp;L1'!J532</f>
        <v>0</v>
      </c>
      <c r="K83" s="103">
        <f>'P&amp;L1'!K532</f>
        <v>0</v>
      </c>
      <c r="L83" s="103">
        <f>'P&amp;L1'!L532</f>
        <v>0</v>
      </c>
      <c r="M83" s="103">
        <f>'P&amp;L1'!M532</f>
        <v>0</v>
      </c>
      <c r="N83" s="103">
        <f>'P&amp;L1'!N532</f>
        <v>0</v>
      </c>
      <c r="O83" s="103">
        <f>'P&amp;L1'!O532</f>
        <v>0</v>
      </c>
      <c r="P83" s="103">
        <f>'P&amp;L1'!P532</f>
        <v>0</v>
      </c>
      <c r="Q83" s="103">
        <f>'P&amp;L1'!Q532</f>
        <v>0</v>
      </c>
      <c r="R83" s="103">
        <f>'P&amp;L1'!R532</f>
        <v>0</v>
      </c>
      <c r="S83" s="103">
        <f>'P&amp;L1'!S532</f>
        <v>0</v>
      </c>
      <c r="T83" s="103">
        <f>'P&amp;L1'!T532</f>
        <v>0</v>
      </c>
      <c r="U83" s="103">
        <f>'P&amp;L1'!U532</f>
        <v>0</v>
      </c>
      <c r="V83" s="103">
        <f>'P&amp;L1'!V532</f>
        <v>0</v>
      </c>
      <c r="W83" s="103">
        <f>'P&amp;L1'!W532</f>
        <v>0</v>
      </c>
      <c r="X83" s="103">
        <f>'P&amp;L1'!X532</f>
        <v>0</v>
      </c>
      <c r="Y83" s="103">
        <f>'P&amp;L1'!Y532</f>
        <v>0</v>
      </c>
      <c r="Z83" s="103">
        <f>'P&amp;L1'!Z532</f>
        <v>0</v>
      </c>
      <c r="AA83" s="103">
        <f>'P&amp;L1'!AA532</f>
        <v>0</v>
      </c>
      <c r="AB83" s="103">
        <f>'P&amp;L1'!AB532</f>
        <v>0</v>
      </c>
      <c r="AC83" s="104">
        <f>'P&amp;L1'!AC532</f>
        <v>0</v>
      </c>
      <c r="AE83" s="105">
        <f>'P&amp;L1'!AE532</f>
        <v>0</v>
      </c>
      <c r="AG83" s="105">
        <f>'P&amp;L1'!AG532</f>
        <v>0</v>
      </c>
      <c r="AI83" s="105">
        <f>'P&amp;L1'!AI532</f>
        <v>0</v>
      </c>
    </row>
    <row r="84" spans="4:35" outlineLevel="1" x14ac:dyDescent="0.25">
      <c r="D84" s="139" t="str">
        <f>'Line Items'!D2483</f>
        <v>PCS Bond Costs</v>
      </c>
      <c r="E84" s="102"/>
      <c r="F84" s="140" t="str">
        <f>'P&amp;L1'!F533</f>
        <v>£000</v>
      </c>
      <c r="G84" s="103">
        <f>'P&amp;L1'!G533</f>
        <v>0</v>
      </c>
      <c r="H84" s="103">
        <f>'P&amp;L1'!H533</f>
        <v>0</v>
      </c>
      <c r="I84" s="103">
        <f>'P&amp;L1'!I533</f>
        <v>0</v>
      </c>
      <c r="J84" s="103">
        <f>'P&amp;L1'!J533</f>
        <v>0</v>
      </c>
      <c r="K84" s="103">
        <f>'P&amp;L1'!K533</f>
        <v>0</v>
      </c>
      <c r="L84" s="103">
        <f>'P&amp;L1'!L533</f>
        <v>0</v>
      </c>
      <c r="M84" s="103">
        <f>'P&amp;L1'!M533</f>
        <v>0</v>
      </c>
      <c r="N84" s="103">
        <f>'P&amp;L1'!N533</f>
        <v>0</v>
      </c>
      <c r="O84" s="103">
        <f>'P&amp;L1'!O533</f>
        <v>0</v>
      </c>
      <c r="P84" s="103">
        <f>'P&amp;L1'!P533</f>
        <v>0</v>
      </c>
      <c r="Q84" s="103">
        <f>'P&amp;L1'!Q533</f>
        <v>0</v>
      </c>
      <c r="R84" s="103">
        <f>'P&amp;L1'!R533</f>
        <v>0</v>
      </c>
      <c r="S84" s="103">
        <f>'P&amp;L1'!S533</f>
        <v>0</v>
      </c>
      <c r="T84" s="103">
        <f>'P&amp;L1'!T533</f>
        <v>0</v>
      </c>
      <c r="U84" s="103">
        <f>'P&amp;L1'!U533</f>
        <v>0</v>
      </c>
      <c r="V84" s="103">
        <f>'P&amp;L1'!V533</f>
        <v>0</v>
      </c>
      <c r="W84" s="103">
        <f>'P&amp;L1'!W533</f>
        <v>0</v>
      </c>
      <c r="X84" s="103">
        <f>'P&amp;L1'!X533</f>
        <v>0</v>
      </c>
      <c r="Y84" s="103">
        <f>'P&amp;L1'!Y533</f>
        <v>0</v>
      </c>
      <c r="Z84" s="103">
        <f>'P&amp;L1'!Z533</f>
        <v>0</v>
      </c>
      <c r="AA84" s="103">
        <f>'P&amp;L1'!AA533</f>
        <v>0</v>
      </c>
      <c r="AB84" s="103">
        <f>'P&amp;L1'!AB533</f>
        <v>0</v>
      </c>
      <c r="AC84" s="104">
        <f>'P&amp;L1'!AC533</f>
        <v>0</v>
      </c>
      <c r="AE84" s="105">
        <f>'P&amp;L1'!AE533</f>
        <v>0</v>
      </c>
      <c r="AG84" s="105">
        <f>'P&amp;L1'!AG533</f>
        <v>0</v>
      </c>
      <c r="AI84" s="105">
        <f>'P&amp;L1'!AI533</f>
        <v>0</v>
      </c>
    </row>
    <row r="85" spans="4:35" outlineLevel="1" x14ac:dyDescent="0.25">
      <c r="D85" s="139" t="str">
        <f>'Line Items'!D2484</f>
        <v>Season Ticket Bond Costs</v>
      </c>
      <c r="E85" s="102"/>
      <c r="F85" s="140" t="str">
        <f>'P&amp;L1'!F534</f>
        <v>£000</v>
      </c>
      <c r="G85" s="103">
        <f>'P&amp;L1'!G534</f>
        <v>0</v>
      </c>
      <c r="H85" s="103">
        <f>'P&amp;L1'!H534</f>
        <v>0</v>
      </c>
      <c r="I85" s="103">
        <f>'P&amp;L1'!I534</f>
        <v>0</v>
      </c>
      <c r="J85" s="103">
        <f>'P&amp;L1'!J534</f>
        <v>0</v>
      </c>
      <c r="K85" s="103">
        <f>'P&amp;L1'!K534</f>
        <v>0</v>
      </c>
      <c r="L85" s="103">
        <f>'P&amp;L1'!L534</f>
        <v>0</v>
      </c>
      <c r="M85" s="103">
        <f>'P&amp;L1'!M534</f>
        <v>0</v>
      </c>
      <c r="N85" s="103">
        <f>'P&amp;L1'!N534</f>
        <v>0</v>
      </c>
      <c r="O85" s="103">
        <f>'P&amp;L1'!O534</f>
        <v>0</v>
      </c>
      <c r="P85" s="103">
        <f>'P&amp;L1'!P534</f>
        <v>0</v>
      </c>
      <c r="Q85" s="103">
        <f>'P&amp;L1'!Q534</f>
        <v>0</v>
      </c>
      <c r="R85" s="103">
        <f>'P&amp;L1'!R534</f>
        <v>0</v>
      </c>
      <c r="S85" s="103">
        <f>'P&amp;L1'!S534</f>
        <v>0</v>
      </c>
      <c r="T85" s="103">
        <f>'P&amp;L1'!T534</f>
        <v>0</v>
      </c>
      <c r="U85" s="103">
        <f>'P&amp;L1'!U534</f>
        <v>0</v>
      </c>
      <c r="V85" s="103">
        <f>'P&amp;L1'!V534</f>
        <v>0</v>
      </c>
      <c r="W85" s="103">
        <f>'P&amp;L1'!W534</f>
        <v>0</v>
      </c>
      <c r="X85" s="103">
        <f>'P&amp;L1'!X534</f>
        <v>0</v>
      </c>
      <c r="Y85" s="103">
        <f>'P&amp;L1'!Y534</f>
        <v>0</v>
      </c>
      <c r="Z85" s="103">
        <f>'P&amp;L1'!Z534</f>
        <v>0</v>
      </c>
      <c r="AA85" s="103">
        <f>'P&amp;L1'!AA534</f>
        <v>0</v>
      </c>
      <c r="AB85" s="103">
        <f>'P&amp;L1'!AB534</f>
        <v>0</v>
      </c>
      <c r="AC85" s="104">
        <f>'P&amp;L1'!AC534</f>
        <v>0</v>
      </c>
      <c r="AE85" s="105">
        <f>'P&amp;L1'!AE534</f>
        <v>0</v>
      </c>
      <c r="AG85" s="105">
        <f>'P&amp;L1'!AG534</f>
        <v>0</v>
      </c>
      <c r="AI85" s="105">
        <f>'P&amp;L1'!AI534</f>
        <v>0</v>
      </c>
    </row>
    <row r="86" spans="4:35" outlineLevel="1" x14ac:dyDescent="0.25">
      <c r="D86" s="139" t="str">
        <f>'Line Items'!D2485</f>
        <v>RoU Asset lease notional interest</v>
      </c>
      <c r="E86" s="102"/>
      <c r="F86" s="140" t="str">
        <f>'P&amp;L1'!F535</f>
        <v>£000</v>
      </c>
      <c r="G86" s="103">
        <f>'P&amp;L1'!G535</f>
        <v>0</v>
      </c>
      <c r="H86" s="103">
        <f>'P&amp;L1'!H535</f>
        <v>0</v>
      </c>
      <c r="I86" s="103">
        <f>'P&amp;L1'!I535</f>
        <v>0</v>
      </c>
      <c r="J86" s="103">
        <f>'P&amp;L1'!J535</f>
        <v>0</v>
      </c>
      <c r="K86" s="103">
        <f>'P&amp;L1'!K535</f>
        <v>0</v>
      </c>
      <c r="L86" s="103">
        <f>'P&amp;L1'!L535</f>
        <v>0</v>
      </c>
      <c r="M86" s="103">
        <f>'P&amp;L1'!M535</f>
        <v>0</v>
      </c>
      <c r="N86" s="103">
        <f>'P&amp;L1'!N535</f>
        <v>0</v>
      </c>
      <c r="O86" s="103">
        <f>'P&amp;L1'!O535</f>
        <v>0</v>
      </c>
      <c r="P86" s="103">
        <f>'P&amp;L1'!P535</f>
        <v>0</v>
      </c>
      <c r="Q86" s="103">
        <f>'P&amp;L1'!Q535</f>
        <v>0</v>
      </c>
      <c r="R86" s="103">
        <f>'P&amp;L1'!R535</f>
        <v>0</v>
      </c>
      <c r="S86" s="103">
        <f>'P&amp;L1'!S535</f>
        <v>0</v>
      </c>
      <c r="T86" s="103">
        <f>'P&amp;L1'!T535</f>
        <v>0</v>
      </c>
      <c r="U86" s="103">
        <f>'P&amp;L1'!U535</f>
        <v>0</v>
      </c>
      <c r="V86" s="103">
        <f>'P&amp;L1'!V535</f>
        <v>0</v>
      </c>
      <c r="W86" s="103">
        <f>'P&amp;L1'!W535</f>
        <v>0</v>
      </c>
      <c r="X86" s="103">
        <f>'P&amp;L1'!X535</f>
        <v>0</v>
      </c>
      <c r="Y86" s="103">
        <f>'P&amp;L1'!Y535</f>
        <v>0</v>
      </c>
      <c r="Z86" s="103">
        <f>'P&amp;L1'!Z535</f>
        <v>0</v>
      </c>
      <c r="AA86" s="103">
        <f>'P&amp;L1'!AA535</f>
        <v>0</v>
      </c>
      <c r="AB86" s="103">
        <f>'P&amp;L1'!AB535</f>
        <v>0</v>
      </c>
      <c r="AC86" s="104">
        <f>'P&amp;L1'!AC535</f>
        <v>0</v>
      </c>
      <c r="AE86" s="105">
        <f>'P&amp;L1'!AE535</f>
        <v>0</v>
      </c>
      <c r="AG86" s="105">
        <f>'P&amp;L1'!AG535</f>
        <v>0</v>
      </c>
      <c r="AI86" s="105">
        <f>'P&amp;L1'!AI535</f>
        <v>0</v>
      </c>
    </row>
    <row r="87" spans="4:35" outlineLevel="1" x14ac:dyDescent="0.25">
      <c r="D87" s="139" t="str">
        <f>'Line Items'!D2486</f>
        <v>[Financing Costs Line 10]</v>
      </c>
      <c r="E87" s="102"/>
      <c r="F87" s="140" t="str">
        <f>'P&amp;L1'!F536</f>
        <v>£000</v>
      </c>
      <c r="G87" s="103">
        <f>'P&amp;L1'!G536</f>
        <v>0</v>
      </c>
      <c r="H87" s="103">
        <f>'P&amp;L1'!H536</f>
        <v>0</v>
      </c>
      <c r="I87" s="103">
        <f>'P&amp;L1'!I536</f>
        <v>0</v>
      </c>
      <c r="J87" s="103">
        <f>'P&amp;L1'!J536</f>
        <v>0</v>
      </c>
      <c r="K87" s="103">
        <f>'P&amp;L1'!K536</f>
        <v>0</v>
      </c>
      <c r="L87" s="103">
        <f>'P&amp;L1'!L536</f>
        <v>0</v>
      </c>
      <c r="M87" s="103">
        <f>'P&amp;L1'!M536</f>
        <v>0</v>
      </c>
      <c r="N87" s="103">
        <f>'P&amp;L1'!N536</f>
        <v>0</v>
      </c>
      <c r="O87" s="103">
        <f>'P&amp;L1'!O536</f>
        <v>0</v>
      </c>
      <c r="P87" s="103">
        <f>'P&amp;L1'!P536</f>
        <v>0</v>
      </c>
      <c r="Q87" s="103">
        <f>'P&amp;L1'!Q536</f>
        <v>0</v>
      </c>
      <c r="R87" s="103">
        <f>'P&amp;L1'!R536</f>
        <v>0</v>
      </c>
      <c r="S87" s="103">
        <f>'P&amp;L1'!S536</f>
        <v>0</v>
      </c>
      <c r="T87" s="103">
        <f>'P&amp;L1'!T536</f>
        <v>0</v>
      </c>
      <c r="U87" s="103">
        <f>'P&amp;L1'!U536</f>
        <v>0</v>
      </c>
      <c r="V87" s="103">
        <f>'P&amp;L1'!V536</f>
        <v>0</v>
      </c>
      <c r="W87" s="103">
        <f>'P&amp;L1'!W536</f>
        <v>0</v>
      </c>
      <c r="X87" s="103">
        <f>'P&amp;L1'!X536</f>
        <v>0</v>
      </c>
      <c r="Y87" s="103">
        <f>'P&amp;L1'!Y536</f>
        <v>0</v>
      </c>
      <c r="Z87" s="103">
        <f>'P&amp;L1'!Z536</f>
        <v>0</v>
      </c>
      <c r="AA87" s="103">
        <f>'P&amp;L1'!AA536</f>
        <v>0</v>
      </c>
      <c r="AB87" s="103">
        <f>'P&amp;L1'!AB536</f>
        <v>0</v>
      </c>
      <c r="AC87" s="104">
        <f>'P&amp;L1'!AC536</f>
        <v>0</v>
      </c>
      <c r="AE87" s="105">
        <f>'P&amp;L1'!AE536</f>
        <v>0</v>
      </c>
      <c r="AG87" s="105">
        <f>'P&amp;L1'!AG536</f>
        <v>0</v>
      </c>
      <c r="AI87" s="105">
        <f>'P&amp;L1'!AI536</f>
        <v>0</v>
      </c>
    </row>
    <row r="88" spans="4:35" outlineLevel="1" x14ac:dyDescent="0.25">
      <c r="D88" s="139" t="str">
        <f>'Line Items'!D2487</f>
        <v>[Financing Costs Line 11]</v>
      </c>
      <c r="E88" s="102"/>
      <c r="F88" s="140" t="str">
        <f>'P&amp;L1'!F537</f>
        <v>£000</v>
      </c>
      <c r="G88" s="103">
        <f>'P&amp;L1'!G537</f>
        <v>0</v>
      </c>
      <c r="H88" s="103">
        <f>'P&amp;L1'!H537</f>
        <v>0</v>
      </c>
      <c r="I88" s="103">
        <f>'P&amp;L1'!I537</f>
        <v>0</v>
      </c>
      <c r="J88" s="103">
        <f>'P&amp;L1'!J537</f>
        <v>0</v>
      </c>
      <c r="K88" s="103">
        <f>'P&amp;L1'!K537</f>
        <v>0</v>
      </c>
      <c r="L88" s="103">
        <f>'P&amp;L1'!L537</f>
        <v>0</v>
      </c>
      <c r="M88" s="103">
        <f>'P&amp;L1'!M537</f>
        <v>0</v>
      </c>
      <c r="N88" s="103">
        <f>'P&amp;L1'!N537</f>
        <v>0</v>
      </c>
      <c r="O88" s="103">
        <f>'P&amp;L1'!O537</f>
        <v>0</v>
      </c>
      <c r="P88" s="103">
        <f>'P&amp;L1'!P537</f>
        <v>0</v>
      </c>
      <c r="Q88" s="103">
        <f>'P&amp;L1'!Q537</f>
        <v>0</v>
      </c>
      <c r="R88" s="103">
        <f>'P&amp;L1'!R537</f>
        <v>0</v>
      </c>
      <c r="S88" s="103">
        <f>'P&amp;L1'!S537</f>
        <v>0</v>
      </c>
      <c r="T88" s="103">
        <f>'P&amp;L1'!T537</f>
        <v>0</v>
      </c>
      <c r="U88" s="103">
        <f>'P&amp;L1'!U537</f>
        <v>0</v>
      </c>
      <c r="V88" s="103">
        <f>'P&amp;L1'!V537</f>
        <v>0</v>
      </c>
      <c r="W88" s="103">
        <f>'P&amp;L1'!W537</f>
        <v>0</v>
      </c>
      <c r="X88" s="103">
        <f>'P&amp;L1'!X537</f>
        <v>0</v>
      </c>
      <c r="Y88" s="103">
        <f>'P&amp;L1'!Y537</f>
        <v>0</v>
      </c>
      <c r="Z88" s="103">
        <f>'P&amp;L1'!Z537</f>
        <v>0</v>
      </c>
      <c r="AA88" s="103">
        <f>'P&amp;L1'!AA537</f>
        <v>0</v>
      </c>
      <c r="AB88" s="103">
        <f>'P&amp;L1'!AB537</f>
        <v>0</v>
      </c>
      <c r="AC88" s="104">
        <f>'P&amp;L1'!AC537</f>
        <v>0</v>
      </c>
      <c r="AE88" s="105">
        <f>'P&amp;L1'!AE537</f>
        <v>0</v>
      </c>
      <c r="AG88" s="105">
        <f>'P&amp;L1'!AG537</f>
        <v>0</v>
      </c>
      <c r="AI88" s="105">
        <f>'P&amp;L1'!AI537</f>
        <v>0</v>
      </c>
    </row>
    <row r="89" spans="4:35" outlineLevel="1" x14ac:dyDescent="0.25">
      <c r="D89" s="139" t="str">
        <f>'Line Items'!D2488</f>
        <v>[Financing Costs Line 12]</v>
      </c>
      <c r="E89" s="102"/>
      <c r="F89" s="140" t="str">
        <f>'P&amp;L1'!F538</f>
        <v>£000</v>
      </c>
      <c r="G89" s="103">
        <f>'P&amp;L1'!G538</f>
        <v>0</v>
      </c>
      <c r="H89" s="103">
        <f>'P&amp;L1'!H538</f>
        <v>0</v>
      </c>
      <c r="I89" s="103">
        <f>'P&amp;L1'!I538</f>
        <v>0</v>
      </c>
      <c r="J89" s="103">
        <f>'P&amp;L1'!J538</f>
        <v>0</v>
      </c>
      <c r="K89" s="103">
        <f>'P&amp;L1'!K538</f>
        <v>0</v>
      </c>
      <c r="L89" s="103">
        <f>'P&amp;L1'!L538</f>
        <v>0</v>
      </c>
      <c r="M89" s="103">
        <f>'P&amp;L1'!M538</f>
        <v>0</v>
      </c>
      <c r="N89" s="103">
        <f>'P&amp;L1'!N538</f>
        <v>0</v>
      </c>
      <c r="O89" s="103">
        <f>'P&amp;L1'!O538</f>
        <v>0</v>
      </c>
      <c r="P89" s="103">
        <f>'P&amp;L1'!P538</f>
        <v>0</v>
      </c>
      <c r="Q89" s="103">
        <f>'P&amp;L1'!Q538</f>
        <v>0</v>
      </c>
      <c r="R89" s="103">
        <f>'P&amp;L1'!R538</f>
        <v>0</v>
      </c>
      <c r="S89" s="103">
        <f>'P&amp;L1'!S538</f>
        <v>0</v>
      </c>
      <c r="T89" s="103">
        <f>'P&amp;L1'!T538</f>
        <v>0</v>
      </c>
      <c r="U89" s="103">
        <f>'P&amp;L1'!U538</f>
        <v>0</v>
      </c>
      <c r="V89" s="103">
        <f>'P&amp;L1'!V538</f>
        <v>0</v>
      </c>
      <c r="W89" s="103">
        <f>'P&amp;L1'!W538</f>
        <v>0</v>
      </c>
      <c r="X89" s="103">
        <f>'P&amp;L1'!X538</f>
        <v>0</v>
      </c>
      <c r="Y89" s="103">
        <f>'P&amp;L1'!Y538</f>
        <v>0</v>
      </c>
      <c r="Z89" s="103">
        <f>'P&amp;L1'!Z538</f>
        <v>0</v>
      </c>
      <c r="AA89" s="103">
        <f>'P&amp;L1'!AA538</f>
        <v>0</v>
      </c>
      <c r="AB89" s="103">
        <f>'P&amp;L1'!AB538</f>
        <v>0</v>
      </c>
      <c r="AC89" s="104">
        <f>'P&amp;L1'!AC538</f>
        <v>0</v>
      </c>
      <c r="AE89" s="105">
        <f>'P&amp;L1'!AE538</f>
        <v>0</v>
      </c>
      <c r="AG89" s="105">
        <f>'P&amp;L1'!AG538</f>
        <v>0</v>
      </c>
      <c r="AI89" s="105">
        <f>'P&amp;L1'!AI538</f>
        <v>0</v>
      </c>
    </row>
    <row r="90" spans="4:35" outlineLevel="1" x14ac:dyDescent="0.25">
      <c r="D90" s="111" t="str">
        <f>'Line Items'!D2489</f>
        <v>[Financing Costs Line 13]</v>
      </c>
      <c r="E90" s="287"/>
      <c r="F90" s="150" t="str">
        <f>'P&amp;L1'!F539</f>
        <v>£000</v>
      </c>
      <c r="G90" s="113">
        <f>'P&amp;L1'!G539</f>
        <v>0</v>
      </c>
      <c r="H90" s="113">
        <f>'P&amp;L1'!H539</f>
        <v>0</v>
      </c>
      <c r="I90" s="113">
        <f>'P&amp;L1'!I539</f>
        <v>0</v>
      </c>
      <c r="J90" s="113">
        <f>'P&amp;L1'!J539</f>
        <v>0</v>
      </c>
      <c r="K90" s="113">
        <f>'P&amp;L1'!K539</f>
        <v>0</v>
      </c>
      <c r="L90" s="113">
        <f>'P&amp;L1'!L539</f>
        <v>0</v>
      </c>
      <c r="M90" s="113">
        <f>'P&amp;L1'!M539</f>
        <v>0</v>
      </c>
      <c r="N90" s="113">
        <f>'P&amp;L1'!N539</f>
        <v>0</v>
      </c>
      <c r="O90" s="113">
        <f>'P&amp;L1'!O539</f>
        <v>0</v>
      </c>
      <c r="P90" s="113">
        <f>'P&amp;L1'!P539</f>
        <v>0</v>
      </c>
      <c r="Q90" s="113">
        <f>'P&amp;L1'!Q539</f>
        <v>0</v>
      </c>
      <c r="R90" s="113">
        <f>'P&amp;L1'!R539</f>
        <v>0</v>
      </c>
      <c r="S90" s="113">
        <f>'P&amp;L1'!S539</f>
        <v>0</v>
      </c>
      <c r="T90" s="113">
        <f>'P&amp;L1'!T539</f>
        <v>0</v>
      </c>
      <c r="U90" s="113">
        <f>'P&amp;L1'!U539</f>
        <v>0</v>
      </c>
      <c r="V90" s="113">
        <f>'P&amp;L1'!V539</f>
        <v>0</v>
      </c>
      <c r="W90" s="113">
        <f>'P&amp;L1'!W539</f>
        <v>0</v>
      </c>
      <c r="X90" s="113">
        <f>'P&amp;L1'!X539</f>
        <v>0</v>
      </c>
      <c r="Y90" s="113">
        <f>'P&amp;L1'!Y539</f>
        <v>0</v>
      </c>
      <c r="Z90" s="113">
        <f>'P&amp;L1'!Z539</f>
        <v>0</v>
      </c>
      <c r="AA90" s="113">
        <f>'P&amp;L1'!AA539</f>
        <v>0</v>
      </c>
      <c r="AB90" s="113">
        <f>'P&amp;L1'!AB539</f>
        <v>0</v>
      </c>
      <c r="AC90" s="114">
        <f>'P&amp;L1'!AC539</f>
        <v>0</v>
      </c>
      <c r="AE90" s="115">
        <f>'P&amp;L1'!AE539</f>
        <v>0</v>
      </c>
      <c r="AG90" s="115">
        <f>'P&amp;L1'!AG539</f>
        <v>0</v>
      </c>
      <c r="AI90" s="115">
        <f>'P&amp;L1'!AI539</f>
        <v>0</v>
      </c>
    </row>
    <row r="91" spans="4:35" outlineLevel="1" x14ac:dyDescent="0.25"/>
    <row r="92" spans="4:35" ht="13.8" outlineLevel="1" thickBot="1" x14ac:dyDescent="0.3">
      <c r="D92" s="582" t="str">
        <f>'Line Items'!D2490</f>
        <v>Operating Profit / (Loss) After Financing Costs</v>
      </c>
      <c r="E92" s="583"/>
      <c r="F92" s="584" t="str">
        <f>F90</f>
        <v>£000</v>
      </c>
      <c r="G92" s="585">
        <f t="shared" ref="G92:AC92" si="7">SUM(G76,G78:G90)</f>
        <v>0</v>
      </c>
      <c r="H92" s="585">
        <f t="shared" si="7"/>
        <v>0</v>
      </c>
      <c r="I92" s="585">
        <f t="shared" si="7"/>
        <v>0</v>
      </c>
      <c r="J92" s="585">
        <f t="shared" si="7"/>
        <v>0</v>
      </c>
      <c r="K92" s="585">
        <f t="shared" si="7"/>
        <v>0</v>
      </c>
      <c r="L92" s="585">
        <f t="shared" si="7"/>
        <v>0</v>
      </c>
      <c r="M92" s="585">
        <f t="shared" si="7"/>
        <v>0</v>
      </c>
      <c r="N92" s="585">
        <f t="shared" si="7"/>
        <v>0</v>
      </c>
      <c r="O92" s="585">
        <f t="shared" si="7"/>
        <v>0</v>
      </c>
      <c r="P92" s="585">
        <f t="shared" si="7"/>
        <v>0</v>
      </c>
      <c r="Q92" s="585">
        <f t="shared" si="7"/>
        <v>0</v>
      </c>
      <c r="R92" s="585">
        <f t="shared" si="7"/>
        <v>0</v>
      </c>
      <c r="S92" s="585">
        <f t="shared" si="7"/>
        <v>0</v>
      </c>
      <c r="T92" s="585">
        <f t="shared" si="7"/>
        <v>0</v>
      </c>
      <c r="U92" s="585">
        <f t="shared" si="7"/>
        <v>0</v>
      </c>
      <c r="V92" s="585">
        <f t="shared" si="7"/>
        <v>0</v>
      </c>
      <c r="W92" s="585">
        <f t="shared" si="7"/>
        <v>0</v>
      </c>
      <c r="X92" s="585">
        <f t="shared" si="7"/>
        <v>0</v>
      </c>
      <c r="Y92" s="585">
        <f t="shared" si="7"/>
        <v>0</v>
      </c>
      <c r="Z92" s="585">
        <f t="shared" si="7"/>
        <v>0</v>
      </c>
      <c r="AA92" s="585">
        <f t="shared" si="7"/>
        <v>0</v>
      </c>
      <c r="AB92" s="585">
        <f t="shared" si="7"/>
        <v>0</v>
      </c>
      <c r="AC92" s="586">
        <f t="shared" si="7"/>
        <v>0</v>
      </c>
      <c r="AE92" s="595">
        <f>SUM(AE76,AE78:AE90)</f>
        <v>0</v>
      </c>
      <c r="AG92" s="595">
        <f>SUM(AG76,AG78:AG90)</f>
        <v>0</v>
      </c>
      <c r="AI92" s="595">
        <f>SUM(AI76,AI78:AI90)</f>
        <v>0</v>
      </c>
    </row>
    <row r="93" spans="4:35" ht="13.8" outlineLevel="1" thickTop="1" x14ac:dyDescent="0.25"/>
    <row r="94" spans="4:35" outlineLevel="1" x14ac:dyDescent="0.25">
      <c r="D94" s="345" t="str">
        <f>'Line Items'!D2491</f>
        <v>Financial Subsidy / (Premium)</v>
      </c>
      <c r="E94" s="467"/>
      <c r="F94" s="475" t="str">
        <f>'P&amp;L1'!F543</f>
        <v>£000</v>
      </c>
      <c r="G94" s="613">
        <f>'P&amp;L1'!G543</f>
        <v>0</v>
      </c>
      <c r="H94" s="613">
        <f>'P&amp;L1'!H543</f>
        <v>0</v>
      </c>
      <c r="I94" s="613">
        <f>'P&amp;L1'!I543</f>
        <v>0</v>
      </c>
      <c r="J94" s="613">
        <f>'P&amp;L1'!J543</f>
        <v>0</v>
      </c>
      <c r="K94" s="613">
        <f>'P&amp;L1'!K543</f>
        <v>0</v>
      </c>
      <c r="L94" s="613">
        <f>'P&amp;L1'!L543</f>
        <v>0</v>
      </c>
      <c r="M94" s="613">
        <f>'P&amp;L1'!M543</f>
        <v>0</v>
      </c>
      <c r="N94" s="613">
        <f>'P&amp;L1'!N543</f>
        <v>0</v>
      </c>
      <c r="O94" s="613">
        <f>'P&amp;L1'!O543</f>
        <v>0</v>
      </c>
      <c r="P94" s="613">
        <f>'P&amp;L1'!P543</f>
        <v>0</v>
      </c>
      <c r="Q94" s="613">
        <f>'P&amp;L1'!Q543</f>
        <v>0</v>
      </c>
      <c r="R94" s="613">
        <f>'P&amp;L1'!R543</f>
        <v>0</v>
      </c>
      <c r="S94" s="613">
        <f>'P&amp;L1'!S543</f>
        <v>0</v>
      </c>
      <c r="T94" s="613">
        <f>'P&amp;L1'!T543</f>
        <v>0</v>
      </c>
      <c r="U94" s="613">
        <f>'P&amp;L1'!U543</f>
        <v>0</v>
      </c>
      <c r="V94" s="613">
        <f>'P&amp;L1'!V543</f>
        <v>0</v>
      </c>
      <c r="W94" s="613">
        <f>'P&amp;L1'!W543</f>
        <v>0</v>
      </c>
      <c r="X94" s="613">
        <f>'P&amp;L1'!X543</f>
        <v>0</v>
      </c>
      <c r="Y94" s="613">
        <f>'P&amp;L1'!Y543</f>
        <v>0</v>
      </c>
      <c r="Z94" s="613">
        <f>'P&amp;L1'!Z543</f>
        <v>0</v>
      </c>
      <c r="AA94" s="613">
        <f>'P&amp;L1'!AA543</f>
        <v>0</v>
      </c>
      <c r="AB94" s="613">
        <f>'P&amp;L1'!AB543</f>
        <v>0</v>
      </c>
      <c r="AC94" s="531">
        <f>'P&amp;L1'!AC543</f>
        <v>0</v>
      </c>
      <c r="AE94" s="614">
        <f>'P&amp;L1'!AE543</f>
        <v>0</v>
      </c>
      <c r="AG94" s="614">
        <f>'P&amp;L1'!AG543</f>
        <v>0</v>
      </c>
      <c r="AI94" s="614">
        <f>'P&amp;L1'!AI543</f>
        <v>0</v>
      </c>
    </row>
    <row r="95" spans="4:35" outlineLevel="1" x14ac:dyDescent="0.25">
      <c r="D95" s="139" t="str">
        <f>'Line Items'!D2492</f>
        <v>GDP Adjustment Support/(Share) - Not Used</v>
      </c>
      <c r="E95" s="102"/>
      <c r="F95" s="140" t="str">
        <f>'P&amp;L1'!F544</f>
        <v>£000</v>
      </c>
      <c r="G95" s="513">
        <f>'P&amp;L1'!G544</f>
        <v>0</v>
      </c>
      <c r="H95" s="513">
        <f>'P&amp;L1'!H544</f>
        <v>0</v>
      </c>
      <c r="I95" s="513">
        <f>'P&amp;L1'!I544</f>
        <v>0</v>
      </c>
      <c r="J95" s="513">
        <f>'P&amp;L1'!J544</f>
        <v>0</v>
      </c>
      <c r="K95" s="513">
        <f>'P&amp;L1'!K544</f>
        <v>0</v>
      </c>
      <c r="L95" s="513">
        <f>'P&amp;L1'!L544</f>
        <v>0</v>
      </c>
      <c r="M95" s="513">
        <f>'P&amp;L1'!M544</f>
        <v>0</v>
      </c>
      <c r="N95" s="513">
        <f>'P&amp;L1'!N544</f>
        <v>0</v>
      </c>
      <c r="O95" s="513">
        <f>'P&amp;L1'!O544</f>
        <v>0</v>
      </c>
      <c r="P95" s="513">
        <f>'P&amp;L1'!P544</f>
        <v>0</v>
      </c>
      <c r="Q95" s="513">
        <f>'P&amp;L1'!Q544</f>
        <v>0</v>
      </c>
      <c r="R95" s="513">
        <f>'P&amp;L1'!R544</f>
        <v>0</v>
      </c>
      <c r="S95" s="513">
        <f>'P&amp;L1'!S544</f>
        <v>0</v>
      </c>
      <c r="T95" s="513">
        <f>'P&amp;L1'!T544</f>
        <v>0</v>
      </c>
      <c r="U95" s="513">
        <f>'P&amp;L1'!U544</f>
        <v>0</v>
      </c>
      <c r="V95" s="513">
        <f>'P&amp;L1'!V544</f>
        <v>0</v>
      </c>
      <c r="W95" s="513">
        <f>'P&amp;L1'!W544</f>
        <v>0</v>
      </c>
      <c r="X95" s="513">
        <f>'P&amp;L1'!X544</f>
        <v>0</v>
      </c>
      <c r="Y95" s="513">
        <f>'P&amp;L1'!Y544</f>
        <v>0</v>
      </c>
      <c r="Z95" s="513">
        <f>'P&amp;L1'!Z544</f>
        <v>0</v>
      </c>
      <c r="AA95" s="513">
        <f>'P&amp;L1'!AA544</f>
        <v>0</v>
      </c>
      <c r="AB95" s="513">
        <f>'P&amp;L1'!AB544</f>
        <v>0</v>
      </c>
      <c r="AC95" s="615">
        <f>'P&amp;L1'!AC544</f>
        <v>0</v>
      </c>
      <c r="AE95" s="616">
        <f>'P&amp;L1'!AE544</f>
        <v>0</v>
      </c>
      <c r="AG95" s="616">
        <f>'P&amp;L1'!AG544</f>
        <v>0</v>
      </c>
      <c r="AI95" s="616">
        <f>'P&amp;L1'!AI544</f>
        <v>0</v>
      </c>
    </row>
    <row r="96" spans="4:35" outlineLevel="1" x14ac:dyDescent="0.25">
      <c r="D96" s="139" t="str">
        <f>'Line Items'!D2493</f>
        <v>CLE Adjustment - Not Used</v>
      </c>
      <c r="E96" s="102"/>
      <c r="F96" s="140" t="str">
        <f>'P&amp;L1'!F545</f>
        <v>£000</v>
      </c>
      <c r="G96" s="513">
        <f>'P&amp;L1'!G545</f>
        <v>0</v>
      </c>
      <c r="H96" s="513">
        <f>'P&amp;L1'!H545</f>
        <v>0</v>
      </c>
      <c r="I96" s="513">
        <f>'P&amp;L1'!I545</f>
        <v>0</v>
      </c>
      <c r="J96" s="513">
        <f>'P&amp;L1'!J545</f>
        <v>0</v>
      </c>
      <c r="K96" s="513">
        <f>'P&amp;L1'!K545</f>
        <v>0</v>
      </c>
      <c r="L96" s="513">
        <f>'P&amp;L1'!L545</f>
        <v>0</v>
      </c>
      <c r="M96" s="513">
        <f>'P&amp;L1'!M545</f>
        <v>0</v>
      </c>
      <c r="N96" s="513">
        <f>'P&amp;L1'!N545</f>
        <v>0</v>
      </c>
      <c r="O96" s="513">
        <f>'P&amp;L1'!O545</f>
        <v>0</v>
      </c>
      <c r="P96" s="513">
        <f>'P&amp;L1'!P545</f>
        <v>0</v>
      </c>
      <c r="Q96" s="513">
        <f>'P&amp;L1'!Q545</f>
        <v>0</v>
      </c>
      <c r="R96" s="513">
        <f>'P&amp;L1'!R545</f>
        <v>0</v>
      </c>
      <c r="S96" s="513">
        <f>'P&amp;L1'!S545</f>
        <v>0</v>
      </c>
      <c r="T96" s="513">
        <f>'P&amp;L1'!T545</f>
        <v>0</v>
      </c>
      <c r="U96" s="513">
        <f>'P&amp;L1'!U545</f>
        <v>0</v>
      </c>
      <c r="V96" s="513">
        <f>'P&amp;L1'!V545</f>
        <v>0</v>
      </c>
      <c r="W96" s="513">
        <f>'P&amp;L1'!W545</f>
        <v>0</v>
      </c>
      <c r="X96" s="513">
        <f>'P&amp;L1'!X545</f>
        <v>0</v>
      </c>
      <c r="Y96" s="513">
        <f>'P&amp;L1'!Y545</f>
        <v>0</v>
      </c>
      <c r="Z96" s="513">
        <f>'P&amp;L1'!Z545</f>
        <v>0</v>
      </c>
      <c r="AA96" s="513">
        <f>'P&amp;L1'!AA545</f>
        <v>0</v>
      </c>
      <c r="AB96" s="513">
        <f>'P&amp;L1'!AB545</f>
        <v>0</v>
      </c>
      <c r="AC96" s="615">
        <f>'P&amp;L1'!AC545</f>
        <v>0</v>
      </c>
      <c r="AE96" s="616">
        <f>'P&amp;L1'!AE545</f>
        <v>0</v>
      </c>
      <c r="AG96" s="616">
        <f>'P&amp;L1'!AG545</f>
        <v>0</v>
      </c>
      <c r="AI96" s="616">
        <f>'P&amp;L1'!AI545</f>
        <v>0</v>
      </c>
    </row>
    <row r="97" spans="4:35" outlineLevel="1" x14ac:dyDescent="0.25">
      <c r="D97" s="139" t="str">
        <f>'Line Items'!D2494</f>
        <v>FRM Adjustment Support/(Share)</v>
      </c>
      <c r="E97" s="102"/>
      <c r="F97" s="140" t="str">
        <f>'P&amp;L1'!F546</f>
        <v>£000</v>
      </c>
      <c r="G97" s="513">
        <f>'P&amp;L1'!G546</f>
        <v>0</v>
      </c>
      <c r="H97" s="513">
        <f>'P&amp;L1'!H546</f>
        <v>0</v>
      </c>
      <c r="I97" s="513">
        <f>'P&amp;L1'!I546</f>
        <v>0</v>
      </c>
      <c r="J97" s="513">
        <f>'P&amp;L1'!J546</f>
        <v>0</v>
      </c>
      <c r="K97" s="513">
        <f>'P&amp;L1'!K546</f>
        <v>0</v>
      </c>
      <c r="L97" s="513">
        <f>'P&amp;L1'!L546</f>
        <v>0</v>
      </c>
      <c r="M97" s="513">
        <f>'P&amp;L1'!M546</f>
        <v>0</v>
      </c>
      <c r="N97" s="513">
        <f>'P&amp;L1'!N546</f>
        <v>0</v>
      </c>
      <c r="O97" s="513">
        <f>'P&amp;L1'!O546</f>
        <v>0</v>
      </c>
      <c r="P97" s="513">
        <f>'P&amp;L1'!P546</f>
        <v>0</v>
      </c>
      <c r="Q97" s="513">
        <f>'P&amp;L1'!Q546</f>
        <v>0</v>
      </c>
      <c r="R97" s="513">
        <f>'P&amp;L1'!R546</f>
        <v>0</v>
      </c>
      <c r="S97" s="513">
        <f>'P&amp;L1'!S546</f>
        <v>0</v>
      </c>
      <c r="T97" s="513">
        <f>'P&amp;L1'!T546</f>
        <v>0</v>
      </c>
      <c r="U97" s="513">
        <f>'P&amp;L1'!U546</f>
        <v>0</v>
      </c>
      <c r="V97" s="513">
        <f>'P&amp;L1'!V546</f>
        <v>0</v>
      </c>
      <c r="W97" s="513">
        <f>'P&amp;L1'!W546</f>
        <v>0</v>
      </c>
      <c r="X97" s="513">
        <f>'P&amp;L1'!X546</f>
        <v>0</v>
      </c>
      <c r="Y97" s="513">
        <f>'P&amp;L1'!Y546</f>
        <v>0</v>
      </c>
      <c r="Z97" s="513">
        <f>'P&amp;L1'!Z546</f>
        <v>0</v>
      </c>
      <c r="AA97" s="513">
        <f>'P&amp;L1'!AA546</f>
        <v>0</v>
      </c>
      <c r="AB97" s="513">
        <f>'P&amp;L1'!AB546</f>
        <v>0</v>
      </c>
      <c r="AC97" s="615">
        <f>'P&amp;L1'!AC546</f>
        <v>0</v>
      </c>
      <c r="AE97" s="616">
        <f>'P&amp;L1'!AE546</f>
        <v>0</v>
      </c>
      <c r="AG97" s="616">
        <f>'P&amp;L1'!AG546</f>
        <v>0</v>
      </c>
      <c r="AI97" s="616">
        <f>'P&amp;L1'!AI546</f>
        <v>0</v>
      </c>
    </row>
    <row r="98" spans="4:35" outlineLevel="1" x14ac:dyDescent="0.25">
      <c r="D98" s="111" t="str">
        <f>'Line Items'!D2495</f>
        <v>DfT Profit Share</v>
      </c>
      <c r="E98" s="287"/>
      <c r="F98" s="150" t="str">
        <f>'P&amp;L1'!F547</f>
        <v>£000</v>
      </c>
      <c r="G98" s="617">
        <f>'P&amp;L1'!G547</f>
        <v>0</v>
      </c>
      <c r="H98" s="617">
        <f>'P&amp;L1'!H547</f>
        <v>0</v>
      </c>
      <c r="I98" s="617">
        <f>'P&amp;L1'!I547</f>
        <v>0</v>
      </c>
      <c r="J98" s="617">
        <f>'P&amp;L1'!J547</f>
        <v>0</v>
      </c>
      <c r="K98" s="617">
        <f>'P&amp;L1'!K547</f>
        <v>0</v>
      </c>
      <c r="L98" s="617">
        <f>'P&amp;L1'!L547</f>
        <v>0</v>
      </c>
      <c r="M98" s="617">
        <f>'P&amp;L1'!M547</f>
        <v>0</v>
      </c>
      <c r="N98" s="617">
        <f>'P&amp;L1'!N547</f>
        <v>0</v>
      </c>
      <c r="O98" s="617">
        <f>'P&amp;L1'!O547</f>
        <v>0</v>
      </c>
      <c r="P98" s="617">
        <f>'P&amp;L1'!P547</f>
        <v>0</v>
      </c>
      <c r="Q98" s="617">
        <f>'P&amp;L1'!Q547</f>
        <v>0</v>
      </c>
      <c r="R98" s="617">
        <f>'P&amp;L1'!R547</f>
        <v>0</v>
      </c>
      <c r="S98" s="617">
        <f>'P&amp;L1'!S547</f>
        <v>0</v>
      </c>
      <c r="T98" s="617">
        <f>'P&amp;L1'!T547</f>
        <v>0</v>
      </c>
      <c r="U98" s="617">
        <f>'P&amp;L1'!U547</f>
        <v>0</v>
      </c>
      <c r="V98" s="617">
        <f>'P&amp;L1'!V547</f>
        <v>0</v>
      </c>
      <c r="W98" s="617">
        <f>'P&amp;L1'!W547</f>
        <v>0</v>
      </c>
      <c r="X98" s="617">
        <f>'P&amp;L1'!X547</f>
        <v>0</v>
      </c>
      <c r="Y98" s="617">
        <f>'P&amp;L1'!Y547</f>
        <v>0</v>
      </c>
      <c r="Z98" s="617">
        <f>'P&amp;L1'!Z547</f>
        <v>0</v>
      </c>
      <c r="AA98" s="617">
        <f>'P&amp;L1'!AA547</f>
        <v>0</v>
      </c>
      <c r="AB98" s="617">
        <f>'P&amp;L1'!AB547</f>
        <v>0</v>
      </c>
      <c r="AC98" s="618">
        <f>'P&amp;L1'!AC547</f>
        <v>0</v>
      </c>
      <c r="AE98" s="619">
        <f>'P&amp;L1'!AE547</f>
        <v>0</v>
      </c>
      <c r="AG98" s="619">
        <f>'P&amp;L1'!AG547</f>
        <v>0</v>
      </c>
      <c r="AI98" s="619">
        <f>'P&amp;L1'!AI547</f>
        <v>0</v>
      </c>
    </row>
    <row r="99" spans="4:35" outlineLevel="1" x14ac:dyDescent="0.25">
      <c r="D99" s="102"/>
      <c r="E99" s="102"/>
    </row>
    <row r="100" spans="4:35" ht="13.8" outlineLevel="1" thickBot="1" x14ac:dyDescent="0.3">
      <c r="D100" s="582" t="str">
        <f>'Line Items'!D2496</f>
        <v>Profit / (Loss) Before Taxation</v>
      </c>
      <c r="E100" s="583"/>
      <c r="F100" s="584" t="str">
        <f>F98</f>
        <v>£000</v>
      </c>
      <c r="G100" s="585">
        <f t="shared" ref="G100:AC100" si="8">SUM(G92,G94:G98)</f>
        <v>0</v>
      </c>
      <c r="H100" s="585">
        <f t="shared" si="8"/>
        <v>0</v>
      </c>
      <c r="I100" s="585">
        <f t="shared" si="8"/>
        <v>0</v>
      </c>
      <c r="J100" s="585">
        <f t="shared" si="8"/>
        <v>0</v>
      </c>
      <c r="K100" s="585">
        <f t="shared" si="8"/>
        <v>0</v>
      </c>
      <c r="L100" s="585">
        <f t="shared" si="8"/>
        <v>0</v>
      </c>
      <c r="M100" s="585">
        <f t="shared" si="8"/>
        <v>0</v>
      </c>
      <c r="N100" s="585">
        <f t="shared" si="8"/>
        <v>0</v>
      </c>
      <c r="O100" s="585">
        <f t="shared" si="8"/>
        <v>0</v>
      </c>
      <c r="P100" s="585">
        <f t="shared" si="8"/>
        <v>0</v>
      </c>
      <c r="Q100" s="585">
        <f t="shared" si="8"/>
        <v>0</v>
      </c>
      <c r="R100" s="585">
        <f t="shared" si="8"/>
        <v>0</v>
      </c>
      <c r="S100" s="585">
        <f t="shared" si="8"/>
        <v>0</v>
      </c>
      <c r="T100" s="585">
        <f t="shared" si="8"/>
        <v>0</v>
      </c>
      <c r="U100" s="585">
        <f t="shared" si="8"/>
        <v>0</v>
      </c>
      <c r="V100" s="585">
        <f t="shared" si="8"/>
        <v>0</v>
      </c>
      <c r="W100" s="585">
        <f t="shared" si="8"/>
        <v>0</v>
      </c>
      <c r="X100" s="585">
        <f t="shared" si="8"/>
        <v>0</v>
      </c>
      <c r="Y100" s="585">
        <f t="shared" si="8"/>
        <v>0</v>
      </c>
      <c r="Z100" s="585">
        <f t="shared" si="8"/>
        <v>0</v>
      </c>
      <c r="AA100" s="585">
        <f t="shared" si="8"/>
        <v>0</v>
      </c>
      <c r="AB100" s="585">
        <f t="shared" si="8"/>
        <v>0</v>
      </c>
      <c r="AC100" s="586">
        <f t="shared" si="8"/>
        <v>0</v>
      </c>
      <c r="AE100" s="595">
        <f>SUM(AE92,AE94:AE98)</f>
        <v>0</v>
      </c>
      <c r="AG100" s="595">
        <f>SUM(AG92,AG94:AG98)</f>
        <v>0</v>
      </c>
      <c r="AI100" s="595">
        <f>SUM(AI92,AI94:AI98)</f>
        <v>0</v>
      </c>
    </row>
    <row r="101" spans="4:35" ht="13.8" outlineLevel="1" thickTop="1" x14ac:dyDescent="0.25"/>
    <row r="102" spans="4:35" outlineLevel="1" x14ac:dyDescent="0.25">
      <c r="D102" s="380" t="str">
        <f>'Line Items'!D2497</f>
        <v>Corporation Tax - Current Tax</v>
      </c>
      <c r="E102" s="600"/>
      <c r="F102" s="620" t="str">
        <f>'P&amp;L1'!F551</f>
        <v>£000</v>
      </c>
      <c r="G102" s="621">
        <f>'P&amp;L1'!G551</f>
        <v>0</v>
      </c>
      <c r="H102" s="621">
        <f>'P&amp;L1'!H551</f>
        <v>0</v>
      </c>
      <c r="I102" s="621">
        <f>'P&amp;L1'!I551</f>
        <v>0</v>
      </c>
      <c r="J102" s="621">
        <f>'P&amp;L1'!J551</f>
        <v>0</v>
      </c>
      <c r="K102" s="621">
        <f>'P&amp;L1'!K551</f>
        <v>0</v>
      </c>
      <c r="L102" s="621">
        <f>'P&amp;L1'!L551</f>
        <v>0</v>
      </c>
      <c r="M102" s="621">
        <f>'P&amp;L1'!M551</f>
        <v>0</v>
      </c>
      <c r="N102" s="621">
        <f>'P&amp;L1'!N551</f>
        <v>0</v>
      </c>
      <c r="O102" s="621">
        <f>'P&amp;L1'!O551</f>
        <v>0</v>
      </c>
      <c r="P102" s="621">
        <f>'P&amp;L1'!P551</f>
        <v>0</v>
      </c>
      <c r="Q102" s="621">
        <f>'P&amp;L1'!Q551</f>
        <v>0</v>
      </c>
      <c r="R102" s="621">
        <f>'P&amp;L1'!R551</f>
        <v>0</v>
      </c>
      <c r="S102" s="621">
        <f>'P&amp;L1'!S551</f>
        <v>0</v>
      </c>
      <c r="T102" s="621">
        <f>'P&amp;L1'!T551</f>
        <v>0</v>
      </c>
      <c r="U102" s="621">
        <f>'P&amp;L1'!U551</f>
        <v>0</v>
      </c>
      <c r="V102" s="621">
        <f>'P&amp;L1'!V551</f>
        <v>0</v>
      </c>
      <c r="W102" s="621">
        <f>'P&amp;L1'!W551</f>
        <v>0</v>
      </c>
      <c r="X102" s="621">
        <f>'P&amp;L1'!X551</f>
        <v>0</v>
      </c>
      <c r="Y102" s="621">
        <f>'P&amp;L1'!Y551</f>
        <v>0</v>
      </c>
      <c r="Z102" s="621">
        <f>'P&amp;L1'!Z551</f>
        <v>0</v>
      </c>
      <c r="AA102" s="621">
        <f>'P&amp;L1'!AA551</f>
        <v>0</v>
      </c>
      <c r="AB102" s="621">
        <f>'P&amp;L1'!AB551</f>
        <v>0</v>
      </c>
      <c r="AC102" s="622">
        <f>'P&amp;L1'!AC551</f>
        <v>0</v>
      </c>
      <c r="AE102" s="623">
        <f>'P&amp;L1'!AE551</f>
        <v>0</v>
      </c>
      <c r="AG102" s="623">
        <f>'P&amp;L1'!AG551</f>
        <v>0</v>
      </c>
      <c r="AI102" s="623">
        <f>'P&amp;L1'!AI551</f>
        <v>0</v>
      </c>
    </row>
    <row r="103" spans="4:35" outlineLevel="1" x14ac:dyDescent="0.25"/>
    <row r="104" spans="4:35" outlineLevel="1" x14ac:dyDescent="0.25">
      <c r="D104" s="380" t="str">
        <f>'Line Items'!D2498</f>
        <v>Deferred Tax</v>
      </c>
      <c r="E104" s="600"/>
      <c r="F104" s="620" t="str">
        <f>'P&amp;L1'!F553</f>
        <v>£000</v>
      </c>
      <c r="G104" s="621">
        <f>'P&amp;L1'!G553</f>
        <v>0</v>
      </c>
      <c r="H104" s="621">
        <f>'P&amp;L1'!H553</f>
        <v>0</v>
      </c>
      <c r="I104" s="621">
        <f>'P&amp;L1'!I553</f>
        <v>0</v>
      </c>
      <c r="J104" s="621">
        <f>'P&amp;L1'!J553</f>
        <v>0</v>
      </c>
      <c r="K104" s="621">
        <f>'P&amp;L1'!K553</f>
        <v>0</v>
      </c>
      <c r="L104" s="621">
        <f>'P&amp;L1'!L553</f>
        <v>0</v>
      </c>
      <c r="M104" s="621">
        <f>'P&amp;L1'!M553</f>
        <v>0</v>
      </c>
      <c r="N104" s="621">
        <f>'P&amp;L1'!N553</f>
        <v>0</v>
      </c>
      <c r="O104" s="621">
        <f>'P&amp;L1'!O553</f>
        <v>0</v>
      </c>
      <c r="P104" s="621">
        <f>'P&amp;L1'!P553</f>
        <v>0</v>
      </c>
      <c r="Q104" s="621">
        <f>'P&amp;L1'!Q553</f>
        <v>0</v>
      </c>
      <c r="R104" s="621">
        <f>'P&amp;L1'!R553</f>
        <v>0</v>
      </c>
      <c r="S104" s="621">
        <f>'P&amp;L1'!S553</f>
        <v>0</v>
      </c>
      <c r="T104" s="621">
        <f>'P&amp;L1'!T553</f>
        <v>0</v>
      </c>
      <c r="U104" s="621">
        <f>'P&amp;L1'!U553</f>
        <v>0</v>
      </c>
      <c r="V104" s="621">
        <f>'P&amp;L1'!V553</f>
        <v>0</v>
      </c>
      <c r="W104" s="621">
        <f>'P&amp;L1'!W553</f>
        <v>0</v>
      </c>
      <c r="X104" s="621">
        <f>'P&amp;L1'!X553</f>
        <v>0</v>
      </c>
      <c r="Y104" s="621">
        <f>'P&amp;L1'!Y553</f>
        <v>0</v>
      </c>
      <c r="Z104" s="621">
        <f>'P&amp;L1'!Z553</f>
        <v>0</v>
      </c>
      <c r="AA104" s="621">
        <f>'P&amp;L1'!AA553</f>
        <v>0</v>
      </c>
      <c r="AB104" s="621">
        <f>'P&amp;L1'!AB553</f>
        <v>0</v>
      </c>
      <c r="AC104" s="622">
        <f>'P&amp;L1'!AC553</f>
        <v>0</v>
      </c>
      <c r="AE104" s="623">
        <f>'P&amp;L1'!AE553</f>
        <v>0</v>
      </c>
      <c r="AG104" s="623">
        <f>'P&amp;L1'!AG553</f>
        <v>0</v>
      </c>
      <c r="AI104" s="623">
        <f>'P&amp;L1'!AI553</f>
        <v>0</v>
      </c>
    </row>
    <row r="105" spans="4:35" outlineLevel="1" x14ac:dyDescent="0.25"/>
    <row r="106" spans="4:35" ht="13.8" outlineLevel="1" thickBot="1" x14ac:dyDescent="0.3">
      <c r="D106" s="582" t="str">
        <f>'Line Items'!D2499</f>
        <v>Profit / (Loss) After Taxation</v>
      </c>
      <c r="E106" s="583"/>
      <c r="F106" s="584" t="str">
        <f>F104</f>
        <v>£000</v>
      </c>
      <c r="G106" s="585">
        <f>SUM(G100,G102,G104)</f>
        <v>0</v>
      </c>
      <c r="H106" s="585">
        <f t="shared" ref="H106:AC106" si="9">SUM(H100,H102,H104)</f>
        <v>0</v>
      </c>
      <c r="I106" s="585">
        <f t="shared" si="9"/>
        <v>0</v>
      </c>
      <c r="J106" s="585">
        <f t="shared" si="9"/>
        <v>0</v>
      </c>
      <c r="K106" s="585">
        <f t="shared" si="9"/>
        <v>0</v>
      </c>
      <c r="L106" s="585">
        <f t="shared" si="9"/>
        <v>0</v>
      </c>
      <c r="M106" s="585">
        <f t="shared" si="9"/>
        <v>0</v>
      </c>
      <c r="N106" s="585">
        <f t="shared" si="9"/>
        <v>0</v>
      </c>
      <c r="O106" s="585">
        <f t="shared" si="9"/>
        <v>0</v>
      </c>
      <c r="P106" s="585">
        <f t="shared" si="9"/>
        <v>0</v>
      </c>
      <c r="Q106" s="585">
        <f t="shared" si="9"/>
        <v>0</v>
      </c>
      <c r="R106" s="585">
        <f t="shared" si="9"/>
        <v>0</v>
      </c>
      <c r="S106" s="585">
        <f t="shared" si="9"/>
        <v>0</v>
      </c>
      <c r="T106" s="585">
        <f t="shared" si="9"/>
        <v>0</v>
      </c>
      <c r="U106" s="585">
        <f t="shared" si="9"/>
        <v>0</v>
      </c>
      <c r="V106" s="585">
        <f t="shared" si="9"/>
        <v>0</v>
      </c>
      <c r="W106" s="585">
        <f t="shared" si="9"/>
        <v>0</v>
      </c>
      <c r="X106" s="585">
        <f t="shared" si="9"/>
        <v>0</v>
      </c>
      <c r="Y106" s="585">
        <f t="shared" si="9"/>
        <v>0</v>
      </c>
      <c r="Z106" s="585">
        <f t="shared" si="9"/>
        <v>0</v>
      </c>
      <c r="AA106" s="585">
        <f t="shared" si="9"/>
        <v>0</v>
      </c>
      <c r="AB106" s="585">
        <f t="shared" si="9"/>
        <v>0</v>
      </c>
      <c r="AC106" s="586">
        <f t="shared" si="9"/>
        <v>0</v>
      </c>
      <c r="AE106" s="595">
        <f>SUM(AE100,AE102,AE104)</f>
        <v>0</v>
      </c>
      <c r="AG106" s="595">
        <f>SUM(AG100,AG102,AG104)</f>
        <v>0</v>
      </c>
      <c r="AI106" s="595">
        <f>SUM(AI100,AI102,AI104)</f>
        <v>0</v>
      </c>
    </row>
    <row r="107" spans="4:35" ht="13.8" outlineLevel="1" thickTop="1" x14ac:dyDescent="0.25"/>
    <row r="108" spans="4:35" outlineLevel="1" x14ac:dyDescent="0.25">
      <c r="D108" s="380" t="str">
        <f>'Line Items'!D2500</f>
        <v>Dividends</v>
      </c>
      <c r="E108" s="600"/>
      <c r="F108" s="620" t="str">
        <f>'P&amp;L1'!F557</f>
        <v>£000</v>
      </c>
      <c r="G108" s="621">
        <f>'P&amp;L1'!G557</f>
        <v>0</v>
      </c>
      <c r="H108" s="621">
        <f>'P&amp;L1'!H557</f>
        <v>0</v>
      </c>
      <c r="I108" s="621">
        <f>'P&amp;L1'!I557</f>
        <v>0</v>
      </c>
      <c r="J108" s="621">
        <f>'P&amp;L1'!J557</f>
        <v>0</v>
      </c>
      <c r="K108" s="621">
        <f>'P&amp;L1'!K557</f>
        <v>0</v>
      </c>
      <c r="L108" s="621">
        <f>'P&amp;L1'!L557</f>
        <v>0</v>
      </c>
      <c r="M108" s="621">
        <f>'P&amp;L1'!M557</f>
        <v>0</v>
      </c>
      <c r="N108" s="621">
        <f>'P&amp;L1'!N557</f>
        <v>0</v>
      </c>
      <c r="O108" s="621">
        <f>'P&amp;L1'!O557</f>
        <v>0</v>
      </c>
      <c r="P108" s="621">
        <f>'P&amp;L1'!P557</f>
        <v>0</v>
      </c>
      <c r="Q108" s="621">
        <f>'P&amp;L1'!Q557</f>
        <v>0</v>
      </c>
      <c r="R108" s="621">
        <f>'P&amp;L1'!R557</f>
        <v>0</v>
      </c>
      <c r="S108" s="621">
        <f>'P&amp;L1'!S557</f>
        <v>0</v>
      </c>
      <c r="T108" s="621">
        <f>'P&amp;L1'!T557</f>
        <v>0</v>
      </c>
      <c r="U108" s="621">
        <f>'P&amp;L1'!U557</f>
        <v>0</v>
      </c>
      <c r="V108" s="621">
        <f>'P&amp;L1'!V557</f>
        <v>0</v>
      </c>
      <c r="W108" s="621">
        <f>'P&amp;L1'!W557</f>
        <v>0</v>
      </c>
      <c r="X108" s="621">
        <f>'P&amp;L1'!X557</f>
        <v>0</v>
      </c>
      <c r="Y108" s="621">
        <f>'P&amp;L1'!Y557</f>
        <v>0</v>
      </c>
      <c r="Z108" s="621">
        <f>'P&amp;L1'!Z557</f>
        <v>0</v>
      </c>
      <c r="AA108" s="621">
        <f>'P&amp;L1'!AA557</f>
        <v>0</v>
      </c>
      <c r="AB108" s="621">
        <f>'P&amp;L1'!AB557</f>
        <v>0</v>
      </c>
      <c r="AC108" s="622">
        <f>'P&amp;L1'!AC557</f>
        <v>0</v>
      </c>
      <c r="AE108" s="623">
        <f>'P&amp;L1'!AE557</f>
        <v>0</v>
      </c>
      <c r="AG108" s="623">
        <f>'P&amp;L1'!AG557</f>
        <v>0</v>
      </c>
      <c r="AI108" s="623">
        <f>'P&amp;L1'!AI557</f>
        <v>0</v>
      </c>
    </row>
    <row r="109" spans="4:35" outlineLevel="1" x14ac:dyDescent="0.25"/>
    <row r="110" spans="4:35" ht="13.8" outlineLevel="1" thickBot="1" x14ac:dyDescent="0.3">
      <c r="D110" s="582" t="str">
        <f>'Line Items'!D2501</f>
        <v>Profit / (Loss)</v>
      </c>
      <c r="E110" s="583"/>
      <c r="F110" s="584" t="str">
        <f>F108</f>
        <v>£000</v>
      </c>
      <c r="G110" s="585">
        <f t="shared" ref="G110:AC110" si="10">SUM(G106,G108)</f>
        <v>0</v>
      </c>
      <c r="H110" s="585">
        <f t="shared" si="10"/>
        <v>0</v>
      </c>
      <c r="I110" s="585">
        <f t="shared" si="10"/>
        <v>0</v>
      </c>
      <c r="J110" s="585">
        <f t="shared" si="10"/>
        <v>0</v>
      </c>
      <c r="K110" s="585">
        <f t="shared" si="10"/>
        <v>0</v>
      </c>
      <c r="L110" s="585">
        <f t="shared" si="10"/>
        <v>0</v>
      </c>
      <c r="M110" s="585">
        <f t="shared" si="10"/>
        <v>0</v>
      </c>
      <c r="N110" s="585">
        <f t="shared" si="10"/>
        <v>0</v>
      </c>
      <c r="O110" s="585">
        <f t="shared" si="10"/>
        <v>0</v>
      </c>
      <c r="P110" s="585">
        <f t="shared" si="10"/>
        <v>0</v>
      </c>
      <c r="Q110" s="585">
        <f t="shared" si="10"/>
        <v>0</v>
      </c>
      <c r="R110" s="585">
        <f t="shared" si="10"/>
        <v>0</v>
      </c>
      <c r="S110" s="585">
        <f t="shared" si="10"/>
        <v>0</v>
      </c>
      <c r="T110" s="585">
        <f t="shared" si="10"/>
        <v>0</v>
      </c>
      <c r="U110" s="585">
        <f t="shared" si="10"/>
        <v>0</v>
      </c>
      <c r="V110" s="585">
        <f t="shared" si="10"/>
        <v>0</v>
      </c>
      <c r="W110" s="585">
        <f t="shared" si="10"/>
        <v>0</v>
      </c>
      <c r="X110" s="585">
        <f t="shared" si="10"/>
        <v>0</v>
      </c>
      <c r="Y110" s="585">
        <f t="shared" si="10"/>
        <v>0</v>
      </c>
      <c r="Z110" s="585">
        <f t="shared" si="10"/>
        <v>0</v>
      </c>
      <c r="AA110" s="585">
        <f t="shared" si="10"/>
        <v>0</v>
      </c>
      <c r="AB110" s="585">
        <f t="shared" si="10"/>
        <v>0</v>
      </c>
      <c r="AC110" s="586">
        <f t="shared" si="10"/>
        <v>0</v>
      </c>
      <c r="AE110" s="299">
        <f>SUM(AE106,AE108)</f>
        <v>0</v>
      </c>
      <c r="AG110" s="299">
        <f>SUM(AG106,AG108)</f>
        <v>0</v>
      </c>
      <c r="AI110" s="299">
        <f>SUM(AI106,AI108)</f>
        <v>0</v>
      </c>
    </row>
    <row r="111" spans="4:35" ht="13.8" outlineLevel="1" thickTop="1" x14ac:dyDescent="0.25"/>
    <row r="112" spans="4:35" ht="13.8" outlineLevel="1" thickBot="1" x14ac:dyDescent="0.3">
      <c r="D112" s="582" t="str">
        <f>'Line Items'!D2502</f>
        <v>Retained Profit / (Loss)</v>
      </c>
      <c r="E112" s="583"/>
      <c r="F112" s="584" t="str">
        <f>F110</f>
        <v>£000</v>
      </c>
      <c r="G112" s="585">
        <f>'P&amp;L1'!G561</f>
        <v>0</v>
      </c>
      <c r="H112" s="585">
        <f>'P&amp;L1'!H561</f>
        <v>0</v>
      </c>
      <c r="I112" s="585">
        <f>'P&amp;L1'!I561</f>
        <v>0</v>
      </c>
      <c r="J112" s="585">
        <f>'P&amp;L1'!J561</f>
        <v>0</v>
      </c>
      <c r="K112" s="585">
        <f>'P&amp;L1'!K561</f>
        <v>0</v>
      </c>
      <c r="L112" s="585">
        <f>'P&amp;L1'!L561</f>
        <v>0</v>
      </c>
      <c r="M112" s="585">
        <f>'P&amp;L1'!M561</f>
        <v>0</v>
      </c>
      <c r="N112" s="585">
        <f>'P&amp;L1'!N561</f>
        <v>0</v>
      </c>
      <c r="O112" s="585">
        <f>'P&amp;L1'!O561</f>
        <v>0</v>
      </c>
      <c r="P112" s="585">
        <f>'P&amp;L1'!P561</f>
        <v>0</v>
      </c>
      <c r="Q112" s="585">
        <f>'P&amp;L1'!Q561</f>
        <v>0</v>
      </c>
      <c r="R112" s="585">
        <f>'P&amp;L1'!R561</f>
        <v>0</v>
      </c>
      <c r="S112" s="585">
        <f>'P&amp;L1'!S561</f>
        <v>0</v>
      </c>
      <c r="T112" s="585">
        <f>'P&amp;L1'!T561</f>
        <v>0</v>
      </c>
      <c r="U112" s="585">
        <f>'P&amp;L1'!U561</f>
        <v>0</v>
      </c>
      <c r="V112" s="585">
        <f>'P&amp;L1'!V561</f>
        <v>0</v>
      </c>
      <c r="W112" s="585">
        <f>'P&amp;L1'!W561</f>
        <v>0</v>
      </c>
      <c r="X112" s="585">
        <f>'P&amp;L1'!X561</f>
        <v>0</v>
      </c>
      <c r="Y112" s="585">
        <f>'P&amp;L1'!Y561</f>
        <v>0</v>
      </c>
      <c r="Z112" s="585">
        <f>'P&amp;L1'!Z561</f>
        <v>0</v>
      </c>
      <c r="AA112" s="585">
        <f>'P&amp;L1'!AA561</f>
        <v>0</v>
      </c>
      <c r="AB112" s="585">
        <f>'P&amp;L1'!AB561</f>
        <v>0</v>
      </c>
      <c r="AC112" s="586">
        <f>'P&amp;L1'!AC561</f>
        <v>0</v>
      </c>
      <c r="AE112" s="595">
        <f>'P&amp;L1'!AE561</f>
        <v>0</v>
      </c>
      <c r="AG112" s="595">
        <f>'P&amp;L1'!AG561</f>
        <v>0</v>
      </c>
      <c r="AI112" s="595">
        <f>'P&amp;L1'!AI561</f>
        <v>0</v>
      </c>
    </row>
    <row r="113" spans="2:35" ht="13.8" outlineLevel="1" thickTop="1" x14ac:dyDescent="0.25">
      <c r="D113" s="624" t="s">
        <v>723</v>
      </c>
      <c r="E113" s="624"/>
      <c r="F113" s="625"/>
      <c r="G113" s="625" t="b">
        <f>ABS(G110-'P&amp;L1'!G$559)&lt;0.001</f>
        <v>1</v>
      </c>
      <c r="H113" s="625" t="b">
        <f>ABS(H110-'P&amp;L1'!H$559)&lt;0.001</f>
        <v>1</v>
      </c>
      <c r="I113" s="625" t="b">
        <f>ABS(I110-'P&amp;L1'!I$559)&lt;0.001</f>
        <v>1</v>
      </c>
      <c r="J113" s="625" t="b">
        <f>ABS(J110-'P&amp;L1'!J$559)&lt;0.001</f>
        <v>1</v>
      </c>
      <c r="K113" s="625" t="b">
        <f>ABS(K110-'P&amp;L1'!K$559)&lt;0.001</f>
        <v>1</v>
      </c>
      <c r="L113" s="625" t="b">
        <f>ABS(L110-'P&amp;L1'!L$559)&lt;0.001</f>
        <v>1</v>
      </c>
      <c r="M113" s="625" t="b">
        <f>ABS(M110-'P&amp;L1'!M$559)&lt;0.001</f>
        <v>1</v>
      </c>
      <c r="N113" s="625" t="b">
        <f>ABS(N110-'P&amp;L1'!N$559)&lt;0.001</f>
        <v>1</v>
      </c>
      <c r="O113" s="625" t="b">
        <f>ABS(O110-'P&amp;L1'!O$559)&lt;0.001</f>
        <v>1</v>
      </c>
      <c r="P113" s="625" t="b">
        <f>ABS(P110-'P&amp;L1'!P$559)&lt;0.001</f>
        <v>1</v>
      </c>
      <c r="Q113" s="625" t="b">
        <f>ABS(Q110-'P&amp;L1'!Q$559)&lt;0.001</f>
        <v>1</v>
      </c>
      <c r="R113" s="625" t="b">
        <f>ABS(R110-'P&amp;L1'!R$559)&lt;0.001</f>
        <v>1</v>
      </c>
      <c r="S113" s="625" t="b">
        <f>ABS(S110-'P&amp;L1'!S$559)&lt;0.001</f>
        <v>1</v>
      </c>
      <c r="T113" s="625" t="b">
        <f>ABS(T110-'P&amp;L1'!T$559)&lt;0.001</f>
        <v>1</v>
      </c>
      <c r="U113" s="625" t="b">
        <f>ABS(U110-'P&amp;L1'!U$559)&lt;0.001</f>
        <v>1</v>
      </c>
      <c r="V113" s="625" t="b">
        <f>ABS(V110-'P&amp;L1'!V$559)&lt;0.001</f>
        <v>1</v>
      </c>
      <c r="W113" s="625" t="b">
        <f>ABS(W110-'P&amp;L1'!W$559)&lt;0.001</f>
        <v>1</v>
      </c>
      <c r="X113" s="625" t="b">
        <f>ABS(X110-'P&amp;L1'!X$559)&lt;0.001</f>
        <v>1</v>
      </c>
      <c r="Y113" s="625" t="b">
        <f>ABS(Y110-'P&amp;L1'!Y$559)&lt;0.001</f>
        <v>1</v>
      </c>
      <c r="Z113" s="625" t="b">
        <f>ABS(Z110-'P&amp;L1'!Z$559)&lt;0.001</f>
        <v>1</v>
      </c>
      <c r="AA113" s="625" t="b">
        <f>ABS(AA110-'P&amp;L1'!AA$559)&lt;0.001</f>
        <v>1</v>
      </c>
      <c r="AB113" s="625" t="b">
        <f>ABS(AB110-'P&amp;L1'!AB$559)&lt;0.001</f>
        <v>1</v>
      </c>
      <c r="AC113" s="625" t="b">
        <f>ABS(AC110-'P&amp;L1'!AC$559)&lt;0.001</f>
        <v>1</v>
      </c>
      <c r="AE113" s="625" t="b">
        <f>ABS(AE110-'P&amp;L1'!AE$559)&lt;0.001</f>
        <v>1</v>
      </c>
      <c r="AG113" s="625" t="b">
        <f>ABS(AG110-'P&amp;L1'!AG$559)&lt;0.001</f>
        <v>1</v>
      </c>
      <c r="AI113" s="625" t="b">
        <f>ABS(AI110-'P&amp;L1'!AI$559)&lt;0.001</f>
        <v>1</v>
      </c>
    </row>
    <row r="115" spans="2:35" ht="16.8" x14ac:dyDescent="0.3">
      <c r="B115" s="7" t="s">
        <v>21</v>
      </c>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E115" s="7"/>
      <c r="AG115" s="7"/>
      <c r="AI115" s="7"/>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3" fitToHeight="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B2:AI80"/>
  <sheetViews>
    <sheetView showGridLines="0" zoomScale="75" zoomScaleNormal="75" zoomScaleSheetLayoutView="70" workbookViewId="0">
      <pane xSplit="6" ySplit="14" topLeftCell="G15" activePane="bottomRight" state="frozen"/>
      <selection pane="topRight"/>
      <selection pane="bottomLeft"/>
      <selection pane="bottomRight"/>
    </sheetView>
  </sheetViews>
  <sheetFormatPr defaultColWidth="9" defaultRowHeight="13.2" outlineLevelRow="1" outlineLevelCol="1" x14ac:dyDescent="0.25"/>
  <cols>
    <col min="1" max="1" width="2.875" style="2" customWidth="1"/>
    <col min="2" max="3" width="3.375" style="2" customWidth="1"/>
    <col min="4" max="4" width="12.75" style="2" customWidth="1"/>
    <col min="5" max="5" width="47.375" style="2" customWidth="1"/>
    <col min="6" max="22" width="11.375" style="2" customWidth="1"/>
    <col min="23" max="29" width="11.375" style="2" customWidth="1" outlineLevel="1"/>
    <col min="30" max="30" width="3.625" style="2" customWidth="1"/>
    <col min="31" max="31" width="11.375" style="2" customWidth="1"/>
    <col min="32" max="32" width="3.625" style="2" customWidth="1" outlineLevel="1"/>
    <col min="33" max="33" width="11.375" style="2" customWidth="1" outlineLevel="1"/>
    <col min="34" max="34" width="3.625" style="2" customWidth="1" outlineLevel="1"/>
    <col min="35" max="35" width="11.375" style="2" customWidth="1" outlineLevel="1"/>
    <col min="36" max="36" width="3.625" style="2" customWidth="1"/>
    <col min="37" max="16384" width="9" style="2"/>
  </cols>
  <sheetData>
    <row r="2" spans="2:35" x14ac:dyDescent="0.25">
      <c r="B2" s="5" t="str">
        <f>'Template Cover'!B2</f>
        <v>Owner:</v>
      </c>
      <c r="C2" s="3"/>
      <c r="D2" s="3"/>
      <c r="E2" s="3"/>
      <c r="F2" s="3"/>
      <c r="G2" s="3" t="str">
        <f>Owner</f>
        <v>[Bidder Name]</v>
      </c>
      <c r="H2" s="3"/>
      <c r="I2" s="3"/>
      <c r="J2" s="626"/>
      <c r="K2" s="3"/>
      <c r="L2" s="3"/>
      <c r="M2" s="3"/>
      <c r="N2" s="3"/>
      <c r="O2" s="3"/>
      <c r="P2" s="3"/>
      <c r="Q2" s="3"/>
      <c r="R2" s="3"/>
      <c r="S2" s="3"/>
      <c r="T2" s="3"/>
      <c r="U2" s="3"/>
      <c r="V2" s="3"/>
      <c r="W2" s="3"/>
      <c r="X2" s="3"/>
      <c r="Y2" s="3"/>
      <c r="Z2" s="3"/>
      <c r="AA2" s="3"/>
      <c r="AB2" s="3"/>
      <c r="AC2" s="3"/>
      <c r="AE2" s="3"/>
      <c r="AG2" s="3"/>
      <c r="AI2" s="3"/>
    </row>
    <row r="3" spans="2:35"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E3" s="3"/>
      <c r="AG3" s="3"/>
      <c r="AI3" s="3"/>
    </row>
    <row r="4" spans="2:35" x14ac:dyDescent="0.25">
      <c r="B4" s="5" t="str">
        <f>'Template Cover'!B4</f>
        <v>Sheet:</v>
      </c>
      <c r="C4" s="3"/>
      <c r="D4" s="3"/>
      <c r="E4" s="3"/>
      <c r="F4" s="3"/>
      <c r="G4" s="3" t="str">
        <f ca="1">MID(CELL("filename",$A$1),FIND("]",CELL("filename",$A$1))+1,99)</f>
        <v>P&amp;L3</v>
      </c>
      <c r="H4" s="3"/>
      <c r="I4" s="3"/>
      <c r="J4" s="626"/>
      <c r="K4" s="3"/>
      <c r="L4" s="3"/>
      <c r="M4" s="3"/>
      <c r="N4" s="3"/>
      <c r="O4" s="3"/>
      <c r="P4" s="3"/>
      <c r="Q4" s="3"/>
      <c r="R4" s="3"/>
      <c r="S4" s="3"/>
      <c r="T4" s="3"/>
      <c r="U4" s="3"/>
      <c r="V4" s="3"/>
      <c r="W4" s="3"/>
      <c r="X4" s="3"/>
      <c r="Y4" s="3"/>
      <c r="Z4" s="3"/>
      <c r="AA4" s="3"/>
      <c r="AB4" s="3"/>
      <c r="AC4" s="3"/>
      <c r="AE4" s="3"/>
      <c r="AG4" s="3"/>
      <c r="AI4" s="3"/>
    </row>
    <row r="5" spans="2:35"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E5" s="3"/>
      <c r="AG5" s="3"/>
      <c r="AI5" s="3"/>
    </row>
    <row r="6" spans="2:35"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E6" s="6"/>
      <c r="AG6" s="6"/>
      <c r="AI6" s="6"/>
    </row>
    <row r="7" spans="2:35"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E7" s="3"/>
      <c r="AG7" s="3"/>
      <c r="AI7" s="3"/>
    </row>
    <row r="9" spans="2:35" ht="26.4" x14ac:dyDescent="0.25">
      <c r="D9" s="1320" t="str">
        <f>RN_Switch</f>
        <v>Nominal</v>
      </c>
      <c r="E9" s="1321"/>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row>
    <row r="10" spans="2:35" ht="39.6" x14ac:dyDescent="0.25">
      <c r="D10" s="1317" t="str">
        <f>Option_Switch</f>
        <v>Base Model</v>
      </c>
      <c r="E10" s="1318"/>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row>
    <row r="11" spans="2:35" x14ac:dyDescent="0.25">
      <c r="D11" s="1304"/>
      <c r="E11" s="1319"/>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row>
    <row r="13" spans="2:35" ht="16.8" x14ac:dyDescent="0.3">
      <c r="B13" s="7" t="s">
        <v>327</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E13" s="7"/>
      <c r="AG13" s="7"/>
      <c r="AI13" s="7"/>
    </row>
    <row r="14" spans="2:35" outlineLevel="1" x14ac:dyDescent="0.25"/>
    <row r="15" spans="2:35" outlineLevel="1" x14ac:dyDescent="0.25">
      <c r="D15" s="345" t="str">
        <f>'Line Items'!D2408</f>
        <v>Passenger Fares Revenue</v>
      </c>
      <c r="E15" s="467"/>
      <c r="F15" s="475" t="str">
        <f>INDEX('P&amp;L1'!F$15:F$523,MATCH($D15,'P&amp;L1'!$B$15:$B$523,0))</f>
        <v>£000</v>
      </c>
      <c r="G15" s="476">
        <f>SUMIF('P&amp;L1'!$B$15:$B$523,$D15,'P&amp;L1'!G$15:G$523)</f>
        <v>0</v>
      </c>
      <c r="H15" s="476">
        <f>SUMIF('P&amp;L1'!$B$15:$B$523,$D15,'P&amp;L1'!H$15:H$523)</f>
        <v>0</v>
      </c>
      <c r="I15" s="476">
        <f>SUMIF('P&amp;L1'!$B$15:$B$523,$D15,'P&amp;L1'!I$15:I$523)</f>
        <v>0</v>
      </c>
      <c r="J15" s="476">
        <f>SUMIF('P&amp;L1'!$B$15:$B$523,$D15,'P&amp;L1'!J$15:J$523)</f>
        <v>0</v>
      </c>
      <c r="K15" s="476">
        <f>SUMIF('P&amp;L1'!$B$15:$B$523,$D15,'P&amp;L1'!K$15:K$523)</f>
        <v>0</v>
      </c>
      <c r="L15" s="476">
        <f>SUMIF('P&amp;L1'!$B$15:$B$523,$D15,'P&amp;L1'!L$15:L$523)</f>
        <v>0</v>
      </c>
      <c r="M15" s="476">
        <f>SUMIF('P&amp;L1'!$B$15:$B$523,$D15,'P&amp;L1'!M$15:M$523)</f>
        <v>0</v>
      </c>
      <c r="N15" s="476">
        <f>SUMIF('P&amp;L1'!$B$15:$B$523,$D15,'P&amp;L1'!N$15:N$523)</f>
        <v>0</v>
      </c>
      <c r="O15" s="476">
        <f>SUMIF('P&amp;L1'!$B$15:$B$523,$D15,'P&amp;L1'!O$15:O$523)</f>
        <v>0</v>
      </c>
      <c r="P15" s="476">
        <f>SUMIF('P&amp;L1'!$B$15:$B$523,$D15,'P&amp;L1'!P$15:P$523)</f>
        <v>0</v>
      </c>
      <c r="Q15" s="476">
        <f>SUMIF('P&amp;L1'!$B$15:$B$523,$D15,'P&amp;L1'!Q$15:Q$523)</f>
        <v>0</v>
      </c>
      <c r="R15" s="476">
        <f>SUMIF('P&amp;L1'!$B$15:$B$523,$D15,'P&amp;L1'!R$15:R$523)</f>
        <v>0</v>
      </c>
      <c r="S15" s="476">
        <f>SUMIF('P&amp;L1'!$B$15:$B$523,$D15,'P&amp;L1'!S$15:S$523)</f>
        <v>0</v>
      </c>
      <c r="T15" s="476">
        <f>SUMIF('P&amp;L1'!$B$15:$B$523,$D15,'P&amp;L1'!T$15:T$523)</f>
        <v>0</v>
      </c>
      <c r="U15" s="476">
        <f>SUMIF('P&amp;L1'!$B$15:$B$523,$D15,'P&amp;L1'!U$15:U$523)</f>
        <v>0</v>
      </c>
      <c r="V15" s="476">
        <f>SUMIF('P&amp;L1'!$B$15:$B$523,$D15,'P&amp;L1'!V$15:V$523)</f>
        <v>0</v>
      </c>
      <c r="W15" s="476">
        <f>SUMIF('P&amp;L1'!$B$15:$B$523,$D15,'P&amp;L1'!W$15:W$523)</f>
        <v>0</v>
      </c>
      <c r="X15" s="476">
        <f>SUMIF('P&amp;L1'!$B$15:$B$523,$D15,'P&amp;L1'!X$15:X$523)</f>
        <v>0</v>
      </c>
      <c r="Y15" s="476">
        <f>SUMIF('P&amp;L1'!$B$15:$B$523,$D15,'P&amp;L1'!Y$15:Y$523)</f>
        <v>0</v>
      </c>
      <c r="Z15" s="476">
        <f>SUMIF('P&amp;L1'!$B$15:$B$523,$D15,'P&amp;L1'!Z$15:Z$523)</f>
        <v>0</v>
      </c>
      <c r="AA15" s="476">
        <f>SUMIF('P&amp;L1'!$B$15:$B$523,$D15,'P&amp;L1'!AA$15:AA$523)</f>
        <v>0</v>
      </c>
      <c r="AB15" s="476">
        <f>SUMIF('P&amp;L1'!$B$15:$B$523,$D15,'P&amp;L1'!AB$15:AB$523)</f>
        <v>0</v>
      </c>
      <c r="AC15" s="355">
        <f>SUMIF('P&amp;L1'!$B$15:$B$523,$D15,'P&amp;L1'!AC$15:AC$523)</f>
        <v>0</v>
      </c>
      <c r="AE15" s="357">
        <f>SUMIF('P&amp;L1'!$B$15:$B$523,$D15,'P&amp;L1'!AE$15:AE$523)</f>
        <v>0</v>
      </c>
      <c r="AG15" s="357">
        <f>SUMIF('P&amp;L1'!$B$15:$B$523,$D15,'P&amp;L1'!AG$15:AG$523)</f>
        <v>0</v>
      </c>
      <c r="AI15" s="357">
        <f>SUMIF('P&amp;L1'!$B$15:$B$523,$D15,'P&amp;L1'!AI$15:AI$523)</f>
        <v>0</v>
      </c>
    </row>
    <row r="16" spans="2:35" outlineLevel="1" x14ac:dyDescent="0.25">
      <c r="D16" s="111" t="str">
        <f>'Line Items'!D2409</f>
        <v>Other Revenue</v>
      </c>
      <c r="E16" s="287"/>
      <c r="F16" s="150" t="str">
        <f>INDEX('P&amp;L1'!F$15:F$523,MATCH($D16,'P&amp;L1'!$B$15:$B$523,0))</f>
        <v>£000</v>
      </c>
      <c r="G16" s="113">
        <f>SUMIF('P&amp;L1'!$B$15:$B$523,$D16,'P&amp;L1'!G$15:G$523)</f>
        <v>0</v>
      </c>
      <c r="H16" s="113">
        <f>SUMIF('P&amp;L1'!$B$15:$B$523,$D16,'P&amp;L1'!H$15:H$523)</f>
        <v>0</v>
      </c>
      <c r="I16" s="113">
        <f>SUMIF('P&amp;L1'!$B$15:$B$523,$D16,'P&amp;L1'!I$15:I$523)</f>
        <v>0</v>
      </c>
      <c r="J16" s="113">
        <f>SUMIF('P&amp;L1'!$B$15:$B$523,$D16,'P&amp;L1'!J$15:J$523)</f>
        <v>0</v>
      </c>
      <c r="K16" s="113">
        <f>SUMIF('P&amp;L1'!$B$15:$B$523,$D16,'P&amp;L1'!K$15:K$523)</f>
        <v>0</v>
      </c>
      <c r="L16" s="113">
        <f>SUMIF('P&amp;L1'!$B$15:$B$523,$D16,'P&amp;L1'!L$15:L$523)</f>
        <v>0</v>
      </c>
      <c r="M16" s="113">
        <f>SUMIF('P&amp;L1'!$B$15:$B$523,$D16,'P&amp;L1'!M$15:M$523)</f>
        <v>0</v>
      </c>
      <c r="N16" s="113">
        <f>SUMIF('P&amp;L1'!$B$15:$B$523,$D16,'P&amp;L1'!N$15:N$523)</f>
        <v>0</v>
      </c>
      <c r="O16" s="113">
        <f>SUMIF('P&amp;L1'!$B$15:$B$523,$D16,'P&amp;L1'!O$15:O$523)</f>
        <v>0</v>
      </c>
      <c r="P16" s="113">
        <f>SUMIF('P&amp;L1'!$B$15:$B$523,$D16,'P&amp;L1'!P$15:P$523)</f>
        <v>0</v>
      </c>
      <c r="Q16" s="113">
        <f>SUMIF('P&amp;L1'!$B$15:$B$523,$D16,'P&amp;L1'!Q$15:Q$523)</f>
        <v>0</v>
      </c>
      <c r="R16" s="113">
        <f>SUMIF('P&amp;L1'!$B$15:$B$523,$D16,'P&amp;L1'!R$15:R$523)</f>
        <v>0</v>
      </c>
      <c r="S16" s="113">
        <f>SUMIF('P&amp;L1'!$B$15:$B$523,$D16,'P&amp;L1'!S$15:S$523)</f>
        <v>0</v>
      </c>
      <c r="T16" s="113">
        <f>SUMIF('P&amp;L1'!$B$15:$B$523,$D16,'P&amp;L1'!T$15:T$523)</f>
        <v>0</v>
      </c>
      <c r="U16" s="113">
        <f>SUMIF('P&amp;L1'!$B$15:$B$523,$D16,'P&amp;L1'!U$15:U$523)</f>
        <v>0</v>
      </c>
      <c r="V16" s="113">
        <f>SUMIF('P&amp;L1'!$B$15:$B$523,$D16,'P&amp;L1'!V$15:V$523)</f>
        <v>0</v>
      </c>
      <c r="W16" s="113">
        <f>SUMIF('P&amp;L1'!$B$15:$B$523,$D16,'P&amp;L1'!W$15:W$523)</f>
        <v>0</v>
      </c>
      <c r="X16" s="113">
        <f>SUMIF('P&amp;L1'!$B$15:$B$523,$D16,'P&amp;L1'!X$15:X$523)</f>
        <v>0</v>
      </c>
      <c r="Y16" s="113">
        <f>SUMIF('P&amp;L1'!$B$15:$B$523,$D16,'P&amp;L1'!Y$15:Y$523)</f>
        <v>0</v>
      </c>
      <c r="Z16" s="113">
        <f>SUMIF('P&amp;L1'!$B$15:$B$523,$D16,'P&amp;L1'!Z$15:Z$523)</f>
        <v>0</v>
      </c>
      <c r="AA16" s="113">
        <f>SUMIF('P&amp;L1'!$B$15:$B$523,$D16,'P&amp;L1'!AA$15:AA$523)</f>
        <v>0</v>
      </c>
      <c r="AB16" s="113">
        <f>SUMIF('P&amp;L1'!$B$15:$B$523,$D16,'P&amp;L1'!AB$15:AB$523)</f>
        <v>0</v>
      </c>
      <c r="AC16" s="114">
        <f>SUMIF('P&amp;L1'!$B$15:$B$523,$D16,'P&amp;L1'!AC$15:AC$523)</f>
        <v>0</v>
      </c>
      <c r="AE16" s="115">
        <f>SUMIF('P&amp;L1'!$B$15:$B$523,$D16,'P&amp;L1'!AE$15:AE$523)</f>
        <v>0</v>
      </c>
      <c r="AG16" s="115">
        <f>SUMIF('P&amp;L1'!$B$15:$B$523,$D16,'P&amp;L1'!AG$15:AG$523)</f>
        <v>0</v>
      </c>
      <c r="AI16" s="115">
        <f>SUMIF('P&amp;L1'!$B$15:$B$523,$D16,'P&amp;L1'!AI$15:AI$523)</f>
        <v>0</v>
      </c>
    </row>
    <row r="17" spans="4:35" outlineLevel="1" x14ac:dyDescent="0.25"/>
    <row r="18" spans="4:35" ht="13.8" outlineLevel="1" thickBot="1" x14ac:dyDescent="0.3">
      <c r="D18" s="582" t="str">
        <f>'Line Items'!D2471</f>
        <v>Total Revenue</v>
      </c>
      <c r="E18" s="583"/>
      <c r="F18" s="584" t="str">
        <f>F16</f>
        <v>£000</v>
      </c>
      <c r="G18" s="585">
        <f t="shared" ref="G18:AB18" si="0">SUM(G15:G16)</f>
        <v>0</v>
      </c>
      <c r="H18" s="585">
        <f t="shared" si="0"/>
        <v>0</v>
      </c>
      <c r="I18" s="585">
        <f t="shared" si="0"/>
        <v>0</v>
      </c>
      <c r="J18" s="585">
        <f t="shared" si="0"/>
        <v>0</v>
      </c>
      <c r="K18" s="585">
        <f t="shared" si="0"/>
        <v>0</v>
      </c>
      <c r="L18" s="585">
        <f t="shared" si="0"/>
        <v>0</v>
      </c>
      <c r="M18" s="585">
        <f t="shared" si="0"/>
        <v>0</v>
      </c>
      <c r="N18" s="585">
        <f t="shared" si="0"/>
        <v>0</v>
      </c>
      <c r="O18" s="585">
        <f t="shared" si="0"/>
        <v>0</v>
      </c>
      <c r="P18" s="585">
        <f t="shared" si="0"/>
        <v>0</v>
      </c>
      <c r="Q18" s="585">
        <f t="shared" si="0"/>
        <v>0</v>
      </c>
      <c r="R18" s="585">
        <f t="shared" si="0"/>
        <v>0</v>
      </c>
      <c r="S18" s="585">
        <f t="shared" si="0"/>
        <v>0</v>
      </c>
      <c r="T18" s="585">
        <f t="shared" si="0"/>
        <v>0</v>
      </c>
      <c r="U18" s="585">
        <f t="shared" si="0"/>
        <v>0</v>
      </c>
      <c r="V18" s="585">
        <f t="shared" si="0"/>
        <v>0</v>
      </c>
      <c r="W18" s="585">
        <f t="shared" si="0"/>
        <v>0</v>
      </c>
      <c r="X18" s="585">
        <f t="shared" si="0"/>
        <v>0</v>
      </c>
      <c r="Y18" s="585">
        <f t="shared" si="0"/>
        <v>0</v>
      </c>
      <c r="Z18" s="585">
        <f t="shared" si="0"/>
        <v>0</v>
      </c>
      <c r="AA18" s="585">
        <f t="shared" si="0"/>
        <v>0</v>
      </c>
      <c r="AB18" s="585">
        <f t="shared" si="0"/>
        <v>0</v>
      </c>
      <c r="AC18" s="586">
        <f>SUM(AC15:AC16)</f>
        <v>0</v>
      </c>
      <c r="AE18" s="595">
        <f>SUM(AE15:AE16)</f>
        <v>0</v>
      </c>
      <c r="AG18" s="595">
        <f>SUM(AG15:AG16)</f>
        <v>0</v>
      </c>
      <c r="AI18" s="595">
        <f>SUM(AI15:AI16)</f>
        <v>0</v>
      </c>
    </row>
    <row r="19" spans="4:35" ht="13.8" outlineLevel="1" thickTop="1" x14ac:dyDescent="0.25"/>
    <row r="20" spans="4:35" outlineLevel="1" x14ac:dyDescent="0.25">
      <c r="D20" s="345" t="str">
        <f>'Line Items'!D2410</f>
        <v>Staff Costs</v>
      </c>
      <c r="E20" s="467"/>
      <c r="F20" s="475" t="str">
        <f>INDEX('P&amp;L1'!F$15:F$523,MATCH($D20,'P&amp;L1'!$B$15:$B$523,0))</f>
        <v>£000</v>
      </c>
      <c r="G20" s="476">
        <f>SUMIF('P&amp;L1'!$B$15:$B$523,$D20,'P&amp;L1'!G$15:G$523)</f>
        <v>0</v>
      </c>
      <c r="H20" s="476">
        <f>SUMIF('P&amp;L1'!$B$15:$B$523,$D20,'P&amp;L1'!H$15:H$523)</f>
        <v>0</v>
      </c>
      <c r="I20" s="476">
        <f>SUMIF('P&amp;L1'!$B$15:$B$523,$D20,'P&amp;L1'!I$15:I$523)</f>
        <v>0</v>
      </c>
      <c r="J20" s="476">
        <f>SUMIF('P&amp;L1'!$B$15:$B$523,$D20,'P&amp;L1'!J$15:J$523)</f>
        <v>0</v>
      </c>
      <c r="K20" s="476">
        <f>SUMIF('P&amp;L1'!$B$15:$B$523,$D20,'P&amp;L1'!K$15:K$523)</f>
        <v>0</v>
      </c>
      <c r="L20" s="476">
        <f>SUMIF('P&amp;L1'!$B$15:$B$523,$D20,'P&amp;L1'!L$15:L$523)</f>
        <v>0</v>
      </c>
      <c r="M20" s="476">
        <f>SUMIF('P&amp;L1'!$B$15:$B$523,$D20,'P&amp;L1'!M$15:M$523)</f>
        <v>0</v>
      </c>
      <c r="N20" s="627">
        <f>SUMIF('P&amp;L1'!$B$15:$B$523,$D20,'P&amp;L1'!N$15:N$523)</f>
        <v>0</v>
      </c>
      <c r="O20" s="476">
        <f>SUMIF('P&amp;L1'!$B$15:$B$523,$D20,'P&amp;L1'!O$15:O$523)</f>
        <v>0</v>
      </c>
      <c r="P20" s="476">
        <f>SUMIF('P&amp;L1'!$B$15:$B$523,$D20,'P&amp;L1'!P$15:P$523)</f>
        <v>0</v>
      </c>
      <c r="Q20" s="476">
        <f>SUMIF('P&amp;L1'!$B$15:$B$523,$D20,'P&amp;L1'!Q$15:Q$523)</f>
        <v>0</v>
      </c>
      <c r="R20" s="476">
        <f>SUMIF('P&amp;L1'!$B$15:$B$523,$D20,'P&amp;L1'!R$15:R$523)</f>
        <v>0</v>
      </c>
      <c r="S20" s="476">
        <f>SUMIF('P&amp;L1'!$B$15:$B$523,$D20,'P&amp;L1'!S$15:S$523)</f>
        <v>0</v>
      </c>
      <c r="T20" s="476">
        <f>SUMIF('P&amp;L1'!$B$15:$B$523,$D20,'P&amp;L1'!T$15:T$523)</f>
        <v>0</v>
      </c>
      <c r="U20" s="476">
        <f>SUMIF('P&amp;L1'!$B$15:$B$523,$D20,'P&amp;L1'!U$15:U$523)</f>
        <v>0</v>
      </c>
      <c r="V20" s="476">
        <f>SUMIF('P&amp;L1'!$B$15:$B$523,$D20,'P&amp;L1'!V$15:V$523)</f>
        <v>0</v>
      </c>
      <c r="W20" s="476">
        <f>SUMIF('P&amp;L1'!$B$15:$B$523,$D20,'P&amp;L1'!W$15:W$523)</f>
        <v>0</v>
      </c>
      <c r="X20" s="476">
        <f>SUMIF('P&amp;L1'!$B$15:$B$523,$D20,'P&amp;L1'!X$15:X$523)</f>
        <v>0</v>
      </c>
      <c r="Y20" s="476">
        <f>SUMIF('P&amp;L1'!$B$15:$B$523,$D20,'P&amp;L1'!Y$15:Y$523)</f>
        <v>0</v>
      </c>
      <c r="Z20" s="476">
        <f>SUMIF('P&amp;L1'!$B$15:$B$523,$D20,'P&amp;L1'!Z$15:Z$523)</f>
        <v>0</v>
      </c>
      <c r="AA20" s="476">
        <f>SUMIF('P&amp;L1'!$B$15:$B$523,$D20,'P&amp;L1'!AA$15:AA$523)</f>
        <v>0</v>
      </c>
      <c r="AB20" s="476">
        <f>SUMIF('P&amp;L1'!$B$15:$B$523,$D20,'P&amp;L1'!AB$15:AB$523)</f>
        <v>0</v>
      </c>
      <c r="AC20" s="355">
        <f>SUMIF('P&amp;L1'!$B$15:$B$523,$D20,'P&amp;L1'!AC$15:AC$523)</f>
        <v>0</v>
      </c>
      <c r="AE20" s="357">
        <f>SUMIF('P&amp;L1'!$B$15:$B$523,$D20,'P&amp;L1'!AE$15:AE$523)</f>
        <v>0</v>
      </c>
      <c r="AG20" s="357">
        <f>SUMIF('P&amp;L1'!$B$15:$B$523,$D20,'P&amp;L1'!AG$15:AG$523)</f>
        <v>0</v>
      </c>
      <c r="AI20" s="357">
        <f>SUMIF('P&amp;L1'!$B$15:$B$523,$D20,'P&amp;L1'!AI$15:AI$523)</f>
        <v>0</v>
      </c>
    </row>
    <row r="21" spans="4:35" outlineLevel="1" x14ac:dyDescent="0.25">
      <c r="D21" s="139" t="str">
        <f>'Line Items'!D2411</f>
        <v>Other Operating Costs</v>
      </c>
      <c r="E21" s="102"/>
      <c r="F21" s="140" t="str">
        <f>INDEX('P&amp;L1'!F$15:F$523,MATCH($D21,'P&amp;L1'!$B$15:$B$523,0))</f>
        <v>£000</v>
      </c>
      <c r="G21" s="103">
        <f>SUMIF('P&amp;L1'!$B$15:$B$523,$D21,'P&amp;L1'!G$15:G$523)</f>
        <v>0</v>
      </c>
      <c r="H21" s="103">
        <f>SUMIF('P&amp;L1'!$B$15:$B$523,$D21,'P&amp;L1'!H$15:H$523)</f>
        <v>0</v>
      </c>
      <c r="I21" s="103">
        <f>SUMIF('P&amp;L1'!$B$15:$B$523,$D21,'P&amp;L1'!I$15:I$523)</f>
        <v>0</v>
      </c>
      <c r="J21" s="103">
        <f>SUMIF('P&amp;L1'!$B$15:$B$523,$D21,'P&amp;L1'!J$15:J$523)</f>
        <v>0</v>
      </c>
      <c r="K21" s="103">
        <f>SUMIF('P&amp;L1'!$B$15:$B$523,$D21,'P&amp;L1'!K$15:K$523)</f>
        <v>0</v>
      </c>
      <c r="L21" s="103">
        <f>SUMIF('P&amp;L1'!$B$15:$B$523,$D21,'P&amp;L1'!L$15:L$523)</f>
        <v>0</v>
      </c>
      <c r="M21" s="103">
        <f>SUMIF('P&amp;L1'!$B$15:$B$523,$D21,'P&amp;L1'!M$15:M$523)</f>
        <v>0</v>
      </c>
      <c r="N21" s="610">
        <f>SUMIF('P&amp;L1'!$B$15:$B$523,$D21,'P&amp;L1'!N$15:N$523)</f>
        <v>0</v>
      </c>
      <c r="O21" s="103">
        <f>SUMIF('P&amp;L1'!$B$15:$B$523,$D21,'P&amp;L1'!O$15:O$523)</f>
        <v>0</v>
      </c>
      <c r="P21" s="103">
        <f>SUMIF('P&amp;L1'!$B$15:$B$523,$D21,'P&amp;L1'!P$15:P$523)</f>
        <v>0</v>
      </c>
      <c r="Q21" s="103">
        <f>SUMIF('P&amp;L1'!$B$15:$B$523,$D21,'P&amp;L1'!Q$15:Q$523)</f>
        <v>0</v>
      </c>
      <c r="R21" s="103">
        <f>SUMIF('P&amp;L1'!$B$15:$B$523,$D21,'P&amp;L1'!R$15:R$523)</f>
        <v>0</v>
      </c>
      <c r="S21" s="103">
        <f>SUMIF('P&amp;L1'!$B$15:$B$523,$D21,'P&amp;L1'!S$15:S$523)</f>
        <v>0</v>
      </c>
      <c r="T21" s="103">
        <f>SUMIF('P&amp;L1'!$B$15:$B$523,$D21,'P&amp;L1'!T$15:T$523)</f>
        <v>0</v>
      </c>
      <c r="U21" s="103">
        <f>SUMIF('P&amp;L1'!$B$15:$B$523,$D21,'P&amp;L1'!U$15:U$523)</f>
        <v>0</v>
      </c>
      <c r="V21" s="103">
        <f>SUMIF('P&amp;L1'!$B$15:$B$523,$D21,'P&amp;L1'!V$15:V$523)</f>
        <v>0</v>
      </c>
      <c r="W21" s="103">
        <f>SUMIF('P&amp;L1'!$B$15:$B$523,$D21,'P&amp;L1'!W$15:W$523)</f>
        <v>0</v>
      </c>
      <c r="X21" s="103">
        <f>SUMIF('P&amp;L1'!$B$15:$B$523,$D21,'P&amp;L1'!X$15:X$523)</f>
        <v>0</v>
      </c>
      <c r="Y21" s="103">
        <f>SUMIF('P&amp;L1'!$B$15:$B$523,$D21,'P&amp;L1'!Y$15:Y$523)</f>
        <v>0</v>
      </c>
      <c r="Z21" s="103">
        <f>SUMIF('P&amp;L1'!$B$15:$B$523,$D21,'P&amp;L1'!Z$15:Z$523)</f>
        <v>0</v>
      </c>
      <c r="AA21" s="103">
        <f>SUMIF('P&amp;L1'!$B$15:$B$523,$D21,'P&amp;L1'!AA$15:AA$523)</f>
        <v>0</v>
      </c>
      <c r="AB21" s="103">
        <f>SUMIF('P&amp;L1'!$B$15:$B$523,$D21,'P&amp;L1'!AB$15:AB$523)</f>
        <v>0</v>
      </c>
      <c r="AC21" s="104">
        <f>SUMIF('P&amp;L1'!$B$15:$B$523,$D21,'P&amp;L1'!AC$15:AC$523)</f>
        <v>0</v>
      </c>
      <c r="AE21" s="105">
        <f>SUMIF('P&amp;L1'!$B$15:$B$523,$D21,'P&amp;L1'!AE$15:AE$523)</f>
        <v>0</v>
      </c>
      <c r="AG21" s="105">
        <f>SUMIF('P&amp;L1'!$B$15:$B$523,$D21,'P&amp;L1'!AG$15:AG$523)</f>
        <v>0</v>
      </c>
      <c r="AI21" s="105">
        <f>SUMIF('P&amp;L1'!$B$15:$B$523,$D21,'P&amp;L1'!AI$15:AI$523)</f>
        <v>0</v>
      </c>
    </row>
    <row r="22" spans="4:35" outlineLevel="1" x14ac:dyDescent="0.25">
      <c r="D22" s="139" t="str">
        <f>'Line Items'!D2412</f>
        <v>Rolling Stock Charges</v>
      </c>
      <c r="E22" s="102"/>
      <c r="F22" s="140" t="str">
        <f>INDEX('P&amp;L1'!F$15:F$523,MATCH($D22,'P&amp;L1'!$B$15:$B$523,0))</f>
        <v>£000</v>
      </c>
      <c r="G22" s="103">
        <f>SUMIF('P&amp;L1'!$B$15:$B$523,$D22,'P&amp;L1'!G$15:G$523)</f>
        <v>0</v>
      </c>
      <c r="H22" s="103">
        <f>SUMIF('P&amp;L1'!$B$15:$B$523,$D22,'P&amp;L1'!H$15:H$523)</f>
        <v>0</v>
      </c>
      <c r="I22" s="103">
        <f>SUMIF('P&amp;L1'!$B$15:$B$523,$D22,'P&amp;L1'!I$15:I$523)</f>
        <v>0</v>
      </c>
      <c r="J22" s="103">
        <f>SUMIF('P&amp;L1'!$B$15:$B$523,$D22,'P&amp;L1'!J$15:J$523)</f>
        <v>0</v>
      </c>
      <c r="K22" s="103">
        <f>SUMIF('P&amp;L1'!$B$15:$B$523,$D22,'P&amp;L1'!K$15:K$523)</f>
        <v>0</v>
      </c>
      <c r="L22" s="103">
        <f>SUMIF('P&amp;L1'!$B$15:$B$523,$D22,'P&amp;L1'!L$15:L$523)</f>
        <v>0</v>
      </c>
      <c r="M22" s="103">
        <f>SUMIF('P&amp;L1'!$B$15:$B$523,$D22,'P&amp;L1'!M$15:M$523)</f>
        <v>0</v>
      </c>
      <c r="N22" s="610">
        <f>SUMIF('P&amp;L1'!$B$15:$B$523,$D22,'P&amp;L1'!N$15:N$523)</f>
        <v>0</v>
      </c>
      <c r="O22" s="103">
        <f>SUMIF('P&amp;L1'!$B$15:$B$523,$D22,'P&amp;L1'!O$15:O$523)</f>
        <v>0</v>
      </c>
      <c r="P22" s="103">
        <f>SUMIF('P&amp;L1'!$B$15:$B$523,$D22,'P&amp;L1'!P$15:P$523)</f>
        <v>0</v>
      </c>
      <c r="Q22" s="103">
        <f>SUMIF('P&amp;L1'!$B$15:$B$523,$D22,'P&amp;L1'!Q$15:Q$523)</f>
        <v>0</v>
      </c>
      <c r="R22" s="103">
        <f>SUMIF('P&amp;L1'!$B$15:$B$523,$D22,'P&amp;L1'!R$15:R$523)</f>
        <v>0</v>
      </c>
      <c r="S22" s="103">
        <f>SUMIF('P&amp;L1'!$B$15:$B$523,$D22,'P&amp;L1'!S$15:S$523)</f>
        <v>0</v>
      </c>
      <c r="T22" s="103">
        <f>SUMIF('P&amp;L1'!$B$15:$B$523,$D22,'P&amp;L1'!T$15:T$523)</f>
        <v>0</v>
      </c>
      <c r="U22" s="103">
        <f>SUMIF('P&amp;L1'!$B$15:$B$523,$D22,'P&amp;L1'!U$15:U$523)</f>
        <v>0</v>
      </c>
      <c r="V22" s="103">
        <f>SUMIF('P&amp;L1'!$B$15:$B$523,$D22,'P&amp;L1'!V$15:V$523)</f>
        <v>0</v>
      </c>
      <c r="W22" s="103">
        <f>SUMIF('P&amp;L1'!$B$15:$B$523,$D22,'P&amp;L1'!W$15:W$523)</f>
        <v>0</v>
      </c>
      <c r="X22" s="103">
        <f>SUMIF('P&amp;L1'!$B$15:$B$523,$D22,'P&amp;L1'!X$15:X$523)</f>
        <v>0</v>
      </c>
      <c r="Y22" s="103">
        <f>SUMIF('P&amp;L1'!$B$15:$B$523,$D22,'P&amp;L1'!Y$15:Y$523)</f>
        <v>0</v>
      </c>
      <c r="Z22" s="103">
        <f>SUMIF('P&amp;L1'!$B$15:$B$523,$D22,'P&amp;L1'!Z$15:Z$523)</f>
        <v>0</v>
      </c>
      <c r="AA22" s="103">
        <f>SUMIF('P&amp;L1'!$B$15:$B$523,$D22,'P&amp;L1'!AA$15:AA$523)</f>
        <v>0</v>
      </c>
      <c r="AB22" s="103">
        <f>SUMIF('P&amp;L1'!$B$15:$B$523,$D22,'P&amp;L1'!AB$15:AB$523)</f>
        <v>0</v>
      </c>
      <c r="AC22" s="104">
        <f>SUMIF('P&amp;L1'!$B$15:$B$523,$D22,'P&amp;L1'!AC$15:AC$523)</f>
        <v>0</v>
      </c>
      <c r="AE22" s="105">
        <f>SUMIF('P&amp;L1'!$B$15:$B$523,$D22,'P&amp;L1'!AE$15:AE$523)</f>
        <v>0</v>
      </c>
      <c r="AG22" s="105">
        <f>SUMIF('P&amp;L1'!$B$15:$B$523,$D22,'P&amp;L1'!AG$15:AG$523)</f>
        <v>0</v>
      </c>
      <c r="AI22" s="105">
        <f>SUMIF('P&amp;L1'!$B$15:$B$523,$D22,'P&amp;L1'!AI$15:AI$523)</f>
        <v>0</v>
      </c>
    </row>
    <row r="23" spans="4:35" outlineLevel="1" x14ac:dyDescent="0.25">
      <c r="D23" s="139" t="str">
        <f>'Line Items'!D2413</f>
        <v>Infrastructure Charges</v>
      </c>
      <c r="E23" s="102"/>
      <c r="F23" s="140" t="str">
        <f>INDEX('P&amp;L1'!F$15:F$523,MATCH($D23,'P&amp;L1'!$B$15:$B$523,0))</f>
        <v>£000</v>
      </c>
      <c r="G23" s="103">
        <f>SUMIF('P&amp;L1'!$B$15:$B$523,$D23,'P&amp;L1'!G$15:G$523)</f>
        <v>0</v>
      </c>
      <c r="H23" s="103">
        <f>SUMIF('P&amp;L1'!$B$15:$B$523,$D23,'P&amp;L1'!H$15:H$523)</f>
        <v>0</v>
      </c>
      <c r="I23" s="103">
        <f>SUMIF('P&amp;L1'!$B$15:$B$523,$D23,'P&amp;L1'!I$15:I$523)</f>
        <v>0</v>
      </c>
      <c r="J23" s="103">
        <f>SUMIF('P&amp;L1'!$B$15:$B$523,$D23,'P&amp;L1'!J$15:J$523)</f>
        <v>0</v>
      </c>
      <c r="K23" s="103">
        <f>SUMIF('P&amp;L1'!$B$15:$B$523,$D23,'P&amp;L1'!K$15:K$523)</f>
        <v>0</v>
      </c>
      <c r="L23" s="103">
        <f>SUMIF('P&amp;L1'!$B$15:$B$523,$D23,'P&amp;L1'!L$15:L$523)</f>
        <v>0</v>
      </c>
      <c r="M23" s="103">
        <f>SUMIF('P&amp;L1'!$B$15:$B$523,$D23,'P&amp;L1'!M$15:M$523)</f>
        <v>0</v>
      </c>
      <c r="N23" s="610">
        <f>SUMIF('P&amp;L1'!$B$15:$B$523,$D23,'P&amp;L1'!N$15:N$523)</f>
        <v>0</v>
      </c>
      <c r="O23" s="103">
        <f>SUMIF('P&amp;L1'!$B$15:$B$523,$D23,'P&amp;L1'!O$15:O$523)</f>
        <v>0</v>
      </c>
      <c r="P23" s="103">
        <f>SUMIF('P&amp;L1'!$B$15:$B$523,$D23,'P&amp;L1'!P$15:P$523)</f>
        <v>0</v>
      </c>
      <c r="Q23" s="103">
        <f>SUMIF('P&amp;L1'!$B$15:$B$523,$D23,'P&amp;L1'!Q$15:Q$523)</f>
        <v>0</v>
      </c>
      <c r="R23" s="103">
        <f>SUMIF('P&amp;L1'!$B$15:$B$523,$D23,'P&amp;L1'!R$15:R$523)</f>
        <v>0</v>
      </c>
      <c r="S23" s="103">
        <f>SUMIF('P&amp;L1'!$B$15:$B$523,$D23,'P&amp;L1'!S$15:S$523)</f>
        <v>0</v>
      </c>
      <c r="T23" s="103">
        <f>SUMIF('P&amp;L1'!$B$15:$B$523,$D23,'P&amp;L1'!T$15:T$523)</f>
        <v>0</v>
      </c>
      <c r="U23" s="103">
        <f>SUMIF('P&amp;L1'!$B$15:$B$523,$D23,'P&amp;L1'!U$15:U$523)</f>
        <v>0</v>
      </c>
      <c r="V23" s="103">
        <f>SUMIF('P&amp;L1'!$B$15:$B$523,$D23,'P&amp;L1'!V$15:V$523)</f>
        <v>0</v>
      </c>
      <c r="W23" s="103">
        <f>SUMIF('P&amp;L1'!$B$15:$B$523,$D23,'P&amp;L1'!W$15:W$523)</f>
        <v>0</v>
      </c>
      <c r="X23" s="103">
        <f>SUMIF('P&amp;L1'!$B$15:$B$523,$D23,'P&amp;L1'!X$15:X$523)</f>
        <v>0</v>
      </c>
      <c r="Y23" s="103">
        <f>SUMIF('P&amp;L1'!$B$15:$B$523,$D23,'P&amp;L1'!Y$15:Y$523)</f>
        <v>0</v>
      </c>
      <c r="Z23" s="103">
        <f>SUMIF('P&amp;L1'!$B$15:$B$523,$D23,'P&amp;L1'!Z$15:Z$523)</f>
        <v>0</v>
      </c>
      <c r="AA23" s="103">
        <f>SUMIF('P&amp;L1'!$B$15:$B$523,$D23,'P&amp;L1'!AA$15:AA$523)</f>
        <v>0</v>
      </c>
      <c r="AB23" s="103">
        <f>SUMIF('P&amp;L1'!$B$15:$B$523,$D23,'P&amp;L1'!AB$15:AB$523)</f>
        <v>0</v>
      </c>
      <c r="AC23" s="104">
        <f>SUMIF('P&amp;L1'!$B$15:$B$523,$D23,'P&amp;L1'!AC$15:AC$523)</f>
        <v>0</v>
      </c>
      <c r="AE23" s="105">
        <f>SUMIF('P&amp;L1'!$B$15:$B$523,$D23,'P&amp;L1'!AE$15:AE$523)</f>
        <v>0</v>
      </c>
      <c r="AG23" s="105">
        <f>SUMIF('P&amp;L1'!$B$15:$B$523,$D23,'P&amp;L1'!AG$15:AG$523)</f>
        <v>0</v>
      </c>
      <c r="AI23" s="105">
        <f>SUMIF('P&amp;L1'!$B$15:$B$523,$D23,'P&amp;L1'!AI$15:AI$523)</f>
        <v>0</v>
      </c>
    </row>
    <row r="24" spans="4:35" outlineLevel="1" x14ac:dyDescent="0.25">
      <c r="D24" s="111" t="str">
        <f>'Line Items'!D2414</f>
        <v>Performance Regimes</v>
      </c>
      <c r="E24" s="287"/>
      <c r="F24" s="150" t="str">
        <f>INDEX('P&amp;L1'!F$15:F$523,MATCH($D24,'P&amp;L1'!$B$15:$B$523,0))</f>
        <v>£000</v>
      </c>
      <c r="G24" s="113">
        <f>SUMIF('P&amp;L1'!$B$15:$B$523,$D24,'P&amp;L1'!G$15:G$523)</f>
        <v>0</v>
      </c>
      <c r="H24" s="113">
        <f>SUMIF('P&amp;L1'!$B$15:$B$523,$D24,'P&amp;L1'!H$15:H$523)</f>
        <v>0</v>
      </c>
      <c r="I24" s="113">
        <f>SUMIF('P&amp;L1'!$B$15:$B$523,$D24,'P&amp;L1'!I$15:I$523)</f>
        <v>0</v>
      </c>
      <c r="J24" s="113">
        <f>SUMIF('P&amp;L1'!$B$15:$B$523,$D24,'P&amp;L1'!J$15:J$523)</f>
        <v>0</v>
      </c>
      <c r="K24" s="113">
        <f>SUMIF('P&amp;L1'!$B$15:$B$523,$D24,'P&amp;L1'!K$15:K$523)</f>
        <v>0</v>
      </c>
      <c r="L24" s="113">
        <f>SUMIF('P&amp;L1'!$B$15:$B$523,$D24,'P&amp;L1'!L$15:L$523)</f>
        <v>0</v>
      </c>
      <c r="M24" s="113">
        <f>SUMIF('P&amp;L1'!$B$15:$B$523,$D24,'P&amp;L1'!M$15:M$523)</f>
        <v>0</v>
      </c>
      <c r="N24" s="628">
        <f>SUMIF('P&amp;L1'!$B$15:$B$523,$D24,'P&amp;L1'!N$15:N$523)</f>
        <v>0</v>
      </c>
      <c r="O24" s="113">
        <f>SUMIF('P&amp;L1'!$B$15:$B$523,$D24,'P&amp;L1'!O$15:O$523)</f>
        <v>0</v>
      </c>
      <c r="P24" s="113">
        <f>SUMIF('P&amp;L1'!$B$15:$B$523,$D24,'P&amp;L1'!P$15:P$523)</f>
        <v>0</v>
      </c>
      <c r="Q24" s="113">
        <f>SUMIF('P&amp;L1'!$B$15:$B$523,$D24,'P&amp;L1'!Q$15:Q$523)</f>
        <v>0</v>
      </c>
      <c r="R24" s="113">
        <f>SUMIF('P&amp;L1'!$B$15:$B$523,$D24,'P&amp;L1'!R$15:R$523)</f>
        <v>0</v>
      </c>
      <c r="S24" s="113">
        <f>SUMIF('P&amp;L1'!$B$15:$B$523,$D24,'P&amp;L1'!S$15:S$523)</f>
        <v>0</v>
      </c>
      <c r="T24" s="113">
        <f>SUMIF('P&amp;L1'!$B$15:$B$523,$D24,'P&amp;L1'!T$15:T$523)</f>
        <v>0</v>
      </c>
      <c r="U24" s="113">
        <f>SUMIF('P&amp;L1'!$B$15:$B$523,$D24,'P&amp;L1'!U$15:U$523)</f>
        <v>0</v>
      </c>
      <c r="V24" s="113">
        <f>SUMIF('P&amp;L1'!$B$15:$B$523,$D24,'P&amp;L1'!V$15:V$523)</f>
        <v>0</v>
      </c>
      <c r="W24" s="113">
        <f>SUMIF('P&amp;L1'!$B$15:$B$523,$D24,'P&amp;L1'!W$15:W$523)</f>
        <v>0</v>
      </c>
      <c r="X24" s="113">
        <f>SUMIF('P&amp;L1'!$B$15:$B$523,$D24,'P&amp;L1'!X$15:X$523)</f>
        <v>0</v>
      </c>
      <c r="Y24" s="113">
        <f>SUMIF('P&amp;L1'!$B$15:$B$523,$D24,'P&amp;L1'!Y$15:Y$523)</f>
        <v>0</v>
      </c>
      <c r="Z24" s="113">
        <f>SUMIF('P&amp;L1'!$B$15:$B$523,$D24,'P&amp;L1'!Z$15:Z$523)</f>
        <v>0</v>
      </c>
      <c r="AA24" s="113">
        <f>SUMIF('P&amp;L1'!$B$15:$B$523,$D24,'P&amp;L1'!AA$15:AA$523)</f>
        <v>0</v>
      </c>
      <c r="AB24" s="113">
        <f>SUMIF('P&amp;L1'!$B$15:$B$523,$D24,'P&amp;L1'!AB$15:AB$523)</f>
        <v>0</v>
      </c>
      <c r="AC24" s="114">
        <f>SUMIF('P&amp;L1'!$B$15:$B$523,$D24,'P&amp;L1'!AC$15:AC$523)</f>
        <v>0</v>
      </c>
      <c r="AE24" s="115">
        <f>SUMIF('P&amp;L1'!$B$15:$B$523,$D24,'P&amp;L1'!AE$15:AE$523)</f>
        <v>0</v>
      </c>
      <c r="AG24" s="115">
        <f>SUMIF('P&amp;L1'!$B$15:$B$523,$D24,'P&amp;L1'!AG$15:AG$523)</f>
        <v>0</v>
      </c>
      <c r="AI24" s="115">
        <f>SUMIF('P&amp;L1'!$B$15:$B$523,$D24,'P&amp;L1'!AI$15:AI$523)</f>
        <v>0</v>
      </c>
    </row>
    <row r="25" spans="4:35" outlineLevel="1" x14ac:dyDescent="0.25">
      <c r="I25" s="629"/>
      <c r="Z25" s="629"/>
    </row>
    <row r="26" spans="4:35" ht="13.8" outlineLevel="1" thickBot="1" x14ac:dyDescent="0.3">
      <c r="D26" s="582" t="str">
        <f>'Line Items'!D2472</f>
        <v>Total Costs</v>
      </c>
      <c r="E26" s="583"/>
      <c r="F26" s="584" t="str">
        <f>F24</f>
        <v>£000</v>
      </c>
      <c r="G26" s="585">
        <f t="shared" ref="G26:AB26" si="1">SUM(G20:G24)</f>
        <v>0</v>
      </c>
      <c r="H26" s="585">
        <f t="shared" si="1"/>
        <v>0</v>
      </c>
      <c r="I26" s="585">
        <f t="shared" si="1"/>
        <v>0</v>
      </c>
      <c r="J26" s="585">
        <f t="shared" si="1"/>
        <v>0</v>
      </c>
      <c r="K26" s="585">
        <f t="shared" si="1"/>
        <v>0</v>
      </c>
      <c r="L26" s="585">
        <f t="shared" si="1"/>
        <v>0</v>
      </c>
      <c r="M26" s="585">
        <f t="shared" si="1"/>
        <v>0</v>
      </c>
      <c r="N26" s="585">
        <f t="shared" si="1"/>
        <v>0</v>
      </c>
      <c r="O26" s="585">
        <f t="shared" si="1"/>
        <v>0</v>
      </c>
      <c r="P26" s="585">
        <f t="shared" si="1"/>
        <v>0</v>
      </c>
      <c r="Q26" s="585">
        <f t="shared" si="1"/>
        <v>0</v>
      </c>
      <c r="R26" s="585">
        <f t="shared" si="1"/>
        <v>0</v>
      </c>
      <c r="S26" s="585">
        <f t="shared" si="1"/>
        <v>0</v>
      </c>
      <c r="T26" s="585">
        <f t="shared" si="1"/>
        <v>0</v>
      </c>
      <c r="U26" s="585">
        <f t="shared" si="1"/>
        <v>0</v>
      </c>
      <c r="V26" s="585">
        <f t="shared" si="1"/>
        <v>0</v>
      </c>
      <c r="W26" s="585">
        <f t="shared" si="1"/>
        <v>0</v>
      </c>
      <c r="X26" s="585">
        <f t="shared" si="1"/>
        <v>0</v>
      </c>
      <c r="Y26" s="585">
        <f t="shared" si="1"/>
        <v>0</v>
      </c>
      <c r="Z26" s="585">
        <f t="shared" si="1"/>
        <v>0</v>
      </c>
      <c r="AA26" s="585">
        <f t="shared" si="1"/>
        <v>0</v>
      </c>
      <c r="AB26" s="585">
        <f t="shared" si="1"/>
        <v>0</v>
      </c>
      <c r="AC26" s="586">
        <f>SUM(AC20:AC24)</f>
        <v>0</v>
      </c>
      <c r="AE26" s="595">
        <f>SUM(AE20:AE24)</f>
        <v>0</v>
      </c>
      <c r="AG26" s="595">
        <f>SUM(AG20:AG24)</f>
        <v>0</v>
      </c>
      <c r="AI26" s="595">
        <f>SUM(AI20:AI24)</f>
        <v>0</v>
      </c>
    </row>
    <row r="27" spans="4:35" ht="13.8" outlineLevel="1" thickTop="1" x14ac:dyDescent="0.25">
      <c r="I27" s="629"/>
    </row>
    <row r="28" spans="4:35" ht="13.8" outlineLevel="1" thickBot="1" x14ac:dyDescent="0.3">
      <c r="D28" s="582" t="str">
        <f>'Line Items'!D2473</f>
        <v>Operating Profit / (Loss) Before Exceptionals &amp; Contingencies</v>
      </c>
      <c r="E28" s="583"/>
      <c r="F28" s="584" t="str">
        <f>F26</f>
        <v>£000</v>
      </c>
      <c r="G28" s="585">
        <f t="shared" ref="G28:AC28" si="2">SUM(G18,G26)</f>
        <v>0</v>
      </c>
      <c r="H28" s="585">
        <f t="shared" si="2"/>
        <v>0</v>
      </c>
      <c r="I28" s="585">
        <f>SUM(I18,I26)</f>
        <v>0</v>
      </c>
      <c r="J28" s="585">
        <f t="shared" si="2"/>
        <v>0</v>
      </c>
      <c r="K28" s="585">
        <f t="shared" si="2"/>
        <v>0</v>
      </c>
      <c r="L28" s="585">
        <f t="shared" si="2"/>
        <v>0</v>
      </c>
      <c r="M28" s="585">
        <f t="shared" si="2"/>
        <v>0</v>
      </c>
      <c r="N28" s="585">
        <f t="shared" si="2"/>
        <v>0</v>
      </c>
      <c r="O28" s="585">
        <f t="shared" si="2"/>
        <v>0</v>
      </c>
      <c r="P28" s="585">
        <f t="shared" si="2"/>
        <v>0</v>
      </c>
      <c r="Q28" s="585">
        <f t="shared" si="2"/>
        <v>0</v>
      </c>
      <c r="R28" s="585">
        <f t="shared" si="2"/>
        <v>0</v>
      </c>
      <c r="S28" s="585">
        <f t="shared" si="2"/>
        <v>0</v>
      </c>
      <c r="T28" s="585">
        <f t="shared" si="2"/>
        <v>0</v>
      </c>
      <c r="U28" s="585">
        <f t="shared" si="2"/>
        <v>0</v>
      </c>
      <c r="V28" s="585">
        <f t="shared" si="2"/>
        <v>0</v>
      </c>
      <c r="W28" s="585">
        <f t="shared" si="2"/>
        <v>0</v>
      </c>
      <c r="X28" s="585">
        <f t="shared" si="2"/>
        <v>0</v>
      </c>
      <c r="Y28" s="585">
        <f t="shared" si="2"/>
        <v>0</v>
      </c>
      <c r="Z28" s="585">
        <f t="shared" si="2"/>
        <v>0</v>
      </c>
      <c r="AA28" s="585">
        <f t="shared" si="2"/>
        <v>0</v>
      </c>
      <c r="AB28" s="585">
        <f t="shared" si="2"/>
        <v>0</v>
      </c>
      <c r="AC28" s="586">
        <f t="shared" si="2"/>
        <v>0</v>
      </c>
      <c r="AE28" s="595">
        <f>SUM(AE18,AE26)</f>
        <v>0</v>
      </c>
      <c r="AG28" s="595">
        <f>SUM(AG18,AG26)</f>
        <v>0</v>
      </c>
      <c r="AI28" s="595">
        <f>SUM(AI18,AI26)</f>
        <v>0</v>
      </c>
    </row>
    <row r="29" spans="4:35" ht="13.8" outlineLevel="1" thickTop="1" x14ac:dyDescent="0.25"/>
    <row r="30" spans="4:35" outlineLevel="1" x14ac:dyDescent="0.25">
      <c r="D30" s="345" t="str">
        <f>'Line Items'!D2474</f>
        <v>Exceptionals</v>
      </c>
      <c r="E30" s="467"/>
      <c r="F30" s="475" t="str">
        <f>INDEX('P&amp;L1'!F$15:F$523,MATCH($D30,'P&amp;L1'!$B$15:$B$523,0))</f>
        <v>£000</v>
      </c>
      <c r="G30" s="476">
        <f>SUMIF('P&amp;L1'!$B$15:$B$523,$D30,'P&amp;L1'!G$15:G$523)</f>
        <v>0</v>
      </c>
      <c r="H30" s="476">
        <f>SUMIF('P&amp;L1'!$B$15:$B$523,$D30,'P&amp;L1'!H$15:H$523)</f>
        <v>0</v>
      </c>
      <c r="I30" s="476">
        <f>SUMIF('P&amp;L1'!$B$15:$B$523,$D30,'P&amp;L1'!I$15:I$523)</f>
        <v>0</v>
      </c>
      <c r="J30" s="476">
        <f>SUMIF('P&amp;L1'!$B$15:$B$523,$D30,'P&amp;L1'!J$15:J$523)</f>
        <v>0</v>
      </c>
      <c r="K30" s="476">
        <f>SUMIF('P&amp;L1'!$B$15:$B$523,$D30,'P&amp;L1'!K$15:K$523)</f>
        <v>0</v>
      </c>
      <c r="L30" s="476">
        <f>SUMIF('P&amp;L1'!$B$15:$B$523,$D30,'P&amp;L1'!L$15:L$523)</f>
        <v>0</v>
      </c>
      <c r="M30" s="476">
        <f>SUMIF('P&amp;L1'!$B$15:$B$523,$D30,'P&amp;L1'!M$15:M$523)</f>
        <v>0</v>
      </c>
      <c r="N30" s="476">
        <f>SUMIF('P&amp;L1'!$B$15:$B$523,$D30,'P&amp;L1'!N$15:N$523)</f>
        <v>0</v>
      </c>
      <c r="O30" s="476">
        <f>SUMIF('P&amp;L1'!$B$15:$B$523,$D30,'P&amp;L1'!O$15:O$523)</f>
        <v>0</v>
      </c>
      <c r="P30" s="476">
        <f>SUMIF('P&amp;L1'!$B$15:$B$523,$D30,'P&amp;L1'!P$15:P$523)</f>
        <v>0</v>
      </c>
      <c r="Q30" s="476">
        <f>SUMIF('P&amp;L1'!$B$15:$B$523,$D30,'P&amp;L1'!Q$15:Q$523)</f>
        <v>0</v>
      </c>
      <c r="R30" s="476">
        <f>SUMIF('P&amp;L1'!$B$15:$B$523,$D30,'P&amp;L1'!R$15:R$523)</f>
        <v>0</v>
      </c>
      <c r="S30" s="476">
        <f>SUMIF('P&amp;L1'!$B$15:$B$523,$D30,'P&amp;L1'!S$15:S$523)</f>
        <v>0</v>
      </c>
      <c r="T30" s="476">
        <f>SUMIF('P&amp;L1'!$B$15:$B$523,$D30,'P&amp;L1'!T$15:T$523)</f>
        <v>0</v>
      </c>
      <c r="U30" s="476">
        <f>SUMIF('P&amp;L1'!$B$15:$B$523,$D30,'P&amp;L1'!U$15:U$523)</f>
        <v>0</v>
      </c>
      <c r="V30" s="476">
        <f>SUMIF('P&amp;L1'!$B$15:$B$523,$D30,'P&amp;L1'!V$15:V$523)</f>
        <v>0</v>
      </c>
      <c r="W30" s="476">
        <f>SUMIF('P&amp;L1'!$B$15:$B$523,$D30,'P&amp;L1'!W$15:W$523)</f>
        <v>0</v>
      </c>
      <c r="X30" s="476">
        <f>SUMIF('P&amp;L1'!$B$15:$B$523,$D30,'P&amp;L1'!X$15:X$523)</f>
        <v>0</v>
      </c>
      <c r="Y30" s="476">
        <f>SUMIF('P&amp;L1'!$B$15:$B$523,$D30,'P&amp;L1'!Y$15:Y$523)</f>
        <v>0</v>
      </c>
      <c r="Z30" s="476">
        <f>SUMIF('P&amp;L1'!$B$15:$B$523,$D30,'P&amp;L1'!Z$15:Z$523)</f>
        <v>0</v>
      </c>
      <c r="AA30" s="476">
        <f>SUMIF('P&amp;L1'!$B$15:$B$523,$D30,'P&amp;L1'!AA$15:AA$523)</f>
        <v>0</v>
      </c>
      <c r="AB30" s="476">
        <f>SUMIF('P&amp;L1'!$B$15:$B$523,$D30,'P&amp;L1'!AB$15:AB$523)</f>
        <v>0</v>
      </c>
      <c r="AC30" s="355">
        <f>SUMIF('P&amp;L1'!$B$15:$B$523,$D30,'P&amp;L1'!AC$15:AC$523)</f>
        <v>0</v>
      </c>
      <c r="AE30" s="357">
        <f>SUMIF('P&amp;L1'!$B$15:$B$523,$D30,'P&amp;L1'!AE$15:AE$523)</f>
        <v>0</v>
      </c>
      <c r="AG30" s="357">
        <f>SUMIF('P&amp;L1'!$B$15:$B$523,$D30,'P&amp;L1'!AG$15:AG$523)</f>
        <v>0</v>
      </c>
      <c r="AI30" s="357">
        <f>SUMIF('P&amp;L1'!$B$15:$B$523,$D30,'P&amp;L1'!AI$15:AI$523)</f>
        <v>0</v>
      </c>
    </row>
    <row r="31" spans="4:35" outlineLevel="1" x14ac:dyDescent="0.25">
      <c r="D31" s="111" t="str">
        <f>'Line Items'!D2475</f>
        <v>Contingencies</v>
      </c>
      <c r="E31" s="287"/>
      <c r="F31" s="150" t="str">
        <f>INDEX('P&amp;L1'!F$15:F$523,MATCH($D31,'P&amp;L1'!$B$15:$B$523,0))</f>
        <v>£000</v>
      </c>
      <c r="G31" s="113">
        <f>SUMIF('P&amp;L1'!$B$15:$B$523,$D31,'P&amp;L1'!G$15:G$523)</f>
        <v>0</v>
      </c>
      <c r="H31" s="113">
        <f>SUMIF('P&amp;L1'!$B$15:$B$523,$D31,'P&amp;L1'!H$15:H$523)</f>
        <v>0</v>
      </c>
      <c r="I31" s="113">
        <f>SUMIF('P&amp;L1'!$B$15:$B$523,$D31,'P&amp;L1'!I$15:I$523)</f>
        <v>0</v>
      </c>
      <c r="J31" s="113">
        <f>SUMIF('P&amp;L1'!$B$15:$B$523,$D31,'P&amp;L1'!J$15:J$523)</f>
        <v>0</v>
      </c>
      <c r="K31" s="113">
        <f>SUMIF('P&amp;L1'!$B$15:$B$523,$D31,'P&amp;L1'!K$15:K$523)</f>
        <v>0</v>
      </c>
      <c r="L31" s="113">
        <f>SUMIF('P&amp;L1'!$B$15:$B$523,$D31,'P&amp;L1'!L$15:L$523)</f>
        <v>0</v>
      </c>
      <c r="M31" s="113">
        <f>SUMIF('P&amp;L1'!$B$15:$B$523,$D31,'P&amp;L1'!M$15:M$523)</f>
        <v>0</v>
      </c>
      <c r="N31" s="113">
        <f>SUMIF('P&amp;L1'!$B$15:$B$523,$D31,'P&amp;L1'!N$15:N$523)</f>
        <v>0</v>
      </c>
      <c r="O31" s="113">
        <f>SUMIF('P&amp;L1'!$B$15:$B$523,$D31,'P&amp;L1'!O$15:O$523)</f>
        <v>0</v>
      </c>
      <c r="P31" s="113">
        <f>SUMIF('P&amp;L1'!$B$15:$B$523,$D31,'P&amp;L1'!P$15:P$523)</f>
        <v>0</v>
      </c>
      <c r="Q31" s="113">
        <f>SUMIF('P&amp;L1'!$B$15:$B$523,$D31,'P&amp;L1'!Q$15:Q$523)</f>
        <v>0</v>
      </c>
      <c r="R31" s="113">
        <f>SUMIF('P&amp;L1'!$B$15:$B$523,$D31,'P&amp;L1'!R$15:R$523)</f>
        <v>0</v>
      </c>
      <c r="S31" s="113">
        <f>SUMIF('P&amp;L1'!$B$15:$B$523,$D31,'P&amp;L1'!S$15:S$523)</f>
        <v>0</v>
      </c>
      <c r="T31" s="113">
        <f>SUMIF('P&amp;L1'!$B$15:$B$523,$D31,'P&amp;L1'!T$15:T$523)</f>
        <v>0</v>
      </c>
      <c r="U31" s="113">
        <f>SUMIF('P&amp;L1'!$B$15:$B$523,$D31,'P&amp;L1'!U$15:U$523)</f>
        <v>0</v>
      </c>
      <c r="V31" s="113">
        <f>SUMIF('P&amp;L1'!$B$15:$B$523,$D31,'P&amp;L1'!V$15:V$523)</f>
        <v>0</v>
      </c>
      <c r="W31" s="113">
        <f>SUMIF('P&amp;L1'!$B$15:$B$523,$D31,'P&amp;L1'!W$15:W$523)</f>
        <v>0</v>
      </c>
      <c r="X31" s="113">
        <f>SUMIF('P&amp;L1'!$B$15:$B$523,$D31,'P&amp;L1'!X$15:X$523)</f>
        <v>0</v>
      </c>
      <c r="Y31" s="113">
        <f>SUMIF('P&amp;L1'!$B$15:$B$523,$D31,'P&amp;L1'!Y$15:Y$523)</f>
        <v>0</v>
      </c>
      <c r="Z31" s="113">
        <f>SUMIF('P&amp;L1'!$B$15:$B$523,$D31,'P&amp;L1'!Z$15:Z$523)</f>
        <v>0</v>
      </c>
      <c r="AA31" s="113">
        <f>SUMIF('P&amp;L1'!$B$15:$B$523,$D31,'P&amp;L1'!AA$15:AA$523)</f>
        <v>0</v>
      </c>
      <c r="AB31" s="113">
        <f>SUMIF('P&amp;L1'!$B$15:$B$523,$D31,'P&amp;L1'!AB$15:AB$523)</f>
        <v>0</v>
      </c>
      <c r="AC31" s="114">
        <f>SUMIF('P&amp;L1'!$B$15:$B$523,$D31,'P&amp;L1'!AC$15:AC$523)</f>
        <v>0</v>
      </c>
      <c r="AE31" s="115">
        <f>SUMIF('P&amp;L1'!$B$15:$B$523,$D31,'P&amp;L1'!AE$15:AE$523)</f>
        <v>0</v>
      </c>
      <c r="AG31" s="115">
        <f>SUMIF('P&amp;L1'!$B$15:$B$523,$D31,'P&amp;L1'!AG$15:AG$523)</f>
        <v>0</v>
      </c>
      <c r="AI31" s="115">
        <f>SUMIF('P&amp;L1'!$B$15:$B$523,$D31,'P&amp;L1'!AI$15:AI$523)</f>
        <v>0</v>
      </c>
    </row>
    <row r="32" spans="4:35" outlineLevel="1" x14ac:dyDescent="0.25"/>
    <row r="33" spans="4:35" ht="13.8" outlineLevel="1" thickBot="1" x14ac:dyDescent="0.3">
      <c r="D33" s="582" t="str">
        <f>'Line Items'!D2476</f>
        <v>Operating Profit / (Loss) After Exceptionals &amp; Contingencies</v>
      </c>
      <c r="E33" s="583"/>
      <c r="F33" s="584" t="str">
        <f>F31</f>
        <v>£000</v>
      </c>
      <c r="G33" s="585">
        <f t="shared" ref="G33:AC33" si="3">SUM(G28,G30:G31)</f>
        <v>0</v>
      </c>
      <c r="H33" s="585">
        <f t="shared" si="3"/>
        <v>0</v>
      </c>
      <c r="I33" s="585">
        <f t="shared" si="3"/>
        <v>0</v>
      </c>
      <c r="J33" s="585">
        <f t="shared" si="3"/>
        <v>0</v>
      </c>
      <c r="K33" s="585">
        <f t="shared" si="3"/>
        <v>0</v>
      </c>
      <c r="L33" s="585">
        <f t="shared" si="3"/>
        <v>0</v>
      </c>
      <c r="M33" s="585">
        <f t="shared" si="3"/>
        <v>0</v>
      </c>
      <c r="N33" s="585">
        <f t="shared" si="3"/>
        <v>0</v>
      </c>
      <c r="O33" s="585">
        <f t="shared" si="3"/>
        <v>0</v>
      </c>
      <c r="P33" s="585">
        <f t="shared" si="3"/>
        <v>0</v>
      </c>
      <c r="Q33" s="585">
        <f t="shared" si="3"/>
        <v>0</v>
      </c>
      <c r="R33" s="585">
        <f t="shared" si="3"/>
        <v>0</v>
      </c>
      <c r="S33" s="585">
        <f t="shared" si="3"/>
        <v>0</v>
      </c>
      <c r="T33" s="585">
        <f t="shared" si="3"/>
        <v>0</v>
      </c>
      <c r="U33" s="585">
        <f t="shared" si="3"/>
        <v>0</v>
      </c>
      <c r="V33" s="585">
        <f t="shared" si="3"/>
        <v>0</v>
      </c>
      <c r="W33" s="585">
        <f t="shared" si="3"/>
        <v>0</v>
      </c>
      <c r="X33" s="585">
        <f t="shared" si="3"/>
        <v>0</v>
      </c>
      <c r="Y33" s="585">
        <f t="shared" si="3"/>
        <v>0</v>
      </c>
      <c r="Z33" s="585">
        <f t="shared" si="3"/>
        <v>0</v>
      </c>
      <c r="AA33" s="585">
        <f t="shared" si="3"/>
        <v>0</v>
      </c>
      <c r="AB33" s="585">
        <f t="shared" si="3"/>
        <v>0</v>
      </c>
      <c r="AC33" s="586">
        <f t="shared" si="3"/>
        <v>0</v>
      </c>
      <c r="AE33" s="595">
        <f>SUM(AE28,AE30:AE31)</f>
        <v>0</v>
      </c>
      <c r="AG33" s="595">
        <f>SUM(AG28,AG30:AG31)</f>
        <v>0</v>
      </c>
      <c r="AI33" s="595">
        <f>SUM(AI28,AI30:AI31)</f>
        <v>0</v>
      </c>
    </row>
    <row r="34" spans="4:35" ht="13.8" outlineLevel="1" thickTop="1" x14ac:dyDescent="0.25"/>
    <row r="35" spans="4:35" outlineLevel="1" x14ac:dyDescent="0.25">
      <c r="D35" s="345" t="str">
        <f>'Line Items'!D2477</f>
        <v>Interest received on cash balance</v>
      </c>
      <c r="E35" s="467"/>
      <c r="F35" s="475" t="str">
        <f>'P&amp;L1'!F527</f>
        <v>£000</v>
      </c>
      <c r="G35" s="476">
        <f>'P&amp;L1'!G527</f>
        <v>0</v>
      </c>
      <c r="H35" s="476">
        <f>'P&amp;L1'!H527</f>
        <v>0</v>
      </c>
      <c r="I35" s="476">
        <f>'P&amp;L1'!I527</f>
        <v>0</v>
      </c>
      <c r="J35" s="476">
        <f>'P&amp;L1'!J527</f>
        <v>0</v>
      </c>
      <c r="K35" s="476">
        <f>'P&amp;L1'!K527</f>
        <v>0</v>
      </c>
      <c r="L35" s="476">
        <f>'P&amp;L1'!L527</f>
        <v>0</v>
      </c>
      <c r="M35" s="476">
        <f>'P&amp;L1'!M527</f>
        <v>0</v>
      </c>
      <c r="N35" s="476">
        <f>'P&amp;L1'!N527</f>
        <v>0</v>
      </c>
      <c r="O35" s="476">
        <f>'P&amp;L1'!O527</f>
        <v>0</v>
      </c>
      <c r="P35" s="476">
        <f>'P&amp;L1'!P527</f>
        <v>0</v>
      </c>
      <c r="Q35" s="476">
        <f>'P&amp;L1'!Q527</f>
        <v>0</v>
      </c>
      <c r="R35" s="476">
        <f>'P&amp;L1'!R527</f>
        <v>0</v>
      </c>
      <c r="S35" s="476">
        <f>'P&amp;L1'!S527</f>
        <v>0</v>
      </c>
      <c r="T35" s="476">
        <f>'P&amp;L1'!T527</f>
        <v>0</v>
      </c>
      <c r="U35" s="476">
        <f>'P&amp;L1'!U527</f>
        <v>0</v>
      </c>
      <c r="V35" s="476">
        <f>'P&amp;L1'!V527</f>
        <v>0</v>
      </c>
      <c r="W35" s="476">
        <f>'P&amp;L1'!W527</f>
        <v>0</v>
      </c>
      <c r="X35" s="476">
        <f>'P&amp;L1'!X527</f>
        <v>0</v>
      </c>
      <c r="Y35" s="476">
        <f>'P&amp;L1'!Y527</f>
        <v>0</v>
      </c>
      <c r="Z35" s="476">
        <f>'P&amp;L1'!Z527</f>
        <v>0</v>
      </c>
      <c r="AA35" s="476">
        <f>'P&amp;L1'!AA527</f>
        <v>0</v>
      </c>
      <c r="AB35" s="476">
        <f>'P&amp;L1'!AB527</f>
        <v>0</v>
      </c>
      <c r="AC35" s="355">
        <f>'P&amp;L1'!AC527</f>
        <v>0</v>
      </c>
      <c r="AE35" s="357">
        <f>'P&amp;L1'!AE527</f>
        <v>0</v>
      </c>
      <c r="AG35" s="357">
        <f>'P&amp;L1'!AG527</f>
        <v>0</v>
      </c>
      <c r="AI35" s="357">
        <f>'P&amp;L1'!AI527</f>
        <v>0</v>
      </c>
    </row>
    <row r="36" spans="4:35" outlineLevel="1" x14ac:dyDescent="0.25">
      <c r="D36" s="139" t="str">
        <f>'Line Items'!D2478</f>
        <v>Interest paid on cash balance</v>
      </c>
      <c r="E36" s="102"/>
      <c r="F36" s="140" t="str">
        <f>'P&amp;L1'!F528</f>
        <v>£000</v>
      </c>
      <c r="G36" s="103">
        <f>'P&amp;L1'!G528</f>
        <v>0</v>
      </c>
      <c r="H36" s="103">
        <f>'P&amp;L1'!H528</f>
        <v>0</v>
      </c>
      <c r="I36" s="103">
        <f>'P&amp;L1'!I528</f>
        <v>0</v>
      </c>
      <c r="J36" s="103">
        <f>'P&amp;L1'!J528</f>
        <v>0</v>
      </c>
      <c r="K36" s="103">
        <f>'P&amp;L1'!K528</f>
        <v>0</v>
      </c>
      <c r="L36" s="103">
        <f>'P&amp;L1'!L528</f>
        <v>0</v>
      </c>
      <c r="M36" s="103">
        <f>'P&amp;L1'!M528</f>
        <v>0</v>
      </c>
      <c r="N36" s="103">
        <f>'P&amp;L1'!N528</f>
        <v>0</v>
      </c>
      <c r="O36" s="103">
        <f>'P&amp;L1'!O528</f>
        <v>0</v>
      </c>
      <c r="P36" s="103">
        <f>'P&amp;L1'!P528</f>
        <v>0</v>
      </c>
      <c r="Q36" s="103">
        <f>'P&amp;L1'!Q528</f>
        <v>0</v>
      </c>
      <c r="R36" s="103">
        <f>'P&amp;L1'!R528</f>
        <v>0</v>
      </c>
      <c r="S36" s="103">
        <f>'P&amp;L1'!S528</f>
        <v>0</v>
      </c>
      <c r="T36" s="103">
        <f>'P&amp;L1'!T528</f>
        <v>0</v>
      </c>
      <c r="U36" s="103">
        <f>'P&amp;L1'!U528</f>
        <v>0</v>
      </c>
      <c r="V36" s="103">
        <f>'P&amp;L1'!V528</f>
        <v>0</v>
      </c>
      <c r="W36" s="103">
        <f>'P&amp;L1'!W528</f>
        <v>0</v>
      </c>
      <c r="X36" s="103">
        <f>'P&amp;L1'!X528</f>
        <v>0</v>
      </c>
      <c r="Y36" s="103">
        <f>'P&amp;L1'!Y528</f>
        <v>0</v>
      </c>
      <c r="Z36" s="103">
        <f>'P&amp;L1'!Z528</f>
        <v>0</v>
      </c>
      <c r="AA36" s="103">
        <f>'P&amp;L1'!AA528</f>
        <v>0</v>
      </c>
      <c r="AB36" s="103">
        <f>'P&amp;L1'!AB528</f>
        <v>0</v>
      </c>
      <c r="AC36" s="104">
        <f>'P&amp;L1'!AC528</f>
        <v>0</v>
      </c>
      <c r="AE36" s="105">
        <f>'P&amp;L1'!AE528</f>
        <v>0</v>
      </c>
      <c r="AG36" s="105">
        <f>'P&amp;L1'!AG528</f>
        <v>0</v>
      </c>
      <c r="AI36" s="105">
        <f>'P&amp;L1'!AI528</f>
        <v>0</v>
      </c>
    </row>
    <row r="37" spans="4:35" outlineLevel="1" x14ac:dyDescent="0.25">
      <c r="D37" s="139" t="str">
        <f>'Line Items'!D2479</f>
        <v>Interest &amp; Fees paid on Commercial Debt AFC</v>
      </c>
      <c r="E37" s="102"/>
      <c r="F37" s="140" t="str">
        <f>'P&amp;L1'!F529</f>
        <v>£000</v>
      </c>
      <c r="G37" s="103">
        <f>'P&amp;L1'!G529</f>
        <v>0</v>
      </c>
      <c r="H37" s="103">
        <f>'P&amp;L1'!H529</f>
        <v>0</v>
      </c>
      <c r="I37" s="103">
        <f>'P&amp;L1'!I529</f>
        <v>0</v>
      </c>
      <c r="J37" s="103">
        <f>'P&amp;L1'!J529</f>
        <v>0</v>
      </c>
      <c r="K37" s="103">
        <f>'P&amp;L1'!K529</f>
        <v>0</v>
      </c>
      <c r="L37" s="103">
        <f>'P&amp;L1'!L529</f>
        <v>0</v>
      </c>
      <c r="M37" s="103">
        <f>'P&amp;L1'!M529</f>
        <v>0</v>
      </c>
      <c r="N37" s="103">
        <f>'P&amp;L1'!N529</f>
        <v>0</v>
      </c>
      <c r="O37" s="103">
        <f>'P&amp;L1'!O529</f>
        <v>0</v>
      </c>
      <c r="P37" s="103">
        <f>'P&amp;L1'!P529</f>
        <v>0</v>
      </c>
      <c r="Q37" s="103">
        <f>'P&amp;L1'!Q529</f>
        <v>0</v>
      </c>
      <c r="R37" s="103">
        <f>'P&amp;L1'!R529</f>
        <v>0</v>
      </c>
      <c r="S37" s="103">
        <f>'P&amp;L1'!S529</f>
        <v>0</v>
      </c>
      <c r="T37" s="103">
        <f>'P&amp;L1'!T529</f>
        <v>0</v>
      </c>
      <c r="U37" s="103">
        <f>'P&amp;L1'!U529</f>
        <v>0</v>
      </c>
      <c r="V37" s="103">
        <f>'P&amp;L1'!V529</f>
        <v>0</v>
      </c>
      <c r="W37" s="103">
        <f>'P&amp;L1'!W529</f>
        <v>0</v>
      </c>
      <c r="X37" s="103">
        <f>'P&amp;L1'!X529</f>
        <v>0</v>
      </c>
      <c r="Y37" s="103">
        <f>'P&amp;L1'!Y529</f>
        <v>0</v>
      </c>
      <c r="Z37" s="103">
        <f>'P&amp;L1'!Z529</f>
        <v>0</v>
      </c>
      <c r="AA37" s="103">
        <f>'P&amp;L1'!AA529</f>
        <v>0</v>
      </c>
      <c r="AB37" s="103">
        <f>'P&amp;L1'!AB529</f>
        <v>0</v>
      </c>
      <c r="AC37" s="104">
        <f>'P&amp;L1'!AC529</f>
        <v>0</v>
      </c>
      <c r="AE37" s="105">
        <f>'P&amp;L1'!AE529</f>
        <v>0</v>
      </c>
      <c r="AG37" s="105">
        <f>'P&amp;L1'!AG529</f>
        <v>0</v>
      </c>
      <c r="AI37" s="105">
        <f>'P&amp;L1'!AI529</f>
        <v>0</v>
      </c>
    </row>
    <row r="38" spans="4:35" outlineLevel="1" x14ac:dyDescent="0.25">
      <c r="D38" s="139" t="str">
        <f>'Line Items'!D2480</f>
        <v>Interest &amp; Fees paid on Shareholder Loan AFC (excl. PCS)</v>
      </c>
      <c r="E38" s="102"/>
      <c r="F38" s="140" t="str">
        <f>'P&amp;L1'!F530</f>
        <v>£000</v>
      </c>
      <c r="G38" s="103">
        <f>'P&amp;L1'!G530</f>
        <v>0</v>
      </c>
      <c r="H38" s="103">
        <f>'P&amp;L1'!H530</f>
        <v>0</v>
      </c>
      <c r="I38" s="103">
        <f>'P&amp;L1'!I530</f>
        <v>0</v>
      </c>
      <c r="J38" s="103">
        <f>'P&amp;L1'!J530</f>
        <v>0</v>
      </c>
      <c r="K38" s="103">
        <f>'P&amp;L1'!K530</f>
        <v>0</v>
      </c>
      <c r="L38" s="103">
        <f>'P&amp;L1'!L530</f>
        <v>0</v>
      </c>
      <c r="M38" s="103">
        <f>'P&amp;L1'!M530</f>
        <v>0</v>
      </c>
      <c r="N38" s="103">
        <f>'P&amp;L1'!N530</f>
        <v>0</v>
      </c>
      <c r="O38" s="103">
        <f>'P&amp;L1'!O530</f>
        <v>0</v>
      </c>
      <c r="P38" s="103">
        <f>'P&amp;L1'!P530</f>
        <v>0</v>
      </c>
      <c r="Q38" s="103">
        <f>'P&amp;L1'!Q530</f>
        <v>0</v>
      </c>
      <c r="R38" s="103">
        <f>'P&amp;L1'!R530</f>
        <v>0</v>
      </c>
      <c r="S38" s="103">
        <f>'P&amp;L1'!S530</f>
        <v>0</v>
      </c>
      <c r="T38" s="103">
        <f>'P&amp;L1'!T530</f>
        <v>0</v>
      </c>
      <c r="U38" s="103">
        <f>'P&amp;L1'!U530</f>
        <v>0</v>
      </c>
      <c r="V38" s="103">
        <f>'P&amp;L1'!V530</f>
        <v>0</v>
      </c>
      <c r="W38" s="103">
        <f>'P&amp;L1'!W530</f>
        <v>0</v>
      </c>
      <c r="X38" s="103">
        <f>'P&amp;L1'!X530</f>
        <v>0</v>
      </c>
      <c r="Y38" s="103">
        <f>'P&amp;L1'!Y530</f>
        <v>0</v>
      </c>
      <c r="Z38" s="103">
        <f>'P&amp;L1'!Z530</f>
        <v>0</v>
      </c>
      <c r="AA38" s="103">
        <f>'P&amp;L1'!AA530</f>
        <v>0</v>
      </c>
      <c r="AB38" s="103">
        <f>'P&amp;L1'!AB530</f>
        <v>0</v>
      </c>
      <c r="AC38" s="104">
        <f>'P&amp;L1'!AC530</f>
        <v>0</v>
      </c>
      <c r="AE38" s="105">
        <f>'P&amp;L1'!AE530</f>
        <v>0</v>
      </c>
      <c r="AG38" s="105">
        <f>'P&amp;L1'!AG530</f>
        <v>0</v>
      </c>
      <c r="AI38" s="105">
        <f>'P&amp;L1'!AI530</f>
        <v>0</v>
      </c>
    </row>
    <row r="39" spans="4:35" outlineLevel="1" x14ac:dyDescent="0.25">
      <c r="D39" s="139" t="str">
        <f>'Line Items'!D2481</f>
        <v>Interest &amp; Fees paid on Parent Company Support</v>
      </c>
      <c r="E39" s="102"/>
      <c r="F39" s="140" t="str">
        <f>'P&amp;L1'!F531</f>
        <v>£000</v>
      </c>
      <c r="G39" s="103">
        <f>'P&amp;L1'!G531</f>
        <v>0</v>
      </c>
      <c r="H39" s="103">
        <f>'P&amp;L1'!H531</f>
        <v>0</v>
      </c>
      <c r="I39" s="103">
        <f>'P&amp;L1'!I531</f>
        <v>0</v>
      </c>
      <c r="J39" s="103">
        <f>'P&amp;L1'!J531</f>
        <v>0</v>
      </c>
      <c r="K39" s="103">
        <f>'P&amp;L1'!K531</f>
        <v>0</v>
      </c>
      <c r="L39" s="103">
        <f>'P&amp;L1'!L531</f>
        <v>0</v>
      </c>
      <c r="M39" s="103">
        <f>'P&amp;L1'!M531</f>
        <v>0</v>
      </c>
      <c r="N39" s="103">
        <f>'P&amp;L1'!N531</f>
        <v>0</v>
      </c>
      <c r="O39" s="103">
        <f>'P&amp;L1'!O531</f>
        <v>0</v>
      </c>
      <c r="P39" s="103">
        <f>'P&amp;L1'!P531</f>
        <v>0</v>
      </c>
      <c r="Q39" s="103">
        <f>'P&amp;L1'!Q531</f>
        <v>0</v>
      </c>
      <c r="R39" s="103">
        <f>'P&amp;L1'!R531</f>
        <v>0</v>
      </c>
      <c r="S39" s="103">
        <f>'P&amp;L1'!S531</f>
        <v>0</v>
      </c>
      <c r="T39" s="103">
        <f>'P&amp;L1'!T531</f>
        <v>0</v>
      </c>
      <c r="U39" s="103">
        <f>'P&amp;L1'!U531</f>
        <v>0</v>
      </c>
      <c r="V39" s="103">
        <f>'P&amp;L1'!V531</f>
        <v>0</v>
      </c>
      <c r="W39" s="103">
        <f>'P&amp;L1'!W531</f>
        <v>0</v>
      </c>
      <c r="X39" s="103">
        <f>'P&amp;L1'!X531</f>
        <v>0</v>
      </c>
      <c r="Y39" s="103">
        <f>'P&amp;L1'!Y531</f>
        <v>0</v>
      </c>
      <c r="Z39" s="103">
        <f>'P&amp;L1'!Z531</f>
        <v>0</v>
      </c>
      <c r="AA39" s="103">
        <f>'P&amp;L1'!AA531</f>
        <v>0</v>
      </c>
      <c r="AB39" s="103">
        <f>'P&amp;L1'!AB531</f>
        <v>0</v>
      </c>
      <c r="AC39" s="104">
        <f>'P&amp;L1'!AC531</f>
        <v>0</v>
      </c>
      <c r="AE39" s="105">
        <f>'P&amp;L1'!AE531</f>
        <v>0</v>
      </c>
      <c r="AG39" s="105">
        <f>'P&amp;L1'!AG531</f>
        <v>0</v>
      </c>
      <c r="AI39" s="105">
        <f>'P&amp;L1'!AI531</f>
        <v>0</v>
      </c>
    </row>
    <row r="40" spans="4:35" outlineLevel="1" x14ac:dyDescent="0.25">
      <c r="D40" s="139" t="str">
        <f>'Line Items'!D2482</f>
        <v>Performance Bond Costs</v>
      </c>
      <c r="E40" s="102"/>
      <c r="F40" s="140" t="str">
        <f>'P&amp;L1'!F532</f>
        <v>£000</v>
      </c>
      <c r="G40" s="103">
        <f>'P&amp;L1'!G532</f>
        <v>0</v>
      </c>
      <c r="H40" s="103">
        <f>'P&amp;L1'!H532</f>
        <v>0</v>
      </c>
      <c r="I40" s="103">
        <f>'P&amp;L1'!I532</f>
        <v>0</v>
      </c>
      <c r="J40" s="103">
        <f>'P&amp;L1'!J532</f>
        <v>0</v>
      </c>
      <c r="K40" s="103">
        <f>'P&amp;L1'!K532</f>
        <v>0</v>
      </c>
      <c r="L40" s="103">
        <f>'P&amp;L1'!L532</f>
        <v>0</v>
      </c>
      <c r="M40" s="103">
        <f>'P&amp;L1'!M532</f>
        <v>0</v>
      </c>
      <c r="N40" s="103">
        <f>'P&amp;L1'!N532</f>
        <v>0</v>
      </c>
      <c r="O40" s="103">
        <f>'P&amp;L1'!O532</f>
        <v>0</v>
      </c>
      <c r="P40" s="103">
        <f>'P&amp;L1'!P532</f>
        <v>0</v>
      </c>
      <c r="Q40" s="103">
        <f>'P&amp;L1'!Q532</f>
        <v>0</v>
      </c>
      <c r="R40" s="103">
        <f>'P&amp;L1'!R532</f>
        <v>0</v>
      </c>
      <c r="S40" s="103">
        <f>'P&amp;L1'!S532</f>
        <v>0</v>
      </c>
      <c r="T40" s="103">
        <f>'P&amp;L1'!T532</f>
        <v>0</v>
      </c>
      <c r="U40" s="103">
        <f>'P&amp;L1'!U532</f>
        <v>0</v>
      </c>
      <c r="V40" s="103">
        <f>'P&amp;L1'!V532</f>
        <v>0</v>
      </c>
      <c r="W40" s="103">
        <f>'P&amp;L1'!W532</f>
        <v>0</v>
      </c>
      <c r="X40" s="103">
        <f>'P&amp;L1'!X532</f>
        <v>0</v>
      </c>
      <c r="Y40" s="103">
        <f>'P&amp;L1'!Y532</f>
        <v>0</v>
      </c>
      <c r="Z40" s="103">
        <f>'P&amp;L1'!Z532</f>
        <v>0</v>
      </c>
      <c r="AA40" s="103">
        <f>'P&amp;L1'!AA532</f>
        <v>0</v>
      </c>
      <c r="AB40" s="103">
        <f>'P&amp;L1'!AB532</f>
        <v>0</v>
      </c>
      <c r="AC40" s="104">
        <f>'P&amp;L1'!AC532</f>
        <v>0</v>
      </c>
      <c r="AE40" s="105">
        <f>'P&amp;L1'!AE532</f>
        <v>0</v>
      </c>
      <c r="AG40" s="105">
        <f>'P&amp;L1'!AG532</f>
        <v>0</v>
      </c>
      <c r="AI40" s="105">
        <f>'P&amp;L1'!AI532</f>
        <v>0</v>
      </c>
    </row>
    <row r="41" spans="4:35" outlineLevel="1" x14ac:dyDescent="0.25">
      <c r="D41" s="139" t="str">
        <f>'Line Items'!D2483</f>
        <v>PCS Bond Costs</v>
      </c>
      <c r="E41" s="102"/>
      <c r="F41" s="140" t="str">
        <f>'P&amp;L1'!F533</f>
        <v>£000</v>
      </c>
      <c r="G41" s="103">
        <f>'P&amp;L1'!G533</f>
        <v>0</v>
      </c>
      <c r="H41" s="103">
        <f>'P&amp;L1'!H533</f>
        <v>0</v>
      </c>
      <c r="I41" s="103">
        <f>'P&amp;L1'!I533</f>
        <v>0</v>
      </c>
      <c r="J41" s="103">
        <f>'P&amp;L1'!J533</f>
        <v>0</v>
      </c>
      <c r="K41" s="103">
        <f>'P&amp;L1'!K533</f>
        <v>0</v>
      </c>
      <c r="L41" s="103">
        <f>'P&amp;L1'!L533</f>
        <v>0</v>
      </c>
      <c r="M41" s="103">
        <f>'P&amp;L1'!M533</f>
        <v>0</v>
      </c>
      <c r="N41" s="103">
        <f>'P&amp;L1'!N533</f>
        <v>0</v>
      </c>
      <c r="O41" s="103">
        <f>'P&amp;L1'!O533</f>
        <v>0</v>
      </c>
      <c r="P41" s="103">
        <f>'P&amp;L1'!P533</f>
        <v>0</v>
      </c>
      <c r="Q41" s="103">
        <f>'P&amp;L1'!Q533</f>
        <v>0</v>
      </c>
      <c r="R41" s="103">
        <f>'P&amp;L1'!R533</f>
        <v>0</v>
      </c>
      <c r="S41" s="103">
        <f>'P&amp;L1'!S533</f>
        <v>0</v>
      </c>
      <c r="T41" s="103">
        <f>'P&amp;L1'!T533</f>
        <v>0</v>
      </c>
      <c r="U41" s="103">
        <f>'P&amp;L1'!U533</f>
        <v>0</v>
      </c>
      <c r="V41" s="103">
        <f>'P&amp;L1'!V533</f>
        <v>0</v>
      </c>
      <c r="W41" s="103">
        <f>'P&amp;L1'!W533</f>
        <v>0</v>
      </c>
      <c r="X41" s="103">
        <f>'P&amp;L1'!X533</f>
        <v>0</v>
      </c>
      <c r="Y41" s="103">
        <f>'P&amp;L1'!Y533</f>
        <v>0</v>
      </c>
      <c r="Z41" s="103">
        <f>'P&amp;L1'!Z533</f>
        <v>0</v>
      </c>
      <c r="AA41" s="103">
        <f>'P&amp;L1'!AA533</f>
        <v>0</v>
      </c>
      <c r="AB41" s="103">
        <f>'P&amp;L1'!AB533</f>
        <v>0</v>
      </c>
      <c r="AC41" s="104">
        <f>'P&amp;L1'!AC533</f>
        <v>0</v>
      </c>
      <c r="AE41" s="105">
        <f>'P&amp;L1'!AE533</f>
        <v>0</v>
      </c>
      <c r="AG41" s="105">
        <f>'P&amp;L1'!AG533</f>
        <v>0</v>
      </c>
      <c r="AI41" s="105">
        <f>'P&amp;L1'!AI533</f>
        <v>0</v>
      </c>
    </row>
    <row r="42" spans="4:35" outlineLevel="1" x14ac:dyDescent="0.25">
      <c r="D42" s="139" t="str">
        <f>'Line Items'!D2484</f>
        <v>Season Ticket Bond Costs</v>
      </c>
      <c r="E42" s="102"/>
      <c r="F42" s="140" t="str">
        <f>'P&amp;L1'!F534</f>
        <v>£000</v>
      </c>
      <c r="G42" s="103">
        <f>'P&amp;L1'!G534</f>
        <v>0</v>
      </c>
      <c r="H42" s="103">
        <f>'P&amp;L1'!H534</f>
        <v>0</v>
      </c>
      <c r="I42" s="103">
        <f>'P&amp;L1'!I534</f>
        <v>0</v>
      </c>
      <c r="J42" s="103">
        <f>'P&amp;L1'!J534</f>
        <v>0</v>
      </c>
      <c r="K42" s="103">
        <f>'P&amp;L1'!K534</f>
        <v>0</v>
      </c>
      <c r="L42" s="103">
        <f>'P&amp;L1'!L534</f>
        <v>0</v>
      </c>
      <c r="M42" s="103">
        <f>'P&amp;L1'!M534</f>
        <v>0</v>
      </c>
      <c r="N42" s="103">
        <f>'P&amp;L1'!N534</f>
        <v>0</v>
      </c>
      <c r="O42" s="103">
        <f>'P&amp;L1'!O534</f>
        <v>0</v>
      </c>
      <c r="P42" s="103">
        <f>'P&amp;L1'!P534</f>
        <v>0</v>
      </c>
      <c r="Q42" s="103">
        <f>'P&amp;L1'!Q534</f>
        <v>0</v>
      </c>
      <c r="R42" s="103">
        <f>'P&amp;L1'!R534</f>
        <v>0</v>
      </c>
      <c r="S42" s="103">
        <f>'P&amp;L1'!S534</f>
        <v>0</v>
      </c>
      <c r="T42" s="103">
        <f>'P&amp;L1'!T534</f>
        <v>0</v>
      </c>
      <c r="U42" s="103">
        <f>'P&amp;L1'!U534</f>
        <v>0</v>
      </c>
      <c r="V42" s="103">
        <f>'P&amp;L1'!V534</f>
        <v>0</v>
      </c>
      <c r="W42" s="103">
        <f>'P&amp;L1'!W534</f>
        <v>0</v>
      </c>
      <c r="X42" s="103">
        <f>'P&amp;L1'!X534</f>
        <v>0</v>
      </c>
      <c r="Y42" s="103">
        <f>'P&amp;L1'!Y534</f>
        <v>0</v>
      </c>
      <c r="Z42" s="103">
        <f>'P&amp;L1'!Z534</f>
        <v>0</v>
      </c>
      <c r="AA42" s="103">
        <f>'P&amp;L1'!AA534</f>
        <v>0</v>
      </c>
      <c r="AB42" s="103">
        <f>'P&amp;L1'!AB534</f>
        <v>0</v>
      </c>
      <c r="AC42" s="104">
        <f>'P&amp;L1'!AC534</f>
        <v>0</v>
      </c>
      <c r="AE42" s="105">
        <f>'P&amp;L1'!AE534</f>
        <v>0</v>
      </c>
      <c r="AG42" s="105">
        <f>'P&amp;L1'!AG534</f>
        <v>0</v>
      </c>
      <c r="AI42" s="105">
        <f>'P&amp;L1'!AI534</f>
        <v>0</v>
      </c>
    </row>
    <row r="43" spans="4:35" outlineLevel="1" x14ac:dyDescent="0.25">
      <c r="D43" s="139" t="str">
        <f>'Line Items'!D2485</f>
        <v>RoU Asset lease notional interest</v>
      </c>
      <c r="E43" s="102"/>
      <c r="F43" s="140" t="str">
        <f>'P&amp;L1'!F535</f>
        <v>£000</v>
      </c>
      <c r="G43" s="103">
        <f>'P&amp;L1'!G535</f>
        <v>0</v>
      </c>
      <c r="H43" s="103">
        <f>'P&amp;L1'!H535</f>
        <v>0</v>
      </c>
      <c r="I43" s="103">
        <f>'P&amp;L1'!I535</f>
        <v>0</v>
      </c>
      <c r="J43" s="103">
        <f>'P&amp;L1'!J535</f>
        <v>0</v>
      </c>
      <c r="K43" s="103">
        <f>'P&amp;L1'!K535</f>
        <v>0</v>
      </c>
      <c r="L43" s="103">
        <f>'P&amp;L1'!L535</f>
        <v>0</v>
      </c>
      <c r="M43" s="103">
        <f>'P&amp;L1'!M535</f>
        <v>0</v>
      </c>
      <c r="N43" s="103">
        <f>'P&amp;L1'!N535</f>
        <v>0</v>
      </c>
      <c r="O43" s="103">
        <f>'P&amp;L1'!O535</f>
        <v>0</v>
      </c>
      <c r="P43" s="103">
        <f>'P&amp;L1'!P535</f>
        <v>0</v>
      </c>
      <c r="Q43" s="103">
        <f>'P&amp;L1'!Q535</f>
        <v>0</v>
      </c>
      <c r="R43" s="103">
        <f>'P&amp;L1'!R535</f>
        <v>0</v>
      </c>
      <c r="S43" s="103">
        <f>'P&amp;L1'!S535</f>
        <v>0</v>
      </c>
      <c r="T43" s="103">
        <f>'P&amp;L1'!T535</f>
        <v>0</v>
      </c>
      <c r="U43" s="103">
        <f>'P&amp;L1'!U535</f>
        <v>0</v>
      </c>
      <c r="V43" s="103">
        <f>'P&amp;L1'!V535</f>
        <v>0</v>
      </c>
      <c r="W43" s="103">
        <f>'P&amp;L1'!W535</f>
        <v>0</v>
      </c>
      <c r="X43" s="103">
        <f>'P&amp;L1'!X535</f>
        <v>0</v>
      </c>
      <c r="Y43" s="103">
        <f>'P&amp;L1'!Y535</f>
        <v>0</v>
      </c>
      <c r="Z43" s="103">
        <f>'P&amp;L1'!Z535</f>
        <v>0</v>
      </c>
      <c r="AA43" s="103">
        <f>'P&amp;L1'!AA535</f>
        <v>0</v>
      </c>
      <c r="AB43" s="103">
        <f>'P&amp;L1'!AB535</f>
        <v>0</v>
      </c>
      <c r="AC43" s="104">
        <f>'P&amp;L1'!AC535</f>
        <v>0</v>
      </c>
      <c r="AE43" s="105">
        <f>'P&amp;L1'!AE535</f>
        <v>0</v>
      </c>
      <c r="AG43" s="105">
        <f>'P&amp;L1'!AG535</f>
        <v>0</v>
      </c>
      <c r="AI43" s="105">
        <f>'P&amp;L1'!AI535</f>
        <v>0</v>
      </c>
    </row>
    <row r="44" spans="4:35" outlineLevel="1" x14ac:dyDescent="0.25">
      <c r="D44" s="139" t="str">
        <f>'Line Items'!D2486</f>
        <v>[Financing Costs Line 10]</v>
      </c>
      <c r="E44" s="102"/>
      <c r="F44" s="140" t="str">
        <f>'P&amp;L1'!F536</f>
        <v>£000</v>
      </c>
      <c r="G44" s="103">
        <f>'P&amp;L1'!G536</f>
        <v>0</v>
      </c>
      <c r="H44" s="103">
        <f>'P&amp;L1'!H536</f>
        <v>0</v>
      </c>
      <c r="I44" s="103">
        <f>'P&amp;L1'!I536</f>
        <v>0</v>
      </c>
      <c r="J44" s="103">
        <f>'P&amp;L1'!J536</f>
        <v>0</v>
      </c>
      <c r="K44" s="103">
        <f>'P&amp;L1'!K536</f>
        <v>0</v>
      </c>
      <c r="L44" s="103">
        <f>'P&amp;L1'!L536</f>
        <v>0</v>
      </c>
      <c r="M44" s="103">
        <f>'P&amp;L1'!M536</f>
        <v>0</v>
      </c>
      <c r="N44" s="103">
        <f>'P&amp;L1'!N536</f>
        <v>0</v>
      </c>
      <c r="O44" s="103">
        <f>'P&amp;L1'!O536</f>
        <v>0</v>
      </c>
      <c r="P44" s="103">
        <f>'P&amp;L1'!P536</f>
        <v>0</v>
      </c>
      <c r="Q44" s="103">
        <f>'P&amp;L1'!Q536</f>
        <v>0</v>
      </c>
      <c r="R44" s="103">
        <f>'P&amp;L1'!R536</f>
        <v>0</v>
      </c>
      <c r="S44" s="103">
        <f>'P&amp;L1'!S536</f>
        <v>0</v>
      </c>
      <c r="T44" s="103">
        <f>'P&amp;L1'!T536</f>
        <v>0</v>
      </c>
      <c r="U44" s="103">
        <f>'P&amp;L1'!U536</f>
        <v>0</v>
      </c>
      <c r="V44" s="103">
        <f>'P&amp;L1'!V536</f>
        <v>0</v>
      </c>
      <c r="W44" s="103">
        <f>'P&amp;L1'!W536</f>
        <v>0</v>
      </c>
      <c r="X44" s="103">
        <f>'P&amp;L1'!X536</f>
        <v>0</v>
      </c>
      <c r="Y44" s="103">
        <f>'P&amp;L1'!Y536</f>
        <v>0</v>
      </c>
      <c r="Z44" s="103">
        <f>'P&amp;L1'!Z536</f>
        <v>0</v>
      </c>
      <c r="AA44" s="103">
        <f>'P&amp;L1'!AA536</f>
        <v>0</v>
      </c>
      <c r="AB44" s="103">
        <f>'P&amp;L1'!AB536</f>
        <v>0</v>
      </c>
      <c r="AC44" s="104">
        <f>'P&amp;L1'!AC536</f>
        <v>0</v>
      </c>
      <c r="AE44" s="105">
        <f>'P&amp;L1'!AE536</f>
        <v>0</v>
      </c>
      <c r="AG44" s="105">
        <f>'P&amp;L1'!AG536</f>
        <v>0</v>
      </c>
      <c r="AI44" s="105">
        <f>'P&amp;L1'!AI536</f>
        <v>0</v>
      </c>
    </row>
    <row r="45" spans="4:35" outlineLevel="1" x14ac:dyDescent="0.25">
      <c r="D45" s="139" t="str">
        <f>'Line Items'!D2487</f>
        <v>[Financing Costs Line 11]</v>
      </c>
      <c r="E45" s="102"/>
      <c r="F45" s="140" t="str">
        <f>'P&amp;L1'!F537</f>
        <v>£000</v>
      </c>
      <c r="G45" s="103">
        <f>'P&amp;L1'!G537</f>
        <v>0</v>
      </c>
      <c r="H45" s="103">
        <f>'P&amp;L1'!H537</f>
        <v>0</v>
      </c>
      <c r="I45" s="103">
        <f>'P&amp;L1'!I537</f>
        <v>0</v>
      </c>
      <c r="J45" s="103">
        <f>'P&amp;L1'!J537</f>
        <v>0</v>
      </c>
      <c r="K45" s="103">
        <f>'P&amp;L1'!K537</f>
        <v>0</v>
      </c>
      <c r="L45" s="103">
        <f>'P&amp;L1'!L537</f>
        <v>0</v>
      </c>
      <c r="M45" s="103">
        <f>'P&amp;L1'!M537</f>
        <v>0</v>
      </c>
      <c r="N45" s="103">
        <f>'P&amp;L1'!N537</f>
        <v>0</v>
      </c>
      <c r="O45" s="103">
        <f>'P&amp;L1'!O537</f>
        <v>0</v>
      </c>
      <c r="P45" s="103">
        <f>'P&amp;L1'!P537</f>
        <v>0</v>
      </c>
      <c r="Q45" s="103">
        <f>'P&amp;L1'!Q537</f>
        <v>0</v>
      </c>
      <c r="R45" s="103">
        <f>'P&amp;L1'!R537</f>
        <v>0</v>
      </c>
      <c r="S45" s="103">
        <f>'P&amp;L1'!S537</f>
        <v>0</v>
      </c>
      <c r="T45" s="103">
        <f>'P&amp;L1'!T537</f>
        <v>0</v>
      </c>
      <c r="U45" s="103">
        <f>'P&amp;L1'!U537</f>
        <v>0</v>
      </c>
      <c r="V45" s="103">
        <f>'P&amp;L1'!V537</f>
        <v>0</v>
      </c>
      <c r="W45" s="103">
        <f>'P&amp;L1'!W537</f>
        <v>0</v>
      </c>
      <c r="X45" s="103">
        <f>'P&amp;L1'!X537</f>
        <v>0</v>
      </c>
      <c r="Y45" s="103">
        <f>'P&amp;L1'!Y537</f>
        <v>0</v>
      </c>
      <c r="Z45" s="103">
        <f>'P&amp;L1'!Z537</f>
        <v>0</v>
      </c>
      <c r="AA45" s="103">
        <f>'P&amp;L1'!AA537</f>
        <v>0</v>
      </c>
      <c r="AB45" s="103">
        <f>'P&amp;L1'!AB537</f>
        <v>0</v>
      </c>
      <c r="AC45" s="104">
        <f>'P&amp;L1'!AC537</f>
        <v>0</v>
      </c>
      <c r="AE45" s="105">
        <f>'P&amp;L1'!AE537</f>
        <v>0</v>
      </c>
      <c r="AG45" s="105">
        <f>'P&amp;L1'!AG537</f>
        <v>0</v>
      </c>
      <c r="AI45" s="105">
        <f>'P&amp;L1'!AI537</f>
        <v>0</v>
      </c>
    </row>
    <row r="46" spans="4:35" outlineLevel="1" x14ac:dyDescent="0.25">
      <c r="D46" s="139" t="str">
        <f>'Line Items'!D2488</f>
        <v>[Financing Costs Line 12]</v>
      </c>
      <c r="E46" s="102"/>
      <c r="F46" s="140" t="str">
        <f>'P&amp;L1'!F538</f>
        <v>£000</v>
      </c>
      <c r="G46" s="103">
        <f>'P&amp;L1'!G538</f>
        <v>0</v>
      </c>
      <c r="H46" s="103">
        <f>'P&amp;L1'!H538</f>
        <v>0</v>
      </c>
      <c r="I46" s="103">
        <f>'P&amp;L1'!I538</f>
        <v>0</v>
      </c>
      <c r="J46" s="103">
        <f>'P&amp;L1'!J538</f>
        <v>0</v>
      </c>
      <c r="K46" s="103">
        <f>'P&amp;L1'!K538</f>
        <v>0</v>
      </c>
      <c r="L46" s="103">
        <f>'P&amp;L1'!L538</f>
        <v>0</v>
      </c>
      <c r="M46" s="103">
        <f>'P&amp;L1'!M538</f>
        <v>0</v>
      </c>
      <c r="N46" s="103">
        <f>'P&amp;L1'!N538</f>
        <v>0</v>
      </c>
      <c r="O46" s="103">
        <f>'P&amp;L1'!O538</f>
        <v>0</v>
      </c>
      <c r="P46" s="103">
        <f>'P&amp;L1'!P538</f>
        <v>0</v>
      </c>
      <c r="Q46" s="103">
        <f>'P&amp;L1'!Q538</f>
        <v>0</v>
      </c>
      <c r="R46" s="103">
        <f>'P&amp;L1'!R538</f>
        <v>0</v>
      </c>
      <c r="S46" s="103">
        <f>'P&amp;L1'!S538</f>
        <v>0</v>
      </c>
      <c r="T46" s="103">
        <f>'P&amp;L1'!T538</f>
        <v>0</v>
      </c>
      <c r="U46" s="103">
        <f>'P&amp;L1'!U538</f>
        <v>0</v>
      </c>
      <c r="V46" s="103">
        <f>'P&amp;L1'!V538</f>
        <v>0</v>
      </c>
      <c r="W46" s="103">
        <f>'P&amp;L1'!W538</f>
        <v>0</v>
      </c>
      <c r="X46" s="103">
        <f>'P&amp;L1'!X538</f>
        <v>0</v>
      </c>
      <c r="Y46" s="103">
        <f>'P&amp;L1'!Y538</f>
        <v>0</v>
      </c>
      <c r="Z46" s="103">
        <f>'P&amp;L1'!Z538</f>
        <v>0</v>
      </c>
      <c r="AA46" s="103">
        <f>'P&amp;L1'!AA538</f>
        <v>0</v>
      </c>
      <c r="AB46" s="103">
        <f>'P&amp;L1'!AB538</f>
        <v>0</v>
      </c>
      <c r="AC46" s="104">
        <f>'P&amp;L1'!AC538</f>
        <v>0</v>
      </c>
      <c r="AE46" s="105">
        <f>'P&amp;L1'!AE538</f>
        <v>0</v>
      </c>
      <c r="AG46" s="105">
        <f>'P&amp;L1'!AG538</f>
        <v>0</v>
      </c>
      <c r="AI46" s="105">
        <f>'P&amp;L1'!AI538</f>
        <v>0</v>
      </c>
    </row>
    <row r="47" spans="4:35" outlineLevel="1" x14ac:dyDescent="0.25">
      <c r="D47" s="111" t="str">
        <f>'Line Items'!D2489</f>
        <v>[Financing Costs Line 13]</v>
      </c>
      <c r="E47" s="287"/>
      <c r="F47" s="150" t="str">
        <f>'P&amp;L1'!F539</f>
        <v>£000</v>
      </c>
      <c r="G47" s="113">
        <f>'P&amp;L1'!G539</f>
        <v>0</v>
      </c>
      <c r="H47" s="113">
        <f>'P&amp;L1'!H539</f>
        <v>0</v>
      </c>
      <c r="I47" s="113">
        <f>'P&amp;L1'!I539</f>
        <v>0</v>
      </c>
      <c r="J47" s="113">
        <f>'P&amp;L1'!J539</f>
        <v>0</v>
      </c>
      <c r="K47" s="113">
        <f>'P&amp;L1'!K539</f>
        <v>0</v>
      </c>
      <c r="L47" s="113">
        <f>'P&amp;L1'!L539</f>
        <v>0</v>
      </c>
      <c r="M47" s="113">
        <f>'P&amp;L1'!M539</f>
        <v>0</v>
      </c>
      <c r="N47" s="113">
        <f>'P&amp;L1'!N539</f>
        <v>0</v>
      </c>
      <c r="O47" s="113">
        <f>'P&amp;L1'!O539</f>
        <v>0</v>
      </c>
      <c r="P47" s="113">
        <f>'P&amp;L1'!P539</f>
        <v>0</v>
      </c>
      <c r="Q47" s="113">
        <f>'P&amp;L1'!Q539</f>
        <v>0</v>
      </c>
      <c r="R47" s="113">
        <f>'P&amp;L1'!R539</f>
        <v>0</v>
      </c>
      <c r="S47" s="113">
        <f>'P&amp;L1'!S539</f>
        <v>0</v>
      </c>
      <c r="T47" s="113">
        <f>'P&amp;L1'!T539</f>
        <v>0</v>
      </c>
      <c r="U47" s="113">
        <f>'P&amp;L1'!U539</f>
        <v>0</v>
      </c>
      <c r="V47" s="113">
        <f>'P&amp;L1'!V539</f>
        <v>0</v>
      </c>
      <c r="W47" s="113">
        <f>'P&amp;L1'!W539</f>
        <v>0</v>
      </c>
      <c r="X47" s="113">
        <f>'P&amp;L1'!X539</f>
        <v>0</v>
      </c>
      <c r="Y47" s="113">
        <f>'P&amp;L1'!Y539</f>
        <v>0</v>
      </c>
      <c r="Z47" s="113">
        <f>'P&amp;L1'!Z539</f>
        <v>0</v>
      </c>
      <c r="AA47" s="113">
        <f>'P&amp;L1'!AA539</f>
        <v>0</v>
      </c>
      <c r="AB47" s="113">
        <f>'P&amp;L1'!AB539</f>
        <v>0</v>
      </c>
      <c r="AC47" s="114">
        <f>'P&amp;L1'!AC539</f>
        <v>0</v>
      </c>
      <c r="AE47" s="115">
        <f>'P&amp;L1'!AE539</f>
        <v>0</v>
      </c>
      <c r="AG47" s="115">
        <f>'P&amp;L1'!AG539</f>
        <v>0</v>
      </c>
      <c r="AI47" s="115">
        <f>'P&amp;L1'!AI539</f>
        <v>0</v>
      </c>
    </row>
    <row r="48" spans="4:35" outlineLevel="1" x14ac:dyDescent="0.25"/>
    <row r="49" spans="4:35" ht="13.8" outlineLevel="1" thickBot="1" x14ac:dyDescent="0.3">
      <c r="D49" s="582" t="str">
        <f>'Line Items'!D2490</f>
        <v>Operating Profit / (Loss) After Financing Costs</v>
      </c>
      <c r="E49" s="583"/>
      <c r="F49" s="584" t="str">
        <f>F47</f>
        <v>£000</v>
      </c>
      <c r="G49" s="585">
        <f t="shared" ref="G49:AC49" si="4">SUM(G33,G35:G47)</f>
        <v>0</v>
      </c>
      <c r="H49" s="585">
        <f t="shared" si="4"/>
        <v>0</v>
      </c>
      <c r="I49" s="585">
        <f t="shared" si="4"/>
        <v>0</v>
      </c>
      <c r="J49" s="585">
        <f t="shared" si="4"/>
        <v>0</v>
      </c>
      <c r="K49" s="585">
        <f t="shared" si="4"/>
        <v>0</v>
      </c>
      <c r="L49" s="585">
        <f t="shared" si="4"/>
        <v>0</v>
      </c>
      <c r="M49" s="585">
        <f t="shared" si="4"/>
        <v>0</v>
      </c>
      <c r="N49" s="585">
        <f t="shared" si="4"/>
        <v>0</v>
      </c>
      <c r="O49" s="585">
        <f t="shared" si="4"/>
        <v>0</v>
      </c>
      <c r="P49" s="585">
        <f t="shared" si="4"/>
        <v>0</v>
      </c>
      <c r="Q49" s="585">
        <f t="shared" si="4"/>
        <v>0</v>
      </c>
      <c r="R49" s="585">
        <f t="shared" si="4"/>
        <v>0</v>
      </c>
      <c r="S49" s="585">
        <f t="shared" si="4"/>
        <v>0</v>
      </c>
      <c r="T49" s="585">
        <f t="shared" si="4"/>
        <v>0</v>
      </c>
      <c r="U49" s="585">
        <f t="shared" si="4"/>
        <v>0</v>
      </c>
      <c r="V49" s="585">
        <f t="shared" si="4"/>
        <v>0</v>
      </c>
      <c r="W49" s="585">
        <f t="shared" si="4"/>
        <v>0</v>
      </c>
      <c r="X49" s="585">
        <f t="shared" si="4"/>
        <v>0</v>
      </c>
      <c r="Y49" s="585">
        <f t="shared" si="4"/>
        <v>0</v>
      </c>
      <c r="Z49" s="585">
        <f t="shared" si="4"/>
        <v>0</v>
      </c>
      <c r="AA49" s="585">
        <f t="shared" si="4"/>
        <v>0</v>
      </c>
      <c r="AB49" s="585">
        <f t="shared" si="4"/>
        <v>0</v>
      </c>
      <c r="AC49" s="586">
        <f t="shared" si="4"/>
        <v>0</v>
      </c>
      <c r="AE49" s="595">
        <f>SUM(AE33,AE35:AE47)</f>
        <v>0</v>
      </c>
      <c r="AG49" s="595">
        <f>SUM(AG33,AG35:AG47)</f>
        <v>0</v>
      </c>
      <c r="AI49" s="595">
        <f>SUM(AI33,AI35:AI47)</f>
        <v>0</v>
      </c>
    </row>
    <row r="50" spans="4:35" ht="13.8" outlineLevel="1" thickTop="1" x14ac:dyDescent="0.25"/>
    <row r="51" spans="4:35" outlineLevel="1" x14ac:dyDescent="0.25">
      <c r="D51" s="345" t="str">
        <f>'Line Items'!D2491</f>
        <v>Financial Subsidy / (Premium)</v>
      </c>
      <c r="E51" s="467"/>
      <c r="F51" s="475" t="str">
        <f>'P&amp;L1'!F543</f>
        <v>£000</v>
      </c>
      <c r="G51" s="613">
        <f>'P&amp;L1'!G543</f>
        <v>0</v>
      </c>
      <c r="H51" s="613">
        <f>'P&amp;L1'!H543</f>
        <v>0</v>
      </c>
      <c r="I51" s="613">
        <f>'P&amp;L1'!I543</f>
        <v>0</v>
      </c>
      <c r="J51" s="613">
        <f>'P&amp;L1'!J543</f>
        <v>0</v>
      </c>
      <c r="K51" s="613">
        <f>'P&amp;L1'!K543</f>
        <v>0</v>
      </c>
      <c r="L51" s="613">
        <f>'P&amp;L1'!L543</f>
        <v>0</v>
      </c>
      <c r="M51" s="613">
        <f>'P&amp;L1'!M543</f>
        <v>0</v>
      </c>
      <c r="N51" s="613">
        <f>'P&amp;L1'!N543</f>
        <v>0</v>
      </c>
      <c r="O51" s="613">
        <f>'P&amp;L1'!O543</f>
        <v>0</v>
      </c>
      <c r="P51" s="613">
        <f>'P&amp;L1'!P543</f>
        <v>0</v>
      </c>
      <c r="Q51" s="613">
        <f>'P&amp;L1'!Q543</f>
        <v>0</v>
      </c>
      <c r="R51" s="613">
        <f>'P&amp;L1'!R543</f>
        <v>0</v>
      </c>
      <c r="S51" s="613">
        <f>'P&amp;L1'!S543</f>
        <v>0</v>
      </c>
      <c r="T51" s="613">
        <f>'P&amp;L1'!T543</f>
        <v>0</v>
      </c>
      <c r="U51" s="613">
        <f>'P&amp;L1'!U543</f>
        <v>0</v>
      </c>
      <c r="V51" s="613">
        <f>'P&amp;L1'!V543</f>
        <v>0</v>
      </c>
      <c r="W51" s="613">
        <f>'P&amp;L1'!W543</f>
        <v>0</v>
      </c>
      <c r="X51" s="613">
        <f>'P&amp;L1'!X543</f>
        <v>0</v>
      </c>
      <c r="Y51" s="613">
        <f>'P&amp;L1'!Y543</f>
        <v>0</v>
      </c>
      <c r="Z51" s="613">
        <f>'P&amp;L1'!Z543</f>
        <v>0</v>
      </c>
      <c r="AA51" s="613">
        <f>'P&amp;L1'!AA543</f>
        <v>0</v>
      </c>
      <c r="AB51" s="613">
        <f>'P&amp;L1'!AB543</f>
        <v>0</v>
      </c>
      <c r="AC51" s="531">
        <f>'P&amp;L1'!AC543</f>
        <v>0</v>
      </c>
      <c r="AE51" s="532">
        <f>'P&amp;L1'!AE543</f>
        <v>0</v>
      </c>
      <c r="AG51" s="532">
        <f>'P&amp;L1'!AG543</f>
        <v>0</v>
      </c>
      <c r="AI51" s="532">
        <f>'P&amp;L1'!AI543</f>
        <v>0</v>
      </c>
    </row>
    <row r="52" spans="4:35" outlineLevel="1" x14ac:dyDescent="0.25">
      <c r="D52" s="139" t="str">
        <f>'Line Items'!D2492</f>
        <v>GDP Adjustment Support/(Share) - Not Used</v>
      </c>
      <c r="E52" s="102"/>
      <c r="F52" s="140" t="str">
        <f>'P&amp;L1'!F544</f>
        <v>£000</v>
      </c>
      <c r="G52" s="513">
        <f>'P&amp;L1'!G544</f>
        <v>0</v>
      </c>
      <c r="H52" s="513">
        <f>'P&amp;L1'!H544</f>
        <v>0</v>
      </c>
      <c r="I52" s="513">
        <f>'P&amp;L1'!I544</f>
        <v>0</v>
      </c>
      <c r="J52" s="513">
        <f>'P&amp;L1'!J544</f>
        <v>0</v>
      </c>
      <c r="K52" s="513">
        <f>'P&amp;L1'!K544</f>
        <v>0</v>
      </c>
      <c r="L52" s="513">
        <f>'P&amp;L1'!L544</f>
        <v>0</v>
      </c>
      <c r="M52" s="513">
        <f>'P&amp;L1'!M544</f>
        <v>0</v>
      </c>
      <c r="N52" s="513">
        <f>'P&amp;L1'!N544</f>
        <v>0</v>
      </c>
      <c r="O52" s="513">
        <f>'P&amp;L1'!O544</f>
        <v>0</v>
      </c>
      <c r="P52" s="513">
        <f>'P&amp;L1'!P544</f>
        <v>0</v>
      </c>
      <c r="Q52" s="513">
        <f>'P&amp;L1'!Q544</f>
        <v>0</v>
      </c>
      <c r="R52" s="513">
        <f>'P&amp;L1'!R544</f>
        <v>0</v>
      </c>
      <c r="S52" s="513">
        <f>'P&amp;L1'!S544</f>
        <v>0</v>
      </c>
      <c r="T52" s="513">
        <f>'P&amp;L1'!T544</f>
        <v>0</v>
      </c>
      <c r="U52" s="513">
        <f>'P&amp;L1'!U544</f>
        <v>0</v>
      </c>
      <c r="V52" s="513">
        <f>'P&amp;L1'!V544</f>
        <v>0</v>
      </c>
      <c r="W52" s="513">
        <f>'P&amp;L1'!W544</f>
        <v>0</v>
      </c>
      <c r="X52" s="513">
        <f>'P&amp;L1'!X544</f>
        <v>0</v>
      </c>
      <c r="Y52" s="513">
        <f>'P&amp;L1'!Y544</f>
        <v>0</v>
      </c>
      <c r="Z52" s="513">
        <f>'P&amp;L1'!Z544</f>
        <v>0</v>
      </c>
      <c r="AA52" s="513">
        <f>'P&amp;L1'!AA544</f>
        <v>0</v>
      </c>
      <c r="AB52" s="513">
        <f>'P&amp;L1'!AB544</f>
        <v>0</v>
      </c>
      <c r="AC52" s="615">
        <f>'P&amp;L1'!AC544</f>
        <v>0</v>
      </c>
      <c r="AE52" s="630">
        <f>'P&amp;L1'!AE544</f>
        <v>0</v>
      </c>
      <c r="AG52" s="630">
        <f>'P&amp;L1'!AG544</f>
        <v>0</v>
      </c>
      <c r="AI52" s="630">
        <f>'P&amp;L1'!AI544</f>
        <v>0</v>
      </c>
    </row>
    <row r="53" spans="4:35" outlineLevel="1" x14ac:dyDescent="0.25">
      <c r="D53" s="139" t="str">
        <f>'Line Items'!D2493</f>
        <v>CLE Adjustment - Not Used</v>
      </c>
      <c r="E53" s="102"/>
      <c r="F53" s="140" t="str">
        <f>'P&amp;L1'!F545</f>
        <v>£000</v>
      </c>
      <c r="G53" s="513">
        <f>'P&amp;L1'!G545</f>
        <v>0</v>
      </c>
      <c r="H53" s="513">
        <f>'P&amp;L1'!H545</f>
        <v>0</v>
      </c>
      <c r="I53" s="513">
        <f>'P&amp;L1'!I545</f>
        <v>0</v>
      </c>
      <c r="J53" s="513">
        <f>'P&amp;L1'!J545</f>
        <v>0</v>
      </c>
      <c r="K53" s="513">
        <f>'P&amp;L1'!K545</f>
        <v>0</v>
      </c>
      <c r="L53" s="513">
        <f>'P&amp;L1'!L545</f>
        <v>0</v>
      </c>
      <c r="M53" s="513">
        <f>'P&amp;L1'!M545</f>
        <v>0</v>
      </c>
      <c r="N53" s="513">
        <f>'P&amp;L1'!N545</f>
        <v>0</v>
      </c>
      <c r="O53" s="513">
        <f>'P&amp;L1'!O545</f>
        <v>0</v>
      </c>
      <c r="P53" s="513">
        <f>'P&amp;L1'!P545</f>
        <v>0</v>
      </c>
      <c r="Q53" s="513">
        <f>'P&amp;L1'!Q545</f>
        <v>0</v>
      </c>
      <c r="R53" s="513">
        <f>'P&amp;L1'!R545</f>
        <v>0</v>
      </c>
      <c r="S53" s="513">
        <f>'P&amp;L1'!S545</f>
        <v>0</v>
      </c>
      <c r="T53" s="513">
        <f>'P&amp;L1'!T545</f>
        <v>0</v>
      </c>
      <c r="U53" s="513">
        <f>'P&amp;L1'!U545</f>
        <v>0</v>
      </c>
      <c r="V53" s="513">
        <f>'P&amp;L1'!V545</f>
        <v>0</v>
      </c>
      <c r="W53" s="513">
        <f>'P&amp;L1'!W545</f>
        <v>0</v>
      </c>
      <c r="X53" s="513">
        <f>'P&amp;L1'!X545</f>
        <v>0</v>
      </c>
      <c r="Y53" s="513">
        <f>'P&amp;L1'!Y545</f>
        <v>0</v>
      </c>
      <c r="Z53" s="513">
        <f>'P&amp;L1'!Z545</f>
        <v>0</v>
      </c>
      <c r="AA53" s="513">
        <f>'P&amp;L1'!AA545</f>
        <v>0</v>
      </c>
      <c r="AB53" s="513">
        <f>'P&amp;L1'!AB545</f>
        <v>0</v>
      </c>
      <c r="AC53" s="615">
        <f>'P&amp;L1'!AC545</f>
        <v>0</v>
      </c>
      <c r="AE53" s="630">
        <f>'P&amp;L1'!AE545</f>
        <v>0</v>
      </c>
      <c r="AG53" s="630">
        <f>'P&amp;L1'!AG545</f>
        <v>0</v>
      </c>
      <c r="AI53" s="630">
        <f>'P&amp;L1'!AI545</f>
        <v>0</v>
      </c>
    </row>
    <row r="54" spans="4:35" outlineLevel="1" x14ac:dyDescent="0.25">
      <c r="D54" s="139" t="str">
        <f>'Line Items'!D2494</f>
        <v>FRM Adjustment Support/(Share)</v>
      </c>
      <c r="E54" s="102"/>
      <c r="F54" s="140" t="str">
        <f>'P&amp;L1'!F546</f>
        <v>£000</v>
      </c>
      <c r="G54" s="513">
        <f>'P&amp;L1'!G546</f>
        <v>0</v>
      </c>
      <c r="H54" s="513">
        <f>'P&amp;L1'!H546</f>
        <v>0</v>
      </c>
      <c r="I54" s="513">
        <f>'P&amp;L1'!I546</f>
        <v>0</v>
      </c>
      <c r="J54" s="513">
        <f>'P&amp;L1'!J546</f>
        <v>0</v>
      </c>
      <c r="K54" s="513">
        <f>'P&amp;L1'!K546</f>
        <v>0</v>
      </c>
      <c r="L54" s="513">
        <f>'P&amp;L1'!L546</f>
        <v>0</v>
      </c>
      <c r="M54" s="513">
        <f>'P&amp;L1'!M546</f>
        <v>0</v>
      </c>
      <c r="N54" s="513">
        <f>'P&amp;L1'!N546</f>
        <v>0</v>
      </c>
      <c r="O54" s="513">
        <f>'P&amp;L1'!O546</f>
        <v>0</v>
      </c>
      <c r="P54" s="513">
        <f>'P&amp;L1'!P546</f>
        <v>0</v>
      </c>
      <c r="Q54" s="513">
        <f>'P&amp;L1'!Q546</f>
        <v>0</v>
      </c>
      <c r="R54" s="513">
        <f>'P&amp;L1'!R546</f>
        <v>0</v>
      </c>
      <c r="S54" s="513">
        <f>'P&amp;L1'!S546</f>
        <v>0</v>
      </c>
      <c r="T54" s="513">
        <f>'P&amp;L1'!T546</f>
        <v>0</v>
      </c>
      <c r="U54" s="513">
        <f>'P&amp;L1'!U546</f>
        <v>0</v>
      </c>
      <c r="V54" s="513">
        <f>'P&amp;L1'!V546</f>
        <v>0</v>
      </c>
      <c r="W54" s="513">
        <f>'P&amp;L1'!W546</f>
        <v>0</v>
      </c>
      <c r="X54" s="513">
        <f>'P&amp;L1'!X546</f>
        <v>0</v>
      </c>
      <c r="Y54" s="513">
        <f>'P&amp;L1'!Y546</f>
        <v>0</v>
      </c>
      <c r="Z54" s="513">
        <f>'P&amp;L1'!Z546</f>
        <v>0</v>
      </c>
      <c r="AA54" s="513">
        <f>'P&amp;L1'!AA546</f>
        <v>0</v>
      </c>
      <c r="AB54" s="513">
        <f>'P&amp;L1'!AB546</f>
        <v>0</v>
      </c>
      <c r="AC54" s="615">
        <f>'P&amp;L1'!AC546</f>
        <v>0</v>
      </c>
      <c r="AE54" s="630">
        <f>'P&amp;L1'!AE546</f>
        <v>0</v>
      </c>
      <c r="AG54" s="630">
        <f>'P&amp;L1'!AG546</f>
        <v>0</v>
      </c>
      <c r="AI54" s="630">
        <f>'P&amp;L1'!AI546</f>
        <v>0</v>
      </c>
    </row>
    <row r="55" spans="4:35" outlineLevel="1" x14ac:dyDescent="0.25">
      <c r="D55" s="111" t="str">
        <f>'Line Items'!D2495</f>
        <v>DfT Profit Share</v>
      </c>
      <c r="E55" s="287"/>
      <c r="F55" s="150" t="str">
        <f>'P&amp;L1'!F547</f>
        <v>£000</v>
      </c>
      <c r="G55" s="617">
        <f>'P&amp;L1'!G547</f>
        <v>0</v>
      </c>
      <c r="H55" s="617">
        <f>'P&amp;L1'!H547</f>
        <v>0</v>
      </c>
      <c r="I55" s="617">
        <f>'P&amp;L1'!I547</f>
        <v>0</v>
      </c>
      <c r="J55" s="617">
        <f>'P&amp;L1'!J547</f>
        <v>0</v>
      </c>
      <c r="K55" s="617">
        <f>'P&amp;L1'!K547</f>
        <v>0</v>
      </c>
      <c r="L55" s="617">
        <f>'P&amp;L1'!L547</f>
        <v>0</v>
      </c>
      <c r="M55" s="617">
        <f>'P&amp;L1'!M547</f>
        <v>0</v>
      </c>
      <c r="N55" s="617">
        <f>'P&amp;L1'!N547</f>
        <v>0</v>
      </c>
      <c r="O55" s="617">
        <f>'P&amp;L1'!O547</f>
        <v>0</v>
      </c>
      <c r="P55" s="617">
        <f>'P&amp;L1'!P547</f>
        <v>0</v>
      </c>
      <c r="Q55" s="617">
        <f>'P&amp;L1'!Q547</f>
        <v>0</v>
      </c>
      <c r="R55" s="617">
        <f>'P&amp;L1'!R547</f>
        <v>0</v>
      </c>
      <c r="S55" s="617">
        <f>'P&amp;L1'!S547</f>
        <v>0</v>
      </c>
      <c r="T55" s="617">
        <f>'P&amp;L1'!T547</f>
        <v>0</v>
      </c>
      <c r="U55" s="617">
        <f>'P&amp;L1'!U547</f>
        <v>0</v>
      </c>
      <c r="V55" s="617">
        <f>'P&amp;L1'!V547</f>
        <v>0</v>
      </c>
      <c r="W55" s="617">
        <f>'P&amp;L1'!W547</f>
        <v>0</v>
      </c>
      <c r="X55" s="617">
        <f>'P&amp;L1'!X547</f>
        <v>0</v>
      </c>
      <c r="Y55" s="617">
        <f>'P&amp;L1'!Y547</f>
        <v>0</v>
      </c>
      <c r="Z55" s="617">
        <f>'P&amp;L1'!Z547</f>
        <v>0</v>
      </c>
      <c r="AA55" s="617">
        <f>'P&amp;L1'!AA547</f>
        <v>0</v>
      </c>
      <c r="AB55" s="617">
        <f>'P&amp;L1'!AB547</f>
        <v>0</v>
      </c>
      <c r="AC55" s="618">
        <f>'P&amp;L1'!AC547</f>
        <v>0</v>
      </c>
      <c r="AE55" s="631">
        <f>'P&amp;L1'!AE547</f>
        <v>0</v>
      </c>
      <c r="AG55" s="631">
        <f>'P&amp;L1'!AG547</f>
        <v>0</v>
      </c>
      <c r="AI55" s="631">
        <f>'P&amp;L1'!AI547</f>
        <v>0</v>
      </c>
    </row>
    <row r="56" spans="4:35" outlineLevel="1" x14ac:dyDescent="0.25"/>
    <row r="57" spans="4:35" ht="13.8" outlineLevel="1" thickBot="1" x14ac:dyDescent="0.3">
      <c r="D57" s="582" t="str">
        <f>'Line Items'!D2496</f>
        <v>Profit / (Loss) Before Taxation</v>
      </c>
      <c r="E57" s="583"/>
      <c r="F57" s="584" t="str">
        <f>F55</f>
        <v>£000</v>
      </c>
      <c r="G57" s="585">
        <f t="shared" ref="G57:AC57" si="5">SUM(G49,G51:G55)</f>
        <v>0</v>
      </c>
      <c r="H57" s="585">
        <f t="shared" si="5"/>
        <v>0</v>
      </c>
      <c r="I57" s="585">
        <f t="shared" si="5"/>
        <v>0</v>
      </c>
      <c r="J57" s="585">
        <f t="shared" si="5"/>
        <v>0</v>
      </c>
      <c r="K57" s="585">
        <f t="shared" si="5"/>
        <v>0</v>
      </c>
      <c r="L57" s="585">
        <f t="shared" si="5"/>
        <v>0</v>
      </c>
      <c r="M57" s="585">
        <f t="shared" si="5"/>
        <v>0</v>
      </c>
      <c r="N57" s="585">
        <f t="shared" si="5"/>
        <v>0</v>
      </c>
      <c r="O57" s="585">
        <f t="shared" si="5"/>
        <v>0</v>
      </c>
      <c r="P57" s="585">
        <f t="shared" si="5"/>
        <v>0</v>
      </c>
      <c r="Q57" s="585">
        <f t="shared" si="5"/>
        <v>0</v>
      </c>
      <c r="R57" s="585">
        <f t="shared" si="5"/>
        <v>0</v>
      </c>
      <c r="S57" s="585">
        <f t="shared" si="5"/>
        <v>0</v>
      </c>
      <c r="T57" s="585">
        <f t="shared" si="5"/>
        <v>0</v>
      </c>
      <c r="U57" s="585">
        <f t="shared" si="5"/>
        <v>0</v>
      </c>
      <c r="V57" s="585">
        <f t="shared" si="5"/>
        <v>0</v>
      </c>
      <c r="W57" s="585">
        <f t="shared" si="5"/>
        <v>0</v>
      </c>
      <c r="X57" s="585">
        <f t="shared" si="5"/>
        <v>0</v>
      </c>
      <c r="Y57" s="585">
        <f t="shared" si="5"/>
        <v>0</v>
      </c>
      <c r="Z57" s="585">
        <f t="shared" si="5"/>
        <v>0</v>
      </c>
      <c r="AA57" s="585">
        <f t="shared" si="5"/>
        <v>0</v>
      </c>
      <c r="AB57" s="585">
        <f t="shared" si="5"/>
        <v>0</v>
      </c>
      <c r="AC57" s="586">
        <f t="shared" si="5"/>
        <v>0</v>
      </c>
      <c r="AE57" s="595">
        <f>SUM(AE49,AE51:AE55)</f>
        <v>0</v>
      </c>
      <c r="AG57" s="595">
        <f>SUM(AG49,AG51:AG55)</f>
        <v>0</v>
      </c>
      <c r="AI57" s="595">
        <f>SUM(AI49,AI51:AI55)</f>
        <v>0</v>
      </c>
    </row>
    <row r="58" spans="4:35" ht="13.8" outlineLevel="1" thickTop="1" x14ac:dyDescent="0.25">
      <c r="N58" s="632"/>
      <c r="O58" s="632"/>
      <c r="P58" s="632"/>
      <c r="Q58" s="632"/>
      <c r="R58" s="632"/>
      <c r="S58" s="632"/>
      <c r="T58" s="632"/>
      <c r="U58" s="632"/>
      <c r="V58" s="632"/>
      <c r="W58" s="632"/>
    </row>
    <row r="59" spans="4:35" outlineLevel="1" x14ac:dyDescent="0.25">
      <c r="D59" s="380" t="str">
        <f>'Line Items'!D2497</f>
        <v>Corporation Tax - Current Tax</v>
      </c>
      <c r="E59" s="600"/>
      <c r="F59" s="620" t="str">
        <f>'P&amp;L1'!F551</f>
        <v>£000</v>
      </c>
      <c r="G59" s="621">
        <f>'P&amp;L1'!G551</f>
        <v>0</v>
      </c>
      <c r="H59" s="621">
        <f>'P&amp;L1'!H551</f>
        <v>0</v>
      </c>
      <c r="I59" s="621">
        <f>'P&amp;L1'!I551</f>
        <v>0</v>
      </c>
      <c r="J59" s="621">
        <f>'P&amp;L1'!J551</f>
        <v>0</v>
      </c>
      <c r="K59" s="621">
        <f>'P&amp;L1'!K551</f>
        <v>0</v>
      </c>
      <c r="L59" s="621">
        <f>'P&amp;L1'!L551</f>
        <v>0</v>
      </c>
      <c r="M59" s="621">
        <f>'P&amp;L1'!M551</f>
        <v>0</v>
      </c>
      <c r="N59" s="621">
        <f>'P&amp;L1'!N551</f>
        <v>0</v>
      </c>
      <c r="O59" s="621">
        <f>'P&amp;L1'!O551</f>
        <v>0</v>
      </c>
      <c r="P59" s="621">
        <f>'P&amp;L1'!P551</f>
        <v>0</v>
      </c>
      <c r="Q59" s="621">
        <f>'P&amp;L1'!Q551</f>
        <v>0</v>
      </c>
      <c r="R59" s="621">
        <f>'P&amp;L1'!R551</f>
        <v>0</v>
      </c>
      <c r="S59" s="621">
        <f>'P&amp;L1'!S551</f>
        <v>0</v>
      </c>
      <c r="T59" s="621">
        <f>'P&amp;L1'!T551</f>
        <v>0</v>
      </c>
      <c r="U59" s="621">
        <f>'P&amp;L1'!U551</f>
        <v>0</v>
      </c>
      <c r="V59" s="621">
        <f>'P&amp;L1'!V551</f>
        <v>0</v>
      </c>
      <c r="W59" s="621">
        <f>'P&amp;L1'!W551</f>
        <v>0</v>
      </c>
      <c r="X59" s="621">
        <f>'P&amp;L1'!X551</f>
        <v>0</v>
      </c>
      <c r="Y59" s="621">
        <f>'P&amp;L1'!Y551</f>
        <v>0</v>
      </c>
      <c r="Z59" s="621">
        <f>'P&amp;L1'!Z551</f>
        <v>0</v>
      </c>
      <c r="AA59" s="621">
        <f>'P&amp;L1'!AA551</f>
        <v>0</v>
      </c>
      <c r="AB59" s="621">
        <f>'P&amp;L1'!AB551</f>
        <v>0</v>
      </c>
      <c r="AC59" s="622">
        <f>'P&amp;L1'!AC551</f>
        <v>0</v>
      </c>
      <c r="AE59" s="623">
        <f>'P&amp;L1'!AE551</f>
        <v>0</v>
      </c>
      <c r="AG59" s="623">
        <f>'P&amp;L1'!AG551</f>
        <v>0</v>
      </c>
      <c r="AI59" s="623">
        <f>'P&amp;L1'!AI551</f>
        <v>0</v>
      </c>
    </row>
    <row r="60" spans="4:35" ht="13.5" customHeight="1" outlineLevel="1" x14ac:dyDescent="0.25"/>
    <row r="61" spans="4:35" outlineLevel="1" x14ac:dyDescent="0.25">
      <c r="D61" s="380" t="str">
        <f>'Line Items'!D2498</f>
        <v>Deferred Tax</v>
      </c>
      <c r="E61" s="600"/>
      <c r="F61" s="620" t="str">
        <f>'P&amp;L1'!F553</f>
        <v>£000</v>
      </c>
      <c r="G61" s="621">
        <f>'P&amp;L1'!G553</f>
        <v>0</v>
      </c>
      <c r="H61" s="621">
        <f>'P&amp;L1'!H553</f>
        <v>0</v>
      </c>
      <c r="I61" s="621">
        <f>'P&amp;L1'!I553</f>
        <v>0</v>
      </c>
      <c r="J61" s="621">
        <f>'P&amp;L1'!J553</f>
        <v>0</v>
      </c>
      <c r="K61" s="621">
        <f>'P&amp;L1'!K553</f>
        <v>0</v>
      </c>
      <c r="L61" s="621">
        <f>'P&amp;L1'!L553</f>
        <v>0</v>
      </c>
      <c r="M61" s="621">
        <f>'P&amp;L1'!M553</f>
        <v>0</v>
      </c>
      <c r="N61" s="621">
        <f>'P&amp;L1'!N553</f>
        <v>0</v>
      </c>
      <c r="O61" s="621">
        <f>'P&amp;L1'!O553</f>
        <v>0</v>
      </c>
      <c r="P61" s="621">
        <f>'P&amp;L1'!P553</f>
        <v>0</v>
      </c>
      <c r="Q61" s="621">
        <f>'P&amp;L1'!Q553</f>
        <v>0</v>
      </c>
      <c r="R61" s="621">
        <f>'P&amp;L1'!R553</f>
        <v>0</v>
      </c>
      <c r="S61" s="621">
        <f>'P&amp;L1'!S553</f>
        <v>0</v>
      </c>
      <c r="T61" s="621">
        <f>'P&amp;L1'!T553</f>
        <v>0</v>
      </c>
      <c r="U61" s="621">
        <f>'P&amp;L1'!U553</f>
        <v>0</v>
      </c>
      <c r="V61" s="621">
        <f>'P&amp;L1'!V553</f>
        <v>0</v>
      </c>
      <c r="W61" s="621">
        <f>'P&amp;L1'!W553</f>
        <v>0</v>
      </c>
      <c r="X61" s="621">
        <f>'P&amp;L1'!X553</f>
        <v>0</v>
      </c>
      <c r="Y61" s="621">
        <f>'P&amp;L1'!Y553</f>
        <v>0</v>
      </c>
      <c r="Z61" s="621">
        <f>'P&amp;L1'!Z553</f>
        <v>0</v>
      </c>
      <c r="AA61" s="621">
        <f>'P&amp;L1'!AA553</f>
        <v>0</v>
      </c>
      <c r="AB61" s="621">
        <f>'P&amp;L1'!AB553</f>
        <v>0</v>
      </c>
      <c r="AC61" s="622">
        <f>'P&amp;L1'!AC553</f>
        <v>0</v>
      </c>
      <c r="AE61" s="623">
        <f>'P&amp;L1'!AE553</f>
        <v>0</v>
      </c>
      <c r="AG61" s="623">
        <f>'P&amp;L1'!AG553</f>
        <v>0</v>
      </c>
      <c r="AI61" s="623">
        <f>'P&amp;L1'!AI553</f>
        <v>0</v>
      </c>
    </row>
    <row r="62" spans="4:35" outlineLevel="1" x14ac:dyDescent="0.25"/>
    <row r="63" spans="4:35" ht="13.8" outlineLevel="1" thickBot="1" x14ac:dyDescent="0.3">
      <c r="D63" s="582" t="str">
        <f>'Line Items'!D2499</f>
        <v>Profit / (Loss) After Taxation</v>
      </c>
      <c r="E63" s="583"/>
      <c r="F63" s="584" t="str">
        <f>F61</f>
        <v>£000</v>
      </c>
      <c r="G63" s="585">
        <f>SUM(G57,G59,G61)</f>
        <v>0</v>
      </c>
      <c r="H63" s="585">
        <f t="shared" ref="H63:AC63" si="6">SUM(H57,H59,H61)</f>
        <v>0</v>
      </c>
      <c r="I63" s="585">
        <f t="shared" si="6"/>
        <v>0</v>
      </c>
      <c r="J63" s="585">
        <f t="shared" si="6"/>
        <v>0</v>
      </c>
      <c r="K63" s="585">
        <f t="shared" si="6"/>
        <v>0</v>
      </c>
      <c r="L63" s="585">
        <f t="shared" si="6"/>
        <v>0</v>
      </c>
      <c r="M63" s="585">
        <f t="shared" si="6"/>
        <v>0</v>
      </c>
      <c r="N63" s="585">
        <f t="shared" si="6"/>
        <v>0</v>
      </c>
      <c r="O63" s="585">
        <f t="shared" si="6"/>
        <v>0</v>
      </c>
      <c r="P63" s="585">
        <f t="shared" si="6"/>
        <v>0</v>
      </c>
      <c r="Q63" s="585">
        <f t="shared" si="6"/>
        <v>0</v>
      </c>
      <c r="R63" s="585">
        <f t="shared" si="6"/>
        <v>0</v>
      </c>
      <c r="S63" s="585">
        <f t="shared" si="6"/>
        <v>0</v>
      </c>
      <c r="T63" s="585">
        <f t="shared" si="6"/>
        <v>0</v>
      </c>
      <c r="U63" s="585">
        <f t="shared" si="6"/>
        <v>0</v>
      </c>
      <c r="V63" s="585">
        <f t="shared" si="6"/>
        <v>0</v>
      </c>
      <c r="W63" s="585">
        <f t="shared" si="6"/>
        <v>0</v>
      </c>
      <c r="X63" s="585">
        <f t="shared" si="6"/>
        <v>0</v>
      </c>
      <c r="Y63" s="585">
        <f t="shared" si="6"/>
        <v>0</v>
      </c>
      <c r="Z63" s="585">
        <f t="shared" si="6"/>
        <v>0</v>
      </c>
      <c r="AA63" s="585">
        <f t="shared" si="6"/>
        <v>0</v>
      </c>
      <c r="AB63" s="585">
        <f t="shared" si="6"/>
        <v>0</v>
      </c>
      <c r="AC63" s="586">
        <f t="shared" si="6"/>
        <v>0</v>
      </c>
      <c r="AE63" s="595">
        <f>SUM(AE57,AE59,AE61)</f>
        <v>0</v>
      </c>
      <c r="AG63" s="595">
        <f>SUM(AG57,AG59,AG61)</f>
        <v>0</v>
      </c>
      <c r="AI63" s="595">
        <f>SUM(AI57,AI59,AI61)</f>
        <v>0</v>
      </c>
    </row>
    <row r="64" spans="4:35" ht="13.8" outlineLevel="1" thickTop="1" x14ac:dyDescent="0.25"/>
    <row r="65" spans="2:35" outlineLevel="1" x14ac:dyDescent="0.25">
      <c r="D65" s="380" t="str">
        <f>'Line Items'!D2500</f>
        <v>Dividends</v>
      </c>
      <c r="E65" s="600"/>
      <c r="F65" s="620" t="str">
        <f>'P&amp;L1'!F557</f>
        <v>£000</v>
      </c>
      <c r="G65" s="621">
        <f>'P&amp;L1'!G557</f>
        <v>0</v>
      </c>
      <c r="H65" s="621">
        <f>'P&amp;L1'!H557</f>
        <v>0</v>
      </c>
      <c r="I65" s="621">
        <f>'P&amp;L1'!I557</f>
        <v>0</v>
      </c>
      <c r="J65" s="621">
        <f>'P&amp;L1'!J557</f>
        <v>0</v>
      </c>
      <c r="K65" s="621">
        <f>'P&amp;L1'!K557</f>
        <v>0</v>
      </c>
      <c r="L65" s="621">
        <f>'P&amp;L1'!L557</f>
        <v>0</v>
      </c>
      <c r="M65" s="621">
        <f>'P&amp;L1'!M557</f>
        <v>0</v>
      </c>
      <c r="N65" s="621">
        <f>'P&amp;L1'!N557</f>
        <v>0</v>
      </c>
      <c r="O65" s="621">
        <f>'P&amp;L1'!O557</f>
        <v>0</v>
      </c>
      <c r="P65" s="621">
        <f>'P&amp;L1'!P557</f>
        <v>0</v>
      </c>
      <c r="Q65" s="621">
        <f>'P&amp;L1'!Q557</f>
        <v>0</v>
      </c>
      <c r="R65" s="621">
        <f>'P&amp;L1'!R557</f>
        <v>0</v>
      </c>
      <c r="S65" s="621">
        <f>'P&amp;L1'!S557</f>
        <v>0</v>
      </c>
      <c r="T65" s="621">
        <f>'P&amp;L1'!T557</f>
        <v>0</v>
      </c>
      <c r="U65" s="621">
        <f>'P&amp;L1'!U557</f>
        <v>0</v>
      </c>
      <c r="V65" s="621">
        <f>'P&amp;L1'!V557</f>
        <v>0</v>
      </c>
      <c r="W65" s="621">
        <f>'P&amp;L1'!W557</f>
        <v>0</v>
      </c>
      <c r="X65" s="621">
        <f>'P&amp;L1'!X557</f>
        <v>0</v>
      </c>
      <c r="Y65" s="621">
        <f>'P&amp;L1'!Y557</f>
        <v>0</v>
      </c>
      <c r="Z65" s="621">
        <f>'P&amp;L1'!Z557</f>
        <v>0</v>
      </c>
      <c r="AA65" s="621">
        <f>'P&amp;L1'!AA557</f>
        <v>0</v>
      </c>
      <c r="AB65" s="621">
        <f>'P&amp;L1'!AB557</f>
        <v>0</v>
      </c>
      <c r="AC65" s="622">
        <f>'P&amp;L1'!AC557</f>
        <v>0</v>
      </c>
      <c r="AE65" s="623">
        <f>'P&amp;L1'!AE557</f>
        <v>0</v>
      </c>
      <c r="AG65" s="623">
        <f>'P&amp;L1'!AG557</f>
        <v>0</v>
      </c>
      <c r="AI65" s="623">
        <f>'P&amp;L1'!AI557</f>
        <v>0</v>
      </c>
    </row>
    <row r="66" spans="2:35" outlineLevel="1" x14ac:dyDescent="0.25"/>
    <row r="67" spans="2:35" ht="13.8" outlineLevel="1" thickBot="1" x14ac:dyDescent="0.3">
      <c r="D67" s="582" t="str">
        <f>'Line Items'!D2501</f>
        <v>Profit / (Loss)</v>
      </c>
      <c r="E67" s="583"/>
      <c r="F67" s="584" t="str">
        <f>F65</f>
        <v>£000</v>
      </c>
      <c r="G67" s="585">
        <f t="shared" ref="G67:AC67" si="7">SUM(G63,G65)</f>
        <v>0</v>
      </c>
      <c r="H67" s="585">
        <f t="shared" si="7"/>
        <v>0</v>
      </c>
      <c r="I67" s="585">
        <f t="shared" si="7"/>
        <v>0</v>
      </c>
      <c r="J67" s="585">
        <f t="shared" si="7"/>
        <v>0</v>
      </c>
      <c r="K67" s="585">
        <f t="shared" si="7"/>
        <v>0</v>
      </c>
      <c r="L67" s="585">
        <f t="shared" si="7"/>
        <v>0</v>
      </c>
      <c r="M67" s="585">
        <f t="shared" si="7"/>
        <v>0</v>
      </c>
      <c r="N67" s="585">
        <f t="shared" si="7"/>
        <v>0</v>
      </c>
      <c r="O67" s="585">
        <f t="shared" si="7"/>
        <v>0</v>
      </c>
      <c r="P67" s="585">
        <f t="shared" si="7"/>
        <v>0</v>
      </c>
      <c r="Q67" s="585">
        <f t="shared" si="7"/>
        <v>0</v>
      </c>
      <c r="R67" s="585">
        <f t="shared" si="7"/>
        <v>0</v>
      </c>
      <c r="S67" s="585">
        <f t="shared" si="7"/>
        <v>0</v>
      </c>
      <c r="T67" s="585">
        <f t="shared" si="7"/>
        <v>0</v>
      </c>
      <c r="U67" s="585">
        <f t="shared" si="7"/>
        <v>0</v>
      </c>
      <c r="V67" s="585">
        <f t="shared" si="7"/>
        <v>0</v>
      </c>
      <c r="W67" s="585">
        <f t="shared" si="7"/>
        <v>0</v>
      </c>
      <c r="X67" s="585">
        <f t="shared" si="7"/>
        <v>0</v>
      </c>
      <c r="Y67" s="585">
        <f t="shared" si="7"/>
        <v>0</v>
      </c>
      <c r="Z67" s="585">
        <f t="shared" si="7"/>
        <v>0</v>
      </c>
      <c r="AA67" s="585">
        <f t="shared" si="7"/>
        <v>0</v>
      </c>
      <c r="AB67" s="585">
        <f t="shared" si="7"/>
        <v>0</v>
      </c>
      <c r="AC67" s="586">
        <f t="shared" si="7"/>
        <v>0</v>
      </c>
      <c r="AE67" s="595">
        <f>SUM(AE63,AE65)</f>
        <v>0</v>
      </c>
      <c r="AG67" s="595">
        <f>SUM(AG63,AG65)</f>
        <v>0</v>
      </c>
      <c r="AI67" s="595">
        <f>SUM(AI63,AI65)</f>
        <v>0</v>
      </c>
    </row>
    <row r="68" spans="2:35" ht="13.8" outlineLevel="1" thickTop="1" x14ac:dyDescent="0.25">
      <c r="N68" s="633"/>
      <c r="O68" s="633"/>
      <c r="P68" s="633"/>
      <c r="Q68" s="633"/>
      <c r="R68" s="633"/>
      <c r="S68" s="633"/>
      <c r="T68" s="633"/>
      <c r="U68" s="633"/>
      <c r="V68" s="633"/>
    </row>
    <row r="69" spans="2:35" ht="13.8" outlineLevel="1" thickBot="1" x14ac:dyDescent="0.3">
      <c r="D69" s="582" t="str">
        <f>'Line Items'!D2502</f>
        <v>Retained Profit / (Loss)</v>
      </c>
      <c r="E69" s="583"/>
      <c r="F69" s="584" t="str">
        <f>F67</f>
        <v>£000</v>
      </c>
      <c r="G69" s="585">
        <f>'P&amp;L1'!G561</f>
        <v>0</v>
      </c>
      <c r="H69" s="585">
        <f>'P&amp;L1'!H561</f>
        <v>0</v>
      </c>
      <c r="I69" s="585">
        <f>'P&amp;L1'!I561</f>
        <v>0</v>
      </c>
      <c r="J69" s="585">
        <f>'P&amp;L1'!J561</f>
        <v>0</v>
      </c>
      <c r="K69" s="585">
        <f>'P&amp;L1'!K561</f>
        <v>0</v>
      </c>
      <c r="L69" s="585">
        <f>'P&amp;L1'!L561</f>
        <v>0</v>
      </c>
      <c r="M69" s="585">
        <f>'P&amp;L1'!M561</f>
        <v>0</v>
      </c>
      <c r="N69" s="585">
        <f>'P&amp;L1'!N561</f>
        <v>0</v>
      </c>
      <c r="O69" s="585">
        <f>'P&amp;L1'!O561</f>
        <v>0</v>
      </c>
      <c r="P69" s="585">
        <f>'P&amp;L1'!P561</f>
        <v>0</v>
      </c>
      <c r="Q69" s="585">
        <f>'P&amp;L1'!Q561</f>
        <v>0</v>
      </c>
      <c r="R69" s="585">
        <f>'P&amp;L1'!R561</f>
        <v>0</v>
      </c>
      <c r="S69" s="585">
        <f>'P&amp;L1'!S561</f>
        <v>0</v>
      </c>
      <c r="T69" s="585">
        <f>'P&amp;L1'!T561</f>
        <v>0</v>
      </c>
      <c r="U69" s="585">
        <f>'P&amp;L1'!U561</f>
        <v>0</v>
      </c>
      <c r="V69" s="585">
        <f>'P&amp;L1'!V561</f>
        <v>0</v>
      </c>
      <c r="W69" s="585">
        <f>'P&amp;L1'!W561</f>
        <v>0</v>
      </c>
      <c r="X69" s="585">
        <f>'P&amp;L1'!X561</f>
        <v>0</v>
      </c>
      <c r="Y69" s="585">
        <f>'P&amp;L1'!Y561</f>
        <v>0</v>
      </c>
      <c r="Z69" s="585">
        <f>'P&amp;L1'!Z561</f>
        <v>0</v>
      </c>
      <c r="AA69" s="585">
        <f>'P&amp;L1'!AA561</f>
        <v>0</v>
      </c>
      <c r="AB69" s="585">
        <f>'P&amp;L1'!AB561</f>
        <v>0</v>
      </c>
      <c r="AC69" s="586">
        <f>'P&amp;L1'!AC561</f>
        <v>0</v>
      </c>
      <c r="AE69" s="595">
        <f>'P&amp;L1'!AE561</f>
        <v>0</v>
      </c>
      <c r="AG69" s="595">
        <f>'P&amp;L1'!AG561</f>
        <v>0</v>
      </c>
      <c r="AI69" s="595">
        <f>'P&amp;L1'!AI561</f>
        <v>0</v>
      </c>
    </row>
    <row r="70" spans="2:35" ht="13.8" outlineLevel="1" thickTop="1" x14ac:dyDescent="0.25">
      <c r="D70" s="624" t="s">
        <v>1296</v>
      </c>
      <c r="E70" s="624"/>
      <c r="F70" s="624"/>
      <c r="G70" s="625" t="b">
        <f>ABS(G67-'P&amp;L1'!G$559)&lt;0.001</f>
        <v>1</v>
      </c>
      <c r="H70" s="625" t="b">
        <f>ABS(H67-'P&amp;L1'!H$559)&lt;0.001</f>
        <v>1</v>
      </c>
      <c r="I70" s="625" t="b">
        <f>ABS(I67-'P&amp;L1'!I$559)&lt;0.001</f>
        <v>1</v>
      </c>
      <c r="J70" s="625" t="b">
        <f>ABS(J67-'P&amp;L1'!J$559)&lt;0.001</f>
        <v>1</v>
      </c>
      <c r="K70" s="625" t="b">
        <f>ABS(K67-'P&amp;L1'!K$559)&lt;0.001</f>
        <v>1</v>
      </c>
      <c r="L70" s="625" t="b">
        <f>ABS(L67-'P&amp;L1'!L$559)&lt;0.001</f>
        <v>1</v>
      </c>
      <c r="M70" s="625" t="b">
        <f>ABS(M67-'P&amp;L1'!M$559)&lt;0.001</f>
        <v>1</v>
      </c>
      <c r="N70" s="625" t="b">
        <f>ABS(N67-'P&amp;L1'!N$559)&lt;0.001</f>
        <v>1</v>
      </c>
      <c r="O70" s="625" t="b">
        <f>ABS(O67-'P&amp;L1'!O$559)&lt;0.001</f>
        <v>1</v>
      </c>
      <c r="P70" s="625" t="b">
        <f>ABS(P67-'P&amp;L1'!P$559)&lt;0.001</f>
        <v>1</v>
      </c>
      <c r="Q70" s="625" t="b">
        <f>ABS(Q67-'P&amp;L1'!Q$559)&lt;0.001</f>
        <v>1</v>
      </c>
      <c r="R70" s="625" t="b">
        <f>ABS(R67-'P&amp;L1'!R$559)&lt;0.001</f>
        <v>1</v>
      </c>
      <c r="S70" s="625" t="b">
        <f>ABS(S67-'P&amp;L1'!S$559)&lt;0.001</f>
        <v>1</v>
      </c>
      <c r="T70" s="625" t="b">
        <f>ABS(T67-'P&amp;L1'!T$559)&lt;0.001</f>
        <v>1</v>
      </c>
      <c r="U70" s="625" t="b">
        <f>ABS(U67-'P&amp;L1'!U$559)&lt;0.001</f>
        <v>1</v>
      </c>
      <c r="V70" s="625" t="b">
        <f>ABS(V67-'P&amp;L1'!V$559)&lt;0.001</f>
        <v>1</v>
      </c>
      <c r="W70" s="625" t="b">
        <f>ABS(W67-'P&amp;L1'!W$559)&lt;0.001</f>
        <v>1</v>
      </c>
      <c r="X70" s="625" t="b">
        <f>ABS(X67-'P&amp;L1'!X$559)&lt;0.001</f>
        <v>1</v>
      </c>
      <c r="Y70" s="625" t="b">
        <f>ABS(Y67-'P&amp;L1'!Y$559)&lt;0.001</f>
        <v>1</v>
      </c>
      <c r="Z70" s="625" t="b">
        <f>ABS(Z67-'P&amp;L1'!Z$559)&lt;0.001</f>
        <v>1</v>
      </c>
      <c r="AA70" s="625" t="b">
        <f>ABS(AA67-'P&amp;L1'!AA$559)&lt;0.001</f>
        <v>1</v>
      </c>
      <c r="AB70" s="625" t="b">
        <f>ABS(AB67-'P&amp;L1'!AB$559)&lt;0.001</f>
        <v>1</v>
      </c>
      <c r="AC70" s="625" t="b">
        <f>ABS(AC67-'P&amp;L1'!AC$559)&lt;0.001</f>
        <v>1</v>
      </c>
      <c r="AE70" s="625" t="b">
        <f>ABS(AE67-'P&amp;L1'!AE$559)&lt;0.001</f>
        <v>1</v>
      </c>
      <c r="AG70" s="625" t="b">
        <f>ABS(AG67-'P&amp;L1'!AG$559)&lt;0.001</f>
        <v>1</v>
      </c>
      <c r="AI70" s="625" t="b">
        <f>ABS(AI67-'P&amp;L1'!AI$559)&lt;0.001</f>
        <v>1</v>
      </c>
    </row>
    <row r="71" spans="2:35" x14ac:dyDescent="0.25">
      <c r="D71" s="624"/>
      <c r="G71" s="625"/>
      <c r="H71" s="625"/>
      <c r="I71" s="625"/>
      <c r="J71" s="625"/>
      <c r="K71" s="625"/>
      <c r="L71" s="625"/>
      <c r="M71" s="625"/>
      <c r="N71" s="625"/>
      <c r="O71" s="625"/>
      <c r="P71" s="625"/>
      <c r="Q71" s="625"/>
      <c r="R71" s="625"/>
      <c r="S71" s="625"/>
      <c r="T71" s="625"/>
      <c r="U71" s="625"/>
      <c r="V71" s="625"/>
      <c r="W71" s="625"/>
      <c r="X71" s="625"/>
      <c r="Y71" s="625"/>
      <c r="Z71" s="625"/>
      <c r="AA71" s="625"/>
      <c r="AB71" s="625"/>
      <c r="AC71" s="625"/>
      <c r="AE71" s="625"/>
      <c r="AG71" s="625"/>
      <c r="AI71" s="625"/>
    </row>
    <row r="72" spans="2:35" ht="16.8" x14ac:dyDescent="0.3">
      <c r="B72" s="7" t="s">
        <v>21</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E72" s="7"/>
      <c r="AG72" s="7"/>
      <c r="AI72" s="7"/>
    </row>
    <row r="73" spans="2:35" x14ac:dyDescent="0.25">
      <c r="I73" s="634"/>
    </row>
    <row r="74" spans="2:35" x14ac:dyDescent="0.25">
      <c r="I74" s="612"/>
      <c r="J74" s="612"/>
      <c r="K74" s="612"/>
      <c r="L74" s="612"/>
      <c r="M74" s="612"/>
      <c r="N74"/>
      <c r="O74"/>
      <c r="P74"/>
      <c r="Q74"/>
      <c r="R74"/>
      <c r="S74"/>
      <c r="T74"/>
      <c r="U74"/>
      <c r="V74"/>
      <c r="W74" s="612"/>
    </row>
    <row r="77" spans="2:35" x14ac:dyDescent="0.25">
      <c r="M77" s="635"/>
      <c r="N77" s="635"/>
      <c r="O77" s="635"/>
      <c r="P77" s="635"/>
      <c r="Q77" s="635"/>
      <c r="R77" s="635"/>
      <c r="S77" s="635"/>
      <c r="T77" s="635"/>
      <c r="U77" s="635"/>
      <c r="V77" s="635"/>
      <c r="W77" s="635"/>
    </row>
    <row r="80" spans="2:35" x14ac:dyDescent="0.25">
      <c r="M80" s="63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1" fitToHeight="9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B1:AI84"/>
  <sheetViews>
    <sheetView showGridLines="0" zoomScale="75" zoomScaleNormal="75" zoomScaleSheetLayoutView="70" workbookViewId="0">
      <pane xSplit="6" ySplit="12" topLeftCell="G13" activePane="bottomRight" state="frozen"/>
      <selection pane="topRight"/>
      <selection pane="bottomLeft"/>
      <selection pane="bottomRight"/>
    </sheetView>
  </sheetViews>
  <sheetFormatPr defaultColWidth="9" defaultRowHeight="13.2" outlineLevelRow="1" outlineLevelCol="1" x14ac:dyDescent="0.25"/>
  <cols>
    <col min="1" max="1" width="2.875" style="2" customWidth="1"/>
    <col min="2" max="3" width="3.125" style="2" customWidth="1"/>
    <col min="4" max="4" width="3.375" style="2" customWidth="1"/>
    <col min="5" max="5" width="44.875" style="2" customWidth="1"/>
    <col min="6" max="22" width="11.375" style="2" customWidth="1"/>
    <col min="23" max="29" width="11.375" style="2" customWidth="1" outlineLevel="1"/>
    <col min="30" max="30" width="3.625" style="2" customWidth="1"/>
    <col min="31" max="31" width="11.375" style="2" customWidth="1"/>
    <col min="32" max="32" width="3.625" style="2" customWidth="1" outlineLevel="1"/>
    <col min="33" max="33" width="11.375" style="2" customWidth="1" outlineLevel="1"/>
    <col min="34" max="34" width="3.625" style="2" customWidth="1" outlineLevel="1"/>
    <col min="35" max="35" width="11.375" style="2" customWidth="1" outlineLevel="1"/>
    <col min="36" max="36" width="3.625" style="2" customWidth="1"/>
    <col min="37" max="16384" width="9" style="2"/>
  </cols>
  <sheetData>
    <row r="1" spans="2:35" x14ac:dyDescent="0.25">
      <c r="AB1" s="2" t="s">
        <v>583</v>
      </c>
    </row>
    <row r="2" spans="2:35"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E2" s="3"/>
      <c r="AG2" s="3"/>
      <c r="AI2" s="3"/>
    </row>
    <row r="3" spans="2:35"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E3" s="3"/>
      <c r="AG3" s="3"/>
      <c r="AI3" s="3"/>
    </row>
    <row r="4" spans="2:35" x14ac:dyDescent="0.25">
      <c r="B4" s="5" t="str">
        <f>'Template Cover'!B4</f>
        <v>Sheet:</v>
      </c>
      <c r="C4" s="3"/>
      <c r="D4" s="3"/>
      <c r="E4" s="3"/>
      <c r="F4" s="3"/>
      <c r="G4" s="3" t="str">
        <f ca="1">MID(CELL("filename",$A$1),FIND("]",CELL("filename",$A$1))+1,99)</f>
        <v>CF</v>
      </c>
      <c r="H4" s="3"/>
      <c r="I4" s="3"/>
      <c r="J4" s="3"/>
      <c r="K4" s="3"/>
      <c r="L4" s="3"/>
      <c r="M4" s="3"/>
      <c r="N4" s="3"/>
      <c r="O4" s="3"/>
      <c r="P4" s="3"/>
      <c r="Q4" s="3"/>
      <c r="R4" s="3"/>
      <c r="S4" s="3"/>
      <c r="T4" s="3"/>
      <c r="U4" s="3"/>
      <c r="V4" s="3"/>
      <c r="W4" s="3"/>
      <c r="X4" s="3"/>
      <c r="Y4" s="3"/>
      <c r="Z4" s="3"/>
      <c r="AA4" s="3"/>
      <c r="AB4" s="3"/>
      <c r="AC4" s="3"/>
      <c r="AE4" s="3"/>
      <c r="AG4" s="3"/>
      <c r="AI4" s="3"/>
    </row>
    <row r="5" spans="2:35"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E5" s="3"/>
      <c r="AG5" s="3"/>
      <c r="AI5" s="3"/>
    </row>
    <row r="6" spans="2:35"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E6" s="6"/>
      <c r="AG6" s="6"/>
      <c r="AI6" s="6"/>
    </row>
    <row r="7" spans="2:35"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E7" s="3"/>
      <c r="AG7" s="3"/>
      <c r="AI7" s="3"/>
    </row>
    <row r="9" spans="2:35" ht="26.4" x14ac:dyDescent="0.25">
      <c r="D9" s="1320" t="str">
        <f>RN_Switch</f>
        <v>Nominal</v>
      </c>
      <c r="E9" s="1321"/>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row>
    <row r="10" spans="2:35" ht="39.6" x14ac:dyDescent="0.25">
      <c r="D10" s="1317" t="str">
        <f>Option_Switch</f>
        <v>Base Model</v>
      </c>
      <c r="E10" s="1318"/>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row>
    <row r="11" spans="2:35" x14ac:dyDescent="0.25">
      <c r="D11" s="1304"/>
      <c r="E11" s="1319"/>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row>
    <row r="13" spans="2:35" ht="16.8" x14ac:dyDescent="0.3">
      <c r="B13" s="7" t="s">
        <v>724</v>
      </c>
      <c r="C13" s="7"/>
      <c r="D13" s="7"/>
      <c r="E13" s="7"/>
      <c r="F13" s="7"/>
      <c r="G13" s="7" t="s">
        <v>329</v>
      </c>
      <c r="H13" s="7"/>
      <c r="I13" s="7"/>
      <c r="J13" s="7"/>
      <c r="K13" s="7"/>
      <c r="L13" s="7"/>
      <c r="M13" s="7"/>
      <c r="N13" s="7"/>
      <c r="O13" s="7"/>
      <c r="P13" s="7"/>
      <c r="Q13" s="7"/>
      <c r="R13" s="7"/>
      <c r="S13" s="7"/>
      <c r="T13" s="7"/>
      <c r="U13" s="7"/>
      <c r="V13" s="7"/>
      <c r="W13" s="7"/>
      <c r="X13" s="7"/>
      <c r="Y13" s="7"/>
      <c r="Z13" s="7"/>
      <c r="AA13" s="7"/>
      <c r="AB13" s="7"/>
      <c r="AC13" s="7"/>
      <c r="AE13" s="7"/>
      <c r="AG13" s="7"/>
      <c r="AI13" s="7"/>
    </row>
    <row r="14" spans="2:35" outlineLevel="1" x14ac:dyDescent="0.25"/>
    <row r="15" spans="2:35" outlineLevel="1" x14ac:dyDescent="0.25">
      <c r="D15" s="205" t="str">
        <f>'Line Items'!C2507</f>
        <v>Operating Cashflow</v>
      </c>
    </row>
    <row r="16" spans="2:35" outlineLevel="1" x14ac:dyDescent="0.25">
      <c r="D16" s="345" t="str">
        <f>'Line Items'!D2508</f>
        <v>Operating Profit / (Loss) After Exceptionals &amp; Contingencies</v>
      </c>
      <c r="E16" s="467"/>
      <c r="F16" s="468" t="s">
        <v>556</v>
      </c>
      <c r="G16" s="476">
        <f>'P&amp;L1'!G$525</f>
        <v>0</v>
      </c>
      <c r="H16" s="476">
        <f>'P&amp;L1'!H$525</f>
        <v>0</v>
      </c>
      <c r="I16" s="476">
        <f>'P&amp;L1'!I$525</f>
        <v>0</v>
      </c>
      <c r="J16" s="476">
        <f>'P&amp;L1'!J$525</f>
        <v>0</v>
      </c>
      <c r="K16" s="476">
        <f>'P&amp;L1'!K$525</f>
        <v>0</v>
      </c>
      <c r="L16" s="476">
        <f>'P&amp;L1'!L$525</f>
        <v>0</v>
      </c>
      <c r="M16" s="476">
        <f>'P&amp;L1'!M$525</f>
        <v>0</v>
      </c>
      <c r="N16" s="476">
        <f>'P&amp;L1'!N$525</f>
        <v>0</v>
      </c>
      <c r="O16" s="476">
        <f>'P&amp;L1'!O$525</f>
        <v>0</v>
      </c>
      <c r="P16" s="476">
        <f>'P&amp;L1'!P$525</f>
        <v>0</v>
      </c>
      <c r="Q16" s="476">
        <f>'P&amp;L1'!Q$525</f>
        <v>0</v>
      </c>
      <c r="R16" s="476">
        <f>'P&amp;L1'!R$525</f>
        <v>0</v>
      </c>
      <c r="S16" s="476">
        <f>'P&amp;L1'!S$525</f>
        <v>0</v>
      </c>
      <c r="T16" s="476">
        <f>'P&amp;L1'!T$525</f>
        <v>0</v>
      </c>
      <c r="U16" s="476">
        <f>'P&amp;L1'!U$525</f>
        <v>0</v>
      </c>
      <c r="V16" s="476">
        <f>'P&amp;L1'!V$525</f>
        <v>0</v>
      </c>
      <c r="W16" s="476">
        <f>'P&amp;L1'!W$525</f>
        <v>0</v>
      </c>
      <c r="X16" s="476">
        <f>'P&amp;L1'!X$525</f>
        <v>0</v>
      </c>
      <c r="Y16" s="476">
        <f>'P&amp;L1'!Y$525</f>
        <v>0</v>
      </c>
      <c r="Z16" s="476">
        <f>'P&amp;L1'!Z$525</f>
        <v>0</v>
      </c>
      <c r="AA16" s="476">
        <f>'P&amp;L1'!AA$525</f>
        <v>0</v>
      </c>
      <c r="AB16" s="476">
        <f>'P&amp;L1'!AB$525</f>
        <v>0</v>
      </c>
      <c r="AC16" s="355">
        <f>'P&amp;L1'!AC$525</f>
        <v>0</v>
      </c>
      <c r="AE16" s="357">
        <f>'P&amp;L1'!AE$525</f>
        <v>0</v>
      </c>
      <c r="AG16" s="357">
        <f>'P&amp;L1'!AG$525</f>
        <v>0</v>
      </c>
      <c r="AI16" s="357">
        <f>'P&amp;L1'!AI$525</f>
        <v>0</v>
      </c>
    </row>
    <row r="17" spans="4:35" outlineLevel="1" x14ac:dyDescent="0.25">
      <c r="D17" s="139" t="str">
        <f>'Line Items'!D2509</f>
        <v>Adjusted for:</v>
      </c>
      <c r="E17" s="102"/>
      <c r="F17" s="140"/>
      <c r="G17" s="103"/>
      <c r="H17" s="103"/>
      <c r="I17" s="103"/>
      <c r="J17" s="103"/>
      <c r="K17" s="103"/>
      <c r="L17" s="103"/>
      <c r="M17" s="103"/>
      <c r="N17" s="103"/>
      <c r="O17" s="103"/>
      <c r="P17" s="103"/>
      <c r="Q17" s="103"/>
      <c r="R17" s="103"/>
      <c r="S17" s="103"/>
      <c r="T17" s="103"/>
      <c r="U17" s="103"/>
      <c r="V17" s="103"/>
      <c r="W17" s="103"/>
      <c r="X17" s="103"/>
      <c r="Y17" s="103"/>
      <c r="Z17" s="103"/>
      <c r="AA17" s="103"/>
      <c r="AB17" s="103"/>
      <c r="AC17" s="104"/>
      <c r="AE17" s="105"/>
      <c r="AG17" s="105"/>
      <c r="AI17" s="105"/>
    </row>
    <row r="18" spans="4:35" outlineLevel="1" x14ac:dyDescent="0.25">
      <c r="D18" s="139"/>
      <c r="E18" s="102" t="str">
        <f>'Line Items'!E2510</f>
        <v>Working Capital Movements</v>
      </c>
      <c r="F18" s="140" t="str">
        <f>F16</f>
        <v>£000</v>
      </c>
      <c r="G18" s="283"/>
      <c r="H18" s="283"/>
      <c r="I18" s="283"/>
      <c r="J18" s="283"/>
      <c r="K18" s="283"/>
      <c r="L18" s="283"/>
      <c r="M18" s="283"/>
      <c r="N18" s="283"/>
      <c r="O18" s="283"/>
      <c r="P18" s="283"/>
      <c r="Q18" s="283"/>
      <c r="R18" s="283"/>
      <c r="S18" s="283"/>
      <c r="T18" s="283"/>
      <c r="U18" s="283"/>
      <c r="V18" s="283"/>
      <c r="W18" s="283"/>
      <c r="X18" s="283"/>
      <c r="Y18" s="283"/>
      <c r="Z18" s="283"/>
      <c r="AA18" s="283"/>
      <c r="AB18" s="283"/>
      <c r="AC18" s="284"/>
      <c r="AE18" s="285"/>
      <c r="AG18" s="285"/>
      <c r="AI18" s="285"/>
    </row>
    <row r="19" spans="4:35" outlineLevel="1" x14ac:dyDescent="0.25">
      <c r="D19" s="139"/>
      <c r="E19" s="102" t="str">
        <f>'Line Items'!E2511</f>
        <v>Movement in long term liabilities (excl. bank debt)</v>
      </c>
      <c r="F19" s="140" t="str">
        <f>F18</f>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4"/>
      <c r="AE19" s="285"/>
      <c r="AG19" s="285"/>
      <c r="AI19" s="285"/>
    </row>
    <row r="20" spans="4:35" outlineLevel="1" x14ac:dyDescent="0.25">
      <c r="D20" s="139"/>
      <c r="E20" s="102" t="str">
        <f>'Line Items'!E2512</f>
        <v>Add Back Depreciation and Amortisation</v>
      </c>
      <c r="F20" s="140" t="str">
        <f>F19</f>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4"/>
      <c r="AE20" s="285"/>
      <c r="AG20" s="285"/>
      <c r="AI20" s="285"/>
    </row>
    <row r="21" spans="4:35" outlineLevel="1" x14ac:dyDescent="0.25">
      <c r="D21" s="139"/>
      <c r="E21" s="102" t="str">
        <f>'Line Items'!E2513</f>
        <v>RoU Asset adjustments</v>
      </c>
      <c r="F21" s="140" t="str">
        <f>F20</f>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4"/>
      <c r="AE21" s="285"/>
      <c r="AG21" s="285"/>
      <c r="AI21" s="285"/>
    </row>
    <row r="22" spans="4:35" outlineLevel="1" x14ac:dyDescent="0.25">
      <c r="D22" s="111"/>
      <c r="E22" s="287" t="str">
        <f>'Line Items'!E2514</f>
        <v>[Operating Cashflow Line 5]</v>
      </c>
      <c r="F22" s="150" t="str">
        <f>F21</f>
        <v>£000</v>
      </c>
      <c r="G22" s="288"/>
      <c r="H22" s="288"/>
      <c r="I22" s="288"/>
      <c r="J22" s="288"/>
      <c r="K22" s="288"/>
      <c r="L22" s="288"/>
      <c r="M22" s="288"/>
      <c r="N22" s="288"/>
      <c r="O22" s="288"/>
      <c r="P22" s="288"/>
      <c r="Q22" s="288"/>
      <c r="R22" s="288"/>
      <c r="S22" s="288"/>
      <c r="T22" s="288"/>
      <c r="U22" s="288"/>
      <c r="V22" s="288"/>
      <c r="W22" s="288"/>
      <c r="X22" s="288"/>
      <c r="Y22" s="288"/>
      <c r="Z22" s="288"/>
      <c r="AA22" s="288"/>
      <c r="AB22" s="288"/>
      <c r="AC22" s="289"/>
      <c r="AE22" s="290"/>
      <c r="AG22" s="290"/>
      <c r="AI22" s="290"/>
    </row>
    <row r="23" spans="4:35" outlineLevel="1" x14ac:dyDescent="0.25"/>
    <row r="24" spans="4:35" s="206" customFormat="1" outlineLevel="1" x14ac:dyDescent="0.25">
      <c r="D24" s="292" t="str">
        <f>'Line Items'!D2515</f>
        <v>Cashflow (pre-financial support)</v>
      </c>
      <c r="E24" s="636"/>
      <c r="F24" s="620" t="str">
        <f>F22</f>
        <v>£000</v>
      </c>
      <c r="G24" s="637">
        <f>SUM(G16:G22)</f>
        <v>0</v>
      </c>
      <c r="H24" s="637">
        <f t="shared" ref="H24:AE24" si="0">SUM(H16:H22)</f>
        <v>0</v>
      </c>
      <c r="I24" s="637">
        <f t="shared" si="0"/>
        <v>0</v>
      </c>
      <c r="J24" s="637">
        <f t="shared" si="0"/>
        <v>0</v>
      </c>
      <c r="K24" s="637">
        <f t="shared" si="0"/>
        <v>0</v>
      </c>
      <c r="L24" s="637">
        <f t="shared" si="0"/>
        <v>0</v>
      </c>
      <c r="M24" s="637">
        <f t="shared" si="0"/>
        <v>0</v>
      </c>
      <c r="N24" s="637">
        <f t="shared" si="0"/>
        <v>0</v>
      </c>
      <c r="O24" s="637">
        <f t="shared" si="0"/>
        <v>0</v>
      </c>
      <c r="P24" s="637">
        <f t="shared" si="0"/>
        <v>0</v>
      </c>
      <c r="Q24" s="637">
        <f t="shared" si="0"/>
        <v>0</v>
      </c>
      <c r="R24" s="637">
        <f t="shared" si="0"/>
        <v>0</v>
      </c>
      <c r="S24" s="637">
        <f t="shared" si="0"/>
        <v>0</v>
      </c>
      <c r="T24" s="637">
        <f t="shared" si="0"/>
        <v>0</v>
      </c>
      <c r="U24" s="637">
        <f t="shared" si="0"/>
        <v>0</v>
      </c>
      <c r="V24" s="637">
        <f t="shared" si="0"/>
        <v>0</v>
      </c>
      <c r="W24" s="637">
        <f t="shared" si="0"/>
        <v>0</v>
      </c>
      <c r="X24" s="637">
        <f t="shared" si="0"/>
        <v>0</v>
      </c>
      <c r="Y24" s="637">
        <f t="shared" si="0"/>
        <v>0</v>
      </c>
      <c r="Z24" s="637">
        <f t="shared" si="0"/>
        <v>0</v>
      </c>
      <c r="AA24" s="637">
        <f t="shared" si="0"/>
        <v>0</v>
      </c>
      <c r="AB24" s="637">
        <f t="shared" si="0"/>
        <v>0</v>
      </c>
      <c r="AC24" s="298">
        <f t="shared" si="0"/>
        <v>0</v>
      </c>
      <c r="AE24" s="637">
        <f t="shared" si="0"/>
        <v>0</v>
      </c>
      <c r="AG24" s="299">
        <f>SUM(AG16:AG22)</f>
        <v>0</v>
      </c>
      <c r="AI24" s="299">
        <f>SUM(AI16:AI22)</f>
        <v>0</v>
      </c>
    </row>
    <row r="25" spans="4:35" outlineLevel="1" x14ac:dyDescent="0.25"/>
    <row r="26" spans="4:35" outlineLevel="1" x14ac:dyDescent="0.25">
      <c r="D26" s="345" t="str">
        <f>'Line Items'!D2517</f>
        <v>Financial Subsidy /(Premium)</v>
      </c>
      <c r="E26" s="467"/>
      <c r="F26" s="468" t="s">
        <v>556</v>
      </c>
      <c r="G26" s="469"/>
      <c r="H26" s="469"/>
      <c r="I26" s="469"/>
      <c r="J26" s="469"/>
      <c r="K26" s="469"/>
      <c r="L26" s="469"/>
      <c r="M26" s="469"/>
      <c r="N26" s="469"/>
      <c r="O26" s="469"/>
      <c r="P26" s="469"/>
      <c r="Q26" s="469"/>
      <c r="R26" s="469"/>
      <c r="S26" s="469"/>
      <c r="T26" s="469"/>
      <c r="U26" s="469"/>
      <c r="V26" s="469"/>
      <c r="W26" s="469"/>
      <c r="X26" s="469"/>
      <c r="Y26" s="469"/>
      <c r="Z26" s="469"/>
      <c r="AA26" s="469"/>
      <c r="AB26" s="469"/>
      <c r="AC26" s="360"/>
      <c r="AE26" s="359"/>
      <c r="AG26" s="359"/>
      <c r="AI26" s="359"/>
    </row>
    <row r="27" spans="4:35" outlineLevel="1" x14ac:dyDescent="0.25">
      <c r="D27" s="139" t="str">
        <f>'Line Items'!D2518</f>
        <v>Capital Expenditure (inc intangible assets)</v>
      </c>
      <c r="E27" s="102"/>
      <c r="F27" s="140" t="str">
        <f>F26</f>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285"/>
      <c r="AG27" s="285"/>
      <c r="AI27" s="285"/>
    </row>
    <row r="28" spans="4:35" outlineLevel="1" x14ac:dyDescent="0.25">
      <c r="D28" s="139" t="str">
        <f>'Line Items'!D2519</f>
        <v>Investing Activities</v>
      </c>
      <c r="E28" s="102"/>
      <c r="F28" s="140" t="str">
        <f>F27</f>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285"/>
      <c r="AG28" s="285"/>
      <c r="AI28" s="285"/>
    </row>
    <row r="29" spans="4:35" outlineLevel="1" x14ac:dyDescent="0.25">
      <c r="D29" s="111" t="str">
        <f>'Line Items'!D2520</f>
        <v>Tax paid</v>
      </c>
      <c r="E29" s="287"/>
      <c r="F29" s="150" t="str">
        <f>F28</f>
        <v>£000</v>
      </c>
      <c r="G29" s="288"/>
      <c r="H29" s="288"/>
      <c r="I29" s="288"/>
      <c r="J29" s="288"/>
      <c r="K29" s="288"/>
      <c r="L29" s="288"/>
      <c r="M29" s="288"/>
      <c r="N29" s="288"/>
      <c r="O29" s="288"/>
      <c r="P29" s="288"/>
      <c r="Q29" s="288"/>
      <c r="R29" s="288"/>
      <c r="S29" s="288"/>
      <c r="T29" s="288"/>
      <c r="U29" s="288"/>
      <c r="V29" s="288"/>
      <c r="W29" s="288"/>
      <c r="X29" s="288"/>
      <c r="Y29" s="288"/>
      <c r="Z29" s="288"/>
      <c r="AA29" s="288"/>
      <c r="AB29" s="288"/>
      <c r="AC29" s="289"/>
      <c r="AE29" s="290"/>
      <c r="AG29" s="290"/>
      <c r="AI29" s="290"/>
    </row>
    <row r="30" spans="4:35" outlineLevel="1" x14ac:dyDescent="0.25"/>
    <row r="31" spans="4:35" s="206" customFormat="1" outlineLevel="1" x14ac:dyDescent="0.25">
      <c r="D31" s="292" t="str">
        <f>'Line Items'!D2522</f>
        <v>Cashflow (pre-financing)</v>
      </c>
      <c r="E31" s="636"/>
      <c r="F31" s="620" t="str">
        <f>F29</f>
        <v>£000</v>
      </c>
      <c r="G31" s="637">
        <f>SUM(G24,G26:G29)</f>
        <v>0</v>
      </c>
      <c r="H31" s="637">
        <f t="shared" ref="H31:AE31" si="1">SUM(H24,H26:H29)</f>
        <v>0</v>
      </c>
      <c r="I31" s="637">
        <f t="shared" si="1"/>
        <v>0</v>
      </c>
      <c r="J31" s="637">
        <f t="shared" si="1"/>
        <v>0</v>
      </c>
      <c r="K31" s="637">
        <f t="shared" si="1"/>
        <v>0</v>
      </c>
      <c r="L31" s="637">
        <f t="shared" si="1"/>
        <v>0</v>
      </c>
      <c r="M31" s="637">
        <f t="shared" si="1"/>
        <v>0</v>
      </c>
      <c r="N31" s="637">
        <f t="shared" si="1"/>
        <v>0</v>
      </c>
      <c r="O31" s="637">
        <f t="shared" si="1"/>
        <v>0</v>
      </c>
      <c r="P31" s="637">
        <f t="shared" si="1"/>
        <v>0</v>
      </c>
      <c r="Q31" s="637">
        <f t="shared" si="1"/>
        <v>0</v>
      </c>
      <c r="R31" s="637">
        <f t="shared" si="1"/>
        <v>0</v>
      </c>
      <c r="S31" s="637">
        <f t="shared" si="1"/>
        <v>0</v>
      </c>
      <c r="T31" s="637">
        <f t="shared" si="1"/>
        <v>0</v>
      </c>
      <c r="U31" s="637">
        <f t="shared" si="1"/>
        <v>0</v>
      </c>
      <c r="V31" s="637">
        <f t="shared" si="1"/>
        <v>0</v>
      </c>
      <c r="W31" s="637">
        <f t="shared" si="1"/>
        <v>0</v>
      </c>
      <c r="X31" s="637">
        <f t="shared" si="1"/>
        <v>0</v>
      </c>
      <c r="Y31" s="637">
        <f t="shared" si="1"/>
        <v>0</v>
      </c>
      <c r="Z31" s="637">
        <f t="shared" si="1"/>
        <v>0</v>
      </c>
      <c r="AA31" s="637">
        <f t="shared" si="1"/>
        <v>0</v>
      </c>
      <c r="AB31" s="637">
        <f t="shared" si="1"/>
        <v>0</v>
      </c>
      <c r="AC31" s="298">
        <f t="shared" si="1"/>
        <v>0</v>
      </c>
      <c r="AE31" s="298">
        <f t="shared" si="1"/>
        <v>0</v>
      </c>
      <c r="AG31" s="299">
        <f>SUM(AG24,AG26:AG29)</f>
        <v>0</v>
      </c>
      <c r="AI31" s="299">
        <f>SUM(AI24,AI26:AI29)</f>
        <v>0</v>
      </c>
    </row>
    <row r="32" spans="4:35" outlineLevel="1" x14ac:dyDescent="0.25"/>
    <row r="33" spans="4:35" outlineLevel="1" x14ac:dyDescent="0.25">
      <c r="D33" s="205" t="str">
        <f>'Line Items'!C2524</f>
        <v>Financing</v>
      </c>
    </row>
    <row r="34" spans="4:35" outlineLevel="1" x14ac:dyDescent="0.25">
      <c r="D34" s="345" t="str">
        <f>'Line Items'!D2525</f>
        <v>Commercial &amp; Other Debt AFC drawdown</v>
      </c>
      <c r="E34" s="467"/>
      <c r="F34" s="468" t="s">
        <v>556</v>
      </c>
      <c r="G34" s="469"/>
      <c r="H34" s="469"/>
      <c r="I34" s="469"/>
      <c r="J34" s="469"/>
      <c r="K34" s="469"/>
      <c r="L34" s="469"/>
      <c r="M34" s="469"/>
      <c r="N34" s="469"/>
      <c r="O34" s="469"/>
      <c r="P34" s="469"/>
      <c r="Q34" s="469"/>
      <c r="R34" s="469"/>
      <c r="S34" s="469"/>
      <c r="T34" s="469"/>
      <c r="U34" s="469"/>
      <c r="V34" s="469"/>
      <c r="W34" s="469"/>
      <c r="X34" s="469"/>
      <c r="Y34" s="469"/>
      <c r="Z34" s="469"/>
      <c r="AA34" s="469"/>
      <c r="AB34" s="469"/>
      <c r="AC34" s="360"/>
      <c r="AE34" s="359"/>
      <c r="AG34" s="359"/>
      <c r="AI34" s="359"/>
    </row>
    <row r="35" spans="4:35" outlineLevel="1" x14ac:dyDescent="0.25">
      <c r="D35" s="139" t="str">
        <f>'Line Items'!D2526</f>
        <v>Commercial &amp; Other Debt AFC repayment</v>
      </c>
      <c r="E35" s="102"/>
      <c r="F35" s="140" t="str">
        <f t="shared" ref="F35:F46" si="2">F34</f>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285"/>
      <c r="AG35" s="285"/>
      <c r="AI35" s="285"/>
    </row>
    <row r="36" spans="4:35" outlineLevel="1" x14ac:dyDescent="0.25">
      <c r="D36" s="139" t="str">
        <f>'Line Items'!D2527</f>
        <v>Shareholder Loan AFC (excl. PCS) drawdown</v>
      </c>
      <c r="E36" s="102"/>
      <c r="F36" s="140" t="str">
        <f t="shared" si="2"/>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285"/>
      <c r="AG36" s="285"/>
      <c r="AI36" s="285"/>
    </row>
    <row r="37" spans="4:35" outlineLevel="1" x14ac:dyDescent="0.25">
      <c r="D37" s="139" t="str">
        <f>'Line Items'!D2528</f>
        <v>Shareholder Loan AFC (excl. PCS) repayment</v>
      </c>
      <c r="E37" s="102"/>
      <c r="F37" s="140" t="str">
        <f t="shared" si="2"/>
        <v>£000</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4"/>
      <c r="AE37" s="285"/>
      <c r="AG37" s="285"/>
      <c r="AI37" s="285"/>
    </row>
    <row r="38" spans="4:35" outlineLevel="1" x14ac:dyDescent="0.25">
      <c r="D38" s="139" t="str">
        <f>'Line Items'!D2529</f>
        <v>PCS drawdown</v>
      </c>
      <c r="E38" s="102"/>
      <c r="F38" s="140" t="str">
        <f t="shared" si="2"/>
        <v>£000</v>
      </c>
      <c r="G38" s="283"/>
      <c r="H38" s="283"/>
      <c r="I38" s="283"/>
      <c r="J38" s="283"/>
      <c r="K38" s="283"/>
      <c r="L38" s="283"/>
      <c r="M38" s="283"/>
      <c r="N38" s="283"/>
      <c r="O38" s="283"/>
      <c r="P38" s="283"/>
      <c r="Q38" s="283"/>
      <c r="R38" s="283"/>
      <c r="S38" s="283"/>
      <c r="T38" s="283"/>
      <c r="U38" s="283"/>
      <c r="V38" s="283"/>
      <c r="W38" s="283"/>
      <c r="X38" s="283"/>
      <c r="Y38" s="283"/>
      <c r="Z38" s="283"/>
      <c r="AA38" s="283"/>
      <c r="AB38" s="283"/>
      <c r="AC38" s="284"/>
      <c r="AE38" s="285"/>
      <c r="AG38" s="285"/>
      <c r="AI38" s="285"/>
    </row>
    <row r="39" spans="4:35" outlineLevel="1" x14ac:dyDescent="0.25">
      <c r="D39" s="139" t="str">
        <f>'Line Items'!D2530</f>
        <v>PCS repayment</v>
      </c>
      <c r="E39" s="102"/>
      <c r="F39" s="140" t="str">
        <f t="shared" si="2"/>
        <v>£000</v>
      </c>
      <c r="G39" s="283"/>
      <c r="H39" s="283"/>
      <c r="I39" s="283"/>
      <c r="J39" s="283"/>
      <c r="K39" s="283"/>
      <c r="L39" s="283"/>
      <c r="M39" s="283"/>
      <c r="N39" s="283"/>
      <c r="O39" s="283"/>
      <c r="P39" s="283"/>
      <c r="Q39" s="283"/>
      <c r="R39" s="283"/>
      <c r="S39" s="283"/>
      <c r="T39" s="283"/>
      <c r="U39" s="283"/>
      <c r="V39" s="283"/>
      <c r="W39" s="283"/>
      <c r="X39" s="283"/>
      <c r="Y39" s="283"/>
      <c r="Z39" s="283"/>
      <c r="AA39" s="283"/>
      <c r="AB39" s="283"/>
      <c r="AC39" s="284"/>
      <c r="AE39" s="285"/>
      <c r="AG39" s="285"/>
      <c r="AI39" s="285"/>
    </row>
    <row r="40" spans="4:35" outlineLevel="1" x14ac:dyDescent="0.25">
      <c r="D40" s="139" t="str">
        <f>'Line Items'!D2531</f>
        <v>Equity issue</v>
      </c>
      <c r="E40" s="102"/>
      <c r="F40" s="140" t="str">
        <f t="shared" si="2"/>
        <v>£000</v>
      </c>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285"/>
      <c r="AG40" s="285"/>
      <c r="AI40" s="285"/>
    </row>
    <row r="41" spans="4:35" outlineLevel="1" x14ac:dyDescent="0.25">
      <c r="D41" s="139" t="str">
        <f>'Line Items'!D2532</f>
        <v>Equity redemption</v>
      </c>
      <c r="E41" s="102"/>
      <c r="F41" s="140" t="str">
        <f t="shared" si="2"/>
        <v>£000</v>
      </c>
      <c r="G41" s="283"/>
      <c r="H41" s="283"/>
      <c r="I41" s="283"/>
      <c r="J41" s="283"/>
      <c r="K41" s="283"/>
      <c r="L41" s="283"/>
      <c r="M41" s="283"/>
      <c r="N41" s="283"/>
      <c r="O41" s="283"/>
      <c r="P41" s="283"/>
      <c r="Q41" s="283"/>
      <c r="R41" s="283"/>
      <c r="S41" s="283"/>
      <c r="T41" s="283"/>
      <c r="U41" s="283"/>
      <c r="V41" s="283"/>
      <c r="W41" s="283"/>
      <c r="X41" s="283"/>
      <c r="Y41" s="283"/>
      <c r="Z41" s="283"/>
      <c r="AA41" s="283"/>
      <c r="AB41" s="283"/>
      <c r="AC41" s="284"/>
      <c r="AE41" s="285"/>
      <c r="AG41" s="285"/>
      <c r="AI41" s="285"/>
    </row>
    <row r="42" spans="4:35" outlineLevel="1" x14ac:dyDescent="0.25">
      <c r="D42" s="139" t="str">
        <f>'Line Items'!D2533</f>
        <v>[Financing Costs Line 9]</v>
      </c>
      <c r="E42" s="102"/>
      <c r="F42" s="140" t="str">
        <f t="shared" si="2"/>
        <v>£000</v>
      </c>
      <c r="G42" s="283"/>
      <c r="H42" s="283"/>
      <c r="I42" s="283"/>
      <c r="J42" s="283"/>
      <c r="K42" s="283"/>
      <c r="L42" s="283"/>
      <c r="M42" s="283"/>
      <c r="N42" s="283"/>
      <c r="O42" s="283"/>
      <c r="P42" s="283"/>
      <c r="Q42" s="283"/>
      <c r="R42" s="283"/>
      <c r="S42" s="283"/>
      <c r="T42" s="283"/>
      <c r="U42" s="283"/>
      <c r="V42" s="283"/>
      <c r="W42" s="283"/>
      <c r="X42" s="283"/>
      <c r="Y42" s="283"/>
      <c r="Z42" s="283"/>
      <c r="AA42" s="283"/>
      <c r="AB42" s="283"/>
      <c r="AC42" s="284"/>
      <c r="AE42" s="285"/>
      <c r="AG42" s="285"/>
      <c r="AI42" s="285"/>
    </row>
    <row r="43" spans="4:35" outlineLevel="1" x14ac:dyDescent="0.25">
      <c r="D43" s="139" t="str">
        <f>'Line Items'!D2534</f>
        <v>[Financing Costs Line 10]</v>
      </c>
      <c r="E43" s="102"/>
      <c r="F43" s="140" t="str">
        <f t="shared" si="2"/>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285"/>
      <c r="AG43" s="285"/>
      <c r="AI43" s="285"/>
    </row>
    <row r="44" spans="4:35" outlineLevel="1" x14ac:dyDescent="0.25">
      <c r="D44" s="139" t="str">
        <f>'Line Items'!D2535</f>
        <v>[Financing Costs Line 11]</v>
      </c>
      <c r="E44" s="102"/>
      <c r="F44" s="140" t="str">
        <f t="shared" si="2"/>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285"/>
      <c r="AG44" s="285"/>
      <c r="AI44" s="285"/>
    </row>
    <row r="45" spans="4:35" outlineLevel="1" x14ac:dyDescent="0.25">
      <c r="D45" s="139" t="str">
        <f>'Line Items'!D2536</f>
        <v>[Financing Costs Line 12]</v>
      </c>
      <c r="E45" s="102"/>
      <c r="F45" s="140" t="str">
        <f t="shared" si="2"/>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285"/>
      <c r="AG45" s="285"/>
      <c r="AI45" s="285"/>
    </row>
    <row r="46" spans="4:35" outlineLevel="1" x14ac:dyDescent="0.25">
      <c r="D46" s="111" t="str">
        <f>'Line Items'!D2537</f>
        <v>[Financing Costs Line 13]</v>
      </c>
      <c r="E46" s="287"/>
      <c r="F46" s="150" t="str">
        <f t="shared" si="2"/>
        <v>£000</v>
      </c>
      <c r="G46" s="288"/>
      <c r="H46" s="288"/>
      <c r="I46" s="288"/>
      <c r="J46" s="288"/>
      <c r="K46" s="288"/>
      <c r="L46" s="288"/>
      <c r="M46" s="288"/>
      <c r="N46" s="288"/>
      <c r="O46" s="288"/>
      <c r="P46" s="288"/>
      <c r="Q46" s="288"/>
      <c r="R46" s="288"/>
      <c r="S46" s="288"/>
      <c r="T46" s="288"/>
      <c r="U46" s="288"/>
      <c r="V46" s="288"/>
      <c r="W46" s="288"/>
      <c r="X46" s="288"/>
      <c r="Y46" s="288"/>
      <c r="Z46" s="288"/>
      <c r="AA46" s="288"/>
      <c r="AB46" s="288"/>
      <c r="AC46" s="289"/>
      <c r="AE46" s="290"/>
      <c r="AG46" s="290"/>
      <c r="AI46" s="290"/>
    </row>
    <row r="47" spans="4:35" outlineLevel="1" x14ac:dyDescent="0.25"/>
    <row r="48" spans="4:35" s="206" customFormat="1" outlineLevel="1" x14ac:dyDescent="0.25">
      <c r="D48" s="292" t="str">
        <f>'Line Items'!D2539</f>
        <v>Total financing</v>
      </c>
      <c r="E48" s="636"/>
      <c r="F48" s="620" t="str">
        <f>F46</f>
        <v>£000</v>
      </c>
      <c r="G48" s="637">
        <f>SUM(G34:G46)</f>
        <v>0</v>
      </c>
      <c r="H48" s="637">
        <f t="shared" ref="H48:AE48" si="3">SUM(H34:H46)</f>
        <v>0</v>
      </c>
      <c r="I48" s="637">
        <f t="shared" si="3"/>
        <v>0</v>
      </c>
      <c r="J48" s="637">
        <f t="shared" si="3"/>
        <v>0</v>
      </c>
      <c r="K48" s="637">
        <f t="shared" si="3"/>
        <v>0</v>
      </c>
      <c r="L48" s="637">
        <f t="shared" si="3"/>
        <v>0</v>
      </c>
      <c r="M48" s="637">
        <f t="shared" si="3"/>
        <v>0</v>
      </c>
      <c r="N48" s="637">
        <f t="shared" si="3"/>
        <v>0</v>
      </c>
      <c r="O48" s="637">
        <f t="shared" si="3"/>
        <v>0</v>
      </c>
      <c r="P48" s="637">
        <f t="shared" si="3"/>
        <v>0</v>
      </c>
      <c r="Q48" s="637">
        <f t="shared" si="3"/>
        <v>0</v>
      </c>
      <c r="R48" s="637">
        <f t="shared" si="3"/>
        <v>0</v>
      </c>
      <c r="S48" s="637">
        <f t="shared" si="3"/>
        <v>0</v>
      </c>
      <c r="T48" s="637">
        <f t="shared" si="3"/>
        <v>0</v>
      </c>
      <c r="U48" s="637">
        <f t="shared" si="3"/>
        <v>0</v>
      </c>
      <c r="V48" s="637">
        <f t="shared" si="3"/>
        <v>0</v>
      </c>
      <c r="W48" s="637">
        <f t="shared" si="3"/>
        <v>0</v>
      </c>
      <c r="X48" s="637">
        <f t="shared" si="3"/>
        <v>0</v>
      </c>
      <c r="Y48" s="637">
        <f t="shared" si="3"/>
        <v>0</v>
      </c>
      <c r="Z48" s="637">
        <f t="shared" si="3"/>
        <v>0</v>
      </c>
      <c r="AA48" s="637">
        <f t="shared" si="3"/>
        <v>0</v>
      </c>
      <c r="AB48" s="637">
        <f t="shared" si="3"/>
        <v>0</v>
      </c>
      <c r="AC48" s="298">
        <f t="shared" si="3"/>
        <v>0</v>
      </c>
      <c r="AE48" s="298">
        <f t="shared" si="3"/>
        <v>0</v>
      </c>
      <c r="AG48" s="299">
        <f>SUM(AG34:AG46)</f>
        <v>0</v>
      </c>
      <c r="AI48" s="299">
        <f>SUM(AI34:AI46)</f>
        <v>0</v>
      </c>
    </row>
    <row r="49" spans="4:35" outlineLevel="1" x14ac:dyDescent="0.25"/>
    <row r="50" spans="4:35" outlineLevel="1" x14ac:dyDescent="0.25">
      <c r="D50" s="186" t="str">
        <f>'Line Items'!C2541</f>
        <v>Servicing of finance</v>
      </c>
    </row>
    <row r="51" spans="4:35" outlineLevel="1" x14ac:dyDescent="0.25">
      <c r="D51" s="345" t="str">
        <f>'Line Items'!D2542</f>
        <v>Interest received on cash balance</v>
      </c>
      <c r="E51" s="467"/>
      <c r="F51" s="468" t="s">
        <v>556</v>
      </c>
      <c r="G51" s="469"/>
      <c r="H51" s="469"/>
      <c r="I51" s="469"/>
      <c r="J51" s="469"/>
      <c r="K51" s="469"/>
      <c r="L51" s="469"/>
      <c r="M51" s="469"/>
      <c r="N51" s="469"/>
      <c r="O51" s="469"/>
      <c r="P51" s="469"/>
      <c r="Q51" s="469"/>
      <c r="R51" s="469"/>
      <c r="S51" s="469"/>
      <c r="T51" s="469"/>
      <c r="U51" s="469"/>
      <c r="V51" s="469"/>
      <c r="W51" s="469"/>
      <c r="X51" s="469"/>
      <c r="Y51" s="469"/>
      <c r="Z51" s="469"/>
      <c r="AA51" s="469"/>
      <c r="AB51" s="469"/>
      <c r="AC51" s="360"/>
      <c r="AE51" s="359"/>
      <c r="AG51" s="359"/>
      <c r="AI51" s="359"/>
    </row>
    <row r="52" spans="4:35" outlineLevel="1" x14ac:dyDescent="0.25">
      <c r="D52" s="139" t="str">
        <f>'Line Items'!D2543</f>
        <v>Interest paid on cash balance</v>
      </c>
      <c r="E52" s="102"/>
      <c r="F52" s="140" t="str">
        <f t="shared" ref="F52:F63" si="4">F51</f>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285"/>
      <c r="AG52" s="285"/>
      <c r="AI52" s="285"/>
    </row>
    <row r="53" spans="4:35" outlineLevel="1" x14ac:dyDescent="0.25">
      <c r="D53" s="139" t="str">
        <f>'Line Items'!D2544</f>
        <v>Interest &amp; Fees paid on Commercial Debt as part of AFC</v>
      </c>
      <c r="E53" s="102"/>
      <c r="F53" s="140" t="str">
        <f t="shared" si="4"/>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285"/>
      <c r="AG53" s="285"/>
      <c r="AI53" s="285"/>
    </row>
    <row r="54" spans="4:35" outlineLevel="1" x14ac:dyDescent="0.25">
      <c r="D54" s="139" t="str">
        <f>'Line Items'!D2545</f>
        <v>Interest &amp; Fees paid on Shareholder Loan as part of AFC (excl. PCS)</v>
      </c>
      <c r="E54" s="102"/>
      <c r="F54" s="140" t="str">
        <f t="shared" si="4"/>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285"/>
      <c r="AG54" s="285"/>
      <c r="AI54" s="285"/>
    </row>
    <row r="55" spans="4:35" outlineLevel="1" x14ac:dyDescent="0.25">
      <c r="D55" s="139" t="str">
        <f>'Line Items'!D2546</f>
        <v>Interest &amp; Fees paid on Parent Company Support</v>
      </c>
      <c r="E55" s="102"/>
      <c r="F55" s="140" t="str">
        <f t="shared" si="4"/>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285"/>
      <c r="AG55" s="285"/>
      <c r="AI55" s="285"/>
    </row>
    <row r="56" spans="4:35" outlineLevel="1" x14ac:dyDescent="0.25">
      <c r="D56" s="139" t="str">
        <f>'Line Items'!D2547</f>
        <v>Performance Bond Costs</v>
      </c>
      <c r="E56" s="102"/>
      <c r="F56" s="140" t="str">
        <f t="shared" si="4"/>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285"/>
      <c r="AG56" s="285"/>
      <c r="AI56" s="285"/>
    </row>
    <row r="57" spans="4:35" outlineLevel="1" x14ac:dyDescent="0.25">
      <c r="D57" s="139" t="str">
        <f>'Line Items'!D2548</f>
        <v>PCS Bond Costs</v>
      </c>
      <c r="E57" s="102"/>
      <c r="F57" s="140" t="str">
        <f t="shared" si="4"/>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285"/>
      <c r="AG57" s="285"/>
      <c r="AI57" s="285"/>
    </row>
    <row r="58" spans="4:35" outlineLevel="1" x14ac:dyDescent="0.25">
      <c r="D58" s="139" t="str">
        <f>'Line Items'!D2549</f>
        <v>Season Ticket Bond Costs</v>
      </c>
      <c r="E58" s="102"/>
      <c r="F58" s="140" t="str">
        <f t="shared" si="4"/>
        <v>£000</v>
      </c>
      <c r="G58" s="283"/>
      <c r="H58" s="283"/>
      <c r="I58" s="283"/>
      <c r="J58" s="283"/>
      <c r="K58" s="283"/>
      <c r="L58" s="283"/>
      <c r="M58" s="283"/>
      <c r="N58" s="283"/>
      <c r="O58" s="283"/>
      <c r="P58" s="283"/>
      <c r="Q58" s="283"/>
      <c r="R58" s="283"/>
      <c r="S58" s="283"/>
      <c r="T58" s="283"/>
      <c r="U58" s="283"/>
      <c r="V58" s="283"/>
      <c r="W58" s="283"/>
      <c r="X58" s="283"/>
      <c r="Y58" s="283"/>
      <c r="Z58" s="283"/>
      <c r="AA58" s="283"/>
      <c r="AB58" s="283"/>
      <c r="AC58" s="284"/>
      <c r="AE58" s="285"/>
      <c r="AG58" s="285"/>
      <c r="AI58" s="285"/>
    </row>
    <row r="59" spans="4:35" outlineLevel="1" x14ac:dyDescent="0.25">
      <c r="D59" s="139" t="str">
        <f>'Line Items'!D2550</f>
        <v>[Finance Servicing Line 09]</v>
      </c>
      <c r="E59" s="102"/>
      <c r="F59" s="140" t="str">
        <f t="shared" si="4"/>
        <v>£000</v>
      </c>
      <c r="G59" s="283"/>
      <c r="H59" s="283"/>
      <c r="I59" s="283"/>
      <c r="J59" s="283"/>
      <c r="K59" s="283"/>
      <c r="L59" s="283"/>
      <c r="M59" s="283"/>
      <c r="N59" s="283"/>
      <c r="O59" s="283"/>
      <c r="P59" s="283"/>
      <c r="Q59" s="283"/>
      <c r="R59" s="283"/>
      <c r="S59" s="283"/>
      <c r="T59" s="283"/>
      <c r="U59" s="283"/>
      <c r="V59" s="283"/>
      <c r="W59" s="283"/>
      <c r="X59" s="283"/>
      <c r="Y59" s="283"/>
      <c r="Z59" s="283"/>
      <c r="AA59" s="283"/>
      <c r="AB59" s="283"/>
      <c r="AC59" s="284"/>
      <c r="AE59" s="285"/>
      <c r="AG59" s="285"/>
      <c r="AI59" s="285"/>
    </row>
    <row r="60" spans="4:35" outlineLevel="1" x14ac:dyDescent="0.25">
      <c r="D60" s="139" t="str">
        <f>'Line Items'!D2551</f>
        <v>[Finance Servicing Line 10]</v>
      </c>
      <c r="E60" s="102"/>
      <c r="F60" s="140" t="str">
        <f t="shared" si="4"/>
        <v>£000</v>
      </c>
      <c r="G60" s="283"/>
      <c r="H60" s="283"/>
      <c r="I60" s="283"/>
      <c r="J60" s="283"/>
      <c r="K60" s="283"/>
      <c r="L60" s="283"/>
      <c r="M60" s="283"/>
      <c r="N60" s="283"/>
      <c r="O60" s="283"/>
      <c r="P60" s="283"/>
      <c r="Q60" s="283"/>
      <c r="R60" s="283"/>
      <c r="S60" s="283"/>
      <c r="T60" s="283"/>
      <c r="U60" s="283"/>
      <c r="V60" s="283"/>
      <c r="W60" s="283"/>
      <c r="X60" s="283"/>
      <c r="Y60" s="283"/>
      <c r="Z60" s="283"/>
      <c r="AA60" s="283"/>
      <c r="AB60" s="283"/>
      <c r="AC60" s="284"/>
      <c r="AE60" s="285"/>
      <c r="AG60" s="285"/>
      <c r="AI60" s="285"/>
    </row>
    <row r="61" spans="4:35" outlineLevel="1" x14ac:dyDescent="0.25">
      <c r="D61" s="139" t="str">
        <f>'Line Items'!D2552</f>
        <v>[Finance Servicing Line 11]</v>
      </c>
      <c r="E61" s="102"/>
      <c r="F61" s="140" t="str">
        <f t="shared" si="4"/>
        <v>£000</v>
      </c>
      <c r="G61" s="283"/>
      <c r="H61" s="283"/>
      <c r="I61" s="283"/>
      <c r="J61" s="283"/>
      <c r="K61" s="283"/>
      <c r="L61" s="283"/>
      <c r="M61" s="283"/>
      <c r="N61" s="283"/>
      <c r="O61" s="283"/>
      <c r="P61" s="283"/>
      <c r="Q61" s="283"/>
      <c r="R61" s="283"/>
      <c r="S61" s="283"/>
      <c r="T61" s="283"/>
      <c r="U61" s="283"/>
      <c r="V61" s="283"/>
      <c r="W61" s="283"/>
      <c r="X61" s="283"/>
      <c r="Y61" s="283"/>
      <c r="Z61" s="283"/>
      <c r="AA61" s="283"/>
      <c r="AB61" s="283"/>
      <c r="AC61" s="284"/>
      <c r="AE61" s="285"/>
      <c r="AG61" s="285"/>
      <c r="AI61" s="285"/>
    </row>
    <row r="62" spans="4:35" outlineLevel="1" x14ac:dyDescent="0.25">
      <c r="D62" s="139" t="str">
        <f>'Line Items'!D2553</f>
        <v>[Finance Servicing Line 12]</v>
      </c>
      <c r="E62" s="102"/>
      <c r="F62" s="140" t="str">
        <f t="shared" si="4"/>
        <v>£000</v>
      </c>
      <c r="G62" s="283"/>
      <c r="H62" s="283"/>
      <c r="I62" s="283"/>
      <c r="J62" s="283"/>
      <c r="K62" s="283"/>
      <c r="L62" s="283"/>
      <c r="M62" s="283"/>
      <c r="N62" s="283"/>
      <c r="O62" s="283"/>
      <c r="P62" s="283"/>
      <c r="Q62" s="283"/>
      <c r="R62" s="283"/>
      <c r="S62" s="283"/>
      <c r="T62" s="283"/>
      <c r="U62" s="283"/>
      <c r="V62" s="283"/>
      <c r="W62" s="283"/>
      <c r="X62" s="283"/>
      <c r="Y62" s="283"/>
      <c r="Z62" s="283"/>
      <c r="AA62" s="283"/>
      <c r="AB62" s="283"/>
      <c r="AC62" s="284"/>
      <c r="AE62" s="285"/>
      <c r="AG62" s="285"/>
      <c r="AI62" s="285"/>
    </row>
    <row r="63" spans="4:35" outlineLevel="1" x14ac:dyDescent="0.25">
      <c r="D63" s="111" t="str">
        <f>'Line Items'!D2554</f>
        <v>[Finance Servicing Line 13]</v>
      </c>
      <c r="E63" s="287"/>
      <c r="F63" s="150" t="str">
        <f t="shared" si="4"/>
        <v>£000</v>
      </c>
      <c r="G63" s="288"/>
      <c r="H63" s="288"/>
      <c r="I63" s="288"/>
      <c r="J63" s="288"/>
      <c r="K63" s="288"/>
      <c r="L63" s="288"/>
      <c r="M63" s="288"/>
      <c r="N63" s="288"/>
      <c r="O63" s="288"/>
      <c r="P63" s="288"/>
      <c r="Q63" s="288"/>
      <c r="R63" s="288"/>
      <c r="S63" s="288"/>
      <c r="T63" s="288"/>
      <c r="U63" s="288"/>
      <c r="V63" s="288"/>
      <c r="W63" s="288"/>
      <c r="X63" s="288"/>
      <c r="Y63" s="288"/>
      <c r="Z63" s="288"/>
      <c r="AA63" s="288"/>
      <c r="AB63" s="288"/>
      <c r="AC63" s="289"/>
      <c r="AE63" s="290"/>
      <c r="AG63" s="290"/>
      <c r="AI63" s="290"/>
    </row>
    <row r="64" spans="4:35" outlineLevel="1" x14ac:dyDescent="0.25"/>
    <row r="65" spans="4:35" s="206" customFormat="1" outlineLevel="1" x14ac:dyDescent="0.25">
      <c r="D65" s="292" t="str">
        <f>'Line Items'!D2556</f>
        <v>Total servicing of finance</v>
      </c>
      <c r="E65" s="636"/>
      <c r="F65" s="620" t="str">
        <f>F63</f>
        <v>£000</v>
      </c>
      <c r="G65" s="637">
        <f>SUM(G51:G63)</f>
        <v>0</v>
      </c>
      <c r="H65" s="637">
        <f t="shared" ref="H65:AC65" si="5">SUM(H51:H63)</f>
        <v>0</v>
      </c>
      <c r="I65" s="637">
        <f t="shared" si="5"/>
        <v>0</v>
      </c>
      <c r="J65" s="637">
        <f t="shared" si="5"/>
        <v>0</v>
      </c>
      <c r="K65" s="637">
        <f t="shared" si="5"/>
        <v>0</v>
      </c>
      <c r="L65" s="637">
        <f t="shared" si="5"/>
        <v>0</v>
      </c>
      <c r="M65" s="637">
        <f t="shared" si="5"/>
        <v>0</v>
      </c>
      <c r="N65" s="637">
        <f t="shared" si="5"/>
        <v>0</v>
      </c>
      <c r="O65" s="637">
        <f t="shared" si="5"/>
        <v>0</v>
      </c>
      <c r="P65" s="637">
        <f t="shared" si="5"/>
        <v>0</v>
      </c>
      <c r="Q65" s="637">
        <f t="shared" si="5"/>
        <v>0</v>
      </c>
      <c r="R65" s="637">
        <f t="shared" si="5"/>
        <v>0</v>
      </c>
      <c r="S65" s="637">
        <f t="shared" si="5"/>
        <v>0</v>
      </c>
      <c r="T65" s="637">
        <f t="shared" si="5"/>
        <v>0</v>
      </c>
      <c r="U65" s="637">
        <f t="shared" si="5"/>
        <v>0</v>
      </c>
      <c r="V65" s="637">
        <f t="shared" si="5"/>
        <v>0</v>
      </c>
      <c r="W65" s="637">
        <f t="shared" si="5"/>
        <v>0</v>
      </c>
      <c r="X65" s="637">
        <f t="shared" si="5"/>
        <v>0</v>
      </c>
      <c r="Y65" s="637">
        <f t="shared" si="5"/>
        <v>0</v>
      </c>
      <c r="Z65" s="637">
        <f t="shared" si="5"/>
        <v>0</v>
      </c>
      <c r="AA65" s="637">
        <f t="shared" si="5"/>
        <v>0</v>
      </c>
      <c r="AB65" s="637">
        <f t="shared" si="5"/>
        <v>0</v>
      </c>
      <c r="AC65" s="298">
        <f t="shared" si="5"/>
        <v>0</v>
      </c>
      <c r="AE65" s="298">
        <f t="shared" ref="AE65" si="6">SUM(AE51:AE63)</f>
        <v>0</v>
      </c>
      <c r="AG65" s="299">
        <f>SUM(AG51:AG63)</f>
        <v>0</v>
      </c>
      <c r="AI65" s="299">
        <f>SUM(AI51:AI63)</f>
        <v>0</v>
      </c>
    </row>
    <row r="66" spans="4:35" outlineLevel="1" x14ac:dyDescent="0.25"/>
    <row r="67" spans="4:35" s="206" customFormat="1" outlineLevel="1" x14ac:dyDescent="0.25">
      <c r="D67" s="292" t="str">
        <f>'Line Items'!D2558</f>
        <v>Cashflow (post financing)</v>
      </c>
      <c r="E67" s="636"/>
      <c r="F67" s="620" t="str">
        <f>F65</f>
        <v>£000</v>
      </c>
      <c r="G67" s="637">
        <f>SUM(G31,G48,G65)</f>
        <v>0</v>
      </c>
      <c r="H67" s="637">
        <f t="shared" ref="H67:AC67" si="7">SUM(H31,H48,H65)</f>
        <v>0</v>
      </c>
      <c r="I67" s="637">
        <f t="shared" si="7"/>
        <v>0</v>
      </c>
      <c r="J67" s="637">
        <f t="shared" si="7"/>
        <v>0</v>
      </c>
      <c r="K67" s="637">
        <f t="shared" si="7"/>
        <v>0</v>
      </c>
      <c r="L67" s="637">
        <f t="shared" si="7"/>
        <v>0</v>
      </c>
      <c r="M67" s="637">
        <f t="shared" si="7"/>
        <v>0</v>
      </c>
      <c r="N67" s="637">
        <f t="shared" si="7"/>
        <v>0</v>
      </c>
      <c r="O67" s="637">
        <f t="shared" si="7"/>
        <v>0</v>
      </c>
      <c r="P67" s="637">
        <f t="shared" si="7"/>
        <v>0</v>
      </c>
      <c r="Q67" s="637">
        <f t="shared" si="7"/>
        <v>0</v>
      </c>
      <c r="R67" s="637">
        <f t="shared" si="7"/>
        <v>0</v>
      </c>
      <c r="S67" s="637">
        <f t="shared" si="7"/>
        <v>0</v>
      </c>
      <c r="T67" s="637">
        <f t="shared" si="7"/>
        <v>0</v>
      </c>
      <c r="U67" s="637">
        <f t="shared" si="7"/>
        <v>0</v>
      </c>
      <c r="V67" s="637">
        <f t="shared" si="7"/>
        <v>0</v>
      </c>
      <c r="W67" s="637">
        <f t="shared" si="7"/>
        <v>0</v>
      </c>
      <c r="X67" s="637">
        <f t="shared" si="7"/>
        <v>0</v>
      </c>
      <c r="Y67" s="637">
        <f t="shared" si="7"/>
        <v>0</v>
      </c>
      <c r="Z67" s="637">
        <f t="shared" si="7"/>
        <v>0</v>
      </c>
      <c r="AA67" s="637">
        <f t="shared" si="7"/>
        <v>0</v>
      </c>
      <c r="AB67" s="637">
        <f t="shared" si="7"/>
        <v>0</v>
      </c>
      <c r="AC67" s="298">
        <f t="shared" si="7"/>
        <v>0</v>
      </c>
      <c r="AE67" s="298">
        <f t="shared" ref="AE67" si="8">SUM(AE31,AE48,AE65)</f>
        <v>0</v>
      </c>
      <c r="AG67" s="299">
        <f>SUM(AG31,AG48,AG65)</f>
        <v>0</v>
      </c>
      <c r="AI67" s="299">
        <f>SUM(AI31,AI48,AI65)</f>
        <v>0</v>
      </c>
    </row>
    <row r="68" spans="4:35" outlineLevel="1" x14ac:dyDescent="0.25"/>
    <row r="69" spans="4:35" outlineLevel="1" x14ac:dyDescent="0.25">
      <c r="D69" s="345" t="str">
        <f>'Line Items'!D2560</f>
        <v>GDP Adjustment - Not Used</v>
      </c>
      <c r="E69" s="467"/>
      <c r="F69" s="475" t="str">
        <f>F67</f>
        <v>£000</v>
      </c>
      <c r="G69" s="469"/>
      <c r="H69" s="469"/>
      <c r="I69" s="469"/>
      <c r="J69" s="469"/>
      <c r="K69" s="469"/>
      <c r="L69" s="469"/>
      <c r="M69" s="469"/>
      <c r="N69" s="469"/>
      <c r="O69" s="469"/>
      <c r="P69" s="469"/>
      <c r="Q69" s="469"/>
      <c r="R69" s="469"/>
      <c r="S69" s="469"/>
      <c r="T69" s="469"/>
      <c r="U69" s="469"/>
      <c r="V69" s="469"/>
      <c r="W69" s="469"/>
      <c r="X69" s="469"/>
      <c r="Y69" s="469"/>
      <c r="Z69" s="469"/>
      <c r="AA69" s="469"/>
      <c r="AB69" s="469"/>
      <c r="AC69" s="360"/>
      <c r="AE69" s="359"/>
      <c r="AG69" s="359"/>
      <c r="AI69" s="359"/>
    </row>
    <row r="70" spans="4:35" outlineLevel="1" x14ac:dyDescent="0.25">
      <c r="D70" s="139" t="str">
        <f>'Line Items'!D2561</f>
        <v>CLE Adjustment - Not Used</v>
      </c>
      <c r="E70" s="102"/>
      <c r="F70" s="140" t="str">
        <f>F69</f>
        <v>£000</v>
      </c>
      <c r="G70" s="283"/>
      <c r="H70" s="283"/>
      <c r="I70" s="283"/>
      <c r="J70" s="283"/>
      <c r="K70" s="283"/>
      <c r="L70" s="283"/>
      <c r="M70" s="283"/>
      <c r="N70" s="283"/>
      <c r="O70" s="283"/>
      <c r="P70" s="283"/>
      <c r="Q70" s="283"/>
      <c r="R70" s="283"/>
      <c r="S70" s="283"/>
      <c r="T70" s="283"/>
      <c r="U70" s="283"/>
      <c r="V70" s="283"/>
      <c r="W70" s="283"/>
      <c r="X70" s="283"/>
      <c r="Y70" s="283"/>
      <c r="Z70" s="283"/>
      <c r="AA70" s="283"/>
      <c r="AB70" s="283"/>
      <c r="AC70" s="284"/>
      <c r="AE70" s="285"/>
      <c r="AG70" s="285"/>
      <c r="AI70" s="285"/>
    </row>
    <row r="71" spans="4:35" outlineLevel="1" x14ac:dyDescent="0.25">
      <c r="D71" s="139" t="str">
        <f>'Line Items'!D2562</f>
        <v>FRM Adjustment Support/(Share)</v>
      </c>
      <c r="E71" s="102"/>
      <c r="F71" s="140" t="str">
        <f t="shared" ref="F71" si="9">F70</f>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285"/>
      <c r="AG71" s="285"/>
      <c r="AI71" s="285"/>
    </row>
    <row r="72" spans="4:35" outlineLevel="1" x14ac:dyDescent="0.25">
      <c r="D72" s="111" t="str">
        <f>'Line Items'!D2563</f>
        <v>DfT Profit Share</v>
      </c>
      <c r="E72" s="287"/>
      <c r="F72" s="150" t="str">
        <f>F70</f>
        <v>£000</v>
      </c>
      <c r="G72" s="288"/>
      <c r="H72" s="288"/>
      <c r="I72" s="288"/>
      <c r="J72" s="288"/>
      <c r="K72" s="288"/>
      <c r="L72" s="288"/>
      <c r="M72" s="288"/>
      <c r="N72" s="288"/>
      <c r="O72" s="288"/>
      <c r="P72" s="288"/>
      <c r="Q72" s="288"/>
      <c r="R72" s="288"/>
      <c r="S72" s="288"/>
      <c r="T72" s="288"/>
      <c r="U72" s="288"/>
      <c r="V72" s="288"/>
      <c r="W72" s="288"/>
      <c r="X72" s="288"/>
      <c r="Y72" s="288"/>
      <c r="Z72" s="288"/>
      <c r="AA72" s="288"/>
      <c r="AB72" s="288"/>
      <c r="AC72" s="289"/>
      <c r="AE72" s="290"/>
      <c r="AG72" s="290"/>
      <c r="AI72" s="290"/>
    </row>
    <row r="73" spans="4:35" outlineLevel="1" x14ac:dyDescent="0.25"/>
    <row r="74" spans="4:35" outlineLevel="1" x14ac:dyDescent="0.25">
      <c r="D74" s="380" t="str">
        <f>'Line Items'!D2565</f>
        <v>Dividends</v>
      </c>
      <c r="E74" s="600"/>
      <c r="F74" s="620" t="str">
        <f>F72</f>
        <v>£000</v>
      </c>
      <c r="G74" s="602"/>
      <c r="H74" s="602"/>
      <c r="I74" s="602"/>
      <c r="J74" s="602"/>
      <c r="K74" s="602"/>
      <c r="L74" s="602"/>
      <c r="M74" s="602"/>
      <c r="N74" s="602"/>
      <c r="O74" s="602"/>
      <c r="P74" s="602"/>
      <c r="Q74" s="602"/>
      <c r="R74" s="602"/>
      <c r="S74" s="602"/>
      <c r="T74" s="602"/>
      <c r="U74" s="602"/>
      <c r="V74" s="602"/>
      <c r="W74" s="602"/>
      <c r="X74" s="602"/>
      <c r="Y74" s="602"/>
      <c r="Z74" s="602"/>
      <c r="AA74" s="602"/>
      <c r="AB74" s="602"/>
      <c r="AC74" s="602"/>
      <c r="AE74" s="603"/>
      <c r="AG74" s="603"/>
      <c r="AI74" s="603"/>
    </row>
    <row r="75" spans="4:35" outlineLevel="1" x14ac:dyDescent="0.25"/>
    <row r="76" spans="4:35" s="206" customFormat="1" outlineLevel="1" x14ac:dyDescent="0.25">
      <c r="D76" s="292" t="str">
        <f>'Line Items'!D2567</f>
        <v>Cashflow for Period</v>
      </c>
      <c r="E76" s="636"/>
      <c r="F76" s="620" t="str">
        <f>F74</f>
        <v>£000</v>
      </c>
      <c r="G76" s="637">
        <f>SUM(G67,G69:G72,G74)</f>
        <v>0</v>
      </c>
      <c r="H76" s="637">
        <f t="shared" ref="H76:AE76" si="10">SUM(H67,H69:H72,H74)</f>
        <v>0</v>
      </c>
      <c r="I76" s="637">
        <f t="shared" si="10"/>
        <v>0</v>
      </c>
      <c r="J76" s="637">
        <f t="shared" si="10"/>
        <v>0</v>
      </c>
      <c r="K76" s="637">
        <f t="shared" si="10"/>
        <v>0</v>
      </c>
      <c r="L76" s="637">
        <f t="shared" si="10"/>
        <v>0</v>
      </c>
      <c r="M76" s="637">
        <f t="shared" si="10"/>
        <v>0</v>
      </c>
      <c r="N76" s="637">
        <f t="shared" si="10"/>
        <v>0</v>
      </c>
      <c r="O76" s="637">
        <f t="shared" si="10"/>
        <v>0</v>
      </c>
      <c r="P76" s="637">
        <f t="shared" si="10"/>
        <v>0</v>
      </c>
      <c r="Q76" s="637">
        <f t="shared" si="10"/>
        <v>0</v>
      </c>
      <c r="R76" s="637">
        <f t="shared" si="10"/>
        <v>0</v>
      </c>
      <c r="S76" s="637">
        <f t="shared" si="10"/>
        <v>0</v>
      </c>
      <c r="T76" s="637">
        <f t="shared" si="10"/>
        <v>0</v>
      </c>
      <c r="U76" s="637">
        <f t="shared" si="10"/>
        <v>0</v>
      </c>
      <c r="V76" s="637">
        <f t="shared" si="10"/>
        <v>0</v>
      </c>
      <c r="W76" s="637">
        <f t="shared" si="10"/>
        <v>0</v>
      </c>
      <c r="X76" s="637">
        <f t="shared" si="10"/>
        <v>0</v>
      </c>
      <c r="Y76" s="637">
        <f t="shared" si="10"/>
        <v>0</v>
      </c>
      <c r="Z76" s="637">
        <f t="shared" si="10"/>
        <v>0</v>
      </c>
      <c r="AA76" s="637">
        <f t="shared" si="10"/>
        <v>0</v>
      </c>
      <c r="AB76" s="637">
        <f t="shared" si="10"/>
        <v>0</v>
      </c>
      <c r="AC76" s="298">
        <f t="shared" si="10"/>
        <v>0</v>
      </c>
      <c r="AE76" s="298">
        <f t="shared" si="10"/>
        <v>0</v>
      </c>
      <c r="AG76" s="299">
        <f>SUM(AG67,AG69:AG72,AG74)</f>
        <v>0</v>
      </c>
      <c r="AI76" s="299">
        <f>SUM(AI67,AI69:AI72,AI74)</f>
        <v>0</v>
      </c>
    </row>
    <row r="77" spans="4:35" outlineLevel="1" x14ac:dyDescent="0.25"/>
    <row r="78" spans="4:35" outlineLevel="1" x14ac:dyDescent="0.25">
      <c r="D78" s="345" t="str">
        <f>'Line Items'!D2569</f>
        <v>Balance B/F</v>
      </c>
      <c r="E78" s="467"/>
      <c r="F78" s="475" t="str">
        <f>F76</f>
        <v>£000</v>
      </c>
      <c r="G78" s="469"/>
      <c r="H78" s="469"/>
      <c r="I78" s="469"/>
      <c r="J78" s="469"/>
      <c r="K78" s="469"/>
      <c r="L78" s="469"/>
      <c r="M78" s="469"/>
      <c r="N78" s="469"/>
      <c r="O78" s="469"/>
      <c r="P78" s="469"/>
      <c r="Q78" s="469"/>
      <c r="R78" s="469"/>
      <c r="S78" s="469"/>
      <c r="T78" s="469"/>
      <c r="U78" s="469"/>
      <c r="V78" s="469"/>
      <c r="W78" s="469"/>
      <c r="X78" s="469"/>
      <c r="Y78" s="469"/>
      <c r="Z78" s="469"/>
      <c r="AA78" s="469"/>
      <c r="AB78" s="469"/>
      <c r="AC78" s="360"/>
      <c r="AE78" s="359"/>
      <c r="AG78" s="359"/>
      <c r="AI78" s="359"/>
    </row>
    <row r="79" spans="4:35" outlineLevel="1" x14ac:dyDescent="0.25">
      <c r="D79" s="139" t="str">
        <f>'Line Items'!D2570</f>
        <v>Balance generated in year</v>
      </c>
      <c r="E79" s="102"/>
      <c r="F79" s="140" t="str">
        <f>F78</f>
        <v>£000</v>
      </c>
      <c r="G79" s="283"/>
      <c r="H79" s="283"/>
      <c r="I79" s="283"/>
      <c r="J79" s="283"/>
      <c r="K79" s="283"/>
      <c r="L79" s="283"/>
      <c r="M79" s="283"/>
      <c r="N79" s="283"/>
      <c r="O79" s="283"/>
      <c r="P79" s="283"/>
      <c r="Q79" s="283"/>
      <c r="R79" s="283"/>
      <c r="S79" s="283"/>
      <c r="T79" s="283"/>
      <c r="U79" s="283"/>
      <c r="V79" s="283"/>
      <c r="W79" s="283"/>
      <c r="X79" s="283"/>
      <c r="Y79" s="283"/>
      <c r="Z79" s="283"/>
      <c r="AA79" s="283"/>
      <c r="AB79" s="283"/>
      <c r="AC79" s="284"/>
      <c r="AE79" s="285"/>
      <c r="AG79" s="285"/>
      <c r="AI79" s="285"/>
    </row>
    <row r="80" spans="4:35" outlineLevel="1" x14ac:dyDescent="0.25">
      <c r="D80" s="111" t="str">
        <f>'Line Items'!D2571</f>
        <v>Balance C/F</v>
      </c>
      <c r="E80" s="287"/>
      <c r="F80" s="150" t="str">
        <f>F79</f>
        <v>£000</v>
      </c>
      <c r="G80" s="288"/>
      <c r="H80" s="288"/>
      <c r="I80" s="288"/>
      <c r="J80" s="288"/>
      <c r="K80" s="288"/>
      <c r="L80" s="288"/>
      <c r="M80" s="288"/>
      <c r="N80" s="288"/>
      <c r="O80" s="288"/>
      <c r="P80" s="288"/>
      <c r="Q80" s="288"/>
      <c r="R80" s="288"/>
      <c r="S80" s="288"/>
      <c r="T80" s="288"/>
      <c r="U80" s="288"/>
      <c r="V80" s="288"/>
      <c r="W80" s="288"/>
      <c r="X80" s="288"/>
      <c r="Y80" s="288"/>
      <c r="Z80" s="288"/>
      <c r="AA80" s="288"/>
      <c r="AB80" s="288"/>
      <c r="AC80" s="289"/>
      <c r="AE80" s="290"/>
      <c r="AG80" s="290"/>
      <c r="AI80" s="290"/>
    </row>
    <row r="81" spans="2:35" outlineLevel="1" x14ac:dyDescent="0.25">
      <c r="D81" s="624" t="s">
        <v>1349</v>
      </c>
      <c r="E81" s="624"/>
      <c r="F81" s="624"/>
      <c r="G81" s="1288"/>
      <c r="H81" s="1288"/>
      <c r="I81" s="1288"/>
      <c r="J81" s="1288"/>
      <c r="K81" s="1288"/>
      <c r="L81" s="1288"/>
      <c r="M81" s="625" t="b">
        <f>ABS(M79-M76)*Timeline!M49&lt;0.001</f>
        <v>1</v>
      </c>
      <c r="N81" s="625" t="b">
        <f>ABS(N79-N76)*Timeline!N49&lt;0.001</f>
        <v>1</v>
      </c>
      <c r="O81" s="625" t="b">
        <f>ABS(O79-O76)*Timeline!O49&lt;0.001</f>
        <v>1</v>
      </c>
      <c r="P81" s="625" t="b">
        <f>ABS(P79-P76)*Timeline!P49&lt;0.001</f>
        <v>1</v>
      </c>
      <c r="Q81" s="625" t="b">
        <f>ABS(Q79-Q76)*Timeline!Q49&lt;0.001</f>
        <v>1</v>
      </c>
      <c r="R81" s="625" t="b">
        <f>ABS(R79-R76)*Timeline!R49&lt;0.001</f>
        <v>1</v>
      </c>
      <c r="S81" s="625" t="b">
        <f>ABS(S79-S76)*Timeline!S49&lt;0.001</f>
        <v>1</v>
      </c>
      <c r="T81" s="625" t="b">
        <f>ABS(T79-T76)*Timeline!T49&lt;0.001</f>
        <v>1</v>
      </c>
      <c r="U81" s="625" t="b">
        <f>ABS(U79-U76)*Timeline!U49&lt;0.001</f>
        <v>1</v>
      </c>
      <c r="V81" s="625" t="b">
        <f>ABS(V79-V76)*Timeline!V49&lt;0.001</f>
        <v>1</v>
      </c>
      <c r="W81" s="625" t="b">
        <f>ABS(W79-W76)*Timeline!W49&lt;0.001</f>
        <v>1</v>
      </c>
      <c r="X81" s="625" t="b">
        <f>ABS(X79-X76)*Timeline!X49&lt;0.001</f>
        <v>1</v>
      </c>
      <c r="Y81" s="625" t="b">
        <f>ABS(Y79-Y76)*Timeline!Y49&lt;0.001</f>
        <v>1</v>
      </c>
      <c r="Z81" s="625" t="b">
        <f>ABS(Z79-Z76)*Timeline!Z49&lt;0.001</f>
        <v>1</v>
      </c>
      <c r="AA81" s="625" t="b">
        <f>ABS(AA79-AA76)*Timeline!AA49&lt;0.001</f>
        <v>1</v>
      </c>
      <c r="AB81" s="625" t="b">
        <f>ABS(AB79-AB76)*Timeline!AB49&lt;0.001</f>
        <v>1</v>
      </c>
      <c r="AC81" s="625" t="b">
        <f>ABS(AC79-AC76)*Timeline!AC49&lt;0.001</f>
        <v>1</v>
      </c>
      <c r="AE81" s="625" t="b">
        <f>ABS(AE79-AE76)*Timeline!AE49&lt;0.001</f>
        <v>1</v>
      </c>
      <c r="AG81" s="625" t="b">
        <f>ABS(AG79-AG76)*Timeline!AG49&lt;0.001</f>
        <v>1</v>
      </c>
      <c r="AI81" s="625" t="b">
        <f>ABS(AI79-AI76)*Timeline!AI49&lt;0.001</f>
        <v>1</v>
      </c>
    </row>
    <row r="82" spans="2:35" outlineLevel="1" x14ac:dyDescent="0.25">
      <c r="D82" s="624" t="s">
        <v>1350</v>
      </c>
      <c r="E82" s="624"/>
      <c r="F82" s="624"/>
      <c r="G82" s="625" t="b">
        <f>ABS(G80-BS!G31)&lt;0.001</f>
        <v>1</v>
      </c>
      <c r="H82" s="625" t="b">
        <f>ABS(H80-BS!H31)&lt;0.001</f>
        <v>1</v>
      </c>
      <c r="I82" s="625" t="b">
        <f>ABS(I80-BS!I31)&lt;0.001</f>
        <v>1</v>
      </c>
      <c r="J82" s="625" t="b">
        <f>ABS(J80-BS!J31)&lt;0.001</f>
        <v>1</v>
      </c>
      <c r="K82" s="625" t="b">
        <f>ABS(K80-BS!K31)&lt;0.001</f>
        <v>1</v>
      </c>
      <c r="L82" s="625" t="b">
        <f>ABS(L80-BS!L31)&lt;0.001</f>
        <v>1</v>
      </c>
      <c r="M82" s="625" t="b">
        <f>ABS(M80-BS!M31)&lt;0.001</f>
        <v>1</v>
      </c>
      <c r="N82" s="625" t="b">
        <f>ABS(N80-BS!N31)&lt;0.001</f>
        <v>1</v>
      </c>
      <c r="O82" s="625" t="b">
        <f>ABS(O80-BS!O31)&lt;0.001</f>
        <v>1</v>
      </c>
      <c r="P82" s="625" t="b">
        <f>ABS(P80-BS!P31)&lt;0.001</f>
        <v>1</v>
      </c>
      <c r="Q82" s="625" t="b">
        <f>ABS(Q80-BS!Q31)&lt;0.001</f>
        <v>1</v>
      </c>
      <c r="R82" s="625" t="b">
        <f>ABS(R80-BS!R31)&lt;0.001</f>
        <v>1</v>
      </c>
      <c r="S82" s="625" t="b">
        <f>ABS(S80-BS!S31)&lt;0.001</f>
        <v>1</v>
      </c>
      <c r="T82" s="625" t="b">
        <f>ABS(T80-BS!T31)&lt;0.001</f>
        <v>1</v>
      </c>
      <c r="U82" s="625" t="b">
        <f>ABS(U80-BS!U31)&lt;0.001</f>
        <v>1</v>
      </c>
      <c r="V82" s="625" t="b">
        <f>ABS(V80-BS!V31)&lt;0.001</f>
        <v>1</v>
      </c>
      <c r="W82" s="625" t="b">
        <f>ABS(W80-BS!W31)&lt;0.001</f>
        <v>1</v>
      </c>
      <c r="X82" s="625" t="b">
        <f>ABS(X80-BS!X31)&lt;0.001</f>
        <v>1</v>
      </c>
      <c r="Y82" s="625" t="b">
        <f>ABS(Y80-BS!Y31)&lt;0.001</f>
        <v>1</v>
      </c>
      <c r="Z82" s="625" t="b">
        <f>ABS(Z80-BS!Z31)&lt;0.001</f>
        <v>1</v>
      </c>
      <c r="AA82" s="625" t="b">
        <f>ABS(AA80-BS!AA31)&lt;0.001</f>
        <v>1</v>
      </c>
      <c r="AB82" s="625" t="b">
        <f>ABS(AB80-BS!AB31)&lt;0.001</f>
        <v>1</v>
      </c>
      <c r="AC82" s="625" t="b">
        <f>ABS(AC80-BS!AC31)&lt;0.001</f>
        <v>1</v>
      </c>
      <c r="AD82" s="625"/>
      <c r="AE82" s="625" t="b">
        <f>ABS(AE80-BS!AE31)&lt;0.001</f>
        <v>1</v>
      </c>
      <c r="AF82" s="625"/>
      <c r="AG82" s="625" t="b">
        <f>ABS(AG80-BS!AG31)&lt;0.001</f>
        <v>1</v>
      </c>
      <c r="AH82" s="625"/>
      <c r="AI82" s="625" t="b">
        <f>ABS(AI80-BS!AI31)&lt;0.001</f>
        <v>1</v>
      </c>
    </row>
    <row r="84" spans="2:35" ht="16.8" x14ac:dyDescent="0.3">
      <c r="B84" s="7" t="s">
        <v>21</v>
      </c>
      <c r="C84" s="7"/>
      <c r="D84" s="7"/>
      <c r="E84" s="7"/>
      <c r="F84" s="7"/>
      <c r="G84" s="7"/>
      <c r="H84" s="7"/>
      <c r="I84" s="7"/>
      <c r="J84" s="7"/>
      <c r="K84" s="7"/>
      <c r="L84" s="7"/>
      <c r="M84" s="7"/>
      <c r="N84" s="7"/>
      <c r="O84" s="7"/>
      <c r="P84" s="7"/>
      <c r="Q84" s="7"/>
      <c r="R84" s="7"/>
      <c r="S84" s="7"/>
      <c r="T84" s="7"/>
      <c r="U84" s="7"/>
      <c r="V84" s="7"/>
      <c r="W84" s="7"/>
      <c r="X84" s="7"/>
      <c r="Y84" s="7"/>
      <c r="Z84" s="7"/>
      <c r="AA84" s="7"/>
      <c r="AB84" s="7"/>
      <c r="AC84" s="7"/>
      <c r="AE84" s="7"/>
      <c r="AG84" s="7"/>
      <c r="AI84" s="7"/>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3" fitToHeight="9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AM145"/>
  <sheetViews>
    <sheetView showGridLines="0" zoomScale="75" zoomScaleNormal="75" zoomScaleSheetLayoutView="70" workbookViewId="0">
      <pane xSplit="6" ySplit="14" topLeftCell="G15" activePane="bottomRight" state="frozen"/>
      <selection pane="topRight"/>
      <selection pane="bottomLeft"/>
      <selection pane="bottomRight"/>
    </sheetView>
  </sheetViews>
  <sheetFormatPr defaultColWidth="9" defaultRowHeight="13.2" outlineLevelRow="1" outlineLevelCol="1" x14ac:dyDescent="0.25"/>
  <cols>
    <col min="1" max="1" width="2.875" style="2" customWidth="1"/>
    <col min="2" max="3" width="3.125" style="2" customWidth="1"/>
    <col min="4" max="4" width="11" style="2" customWidth="1"/>
    <col min="5" max="5" width="54.75" style="2" customWidth="1"/>
    <col min="6" max="6" width="11.375" style="2" customWidth="1"/>
    <col min="7" max="22" width="10.75" style="2" customWidth="1"/>
    <col min="23" max="29" width="10.75" style="2" customWidth="1" outlineLevel="1"/>
    <col min="30" max="30" width="4" style="2" customWidth="1"/>
    <col min="31" max="31" width="10.75" style="2" customWidth="1"/>
    <col min="32" max="32" width="4" style="2" customWidth="1" outlineLevel="1"/>
    <col min="33" max="33" width="10.75" style="2" customWidth="1" outlineLevel="1"/>
    <col min="34" max="34" width="4" style="2" customWidth="1" outlineLevel="1"/>
    <col min="35" max="35" width="10.75" style="2" customWidth="1" outlineLevel="1"/>
    <col min="36" max="36" width="4" style="2" customWidth="1"/>
    <col min="37" max="37" width="11.375" style="2" customWidth="1"/>
    <col min="38" max="16384" width="9" style="2"/>
  </cols>
  <sheetData>
    <row r="2" spans="2:37"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7"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2:37" x14ac:dyDescent="0.25">
      <c r="B4" s="5" t="str">
        <f>'Template Cover'!B4</f>
        <v>Sheet:</v>
      </c>
      <c r="C4" s="3"/>
      <c r="D4" s="3"/>
      <c r="E4" s="3"/>
      <c r="F4" s="3"/>
      <c r="G4" s="3" t="str">
        <f ca="1">MID(CELL("filename",$A$1),FIND("]",CELL("filename",$A$1))+1,99)</f>
        <v>BS</v>
      </c>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2:37"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2:37"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2:37"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9" spans="2:37" ht="26.4" x14ac:dyDescent="0.25">
      <c r="D9" s="1320" t="str">
        <f>RN_Switch</f>
        <v>Nominal</v>
      </c>
      <c r="E9" s="1321"/>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c r="AK9" s="638" t="s">
        <v>725</v>
      </c>
    </row>
    <row r="10" spans="2:37" ht="39.6" x14ac:dyDescent="0.25">
      <c r="D10" s="1317" t="str">
        <f>Option_Switch</f>
        <v>Base Model</v>
      </c>
      <c r="E10" s="1318"/>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c r="AK10" s="638" t="s">
        <v>84</v>
      </c>
    </row>
    <row r="11" spans="2:37" x14ac:dyDescent="0.25">
      <c r="D11" s="1304"/>
      <c r="E11" s="1319"/>
      <c r="F11" s="1297" t="s">
        <v>95</v>
      </c>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c r="AK11" s="134">
        <f>Franchise_Start</f>
        <v>43695</v>
      </c>
    </row>
    <row r="13" spans="2:37" ht="16.8" x14ac:dyDescent="0.3">
      <c r="B13" s="7" t="s">
        <v>401</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row>
    <row r="14" spans="2:37" outlineLevel="1" x14ac:dyDescent="0.25"/>
    <row r="15" spans="2:37" outlineLevel="1" x14ac:dyDescent="0.25">
      <c r="D15" s="205" t="str">
        <f>'Line Items'!C2576</f>
        <v>Fixed assets (positive)</v>
      </c>
    </row>
    <row r="16" spans="2:37" outlineLevel="1" x14ac:dyDescent="0.25">
      <c r="D16" s="345" t="str">
        <f>'Line Items'!D2577</f>
        <v>Tangible assets</v>
      </c>
      <c r="E16" s="467"/>
      <c r="F16" s="468" t="s">
        <v>556</v>
      </c>
      <c r="G16" s="469"/>
      <c r="H16" s="469"/>
      <c r="I16" s="469"/>
      <c r="J16" s="469"/>
      <c r="K16" s="469"/>
      <c r="L16" s="469"/>
      <c r="M16" s="469"/>
      <c r="N16" s="469"/>
      <c r="O16" s="469"/>
      <c r="P16" s="469"/>
      <c r="Q16" s="469"/>
      <c r="R16" s="469"/>
      <c r="S16" s="469"/>
      <c r="T16" s="469"/>
      <c r="U16" s="469"/>
      <c r="V16" s="469"/>
      <c r="W16" s="469"/>
      <c r="X16" s="469"/>
      <c r="Y16" s="469"/>
      <c r="Z16" s="469"/>
      <c r="AA16" s="469"/>
      <c r="AB16" s="469"/>
      <c r="AC16" s="360"/>
      <c r="AE16" s="639"/>
      <c r="AG16" s="639"/>
      <c r="AI16" s="639"/>
      <c r="AK16" s="639"/>
    </row>
    <row r="17" spans="4:37" outlineLevel="1" x14ac:dyDescent="0.25">
      <c r="D17" s="139" t="str">
        <f>'Line Items'!D2578</f>
        <v>Right of use assets</v>
      </c>
      <c r="E17" s="102"/>
      <c r="F17" s="140" t="str">
        <f t="shared" ref="F17:F18" si="0">F16</f>
        <v>£000</v>
      </c>
      <c r="G17" s="389"/>
      <c r="H17" s="389"/>
      <c r="I17" s="283"/>
      <c r="J17" s="283"/>
      <c r="K17" s="283"/>
      <c r="L17" s="283"/>
      <c r="M17" s="283"/>
      <c r="N17" s="283"/>
      <c r="O17" s="283"/>
      <c r="P17" s="283"/>
      <c r="Q17" s="283"/>
      <c r="R17" s="283"/>
      <c r="S17" s="283"/>
      <c r="T17" s="283"/>
      <c r="U17" s="283"/>
      <c r="V17" s="283"/>
      <c r="W17" s="283"/>
      <c r="X17" s="283"/>
      <c r="Y17" s="283"/>
      <c r="Z17" s="283"/>
      <c r="AA17" s="283"/>
      <c r="AB17" s="283"/>
      <c r="AC17" s="284"/>
      <c r="AE17" s="50"/>
      <c r="AG17" s="50"/>
      <c r="AI17" s="50"/>
      <c r="AK17" s="50"/>
    </row>
    <row r="18" spans="4:37" outlineLevel="1" x14ac:dyDescent="0.25">
      <c r="D18" s="111" t="str">
        <f>'Line Items'!D2579</f>
        <v>Intangible assets</v>
      </c>
      <c r="E18" s="287"/>
      <c r="F18" s="150" t="str">
        <f t="shared" si="0"/>
        <v>£000</v>
      </c>
      <c r="G18" s="288"/>
      <c r="H18" s="288"/>
      <c r="I18" s="288"/>
      <c r="J18" s="288"/>
      <c r="K18" s="288"/>
      <c r="L18" s="288"/>
      <c r="M18" s="288"/>
      <c r="N18" s="288"/>
      <c r="O18" s="288"/>
      <c r="P18" s="288"/>
      <c r="Q18" s="288"/>
      <c r="R18" s="288"/>
      <c r="S18" s="288"/>
      <c r="T18" s="288"/>
      <c r="U18" s="288"/>
      <c r="V18" s="288"/>
      <c r="W18" s="288"/>
      <c r="X18" s="288"/>
      <c r="Y18" s="288"/>
      <c r="Z18" s="288"/>
      <c r="AA18" s="288"/>
      <c r="AB18" s="288"/>
      <c r="AC18" s="289"/>
      <c r="AE18" s="51"/>
      <c r="AG18" s="51"/>
      <c r="AI18" s="51"/>
      <c r="AK18" s="51"/>
    </row>
    <row r="19" spans="4:37" outlineLevel="1" x14ac:dyDescent="0.25"/>
    <row r="20" spans="4:37" s="206" customFormat="1" outlineLevel="1" x14ac:dyDescent="0.25">
      <c r="D20" s="292" t="str">
        <f>'Line Items'!D2580</f>
        <v>Total fixed assets</v>
      </c>
      <c r="E20" s="636"/>
      <c r="F20" s="620" t="str">
        <f>F18</f>
        <v>£000</v>
      </c>
      <c r="G20" s="637">
        <f>SUM(G16:G18)</f>
        <v>0</v>
      </c>
      <c r="H20" s="637">
        <f t="shared" ref="H20:AB20" si="1">SUM(H16:H18)</f>
        <v>0</v>
      </c>
      <c r="I20" s="637">
        <f t="shared" si="1"/>
        <v>0</v>
      </c>
      <c r="J20" s="637">
        <f t="shared" si="1"/>
        <v>0</v>
      </c>
      <c r="K20" s="637">
        <f t="shared" si="1"/>
        <v>0</v>
      </c>
      <c r="L20" s="637">
        <f t="shared" si="1"/>
        <v>0</v>
      </c>
      <c r="M20" s="637">
        <f t="shared" si="1"/>
        <v>0</v>
      </c>
      <c r="N20" s="637">
        <f t="shared" si="1"/>
        <v>0</v>
      </c>
      <c r="O20" s="637">
        <f t="shared" si="1"/>
        <v>0</v>
      </c>
      <c r="P20" s="637">
        <f t="shared" si="1"/>
        <v>0</v>
      </c>
      <c r="Q20" s="637">
        <f t="shared" si="1"/>
        <v>0</v>
      </c>
      <c r="R20" s="637">
        <f t="shared" si="1"/>
        <v>0</v>
      </c>
      <c r="S20" s="637">
        <f t="shared" si="1"/>
        <v>0</v>
      </c>
      <c r="T20" s="637">
        <f t="shared" si="1"/>
        <v>0</v>
      </c>
      <c r="U20" s="637">
        <f t="shared" si="1"/>
        <v>0</v>
      </c>
      <c r="V20" s="637">
        <f t="shared" si="1"/>
        <v>0</v>
      </c>
      <c r="W20" s="637">
        <f t="shared" si="1"/>
        <v>0</v>
      </c>
      <c r="X20" s="637">
        <f t="shared" si="1"/>
        <v>0</v>
      </c>
      <c r="Y20" s="637">
        <f t="shared" si="1"/>
        <v>0</v>
      </c>
      <c r="Z20" s="637">
        <f t="shared" si="1"/>
        <v>0</v>
      </c>
      <c r="AA20" s="637">
        <f t="shared" si="1"/>
        <v>0</v>
      </c>
      <c r="AB20" s="637">
        <f t="shared" si="1"/>
        <v>0</v>
      </c>
      <c r="AC20" s="298">
        <f>SUM(AC16:AC18)</f>
        <v>0</v>
      </c>
      <c r="AE20" s="298">
        <f>SUM(AE16:AE18)</f>
        <v>0</v>
      </c>
      <c r="AG20" s="298">
        <f>SUM(AG16:AG18)</f>
        <v>0</v>
      </c>
      <c r="AI20" s="298">
        <f>SUM(AI16:AI18)</f>
        <v>0</v>
      </c>
      <c r="AK20" s="296">
        <f>SUM(AK16:AK18)</f>
        <v>0</v>
      </c>
    </row>
    <row r="21" spans="4:37" outlineLevel="1" x14ac:dyDescent="0.25"/>
    <row r="22" spans="4:37" outlineLevel="1" x14ac:dyDescent="0.25">
      <c r="D22" s="205" t="str">
        <f>'Line Items'!C2582</f>
        <v>Current assets (positive)</v>
      </c>
    </row>
    <row r="23" spans="4:37" outlineLevel="1" x14ac:dyDescent="0.25">
      <c r="D23" s="345" t="str">
        <f>'Line Items'!D2583</f>
        <v>Stock</v>
      </c>
      <c r="E23" s="467"/>
      <c r="F23" s="468" t="s">
        <v>556</v>
      </c>
      <c r="G23" s="469"/>
      <c r="H23" s="469"/>
      <c r="I23" s="469"/>
      <c r="J23" s="469"/>
      <c r="K23" s="469"/>
      <c r="L23" s="469"/>
      <c r="M23" s="469"/>
      <c r="N23" s="469"/>
      <c r="O23" s="469"/>
      <c r="P23" s="469"/>
      <c r="Q23" s="469"/>
      <c r="R23" s="469"/>
      <c r="S23" s="469"/>
      <c r="T23" s="469"/>
      <c r="U23" s="469"/>
      <c r="V23" s="469"/>
      <c r="W23" s="469"/>
      <c r="X23" s="469"/>
      <c r="Y23" s="469"/>
      <c r="Z23" s="469"/>
      <c r="AA23" s="469"/>
      <c r="AB23" s="469"/>
      <c r="AC23" s="360"/>
      <c r="AE23" s="639"/>
      <c r="AG23" s="639"/>
      <c r="AI23" s="639"/>
      <c r="AK23" s="639"/>
    </row>
    <row r="24" spans="4:37" outlineLevel="1" x14ac:dyDescent="0.25">
      <c r="D24" s="139" t="str">
        <f>'Line Items'!D2584</f>
        <v>RSP Debtor</v>
      </c>
      <c r="E24" s="102"/>
      <c r="F24" s="140" t="str">
        <f t="shared" ref="F24:F37" si="2">F23</f>
        <v>£000</v>
      </c>
      <c r="G24" s="389"/>
      <c r="H24" s="389"/>
      <c r="I24" s="283"/>
      <c r="J24" s="283"/>
      <c r="K24" s="283"/>
      <c r="L24" s="283"/>
      <c r="M24" s="283"/>
      <c r="N24" s="283"/>
      <c r="O24" s="283"/>
      <c r="P24" s="283"/>
      <c r="Q24" s="283"/>
      <c r="R24" s="283"/>
      <c r="S24" s="283"/>
      <c r="T24" s="283"/>
      <c r="U24" s="283"/>
      <c r="V24" s="283"/>
      <c r="W24" s="283"/>
      <c r="X24" s="283"/>
      <c r="Y24" s="283"/>
      <c r="Z24" s="283"/>
      <c r="AA24" s="283"/>
      <c r="AB24" s="283"/>
      <c r="AC24" s="284"/>
      <c r="AE24" s="50"/>
      <c r="AG24" s="50"/>
      <c r="AI24" s="50"/>
      <c r="AK24" s="50"/>
    </row>
    <row r="25" spans="4:37" outlineLevel="1" x14ac:dyDescent="0.25">
      <c r="D25" s="139" t="str">
        <f>'Line Items'!D2585</f>
        <v>Trade Debtors</v>
      </c>
      <c r="E25" s="102"/>
      <c r="F25" s="140" t="str">
        <f t="shared" si="2"/>
        <v>£000</v>
      </c>
      <c r="G25" s="283"/>
      <c r="H25" s="283"/>
      <c r="I25" s="283"/>
      <c r="J25" s="283"/>
      <c r="K25" s="283"/>
      <c r="L25" s="283"/>
      <c r="M25" s="283"/>
      <c r="N25" s="283"/>
      <c r="O25" s="283"/>
      <c r="P25" s="283"/>
      <c r="Q25" s="283"/>
      <c r="R25" s="283"/>
      <c r="S25" s="283"/>
      <c r="T25" s="283"/>
      <c r="U25" s="283"/>
      <c r="V25" s="283"/>
      <c r="W25" s="283"/>
      <c r="X25" s="283"/>
      <c r="Y25" s="283"/>
      <c r="Z25" s="283"/>
      <c r="AA25" s="283"/>
      <c r="AB25" s="283"/>
      <c r="AC25" s="284"/>
      <c r="AE25" s="50"/>
      <c r="AG25" s="50"/>
      <c r="AI25" s="50"/>
      <c r="AK25" s="50"/>
    </row>
    <row r="26" spans="4:37" outlineLevel="1" x14ac:dyDescent="0.25">
      <c r="D26" s="139" t="str">
        <f>'Line Items'!D2586</f>
        <v>Other Debtors</v>
      </c>
      <c r="E26" s="102"/>
      <c r="F26" s="140" t="str">
        <f t="shared" si="2"/>
        <v>£000</v>
      </c>
      <c r="G26" s="389"/>
      <c r="H26" s="283"/>
      <c r="I26" s="283"/>
      <c r="J26" s="283"/>
      <c r="K26" s="283"/>
      <c r="L26" s="283"/>
      <c r="M26" s="389"/>
      <c r="N26" s="389"/>
      <c r="O26" s="283"/>
      <c r="P26" s="283"/>
      <c r="Q26" s="283"/>
      <c r="R26" s="283"/>
      <c r="S26" s="283"/>
      <c r="T26" s="283"/>
      <c r="U26" s="283"/>
      <c r="V26" s="283"/>
      <c r="W26" s="283"/>
      <c r="X26" s="283"/>
      <c r="Y26" s="283"/>
      <c r="Z26" s="283"/>
      <c r="AA26" s="283"/>
      <c r="AB26" s="283"/>
      <c r="AC26" s="284"/>
      <c r="AE26" s="50"/>
      <c r="AG26" s="50"/>
      <c r="AI26" s="50"/>
      <c r="AK26" s="640"/>
    </row>
    <row r="27" spans="4:37" outlineLevel="1" x14ac:dyDescent="0.25">
      <c r="D27" s="139" t="str">
        <f>'Line Items'!D2587</f>
        <v>VAT Net Debtor</v>
      </c>
      <c r="E27" s="102"/>
      <c r="F27" s="140" t="str">
        <f t="shared" si="2"/>
        <v>£000</v>
      </c>
      <c r="G27" s="283"/>
      <c r="H27" s="283"/>
      <c r="I27" s="283"/>
      <c r="J27" s="283"/>
      <c r="K27" s="283"/>
      <c r="L27" s="283"/>
      <c r="M27" s="283"/>
      <c r="N27" s="283"/>
      <c r="O27" s="283"/>
      <c r="P27" s="283"/>
      <c r="Q27" s="283"/>
      <c r="R27" s="283"/>
      <c r="S27" s="283"/>
      <c r="T27" s="283"/>
      <c r="U27" s="283"/>
      <c r="V27" s="283"/>
      <c r="W27" s="283"/>
      <c r="X27" s="283"/>
      <c r="Y27" s="283"/>
      <c r="Z27" s="283"/>
      <c r="AA27" s="283"/>
      <c r="AB27" s="283"/>
      <c r="AC27" s="284"/>
      <c r="AE27" s="50"/>
      <c r="AG27" s="50"/>
      <c r="AI27" s="50"/>
      <c r="AK27" s="50"/>
    </row>
    <row r="28" spans="4:37" outlineLevel="1" x14ac:dyDescent="0.25">
      <c r="D28" s="139" t="str">
        <f>'Line Items'!D2588</f>
        <v>Season Ticket Fund</v>
      </c>
      <c r="E28" s="102"/>
      <c r="F28" s="140" t="str">
        <f t="shared" si="2"/>
        <v>£000</v>
      </c>
      <c r="G28" s="283"/>
      <c r="H28" s="283"/>
      <c r="I28" s="283"/>
      <c r="J28" s="283"/>
      <c r="K28" s="283"/>
      <c r="L28" s="283"/>
      <c r="M28" s="283"/>
      <c r="N28" s="283"/>
      <c r="O28" s="283"/>
      <c r="P28" s="283"/>
      <c r="Q28" s="283"/>
      <c r="R28" s="283"/>
      <c r="S28" s="283"/>
      <c r="T28" s="283"/>
      <c r="U28" s="283"/>
      <c r="V28" s="283"/>
      <c r="W28" s="283"/>
      <c r="X28" s="283"/>
      <c r="Y28" s="283"/>
      <c r="Z28" s="283"/>
      <c r="AA28" s="283"/>
      <c r="AB28" s="283"/>
      <c r="AC28" s="284"/>
      <c r="AE28" s="50"/>
      <c r="AG28" s="50"/>
      <c r="AI28" s="50"/>
      <c r="AK28" s="50"/>
    </row>
    <row r="29" spans="4:37" outlineLevel="1" x14ac:dyDescent="0.25">
      <c r="D29" s="139" t="str">
        <f>'Line Items'!D2589</f>
        <v>Prepayments</v>
      </c>
      <c r="E29" s="102"/>
      <c r="F29" s="140" t="str">
        <f t="shared" si="2"/>
        <v>£000</v>
      </c>
      <c r="G29" s="283"/>
      <c r="H29" s="283"/>
      <c r="I29" s="283"/>
      <c r="J29" s="283"/>
      <c r="K29" s="283"/>
      <c r="L29" s="283"/>
      <c r="M29" s="283"/>
      <c r="N29" s="283"/>
      <c r="O29" s="283"/>
      <c r="P29" s="283"/>
      <c r="Q29" s="283"/>
      <c r="R29" s="283"/>
      <c r="S29" s="283"/>
      <c r="T29" s="283"/>
      <c r="U29" s="283"/>
      <c r="V29" s="283"/>
      <c r="W29" s="283"/>
      <c r="X29" s="283"/>
      <c r="Y29" s="283"/>
      <c r="Z29" s="283"/>
      <c r="AA29" s="283"/>
      <c r="AB29" s="283"/>
      <c r="AC29" s="284"/>
      <c r="AE29" s="50"/>
      <c r="AG29" s="50"/>
      <c r="AI29" s="50"/>
      <c r="AK29" s="50"/>
    </row>
    <row r="30" spans="4:37" outlineLevel="1" x14ac:dyDescent="0.25">
      <c r="D30" s="139" t="str">
        <f>'Line Items'!D2590</f>
        <v>Deferred Tax</v>
      </c>
      <c r="E30" s="102"/>
      <c r="F30" s="140" t="str">
        <f t="shared" si="2"/>
        <v>£000</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4"/>
      <c r="AE30" s="50"/>
      <c r="AG30" s="50"/>
      <c r="AI30" s="50"/>
      <c r="AK30" s="50"/>
    </row>
    <row r="31" spans="4:37" outlineLevel="1" x14ac:dyDescent="0.25">
      <c r="D31" s="139" t="str">
        <f>'Line Items'!D2591</f>
        <v>Cash</v>
      </c>
      <c r="E31" s="102"/>
      <c r="F31" s="140" t="str">
        <f t="shared" si="2"/>
        <v>£000</v>
      </c>
      <c r="G31" s="283"/>
      <c r="H31" s="283"/>
      <c r="I31" s="283"/>
      <c r="J31" s="283"/>
      <c r="K31" s="283"/>
      <c r="L31" s="283"/>
      <c r="M31" s="283"/>
      <c r="N31" s="283"/>
      <c r="O31" s="283"/>
      <c r="P31" s="283"/>
      <c r="Q31" s="283"/>
      <c r="R31" s="283"/>
      <c r="S31" s="283"/>
      <c r="T31" s="283"/>
      <c r="U31" s="283"/>
      <c r="V31" s="283"/>
      <c r="W31" s="283"/>
      <c r="X31" s="283"/>
      <c r="Y31" s="283"/>
      <c r="Z31" s="283"/>
      <c r="AA31" s="283"/>
      <c r="AB31" s="283"/>
      <c r="AC31" s="284"/>
      <c r="AE31" s="50"/>
      <c r="AG31" s="50"/>
      <c r="AI31" s="50"/>
      <c r="AK31" s="50"/>
    </row>
    <row r="32" spans="4:37" outlineLevel="1" x14ac:dyDescent="0.25">
      <c r="D32" s="139" t="str">
        <f>'Line Items'!D2592</f>
        <v>GDP Debtor</v>
      </c>
      <c r="E32" s="102"/>
      <c r="F32" s="140" t="str">
        <f t="shared" si="2"/>
        <v>£000</v>
      </c>
      <c r="G32" s="283"/>
      <c r="H32" s="283"/>
      <c r="I32" s="283"/>
      <c r="J32" s="283"/>
      <c r="K32" s="283"/>
      <c r="L32" s="283"/>
      <c r="M32" s="283"/>
      <c r="N32" s="283"/>
      <c r="O32" s="283"/>
      <c r="P32" s="283"/>
      <c r="Q32" s="283"/>
      <c r="R32" s="283"/>
      <c r="S32" s="283"/>
      <c r="T32" s="283"/>
      <c r="U32" s="283"/>
      <c r="V32" s="283"/>
      <c r="W32" s="283"/>
      <c r="X32" s="283"/>
      <c r="Y32" s="283"/>
      <c r="Z32" s="283"/>
      <c r="AA32" s="283"/>
      <c r="AB32" s="283"/>
      <c r="AC32" s="284"/>
      <c r="AE32" s="50"/>
      <c r="AG32" s="50"/>
      <c r="AI32" s="50"/>
      <c r="AK32" s="50"/>
    </row>
    <row r="33" spans="4:37" outlineLevel="1" x14ac:dyDescent="0.25">
      <c r="D33" s="139" t="str">
        <f>'Line Items'!D2593</f>
        <v>FRM Debtor</v>
      </c>
      <c r="E33" s="102"/>
      <c r="F33" s="140" t="str">
        <f t="shared" si="2"/>
        <v>£000</v>
      </c>
      <c r="G33" s="283"/>
      <c r="H33" s="283"/>
      <c r="I33" s="283"/>
      <c r="J33" s="283"/>
      <c r="K33" s="283"/>
      <c r="L33" s="283"/>
      <c r="M33" s="283"/>
      <c r="N33" s="283"/>
      <c r="O33" s="283"/>
      <c r="P33" s="283"/>
      <c r="Q33" s="283"/>
      <c r="R33" s="283"/>
      <c r="S33" s="283"/>
      <c r="T33" s="283"/>
      <c r="U33" s="283"/>
      <c r="V33" s="283"/>
      <c r="W33" s="283"/>
      <c r="X33" s="283"/>
      <c r="Y33" s="283"/>
      <c r="Z33" s="283"/>
      <c r="AA33" s="283"/>
      <c r="AB33" s="283"/>
      <c r="AC33" s="284"/>
      <c r="AE33" s="50"/>
      <c r="AG33" s="50"/>
      <c r="AI33" s="50"/>
      <c r="AK33" s="50"/>
    </row>
    <row r="34" spans="4:37" outlineLevel="1" x14ac:dyDescent="0.25">
      <c r="D34" s="139" t="str">
        <f>'Line Items'!D2594</f>
        <v>[Current assets (positive) Line 12]</v>
      </c>
      <c r="E34" s="102"/>
      <c r="F34" s="140" t="str">
        <f t="shared" si="2"/>
        <v>£000</v>
      </c>
      <c r="G34" s="283"/>
      <c r="H34" s="283"/>
      <c r="I34" s="283"/>
      <c r="J34" s="283"/>
      <c r="K34" s="283"/>
      <c r="L34" s="283"/>
      <c r="M34" s="283"/>
      <c r="N34" s="283"/>
      <c r="O34" s="283"/>
      <c r="P34" s="283"/>
      <c r="Q34" s="283"/>
      <c r="R34" s="283"/>
      <c r="S34" s="283"/>
      <c r="T34" s="283"/>
      <c r="U34" s="283"/>
      <c r="V34" s="283"/>
      <c r="W34" s="283"/>
      <c r="X34" s="283"/>
      <c r="Y34" s="283"/>
      <c r="Z34" s="283"/>
      <c r="AA34" s="283"/>
      <c r="AB34" s="283"/>
      <c r="AC34" s="284"/>
      <c r="AE34" s="50"/>
      <c r="AG34" s="50"/>
      <c r="AI34" s="50"/>
      <c r="AK34" s="50"/>
    </row>
    <row r="35" spans="4:37" outlineLevel="1" x14ac:dyDescent="0.25">
      <c r="D35" s="139" t="str">
        <f>'Line Items'!D2595</f>
        <v>[Current assets (positive) Line 13]</v>
      </c>
      <c r="E35" s="102"/>
      <c r="F35" s="140" t="str">
        <f t="shared" si="2"/>
        <v>£000</v>
      </c>
      <c r="G35" s="283"/>
      <c r="H35" s="283"/>
      <c r="I35" s="283"/>
      <c r="J35" s="283"/>
      <c r="K35" s="283"/>
      <c r="L35" s="283"/>
      <c r="M35" s="283"/>
      <c r="N35" s="283"/>
      <c r="O35" s="283"/>
      <c r="P35" s="283"/>
      <c r="Q35" s="283"/>
      <c r="R35" s="283"/>
      <c r="S35" s="283"/>
      <c r="T35" s="283"/>
      <c r="U35" s="283"/>
      <c r="V35" s="283"/>
      <c r="W35" s="283"/>
      <c r="X35" s="283"/>
      <c r="Y35" s="283"/>
      <c r="Z35" s="283"/>
      <c r="AA35" s="283"/>
      <c r="AB35" s="283"/>
      <c r="AC35" s="284"/>
      <c r="AE35" s="50"/>
      <c r="AG35" s="50"/>
      <c r="AI35" s="50"/>
      <c r="AK35" s="50"/>
    </row>
    <row r="36" spans="4:37" outlineLevel="1" x14ac:dyDescent="0.25">
      <c r="D36" s="139" t="str">
        <f>'Line Items'!D2596</f>
        <v>[Current assets (positive) Line 14]</v>
      </c>
      <c r="E36" s="102"/>
      <c r="F36" s="140" t="str">
        <f t="shared" si="2"/>
        <v>£000</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4"/>
      <c r="AE36" s="50"/>
      <c r="AG36" s="50"/>
      <c r="AI36" s="50"/>
      <c r="AK36" s="50"/>
    </row>
    <row r="37" spans="4:37" outlineLevel="1" x14ac:dyDescent="0.25">
      <c r="D37" s="111" t="str">
        <f>'Line Items'!D2597</f>
        <v>[Current assets (positive) Line 15]</v>
      </c>
      <c r="E37" s="287"/>
      <c r="F37" s="150" t="str">
        <f t="shared" si="2"/>
        <v>£000</v>
      </c>
      <c r="G37" s="288"/>
      <c r="H37" s="288"/>
      <c r="I37" s="288"/>
      <c r="J37" s="288"/>
      <c r="K37" s="288"/>
      <c r="L37" s="288"/>
      <c r="M37" s="288"/>
      <c r="N37" s="288"/>
      <c r="O37" s="288"/>
      <c r="P37" s="288"/>
      <c r="Q37" s="288"/>
      <c r="R37" s="288"/>
      <c r="S37" s="288"/>
      <c r="T37" s="288"/>
      <c r="U37" s="288"/>
      <c r="V37" s="288"/>
      <c r="W37" s="288"/>
      <c r="X37" s="288"/>
      <c r="Y37" s="288"/>
      <c r="Z37" s="288"/>
      <c r="AA37" s="288"/>
      <c r="AB37" s="288"/>
      <c r="AC37" s="289"/>
      <c r="AE37" s="51"/>
      <c r="AG37" s="51"/>
      <c r="AI37" s="51"/>
      <c r="AK37" s="51"/>
    </row>
    <row r="38" spans="4:37" outlineLevel="1" x14ac:dyDescent="0.25"/>
    <row r="39" spans="4:37" s="206" customFormat="1" outlineLevel="1" x14ac:dyDescent="0.25">
      <c r="D39" s="641" t="str">
        <f>'Line Items'!D2598</f>
        <v>Total current assets</v>
      </c>
      <c r="E39" s="642"/>
      <c r="F39" s="620" t="str">
        <f>F37</f>
        <v>£000</v>
      </c>
      <c r="G39" s="637">
        <f t="shared" ref="G39:AI39" si="3">SUM(G23:G37)</f>
        <v>0</v>
      </c>
      <c r="H39" s="637">
        <f t="shared" si="3"/>
        <v>0</v>
      </c>
      <c r="I39" s="637">
        <f t="shared" si="3"/>
        <v>0</v>
      </c>
      <c r="J39" s="637">
        <f t="shared" si="3"/>
        <v>0</v>
      </c>
      <c r="K39" s="637">
        <f t="shared" si="3"/>
        <v>0</v>
      </c>
      <c r="L39" s="637">
        <f t="shared" si="3"/>
        <v>0</v>
      </c>
      <c r="M39" s="637">
        <f t="shared" si="3"/>
        <v>0</v>
      </c>
      <c r="N39" s="637">
        <f t="shared" si="3"/>
        <v>0</v>
      </c>
      <c r="O39" s="637">
        <f t="shared" si="3"/>
        <v>0</v>
      </c>
      <c r="P39" s="637">
        <f t="shared" si="3"/>
        <v>0</v>
      </c>
      <c r="Q39" s="637">
        <f t="shared" si="3"/>
        <v>0</v>
      </c>
      <c r="R39" s="637">
        <f t="shared" si="3"/>
        <v>0</v>
      </c>
      <c r="S39" s="637">
        <f t="shared" si="3"/>
        <v>0</v>
      </c>
      <c r="T39" s="637">
        <f t="shared" si="3"/>
        <v>0</v>
      </c>
      <c r="U39" s="637">
        <f t="shared" si="3"/>
        <v>0</v>
      </c>
      <c r="V39" s="637">
        <f t="shared" si="3"/>
        <v>0</v>
      </c>
      <c r="W39" s="637">
        <f t="shared" si="3"/>
        <v>0</v>
      </c>
      <c r="X39" s="637">
        <f t="shared" si="3"/>
        <v>0</v>
      </c>
      <c r="Y39" s="637">
        <f t="shared" si="3"/>
        <v>0</v>
      </c>
      <c r="Z39" s="637">
        <f t="shared" si="3"/>
        <v>0</v>
      </c>
      <c r="AA39" s="637">
        <f t="shared" si="3"/>
        <v>0</v>
      </c>
      <c r="AB39" s="637">
        <f t="shared" si="3"/>
        <v>0</v>
      </c>
      <c r="AC39" s="298">
        <f t="shared" si="3"/>
        <v>0</v>
      </c>
      <c r="AE39" s="298">
        <f t="shared" si="3"/>
        <v>0</v>
      </c>
      <c r="AG39" s="298">
        <f t="shared" si="3"/>
        <v>0</v>
      </c>
      <c r="AI39" s="298">
        <f t="shared" si="3"/>
        <v>0</v>
      </c>
      <c r="AK39" s="296">
        <f>SUM(AK23:AK37)</f>
        <v>0</v>
      </c>
    </row>
    <row r="40" spans="4:37" outlineLevel="1" x14ac:dyDescent="0.25"/>
    <row r="41" spans="4:37" outlineLevel="1" x14ac:dyDescent="0.25">
      <c r="D41" s="205" t="str">
        <f>'Line Items'!C2600</f>
        <v>Current liabilities (negative)</v>
      </c>
    </row>
    <row r="42" spans="4:37" outlineLevel="1" x14ac:dyDescent="0.25">
      <c r="D42" s="345" t="str">
        <f>'Line Items'!D2601</f>
        <v>RSP Creditor</v>
      </c>
      <c r="E42" s="467"/>
      <c r="F42" s="468" t="s">
        <v>556</v>
      </c>
      <c r="G42" s="469"/>
      <c r="H42" s="469"/>
      <c r="I42" s="469"/>
      <c r="J42" s="469"/>
      <c r="K42" s="469"/>
      <c r="L42" s="469"/>
      <c r="M42" s="469"/>
      <c r="N42" s="469"/>
      <c r="O42" s="469"/>
      <c r="P42" s="469"/>
      <c r="Q42" s="469"/>
      <c r="R42" s="469"/>
      <c r="S42" s="469"/>
      <c r="T42" s="469"/>
      <c r="U42" s="469"/>
      <c r="V42" s="469"/>
      <c r="W42" s="469"/>
      <c r="X42" s="469"/>
      <c r="Y42" s="469"/>
      <c r="Z42" s="469"/>
      <c r="AA42" s="469"/>
      <c r="AB42" s="469"/>
      <c r="AC42" s="360"/>
      <c r="AE42" s="639"/>
      <c r="AG42" s="639"/>
      <c r="AI42" s="639"/>
      <c r="AK42" s="639"/>
    </row>
    <row r="43" spans="4:37" outlineLevel="1" x14ac:dyDescent="0.25">
      <c r="D43" s="139" t="str">
        <f>'Line Items'!D2602</f>
        <v>Network Rail Creditor</v>
      </c>
      <c r="E43" s="102"/>
      <c r="F43" s="140" t="str">
        <f>F42</f>
        <v>£000</v>
      </c>
      <c r="G43" s="283"/>
      <c r="H43" s="283"/>
      <c r="I43" s="283"/>
      <c r="J43" s="283"/>
      <c r="K43" s="283"/>
      <c r="L43" s="283"/>
      <c r="M43" s="283"/>
      <c r="N43" s="283"/>
      <c r="O43" s="283"/>
      <c r="P43" s="283"/>
      <c r="Q43" s="283"/>
      <c r="R43" s="283"/>
      <c r="S43" s="283"/>
      <c r="T43" s="283"/>
      <c r="U43" s="283"/>
      <c r="V43" s="283"/>
      <c r="W43" s="283"/>
      <c r="X43" s="283"/>
      <c r="Y43" s="283"/>
      <c r="Z43" s="283"/>
      <c r="AA43" s="283"/>
      <c r="AB43" s="283"/>
      <c r="AC43" s="284"/>
      <c r="AE43" s="50"/>
      <c r="AG43" s="50"/>
      <c r="AI43" s="50"/>
      <c r="AK43" s="50"/>
    </row>
    <row r="44" spans="4:37" outlineLevel="1" x14ac:dyDescent="0.25">
      <c r="D44" s="139" t="str">
        <f>'Line Items'!D2603</f>
        <v>Trade Creditors</v>
      </c>
      <c r="E44" s="102"/>
      <c r="F44" s="140" t="str">
        <f t="shared" ref="F44:F58" si="4">F43</f>
        <v>£000</v>
      </c>
      <c r="G44" s="283"/>
      <c r="H44" s="283"/>
      <c r="I44" s="283"/>
      <c r="J44" s="283"/>
      <c r="K44" s="283"/>
      <c r="L44" s="283"/>
      <c r="M44" s="283"/>
      <c r="N44" s="283"/>
      <c r="O44" s="283"/>
      <c r="P44" s="283"/>
      <c r="Q44" s="283"/>
      <c r="R44" s="283"/>
      <c r="S44" s="283"/>
      <c r="T44" s="283"/>
      <c r="U44" s="283"/>
      <c r="V44" s="283"/>
      <c r="W44" s="283"/>
      <c r="X44" s="283"/>
      <c r="Y44" s="283"/>
      <c r="Z44" s="283"/>
      <c r="AA44" s="283"/>
      <c r="AB44" s="283"/>
      <c r="AC44" s="284"/>
      <c r="AE44" s="50"/>
      <c r="AG44" s="50"/>
      <c r="AI44" s="50"/>
      <c r="AK44" s="50"/>
    </row>
    <row r="45" spans="4:37" outlineLevel="1" x14ac:dyDescent="0.25">
      <c r="D45" s="139" t="str">
        <f>'Line Items'!D2604</f>
        <v>Tax Creditor</v>
      </c>
      <c r="E45" s="102"/>
      <c r="F45" s="140" t="str">
        <f t="shared" si="4"/>
        <v>£000</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50"/>
      <c r="AG45" s="50"/>
      <c r="AI45" s="50"/>
      <c r="AK45" s="50"/>
    </row>
    <row r="46" spans="4:37" outlineLevel="1" x14ac:dyDescent="0.25">
      <c r="D46" s="139" t="str">
        <f>'Line Items'!D2605</f>
        <v>Deferred Tax</v>
      </c>
      <c r="E46" s="102"/>
      <c r="F46" s="140" t="str">
        <f t="shared" si="4"/>
        <v>£000</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50"/>
      <c r="AG46" s="50"/>
      <c r="AI46" s="50"/>
      <c r="AK46" s="50"/>
    </row>
    <row r="47" spans="4:37" outlineLevel="1" x14ac:dyDescent="0.25">
      <c r="D47" s="139" t="str">
        <f>'Line Items'!D2606</f>
        <v>Other Creditors</v>
      </c>
      <c r="E47" s="102"/>
      <c r="F47" s="140" t="str">
        <f t="shared" si="4"/>
        <v>£000</v>
      </c>
      <c r="G47" s="283"/>
      <c r="H47" s="283"/>
      <c r="I47" s="283"/>
      <c r="J47" s="283"/>
      <c r="K47" s="283"/>
      <c r="L47" s="283"/>
      <c r="M47" s="283"/>
      <c r="N47" s="283"/>
      <c r="O47" s="283"/>
      <c r="P47" s="283"/>
      <c r="Q47" s="283"/>
      <c r="R47" s="283"/>
      <c r="S47" s="283"/>
      <c r="T47" s="283"/>
      <c r="U47" s="283"/>
      <c r="V47" s="283"/>
      <c r="W47" s="283"/>
      <c r="X47" s="283"/>
      <c r="Y47" s="283"/>
      <c r="Z47" s="283"/>
      <c r="AA47" s="283"/>
      <c r="AB47" s="283"/>
      <c r="AC47" s="284"/>
      <c r="AE47" s="50"/>
      <c r="AG47" s="50"/>
      <c r="AI47" s="50"/>
      <c r="AK47" s="50"/>
    </row>
    <row r="48" spans="4:37" outlineLevel="1" x14ac:dyDescent="0.25">
      <c r="D48" s="139" t="str">
        <f>'Line Items'!D2607</f>
        <v>Intercompany Creditors</v>
      </c>
      <c r="E48" s="102"/>
      <c r="F48" s="140" t="str">
        <f t="shared" si="4"/>
        <v>£000</v>
      </c>
      <c r="G48" s="283"/>
      <c r="H48" s="283"/>
      <c r="I48" s="283"/>
      <c r="J48" s="283"/>
      <c r="K48" s="283"/>
      <c r="L48" s="283"/>
      <c r="M48" s="283"/>
      <c r="N48" s="283"/>
      <c r="O48" s="283"/>
      <c r="P48" s="283"/>
      <c r="Q48" s="283"/>
      <c r="R48" s="283"/>
      <c r="S48" s="283"/>
      <c r="T48" s="283"/>
      <c r="U48" s="283"/>
      <c r="V48" s="283"/>
      <c r="W48" s="283"/>
      <c r="X48" s="283"/>
      <c r="Y48" s="283"/>
      <c r="Z48" s="283"/>
      <c r="AA48" s="283"/>
      <c r="AB48" s="283"/>
      <c r="AC48" s="284"/>
      <c r="AE48" s="50"/>
      <c r="AG48" s="50"/>
      <c r="AI48" s="50"/>
      <c r="AK48" s="50"/>
    </row>
    <row r="49" spans="4:37" outlineLevel="1" x14ac:dyDescent="0.25">
      <c r="D49" s="139" t="str">
        <f>'Line Items'!D2608</f>
        <v>Dividends declared</v>
      </c>
      <c r="E49" s="102"/>
      <c r="F49" s="140" t="str">
        <f t="shared" si="4"/>
        <v>£000</v>
      </c>
      <c r="G49" s="389"/>
      <c r="H49" s="283"/>
      <c r="I49" s="283"/>
      <c r="J49" s="283"/>
      <c r="K49" s="283"/>
      <c r="L49" s="283"/>
      <c r="M49" s="283"/>
      <c r="N49" s="283"/>
      <c r="O49" s="283"/>
      <c r="P49" s="283"/>
      <c r="Q49" s="283"/>
      <c r="R49" s="283"/>
      <c r="S49" s="283"/>
      <c r="T49" s="283"/>
      <c r="U49" s="283"/>
      <c r="V49" s="283"/>
      <c r="W49" s="283"/>
      <c r="X49" s="283"/>
      <c r="Y49" s="283"/>
      <c r="Z49" s="283"/>
      <c r="AA49" s="283"/>
      <c r="AB49" s="283"/>
      <c r="AC49" s="284"/>
      <c r="AE49" s="50"/>
      <c r="AG49" s="50"/>
      <c r="AI49" s="50"/>
      <c r="AK49" s="50"/>
    </row>
    <row r="50" spans="4:37" outlineLevel="1" x14ac:dyDescent="0.25">
      <c r="D50" s="139" t="str">
        <f>'Line Items'!D2609</f>
        <v>Accruals and Deferred Income</v>
      </c>
      <c r="E50" s="102"/>
      <c r="F50" s="140" t="str">
        <f t="shared" si="4"/>
        <v>£000</v>
      </c>
      <c r="G50" s="283"/>
      <c r="H50" s="283"/>
      <c r="I50" s="283"/>
      <c r="J50" s="283"/>
      <c r="K50" s="283"/>
      <c r="L50" s="283"/>
      <c r="M50" s="283"/>
      <c r="N50" s="283"/>
      <c r="O50" s="283"/>
      <c r="P50" s="283"/>
      <c r="Q50" s="283"/>
      <c r="R50" s="283"/>
      <c r="S50" s="283"/>
      <c r="T50" s="283"/>
      <c r="U50" s="283"/>
      <c r="V50" s="283"/>
      <c r="W50" s="283"/>
      <c r="X50" s="283"/>
      <c r="Y50" s="283"/>
      <c r="Z50" s="283"/>
      <c r="AA50" s="283"/>
      <c r="AB50" s="283"/>
      <c r="AC50" s="284"/>
      <c r="AE50" s="50"/>
      <c r="AG50" s="50"/>
      <c r="AI50" s="50"/>
      <c r="AK50" s="50"/>
    </row>
    <row r="51" spans="4:37" outlineLevel="1" x14ac:dyDescent="0.25">
      <c r="D51" s="139" t="str">
        <f>'Line Items'!D2610</f>
        <v>Season Ticket Suspense</v>
      </c>
      <c r="E51" s="102"/>
      <c r="F51" s="140" t="str">
        <f t="shared" si="4"/>
        <v>£000</v>
      </c>
      <c r="G51" s="283"/>
      <c r="H51" s="283"/>
      <c r="I51" s="283"/>
      <c r="J51" s="283"/>
      <c r="K51" s="283"/>
      <c r="L51" s="283"/>
      <c r="M51" s="283"/>
      <c r="N51" s="283"/>
      <c r="O51" s="283"/>
      <c r="P51" s="283"/>
      <c r="Q51" s="283"/>
      <c r="R51" s="283"/>
      <c r="S51" s="283"/>
      <c r="T51" s="283"/>
      <c r="U51" s="283"/>
      <c r="V51" s="283"/>
      <c r="W51" s="283"/>
      <c r="X51" s="283"/>
      <c r="Y51" s="283"/>
      <c r="Z51" s="283"/>
      <c r="AA51" s="283"/>
      <c r="AB51" s="283"/>
      <c r="AC51" s="284"/>
      <c r="AE51" s="50"/>
      <c r="AG51" s="50"/>
      <c r="AI51" s="50"/>
      <c r="AK51" s="50"/>
    </row>
    <row r="52" spans="4:37" outlineLevel="1" x14ac:dyDescent="0.25">
      <c r="D52" s="139" t="str">
        <f>'Line Items'!D2611</f>
        <v>Profit Share Creditor</v>
      </c>
      <c r="E52" s="102"/>
      <c r="F52" s="140" t="str">
        <f t="shared" si="4"/>
        <v>£000</v>
      </c>
      <c r="G52" s="283"/>
      <c r="H52" s="283"/>
      <c r="I52" s="283"/>
      <c r="J52" s="283"/>
      <c r="K52" s="283"/>
      <c r="L52" s="283"/>
      <c r="M52" s="283"/>
      <c r="N52" s="283"/>
      <c r="O52" s="283"/>
      <c r="P52" s="283"/>
      <c r="Q52" s="283"/>
      <c r="R52" s="283"/>
      <c r="S52" s="283"/>
      <c r="T52" s="283"/>
      <c r="U52" s="283"/>
      <c r="V52" s="283"/>
      <c r="W52" s="283"/>
      <c r="X52" s="283"/>
      <c r="Y52" s="283"/>
      <c r="Z52" s="283"/>
      <c r="AA52" s="283"/>
      <c r="AB52" s="283"/>
      <c r="AC52" s="284"/>
      <c r="AE52" s="50"/>
      <c r="AG52" s="50"/>
      <c r="AI52" s="50"/>
      <c r="AK52" s="50"/>
    </row>
    <row r="53" spans="4:37" outlineLevel="1" x14ac:dyDescent="0.25">
      <c r="D53" s="139" t="str">
        <f>'Line Items'!D2612</f>
        <v>Overdraft</v>
      </c>
      <c r="E53" s="102"/>
      <c r="F53" s="140" t="str">
        <f t="shared" si="4"/>
        <v>£000</v>
      </c>
      <c r="G53" s="283"/>
      <c r="H53" s="283"/>
      <c r="I53" s="283"/>
      <c r="J53" s="283"/>
      <c r="K53" s="283"/>
      <c r="L53" s="283"/>
      <c r="M53" s="283"/>
      <c r="N53" s="283"/>
      <c r="O53" s="283"/>
      <c r="P53" s="283"/>
      <c r="Q53" s="283"/>
      <c r="R53" s="283"/>
      <c r="S53" s="283"/>
      <c r="T53" s="283"/>
      <c r="U53" s="283"/>
      <c r="V53" s="283"/>
      <c r="W53" s="283"/>
      <c r="X53" s="283"/>
      <c r="Y53" s="283"/>
      <c r="Z53" s="283"/>
      <c r="AA53" s="283"/>
      <c r="AB53" s="283"/>
      <c r="AC53" s="284"/>
      <c r="AE53" s="50"/>
      <c r="AG53" s="50"/>
      <c r="AI53" s="50"/>
      <c r="AK53" s="50"/>
    </row>
    <row r="54" spans="4:37" outlineLevel="1" x14ac:dyDescent="0.25">
      <c r="D54" s="139" t="str">
        <f>'Line Items'!D2613</f>
        <v>GDP Creditor</v>
      </c>
      <c r="E54" s="102"/>
      <c r="F54" s="140" t="str">
        <f t="shared" si="4"/>
        <v>£000</v>
      </c>
      <c r="G54" s="283"/>
      <c r="H54" s="283"/>
      <c r="I54" s="283"/>
      <c r="J54" s="283"/>
      <c r="K54" s="283"/>
      <c r="L54" s="283"/>
      <c r="M54" s="283"/>
      <c r="N54" s="283"/>
      <c r="O54" s="283"/>
      <c r="P54" s="283"/>
      <c r="Q54" s="283"/>
      <c r="R54" s="283"/>
      <c r="S54" s="283"/>
      <c r="T54" s="283"/>
      <c r="U54" s="283"/>
      <c r="V54" s="283"/>
      <c r="W54" s="283"/>
      <c r="X54" s="283"/>
      <c r="Y54" s="283"/>
      <c r="Z54" s="283"/>
      <c r="AA54" s="283"/>
      <c r="AB54" s="283"/>
      <c r="AC54" s="284"/>
      <c r="AE54" s="50"/>
      <c r="AG54" s="50"/>
      <c r="AI54" s="50"/>
      <c r="AK54" s="50"/>
    </row>
    <row r="55" spans="4:37" outlineLevel="1" x14ac:dyDescent="0.25">
      <c r="D55" s="139" t="str">
        <f>'Line Items'!D2614</f>
        <v>FRM Creditor</v>
      </c>
      <c r="E55" s="102"/>
      <c r="F55" s="140" t="str">
        <f t="shared" si="4"/>
        <v>£000</v>
      </c>
      <c r="G55" s="283"/>
      <c r="H55" s="283"/>
      <c r="I55" s="283"/>
      <c r="J55" s="283"/>
      <c r="K55" s="283"/>
      <c r="L55" s="283"/>
      <c r="M55" s="283"/>
      <c r="N55" s="283"/>
      <c r="O55" s="283"/>
      <c r="P55" s="283"/>
      <c r="Q55" s="283"/>
      <c r="R55" s="283"/>
      <c r="S55" s="283"/>
      <c r="T55" s="283"/>
      <c r="U55" s="283"/>
      <c r="V55" s="283"/>
      <c r="W55" s="283"/>
      <c r="X55" s="283"/>
      <c r="Y55" s="283"/>
      <c r="Z55" s="283"/>
      <c r="AA55" s="283"/>
      <c r="AB55" s="283"/>
      <c r="AC55" s="284"/>
      <c r="AE55" s="50"/>
      <c r="AG55" s="50"/>
      <c r="AI55" s="50"/>
      <c r="AK55" s="50"/>
    </row>
    <row r="56" spans="4:37" outlineLevel="1" x14ac:dyDescent="0.25">
      <c r="D56" s="139" t="str">
        <f>'Line Items'!D2615</f>
        <v>[Current liabilities (negative) Line 15]</v>
      </c>
      <c r="E56" s="102"/>
      <c r="F56" s="140" t="str">
        <f t="shared" si="4"/>
        <v>£000</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c r="AE56" s="50"/>
      <c r="AG56" s="50"/>
      <c r="AI56" s="50"/>
      <c r="AK56" s="50"/>
    </row>
    <row r="57" spans="4:37" outlineLevel="1" x14ac:dyDescent="0.25">
      <c r="D57" s="139" t="str">
        <f>'Line Items'!D2616</f>
        <v>[Current liabilities (negative) Line 16]</v>
      </c>
      <c r="E57" s="102"/>
      <c r="F57" s="140" t="str">
        <f t="shared" si="4"/>
        <v>£000</v>
      </c>
      <c r="G57" s="283"/>
      <c r="H57" s="283"/>
      <c r="I57" s="283"/>
      <c r="J57" s="283"/>
      <c r="K57" s="283"/>
      <c r="L57" s="283"/>
      <c r="M57" s="283"/>
      <c r="N57" s="283"/>
      <c r="O57" s="283"/>
      <c r="P57" s="283"/>
      <c r="Q57" s="283"/>
      <c r="R57" s="283"/>
      <c r="S57" s="283"/>
      <c r="T57" s="283"/>
      <c r="U57" s="283"/>
      <c r="V57" s="283"/>
      <c r="W57" s="283"/>
      <c r="X57" s="283"/>
      <c r="Y57" s="283"/>
      <c r="Z57" s="283"/>
      <c r="AA57" s="283"/>
      <c r="AB57" s="283"/>
      <c r="AC57" s="284"/>
      <c r="AE57" s="50"/>
      <c r="AG57" s="50"/>
      <c r="AI57" s="50"/>
      <c r="AK57" s="50"/>
    </row>
    <row r="58" spans="4:37" outlineLevel="1" x14ac:dyDescent="0.25">
      <c r="D58" s="111" t="str">
        <f>'Line Items'!D2617</f>
        <v>[Current liabilities (negative) Line 17]</v>
      </c>
      <c r="E58" s="287"/>
      <c r="F58" s="150" t="str">
        <f t="shared" si="4"/>
        <v>£000</v>
      </c>
      <c r="G58" s="288"/>
      <c r="H58" s="288"/>
      <c r="I58" s="288"/>
      <c r="J58" s="288"/>
      <c r="K58" s="288"/>
      <c r="L58" s="288"/>
      <c r="M58" s="288"/>
      <c r="N58" s="288"/>
      <c r="O58" s="288"/>
      <c r="P58" s="288"/>
      <c r="Q58" s="288"/>
      <c r="R58" s="288"/>
      <c r="S58" s="288"/>
      <c r="T58" s="288"/>
      <c r="U58" s="288"/>
      <c r="V58" s="288"/>
      <c r="W58" s="288"/>
      <c r="X58" s="288"/>
      <c r="Y58" s="288"/>
      <c r="Z58" s="288"/>
      <c r="AA58" s="288"/>
      <c r="AB58" s="288"/>
      <c r="AC58" s="289"/>
      <c r="AE58" s="51"/>
      <c r="AG58" s="51"/>
      <c r="AI58" s="51"/>
      <c r="AK58" s="51"/>
    </row>
    <row r="59" spans="4:37" outlineLevel="1" x14ac:dyDescent="0.25"/>
    <row r="60" spans="4:37" s="206" customFormat="1" outlineLevel="1" x14ac:dyDescent="0.25">
      <c r="D60" s="641" t="str">
        <f>'Line Items'!D2618</f>
        <v>Total current liabilities</v>
      </c>
      <c r="E60" s="642"/>
      <c r="F60" s="620" t="str">
        <f>F58</f>
        <v>£000</v>
      </c>
      <c r="G60" s="637">
        <f t="shared" ref="G60:AC60" si="5">SUM(G42:G58)</f>
        <v>0</v>
      </c>
      <c r="H60" s="637">
        <f t="shared" si="5"/>
        <v>0</v>
      </c>
      <c r="I60" s="637">
        <f t="shared" si="5"/>
        <v>0</v>
      </c>
      <c r="J60" s="637">
        <f t="shared" si="5"/>
        <v>0</v>
      </c>
      <c r="K60" s="637">
        <f t="shared" si="5"/>
        <v>0</v>
      </c>
      <c r="L60" s="637">
        <f t="shared" si="5"/>
        <v>0</v>
      </c>
      <c r="M60" s="637">
        <f t="shared" si="5"/>
        <v>0</v>
      </c>
      <c r="N60" s="637">
        <f t="shared" si="5"/>
        <v>0</v>
      </c>
      <c r="O60" s="637">
        <f t="shared" si="5"/>
        <v>0</v>
      </c>
      <c r="P60" s="637">
        <f t="shared" si="5"/>
        <v>0</v>
      </c>
      <c r="Q60" s="637">
        <f t="shared" si="5"/>
        <v>0</v>
      </c>
      <c r="R60" s="637">
        <f t="shared" si="5"/>
        <v>0</v>
      </c>
      <c r="S60" s="637">
        <f t="shared" si="5"/>
        <v>0</v>
      </c>
      <c r="T60" s="637">
        <f t="shared" si="5"/>
        <v>0</v>
      </c>
      <c r="U60" s="637">
        <f t="shared" si="5"/>
        <v>0</v>
      </c>
      <c r="V60" s="637">
        <f t="shared" si="5"/>
        <v>0</v>
      </c>
      <c r="W60" s="637">
        <f t="shared" si="5"/>
        <v>0</v>
      </c>
      <c r="X60" s="637">
        <f t="shared" si="5"/>
        <v>0</v>
      </c>
      <c r="Y60" s="637">
        <f t="shared" si="5"/>
        <v>0</v>
      </c>
      <c r="Z60" s="637">
        <f t="shared" si="5"/>
        <v>0</v>
      </c>
      <c r="AA60" s="637">
        <f t="shared" si="5"/>
        <v>0</v>
      </c>
      <c r="AB60" s="637">
        <f t="shared" si="5"/>
        <v>0</v>
      </c>
      <c r="AC60" s="298">
        <f t="shared" si="5"/>
        <v>0</v>
      </c>
      <c r="AE60" s="298">
        <f t="shared" ref="AE60" si="6">SUM(AE42:AE58)</f>
        <v>0</v>
      </c>
      <c r="AG60" s="298">
        <f t="shared" ref="AG60" si="7">SUM(AG42:AG58)</f>
        <v>0</v>
      </c>
      <c r="AI60" s="298">
        <f t="shared" ref="AI60" si="8">SUM(AI42:AI58)</f>
        <v>0</v>
      </c>
      <c r="AK60" s="296">
        <f>SUM(AK42:AK58)</f>
        <v>0</v>
      </c>
    </row>
    <row r="61" spans="4:37" outlineLevel="1" x14ac:dyDescent="0.25"/>
    <row r="62" spans="4:37" s="206" customFormat="1" outlineLevel="1" x14ac:dyDescent="0.25">
      <c r="D62" s="292" t="str">
        <f>'Line Items'!D2620</f>
        <v>Net current assets / (liabilities)</v>
      </c>
      <c r="E62" s="636"/>
      <c r="F62" s="620" t="str">
        <f>F60</f>
        <v>£000</v>
      </c>
      <c r="G62" s="637">
        <f t="shared" ref="G62:AC62" si="9">SUM(G39,G60)</f>
        <v>0</v>
      </c>
      <c r="H62" s="637">
        <f t="shared" si="9"/>
        <v>0</v>
      </c>
      <c r="I62" s="637">
        <f t="shared" si="9"/>
        <v>0</v>
      </c>
      <c r="J62" s="637">
        <f t="shared" si="9"/>
        <v>0</v>
      </c>
      <c r="K62" s="637">
        <f t="shared" si="9"/>
        <v>0</v>
      </c>
      <c r="L62" s="637">
        <f t="shared" si="9"/>
        <v>0</v>
      </c>
      <c r="M62" s="637">
        <f t="shared" si="9"/>
        <v>0</v>
      </c>
      <c r="N62" s="637">
        <f t="shared" si="9"/>
        <v>0</v>
      </c>
      <c r="O62" s="637">
        <f t="shared" si="9"/>
        <v>0</v>
      </c>
      <c r="P62" s="637">
        <f t="shared" si="9"/>
        <v>0</v>
      </c>
      <c r="Q62" s="637">
        <f t="shared" si="9"/>
        <v>0</v>
      </c>
      <c r="R62" s="637">
        <f t="shared" si="9"/>
        <v>0</v>
      </c>
      <c r="S62" s="637">
        <f t="shared" si="9"/>
        <v>0</v>
      </c>
      <c r="T62" s="637">
        <f t="shared" si="9"/>
        <v>0</v>
      </c>
      <c r="U62" s="637">
        <f t="shared" si="9"/>
        <v>0</v>
      </c>
      <c r="V62" s="637">
        <f t="shared" si="9"/>
        <v>0</v>
      </c>
      <c r="W62" s="637">
        <f t="shared" si="9"/>
        <v>0</v>
      </c>
      <c r="X62" s="637">
        <f t="shared" si="9"/>
        <v>0</v>
      </c>
      <c r="Y62" s="637">
        <f t="shared" si="9"/>
        <v>0</v>
      </c>
      <c r="Z62" s="637">
        <f t="shared" si="9"/>
        <v>0</v>
      </c>
      <c r="AA62" s="637">
        <f t="shared" si="9"/>
        <v>0</v>
      </c>
      <c r="AB62" s="637">
        <f t="shared" si="9"/>
        <v>0</v>
      </c>
      <c r="AC62" s="298">
        <f t="shared" si="9"/>
        <v>0</v>
      </c>
      <c r="AE62" s="298">
        <f t="shared" ref="AE62" si="10">SUM(AE39,AE60)</f>
        <v>0</v>
      </c>
      <c r="AG62" s="298">
        <f t="shared" ref="AG62" si="11">SUM(AG39,AG60)</f>
        <v>0</v>
      </c>
      <c r="AI62" s="298">
        <f t="shared" ref="AI62" si="12">SUM(AI39,AI60)</f>
        <v>0</v>
      </c>
      <c r="AK62" s="296">
        <f>SUM(AK39,AK60)</f>
        <v>0</v>
      </c>
    </row>
    <row r="63" spans="4:37" outlineLevel="1" x14ac:dyDescent="0.25">
      <c r="O63" s="643"/>
    </row>
    <row r="64" spans="4:37" outlineLevel="1" x14ac:dyDescent="0.25">
      <c r="D64" s="186" t="str">
        <f>'Line Items'!C2622</f>
        <v>Creditors falling due after more than one year (negative)</v>
      </c>
    </row>
    <row r="65" spans="4:37" outlineLevel="1" x14ac:dyDescent="0.25">
      <c r="D65" s="345" t="str">
        <f>'Line Items'!D2623</f>
        <v>Creditors falling due after more than one year</v>
      </c>
      <c r="E65" s="467"/>
      <c r="F65" s="468" t="s">
        <v>556</v>
      </c>
      <c r="G65" s="469"/>
      <c r="H65" s="469"/>
      <c r="I65" s="469"/>
      <c r="J65" s="469"/>
      <c r="K65" s="469"/>
      <c r="L65" s="469"/>
      <c r="M65" s="469"/>
      <c r="N65" s="469"/>
      <c r="O65" s="469"/>
      <c r="P65" s="469"/>
      <c r="Q65" s="469"/>
      <c r="R65" s="469"/>
      <c r="S65" s="469"/>
      <c r="T65" s="469"/>
      <c r="U65" s="469"/>
      <c r="V65" s="469"/>
      <c r="W65" s="469"/>
      <c r="X65" s="469"/>
      <c r="Y65" s="469"/>
      <c r="Z65" s="469"/>
      <c r="AA65" s="469"/>
      <c r="AB65" s="469"/>
      <c r="AC65" s="360"/>
      <c r="AE65" s="639"/>
      <c r="AG65" s="639"/>
      <c r="AI65" s="639"/>
      <c r="AK65" s="639"/>
    </row>
    <row r="66" spans="4:37" outlineLevel="1" x14ac:dyDescent="0.25">
      <c r="D66" s="139" t="str">
        <f>'Line Items'!D2624</f>
        <v>Commercial Debt AFC</v>
      </c>
      <c r="E66" s="102"/>
      <c r="F66" s="140" t="str">
        <f t="shared" ref="F66:F69" si="13">F65</f>
        <v>£000</v>
      </c>
      <c r="G66" s="283"/>
      <c r="H66" s="283"/>
      <c r="I66" s="283"/>
      <c r="J66" s="283"/>
      <c r="K66" s="283"/>
      <c r="L66" s="283"/>
      <c r="M66" s="283"/>
      <c r="N66" s="283"/>
      <c r="O66" s="283"/>
      <c r="P66" s="283"/>
      <c r="Q66" s="283"/>
      <c r="R66" s="283"/>
      <c r="S66" s="283"/>
      <c r="T66" s="283"/>
      <c r="U66" s="283"/>
      <c r="V66" s="283"/>
      <c r="W66" s="283"/>
      <c r="X66" s="283"/>
      <c r="Y66" s="283"/>
      <c r="Z66" s="283"/>
      <c r="AA66" s="283"/>
      <c r="AB66" s="283"/>
      <c r="AC66" s="284"/>
      <c r="AE66" s="50"/>
      <c r="AG66" s="50"/>
      <c r="AI66" s="50"/>
      <c r="AK66" s="50"/>
    </row>
    <row r="67" spans="4:37" outlineLevel="1" x14ac:dyDescent="0.25">
      <c r="D67" s="139" t="str">
        <f>'Line Items'!D2625</f>
        <v>Shareholder Loan AFC</v>
      </c>
      <c r="E67" s="102"/>
      <c r="F67" s="140" t="str">
        <f t="shared" si="13"/>
        <v>£000</v>
      </c>
      <c r="G67" s="283"/>
      <c r="H67" s="283"/>
      <c r="I67" s="283"/>
      <c r="J67" s="283"/>
      <c r="K67" s="283"/>
      <c r="L67" s="283"/>
      <c r="M67" s="283"/>
      <c r="N67" s="283"/>
      <c r="O67" s="283"/>
      <c r="P67" s="283"/>
      <c r="Q67" s="283"/>
      <c r="R67" s="283"/>
      <c r="S67" s="283"/>
      <c r="T67" s="283"/>
      <c r="U67" s="283"/>
      <c r="V67" s="283"/>
      <c r="W67" s="283"/>
      <c r="X67" s="283"/>
      <c r="Y67" s="283"/>
      <c r="Z67" s="283"/>
      <c r="AA67" s="283"/>
      <c r="AB67" s="283"/>
      <c r="AC67" s="284"/>
      <c r="AE67" s="50"/>
      <c r="AG67" s="50"/>
      <c r="AI67" s="50"/>
      <c r="AK67" s="50"/>
    </row>
    <row r="68" spans="4:37" outlineLevel="1" x14ac:dyDescent="0.25">
      <c r="D68" s="139" t="str">
        <f>'Line Items'!D2626</f>
        <v>Parent Company Support (excluding AFC)</v>
      </c>
      <c r="E68" s="102"/>
      <c r="F68" s="140" t="str">
        <f t="shared" si="13"/>
        <v>£000</v>
      </c>
      <c r="G68" s="283"/>
      <c r="H68" s="283"/>
      <c r="I68" s="283"/>
      <c r="J68" s="283"/>
      <c r="K68" s="283"/>
      <c r="L68" s="283"/>
      <c r="M68" s="283"/>
      <c r="N68" s="283"/>
      <c r="O68" s="283"/>
      <c r="P68" s="283"/>
      <c r="Q68" s="283"/>
      <c r="R68" s="283"/>
      <c r="S68" s="283"/>
      <c r="T68" s="283"/>
      <c r="U68" s="283"/>
      <c r="V68" s="283"/>
      <c r="W68" s="283"/>
      <c r="X68" s="283"/>
      <c r="Y68" s="283"/>
      <c r="Z68" s="283"/>
      <c r="AA68" s="283"/>
      <c r="AB68" s="283"/>
      <c r="AC68" s="284"/>
      <c r="AE68" s="50"/>
      <c r="AG68" s="50"/>
      <c r="AI68" s="50"/>
      <c r="AK68" s="50"/>
    </row>
    <row r="69" spans="4:37" outlineLevel="1" x14ac:dyDescent="0.25">
      <c r="D69" s="139" t="str">
        <f>'Line Items'!D2627</f>
        <v>Provisions for liabilities and charges</v>
      </c>
      <c r="E69" s="102"/>
      <c r="F69" s="140" t="str">
        <f t="shared" si="13"/>
        <v>£000</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4"/>
      <c r="AE69" s="50"/>
      <c r="AG69" s="50"/>
      <c r="AI69" s="50"/>
      <c r="AK69" s="50"/>
    </row>
    <row r="70" spans="4:37" outlineLevel="1" x14ac:dyDescent="0.25">
      <c r="D70" s="139" t="str">
        <f>'Line Items'!D2628</f>
        <v>Capital Lease Closing Liability</v>
      </c>
      <c r="E70" s="102"/>
      <c r="F70" s="140" t="str">
        <f t="shared" ref="F70:F74" si="14">F69</f>
        <v>£000</v>
      </c>
      <c r="G70" s="389"/>
      <c r="H70" s="283"/>
      <c r="I70" s="283"/>
      <c r="J70" s="283"/>
      <c r="K70" s="283"/>
      <c r="L70" s="283"/>
      <c r="M70" s="283"/>
      <c r="N70" s="283"/>
      <c r="O70" s="283"/>
      <c r="P70" s="283"/>
      <c r="Q70" s="283"/>
      <c r="R70" s="283"/>
      <c r="S70" s="283"/>
      <c r="T70" s="283"/>
      <c r="U70" s="283"/>
      <c r="V70" s="283"/>
      <c r="W70" s="283"/>
      <c r="X70" s="283"/>
      <c r="Y70" s="283"/>
      <c r="Z70" s="283"/>
      <c r="AA70" s="283"/>
      <c r="AB70" s="283"/>
      <c r="AC70" s="284"/>
      <c r="AE70" s="50"/>
      <c r="AG70" s="50"/>
      <c r="AI70" s="50"/>
      <c r="AK70" s="50"/>
    </row>
    <row r="71" spans="4:37" outlineLevel="1" x14ac:dyDescent="0.25">
      <c r="D71" s="139" t="str">
        <f>'Line Items'!D2629</f>
        <v>Unpaid interest on PCS</v>
      </c>
      <c r="E71" s="102"/>
      <c r="F71" s="140" t="str">
        <f t="shared" si="14"/>
        <v>£000</v>
      </c>
      <c r="G71" s="283"/>
      <c r="H71" s="283"/>
      <c r="I71" s="283"/>
      <c r="J71" s="283"/>
      <c r="K71" s="283"/>
      <c r="L71" s="283"/>
      <c r="M71" s="283"/>
      <c r="N71" s="283"/>
      <c r="O71" s="283"/>
      <c r="P71" s="283"/>
      <c r="Q71" s="283"/>
      <c r="R71" s="283"/>
      <c r="S71" s="283"/>
      <c r="T71" s="283"/>
      <c r="U71" s="283"/>
      <c r="V71" s="283"/>
      <c r="W71" s="283"/>
      <c r="X71" s="283"/>
      <c r="Y71" s="283"/>
      <c r="Z71" s="283"/>
      <c r="AA71" s="283"/>
      <c r="AB71" s="283"/>
      <c r="AC71" s="284"/>
      <c r="AE71" s="50"/>
      <c r="AG71" s="50"/>
      <c r="AI71" s="50"/>
      <c r="AK71" s="50"/>
    </row>
    <row r="72" spans="4:37" outlineLevel="1" x14ac:dyDescent="0.25">
      <c r="D72" s="139" t="str">
        <f>'Line Items'!D2630</f>
        <v>[Creditors falling due after more than one year (negative) Line 8]</v>
      </c>
      <c r="E72" s="102"/>
      <c r="F72" s="140" t="str">
        <f t="shared" si="14"/>
        <v>£000</v>
      </c>
      <c r="G72" s="283"/>
      <c r="H72" s="283"/>
      <c r="I72" s="283"/>
      <c r="J72" s="283"/>
      <c r="K72" s="283"/>
      <c r="L72" s="283"/>
      <c r="M72" s="283"/>
      <c r="N72" s="283"/>
      <c r="O72" s="283"/>
      <c r="P72" s="283"/>
      <c r="Q72" s="283"/>
      <c r="R72" s="283"/>
      <c r="S72" s="283"/>
      <c r="T72" s="283"/>
      <c r="U72" s="283"/>
      <c r="V72" s="283"/>
      <c r="W72" s="283"/>
      <c r="X72" s="283"/>
      <c r="Y72" s="283"/>
      <c r="Z72" s="283"/>
      <c r="AA72" s="283"/>
      <c r="AB72" s="283"/>
      <c r="AC72" s="284"/>
      <c r="AE72" s="50"/>
      <c r="AG72" s="50"/>
      <c r="AI72" s="50"/>
      <c r="AK72" s="50"/>
    </row>
    <row r="73" spans="4:37" outlineLevel="1" x14ac:dyDescent="0.25">
      <c r="D73" s="139" t="str">
        <f>'Line Items'!D2631</f>
        <v>[Creditors falling due after more than one year (negative) Line 9]</v>
      </c>
      <c r="E73" s="102"/>
      <c r="F73" s="140" t="str">
        <f t="shared" si="14"/>
        <v>£000</v>
      </c>
      <c r="G73" s="283"/>
      <c r="H73" s="283"/>
      <c r="I73" s="283"/>
      <c r="J73" s="283"/>
      <c r="K73" s="283"/>
      <c r="L73" s="283"/>
      <c r="M73" s="283"/>
      <c r="N73" s="283"/>
      <c r="O73" s="283"/>
      <c r="P73" s="283"/>
      <c r="Q73" s="283"/>
      <c r="R73" s="283"/>
      <c r="S73" s="283"/>
      <c r="T73" s="283"/>
      <c r="U73" s="283"/>
      <c r="V73" s="283"/>
      <c r="W73" s="283"/>
      <c r="X73" s="283"/>
      <c r="Y73" s="283"/>
      <c r="Z73" s="283"/>
      <c r="AA73" s="283"/>
      <c r="AB73" s="283"/>
      <c r="AC73" s="284"/>
      <c r="AE73" s="50"/>
      <c r="AG73" s="50"/>
      <c r="AI73" s="50"/>
      <c r="AK73" s="50"/>
    </row>
    <row r="74" spans="4:37" outlineLevel="1" x14ac:dyDescent="0.25">
      <c r="D74" s="111" t="str">
        <f>'Line Items'!D2632</f>
        <v>[Creditors falling due after more than one year (negative) Line 10]</v>
      </c>
      <c r="E74" s="287"/>
      <c r="F74" s="150" t="str">
        <f t="shared" si="14"/>
        <v>£000</v>
      </c>
      <c r="G74" s="288"/>
      <c r="H74" s="288"/>
      <c r="I74" s="288"/>
      <c r="J74" s="288"/>
      <c r="K74" s="288"/>
      <c r="L74" s="288"/>
      <c r="M74" s="288"/>
      <c r="N74" s="288"/>
      <c r="O74" s="288"/>
      <c r="P74" s="288"/>
      <c r="Q74" s="288"/>
      <c r="R74" s="288"/>
      <c r="S74" s="288"/>
      <c r="T74" s="288"/>
      <c r="U74" s="288"/>
      <c r="V74" s="288"/>
      <c r="W74" s="288"/>
      <c r="X74" s="288"/>
      <c r="Y74" s="288"/>
      <c r="Z74" s="288"/>
      <c r="AA74" s="288"/>
      <c r="AB74" s="288"/>
      <c r="AC74" s="289"/>
      <c r="AE74" s="51"/>
      <c r="AG74" s="51"/>
      <c r="AI74" s="51"/>
      <c r="AK74" s="51"/>
    </row>
    <row r="75" spans="4:37" outlineLevel="1" x14ac:dyDescent="0.25"/>
    <row r="76" spans="4:37" s="206" customFormat="1" outlineLevel="1" x14ac:dyDescent="0.25">
      <c r="D76" s="292" t="str">
        <f>'Line Items'!D2634</f>
        <v>Net assets / (liabilities)</v>
      </c>
      <c r="E76" s="636"/>
      <c r="F76" s="620" t="str">
        <f>F74</f>
        <v>£000</v>
      </c>
      <c r="G76" s="637">
        <f t="shared" ref="G76:AC76" si="15">SUM(G20,G39,G60,G65:G74)</f>
        <v>0</v>
      </c>
      <c r="H76" s="637">
        <f t="shared" si="15"/>
        <v>0</v>
      </c>
      <c r="I76" s="637">
        <f t="shared" si="15"/>
        <v>0</v>
      </c>
      <c r="J76" s="637">
        <f t="shared" si="15"/>
        <v>0</v>
      </c>
      <c r="K76" s="637">
        <f t="shared" si="15"/>
        <v>0</v>
      </c>
      <c r="L76" s="637">
        <f t="shared" si="15"/>
        <v>0</v>
      </c>
      <c r="M76" s="637">
        <f t="shared" si="15"/>
        <v>0</v>
      </c>
      <c r="N76" s="637">
        <f t="shared" si="15"/>
        <v>0</v>
      </c>
      <c r="O76" s="637">
        <f t="shared" si="15"/>
        <v>0</v>
      </c>
      <c r="P76" s="637">
        <f t="shared" si="15"/>
        <v>0</v>
      </c>
      <c r="Q76" s="637">
        <f t="shared" si="15"/>
        <v>0</v>
      </c>
      <c r="R76" s="637">
        <f t="shared" si="15"/>
        <v>0</v>
      </c>
      <c r="S76" s="637">
        <f t="shared" si="15"/>
        <v>0</v>
      </c>
      <c r="T76" s="637">
        <f t="shared" si="15"/>
        <v>0</v>
      </c>
      <c r="U76" s="637">
        <f t="shared" si="15"/>
        <v>0</v>
      </c>
      <c r="V76" s="637">
        <f t="shared" si="15"/>
        <v>0</v>
      </c>
      <c r="W76" s="637">
        <f t="shared" si="15"/>
        <v>0</v>
      </c>
      <c r="X76" s="637">
        <f t="shared" si="15"/>
        <v>0</v>
      </c>
      <c r="Y76" s="637">
        <f t="shared" si="15"/>
        <v>0</v>
      </c>
      <c r="Z76" s="637">
        <f t="shared" si="15"/>
        <v>0</v>
      </c>
      <c r="AA76" s="637">
        <f t="shared" si="15"/>
        <v>0</v>
      </c>
      <c r="AB76" s="637">
        <f t="shared" si="15"/>
        <v>0</v>
      </c>
      <c r="AC76" s="298">
        <f t="shared" si="15"/>
        <v>0</v>
      </c>
      <c r="AE76" s="298">
        <f>SUM(AE20,AE39,AE60,AE65:AE74)</f>
        <v>0</v>
      </c>
      <c r="AG76" s="298">
        <f>SUM(AG20,AG39,AG60,AG65:AG74)</f>
        <v>0</v>
      </c>
      <c r="AI76" s="298">
        <f>SUM(AI20,AI39,AI60,AI65:AI74)</f>
        <v>0</v>
      </c>
      <c r="AK76" s="298">
        <f>SUM(AK20,AK39,AK60,AK65:AK74)</f>
        <v>0</v>
      </c>
    </row>
    <row r="77" spans="4:37" outlineLevel="1" x14ac:dyDescent="0.25"/>
    <row r="78" spans="4:37" outlineLevel="1" x14ac:dyDescent="0.25">
      <c r="D78" s="186" t="str">
        <f>'Line Items'!C2636</f>
        <v>Capital and Reserves (positive)</v>
      </c>
    </row>
    <row r="79" spans="4:37" outlineLevel="1" x14ac:dyDescent="0.25">
      <c r="D79" s="345" t="str">
        <f>'Line Items'!D2637</f>
        <v>Called up share capital</v>
      </c>
      <c r="E79" s="467"/>
      <c r="F79" s="468" t="s">
        <v>556</v>
      </c>
      <c r="G79" s="469"/>
      <c r="H79" s="469"/>
      <c r="I79" s="469"/>
      <c r="J79" s="469"/>
      <c r="K79" s="469"/>
      <c r="L79" s="469"/>
      <c r="M79" s="469"/>
      <c r="N79" s="469"/>
      <c r="O79" s="469"/>
      <c r="P79" s="469"/>
      <c r="Q79" s="469"/>
      <c r="R79" s="469"/>
      <c r="S79" s="469"/>
      <c r="T79" s="469"/>
      <c r="U79" s="469"/>
      <c r="V79" s="469"/>
      <c r="W79" s="469"/>
      <c r="X79" s="469"/>
      <c r="Y79" s="469"/>
      <c r="Z79" s="469"/>
      <c r="AA79" s="469"/>
      <c r="AB79" s="469"/>
      <c r="AC79" s="469"/>
      <c r="AE79" s="644"/>
      <c r="AG79" s="644"/>
      <c r="AI79" s="644"/>
      <c r="AK79" s="644"/>
    </row>
    <row r="80" spans="4:37" outlineLevel="1" x14ac:dyDescent="0.25">
      <c r="D80" s="139" t="str">
        <f>'Line Items'!D2638</f>
        <v>[Spare]</v>
      </c>
      <c r="E80" s="102"/>
      <c r="F80" s="140" t="str">
        <f>F79</f>
        <v>£000</v>
      </c>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E80" s="50"/>
      <c r="AG80" s="50"/>
      <c r="AI80" s="50"/>
      <c r="AK80" s="50"/>
    </row>
    <row r="81" spans="1:39" outlineLevel="1" x14ac:dyDescent="0.25">
      <c r="D81" s="139" t="str">
        <f>'Line Items'!D2639</f>
        <v>Other reserves</v>
      </c>
      <c r="E81" s="102"/>
      <c r="F81" s="140" t="str">
        <f>F80</f>
        <v>£000</v>
      </c>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E81" s="50"/>
      <c r="AG81" s="50"/>
      <c r="AI81" s="50"/>
      <c r="AK81" s="50"/>
    </row>
    <row r="82" spans="1:39" outlineLevel="1" x14ac:dyDescent="0.25">
      <c r="D82" s="111" t="str">
        <f>'Line Items'!D2640</f>
        <v>Profit and loss account</v>
      </c>
      <c r="E82" s="287"/>
      <c r="F82" s="150" t="str">
        <f>F81</f>
        <v>£000</v>
      </c>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E82" s="51"/>
      <c r="AG82" s="51"/>
      <c r="AI82" s="51"/>
      <c r="AK82" s="51"/>
    </row>
    <row r="83" spans="1:39" outlineLevel="1" x14ac:dyDescent="0.25"/>
    <row r="84" spans="1:39" s="206" customFormat="1" outlineLevel="1" x14ac:dyDescent="0.25">
      <c r="D84" s="292" t="str">
        <f>'Line Items'!D2641</f>
        <v xml:space="preserve">Total capital and reserves </v>
      </c>
      <c r="E84" s="636"/>
      <c r="F84" s="620" t="str">
        <f>F82</f>
        <v>£000</v>
      </c>
      <c r="G84" s="637">
        <f t="shared" ref="G84:AC84" si="16">SUM(G79:G82)</f>
        <v>0</v>
      </c>
      <c r="H84" s="637">
        <f t="shared" si="16"/>
        <v>0</v>
      </c>
      <c r="I84" s="637">
        <f t="shared" si="16"/>
        <v>0</v>
      </c>
      <c r="J84" s="637">
        <f t="shared" si="16"/>
        <v>0</v>
      </c>
      <c r="K84" s="637">
        <f t="shared" si="16"/>
        <v>0</v>
      </c>
      <c r="L84" s="637">
        <f t="shared" si="16"/>
        <v>0</v>
      </c>
      <c r="M84" s="637">
        <f t="shared" si="16"/>
        <v>0</v>
      </c>
      <c r="N84" s="637">
        <f t="shared" si="16"/>
        <v>0</v>
      </c>
      <c r="O84" s="637">
        <f t="shared" si="16"/>
        <v>0</v>
      </c>
      <c r="P84" s="637">
        <f t="shared" si="16"/>
        <v>0</v>
      </c>
      <c r="Q84" s="637">
        <f t="shared" si="16"/>
        <v>0</v>
      </c>
      <c r="R84" s="637">
        <f t="shared" si="16"/>
        <v>0</v>
      </c>
      <c r="S84" s="637">
        <f t="shared" si="16"/>
        <v>0</v>
      </c>
      <c r="T84" s="637">
        <f t="shared" si="16"/>
        <v>0</v>
      </c>
      <c r="U84" s="637">
        <f t="shared" si="16"/>
        <v>0</v>
      </c>
      <c r="V84" s="637">
        <f t="shared" si="16"/>
        <v>0</v>
      </c>
      <c r="W84" s="637">
        <f t="shared" si="16"/>
        <v>0</v>
      </c>
      <c r="X84" s="637">
        <f t="shared" si="16"/>
        <v>0</v>
      </c>
      <c r="Y84" s="637">
        <f t="shared" si="16"/>
        <v>0</v>
      </c>
      <c r="Z84" s="637">
        <f t="shared" si="16"/>
        <v>0</v>
      </c>
      <c r="AA84" s="637">
        <f t="shared" si="16"/>
        <v>0</v>
      </c>
      <c r="AB84" s="637">
        <f t="shared" si="16"/>
        <v>0</v>
      </c>
      <c r="AC84" s="298">
        <f t="shared" si="16"/>
        <v>0</v>
      </c>
      <c r="AE84" s="296">
        <f>SUM(AE79:AE82)</f>
        <v>0</v>
      </c>
      <c r="AG84" s="296">
        <f>SUM(AG79:AG82)</f>
        <v>0</v>
      </c>
      <c r="AI84" s="296">
        <f>SUM(AI79:AI82)</f>
        <v>0</v>
      </c>
      <c r="AK84" s="296">
        <f>SUM(AK79:AK82)</f>
        <v>0</v>
      </c>
    </row>
    <row r="85" spans="1:39" outlineLevel="1" x14ac:dyDescent="0.25"/>
    <row r="86" spans="1:39" s="206" customFormat="1" outlineLevel="1" x14ac:dyDescent="0.25">
      <c r="D86" s="528" t="str">
        <f>'Line Items'!D2643</f>
        <v>Total net assets / (liabilities)</v>
      </c>
      <c r="E86" s="645"/>
      <c r="F86" s="475" t="str">
        <f t="shared" ref="F86:AC86" si="17">F76</f>
        <v>£000</v>
      </c>
      <c r="G86" s="613">
        <f t="shared" si="17"/>
        <v>0</v>
      </c>
      <c r="H86" s="613">
        <f t="shared" si="17"/>
        <v>0</v>
      </c>
      <c r="I86" s="613">
        <f t="shared" si="17"/>
        <v>0</v>
      </c>
      <c r="J86" s="613">
        <f t="shared" si="17"/>
        <v>0</v>
      </c>
      <c r="K86" s="613">
        <f t="shared" si="17"/>
        <v>0</v>
      </c>
      <c r="L86" s="613">
        <f t="shared" si="17"/>
        <v>0</v>
      </c>
      <c r="M86" s="613">
        <f t="shared" si="17"/>
        <v>0</v>
      </c>
      <c r="N86" s="613">
        <f t="shared" si="17"/>
        <v>0</v>
      </c>
      <c r="O86" s="613">
        <f t="shared" si="17"/>
        <v>0</v>
      </c>
      <c r="P86" s="613">
        <f t="shared" si="17"/>
        <v>0</v>
      </c>
      <c r="Q86" s="613">
        <f t="shared" si="17"/>
        <v>0</v>
      </c>
      <c r="R86" s="613">
        <f t="shared" si="17"/>
        <v>0</v>
      </c>
      <c r="S86" s="613">
        <f t="shared" si="17"/>
        <v>0</v>
      </c>
      <c r="T86" s="613">
        <f t="shared" si="17"/>
        <v>0</v>
      </c>
      <c r="U86" s="613">
        <f t="shared" si="17"/>
        <v>0</v>
      </c>
      <c r="V86" s="613">
        <f t="shared" si="17"/>
        <v>0</v>
      </c>
      <c r="W86" s="613">
        <f t="shared" si="17"/>
        <v>0</v>
      </c>
      <c r="X86" s="613">
        <f t="shared" si="17"/>
        <v>0</v>
      </c>
      <c r="Y86" s="613">
        <f t="shared" si="17"/>
        <v>0</v>
      </c>
      <c r="Z86" s="613">
        <f t="shared" si="17"/>
        <v>0</v>
      </c>
      <c r="AA86" s="613">
        <f t="shared" si="17"/>
        <v>0</v>
      </c>
      <c r="AB86" s="613">
        <f t="shared" si="17"/>
        <v>0</v>
      </c>
      <c r="AC86" s="531">
        <f t="shared" si="17"/>
        <v>0</v>
      </c>
      <c r="AE86" s="533">
        <f>AE76</f>
        <v>0</v>
      </c>
      <c r="AG86" s="533">
        <f>AG76</f>
        <v>0</v>
      </c>
      <c r="AI86" s="533">
        <f>AI76</f>
        <v>0</v>
      </c>
      <c r="AK86" s="533">
        <f>AK76</f>
        <v>0</v>
      </c>
    </row>
    <row r="87" spans="1:39" s="206" customFormat="1" outlineLevel="1" x14ac:dyDescent="0.25">
      <c r="D87" s="646" t="str">
        <f>'Line Items'!D2644</f>
        <v>Total capital and reserves</v>
      </c>
      <c r="E87" s="647"/>
      <c r="F87" s="150" t="str">
        <f t="shared" ref="F87:AC87" si="18">F84</f>
        <v>£000</v>
      </c>
      <c r="G87" s="617">
        <f t="shared" si="18"/>
        <v>0</v>
      </c>
      <c r="H87" s="617">
        <f t="shared" si="18"/>
        <v>0</v>
      </c>
      <c r="I87" s="617">
        <f t="shared" si="18"/>
        <v>0</v>
      </c>
      <c r="J87" s="617">
        <f t="shared" si="18"/>
        <v>0</v>
      </c>
      <c r="K87" s="617">
        <f t="shared" si="18"/>
        <v>0</v>
      </c>
      <c r="L87" s="617">
        <f t="shared" si="18"/>
        <v>0</v>
      </c>
      <c r="M87" s="617">
        <f t="shared" si="18"/>
        <v>0</v>
      </c>
      <c r="N87" s="617">
        <f t="shared" si="18"/>
        <v>0</v>
      </c>
      <c r="O87" s="617">
        <f t="shared" si="18"/>
        <v>0</v>
      </c>
      <c r="P87" s="617">
        <f t="shared" si="18"/>
        <v>0</v>
      </c>
      <c r="Q87" s="617">
        <f t="shared" si="18"/>
        <v>0</v>
      </c>
      <c r="R87" s="617">
        <f t="shared" si="18"/>
        <v>0</v>
      </c>
      <c r="S87" s="617">
        <f t="shared" si="18"/>
        <v>0</v>
      </c>
      <c r="T87" s="617">
        <f t="shared" si="18"/>
        <v>0</v>
      </c>
      <c r="U87" s="617">
        <f t="shared" si="18"/>
        <v>0</v>
      </c>
      <c r="V87" s="617">
        <f t="shared" si="18"/>
        <v>0</v>
      </c>
      <c r="W87" s="617">
        <f t="shared" si="18"/>
        <v>0</v>
      </c>
      <c r="X87" s="617">
        <f t="shared" si="18"/>
        <v>0</v>
      </c>
      <c r="Y87" s="617">
        <f t="shared" si="18"/>
        <v>0</v>
      </c>
      <c r="Z87" s="617">
        <f t="shared" si="18"/>
        <v>0</v>
      </c>
      <c r="AA87" s="617">
        <f t="shared" si="18"/>
        <v>0</v>
      </c>
      <c r="AB87" s="617">
        <f t="shared" si="18"/>
        <v>0</v>
      </c>
      <c r="AC87" s="618">
        <f t="shared" si="18"/>
        <v>0</v>
      </c>
      <c r="AE87" s="648">
        <f>AE84</f>
        <v>0</v>
      </c>
      <c r="AG87" s="648">
        <f>AG84</f>
        <v>0</v>
      </c>
      <c r="AI87" s="648">
        <f>AI84</f>
        <v>0</v>
      </c>
      <c r="AK87" s="648">
        <f>AK84</f>
        <v>0</v>
      </c>
    </row>
    <row r="88" spans="1:39" outlineLevel="1" x14ac:dyDescent="0.25">
      <c r="N88" s="103"/>
    </row>
    <row r="89" spans="1:39" outlineLevel="1" x14ac:dyDescent="0.25">
      <c r="D89" s="380" t="str">
        <f>'Line Items'!D2646</f>
        <v>Balance sheet check</v>
      </c>
      <c r="E89" s="600"/>
      <c r="F89" s="620" t="str">
        <f>F87</f>
        <v>£000</v>
      </c>
      <c r="G89" s="649">
        <f>IF(ROUND(G86-G87,3)=0,0, "Error")</f>
        <v>0</v>
      </c>
      <c r="H89" s="649">
        <f>IF(ROUND(H86-H87,3)=0,0, "Error")</f>
        <v>0</v>
      </c>
      <c r="I89" s="649">
        <f>IF(ROUND(I86-I87,3)=0,0, "Error")</f>
        <v>0</v>
      </c>
      <c r="J89" s="649">
        <f t="shared" ref="J89:AK89" si="19">IF(ROUND(J86-J87,3)=0,0, "Error")</f>
        <v>0</v>
      </c>
      <c r="K89" s="649">
        <f t="shared" si="19"/>
        <v>0</v>
      </c>
      <c r="L89" s="649">
        <f t="shared" si="19"/>
        <v>0</v>
      </c>
      <c r="M89" s="649">
        <f t="shared" si="19"/>
        <v>0</v>
      </c>
      <c r="N89" s="649">
        <f t="shared" si="19"/>
        <v>0</v>
      </c>
      <c r="O89" s="649">
        <f t="shared" si="19"/>
        <v>0</v>
      </c>
      <c r="P89" s="649">
        <f t="shared" si="19"/>
        <v>0</v>
      </c>
      <c r="Q89" s="649">
        <f t="shared" si="19"/>
        <v>0</v>
      </c>
      <c r="R89" s="649">
        <f t="shared" si="19"/>
        <v>0</v>
      </c>
      <c r="S89" s="649">
        <f t="shared" si="19"/>
        <v>0</v>
      </c>
      <c r="T89" s="649">
        <f t="shared" si="19"/>
        <v>0</v>
      </c>
      <c r="U89" s="649">
        <f t="shared" si="19"/>
        <v>0</v>
      </c>
      <c r="V89" s="649">
        <f t="shared" si="19"/>
        <v>0</v>
      </c>
      <c r="W89" s="649">
        <f t="shared" si="19"/>
        <v>0</v>
      </c>
      <c r="X89" s="649">
        <f t="shared" si="19"/>
        <v>0</v>
      </c>
      <c r="Y89" s="649">
        <f t="shared" si="19"/>
        <v>0</v>
      </c>
      <c r="Z89" s="649">
        <f t="shared" si="19"/>
        <v>0</v>
      </c>
      <c r="AA89" s="649">
        <f t="shared" si="19"/>
        <v>0</v>
      </c>
      <c r="AB89" s="649">
        <f t="shared" si="19"/>
        <v>0</v>
      </c>
      <c r="AC89" s="458">
        <f t="shared" si="19"/>
        <v>0</v>
      </c>
      <c r="AE89" s="650">
        <f>IF(ROUND(AE86-AE87,3)=0,0, "Error")</f>
        <v>0</v>
      </c>
      <c r="AG89" s="650">
        <f>IF(ROUND(AG86-AG87,3)=0,0, "Error")</f>
        <v>0</v>
      </c>
      <c r="AI89" s="650">
        <f>IF(ROUND(AI86-AI87,3)=0,0, "Error")</f>
        <v>0</v>
      </c>
      <c r="AK89" s="650">
        <f t="shared" si="19"/>
        <v>0</v>
      </c>
    </row>
    <row r="90" spans="1:39" customFormat="1" ht="11.4" x14ac:dyDescent="0.2">
      <c r="N90" s="651"/>
    </row>
    <row r="91" spans="1:39" ht="14.4" x14ac:dyDescent="0.25">
      <c r="A91"/>
      <c r="B91" s="472" t="str">
        <f>'Line Items'!B2648</f>
        <v>Summary Debtors and Creditors for FO&amp;C</v>
      </c>
      <c r="C91" s="472"/>
      <c r="D91" s="472"/>
      <c r="E91" s="472"/>
      <c r="F91" s="472"/>
      <c r="G91" s="472"/>
      <c r="H91" s="472"/>
      <c r="I91" s="472"/>
      <c r="J91" s="472"/>
      <c r="K91" s="472"/>
      <c r="L91" s="472"/>
      <c r="M91" s="472"/>
      <c r="N91" s="474"/>
      <c r="O91" s="474"/>
      <c r="P91" s="474"/>
      <c r="Q91" s="474"/>
      <c r="R91" s="474"/>
      <c r="S91" s="474"/>
      <c r="T91" s="474"/>
      <c r="U91" s="474"/>
      <c r="V91" s="474"/>
      <c r="W91" s="474"/>
      <c r="X91" s="472"/>
      <c r="Y91" s="472"/>
      <c r="Z91" s="472"/>
      <c r="AA91" s="472"/>
      <c r="AB91" s="472"/>
      <c r="AC91" s="472"/>
      <c r="AD91" s="472"/>
      <c r="AE91" s="472"/>
      <c r="AF91" s="472"/>
      <c r="AG91" s="472"/>
      <c r="AH91" s="472"/>
      <c r="AI91" s="474"/>
      <c r="AJ91" s="472"/>
      <c r="AK91" s="472"/>
      <c r="AL91"/>
      <c r="AM91"/>
    </row>
    <row r="92" spans="1:39" customFormat="1" ht="11.4" x14ac:dyDescent="0.2"/>
    <row r="93" spans="1:39" outlineLevel="1" x14ac:dyDescent="0.25">
      <c r="C93" s="186" t="str">
        <f>'Line Items'!C2650</f>
        <v>Debtors</v>
      </c>
    </row>
    <row r="94" spans="1:39" outlineLevel="1" x14ac:dyDescent="0.25">
      <c r="C94" s="652">
        <f>'Line Items'!H2583</f>
        <v>0</v>
      </c>
      <c r="D94" s="345" t="str">
        <f>IF(C94=1,'Line Items'!D2583,"[not used]")</f>
        <v>[not used]</v>
      </c>
      <c r="E94" s="467"/>
      <c r="F94" s="475" t="str">
        <f>F24</f>
        <v>£000</v>
      </c>
      <c r="G94" s="653">
        <f>IF($C94=0,0,(INDEX(G$23:G$37,MATCH($D94,$D$23:$D$37,0))))</f>
        <v>0</v>
      </c>
      <c r="H94" s="653">
        <f t="shared" ref="H94:W108" si="20">IF($C94=0,0,(INDEX(H$23:H$37,MATCH($D94,$D$23:$D$37,0))))</f>
        <v>0</v>
      </c>
      <c r="I94" s="653">
        <f t="shared" si="20"/>
        <v>0</v>
      </c>
      <c r="J94" s="653">
        <f t="shared" si="20"/>
        <v>0</v>
      </c>
      <c r="K94" s="653">
        <f t="shared" si="20"/>
        <v>0</v>
      </c>
      <c r="L94" s="653">
        <f t="shared" si="20"/>
        <v>0</v>
      </c>
      <c r="M94" s="653">
        <f t="shared" si="20"/>
        <v>0</v>
      </c>
      <c r="N94" s="653">
        <f t="shared" si="20"/>
        <v>0</v>
      </c>
      <c r="O94" s="653">
        <f t="shared" si="20"/>
        <v>0</v>
      </c>
      <c r="P94" s="653">
        <f t="shared" si="20"/>
        <v>0</v>
      </c>
      <c r="Q94" s="653">
        <f t="shared" si="20"/>
        <v>0</v>
      </c>
      <c r="R94" s="653">
        <f t="shared" si="20"/>
        <v>0</v>
      </c>
      <c r="S94" s="653">
        <f t="shared" si="20"/>
        <v>0</v>
      </c>
      <c r="T94" s="653">
        <f t="shared" si="20"/>
        <v>0</v>
      </c>
      <c r="U94" s="653">
        <f t="shared" si="20"/>
        <v>0</v>
      </c>
      <c r="V94" s="653">
        <f t="shared" si="20"/>
        <v>0</v>
      </c>
      <c r="W94" s="653">
        <f t="shared" si="20"/>
        <v>0</v>
      </c>
      <c r="X94" s="653">
        <f t="shared" ref="X94:AC108" si="21">IF($C94=0,0,(INDEX(X$23:X$37,MATCH($D94,$D$23:$D$37,0))))</f>
        <v>0</v>
      </c>
      <c r="Y94" s="653">
        <f t="shared" si="21"/>
        <v>0</v>
      </c>
      <c r="Z94" s="653">
        <f t="shared" si="21"/>
        <v>0</v>
      </c>
      <c r="AA94" s="653">
        <f t="shared" si="21"/>
        <v>0</v>
      </c>
      <c r="AB94" s="653">
        <f t="shared" si="21"/>
        <v>0</v>
      </c>
      <c r="AC94" s="654">
        <f t="shared" si="21"/>
        <v>0</v>
      </c>
      <c r="AD94" s="655"/>
      <c r="AE94" s="356">
        <f t="shared" ref="AE94:AE108" si="22">IF($C94=0,0,(INDEX(AE$23:AE$37,MATCH($D94,$D$23:$D$37,0))))</f>
        <v>0</v>
      </c>
      <c r="AF94" s="655"/>
      <c r="AG94" s="356">
        <f t="shared" ref="AG94:AG108" si="23">IF($C94=0,0,(INDEX(AG$23:AG$37,MATCH($D94,$D$23:$D$37,0))))</f>
        <v>0</v>
      </c>
      <c r="AH94" s="655"/>
      <c r="AI94" s="356">
        <f t="shared" ref="AI94:AI108" si="24">IF($C94=0,0,(INDEX(AI$23:AI$37,MATCH($D94,$D$23:$D$37,0))))</f>
        <v>0</v>
      </c>
      <c r="AJ94" s="655"/>
      <c r="AK94" s="356">
        <f t="shared" ref="AK94:AK108" si="25">IF($C94=0,0,(INDEX(AK$23:AK$37,MATCH($D94,$D$23:$D$37,0))))</f>
        <v>0</v>
      </c>
    </row>
    <row r="95" spans="1:39" outlineLevel="1" x14ac:dyDescent="0.25">
      <c r="C95" s="652">
        <f>'Line Items'!H2584</f>
        <v>1</v>
      </c>
      <c r="D95" s="139" t="str">
        <f>IF(C95=1,'Line Items'!D2584,"[not used]")</f>
        <v>RSP Debtor</v>
      </c>
      <c r="E95" s="102"/>
      <c r="F95" s="140" t="str">
        <f>F94</f>
        <v>£000</v>
      </c>
      <c r="G95" s="410">
        <f t="shared" ref="G95:G108" si="26">IF($C95=0,0,(INDEX(G$23:G$37,MATCH($D95,$D$23:$D$37,0))))</f>
        <v>0</v>
      </c>
      <c r="H95" s="410">
        <f t="shared" si="20"/>
        <v>0</v>
      </c>
      <c r="I95" s="410">
        <f t="shared" si="20"/>
        <v>0</v>
      </c>
      <c r="J95" s="410">
        <f t="shared" si="20"/>
        <v>0</v>
      </c>
      <c r="K95" s="410">
        <f t="shared" si="20"/>
        <v>0</v>
      </c>
      <c r="L95" s="410">
        <f t="shared" si="20"/>
        <v>0</v>
      </c>
      <c r="M95" s="410">
        <f t="shared" si="20"/>
        <v>0</v>
      </c>
      <c r="N95" s="410">
        <f t="shared" si="20"/>
        <v>0</v>
      </c>
      <c r="O95" s="410">
        <f t="shared" si="20"/>
        <v>0</v>
      </c>
      <c r="P95" s="410">
        <f t="shared" si="20"/>
        <v>0</v>
      </c>
      <c r="Q95" s="410">
        <f t="shared" si="20"/>
        <v>0</v>
      </c>
      <c r="R95" s="410">
        <f t="shared" si="20"/>
        <v>0</v>
      </c>
      <c r="S95" s="410">
        <f t="shared" si="20"/>
        <v>0</v>
      </c>
      <c r="T95" s="410">
        <f t="shared" si="20"/>
        <v>0</v>
      </c>
      <c r="U95" s="410">
        <f t="shared" si="20"/>
        <v>0</v>
      </c>
      <c r="V95" s="410">
        <f t="shared" si="20"/>
        <v>0</v>
      </c>
      <c r="W95" s="410">
        <f t="shared" si="20"/>
        <v>0</v>
      </c>
      <c r="X95" s="410">
        <f t="shared" si="21"/>
        <v>0</v>
      </c>
      <c r="Y95" s="410">
        <f t="shared" si="21"/>
        <v>0</v>
      </c>
      <c r="Z95" s="410">
        <f t="shared" si="21"/>
        <v>0</v>
      </c>
      <c r="AA95" s="410">
        <f t="shared" si="21"/>
        <v>0</v>
      </c>
      <c r="AB95" s="410">
        <f t="shared" si="21"/>
        <v>0</v>
      </c>
      <c r="AC95" s="656">
        <f t="shared" si="21"/>
        <v>0</v>
      </c>
      <c r="AD95" s="655"/>
      <c r="AE95" s="301">
        <f t="shared" si="22"/>
        <v>0</v>
      </c>
      <c r="AF95" s="655"/>
      <c r="AG95" s="301">
        <f t="shared" si="23"/>
        <v>0</v>
      </c>
      <c r="AH95" s="655"/>
      <c r="AI95" s="301">
        <f t="shared" si="24"/>
        <v>0</v>
      </c>
      <c r="AJ95" s="655"/>
      <c r="AK95" s="301">
        <f t="shared" si="25"/>
        <v>0</v>
      </c>
    </row>
    <row r="96" spans="1:39" outlineLevel="1" x14ac:dyDescent="0.25">
      <c r="C96" s="652">
        <f>'Line Items'!H2585</f>
        <v>1</v>
      </c>
      <c r="D96" s="139" t="str">
        <f>IF(C96=1,'Line Items'!D2585,"[not used]")</f>
        <v>Trade Debtors</v>
      </c>
      <c r="E96" s="102"/>
      <c r="F96" s="140" t="str">
        <f t="shared" ref="F96:F108" si="27">F95</f>
        <v>£000</v>
      </c>
      <c r="G96" s="410">
        <f t="shared" si="26"/>
        <v>0</v>
      </c>
      <c r="H96" s="410">
        <f t="shared" si="20"/>
        <v>0</v>
      </c>
      <c r="I96" s="410">
        <f t="shared" si="20"/>
        <v>0</v>
      </c>
      <c r="J96" s="410">
        <f t="shared" si="20"/>
        <v>0</v>
      </c>
      <c r="K96" s="410">
        <f t="shared" si="20"/>
        <v>0</v>
      </c>
      <c r="L96" s="410">
        <f t="shared" si="20"/>
        <v>0</v>
      </c>
      <c r="M96" s="410">
        <f t="shared" si="20"/>
        <v>0</v>
      </c>
      <c r="N96" s="410">
        <f t="shared" si="20"/>
        <v>0</v>
      </c>
      <c r="O96" s="410">
        <f t="shared" si="20"/>
        <v>0</v>
      </c>
      <c r="P96" s="410">
        <f t="shared" si="20"/>
        <v>0</v>
      </c>
      <c r="Q96" s="410">
        <f t="shared" si="20"/>
        <v>0</v>
      </c>
      <c r="R96" s="410">
        <f t="shared" si="20"/>
        <v>0</v>
      </c>
      <c r="S96" s="410">
        <f t="shared" si="20"/>
        <v>0</v>
      </c>
      <c r="T96" s="410">
        <f t="shared" si="20"/>
        <v>0</v>
      </c>
      <c r="U96" s="410">
        <f t="shared" si="20"/>
        <v>0</v>
      </c>
      <c r="V96" s="410">
        <f t="shared" si="20"/>
        <v>0</v>
      </c>
      <c r="W96" s="410">
        <f t="shared" si="20"/>
        <v>0</v>
      </c>
      <c r="X96" s="410">
        <f t="shared" si="21"/>
        <v>0</v>
      </c>
      <c r="Y96" s="410">
        <f t="shared" si="21"/>
        <v>0</v>
      </c>
      <c r="Z96" s="410">
        <f t="shared" si="21"/>
        <v>0</v>
      </c>
      <c r="AA96" s="410">
        <f t="shared" si="21"/>
        <v>0</v>
      </c>
      <c r="AB96" s="410">
        <f t="shared" si="21"/>
        <v>0</v>
      </c>
      <c r="AC96" s="656">
        <f t="shared" si="21"/>
        <v>0</v>
      </c>
      <c r="AD96" s="655"/>
      <c r="AE96" s="301">
        <f t="shared" si="22"/>
        <v>0</v>
      </c>
      <c r="AF96" s="655"/>
      <c r="AG96" s="301">
        <f t="shared" si="23"/>
        <v>0</v>
      </c>
      <c r="AH96" s="655"/>
      <c r="AI96" s="301">
        <f t="shared" si="24"/>
        <v>0</v>
      </c>
      <c r="AJ96" s="655"/>
      <c r="AK96" s="301">
        <f t="shared" si="25"/>
        <v>0</v>
      </c>
    </row>
    <row r="97" spans="3:37" outlineLevel="1" x14ac:dyDescent="0.25">
      <c r="C97" s="652">
        <f>'Line Items'!H2586</f>
        <v>1</v>
      </c>
      <c r="D97" s="139" t="str">
        <f>IF(C97=1,'Line Items'!D2586,"[not used]")</f>
        <v>Other Debtors</v>
      </c>
      <c r="E97" s="102"/>
      <c r="F97" s="140" t="str">
        <f t="shared" si="27"/>
        <v>£000</v>
      </c>
      <c r="G97" s="410">
        <f t="shared" si="26"/>
        <v>0</v>
      </c>
      <c r="H97" s="410">
        <f t="shared" si="20"/>
        <v>0</v>
      </c>
      <c r="I97" s="410">
        <f t="shared" si="20"/>
        <v>0</v>
      </c>
      <c r="J97" s="410">
        <f t="shared" si="20"/>
        <v>0</v>
      </c>
      <c r="K97" s="410">
        <f t="shared" si="20"/>
        <v>0</v>
      </c>
      <c r="L97" s="410">
        <f t="shared" si="20"/>
        <v>0</v>
      </c>
      <c r="M97" s="410">
        <f t="shared" si="20"/>
        <v>0</v>
      </c>
      <c r="N97" s="410">
        <f t="shared" si="20"/>
        <v>0</v>
      </c>
      <c r="O97" s="410">
        <f t="shared" si="20"/>
        <v>0</v>
      </c>
      <c r="P97" s="410">
        <f t="shared" si="20"/>
        <v>0</v>
      </c>
      <c r="Q97" s="410">
        <f t="shared" si="20"/>
        <v>0</v>
      </c>
      <c r="R97" s="410">
        <f t="shared" si="20"/>
        <v>0</v>
      </c>
      <c r="S97" s="410">
        <f t="shared" si="20"/>
        <v>0</v>
      </c>
      <c r="T97" s="410">
        <f t="shared" si="20"/>
        <v>0</v>
      </c>
      <c r="U97" s="410">
        <f t="shared" si="20"/>
        <v>0</v>
      </c>
      <c r="V97" s="410">
        <f t="shared" si="20"/>
        <v>0</v>
      </c>
      <c r="W97" s="410">
        <f t="shared" si="20"/>
        <v>0</v>
      </c>
      <c r="X97" s="410">
        <f t="shared" si="21"/>
        <v>0</v>
      </c>
      <c r="Y97" s="410">
        <f t="shared" si="21"/>
        <v>0</v>
      </c>
      <c r="Z97" s="410">
        <f t="shared" si="21"/>
        <v>0</v>
      </c>
      <c r="AA97" s="410">
        <f t="shared" si="21"/>
        <v>0</v>
      </c>
      <c r="AB97" s="410">
        <f t="shared" si="21"/>
        <v>0</v>
      </c>
      <c r="AC97" s="656">
        <f t="shared" si="21"/>
        <v>0</v>
      </c>
      <c r="AD97" s="655"/>
      <c r="AE97" s="301">
        <f t="shared" si="22"/>
        <v>0</v>
      </c>
      <c r="AF97" s="655"/>
      <c r="AG97" s="301">
        <f t="shared" si="23"/>
        <v>0</v>
      </c>
      <c r="AH97" s="655"/>
      <c r="AI97" s="301">
        <f t="shared" si="24"/>
        <v>0</v>
      </c>
      <c r="AJ97" s="655"/>
      <c r="AK97" s="301">
        <f t="shared" si="25"/>
        <v>0</v>
      </c>
    </row>
    <row r="98" spans="3:37" outlineLevel="1" x14ac:dyDescent="0.25">
      <c r="C98" s="652">
        <f>'Line Items'!H2587</f>
        <v>1</v>
      </c>
      <c r="D98" s="139" t="str">
        <f>IF(C98=1,'Line Items'!D2587,"[not used]")</f>
        <v>VAT Net Debtor</v>
      </c>
      <c r="E98" s="102"/>
      <c r="F98" s="140" t="str">
        <f t="shared" si="27"/>
        <v>£000</v>
      </c>
      <c r="G98" s="410">
        <f t="shared" si="26"/>
        <v>0</v>
      </c>
      <c r="H98" s="410">
        <f t="shared" si="20"/>
        <v>0</v>
      </c>
      <c r="I98" s="410">
        <f t="shared" si="20"/>
        <v>0</v>
      </c>
      <c r="J98" s="410">
        <f t="shared" si="20"/>
        <v>0</v>
      </c>
      <c r="K98" s="410">
        <f t="shared" si="20"/>
        <v>0</v>
      </c>
      <c r="L98" s="410">
        <f t="shared" si="20"/>
        <v>0</v>
      </c>
      <c r="M98" s="410">
        <f t="shared" si="20"/>
        <v>0</v>
      </c>
      <c r="N98" s="410">
        <f t="shared" si="20"/>
        <v>0</v>
      </c>
      <c r="O98" s="410">
        <f t="shared" si="20"/>
        <v>0</v>
      </c>
      <c r="P98" s="410">
        <f t="shared" si="20"/>
        <v>0</v>
      </c>
      <c r="Q98" s="410">
        <f t="shared" si="20"/>
        <v>0</v>
      </c>
      <c r="R98" s="410">
        <f t="shared" si="20"/>
        <v>0</v>
      </c>
      <c r="S98" s="410">
        <f t="shared" si="20"/>
        <v>0</v>
      </c>
      <c r="T98" s="410">
        <f t="shared" si="20"/>
        <v>0</v>
      </c>
      <c r="U98" s="410">
        <f t="shared" si="20"/>
        <v>0</v>
      </c>
      <c r="V98" s="410">
        <f t="shared" si="20"/>
        <v>0</v>
      </c>
      <c r="W98" s="410">
        <f t="shared" si="20"/>
        <v>0</v>
      </c>
      <c r="X98" s="410">
        <f t="shared" si="21"/>
        <v>0</v>
      </c>
      <c r="Y98" s="410">
        <f t="shared" si="21"/>
        <v>0</v>
      </c>
      <c r="Z98" s="410">
        <f t="shared" si="21"/>
        <v>0</v>
      </c>
      <c r="AA98" s="410">
        <f t="shared" si="21"/>
        <v>0</v>
      </c>
      <c r="AB98" s="410">
        <f t="shared" si="21"/>
        <v>0</v>
      </c>
      <c r="AC98" s="656">
        <f t="shared" si="21"/>
        <v>0</v>
      </c>
      <c r="AD98" s="655"/>
      <c r="AE98" s="301">
        <f t="shared" si="22"/>
        <v>0</v>
      </c>
      <c r="AF98" s="655"/>
      <c r="AG98" s="301">
        <f t="shared" si="23"/>
        <v>0</v>
      </c>
      <c r="AH98" s="655"/>
      <c r="AI98" s="301">
        <f t="shared" si="24"/>
        <v>0</v>
      </c>
      <c r="AJ98" s="655"/>
      <c r="AK98" s="301">
        <f t="shared" si="25"/>
        <v>0</v>
      </c>
    </row>
    <row r="99" spans="3:37" outlineLevel="1" x14ac:dyDescent="0.25">
      <c r="C99" s="652">
        <f>'Line Items'!H2588</f>
        <v>0</v>
      </c>
      <c r="D99" s="139" t="str">
        <f>IF(C99=1,'Line Items'!D2588,"[not used]")</f>
        <v>[not used]</v>
      </c>
      <c r="E99" s="102"/>
      <c r="F99" s="140" t="str">
        <f t="shared" si="27"/>
        <v>£000</v>
      </c>
      <c r="G99" s="410">
        <f t="shared" si="26"/>
        <v>0</v>
      </c>
      <c r="H99" s="410">
        <f t="shared" si="20"/>
        <v>0</v>
      </c>
      <c r="I99" s="410">
        <f t="shared" si="20"/>
        <v>0</v>
      </c>
      <c r="J99" s="410">
        <f t="shared" si="20"/>
        <v>0</v>
      </c>
      <c r="K99" s="410">
        <f t="shared" si="20"/>
        <v>0</v>
      </c>
      <c r="L99" s="410">
        <f t="shared" si="20"/>
        <v>0</v>
      </c>
      <c r="M99" s="410">
        <f t="shared" si="20"/>
        <v>0</v>
      </c>
      <c r="N99" s="410">
        <f t="shared" si="20"/>
        <v>0</v>
      </c>
      <c r="O99" s="410">
        <f t="shared" si="20"/>
        <v>0</v>
      </c>
      <c r="P99" s="410">
        <f t="shared" si="20"/>
        <v>0</v>
      </c>
      <c r="Q99" s="410">
        <f t="shared" si="20"/>
        <v>0</v>
      </c>
      <c r="R99" s="410">
        <f t="shared" si="20"/>
        <v>0</v>
      </c>
      <c r="S99" s="410">
        <f t="shared" si="20"/>
        <v>0</v>
      </c>
      <c r="T99" s="410">
        <f t="shared" si="20"/>
        <v>0</v>
      </c>
      <c r="U99" s="410">
        <f t="shared" si="20"/>
        <v>0</v>
      </c>
      <c r="V99" s="410">
        <f t="shared" si="20"/>
        <v>0</v>
      </c>
      <c r="W99" s="410">
        <f t="shared" si="20"/>
        <v>0</v>
      </c>
      <c r="X99" s="410">
        <f t="shared" si="21"/>
        <v>0</v>
      </c>
      <c r="Y99" s="410">
        <f t="shared" si="21"/>
        <v>0</v>
      </c>
      <c r="Z99" s="410">
        <f t="shared" si="21"/>
        <v>0</v>
      </c>
      <c r="AA99" s="410">
        <f t="shared" si="21"/>
        <v>0</v>
      </c>
      <c r="AB99" s="410">
        <f t="shared" si="21"/>
        <v>0</v>
      </c>
      <c r="AC99" s="656">
        <f t="shared" si="21"/>
        <v>0</v>
      </c>
      <c r="AD99" s="655"/>
      <c r="AE99" s="301">
        <f t="shared" si="22"/>
        <v>0</v>
      </c>
      <c r="AF99" s="655"/>
      <c r="AG99" s="301">
        <f t="shared" si="23"/>
        <v>0</v>
      </c>
      <c r="AH99" s="655"/>
      <c r="AI99" s="301">
        <f t="shared" si="24"/>
        <v>0</v>
      </c>
      <c r="AJ99" s="655"/>
      <c r="AK99" s="301">
        <f t="shared" si="25"/>
        <v>0</v>
      </c>
    </row>
    <row r="100" spans="3:37" outlineLevel="1" x14ac:dyDescent="0.25">
      <c r="C100" s="652">
        <f>'Line Items'!H2589</f>
        <v>1</v>
      </c>
      <c r="D100" s="139" t="str">
        <f>IF(C100=1,'Line Items'!D2589,"[not used]")</f>
        <v>Prepayments</v>
      </c>
      <c r="E100" s="102"/>
      <c r="F100" s="140" t="str">
        <f t="shared" si="27"/>
        <v>£000</v>
      </c>
      <c r="G100" s="410">
        <f t="shared" si="26"/>
        <v>0</v>
      </c>
      <c r="H100" s="410">
        <f t="shared" si="20"/>
        <v>0</v>
      </c>
      <c r="I100" s="410">
        <f t="shared" si="20"/>
        <v>0</v>
      </c>
      <c r="J100" s="410">
        <f t="shared" si="20"/>
        <v>0</v>
      </c>
      <c r="K100" s="410">
        <f t="shared" si="20"/>
        <v>0</v>
      </c>
      <c r="L100" s="410">
        <f t="shared" si="20"/>
        <v>0</v>
      </c>
      <c r="M100" s="410">
        <f t="shared" si="20"/>
        <v>0</v>
      </c>
      <c r="N100" s="410">
        <f t="shared" si="20"/>
        <v>0</v>
      </c>
      <c r="O100" s="410">
        <f t="shared" si="20"/>
        <v>0</v>
      </c>
      <c r="P100" s="410">
        <f t="shared" si="20"/>
        <v>0</v>
      </c>
      <c r="Q100" s="410">
        <f t="shared" si="20"/>
        <v>0</v>
      </c>
      <c r="R100" s="410">
        <f t="shared" si="20"/>
        <v>0</v>
      </c>
      <c r="S100" s="410">
        <f t="shared" si="20"/>
        <v>0</v>
      </c>
      <c r="T100" s="410">
        <f t="shared" si="20"/>
        <v>0</v>
      </c>
      <c r="U100" s="410">
        <f t="shared" si="20"/>
        <v>0</v>
      </c>
      <c r="V100" s="410">
        <f t="shared" si="20"/>
        <v>0</v>
      </c>
      <c r="W100" s="410">
        <f t="shared" si="20"/>
        <v>0</v>
      </c>
      <c r="X100" s="410">
        <f t="shared" si="21"/>
        <v>0</v>
      </c>
      <c r="Y100" s="410">
        <f t="shared" si="21"/>
        <v>0</v>
      </c>
      <c r="Z100" s="410">
        <f t="shared" si="21"/>
        <v>0</v>
      </c>
      <c r="AA100" s="410">
        <f t="shared" si="21"/>
        <v>0</v>
      </c>
      <c r="AB100" s="410">
        <f t="shared" si="21"/>
        <v>0</v>
      </c>
      <c r="AC100" s="656">
        <f t="shared" si="21"/>
        <v>0</v>
      </c>
      <c r="AD100" s="655"/>
      <c r="AE100" s="301">
        <f t="shared" si="22"/>
        <v>0</v>
      </c>
      <c r="AF100" s="655"/>
      <c r="AG100" s="301">
        <f t="shared" si="23"/>
        <v>0</v>
      </c>
      <c r="AH100" s="655"/>
      <c r="AI100" s="301">
        <f t="shared" si="24"/>
        <v>0</v>
      </c>
      <c r="AJ100" s="655"/>
      <c r="AK100" s="301">
        <f t="shared" si="25"/>
        <v>0</v>
      </c>
    </row>
    <row r="101" spans="3:37" outlineLevel="1" x14ac:dyDescent="0.25">
      <c r="C101" s="652">
        <f>'Line Items'!H2590</f>
        <v>1</v>
      </c>
      <c r="D101" s="139" t="str">
        <f>IF(C101=1,'Line Items'!D2590,"[not used]")</f>
        <v>Deferred Tax</v>
      </c>
      <c r="E101" s="102"/>
      <c r="F101" s="140" t="str">
        <f t="shared" si="27"/>
        <v>£000</v>
      </c>
      <c r="G101" s="410">
        <f t="shared" si="26"/>
        <v>0</v>
      </c>
      <c r="H101" s="410">
        <f t="shared" si="20"/>
        <v>0</v>
      </c>
      <c r="I101" s="410">
        <f t="shared" si="20"/>
        <v>0</v>
      </c>
      <c r="J101" s="410">
        <f t="shared" si="20"/>
        <v>0</v>
      </c>
      <c r="K101" s="410">
        <f t="shared" si="20"/>
        <v>0</v>
      </c>
      <c r="L101" s="410">
        <f t="shared" si="20"/>
        <v>0</v>
      </c>
      <c r="M101" s="410">
        <f t="shared" si="20"/>
        <v>0</v>
      </c>
      <c r="N101" s="410">
        <f t="shared" si="20"/>
        <v>0</v>
      </c>
      <c r="O101" s="410">
        <f t="shared" si="20"/>
        <v>0</v>
      </c>
      <c r="P101" s="410">
        <f t="shared" si="20"/>
        <v>0</v>
      </c>
      <c r="Q101" s="410">
        <f t="shared" si="20"/>
        <v>0</v>
      </c>
      <c r="R101" s="410">
        <f t="shared" si="20"/>
        <v>0</v>
      </c>
      <c r="S101" s="410">
        <f t="shared" si="20"/>
        <v>0</v>
      </c>
      <c r="T101" s="410">
        <f t="shared" si="20"/>
        <v>0</v>
      </c>
      <c r="U101" s="410">
        <f t="shared" si="20"/>
        <v>0</v>
      </c>
      <c r="V101" s="410">
        <f t="shared" si="20"/>
        <v>0</v>
      </c>
      <c r="W101" s="410">
        <f t="shared" si="20"/>
        <v>0</v>
      </c>
      <c r="X101" s="410">
        <f t="shared" si="21"/>
        <v>0</v>
      </c>
      <c r="Y101" s="410">
        <f t="shared" si="21"/>
        <v>0</v>
      </c>
      <c r="Z101" s="410">
        <f t="shared" si="21"/>
        <v>0</v>
      </c>
      <c r="AA101" s="410">
        <f t="shared" si="21"/>
        <v>0</v>
      </c>
      <c r="AB101" s="410">
        <f t="shared" si="21"/>
        <v>0</v>
      </c>
      <c r="AC101" s="656">
        <f t="shared" si="21"/>
        <v>0</v>
      </c>
      <c r="AD101" s="655"/>
      <c r="AE101" s="301">
        <f t="shared" si="22"/>
        <v>0</v>
      </c>
      <c r="AF101" s="655"/>
      <c r="AG101" s="301">
        <f t="shared" si="23"/>
        <v>0</v>
      </c>
      <c r="AH101" s="655"/>
      <c r="AI101" s="301">
        <f t="shared" si="24"/>
        <v>0</v>
      </c>
      <c r="AJ101" s="655"/>
      <c r="AK101" s="301">
        <f t="shared" si="25"/>
        <v>0</v>
      </c>
    </row>
    <row r="102" spans="3:37" outlineLevel="1" x14ac:dyDescent="0.25">
      <c r="C102" s="652">
        <f>'Line Items'!H2591</f>
        <v>0</v>
      </c>
      <c r="D102" s="139" t="str">
        <f>IF(C102=1,'Line Items'!D2591,"[not used]")</f>
        <v>[not used]</v>
      </c>
      <c r="E102" s="102"/>
      <c r="F102" s="140" t="str">
        <f t="shared" si="27"/>
        <v>£000</v>
      </c>
      <c r="G102" s="410">
        <f t="shared" si="26"/>
        <v>0</v>
      </c>
      <c r="H102" s="410">
        <f t="shared" si="20"/>
        <v>0</v>
      </c>
      <c r="I102" s="410">
        <f t="shared" si="20"/>
        <v>0</v>
      </c>
      <c r="J102" s="410">
        <f t="shared" si="20"/>
        <v>0</v>
      </c>
      <c r="K102" s="410">
        <f t="shared" si="20"/>
        <v>0</v>
      </c>
      <c r="L102" s="410">
        <f t="shared" si="20"/>
        <v>0</v>
      </c>
      <c r="M102" s="410">
        <f t="shared" si="20"/>
        <v>0</v>
      </c>
      <c r="N102" s="410">
        <f t="shared" si="20"/>
        <v>0</v>
      </c>
      <c r="O102" s="410">
        <f t="shared" si="20"/>
        <v>0</v>
      </c>
      <c r="P102" s="410">
        <f t="shared" si="20"/>
        <v>0</v>
      </c>
      <c r="Q102" s="410">
        <f t="shared" si="20"/>
        <v>0</v>
      </c>
      <c r="R102" s="410">
        <f t="shared" si="20"/>
        <v>0</v>
      </c>
      <c r="S102" s="410">
        <f t="shared" si="20"/>
        <v>0</v>
      </c>
      <c r="T102" s="410">
        <f t="shared" si="20"/>
        <v>0</v>
      </c>
      <c r="U102" s="410">
        <f t="shared" si="20"/>
        <v>0</v>
      </c>
      <c r="V102" s="410">
        <f t="shared" si="20"/>
        <v>0</v>
      </c>
      <c r="W102" s="410">
        <f t="shared" si="20"/>
        <v>0</v>
      </c>
      <c r="X102" s="410">
        <f t="shared" si="21"/>
        <v>0</v>
      </c>
      <c r="Y102" s="410">
        <f t="shared" si="21"/>
        <v>0</v>
      </c>
      <c r="Z102" s="410">
        <f t="shared" si="21"/>
        <v>0</v>
      </c>
      <c r="AA102" s="410">
        <f t="shared" si="21"/>
        <v>0</v>
      </c>
      <c r="AB102" s="410">
        <f t="shared" si="21"/>
        <v>0</v>
      </c>
      <c r="AC102" s="656">
        <f t="shared" si="21"/>
        <v>0</v>
      </c>
      <c r="AD102" s="655"/>
      <c r="AE102" s="301">
        <f t="shared" si="22"/>
        <v>0</v>
      </c>
      <c r="AF102" s="655"/>
      <c r="AG102" s="301">
        <f t="shared" si="23"/>
        <v>0</v>
      </c>
      <c r="AH102" s="655"/>
      <c r="AI102" s="301">
        <f t="shared" si="24"/>
        <v>0</v>
      </c>
      <c r="AJ102" s="655"/>
      <c r="AK102" s="301">
        <f t="shared" si="25"/>
        <v>0</v>
      </c>
    </row>
    <row r="103" spans="3:37" outlineLevel="1" x14ac:dyDescent="0.25">
      <c r="C103" s="652">
        <f>'Line Items'!H2592</f>
        <v>1</v>
      </c>
      <c r="D103" s="139" t="str">
        <f>IF(C103=1,'Line Items'!D2592,"[not used]")</f>
        <v>GDP Debtor</v>
      </c>
      <c r="E103" s="102"/>
      <c r="F103" s="140" t="str">
        <f t="shared" si="27"/>
        <v>£000</v>
      </c>
      <c r="G103" s="410">
        <f t="shared" si="26"/>
        <v>0</v>
      </c>
      <c r="H103" s="410">
        <f t="shared" si="20"/>
        <v>0</v>
      </c>
      <c r="I103" s="410">
        <f t="shared" si="20"/>
        <v>0</v>
      </c>
      <c r="J103" s="410">
        <f t="shared" si="20"/>
        <v>0</v>
      </c>
      <c r="K103" s="410">
        <f t="shared" si="20"/>
        <v>0</v>
      </c>
      <c r="L103" s="410">
        <f t="shared" si="20"/>
        <v>0</v>
      </c>
      <c r="M103" s="410">
        <f t="shared" si="20"/>
        <v>0</v>
      </c>
      <c r="N103" s="410">
        <f t="shared" si="20"/>
        <v>0</v>
      </c>
      <c r="O103" s="410">
        <f t="shared" si="20"/>
        <v>0</v>
      </c>
      <c r="P103" s="410">
        <f t="shared" si="20"/>
        <v>0</v>
      </c>
      <c r="Q103" s="410">
        <f t="shared" si="20"/>
        <v>0</v>
      </c>
      <c r="R103" s="410">
        <f t="shared" si="20"/>
        <v>0</v>
      </c>
      <c r="S103" s="410">
        <f t="shared" si="20"/>
        <v>0</v>
      </c>
      <c r="T103" s="410">
        <f t="shared" si="20"/>
        <v>0</v>
      </c>
      <c r="U103" s="410">
        <f t="shared" si="20"/>
        <v>0</v>
      </c>
      <c r="V103" s="410">
        <f t="shared" si="20"/>
        <v>0</v>
      </c>
      <c r="W103" s="410">
        <f t="shared" si="20"/>
        <v>0</v>
      </c>
      <c r="X103" s="410">
        <f t="shared" si="21"/>
        <v>0</v>
      </c>
      <c r="Y103" s="410">
        <f t="shared" si="21"/>
        <v>0</v>
      </c>
      <c r="Z103" s="410">
        <f t="shared" si="21"/>
        <v>0</v>
      </c>
      <c r="AA103" s="410">
        <f t="shared" si="21"/>
        <v>0</v>
      </c>
      <c r="AB103" s="410">
        <f t="shared" si="21"/>
        <v>0</v>
      </c>
      <c r="AC103" s="656">
        <f t="shared" si="21"/>
        <v>0</v>
      </c>
      <c r="AD103" s="655"/>
      <c r="AE103" s="301">
        <f t="shared" si="22"/>
        <v>0</v>
      </c>
      <c r="AF103" s="655"/>
      <c r="AG103" s="301">
        <f t="shared" si="23"/>
        <v>0</v>
      </c>
      <c r="AH103" s="655"/>
      <c r="AI103" s="301">
        <f t="shared" si="24"/>
        <v>0</v>
      </c>
      <c r="AJ103" s="655"/>
      <c r="AK103" s="301">
        <f t="shared" si="25"/>
        <v>0</v>
      </c>
    </row>
    <row r="104" spans="3:37" outlineLevel="1" x14ac:dyDescent="0.25">
      <c r="C104" s="652">
        <f>'Line Items'!H2593</f>
        <v>1</v>
      </c>
      <c r="D104" s="139" t="str">
        <f>IF(C104=1,'Line Items'!D2593,"[not used]")</f>
        <v>FRM Debtor</v>
      </c>
      <c r="E104" s="102"/>
      <c r="F104" s="140" t="str">
        <f t="shared" si="27"/>
        <v>£000</v>
      </c>
      <c r="G104" s="410">
        <f t="shared" si="26"/>
        <v>0</v>
      </c>
      <c r="H104" s="410">
        <f t="shared" si="20"/>
        <v>0</v>
      </c>
      <c r="I104" s="410">
        <f t="shared" si="20"/>
        <v>0</v>
      </c>
      <c r="J104" s="410">
        <f t="shared" si="20"/>
        <v>0</v>
      </c>
      <c r="K104" s="410">
        <f t="shared" si="20"/>
        <v>0</v>
      </c>
      <c r="L104" s="410">
        <f t="shared" si="20"/>
        <v>0</v>
      </c>
      <c r="M104" s="410">
        <f t="shared" si="20"/>
        <v>0</v>
      </c>
      <c r="N104" s="410">
        <f t="shared" si="20"/>
        <v>0</v>
      </c>
      <c r="O104" s="410">
        <f t="shared" si="20"/>
        <v>0</v>
      </c>
      <c r="P104" s="410">
        <f t="shared" si="20"/>
        <v>0</v>
      </c>
      <c r="Q104" s="410">
        <f t="shared" si="20"/>
        <v>0</v>
      </c>
      <c r="R104" s="410">
        <f t="shared" si="20"/>
        <v>0</v>
      </c>
      <c r="S104" s="410">
        <f t="shared" si="20"/>
        <v>0</v>
      </c>
      <c r="T104" s="410">
        <f t="shared" si="20"/>
        <v>0</v>
      </c>
      <c r="U104" s="410">
        <f t="shared" si="20"/>
        <v>0</v>
      </c>
      <c r="V104" s="410">
        <f t="shared" si="20"/>
        <v>0</v>
      </c>
      <c r="W104" s="410">
        <f t="shared" si="20"/>
        <v>0</v>
      </c>
      <c r="X104" s="410">
        <f t="shared" si="21"/>
        <v>0</v>
      </c>
      <c r="Y104" s="410">
        <f t="shared" si="21"/>
        <v>0</v>
      </c>
      <c r="Z104" s="410">
        <f t="shared" si="21"/>
        <v>0</v>
      </c>
      <c r="AA104" s="410">
        <f t="shared" si="21"/>
        <v>0</v>
      </c>
      <c r="AB104" s="410">
        <f t="shared" si="21"/>
        <v>0</v>
      </c>
      <c r="AC104" s="656">
        <f t="shared" si="21"/>
        <v>0</v>
      </c>
      <c r="AD104" s="655"/>
      <c r="AE104" s="301">
        <f t="shared" si="22"/>
        <v>0</v>
      </c>
      <c r="AF104" s="655"/>
      <c r="AG104" s="301">
        <f t="shared" si="23"/>
        <v>0</v>
      </c>
      <c r="AH104" s="655"/>
      <c r="AI104" s="301">
        <f t="shared" si="24"/>
        <v>0</v>
      </c>
      <c r="AJ104" s="655"/>
      <c r="AK104" s="301">
        <f t="shared" si="25"/>
        <v>0</v>
      </c>
    </row>
    <row r="105" spans="3:37" outlineLevel="1" x14ac:dyDescent="0.25">
      <c r="C105" s="652">
        <f>'Line Items'!H2594</f>
        <v>1</v>
      </c>
      <c r="D105" s="139" t="str">
        <f>IF(C105=1,'Line Items'!D2594,"[not used]")</f>
        <v>[Current assets (positive) Line 12]</v>
      </c>
      <c r="E105" s="102"/>
      <c r="F105" s="140" t="str">
        <f t="shared" si="27"/>
        <v>£000</v>
      </c>
      <c r="G105" s="410">
        <f t="shared" si="26"/>
        <v>0</v>
      </c>
      <c r="H105" s="410">
        <f t="shared" si="20"/>
        <v>0</v>
      </c>
      <c r="I105" s="410">
        <f t="shared" si="20"/>
        <v>0</v>
      </c>
      <c r="J105" s="410">
        <f t="shared" si="20"/>
        <v>0</v>
      </c>
      <c r="K105" s="410">
        <f t="shared" si="20"/>
        <v>0</v>
      </c>
      <c r="L105" s="410">
        <f t="shared" si="20"/>
        <v>0</v>
      </c>
      <c r="M105" s="410">
        <f t="shared" si="20"/>
        <v>0</v>
      </c>
      <c r="N105" s="410">
        <f t="shared" si="20"/>
        <v>0</v>
      </c>
      <c r="O105" s="410">
        <f t="shared" si="20"/>
        <v>0</v>
      </c>
      <c r="P105" s="410">
        <f t="shared" si="20"/>
        <v>0</v>
      </c>
      <c r="Q105" s="410">
        <f t="shared" si="20"/>
        <v>0</v>
      </c>
      <c r="R105" s="410">
        <f t="shared" si="20"/>
        <v>0</v>
      </c>
      <c r="S105" s="410">
        <f t="shared" si="20"/>
        <v>0</v>
      </c>
      <c r="T105" s="410">
        <f t="shared" si="20"/>
        <v>0</v>
      </c>
      <c r="U105" s="410">
        <f t="shared" si="20"/>
        <v>0</v>
      </c>
      <c r="V105" s="410">
        <f t="shared" si="20"/>
        <v>0</v>
      </c>
      <c r="W105" s="410">
        <f t="shared" si="20"/>
        <v>0</v>
      </c>
      <c r="X105" s="410">
        <f t="shared" si="21"/>
        <v>0</v>
      </c>
      <c r="Y105" s="410">
        <f t="shared" si="21"/>
        <v>0</v>
      </c>
      <c r="Z105" s="410">
        <f t="shared" si="21"/>
        <v>0</v>
      </c>
      <c r="AA105" s="410">
        <f t="shared" si="21"/>
        <v>0</v>
      </c>
      <c r="AB105" s="410">
        <f t="shared" si="21"/>
        <v>0</v>
      </c>
      <c r="AC105" s="656">
        <f t="shared" si="21"/>
        <v>0</v>
      </c>
      <c r="AD105" s="655"/>
      <c r="AE105" s="301">
        <f t="shared" si="22"/>
        <v>0</v>
      </c>
      <c r="AF105" s="655"/>
      <c r="AG105" s="301">
        <f t="shared" si="23"/>
        <v>0</v>
      </c>
      <c r="AH105" s="655"/>
      <c r="AI105" s="301">
        <f t="shared" si="24"/>
        <v>0</v>
      </c>
      <c r="AJ105" s="655"/>
      <c r="AK105" s="301">
        <f t="shared" si="25"/>
        <v>0</v>
      </c>
    </row>
    <row r="106" spans="3:37" outlineLevel="1" x14ac:dyDescent="0.25">
      <c r="C106" s="652">
        <f>'Line Items'!H2595</f>
        <v>1</v>
      </c>
      <c r="D106" s="139" t="str">
        <f>IF(C106=1,'Line Items'!D2595,"[not used]")</f>
        <v>[Current assets (positive) Line 13]</v>
      </c>
      <c r="E106" s="102"/>
      <c r="F106" s="140" t="str">
        <f t="shared" si="27"/>
        <v>£000</v>
      </c>
      <c r="G106" s="410">
        <f t="shared" si="26"/>
        <v>0</v>
      </c>
      <c r="H106" s="410">
        <f t="shared" si="20"/>
        <v>0</v>
      </c>
      <c r="I106" s="410">
        <f t="shared" si="20"/>
        <v>0</v>
      </c>
      <c r="J106" s="410">
        <f t="shared" si="20"/>
        <v>0</v>
      </c>
      <c r="K106" s="410">
        <f t="shared" si="20"/>
        <v>0</v>
      </c>
      <c r="L106" s="410">
        <f t="shared" si="20"/>
        <v>0</v>
      </c>
      <c r="M106" s="410">
        <f t="shared" si="20"/>
        <v>0</v>
      </c>
      <c r="N106" s="410">
        <f t="shared" si="20"/>
        <v>0</v>
      </c>
      <c r="O106" s="410">
        <f t="shared" si="20"/>
        <v>0</v>
      </c>
      <c r="P106" s="410">
        <f t="shared" si="20"/>
        <v>0</v>
      </c>
      <c r="Q106" s="410">
        <f t="shared" si="20"/>
        <v>0</v>
      </c>
      <c r="R106" s="410">
        <f t="shared" si="20"/>
        <v>0</v>
      </c>
      <c r="S106" s="410">
        <f t="shared" si="20"/>
        <v>0</v>
      </c>
      <c r="T106" s="410">
        <f t="shared" si="20"/>
        <v>0</v>
      </c>
      <c r="U106" s="410">
        <f t="shared" si="20"/>
        <v>0</v>
      </c>
      <c r="V106" s="410">
        <f t="shared" si="20"/>
        <v>0</v>
      </c>
      <c r="W106" s="410">
        <f t="shared" si="20"/>
        <v>0</v>
      </c>
      <c r="X106" s="410">
        <f t="shared" si="21"/>
        <v>0</v>
      </c>
      <c r="Y106" s="410">
        <f t="shared" si="21"/>
        <v>0</v>
      </c>
      <c r="Z106" s="410">
        <f t="shared" si="21"/>
        <v>0</v>
      </c>
      <c r="AA106" s="410">
        <f t="shared" si="21"/>
        <v>0</v>
      </c>
      <c r="AB106" s="410">
        <f t="shared" si="21"/>
        <v>0</v>
      </c>
      <c r="AC106" s="656">
        <f t="shared" si="21"/>
        <v>0</v>
      </c>
      <c r="AD106" s="655"/>
      <c r="AE106" s="301">
        <f t="shared" si="22"/>
        <v>0</v>
      </c>
      <c r="AF106" s="655"/>
      <c r="AG106" s="301">
        <f t="shared" si="23"/>
        <v>0</v>
      </c>
      <c r="AH106" s="655"/>
      <c r="AI106" s="301">
        <f t="shared" si="24"/>
        <v>0</v>
      </c>
      <c r="AJ106" s="655"/>
      <c r="AK106" s="301">
        <f t="shared" si="25"/>
        <v>0</v>
      </c>
    </row>
    <row r="107" spans="3:37" outlineLevel="1" x14ac:dyDescent="0.25">
      <c r="C107" s="652">
        <f>'Line Items'!H2596</f>
        <v>1</v>
      </c>
      <c r="D107" s="139" t="str">
        <f>IF(C107=1,'Line Items'!D2596,"[not used]")</f>
        <v>[Current assets (positive) Line 14]</v>
      </c>
      <c r="E107" s="102"/>
      <c r="F107" s="140" t="str">
        <f t="shared" si="27"/>
        <v>£000</v>
      </c>
      <c r="G107" s="410">
        <f t="shared" si="26"/>
        <v>0</v>
      </c>
      <c r="H107" s="410">
        <f t="shared" si="20"/>
        <v>0</v>
      </c>
      <c r="I107" s="410">
        <f t="shared" si="20"/>
        <v>0</v>
      </c>
      <c r="J107" s="410">
        <f t="shared" si="20"/>
        <v>0</v>
      </c>
      <c r="K107" s="410">
        <f t="shared" si="20"/>
        <v>0</v>
      </c>
      <c r="L107" s="410">
        <f t="shared" si="20"/>
        <v>0</v>
      </c>
      <c r="M107" s="410">
        <f t="shared" si="20"/>
        <v>0</v>
      </c>
      <c r="N107" s="410">
        <f t="shared" si="20"/>
        <v>0</v>
      </c>
      <c r="O107" s="410">
        <f t="shared" si="20"/>
        <v>0</v>
      </c>
      <c r="P107" s="410">
        <f t="shared" si="20"/>
        <v>0</v>
      </c>
      <c r="Q107" s="410">
        <f t="shared" si="20"/>
        <v>0</v>
      </c>
      <c r="R107" s="410">
        <f t="shared" si="20"/>
        <v>0</v>
      </c>
      <c r="S107" s="410">
        <f t="shared" si="20"/>
        <v>0</v>
      </c>
      <c r="T107" s="410">
        <f t="shared" si="20"/>
        <v>0</v>
      </c>
      <c r="U107" s="410">
        <f t="shared" si="20"/>
        <v>0</v>
      </c>
      <c r="V107" s="410">
        <f t="shared" si="20"/>
        <v>0</v>
      </c>
      <c r="W107" s="410">
        <f t="shared" si="20"/>
        <v>0</v>
      </c>
      <c r="X107" s="410">
        <f t="shared" si="21"/>
        <v>0</v>
      </c>
      <c r="Y107" s="410">
        <f t="shared" si="21"/>
        <v>0</v>
      </c>
      <c r="Z107" s="410">
        <f t="shared" si="21"/>
        <v>0</v>
      </c>
      <c r="AA107" s="410">
        <f t="shared" si="21"/>
        <v>0</v>
      </c>
      <c r="AB107" s="410">
        <f t="shared" si="21"/>
        <v>0</v>
      </c>
      <c r="AC107" s="656">
        <f t="shared" si="21"/>
        <v>0</v>
      </c>
      <c r="AD107" s="655"/>
      <c r="AE107" s="301">
        <f t="shared" si="22"/>
        <v>0</v>
      </c>
      <c r="AF107" s="655"/>
      <c r="AG107" s="301">
        <f t="shared" si="23"/>
        <v>0</v>
      </c>
      <c r="AH107" s="655"/>
      <c r="AI107" s="301">
        <f t="shared" si="24"/>
        <v>0</v>
      </c>
      <c r="AJ107" s="655"/>
      <c r="AK107" s="301">
        <f t="shared" si="25"/>
        <v>0</v>
      </c>
    </row>
    <row r="108" spans="3:37" outlineLevel="1" x14ac:dyDescent="0.25">
      <c r="C108" s="652">
        <f>'Line Items'!H2597</f>
        <v>1</v>
      </c>
      <c r="D108" s="111" t="str">
        <f>IF(C108=1,'Line Items'!D2597,"[not used]")</f>
        <v>[Current assets (positive) Line 15]</v>
      </c>
      <c r="E108" s="287"/>
      <c r="F108" s="150" t="str">
        <f t="shared" si="27"/>
        <v>£000</v>
      </c>
      <c r="G108" s="657">
        <f t="shared" si="26"/>
        <v>0</v>
      </c>
      <c r="H108" s="657">
        <f t="shared" si="20"/>
        <v>0</v>
      </c>
      <c r="I108" s="657">
        <f t="shared" si="20"/>
        <v>0</v>
      </c>
      <c r="J108" s="657">
        <f t="shared" si="20"/>
        <v>0</v>
      </c>
      <c r="K108" s="657">
        <f t="shared" si="20"/>
        <v>0</v>
      </c>
      <c r="L108" s="657">
        <f t="shared" si="20"/>
        <v>0</v>
      </c>
      <c r="M108" s="657">
        <f t="shared" si="20"/>
        <v>0</v>
      </c>
      <c r="N108" s="657">
        <f t="shared" si="20"/>
        <v>0</v>
      </c>
      <c r="O108" s="657">
        <f t="shared" si="20"/>
        <v>0</v>
      </c>
      <c r="P108" s="657">
        <f t="shared" si="20"/>
        <v>0</v>
      </c>
      <c r="Q108" s="657">
        <f t="shared" si="20"/>
        <v>0</v>
      </c>
      <c r="R108" s="657">
        <f t="shared" si="20"/>
        <v>0</v>
      </c>
      <c r="S108" s="657">
        <f t="shared" si="20"/>
        <v>0</v>
      </c>
      <c r="T108" s="657">
        <f t="shared" si="20"/>
        <v>0</v>
      </c>
      <c r="U108" s="657">
        <f t="shared" si="20"/>
        <v>0</v>
      </c>
      <c r="V108" s="657">
        <f t="shared" si="20"/>
        <v>0</v>
      </c>
      <c r="W108" s="657">
        <f t="shared" si="20"/>
        <v>0</v>
      </c>
      <c r="X108" s="657">
        <f t="shared" si="21"/>
        <v>0</v>
      </c>
      <c r="Y108" s="657">
        <f t="shared" si="21"/>
        <v>0</v>
      </c>
      <c r="Z108" s="657">
        <f t="shared" si="21"/>
        <v>0</v>
      </c>
      <c r="AA108" s="657">
        <f t="shared" si="21"/>
        <v>0</v>
      </c>
      <c r="AB108" s="657">
        <f t="shared" si="21"/>
        <v>0</v>
      </c>
      <c r="AC108" s="658">
        <f t="shared" si="21"/>
        <v>0</v>
      </c>
      <c r="AD108" s="655"/>
      <c r="AE108" s="302">
        <f t="shared" si="22"/>
        <v>0</v>
      </c>
      <c r="AF108" s="655"/>
      <c r="AG108" s="302">
        <f t="shared" si="23"/>
        <v>0</v>
      </c>
      <c r="AH108" s="655"/>
      <c r="AI108" s="302">
        <f t="shared" si="24"/>
        <v>0</v>
      </c>
      <c r="AJ108" s="655"/>
      <c r="AK108" s="302">
        <f t="shared" si="25"/>
        <v>0</v>
      </c>
    </row>
    <row r="109" spans="3:37" outlineLevel="1" x14ac:dyDescent="0.25"/>
    <row r="110" spans="3:37" s="206" customFormat="1" outlineLevel="1" x14ac:dyDescent="0.25">
      <c r="D110" s="292" t="str">
        <f>'Line Items'!D2651</f>
        <v>Debtors</v>
      </c>
      <c r="E110" s="636"/>
      <c r="F110" s="620" t="str">
        <f>F108</f>
        <v>£000</v>
      </c>
      <c r="G110" s="637">
        <f t="shared" ref="G110:AC110" si="28">SUM(G94:G108)</f>
        <v>0</v>
      </c>
      <c r="H110" s="637">
        <f t="shared" si="28"/>
        <v>0</v>
      </c>
      <c r="I110" s="637">
        <f t="shared" si="28"/>
        <v>0</v>
      </c>
      <c r="J110" s="637">
        <f t="shared" si="28"/>
        <v>0</v>
      </c>
      <c r="K110" s="637">
        <f t="shared" si="28"/>
        <v>0</v>
      </c>
      <c r="L110" s="637">
        <f t="shared" si="28"/>
        <v>0</v>
      </c>
      <c r="M110" s="637">
        <f t="shared" si="28"/>
        <v>0</v>
      </c>
      <c r="N110" s="637">
        <f t="shared" si="28"/>
        <v>0</v>
      </c>
      <c r="O110" s="637">
        <f t="shared" si="28"/>
        <v>0</v>
      </c>
      <c r="P110" s="637">
        <f t="shared" si="28"/>
        <v>0</v>
      </c>
      <c r="Q110" s="637">
        <f t="shared" si="28"/>
        <v>0</v>
      </c>
      <c r="R110" s="637">
        <f t="shared" si="28"/>
        <v>0</v>
      </c>
      <c r="S110" s="637">
        <f t="shared" si="28"/>
        <v>0</v>
      </c>
      <c r="T110" s="637">
        <f t="shared" si="28"/>
        <v>0</v>
      </c>
      <c r="U110" s="637">
        <f t="shared" si="28"/>
        <v>0</v>
      </c>
      <c r="V110" s="637">
        <f t="shared" si="28"/>
        <v>0</v>
      </c>
      <c r="W110" s="637">
        <f t="shared" si="28"/>
        <v>0</v>
      </c>
      <c r="X110" s="637">
        <f t="shared" si="28"/>
        <v>0</v>
      </c>
      <c r="Y110" s="637">
        <f t="shared" si="28"/>
        <v>0</v>
      </c>
      <c r="Z110" s="637">
        <f t="shared" si="28"/>
        <v>0</v>
      </c>
      <c r="AA110" s="637">
        <f t="shared" si="28"/>
        <v>0</v>
      </c>
      <c r="AB110" s="637">
        <f t="shared" si="28"/>
        <v>0</v>
      </c>
      <c r="AC110" s="298">
        <f t="shared" si="28"/>
        <v>0</v>
      </c>
      <c r="AE110" s="296">
        <f>SUM(AE94:AE108)</f>
        <v>0</v>
      </c>
      <c r="AG110" s="296">
        <f>SUM(AG94:AG108)</f>
        <v>0</v>
      </c>
      <c r="AI110" s="296">
        <f>SUM(AI94:AI108)</f>
        <v>0</v>
      </c>
      <c r="AK110" s="296">
        <f t="shared" ref="AK110" si="29">SUM(AK94:AK108)</f>
        <v>0</v>
      </c>
    </row>
    <row r="111" spans="3:37" customFormat="1" ht="11.4" x14ac:dyDescent="0.2">
      <c r="M111" s="651"/>
      <c r="N111" s="651"/>
      <c r="O111" s="651"/>
      <c r="P111" s="651"/>
      <c r="AI111" s="651"/>
    </row>
    <row r="112" spans="3:37" outlineLevel="1" x14ac:dyDescent="0.25">
      <c r="C112" s="186" t="str">
        <f>'Line Items'!C2653</f>
        <v>Creditors</v>
      </c>
    </row>
    <row r="113" spans="3:37" outlineLevel="1" x14ac:dyDescent="0.25">
      <c r="C113" s="652">
        <f>'Line Items'!H2601</f>
        <v>1</v>
      </c>
      <c r="D113" s="345" t="str">
        <f>IF(C113=1,'Line Items'!D2601,"[not used]")</f>
        <v>RSP Creditor</v>
      </c>
      <c r="E113" s="467"/>
      <c r="F113" s="475" t="str">
        <f>F42</f>
        <v>£000</v>
      </c>
      <c r="G113" s="653">
        <f t="shared" ref="G113:V128" si="30">IF(($C113=0),0,INDEX(G$42:G$74,MATCH($D113,$D$42:$D$74,0)))</f>
        <v>0</v>
      </c>
      <c r="H113" s="476">
        <f t="shared" si="30"/>
        <v>0</v>
      </c>
      <c r="I113" s="476">
        <f t="shared" si="30"/>
        <v>0</v>
      </c>
      <c r="J113" s="476">
        <f t="shared" si="30"/>
        <v>0</v>
      </c>
      <c r="K113" s="476">
        <f t="shared" si="30"/>
        <v>0</v>
      </c>
      <c r="L113" s="476">
        <f t="shared" si="30"/>
        <v>0</v>
      </c>
      <c r="M113" s="476">
        <f t="shared" si="30"/>
        <v>0</v>
      </c>
      <c r="N113" s="476">
        <f t="shared" si="30"/>
        <v>0</v>
      </c>
      <c r="O113" s="476">
        <f t="shared" si="30"/>
        <v>0</v>
      </c>
      <c r="P113" s="476">
        <f t="shared" si="30"/>
        <v>0</v>
      </c>
      <c r="Q113" s="476">
        <f t="shared" si="30"/>
        <v>0</v>
      </c>
      <c r="R113" s="476">
        <f t="shared" si="30"/>
        <v>0</v>
      </c>
      <c r="S113" s="476">
        <f t="shared" si="30"/>
        <v>0</v>
      </c>
      <c r="T113" s="476">
        <f t="shared" si="30"/>
        <v>0</v>
      </c>
      <c r="U113" s="476">
        <f t="shared" si="30"/>
        <v>0</v>
      </c>
      <c r="V113" s="476">
        <f t="shared" si="30"/>
        <v>0</v>
      </c>
      <c r="W113" s="476">
        <f t="shared" ref="W113:AC127" si="31">IF(($C113=0),0,INDEX(W$42:W$74,MATCH($D113,$D$42:$D$74,0)))</f>
        <v>0</v>
      </c>
      <c r="X113" s="476">
        <f t="shared" si="31"/>
        <v>0</v>
      </c>
      <c r="Y113" s="476">
        <f t="shared" si="31"/>
        <v>0</v>
      </c>
      <c r="Z113" s="476">
        <f t="shared" si="31"/>
        <v>0</v>
      </c>
      <c r="AA113" s="476">
        <f t="shared" si="31"/>
        <v>0</v>
      </c>
      <c r="AB113" s="476">
        <f t="shared" si="31"/>
        <v>0</v>
      </c>
      <c r="AC113" s="355">
        <f t="shared" si="31"/>
        <v>0</v>
      </c>
      <c r="AE113" s="352">
        <f t="shared" ref="AE113:AE139" si="32">IF(($C113=0),0,INDEX(AE$42:AE$74,MATCH($D113,$D$42:$D$74,0)))</f>
        <v>0</v>
      </c>
      <c r="AG113" s="352">
        <f t="shared" ref="AG113:AG139" si="33">IF(($C113=0),0,INDEX(AG$42:AG$74,MATCH($D113,$D$42:$D$74,0)))</f>
        <v>0</v>
      </c>
      <c r="AI113" s="352">
        <f t="shared" ref="AI113:AI139" si="34">IF(($C113=0),0,INDEX(AI$42:AI$74,MATCH($D113,$D$42:$D$74,0)))</f>
        <v>0</v>
      </c>
      <c r="AK113" s="352">
        <f t="shared" ref="AK113:AK139" si="35">IF(($C113=0),0,INDEX(AK$42:AK$74,MATCH($D113,$D$42:$D$74,0)))</f>
        <v>0</v>
      </c>
    </row>
    <row r="114" spans="3:37" outlineLevel="1" x14ac:dyDescent="0.25">
      <c r="C114" s="652">
        <f>'Line Items'!H2602</f>
        <v>1</v>
      </c>
      <c r="D114" s="139" t="str">
        <f>IF(C114=1,'Line Items'!D2602,"[not used]")</f>
        <v>Network Rail Creditor</v>
      </c>
      <c r="E114" s="102"/>
      <c r="F114" s="140" t="str">
        <f>F113</f>
        <v>£000</v>
      </c>
      <c r="G114" s="103">
        <f t="shared" si="30"/>
        <v>0</v>
      </c>
      <c r="H114" s="103">
        <f t="shared" si="30"/>
        <v>0</v>
      </c>
      <c r="I114" s="103">
        <f t="shared" si="30"/>
        <v>0</v>
      </c>
      <c r="J114" s="103">
        <f t="shared" si="30"/>
        <v>0</v>
      </c>
      <c r="K114" s="103">
        <f t="shared" si="30"/>
        <v>0</v>
      </c>
      <c r="L114" s="103">
        <f t="shared" si="30"/>
        <v>0</v>
      </c>
      <c r="M114" s="103">
        <f t="shared" si="30"/>
        <v>0</v>
      </c>
      <c r="N114" s="103">
        <f t="shared" si="30"/>
        <v>0</v>
      </c>
      <c r="O114" s="103">
        <f t="shared" si="30"/>
        <v>0</v>
      </c>
      <c r="P114" s="103">
        <f t="shared" si="30"/>
        <v>0</v>
      </c>
      <c r="Q114" s="103">
        <f t="shared" si="30"/>
        <v>0</v>
      </c>
      <c r="R114" s="103">
        <f t="shared" si="30"/>
        <v>0</v>
      </c>
      <c r="S114" s="103">
        <f t="shared" si="30"/>
        <v>0</v>
      </c>
      <c r="T114" s="103">
        <f t="shared" si="30"/>
        <v>0</v>
      </c>
      <c r="U114" s="103">
        <f t="shared" si="30"/>
        <v>0</v>
      </c>
      <c r="V114" s="103">
        <f t="shared" si="30"/>
        <v>0</v>
      </c>
      <c r="W114" s="103">
        <f t="shared" si="31"/>
        <v>0</v>
      </c>
      <c r="X114" s="103">
        <f t="shared" si="31"/>
        <v>0</v>
      </c>
      <c r="Y114" s="103">
        <f t="shared" si="31"/>
        <v>0</v>
      </c>
      <c r="Z114" s="103">
        <f t="shared" si="31"/>
        <v>0</v>
      </c>
      <c r="AA114" s="103">
        <f t="shared" si="31"/>
        <v>0</v>
      </c>
      <c r="AB114" s="103">
        <f t="shared" si="31"/>
        <v>0</v>
      </c>
      <c r="AC114" s="104">
        <f t="shared" si="31"/>
        <v>0</v>
      </c>
      <c r="AE114" s="286">
        <f t="shared" si="32"/>
        <v>0</v>
      </c>
      <c r="AG114" s="286">
        <f t="shared" si="33"/>
        <v>0</v>
      </c>
      <c r="AI114" s="286">
        <f t="shared" si="34"/>
        <v>0</v>
      </c>
      <c r="AK114" s="286">
        <f t="shared" si="35"/>
        <v>0</v>
      </c>
    </row>
    <row r="115" spans="3:37" outlineLevel="1" x14ac:dyDescent="0.25">
      <c r="C115" s="652">
        <f>'Line Items'!H2603</f>
        <v>1</v>
      </c>
      <c r="D115" s="139" t="str">
        <f>IF(C115=1,'Line Items'!D2603,"[not used]")</f>
        <v>Trade Creditors</v>
      </c>
      <c r="E115" s="102"/>
      <c r="F115" s="140" t="str">
        <f t="shared" ref="F115:F134" si="36">F114</f>
        <v>£000</v>
      </c>
      <c r="G115" s="103">
        <f t="shared" si="30"/>
        <v>0</v>
      </c>
      <c r="H115" s="103">
        <f t="shared" si="30"/>
        <v>0</v>
      </c>
      <c r="I115" s="103">
        <f t="shared" si="30"/>
        <v>0</v>
      </c>
      <c r="J115" s="103">
        <f t="shared" si="30"/>
        <v>0</v>
      </c>
      <c r="K115" s="103">
        <f t="shared" si="30"/>
        <v>0</v>
      </c>
      <c r="L115" s="103">
        <f t="shared" si="30"/>
        <v>0</v>
      </c>
      <c r="M115" s="103">
        <f t="shared" si="30"/>
        <v>0</v>
      </c>
      <c r="N115" s="103">
        <f t="shared" si="30"/>
        <v>0</v>
      </c>
      <c r="O115" s="103">
        <f t="shared" si="30"/>
        <v>0</v>
      </c>
      <c r="P115" s="103">
        <f t="shared" si="30"/>
        <v>0</v>
      </c>
      <c r="Q115" s="103">
        <f t="shared" si="30"/>
        <v>0</v>
      </c>
      <c r="R115" s="103">
        <f t="shared" si="30"/>
        <v>0</v>
      </c>
      <c r="S115" s="103">
        <f t="shared" si="30"/>
        <v>0</v>
      </c>
      <c r="T115" s="103">
        <f t="shared" si="30"/>
        <v>0</v>
      </c>
      <c r="U115" s="103">
        <f t="shared" si="30"/>
        <v>0</v>
      </c>
      <c r="V115" s="103">
        <f t="shared" si="30"/>
        <v>0</v>
      </c>
      <c r="W115" s="103">
        <f t="shared" si="31"/>
        <v>0</v>
      </c>
      <c r="X115" s="103">
        <f t="shared" si="31"/>
        <v>0</v>
      </c>
      <c r="Y115" s="103">
        <f t="shared" si="31"/>
        <v>0</v>
      </c>
      <c r="Z115" s="103">
        <f t="shared" si="31"/>
        <v>0</v>
      </c>
      <c r="AA115" s="103">
        <f t="shared" si="31"/>
        <v>0</v>
      </c>
      <c r="AB115" s="103">
        <f t="shared" si="31"/>
        <v>0</v>
      </c>
      <c r="AC115" s="104">
        <f t="shared" si="31"/>
        <v>0</v>
      </c>
      <c r="AE115" s="286">
        <f t="shared" si="32"/>
        <v>0</v>
      </c>
      <c r="AG115" s="286">
        <f t="shared" si="33"/>
        <v>0</v>
      </c>
      <c r="AI115" s="286">
        <f t="shared" si="34"/>
        <v>0</v>
      </c>
      <c r="AK115" s="286">
        <f t="shared" si="35"/>
        <v>0</v>
      </c>
    </row>
    <row r="116" spans="3:37" outlineLevel="1" x14ac:dyDescent="0.25">
      <c r="C116" s="652">
        <f>'Line Items'!H2604</f>
        <v>1</v>
      </c>
      <c r="D116" s="139" t="str">
        <f>IF(C116=1,'Line Items'!D2604,"[not used]")</f>
        <v>Tax Creditor</v>
      </c>
      <c r="E116" s="102"/>
      <c r="F116" s="140" t="str">
        <f t="shared" si="36"/>
        <v>£000</v>
      </c>
      <c r="G116" s="103">
        <f t="shared" si="30"/>
        <v>0</v>
      </c>
      <c r="H116" s="103">
        <f t="shared" si="30"/>
        <v>0</v>
      </c>
      <c r="I116" s="103">
        <f t="shared" si="30"/>
        <v>0</v>
      </c>
      <c r="J116" s="103">
        <f t="shared" si="30"/>
        <v>0</v>
      </c>
      <c r="K116" s="103">
        <f t="shared" si="30"/>
        <v>0</v>
      </c>
      <c r="L116" s="103">
        <f t="shared" si="30"/>
        <v>0</v>
      </c>
      <c r="M116" s="103">
        <f t="shared" si="30"/>
        <v>0</v>
      </c>
      <c r="N116" s="103">
        <f t="shared" si="30"/>
        <v>0</v>
      </c>
      <c r="O116" s="103">
        <f t="shared" si="30"/>
        <v>0</v>
      </c>
      <c r="P116" s="103">
        <f t="shared" si="30"/>
        <v>0</v>
      </c>
      <c r="Q116" s="103">
        <f t="shared" si="30"/>
        <v>0</v>
      </c>
      <c r="R116" s="103">
        <f t="shared" si="30"/>
        <v>0</v>
      </c>
      <c r="S116" s="103">
        <f t="shared" si="30"/>
        <v>0</v>
      </c>
      <c r="T116" s="103">
        <f t="shared" si="30"/>
        <v>0</v>
      </c>
      <c r="U116" s="103">
        <f t="shared" si="30"/>
        <v>0</v>
      </c>
      <c r="V116" s="103">
        <f t="shared" si="30"/>
        <v>0</v>
      </c>
      <c r="W116" s="103">
        <f t="shared" si="31"/>
        <v>0</v>
      </c>
      <c r="X116" s="103">
        <f t="shared" si="31"/>
        <v>0</v>
      </c>
      <c r="Y116" s="103">
        <f t="shared" si="31"/>
        <v>0</v>
      </c>
      <c r="Z116" s="103">
        <f t="shared" si="31"/>
        <v>0</v>
      </c>
      <c r="AA116" s="103">
        <f t="shared" si="31"/>
        <v>0</v>
      </c>
      <c r="AB116" s="103">
        <f t="shared" si="31"/>
        <v>0</v>
      </c>
      <c r="AC116" s="104">
        <f t="shared" si="31"/>
        <v>0</v>
      </c>
      <c r="AE116" s="286">
        <f t="shared" si="32"/>
        <v>0</v>
      </c>
      <c r="AG116" s="286">
        <f t="shared" si="33"/>
        <v>0</v>
      </c>
      <c r="AI116" s="286">
        <f t="shared" si="34"/>
        <v>0</v>
      </c>
      <c r="AK116" s="286">
        <f t="shared" si="35"/>
        <v>0</v>
      </c>
    </row>
    <row r="117" spans="3:37" outlineLevel="1" x14ac:dyDescent="0.25">
      <c r="C117" s="652">
        <f>'Line Items'!H2605</f>
        <v>1</v>
      </c>
      <c r="D117" s="139" t="str">
        <f>IF(C117=1,'Line Items'!D2605,"[not used]")</f>
        <v>Deferred Tax</v>
      </c>
      <c r="E117" s="102"/>
      <c r="F117" s="140" t="str">
        <f t="shared" si="36"/>
        <v>£000</v>
      </c>
      <c r="G117" s="103">
        <f t="shared" si="30"/>
        <v>0</v>
      </c>
      <c r="H117" s="103">
        <f t="shared" si="30"/>
        <v>0</v>
      </c>
      <c r="I117" s="103">
        <f t="shared" si="30"/>
        <v>0</v>
      </c>
      <c r="J117" s="103">
        <f t="shared" si="30"/>
        <v>0</v>
      </c>
      <c r="K117" s="103">
        <f t="shared" si="30"/>
        <v>0</v>
      </c>
      <c r="L117" s="103">
        <f t="shared" si="30"/>
        <v>0</v>
      </c>
      <c r="M117" s="103">
        <f t="shared" si="30"/>
        <v>0</v>
      </c>
      <c r="N117" s="103">
        <f t="shared" si="30"/>
        <v>0</v>
      </c>
      <c r="O117" s="103">
        <f t="shared" si="30"/>
        <v>0</v>
      </c>
      <c r="P117" s="103">
        <f t="shared" si="30"/>
        <v>0</v>
      </c>
      <c r="Q117" s="103">
        <f t="shared" si="30"/>
        <v>0</v>
      </c>
      <c r="R117" s="103">
        <f t="shared" si="30"/>
        <v>0</v>
      </c>
      <c r="S117" s="103">
        <f t="shared" si="30"/>
        <v>0</v>
      </c>
      <c r="T117" s="103">
        <f t="shared" si="30"/>
        <v>0</v>
      </c>
      <c r="U117" s="103">
        <f t="shared" si="30"/>
        <v>0</v>
      </c>
      <c r="V117" s="103">
        <f t="shared" si="30"/>
        <v>0</v>
      </c>
      <c r="W117" s="103">
        <f t="shared" si="31"/>
        <v>0</v>
      </c>
      <c r="X117" s="103">
        <f t="shared" si="31"/>
        <v>0</v>
      </c>
      <c r="Y117" s="103">
        <f t="shared" si="31"/>
        <v>0</v>
      </c>
      <c r="Z117" s="103">
        <f t="shared" si="31"/>
        <v>0</v>
      </c>
      <c r="AA117" s="103">
        <f t="shared" si="31"/>
        <v>0</v>
      </c>
      <c r="AB117" s="103">
        <f t="shared" si="31"/>
        <v>0</v>
      </c>
      <c r="AC117" s="104">
        <f t="shared" si="31"/>
        <v>0</v>
      </c>
      <c r="AE117" s="286">
        <f t="shared" si="32"/>
        <v>0</v>
      </c>
      <c r="AG117" s="286">
        <f t="shared" si="33"/>
        <v>0</v>
      </c>
      <c r="AI117" s="286">
        <f t="shared" si="34"/>
        <v>0</v>
      </c>
      <c r="AK117" s="286">
        <f t="shared" si="35"/>
        <v>0</v>
      </c>
    </row>
    <row r="118" spans="3:37" outlineLevel="1" x14ac:dyDescent="0.25">
      <c r="C118" s="652">
        <f>'Line Items'!H2606</f>
        <v>1</v>
      </c>
      <c r="D118" s="139" t="str">
        <f>IF(C118=1,'Line Items'!D2606,"[not used]")</f>
        <v>Other Creditors</v>
      </c>
      <c r="E118" s="102"/>
      <c r="F118" s="140" t="str">
        <f t="shared" si="36"/>
        <v>£000</v>
      </c>
      <c r="G118" s="103">
        <f t="shared" si="30"/>
        <v>0</v>
      </c>
      <c r="H118" s="103">
        <f t="shared" si="30"/>
        <v>0</v>
      </c>
      <c r="I118" s="103">
        <f t="shared" si="30"/>
        <v>0</v>
      </c>
      <c r="J118" s="103">
        <f t="shared" si="30"/>
        <v>0</v>
      </c>
      <c r="K118" s="103">
        <f t="shared" si="30"/>
        <v>0</v>
      </c>
      <c r="L118" s="103">
        <f t="shared" si="30"/>
        <v>0</v>
      </c>
      <c r="M118" s="103">
        <f t="shared" si="30"/>
        <v>0</v>
      </c>
      <c r="N118" s="103">
        <f t="shared" si="30"/>
        <v>0</v>
      </c>
      <c r="O118" s="103">
        <f t="shared" si="30"/>
        <v>0</v>
      </c>
      <c r="P118" s="103">
        <f t="shared" si="30"/>
        <v>0</v>
      </c>
      <c r="Q118" s="103">
        <f t="shared" si="30"/>
        <v>0</v>
      </c>
      <c r="R118" s="103">
        <f t="shared" si="30"/>
        <v>0</v>
      </c>
      <c r="S118" s="103">
        <f t="shared" si="30"/>
        <v>0</v>
      </c>
      <c r="T118" s="103">
        <f t="shared" si="30"/>
        <v>0</v>
      </c>
      <c r="U118" s="103">
        <f t="shared" si="30"/>
        <v>0</v>
      </c>
      <c r="V118" s="103">
        <f t="shared" si="30"/>
        <v>0</v>
      </c>
      <c r="W118" s="103">
        <f t="shared" si="31"/>
        <v>0</v>
      </c>
      <c r="X118" s="103">
        <f t="shared" si="31"/>
        <v>0</v>
      </c>
      <c r="Y118" s="103">
        <f t="shared" si="31"/>
        <v>0</v>
      </c>
      <c r="Z118" s="103">
        <f t="shared" si="31"/>
        <v>0</v>
      </c>
      <c r="AA118" s="103">
        <f t="shared" si="31"/>
        <v>0</v>
      </c>
      <c r="AB118" s="103">
        <f t="shared" si="31"/>
        <v>0</v>
      </c>
      <c r="AC118" s="104">
        <f t="shared" si="31"/>
        <v>0</v>
      </c>
      <c r="AE118" s="286">
        <f t="shared" si="32"/>
        <v>0</v>
      </c>
      <c r="AG118" s="286">
        <f t="shared" si="33"/>
        <v>0</v>
      </c>
      <c r="AI118" s="286">
        <f t="shared" si="34"/>
        <v>0</v>
      </c>
      <c r="AK118" s="286">
        <f t="shared" si="35"/>
        <v>0</v>
      </c>
    </row>
    <row r="119" spans="3:37" outlineLevel="1" x14ac:dyDescent="0.25">
      <c r="C119" s="652">
        <f>'Line Items'!H2607</f>
        <v>1</v>
      </c>
      <c r="D119" s="139" t="str">
        <f>IF(C119=1,'Line Items'!D2607,"[not used]")</f>
        <v>Intercompany Creditors</v>
      </c>
      <c r="E119" s="102"/>
      <c r="F119" s="140" t="str">
        <f t="shared" si="36"/>
        <v>£000</v>
      </c>
      <c r="G119" s="103">
        <f t="shared" si="30"/>
        <v>0</v>
      </c>
      <c r="H119" s="103">
        <f t="shared" si="30"/>
        <v>0</v>
      </c>
      <c r="I119" s="103">
        <f t="shared" si="30"/>
        <v>0</v>
      </c>
      <c r="J119" s="103">
        <f t="shared" si="30"/>
        <v>0</v>
      </c>
      <c r="K119" s="103">
        <f t="shared" si="30"/>
        <v>0</v>
      </c>
      <c r="L119" s="103">
        <f t="shared" si="30"/>
        <v>0</v>
      </c>
      <c r="M119" s="103">
        <f t="shared" si="30"/>
        <v>0</v>
      </c>
      <c r="N119" s="103">
        <f t="shared" si="30"/>
        <v>0</v>
      </c>
      <c r="O119" s="103">
        <f t="shared" si="30"/>
        <v>0</v>
      </c>
      <c r="P119" s="103">
        <f t="shared" si="30"/>
        <v>0</v>
      </c>
      <c r="Q119" s="103">
        <f t="shared" si="30"/>
        <v>0</v>
      </c>
      <c r="R119" s="103">
        <f t="shared" si="30"/>
        <v>0</v>
      </c>
      <c r="S119" s="103">
        <f t="shared" si="30"/>
        <v>0</v>
      </c>
      <c r="T119" s="103">
        <f t="shared" si="30"/>
        <v>0</v>
      </c>
      <c r="U119" s="103">
        <f t="shared" si="30"/>
        <v>0</v>
      </c>
      <c r="V119" s="103">
        <f t="shared" si="30"/>
        <v>0</v>
      </c>
      <c r="W119" s="103">
        <f t="shared" si="31"/>
        <v>0</v>
      </c>
      <c r="X119" s="103">
        <f t="shared" si="31"/>
        <v>0</v>
      </c>
      <c r="Y119" s="103">
        <f t="shared" si="31"/>
        <v>0</v>
      </c>
      <c r="Z119" s="103">
        <f t="shared" si="31"/>
        <v>0</v>
      </c>
      <c r="AA119" s="103">
        <f t="shared" si="31"/>
        <v>0</v>
      </c>
      <c r="AB119" s="103">
        <f t="shared" si="31"/>
        <v>0</v>
      </c>
      <c r="AC119" s="104">
        <f t="shared" si="31"/>
        <v>0</v>
      </c>
      <c r="AE119" s="286">
        <f t="shared" si="32"/>
        <v>0</v>
      </c>
      <c r="AG119" s="286">
        <f t="shared" si="33"/>
        <v>0</v>
      </c>
      <c r="AI119" s="286">
        <f t="shared" si="34"/>
        <v>0</v>
      </c>
      <c r="AK119" s="286">
        <f t="shared" si="35"/>
        <v>0</v>
      </c>
    </row>
    <row r="120" spans="3:37" outlineLevel="1" x14ac:dyDescent="0.25">
      <c r="C120" s="652">
        <f>'Line Items'!H2608</f>
        <v>1</v>
      </c>
      <c r="D120" s="139" t="str">
        <f>IF(C120=1,'Line Items'!D2608,"[not used]")</f>
        <v>Dividends declared</v>
      </c>
      <c r="E120" s="102"/>
      <c r="F120" s="140" t="str">
        <f t="shared" si="36"/>
        <v>£000</v>
      </c>
      <c r="G120" s="103">
        <f t="shared" si="30"/>
        <v>0</v>
      </c>
      <c r="H120" s="103">
        <f t="shared" si="30"/>
        <v>0</v>
      </c>
      <c r="I120" s="103">
        <f t="shared" si="30"/>
        <v>0</v>
      </c>
      <c r="J120" s="103">
        <f t="shared" si="30"/>
        <v>0</v>
      </c>
      <c r="K120" s="103">
        <f t="shared" si="30"/>
        <v>0</v>
      </c>
      <c r="L120" s="103">
        <f t="shared" si="30"/>
        <v>0</v>
      </c>
      <c r="M120" s="103">
        <f t="shared" si="30"/>
        <v>0</v>
      </c>
      <c r="N120" s="103">
        <f t="shared" si="30"/>
        <v>0</v>
      </c>
      <c r="O120" s="103">
        <f t="shared" si="30"/>
        <v>0</v>
      </c>
      <c r="P120" s="103">
        <f t="shared" si="30"/>
        <v>0</v>
      </c>
      <c r="Q120" s="103">
        <f t="shared" si="30"/>
        <v>0</v>
      </c>
      <c r="R120" s="103">
        <f t="shared" si="30"/>
        <v>0</v>
      </c>
      <c r="S120" s="103">
        <f t="shared" si="30"/>
        <v>0</v>
      </c>
      <c r="T120" s="103">
        <f t="shared" si="30"/>
        <v>0</v>
      </c>
      <c r="U120" s="103">
        <f t="shared" si="30"/>
        <v>0</v>
      </c>
      <c r="V120" s="103">
        <f t="shared" si="30"/>
        <v>0</v>
      </c>
      <c r="W120" s="103">
        <f t="shared" si="31"/>
        <v>0</v>
      </c>
      <c r="X120" s="103">
        <f t="shared" si="31"/>
        <v>0</v>
      </c>
      <c r="Y120" s="103">
        <f t="shared" si="31"/>
        <v>0</v>
      </c>
      <c r="Z120" s="103">
        <f t="shared" si="31"/>
        <v>0</v>
      </c>
      <c r="AA120" s="103">
        <f t="shared" si="31"/>
        <v>0</v>
      </c>
      <c r="AB120" s="103">
        <f t="shared" si="31"/>
        <v>0</v>
      </c>
      <c r="AC120" s="104">
        <f t="shared" si="31"/>
        <v>0</v>
      </c>
      <c r="AE120" s="286">
        <f t="shared" si="32"/>
        <v>0</v>
      </c>
      <c r="AG120" s="286">
        <f t="shared" si="33"/>
        <v>0</v>
      </c>
      <c r="AI120" s="286">
        <f t="shared" si="34"/>
        <v>0</v>
      </c>
      <c r="AK120" s="286">
        <f t="shared" si="35"/>
        <v>0</v>
      </c>
    </row>
    <row r="121" spans="3:37" outlineLevel="1" x14ac:dyDescent="0.25">
      <c r="C121" s="652">
        <f>'Line Items'!H2609</f>
        <v>1</v>
      </c>
      <c r="D121" s="139" t="str">
        <f>IF(C121=1,'Line Items'!D2609,"[not used]")</f>
        <v>Accruals and Deferred Income</v>
      </c>
      <c r="E121" s="102"/>
      <c r="F121" s="140" t="str">
        <f t="shared" si="36"/>
        <v>£000</v>
      </c>
      <c r="G121" s="103">
        <f t="shared" si="30"/>
        <v>0</v>
      </c>
      <c r="H121" s="103">
        <f t="shared" si="30"/>
        <v>0</v>
      </c>
      <c r="I121" s="103">
        <f t="shared" si="30"/>
        <v>0</v>
      </c>
      <c r="J121" s="103">
        <f t="shared" si="30"/>
        <v>0</v>
      </c>
      <c r="K121" s="103">
        <f t="shared" si="30"/>
        <v>0</v>
      </c>
      <c r="L121" s="103">
        <f t="shared" si="30"/>
        <v>0</v>
      </c>
      <c r="M121" s="103">
        <f t="shared" si="30"/>
        <v>0</v>
      </c>
      <c r="N121" s="103">
        <f t="shared" si="30"/>
        <v>0</v>
      </c>
      <c r="O121" s="103">
        <f t="shared" si="30"/>
        <v>0</v>
      </c>
      <c r="P121" s="103">
        <f t="shared" si="30"/>
        <v>0</v>
      </c>
      <c r="Q121" s="103">
        <f t="shared" si="30"/>
        <v>0</v>
      </c>
      <c r="R121" s="103">
        <f t="shared" si="30"/>
        <v>0</v>
      </c>
      <c r="S121" s="103">
        <f t="shared" si="30"/>
        <v>0</v>
      </c>
      <c r="T121" s="103">
        <f t="shared" si="30"/>
        <v>0</v>
      </c>
      <c r="U121" s="103">
        <f t="shared" si="30"/>
        <v>0</v>
      </c>
      <c r="V121" s="103">
        <f t="shared" si="30"/>
        <v>0</v>
      </c>
      <c r="W121" s="103">
        <f t="shared" si="31"/>
        <v>0</v>
      </c>
      <c r="X121" s="103">
        <f t="shared" si="31"/>
        <v>0</v>
      </c>
      <c r="Y121" s="103">
        <f t="shared" si="31"/>
        <v>0</v>
      </c>
      <c r="Z121" s="103">
        <f t="shared" si="31"/>
        <v>0</v>
      </c>
      <c r="AA121" s="103">
        <f t="shared" si="31"/>
        <v>0</v>
      </c>
      <c r="AB121" s="103">
        <f t="shared" si="31"/>
        <v>0</v>
      </c>
      <c r="AC121" s="104">
        <f t="shared" si="31"/>
        <v>0</v>
      </c>
      <c r="AE121" s="286">
        <f t="shared" si="32"/>
        <v>0</v>
      </c>
      <c r="AG121" s="286">
        <f t="shared" si="33"/>
        <v>0</v>
      </c>
      <c r="AI121" s="286">
        <f t="shared" si="34"/>
        <v>0</v>
      </c>
      <c r="AK121" s="286">
        <f t="shared" si="35"/>
        <v>0</v>
      </c>
    </row>
    <row r="122" spans="3:37" outlineLevel="1" x14ac:dyDescent="0.25">
      <c r="C122" s="652">
        <f>'Line Items'!H2610</f>
        <v>0</v>
      </c>
      <c r="D122" s="139" t="str">
        <f>IF(C122=1,'Line Items'!D2610,"[not used]")</f>
        <v>[not used]</v>
      </c>
      <c r="E122" s="102"/>
      <c r="F122" s="140" t="str">
        <f t="shared" si="36"/>
        <v>£000</v>
      </c>
      <c r="G122" s="103">
        <f t="shared" si="30"/>
        <v>0</v>
      </c>
      <c r="H122" s="103">
        <f t="shared" si="30"/>
        <v>0</v>
      </c>
      <c r="I122" s="103">
        <f t="shared" si="30"/>
        <v>0</v>
      </c>
      <c r="J122" s="103">
        <f t="shared" si="30"/>
        <v>0</v>
      </c>
      <c r="K122" s="103">
        <f t="shared" si="30"/>
        <v>0</v>
      </c>
      <c r="L122" s="103">
        <f t="shared" si="30"/>
        <v>0</v>
      </c>
      <c r="M122" s="103">
        <f t="shared" si="30"/>
        <v>0</v>
      </c>
      <c r="N122" s="103">
        <f t="shared" si="30"/>
        <v>0</v>
      </c>
      <c r="O122" s="103">
        <f t="shared" si="30"/>
        <v>0</v>
      </c>
      <c r="P122" s="103">
        <f t="shared" si="30"/>
        <v>0</v>
      </c>
      <c r="Q122" s="103">
        <f t="shared" si="30"/>
        <v>0</v>
      </c>
      <c r="R122" s="103">
        <f t="shared" si="30"/>
        <v>0</v>
      </c>
      <c r="S122" s="103">
        <f t="shared" si="30"/>
        <v>0</v>
      </c>
      <c r="T122" s="103">
        <f t="shared" si="30"/>
        <v>0</v>
      </c>
      <c r="U122" s="103">
        <f t="shared" si="30"/>
        <v>0</v>
      </c>
      <c r="V122" s="103">
        <f t="shared" si="30"/>
        <v>0</v>
      </c>
      <c r="W122" s="103">
        <f t="shared" si="31"/>
        <v>0</v>
      </c>
      <c r="X122" s="103">
        <f t="shared" si="31"/>
        <v>0</v>
      </c>
      <c r="Y122" s="103">
        <f t="shared" si="31"/>
        <v>0</v>
      </c>
      <c r="Z122" s="103">
        <f t="shared" si="31"/>
        <v>0</v>
      </c>
      <c r="AA122" s="103">
        <f t="shared" si="31"/>
        <v>0</v>
      </c>
      <c r="AB122" s="103">
        <f t="shared" si="31"/>
        <v>0</v>
      </c>
      <c r="AC122" s="104">
        <f t="shared" si="31"/>
        <v>0</v>
      </c>
      <c r="AE122" s="286">
        <f t="shared" si="32"/>
        <v>0</v>
      </c>
      <c r="AG122" s="286">
        <f t="shared" si="33"/>
        <v>0</v>
      </c>
      <c r="AI122" s="286">
        <f t="shared" si="34"/>
        <v>0</v>
      </c>
      <c r="AK122" s="286">
        <f t="shared" si="35"/>
        <v>0</v>
      </c>
    </row>
    <row r="123" spans="3:37" outlineLevel="1" x14ac:dyDescent="0.25">
      <c r="C123" s="652">
        <f>'Line Items'!H2611</f>
        <v>1</v>
      </c>
      <c r="D123" s="139" t="str">
        <f>IF(C123=1,'Line Items'!D2611,"[not used]")</f>
        <v>Profit Share Creditor</v>
      </c>
      <c r="E123" s="102"/>
      <c r="F123" s="140" t="str">
        <f t="shared" si="36"/>
        <v>£000</v>
      </c>
      <c r="G123" s="103">
        <f t="shared" si="30"/>
        <v>0</v>
      </c>
      <c r="H123" s="103">
        <f t="shared" si="30"/>
        <v>0</v>
      </c>
      <c r="I123" s="103">
        <f t="shared" si="30"/>
        <v>0</v>
      </c>
      <c r="J123" s="103">
        <f t="shared" si="30"/>
        <v>0</v>
      </c>
      <c r="K123" s="103">
        <f t="shared" si="30"/>
        <v>0</v>
      </c>
      <c r="L123" s="103">
        <f t="shared" si="30"/>
        <v>0</v>
      </c>
      <c r="M123" s="103">
        <f t="shared" si="30"/>
        <v>0</v>
      </c>
      <c r="N123" s="103">
        <f t="shared" si="30"/>
        <v>0</v>
      </c>
      <c r="O123" s="103">
        <f t="shared" si="30"/>
        <v>0</v>
      </c>
      <c r="P123" s="103">
        <f t="shared" si="30"/>
        <v>0</v>
      </c>
      <c r="Q123" s="103">
        <f t="shared" si="30"/>
        <v>0</v>
      </c>
      <c r="R123" s="103">
        <f t="shared" si="30"/>
        <v>0</v>
      </c>
      <c r="S123" s="103">
        <f t="shared" si="30"/>
        <v>0</v>
      </c>
      <c r="T123" s="103">
        <f t="shared" si="30"/>
        <v>0</v>
      </c>
      <c r="U123" s="103">
        <f t="shared" si="30"/>
        <v>0</v>
      </c>
      <c r="V123" s="103">
        <f t="shared" si="30"/>
        <v>0</v>
      </c>
      <c r="W123" s="103">
        <f t="shared" si="31"/>
        <v>0</v>
      </c>
      <c r="X123" s="103">
        <f t="shared" si="31"/>
        <v>0</v>
      </c>
      <c r="Y123" s="103">
        <f t="shared" si="31"/>
        <v>0</v>
      </c>
      <c r="Z123" s="103">
        <f t="shared" si="31"/>
        <v>0</v>
      </c>
      <c r="AA123" s="103">
        <f t="shared" si="31"/>
        <v>0</v>
      </c>
      <c r="AB123" s="103">
        <f t="shared" si="31"/>
        <v>0</v>
      </c>
      <c r="AC123" s="104">
        <f t="shared" si="31"/>
        <v>0</v>
      </c>
      <c r="AE123" s="286">
        <f t="shared" si="32"/>
        <v>0</v>
      </c>
      <c r="AG123" s="286">
        <f t="shared" si="33"/>
        <v>0</v>
      </c>
      <c r="AI123" s="286">
        <f t="shared" si="34"/>
        <v>0</v>
      </c>
      <c r="AK123" s="286">
        <f t="shared" si="35"/>
        <v>0</v>
      </c>
    </row>
    <row r="124" spans="3:37" outlineLevel="1" x14ac:dyDescent="0.25">
      <c r="C124" s="652">
        <f>'Line Items'!H2612</f>
        <v>0</v>
      </c>
      <c r="D124" s="139" t="str">
        <f>IF(C124=1,'Line Items'!D2612,"[not used]")</f>
        <v>[not used]</v>
      </c>
      <c r="E124" s="102"/>
      <c r="F124" s="140" t="str">
        <f t="shared" si="36"/>
        <v>£000</v>
      </c>
      <c r="G124" s="103">
        <f t="shared" si="30"/>
        <v>0</v>
      </c>
      <c r="H124" s="103">
        <f t="shared" si="30"/>
        <v>0</v>
      </c>
      <c r="I124" s="103">
        <f t="shared" si="30"/>
        <v>0</v>
      </c>
      <c r="J124" s="103">
        <f t="shared" si="30"/>
        <v>0</v>
      </c>
      <c r="K124" s="103">
        <f t="shared" si="30"/>
        <v>0</v>
      </c>
      <c r="L124" s="103">
        <f t="shared" si="30"/>
        <v>0</v>
      </c>
      <c r="M124" s="103">
        <f t="shared" si="30"/>
        <v>0</v>
      </c>
      <c r="N124" s="103">
        <f t="shared" si="30"/>
        <v>0</v>
      </c>
      <c r="O124" s="103">
        <f t="shared" si="30"/>
        <v>0</v>
      </c>
      <c r="P124" s="103">
        <f t="shared" si="30"/>
        <v>0</v>
      </c>
      <c r="Q124" s="103">
        <f t="shared" si="30"/>
        <v>0</v>
      </c>
      <c r="R124" s="103">
        <f t="shared" si="30"/>
        <v>0</v>
      </c>
      <c r="S124" s="103">
        <f t="shared" si="30"/>
        <v>0</v>
      </c>
      <c r="T124" s="103">
        <f t="shared" si="30"/>
        <v>0</v>
      </c>
      <c r="U124" s="103">
        <f t="shared" si="30"/>
        <v>0</v>
      </c>
      <c r="V124" s="103">
        <f t="shared" si="30"/>
        <v>0</v>
      </c>
      <c r="W124" s="103">
        <f t="shared" si="31"/>
        <v>0</v>
      </c>
      <c r="X124" s="103">
        <f t="shared" si="31"/>
        <v>0</v>
      </c>
      <c r="Y124" s="103">
        <f t="shared" si="31"/>
        <v>0</v>
      </c>
      <c r="Z124" s="103">
        <f t="shared" si="31"/>
        <v>0</v>
      </c>
      <c r="AA124" s="103">
        <f t="shared" si="31"/>
        <v>0</v>
      </c>
      <c r="AB124" s="103">
        <f t="shared" si="31"/>
        <v>0</v>
      </c>
      <c r="AC124" s="104">
        <f t="shared" si="31"/>
        <v>0</v>
      </c>
      <c r="AE124" s="286">
        <f t="shared" si="32"/>
        <v>0</v>
      </c>
      <c r="AG124" s="286">
        <f t="shared" si="33"/>
        <v>0</v>
      </c>
      <c r="AI124" s="286">
        <f t="shared" si="34"/>
        <v>0</v>
      </c>
      <c r="AK124" s="286">
        <f t="shared" si="35"/>
        <v>0</v>
      </c>
    </row>
    <row r="125" spans="3:37" outlineLevel="1" x14ac:dyDescent="0.25">
      <c r="C125" s="652">
        <f>'Line Items'!H2613</f>
        <v>1</v>
      </c>
      <c r="D125" s="139" t="str">
        <f>IF(C125=1,'Line Items'!D2613,"[not used]")</f>
        <v>GDP Creditor</v>
      </c>
      <c r="E125" s="102"/>
      <c r="F125" s="140" t="str">
        <f t="shared" si="36"/>
        <v>£000</v>
      </c>
      <c r="G125" s="103">
        <f t="shared" si="30"/>
        <v>0</v>
      </c>
      <c r="H125" s="103">
        <f t="shared" si="30"/>
        <v>0</v>
      </c>
      <c r="I125" s="103">
        <f t="shared" si="30"/>
        <v>0</v>
      </c>
      <c r="J125" s="103">
        <f t="shared" si="30"/>
        <v>0</v>
      </c>
      <c r="K125" s="103">
        <f t="shared" si="30"/>
        <v>0</v>
      </c>
      <c r="L125" s="103">
        <f t="shared" si="30"/>
        <v>0</v>
      </c>
      <c r="M125" s="103">
        <f t="shared" si="30"/>
        <v>0</v>
      </c>
      <c r="N125" s="103">
        <f t="shared" si="30"/>
        <v>0</v>
      </c>
      <c r="O125" s="103">
        <f t="shared" si="30"/>
        <v>0</v>
      </c>
      <c r="P125" s="103">
        <f t="shared" si="30"/>
        <v>0</v>
      </c>
      <c r="Q125" s="103">
        <f t="shared" si="30"/>
        <v>0</v>
      </c>
      <c r="R125" s="103">
        <f t="shared" si="30"/>
        <v>0</v>
      </c>
      <c r="S125" s="103">
        <f t="shared" si="30"/>
        <v>0</v>
      </c>
      <c r="T125" s="103">
        <f t="shared" si="30"/>
        <v>0</v>
      </c>
      <c r="U125" s="103">
        <f t="shared" si="30"/>
        <v>0</v>
      </c>
      <c r="V125" s="103">
        <f t="shared" si="30"/>
        <v>0</v>
      </c>
      <c r="W125" s="103">
        <f t="shared" si="31"/>
        <v>0</v>
      </c>
      <c r="X125" s="103">
        <f t="shared" si="31"/>
        <v>0</v>
      </c>
      <c r="Y125" s="103">
        <f t="shared" si="31"/>
        <v>0</v>
      </c>
      <c r="Z125" s="103">
        <f t="shared" si="31"/>
        <v>0</v>
      </c>
      <c r="AA125" s="103">
        <f t="shared" si="31"/>
        <v>0</v>
      </c>
      <c r="AB125" s="103">
        <f t="shared" si="31"/>
        <v>0</v>
      </c>
      <c r="AC125" s="104">
        <f t="shared" si="31"/>
        <v>0</v>
      </c>
      <c r="AE125" s="286">
        <f t="shared" si="32"/>
        <v>0</v>
      </c>
      <c r="AG125" s="286">
        <f t="shared" si="33"/>
        <v>0</v>
      </c>
      <c r="AI125" s="286">
        <f t="shared" si="34"/>
        <v>0</v>
      </c>
      <c r="AK125" s="286">
        <f t="shared" si="35"/>
        <v>0</v>
      </c>
    </row>
    <row r="126" spans="3:37" outlineLevel="1" x14ac:dyDescent="0.25">
      <c r="C126" s="652">
        <f>'Line Items'!H2614</f>
        <v>1</v>
      </c>
      <c r="D126" s="139" t="str">
        <f>IF(C126=1,'Line Items'!D2614,"[not used]")</f>
        <v>FRM Creditor</v>
      </c>
      <c r="E126" s="102"/>
      <c r="F126" s="140" t="str">
        <f t="shared" si="36"/>
        <v>£000</v>
      </c>
      <c r="G126" s="103">
        <f t="shared" si="30"/>
        <v>0</v>
      </c>
      <c r="H126" s="103">
        <f t="shared" si="30"/>
        <v>0</v>
      </c>
      <c r="I126" s="103">
        <f t="shared" si="30"/>
        <v>0</v>
      </c>
      <c r="J126" s="103">
        <f t="shared" si="30"/>
        <v>0</v>
      </c>
      <c r="K126" s="103">
        <f t="shared" si="30"/>
        <v>0</v>
      </c>
      <c r="L126" s="103">
        <f t="shared" si="30"/>
        <v>0</v>
      </c>
      <c r="M126" s="103">
        <f t="shared" si="30"/>
        <v>0</v>
      </c>
      <c r="N126" s="103">
        <f t="shared" si="30"/>
        <v>0</v>
      </c>
      <c r="O126" s="103">
        <f t="shared" si="30"/>
        <v>0</v>
      </c>
      <c r="P126" s="103">
        <f t="shared" si="30"/>
        <v>0</v>
      </c>
      <c r="Q126" s="103">
        <f t="shared" si="30"/>
        <v>0</v>
      </c>
      <c r="R126" s="103">
        <f t="shared" si="30"/>
        <v>0</v>
      </c>
      <c r="S126" s="103">
        <f t="shared" si="30"/>
        <v>0</v>
      </c>
      <c r="T126" s="103">
        <f t="shared" si="30"/>
        <v>0</v>
      </c>
      <c r="U126" s="103">
        <f t="shared" si="30"/>
        <v>0</v>
      </c>
      <c r="V126" s="103">
        <f t="shared" si="30"/>
        <v>0</v>
      </c>
      <c r="W126" s="103">
        <f t="shared" si="31"/>
        <v>0</v>
      </c>
      <c r="X126" s="103">
        <f t="shared" si="31"/>
        <v>0</v>
      </c>
      <c r="Y126" s="103">
        <f t="shared" si="31"/>
        <v>0</v>
      </c>
      <c r="Z126" s="103">
        <f t="shared" si="31"/>
        <v>0</v>
      </c>
      <c r="AA126" s="103">
        <f t="shared" si="31"/>
        <v>0</v>
      </c>
      <c r="AB126" s="103">
        <f t="shared" si="31"/>
        <v>0</v>
      </c>
      <c r="AC126" s="104">
        <f t="shared" si="31"/>
        <v>0</v>
      </c>
      <c r="AE126" s="286">
        <f t="shared" si="32"/>
        <v>0</v>
      </c>
      <c r="AG126" s="286">
        <f t="shared" si="33"/>
        <v>0</v>
      </c>
      <c r="AI126" s="286">
        <f t="shared" si="34"/>
        <v>0</v>
      </c>
      <c r="AK126" s="286">
        <f t="shared" si="35"/>
        <v>0</v>
      </c>
    </row>
    <row r="127" spans="3:37" outlineLevel="1" x14ac:dyDescent="0.25">
      <c r="C127" s="652">
        <f>'Line Items'!H2615</f>
        <v>1</v>
      </c>
      <c r="D127" s="139" t="str">
        <f>IF(C127=1,'Line Items'!D2615,"[not used]")</f>
        <v>[Current liabilities (negative) Line 15]</v>
      </c>
      <c r="E127" s="102"/>
      <c r="F127" s="140" t="str">
        <f t="shared" si="36"/>
        <v>£000</v>
      </c>
      <c r="G127" s="103">
        <f t="shared" si="30"/>
        <v>0</v>
      </c>
      <c r="H127" s="103">
        <f t="shared" si="30"/>
        <v>0</v>
      </c>
      <c r="I127" s="103">
        <f t="shared" si="30"/>
        <v>0</v>
      </c>
      <c r="J127" s="103">
        <f t="shared" si="30"/>
        <v>0</v>
      </c>
      <c r="K127" s="103">
        <f t="shared" si="30"/>
        <v>0</v>
      </c>
      <c r="L127" s="103">
        <f t="shared" si="30"/>
        <v>0</v>
      </c>
      <c r="M127" s="103">
        <f t="shared" si="30"/>
        <v>0</v>
      </c>
      <c r="N127" s="103">
        <f t="shared" si="30"/>
        <v>0</v>
      </c>
      <c r="O127" s="103">
        <f t="shared" si="30"/>
        <v>0</v>
      </c>
      <c r="P127" s="103">
        <f t="shared" si="30"/>
        <v>0</v>
      </c>
      <c r="Q127" s="103">
        <f t="shared" si="30"/>
        <v>0</v>
      </c>
      <c r="R127" s="103">
        <f t="shared" si="30"/>
        <v>0</v>
      </c>
      <c r="S127" s="103">
        <f t="shared" si="30"/>
        <v>0</v>
      </c>
      <c r="T127" s="103">
        <f t="shared" si="30"/>
        <v>0</v>
      </c>
      <c r="U127" s="103">
        <f t="shared" si="30"/>
        <v>0</v>
      </c>
      <c r="V127" s="103">
        <f t="shared" si="30"/>
        <v>0</v>
      </c>
      <c r="W127" s="103">
        <f t="shared" si="31"/>
        <v>0</v>
      </c>
      <c r="X127" s="103">
        <f t="shared" si="31"/>
        <v>0</v>
      </c>
      <c r="Y127" s="103">
        <f t="shared" si="31"/>
        <v>0</v>
      </c>
      <c r="Z127" s="103">
        <f t="shared" si="31"/>
        <v>0</v>
      </c>
      <c r="AA127" s="103">
        <f t="shared" si="31"/>
        <v>0</v>
      </c>
      <c r="AB127" s="103">
        <f t="shared" si="31"/>
        <v>0</v>
      </c>
      <c r="AC127" s="104">
        <f t="shared" si="31"/>
        <v>0</v>
      </c>
      <c r="AE127" s="286">
        <f t="shared" si="32"/>
        <v>0</v>
      </c>
      <c r="AG127" s="286">
        <f t="shared" si="33"/>
        <v>0</v>
      </c>
      <c r="AI127" s="286">
        <f t="shared" si="34"/>
        <v>0</v>
      </c>
      <c r="AK127" s="286">
        <f t="shared" si="35"/>
        <v>0</v>
      </c>
    </row>
    <row r="128" spans="3:37" outlineLevel="1" x14ac:dyDescent="0.25">
      <c r="C128" s="652">
        <f>'Line Items'!H2616</f>
        <v>1</v>
      </c>
      <c r="D128" s="139" t="str">
        <f>IF(C128=1,'Line Items'!D2616,"[not used]")</f>
        <v>[Current liabilities (negative) Line 16]</v>
      </c>
      <c r="E128" s="102"/>
      <c r="F128" s="140" t="str">
        <f t="shared" si="36"/>
        <v>£000</v>
      </c>
      <c r="G128" s="103">
        <f t="shared" si="30"/>
        <v>0</v>
      </c>
      <c r="H128" s="103">
        <f t="shared" si="30"/>
        <v>0</v>
      </c>
      <c r="I128" s="103">
        <f t="shared" si="30"/>
        <v>0</v>
      </c>
      <c r="J128" s="103">
        <f t="shared" si="30"/>
        <v>0</v>
      </c>
      <c r="K128" s="103">
        <f t="shared" si="30"/>
        <v>0</v>
      </c>
      <c r="L128" s="103">
        <f t="shared" si="30"/>
        <v>0</v>
      </c>
      <c r="M128" s="103">
        <f t="shared" si="30"/>
        <v>0</v>
      </c>
      <c r="N128" s="103">
        <f t="shared" si="30"/>
        <v>0</v>
      </c>
      <c r="O128" s="103">
        <f t="shared" si="30"/>
        <v>0</v>
      </c>
      <c r="P128" s="103">
        <f t="shared" si="30"/>
        <v>0</v>
      </c>
      <c r="Q128" s="103">
        <f t="shared" si="30"/>
        <v>0</v>
      </c>
      <c r="R128" s="103">
        <f t="shared" si="30"/>
        <v>0</v>
      </c>
      <c r="S128" s="103">
        <f t="shared" si="30"/>
        <v>0</v>
      </c>
      <c r="T128" s="103">
        <f t="shared" si="30"/>
        <v>0</v>
      </c>
      <c r="U128" s="103">
        <f t="shared" si="30"/>
        <v>0</v>
      </c>
      <c r="V128" s="103">
        <f t="shared" ref="V128:AC139" si="37">IF(($C128=0),0,INDEX(V$42:V$74,MATCH($D128,$D$42:$D$74,0)))</f>
        <v>0</v>
      </c>
      <c r="W128" s="103">
        <f t="shared" si="37"/>
        <v>0</v>
      </c>
      <c r="X128" s="103">
        <f t="shared" si="37"/>
        <v>0</v>
      </c>
      <c r="Y128" s="103">
        <f t="shared" si="37"/>
        <v>0</v>
      </c>
      <c r="Z128" s="103">
        <f t="shared" si="37"/>
        <v>0</v>
      </c>
      <c r="AA128" s="103">
        <f t="shared" si="37"/>
        <v>0</v>
      </c>
      <c r="AB128" s="103">
        <f t="shared" si="37"/>
        <v>0</v>
      </c>
      <c r="AC128" s="104">
        <f t="shared" si="37"/>
        <v>0</v>
      </c>
      <c r="AE128" s="286">
        <f t="shared" si="32"/>
        <v>0</v>
      </c>
      <c r="AG128" s="286">
        <f t="shared" si="33"/>
        <v>0</v>
      </c>
      <c r="AI128" s="286">
        <f t="shared" si="34"/>
        <v>0</v>
      </c>
      <c r="AK128" s="286">
        <f t="shared" si="35"/>
        <v>0</v>
      </c>
    </row>
    <row r="129" spans="2:37" outlineLevel="1" x14ac:dyDescent="0.25">
      <c r="C129" s="652">
        <f>'Line Items'!H2617</f>
        <v>1</v>
      </c>
      <c r="D129" s="139" t="str">
        <f>IF(C129=1,'Line Items'!D2617,"[not used]")</f>
        <v>[Current liabilities (negative) Line 17]</v>
      </c>
      <c r="E129" s="102"/>
      <c r="F129" s="140" t="str">
        <f t="shared" si="36"/>
        <v>£000</v>
      </c>
      <c r="G129" s="103">
        <f t="shared" ref="G129:V139" si="38">IF(($C129=0),0,INDEX(G$42:G$74,MATCH($D129,$D$42:$D$74,0)))</f>
        <v>0</v>
      </c>
      <c r="H129" s="103">
        <f t="shared" si="38"/>
        <v>0</v>
      </c>
      <c r="I129" s="103">
        <f t="shared" si="38"/>
        <v>0</v>
      </c>
      <c r="J129" s="103">
        <f t="shared" si="38"/>
        <v>0</v>
      </c>
      <c r="K129" s="103">
        <f t="shared" si="38"/>
        <v>0</v>
      </c>
      <c r="L129" s="103">
        <f t="shared" si="38"/>
        <v>0</v>
      </c>
      <c r="M129" s="103">
        <f t="shared" si="38"/>
        <v>0</v>
      </c>
      <c r="N129" s="103">
        <f t="shared" si="38"/>
        <v>0</v>
      </c>
      <c r="O129" s="103">
        <f t="shared" si="38"/>
        <v>0</v>
      </c>
      <c r="P129" s="103">
        <f t="shared" si="38"/>
        <v>0</v>
      </c>
      <c r="Q129" s="103">
        <f t="shared" si="38"/>
        <v>0</v>
      </c>
      <c r="R129" s="103">
        <f t="shared" si="38"/>
        <v>0</v>
      </c>
      <c r="S129" s="103">
        <f t="shared" si="38"/>
        <v>0</v>
      </c>
      <c r="T129" s="103">
        <f t="shared" si="38"/>
        <v>0</v>
      </c>
      <c r="U129" s="103">
        <f t="shared" si="38"/>
        <v>0</v>
      </c>
      <c r="V129" s="103">
        <f t="shared" si="38"/>
        <v>0</v>
      </c>
      <c r="W129" s="103">
        <f t="shared" si="37"/>
        <v>0</v>
      </c>
      <c r="X129" s="103">
        <f t="shared" si="37"/>
        <v>0</v>
      </c>
      <c r="Y129" s="103">
        <f t="shared" si="37"/>
        <v>0</v>
      </c>
      <c r="Z129" s="103">
        <f t="shared" si="37"/>
        <v>0</v>
      </c>
      <c r="AA129" s="103">
        <f t="shared" si="37"/>
        <v>0</v>
      </c>
      <c r="AB129" s="103">
        <f t="shared" si="37"/>
        <v>0</v>
      </c>
      <c r="AC129" s="104">
        <f t="shared" si="37"/>
        <v>0</v>
      </c>
      <c r="AE129" s="286">
        <f t="shared" si="32"/>
        <v>0</v>
      </c>
      <c r="AG129" s="286">
        <f t="shared" si="33"/>
        <v>0</v>
      </c>
      <c r="AI129" s="286">
        <f t="shared" si="34"/>
        <v>0</v>
      </c>
      <c r="AK129" s="286">
        <f t="shared" si="35"/>
        <v>0</v>
      </c>
    </row>
    <row r="130" spans="2:37" outlineLevel="1" x14ac:dyDescent="0.25">
      <c r="C130" s="652">
        <f>'Line Items'!H2623</f>
        <v>1</v>
      </c>
      <c r="D130" s="139" t="str">
        <f>IF(C130=1,'Line Items'!D2623,"[not used]")</f>
        <v>Creditors falling due after more than one year</v>
      </c>
      <c r="E130" s="102"/>
      <c r="F130" s="140" t="str">
        <f t="shared" si="36"/>
        <v>£000</v>
      </c>
      <c r="G130" s="103">
        <f t="shared" si="38"/>
        <v>0</v>
      </c>
      <c r="H130" s="103">
        <f t="shared" si="38"/>
        <v>0</v>
      </c>
      <c r="I130" s="103">
        <f t="shared" si="38"/>
        <v>0</v>
      </c>
      <c r="J130" s="103">
        <f t="shared" si="38"/>
        <v>0</v>
      </c>
      <c r="K130" s="103">
        <f t="shared" si="38"/>
        <v>0</v>
      </c>
      <c r="L130" s="103">
        <f t="shared" si="38"/>
        <v>0</v>
      </c>
      <c r="M130" s="103">
        <f t="shared" si="38"/>
        <v>0</v>
      </c>
      <c r="N130" s="103">
        <f t="shared" si="38"/>
        <v>0</v>
      </c>
      <c r="O130" s="103">
        <f t="shared" si="38"/>
        <v>0</v>
      </c>
      <c r="P130" s="103">
        <f t="shared" si="38"/>
        <v>0</v>
      </c>
      <c r="Q130" s="103">
        <f t="shared" si="38"/>
        <v>0</v>
      </c>
      <c r="R130" s="103">
        <f t="shared" si="38"/>
        <v>0</v>
      </c>
      <c r="S130" s="103">
        <f t="shared" si="38"/>
        <v>0</v>
      </c>
      <c r="T130" s="103">
        <f t="shared" si="38"/>
        <v>0</v>
      </c>
      <c r="U130" s="103">
        <f t="shared" si="38"/>
        <v>0</v>
      </c>
      <c r="V130" s="103">
        <f t="shared" si="38"/>
        <v>0</v>
      </c>
      <c r="W130" s="103">
        <f t="shared" si="37"/>
        <v>0</v>
      </c>
      <c r="X130" s="103">
        <f t="shared" si="37"/>
        <v>0</v>
      </c>
      <c r="Y130" s="103">
        <f t="shared" si="37"/>
        <v>0</v>
      </c>
      <c r="Z130" s="103">
        <f t="shared" si="37"/>
        <v>0</v>
      </c>
      <c r="AA130" s="103">
        <f t="shared" si="37"/>
        <v>0</v>
      </c>
      <c r="AB130" s="103">
        <f t="shared" si="37"/>
        <v>0</v>
      </c>
      <c r="AC130" s="104">
        <f t="shared" si="37"/>
        <v>0</v>
      </c>
      <c r="AE130" s="286">
        <f t="shared" si="32"/>
        <v>0</v>
      </c>
      <c r="AG130" s="286">
        <f t="shared" si="33"/>
        <v>0</v>
      </c>
      <c r="AI130" s="286">
        <f t="shared" si="34"/>
        <v>0</v>
      </c>
      <c r="AK130" s="286">
        <f t="shared" si="35"/>
        <v>0</v>
      </c>
    </row>
    <row r="131" spans="2:37" outlineLevel="1" x14ac:dyDescent="0.25">
      <c r="C131" s="652">
        <f>'Line Items'!H2624</f>
        <v>1</v>
      </c>
      <c r="D131" s="139" t="str">
        <f>IF(C131=1,'Line Items'!D2624,"[not used]")</f>
        <v>Commercial Debt AFC</v>
      </c>
      <c r="E131" s="102"/>
      <c r="F131" s="140" t="str">
        <f t="shared" si="36"/>
        <v>£000</v>
      </c>
      <c r="G131" s="103">
        <f t="shared" si="38"/>
        <v>0</v>
      </c>
      <c r="H131" s="103">
        <f t="shared" si="38"/>
        <v>0</v>
      </c>
      <c r="I131" s="103">
        <f t="shared" si="38"/>
        <v>0</v>
      </c>
      <c r="J131" s="103">
        <f t="shared" si="38"/>
        <v>0</v>
      </c>
      <c r="K131" s="103">
        <f t="shared" si="38"/>
        <v>0</v>
      </c>
      <c r="L131" s="103">
        <f t="shared" si="38"/>
        <v>0</v>
      </c>
      <c r="M131" s="103">
        <f t="shared" si="38"/>
        <v>0</v>
      </c>
      <c r="N131" s="103">
        <f t="shared" si="38"/>
        <v>0</v>
      </c>
      <c r="O131" s="103">
        <f t="shared" si="38"/>
        <v>0</v>
      </c>
      <c r="P131" s="103">
        <f t="shared" si="38"/>
        <v>0</v>
      </c>
      <c r="Q131" s="103">
        <f t="shared" si="38"/>
        <v>0</v>
      </c>
      <c r="R131" s="103">
        <f t="shared" si="38"/>
        <v>0</v>
      </c>
      <c r="S131" s="103">
        <f t="shared" si="38"/>
        <v>0</v>
      </c>
      <c r="T131" s="103">
        <f t="shared" si="38"/>
        <v>0</v>
      </c>
      <c r="U131" s="103">
        <f t="shared" si="38"/>
        <v>0</v>
      </c>
      <c r="V131" s="103">
        <f t="shared" si="38"/>
        <v>0</v>
      </c>
      <c r="W131" s="103">
        <f t="shared" si="37"/>
        <v>0</v>
      </c>
      <c r="X131" s="103">
        <f t="shared" si="37"/>
        <v>0</v>
      </c>
      <c r="Y131" s="103">
        <f t="shared" si="37"/>
        <v>0</v>
      </c>
      <c r="Z131" s="103">
        <f t="shared" si="37"/>
        <v>0</v>
      </c>
      <c r="AA131" s="103">
        <f t="shared" si="37"/>
        <v>0</v>
      </c>
      <c r="AB131" s="103">
        <f t="shared" si="37"/>
        <v>0</v>
      </c>
      <c r="AC131" s="104">
        <f t="shared" si="37"/>
        <v>0</v>
      </c>
      <c r="AE131" s="286">
        <f t="shared" si="32"/>
        <v>0</v>
      </c>
      <c r="AG131" s="286">
        <f t="shared" si="33"/>
        <v>0</v>
      </c>
      <c r="AI131" s="286">
        <f t="shared" si="34"/>
        <v>0</v>
      </c>
      <c r="AK131" s="286">
        <f t="shared" si="35"/>
        <v>0</v>
      </c>
    </row>
    <row r="132" spans="2:37" outlineLevel="1" x14ac:dyDescent="0.25">
      <c r="C132" s="652">
        <f>'Line Items'!H2625</f>
        <v>1</v>
      </c>
      <c r="D132" s="139" t="str">
        <f>IF(C132=1,'Line Items'!D2625,"[not used]")</f>
        <v>Shareholder Loan AFC</v>
      </c>
      <c r="E132" s="102"/>
      <c r="F132" s="140" t="str">
        <f t="shared" si="36"/>
        <v>£000</v>
      </c>
      <c r="G132" s="103">
        <f t="shared" si="38"/>
        <v>0</v>
      </c>
      <c r="H132" s="103">
        <f t="shared" si="38"/>
        <v>0</v>
      </c>
      <c r="I132" s="103">
        <f t="shared" si="38"/>
        <v>0</v>
      </c>
      <c r="J132" s="103">
        <f t="shared" si="38"/>
        <v>0</v>
      </c>
      <c r="K132" s="103">
        <f t="shared" si="38"/>
        <v>0</v>
      </c>
      <c r="L132" s="103">
        <f t="shared" si="38"/>
        <v>0</v>
      </c>
      <c r="M132" s="103">
        <f t="shared" si="38"/>
        <v>0</v>
      </c>
      <c r="N132" s="103">
        <f t="shared" si="38"/>
        <v>0</v>
      </c>
      <c r="O132" s="103">
        <f t="shared" si="38"/>
        <v>0</v>
      </c>
      <c r="P132" s="103">
        <f t="shared" si="38"/>
        <v>0</v>
      </c>
      <c r="Q132" s="103">
        <f t="shared" si="38"/>
        <v>0</v>
      </c>
      <c r="R132" s="103">
        <f t="shared" si="38"/>
        <v>0</v>
      </c>
      <c r="S132" s="103">
        <f t="shared" si="38"/>
        <v>0</v>
      </c>
      <c r="T132" s="103">
        <f t="shared" si="38"/>
        <v>0</v>
      </c>
      <c r="U132" s="103">
        <f t="shared" si="38"/>
        <v>0</v>
      </c>
      <c r="V132" s="103">
        <f t="shared" si="38"/>
        <v>0</v>
      </c>
      <c r="W132" s="103">
        <f t="shared" si="37"/>
        <v>0</v>
      </c>
      <c r="X132" s="103">
        <f t="shared" si="37"/>
        <v>0</v>
      </c>
      <c r="Y132" s="103">
        <f t="shared" si="37"/>
        <v>0</v>
      </c>
      <c r="Z132" s="103">
        <f t="shared" si="37"/>
        <v>0</v>
      </c>
      <c r="AA132" s="103">
        <f t="shared" si="37"/>
        <v>0</v>
      </c>
      <c r="AB132" s="103">
        <f t="shared" si="37"/>
        <v>0</v>
      </c>
      <c r="AC132" s="104">
        <f t="shared" si="37"/>
        <v>0</v>
      </c>
      <c r="AE132" s="286">
        <f t="shared" si="32"/>
        <v>0</v>
      </c>
      <c r="AG132" s="286">
        <f t="shared" si="33"/>
        <v>0</v>
      </c>
      <c r="AI132" s="286">
        <f t="shared" si="34"/>
        <v>0</v>
      </c>
      <c r="AK132" s="286">
        <f t="shared" si="35"/>
        <v>0</v>
      </c>
    </row>
    <row r="133" spans="2:37" outlineLevel="1" x14ac:dyDescent="0.25">
      <c r="C133" s="652">
        <f>'Line Items'!H2626</f>
        <v>1</v>
      </c>
      <c r="D133" s="139" t="str">
        <f>IF(C133=1,'Line Items'!D2626,"[not used]")</f>
        <v>Parent Company Support (excluding AFC)</v>
      </c>
      <c r="E133" s="102"/>
      <c r="F133" s="140" t="str">
        <f t="shared" si="36"/>
        <v>£000</v>
      </c>
      <c r="G133" s="103">
        <f t="shared" si="38"/>
        <v>0</v>
      </c>
      <c r="H133" s="103">
        <f t="shared" si="38"/>
        <v>0</v>
      </c>
      <c r="I133" s="103">
        <f t="shared" si="38"/>
        <v>0</v>
      </c>
      <c r="J133" s="103">
        <f t="shared" si="38"/>
        <v>0</v>
      </c>
      <c r="K133" s="103">
        <f t="shared" si="38"/>
        <v>0</v>
      </c>
      <c r="L133" s="103">
        <f t="shared" si="38"/>
        <v>0</v>
      </c>
      <c r="M133" s="103">
        <f t="shared" si="38"/>
        <v>0</v>
      </c>
      <c r="N133" s="103">
        <f t="shared" si="38"/>
        <v>0</v>
      </c>
      <c r="O133" s="103">
        <f t="shared" si="38"/>
        <v>0</v>
      </c>
      <c r="P133" s="103">
        <f t="shared" si="38"/>
        <v>0</v>
      </c>
      <c r="Q133" s="103">
        <f t="shared" si="38"/>
        <v>0</v>
      </c>
      <c r="R133" s="103">
        <f t="shared" si="38"/>
        <v>0</v>
      </c>
      <c r="S133" s="103">
        <f t="shared" si="38"/>
        <v>0</v>
      </c>
      <c r="T133" s="103">
        <f t="shared" si="38"/>
        <v>0</v>
      </c>
      <c r="U133" s="103">
        <f t="shared" si="38"/>
        <v>0</v>
      </c>
      <c r="V133" s="103">
        <f t="shared" si="38"/>
        <v>0</v>
      </c>
      <c r="W133" s="103">
        <f t="shared" si="37"/>
        <v>0</v>
      </c>
      <c r="X133" s="103">
        <f t="shared" si="37"/>
        <v>0</v>
      </c>
      <c r="Y133" s="103">
        <f t="shared" si="37"/>
        <v>0</v>
      </c>
      <c r="Z133" s="103">
        <f t="shared" si="37"/>
        <v>0</v>
      </c>
      <c r="AA133" s="103">
        <f t="shared" si="37"/>
        <v>0</v>
      </c>
      <c r="AB133" s="103">
        <f t="shared" si="37"/>
        <v>0</v>
      </c>
      <c r="AC133" s="104">
        <f t="shared" si="37"/>
        <v>0</v>
      </c>
      <c r="AE133" s="286">
        <f t="shared" si="32"/>
        <v>0</v>
      </c>
      <c r="AG133" s="286">
        <f t="shared" si="33"/>
        <v>0</v>
      </c>
      <c r="AI133" s="286">
        <f t="shared" si="34"/>
        <v>0</v>
      </c>
      <c r="AK133" s="286">
        <f t="shared" si="35"/>
        <v>0</v>
      </c>
    </row>
    <row r="134" spans="2:37" outlineLevel="1" x14ac:dyDescent="0.25">
      <c r="C134" s="652">
        <f>'Line Items'!H2627</f>
        <v>1</v>
      </c>
      <c r="D134" s="139" t="str">
        <f>IF(C134=1,'Line Items'!D2627,"[not used]")</f>
        <v>Provisions for liabilities and charges</v>
      </c>
      <c r="E134" s="102"/>
      <c r="F134" s="140" t="str">
        <f t="shared" si="36"/>
        <v>£000</v>
      </c>
      <c r="G134" s="103">
        <f t="shared" si="38"/>
        <v>0</v>
      </c>
      <c r="H134" s="103">
        <f t="shared" si="38"/>
        <v>0</v>
      </c>
      <c r="I134" s="103">
        <f t="shared" si="38"/>
        <v>0</v>
      </c>
      <c r="J134" s="103">
        <f t="shared" si="38"/>
        <v>0</v>
      </c>
      <c r="K134" s="103">
        <f t="shared" si="38"/>
        <v>0</v>
      </c>
      <c r="L134" s="103">
        <f t="shared" si="38"/>
        <v>0</v>
      </c>
      <c r="M134" s="103">
        <f t="shared" si="38"/>
        <v>0</v>
      </c>
      <c r="N134" s="103">
        <f t="shared" si="38"/>
        <v>0</v>
      </c>
      <c r="O134" s="103">
        <f t="shared" si="38"/>
        <v>0</v>
      </c>
      <c r="P134" s="103">
        <f t="shared" si="38"/>
        <v>0</v>
      </c>
      <c r="Q134" s="103">
        <f t="shared" si="38"/>
        <v>0</v>
      </c>
      <c r="R134" s="103">
        <f t="shared" si="38"/>
        <v>0</v>
      </c>
      <c r="S134" s="103">
        <f t="shared" si="38"/>
        <v>0</v>
      </c>
      <c r="T134" s="103">
        <f t="shared" si="38"/>
        <v>0</v>
      </c>
      <c r="U134" s="103">
        <f t="shared" si="38"/>
        <v>0</v>
      </c>
      <c r="V134" s="103">
        <f t="shared" si="38"/>
        <v>0</v>
      </c>
      <c r="W134" s="103">
        <f t="shared" si="37"/>
        <v>0</v>
      </c>
      <c r="X134" s="103">
        <f t="shared" si="37"/>
        <v>0</v>
      </c>
      <c r="Y134" s="103">
        <f t="shared" si="37"/>
        <v>0</v>
      </c>
      <c r="Z134" s="103">
        <f t="shared" si="37"/>
        <v>0</v>
      </c>
      <c r="AA134" s="103">
        <f t="shared" si="37"/>
        <v>0</v>
      </c>
      <c r="AB134" s="103">
        <f t="shared" si="37"/>
        <v>0</v>
      </c>
      <c r="AC134" s="104">
        <f t="shared" si="37"/>
        <v>0</v>
      </c>
      <c r="AE134" s="286">
        <f t="shared" si="32"/>
        <v>0</v>
      </c>
      <c r="AG134" s="286">
        <f t="shared" si="33"/>
        <v>0</v>
      </c>
      <c r="AI134" s="286">
        <f t="shared" si="34"/>
        <v>0</v>
      </c>
      <c r="AK134" s="286">
        <f t="shared" si="35"/>
        <v>0</v>
      </c>
    </row>
    <row r="135" spans="2:37" outlineLevel="1" x14ac:dyDescent="0.25">
      <c r="C135" s="652">
        <f>'Line Items'!H2628</f>
        <v>0</v>
      </c>
      <c r="D135" s="139" t="str">
        <f>IF(C135=1,'Line Items'!D2628,"[not used]")</f>
        <v>[not used]</v>
      </c>
      <c r="E135" s="102"/>
      <c r="F135" s="140" t="str">
        <f t="shared" ref="F135:F139" si="39">F134</f>
        <v>£000</v>
      </c>
      <c r="G135" s="103">
        <f t="shared" si="38"/>
        <v>0</v>
      </c>
      <c r="H135" s="103">
        <f t="shared" si="38"/>
        <v>0</v>
      </c>
      <c r="I135" s="103">
        <f t="shared" si="38"/>
        <v>0</v>
      </c>
      <c r="J135" s="103">
        <f t="shared" si="38"/>
        <v>0</v>
      </c>
      <c r="K135" s="103">
        <f t="shared" si="38"/>
        <v>0</v>
      </c>
      <c r="L135" s="103">
        <f t="shared" si="38"/>
        <v>0</v>
      </c>
      <c r="M135" s="103">
        <f t="shared" si="38"/>
        <v>0</v>
      </c>
      <c r="N135" s="103">
        <f t="shared" si="38"/>
        <v>0</v>
      </c>
      <c r="O135" s="103">
        <f t="shared" si="38"/>
        <v>0</v>
      </c>
      <c r="P135" s="103">
        <f t="shared" si="38"/>
        <v>0</v>
      </c>
      <c r="Q135" s="103">
        <f t="shared" si="38"/>
        <v>0</v>
      </c>
      <c r="R135" s="103">
        <f t="shared" si="38"/>
        <v>0</v>
      </c>
      <c r="S135" s="103">
        <f t="shared" si="38"/>
        <v>0</v>
      </c>
      <c r="T135" s="103">
        <f t="shared" si="38"/>
        <v>0</v>
      </c>
      <c r="U135" s="103">
        <f t="shared" si="38"/>
        <v>0</v>
      </c>
      <c r="V135" s="103">
        <f t="shared" si="38"/>
        <v>0</v>
      </c>
      <c r="W135" s="103">
        <f t="shared" si="37"/>
        <v>0</v>
      </c>
      <c r="X135" s="103">
        <f t="shared" si="37"/>
        <v>0</v>
      </c>
      <c r="Y135" s="103">
        <f t="shared" si="37"/>
        <v>0</v>
      </c>
      <c r="Z135" s="103">
        <f t="shared" si="37"/>
        <v>0</v>
      </c>
      <c r="AA135" s="103">
        <f t="shared" si="37"/>
        <v>0</v>
      </c>
      <c r="AB135" s="103">
        <f t="shared" si="37"/>
        <v>0</v>
      </c>
      <c r="AC135" s="104">
        <f t="shared" si="37"/>
        <v>0</v>
      </c>
      <c r="AE135" s="286">
        <f t="shared" si="32"/>
        <v>0</v>
      </c>
      <c r="AG135" s="286">
        <f t="shared" si="33"/>
        <v>0</v>
      </c>
      <c r="AI135" s="286">
        <f t="shared" si="34"/>
        <v>0</v>
      </c>
      <c r="AK135" s="286">
        <f t="shared" si="35"/>
        <v>0</v>
      </c>
    </row>
    <row r="136" spans="2:37" outlineLevel="1" x14ac:dyDescent="0.25">
      <c r="C136" s="652">
        <f>'Line Items'!H2629</f>
        <v>1</v>
      </c>
      <c r="D136" s="139" t="str">
        <f>IF(C136=1,'Line Items'!D2629,"[not used]")</f>
        <v>Unpaid interest on PCS</v>
      </c>
      <c r="E136" s="102"/>
      <c r="F136" s="140" t="str">
        <f t="shared" si="39"/>
        <v>£000</v>
      </c>
      <c r="G136" s="103">
        <f t="shared" si="38"/>
        <v>0</v>
      </c>
      <c r="H136" s="103">
        <f t="shared" si="38"/>
        <v>0</v>
      </c>
      <c r="I136" s="103">
        <f t="shared" si="38"/>
        <v>0</v>
      </c>
      <c r="J136" s="103">
        <f t="shared" si="38"/>
        <v>0</v>
      </c>
      <c r="K136" s="103">
        <f t="shared" si="38"/>
        <v>0</v>
      </c>
      <c r="L136" s="103">
        <f t="shared" si="38"/>
        <v>0</v>
      </c>
      <c r="M136" s="103">
        <f t="shared" si="38"/>
        <v>0</v>
      </c>
      <c r="N136" s="103">
        <f t="shared" si="38"/>
        <v>0</v>
      </c>
      <c r="O136" s="103">
        <f t="shared" si="38"/>
        <v>0</v>
      </c>
      <c r="P136" s="103">
        <f t="shared" si="38"/>
        <v>0</v>
      </c>
      <c r="Q136" s="103">
        <f t="shared" si="38"/>
        <v>0</v>
      </c>
      <c r="R136" s="103">
        <f t="shared" si="38"/>
        <v>0</v>
      </c>
      <c r="S136" s="103">
        <f t="shared" si="38"/>
        <v>0</v>
      </c>
      <c r="T136" s="103">
        <f t="shared" si="38"/>
        <v>0</v>
      </c>
      <c r="U136" s="103">
        <f t="shared" si="38"/>
        <v>0</v>
      </c>
      <c r="V136" s="103">
        <f t="shared" si="38"/>
        <v>0</v>
      </c>
      <c r="W136" s="103">
        <f t="shared" si="37"/>
        <v>0</v>
      </c>
      <c r="X136" s="103">
        <f t="shared" si="37"/>
        <v>0</v>
      </c>
      <c r="Y136" s="103">
        <f t="shared" si="37"/>
        <v>0</v>
      </c>
      <c r="Z136" s="103">
        <f t="shared" si="37"/>
        <v>0</v>
      </c>
      <c r="AA136" s="103">
        <f t="shared" si="37"/>
        <v>0</v>
      </c>
      <c r="AB136" s="103">
        <f t="shared" si="37"/>
        <v>0</v>
      </c>
      <c r="AC136" s="104">
        <f t="shared" si="37"/>
        <v>0</v>
      </c>
      <c r="AE136" s="286">
        <f t="shared" si="32"/>
        <v>0</v>
      </c>
      <c r="AG136" s="286">
        <f t="shared" si="33"/>
        <v>0</v>
      </c>
      <c r="AI136" s="286">
        <f t="shared" si="34"/>
        <v>0</v>
      </c>
      <c r="AK136" s="286">
        <f t="shared" si="35"/>
        <v>0</v>
      </c>
    </row>
    <row r="137" spans="2:37" outlineLevel="1" x14ac:dyDescent="0.25">
      <c r="C137" s="652">
        <f>'Line Items'!H2630</f>
        <v>1</v>
      </c>
      <c r="D137" s="139" t="str">
        <f>IF(C137=1,'Line Items'!D2630,"[not used]")</f>
        <v>[Creditors falling due after more than one year (negative) Line 8]</v>
      </c>
      <c r="E137" s="102"/>
      <c r="F137" s="140" t="str">
        <f t="shared" si="39"/>
        <v>£000</v>
      </c>
      <c r="G137" s="103">
        <f t="shared" si="38"/>
        <v>0</v>
      </c>
      <c r="H137" s="103">
        <f t="shared" si="38"/>
        <v>0</v>
      </c>
      <c r="I137" s="103">
        <f t="shared" si="38"/>
        <v>0</v>
      </c>
      <c r="J137" s="103">
        <f t="shared" si="38"/>
        <v>0</v>
      </c>
      <c r="K137" s="103">
        <f t="shared" si="38"/>
        <v>0</v>
      </c>
      <c r="L137" s="103">
        <f t="shared" si="38"/>
        <v>0</v>
      </c>
      <c r="M137" s="103">
        <f t="shared" si="38"/>
        <v>0</v>
      </c>
      <c r="N137" s="103">
        <f t="shared" si="38"/>
        <v>0</v>
      </c>
      <c r="O137" s="103">
        <f t="shared" si="38"/>
        <v>0</v>
      </c>
      <c r="P137" s="103">
        <f t="shared" si="38"/>
        <v>0</v>
      </c>
      <c r="Q137" s="103">
        <f t="shared" si="38"/>
        <v>0</v>
      </c>
      <c r="R137" s="103">
        <f t="shared" si="38"/>
        <v>0</v>
      </c>
      <c r="S137" s="103">
        <f t="shared" si="38"/>
        <v>0</v>
      </c>
      <c r="T137" s="103">
        <f t="shared" si="38"/>
        <v>0</v>
      </c>
      <c r="U137" s="103">
        <f t="shared" si="38"/>
        <v>0</v>
      </c>
      <c r="V137" s="103">
        <f t="shared" si="38"/>
        <v>0</v>
      </c>
      <c r="W137" s="103">
        <f t="shared" si="37"/>
        <v>0</v>
      </c>
      <c r="X137" s="103">
        <f t="shared" si="37"/>
        <v>0</v>
      </c>
      <c r="Y137" s="103">
        <f t="shared" si="37"/>
        <v>0</v>
      </c>
      <c r="Z137" s="103">
        <f t="shared" si="37"/>
        <v>0</v>
      </c>
      <c r="AA137" s="103">
        <f t="shared" si="37"/>
        <v>0</v>
      </c>
      <c r="AB137" s="103">
        <f t="shared" si="37"/>
        <v>0</v>
      </c>
      <c r="AC137" s="104">
        <f t="shared" si="37"/>
        <v>0</v>
      </c>
      <c r="AE137" s="286">
        <f t="shared" si="32"/>
        <v>0</v>
      </c>
      <c r="AG137" s="286">
        <f t="shared" si="33"/>
        <v>0</v>
      </c>
      <c r="AI137" s="286">
        <f t="shared" si="34"/>
        <v>0</v>
      </c>
      <c r="AK137" s="286">
        <f t="shared" si="35"/>
        <v>0</v>
      </c>
    </row>
    <row r="138" spans="2:37" outlineLevel="1" x14ac:dyDescent="0.25">
      <c r="C138" s="652">
        <f>'Line Items'!H2631</f>
        <v>1</v>
      </c>
      <c r="D138" s="139" t="str">
        <f>IF(C138=1,'Line Items'!D2631,"[not used]")</f>
        <v>[Creditors falling due after more than one year (negative) Line 9]</v>
      </c>
      <c r="E138" s="102"/>
      <c r="F138" s="140" t="str">
        <f t="shared" si="39"/>
        <v>£000</v>
      </c>
      <c r="G138" s="103">
        <f t="shared" si="38"/>
        <v>0</v>
      </c>
      <c r="H138" s="103">
        <f t="shared" si="38"/>
        <v>0</v>
      </c>
      <c r="I138" s="103">
        <f t="shared" si="38"/>
        <v>0</v>
      </c>
      <c r="J138" s="103">
        <f t="shared" si="38"/>
        <v>0</v>
      </c>
      <c r="K138" s="103">
        <f t="shared" si="38"/>
        <v>0</v>
      </c>
      <c r="L138" s="103">
        <f t="shared" si="38"/>
        <v>0</v>
      </c>
      <c r="M138" s="103">
        <f t="shared" si="38"/>
        <v>0</v>
      </c>
      <c r="N138" s="103">
        <f t="shared" si="38"/>
        <v>0</v>
      </c>
      <c r="O138" s="103">
        <f t="shared" si="38"/>
        <v>0</v>
      </c>
      <c r="P138" s="103">
        <f t="shared" si="38"/>
        <v>0</v>
      </c>
      <c r="Q138" s="103">
        <f t="shared" si="38"/>
        <v>0</v>
      </c>
      <c r="R138" s="103">
        <f t="shared" si="38"/>
        <v>0</v>
      </c>
      <c r="S138" s="103">
        <f t="shared" si="38"/>
        <v>0</v>
      </c>
      <c r="T138" s="103">
        <f t="shared" si="38"/>
        <v>0</v>
      </c>
      <c r="U138" s="103">
        <f t="shared" si="38"/>
        <v>0</v>
      </c>
      <c r="V138" s="103">
        <f t="shared" si="38"/>
        <v>0</v>
      </c>
      <c r="W138" s="103">
        <f t="shared" si="37"/>
        <v>0</v>
      </c>
      <c r="X138" s="103">
        <f t="shared" si="37"/>
        <v>0</v>
      </c>
      <c r="Y138" s="103">
        <f t="shared" si="37"/>
        <v>0</v>
      </c>
      <c r="Z138" s="103">
        <f t="shared" si="37"/>
        <v>0</v>
      </c>
      <c r="AA138" s="103">
        <f t="shared" si="37"/>
        <v>0</v>
      </c>
      <c r="AB138" s="103">
        <f t="shared" si="37"/>
        <v>0</v>
      </c>
      <c r="AC138" s="104">
        <f t="shared" si="37"/>
        <v>0</v>
      </c>
      <c r="AE138" s="286">
        <f t="shared" si="32"/>
        <v>0</v>
      </c>
      <c r="AG138" s="286">
        <f t="shared" si="33"/>
        <v>0</v>
      </c>
      <c r="AI138" s="286">
        <f t="shared" si="34"/>
        <v>0</v>
      </c>
      <c r="AK138" s="286">
        <f t="shared" si="35"/>
        <v>0</v>
      </c>
    </row>
    <row r="139" spans="2:37" outlineLevel="1" x14ac:dyDescent="0.25">
      <c r="C139" s="652">
        <f>'Line Items'!H2632</f>
        <v>1</v>
      </c>
      <c r="D139" s="111" t="str">
        <f>IF(C139=1,'Line Items'!D2632,"[not used]")</f>
        <v>[Creditors falling due after more than one year (negative) Line 10]</v>
      </c>
      <c r="E139" s="287"/>
      <c r="F139" s="150" t="str">
        <f t="shared" si="39"/>
        <v>£000</v>
      </c>
      <c r="G139" s="113">
        <f t="shared" si="38"/>
        <v>0</v>
      </c>
      <c r="H139" s="113">
        <f t="shared" si="38"/>
        <v>0</v>
      </c>
      <c r="I139" s="113">
        <f t="shared" si="38"/>
        <v>0</v>
      </c>
      <c r="J139" s="113">
        <f t="shared" si="38"/>
        <v>0</v>
      </c>
      <c r="K139" s="113">
        <f t="shared" si="38"/>
        <v>0</v>
      </c>
      <c r="L139" s="113">
        <f t="shared" si="38"/>
        <v>0</v>
      </c>
      <c r="M139" s="113">
        <f t="shared" si="38"/>
        <v>0</v>
      </c>
      <c r="N139" s="113">
        <f t="shared" si="38"/>
        <v>0</v>
      </c>
      <c r="O139" s="113">
        <f t="shared" si="38"/>
        <v>0</v>
      </c>
      <c r="P139" s="113">
        <f t="shared" si="38"/>
        <v>0</v>
      </c>
      <c r="Q139" s="113">
        <f t="shared" si="38"/>
        <v>0</v>
      </c>
      <c r="R139" s="113">
        <f t="shared" si="38"/>
        <v>0</v>
      </c>
      <c r="S139" s="113">
        <f t="shared" si="38"/>
        <v>0</v>
      </c>
      <c r="T139" s="113">
        <f t="shared" si="38"/>
        <v>0</v>
      </c>
      <c r="U139" s="113">
        <f t="shared" si="38"/>
        <v>0</v>
      </c>
      <c r="V139" s="113">
        <f t="shared" si="38"/>
        <v>0</v>
      </c>
      <c r="W139" s="113">
        <f t="shared" si="37"/>
        <v>0</v>
      </c>
      <c r="X139" s="113">
        <f t="shared" si="37"/>
        <v>0</v>
      </c>
      <c r="Y139" s="113">
        <f t="shared" si="37"/>
        <v>0</v>
      </c>
      <c r="Z139" s="113">
        <f t="shared" si="37"/>
        <v>0</v>
      </c>
      <c r="AA139" s="113">
        <f t="shared" si="37"/>
        <v>0</v>
      </c>
      <c r="AB139" s="113">
        <f t="shared" si="37"/>
        <v>0</v>
      </c>
      <c r="AC139" s="114">
        <f t="shared" si="37"/>
        <v>0</v>
      </c>
      <c r="AE139" s="291">
        <f t="shared" si="32"/>
        <v>0</v>
      </c>
      <c r="AG139" s="291">
        <f t="shared" si="33"/>
        <v>0</v>
      </c>
      <c r="AI139" s="291">
        <f t="shared" si="34"/>
        <v>0</v>
      </c>
      <c r="AK139" s="291">
        <f t="shared" si="35"/>
        <v>0</v>
      </c>
    </row>
    <row r="140" spans="2:37" outlineLevel="1" x14ac:dyDescent="0.25"/>
    <row r="141" spans="2:37" s="206" customFormat="1" outlineLevel="1" x14ac:dyDescent="0.25">
      <c r="D141" s="292" t="str">
        <f>'Line Items'!D2654</f>
        <v>Creditors</v>
      </c>
      <c r="E141" s="636"/>
      <c r="F141" s="620" t="str">
        <f>F139</f>
        <v>£000</v>
      </c>
      <c r="G141" s="637">
        <f t="shared" ref="G141:AC141" si="40">SUM(G113:G139)</f>
        <v>0</v>
      </c>
      <c r="H141" s="637">
        <f t="shared" si="40"/>
        <v>0</v>
      </c>
      <c r="I141" s="637">
        <f t="shared" si="40"/>
        <v>0</v>
      </c>
      <c r="J141" s="637">
        <f t="shared" si="40"/>
        <v>0</v>
      </c>
      <c r="K141" s="637">
        <f t="shared" si="40"/>
        <v>0</v>
      </c>
      <c r="L141" s="637">
        <f t="shared" si="40"/>
        <v>0</v>
      </c>
      <c r="M141" s="637">
        <f t="shared" si="40"/>
        <v>0</v>
      </c>
      <c r="N141" s="637">
        <f t="shared" si="40"/>
        <v>0</v>
      </c>
      <c r="O141" s="637">
        <f t="shared" si="40"/>
        <v>0</v>
      </c>
      <c r="P141" s="637">
        <f t="shared" si="40"/>
        <v>0</v>
      </c>
      <c r="Q141" s="637">
        <f t="shared" si="40"/>
        <v>0</v>
      </c>
      <c r="R141" s="637">
        <f t="shared" si="40"/>
        <v>0</v>
      </c>
      <c r="S141" s="637">
        <f t="shared" si="40"/>
        <v>0</v>
      </c>
      <c r="T141" s="637">
        <f t="shared" si="40"/>
        <v>0</v>
      </c>
      <c r="U141" s="637">
        <f t="shared" si="40"/>
        <v>0</v>
      </c>
      <c r="V141" s="637">
        <f t="shared" si="40"/>
        <v>0</v>
      </c>
      <c r="W141" s="637">
        <f t="shared" si="40"/>
        <v>0</v>
      </c>
      <c r="X141" s="637">
        <f t="shared" si="40"/>
        <v>0</v>
      </c>
      <c r="Y141" s="637">
        <f t="shared" si="40"/>
        <v>0</v>
      </c>
      <c r="Z141" s="637">
        <f t="shared" si="40"/>
        <v>0</v>
      </c>
      <c r="AA141" s="637">
        <f t="shared" si="40"/>
        <v>0</v>
      </c>
      <c r="AB141" s="637">
        <f t="shared" si="40"/>
        <v>0</v>
      </c>
      <c r="AC141" s="298">
        <f t="shared" si="40"/>
        <v>0</v>
      </c>
      <c r="AE141" s="296">
        <f>SUM(AE113:AE139)</f>
        <v>0</v>
      </c>
      <c r="AG141" s="296">
        <f>SUM(AG113:AG139)</f>
        <v>0</v>
      </c>
      <c r="AI141" s="296">
        <f>SUM(AI113:AI139)</f>
        <v>0</v>
      </c>
      <c r="AK141" s="296">
        <f>SUM(AK113:AK139)</f>
        <v>0</v>
      </c>
    </row>
    <row r="142" spans="2:37" customFormat="1" ht="11.4" x14ac:dyDescent="0.2">
      <c r="M142" s="651"/>
      <c r="N142" s="651"/>
      <c r="O142" s="651"/>
      <c r="P142" s="651"/>
      <c r="Q142" s="651"/>
      <c r="R142" s="651"/>
      <c r="S142" s="651"/>
      <c r="T142" s="651"/>
      <c r="U142" s="651"/>
      <c r="V142" s="651"/>
      <c r="AI142" s="651"/>
    </row>
    <row r="143" spans="2:37" x14ac:dyDescent="0.25">
      <c r="O143" s="103"/>
    </row>
    <row r="144" spans="2:37" ht="16.8" x14ac:dyDescent="0.3">
      <c r="B144" s="7" t="s">
        <v>21</v>
      </c>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5:15" x14ac:dyDescent="0.25">
      <c r="O145" s="103"/>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1" fitToHeight="99" orientation="landscape" r:id="rId1"/>
  <rowBreaks count="1" manualBreakCount="1">
    <brk id="8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8080"/>
    <pageSetUpPr fitToPage="1"/>
  </sheetPr>
  <dimension ref="A1:P32"/>
  <sheetViews>
    <sheetView showGridLines="0" zoomScale="75" zoomScaleNormal="75" zoomScaleSheetLayoutView="85" workbookViewId="0"/>
  </sheetViews>
  <sheetFormatPr defaultColWidth="9" defaultRowHeight="13.2" x14ac:dyDescent="0.25"/>
  <cols>
    <col min="1" max="1" width="2.875" style="2" customWidth="1"/>
    <col min="2" max="2" width="7.625" style="2" customWidth="1"/>
    <col min="3" max="3" width="7.75" style="2" customWidth="1"/>
    <col min="4" max="4" width="49.875" style="2" customWidth="1"/>
    <col min="5" max="16384" width="9" style="2"/>
  </cols>
  <sheetData>
    <row r="1" spans="1:16" x14ac:dyDescent="0.25">
      <c r="A1" s="1"/>
    </row>
    <row r="2" spans="1:16" x14ac:dyDescent="0.25">
      <c r="B2" s="3"/>
      <c r="C2" s="3"/>
      <c r="D2" s="3"/>
      <c r="E2" s="3"/>
      <c r="F2" s="3"/>
      <c r="G2" s="3"/>
      <c r="H2" s="3"/>
      <c r="I2" s="3"/>
      <c r="J2" s="3"/>
      <c r="K2" s="3"/>
      <c r="L2" s="3"/>
      <c r="M2" s="3"/>
      <c r="N2" s="3"/>
      <c r="O2" s="3"/>
      <c r="P2" s="3"/>
    </row>
    <row r="3" spans="1:16" x14ac:dyDescent="0.25">
      <c r="B3" s="3"/>
      <c r="C3" s="3"/>
      <c r="D3" s="3"/>
      <c r="E3" s="3"/>
      <c r="F3" s="3"/>
      <c r="G3" s="3"/>
      <c r="H3" s="3"/>
      <c r="I3" s="3"/>
      <c r="J3" s="3"/>
      <c r="K3" s="3"/>
      <c r="L3" s="3"/>
      <c r="M3" s="3"/>
      <c r="N3" s="3"/>
      <c r="O3" s="3"/>
      <c r="P3" s="3"/>
    </row>
    <row r="4" spans="1:16" x14ac:dyDescent="0.25">
      <c r="B4" s="3"/>
      <c r="C4" s="3"/>
      <c r="D4" s="3"/>
      <c r="E4" s="3"/>
      <c r="F4" s="3"/>
      <c r="G4" s="3"/>
      <c r="H4" s="3"/>
      <c r="I4" s="3"/>
      <c r="J4" s="3"/>
      <c r="K4" s="3"/>
      <c r="L4" s="3"/>
      <c r="M4" s="3"/>
      <c r="N4" s="3"/>
      <c r="O4" s="3"/>
      <c r="P4" s="3"/>
    </row>
    <row r="5" spans="1:16" x14ac:dyDescent="0.25">
      <c r="B5" s="3"/>
      <c r="C5" s="3"/>
      <c r="D5" s="3"/>
      <c r="E5" s="3"/>
      <c r="F5" s="3"/>
      <c r="G5" s="3"/>
      <c r="H5" s="3"/>
      <c r="I5" s="3"/>
      <c r="J5" s="3"/>
      <c r="K5" s="3"/>
      <c r="L5" s="3"/>
      <c r="M5" s="3"/>
      <c r="N5" s="3"/>
      <c r="O5" s="3"/>
      <c r="P5" s="3"/>
    </row>
    <row r="6" spans="1:16" x14ac:dyDescent="0.25">
      <c r="B6" s="3"/>
      <c r="C6" s="3"/>
      <c r="D6" s="3"/>
      <c r="E6" s="3"/>
      <c r="F6" s="3"/>
      <c r="G6" s="3"/>
      <c r="H6" s="3"/>
      <c r="I6" s="3"/>
      <c r="J6" s="3"/>
      <c r="K6" s="3"/>
      <c r="L6" s="3"/>
      <c r="M6" s="3"/>
      <c r="N6" s="3"/>
      <c r="O6" s="3"/>
      <c r="P6" s="3"/>
    </row>
    <row r="7" spans="1:16" x14ac:dyDescent="0.25">
      <c r="B7" s="3"/>
      <c r="C7" s="3"/>
      <c r="D7" s="3"/>
      <c r="E7" s="3"/>
      <c r="F7" s="3"/>
      <c r="G7" s="3"/>
      <c r="H7" s="3"/>
      <c r="I7" s="3"/>
      <c r="J7" s="3"/>
      <c r="K7" s="3"/>
      <c r="L7" s="3"/>
      <c r="M7" s="3"/>
      <c r="N7" s="3"/>
      <c r="O7" s="3"/>
      <c r="P7" s="3"/>
    </row>
    <row r="8" spans="1:16" x14ac:dyDescent="0.25">
      <c r="B8" s="3"/>
      <c r="C8" s="3"/>
      <c r="D8" s="3"/>
      <c r="E8" s="3"/>
      <c r="F8" s="3"/>
      <c r="G8" s="3"/>
      <c r="H8" s="3"/>
      <c r="I8" s="3"/>
      <c r="J8" s="3"/>
      <c r="K8" s="3"/>
      <c r="L8" s="3"/>
      <c r="M8" s="3"/>
      <c r="N8" s="3"/>
      <c r="O8" s="3"/>
      <c r="P8" s="3"/>
    </row>
    <row r="9" spans="1:16" x14ac:dyDescent="0.25">
      <c r="B9" s="3"/>
      <c r="C9" s="3"/>
      <c r="D9" s="3"/>
      <c r="E9" s="3"/>
      <c r="F9" s="3"/>
      <c r="G9" s="3"/>
      <c r="H9" s="3"/>
      <c r="I9" s="3"/>
      <c r="J9" s="3"/>
      <c r="K9" s="3"/>
      <c r="L9" s="3"/>
      <c r="M9" s="3"/>
      <c r="N9" s="3"/>
      <c r="O9" s="3"/>
      <c r="P9" s="3"/>
    </row>
    <row r="10" spans="1:16" x14ac:dyDescent="0.25">
      <c r="B10" s="3"/>
      <c r="C10" s="3"/>
      <c r="D10" s="3"/>
      <c r="E10" s="3"/>
      <c r="F10" s="3"/>
      <c r="G10" s="3"/>
      <c r="H10" s="3"/>
      <c r="I10" s="3"/>
      <c r="J10" s="3"/>
      <c r="K10" s="3"/>
      <c r="L10" s="3"/>
      <c r="M10" s="3"/>
      <c r="N10" s="3"/>
      <c r="O10" s="3"/>
      <c r="P10" s="3"/>
    </row>
    <row r="11" spans="1:16" ht="60.6" x14ac:dyDescent="1">
      <c r="B11" s="4"/>
      <c r="C11" s="4" t="str">
        <f ca="1">MID(CELL("filename",A1),FIND("]",CELL("filename",A1))+1,99)</f>
        <v>Output Calculations</v>
      </c>
      <c r="D11" s="4"/>
      <c r="E11" s="4"/>
      <c r="F11" s="4"/>
      <c r="G11" s="4"/>
      <c r="H11" s="4"/>
      <c r="I11" s="4"/>
      <c r="J11" s="4"/>
      <c r="K11" s="4"/>
      <c r="L11" s="4"/>
      <c r="M11" s="4"/>
      <c r="N11" s="4"/>
      <c r="O11" s="4"/>
      <c r="P11" s="4"/>
    </row>
    <row r="12" spans="1:16" x14ac:dyDescent="0.25">
      <c r="B12" s="3"/>
      <c r="C12" s="3"/>
      <c r="D12" s="3"/>
      <c r="E12" s="3"/>
      <c r="F12" s="3"/>
      <c r="G12" s="3"/>
      <c r="H12" s="3"/>
      <c r="I12" s="3"/>
      <c r="J12" s="3"/>
      <c r="K12" s="3"/>
      <c r="L12" s="3"/>
      <c r="M12" s="3"/>
      <c r="N12" s="3"/>
      <c r="O12" s="3"/>
      <c r="P12" s="3"/>
    </row>
    <row r="13" spans="1:16" x14ac:dyDescent="0.25">
      <c r="B13" s="3"/>
      <c r="C13" s="3"/>
      <c r="D13" s="3"/>
      <c r="E13" s="3"/>
      <c r="F13" s="3"/>
      <c r="G13" s="3"/>
      <c r="H13" s="3"/>
      <c r="I13" s="3"/>
      <c r="J13" s="3"/>
      <c r="K13" s="3"/>
      <c r="L13" s="3"/>
      <c r="M13" s="3"/>
      <c r="N13" s="3"/>
      <c r="O13" s="3"/>
      <c r="P13" s="3"/>
    </row>
    <row r="14" spans="1:16" x14ac:dyDescent="0.25">
      <c r="B14" s="3"/>
      <c r="C14" s="3"/>
      <c r="D14" s="3"/>
      <c r="E14" s="3"/>
      <c r="F14" s="3"/>
      <c r="G14" s="3"/>
      <c r="H14" s="3"/>
      <c r="I14" s="3"/>
      <c r="J14" s="3"/>
      <c r="K14" s="3"/>
      <c r="L14" s="3"/>
      <c r="M14" s="3"/>
      <c r="N14" s="3"/>
      <c r="O14" s="3"/>
      <c r="P14" s="3"/>
    </row>
    <row r="15" spans="1:16" x14ac:dyDescent="0.25">
      <c r="B15" s="3"/>
      <c r="C15" s="3"/>
      <c r="D15" s="3"/>
      <c r="E15" s="3"/>
      <c r="F15" s="3"/>
      <c r="G15" s="3"/>
      <c r="H15" s="3"/>
      <c r="I15" s="3"/>
      <c r="J15" s="3"/>
      <c r="K15" s="3"/>
      <c r="L15" s="3"/>
      <c r="M15" s="3"/>
      <c r="N15" s="3"/>
      <c r="O15" s="3"/>
      <c r="P15" s="3"/>
    </row>
    <row r="16" spans="1:16" x14ac:dyDescent="0.25">
      <c r="B16" s="3"/>
      <c r="C16" s="3"/>
      <c r="D16" s="3"/>
      <c r="E16" s="3"/>
      <c r="F16" s="3"/>
      <c r="G16" s="3"/>
      <c r="H16" s="3"/>
      <c r="I16" s="3"/>
      <c r="J16" s="3"/>
      <c r="K16" s="3"/>
      <c r="L16" s="3"/>
      <c r="M16" s="3"/>
      <c r="N16" s="3"/>
      <c r="O16" s="3"/>
      <c r="P16" s="3"/>
    </row>
    <row r="17" spans="2:16" x14ac:dyDescent="0.25">
      <c r="B17" s="3"/>
      <c r="C17" s="3"/>
      <c r="D17" s="3"/>
      <c r="E17" s="3"/>
      <c r="F17" s="3"/>
      <c r="G17" s="3"/>
      <c r="H17" s="3"/>
      <c r="I17" s="3"/>
      <c r="J17" s="3"/>
      <c r="K17" s="3"/>
      <c r="L17" s="3"/>
      <c r="M17" s="3"/>
      <c r="N17" s="3"/>
      <c r="O17" s="3"/>
      <c r="P17" s="3"/>
    </row>
    <row r="18" spans="2:16" x14ac:dyDescent="0.25">
      <c r="B18" s="3"/>
      <c r="C18" s="3"/>
      <c r="D18" s="3"/>
      <c r="E18" s="3"/>
      <c r="F18" s="3"/>
      <c r="G18" s="3"/>
      <c r="H18" s="3"/>
      <c r="I18" s="3"/>
      <c r="J18" s="3"/>
      <c r="K18" s="3"/>
      <c r="L18" s="3"/>
      <c r="M18" s="3"/>
      <c r="N18" s="3"/>
      <c r="O18" s="3"/>
      <c r="P18" s="3"/>
    </row>
    <row r="19" spans="2:16" x14ac:dyDescent="0.25">
      <c r="B19" s="3"/>
      <c r="C19" s="3"/>
      <c r="D19" s="3"/>
      <c r="E19" s="3"/>
      <c r="F19" s="3"/>
      <c r="G19" s="3"/>
      <c r="H19" s="3"/>
      <c r="I19" s="3"/>
      <c r="J19" s="3"/>
      <c r="K19" s="3"/>
      <c r="L19" s="3"/>
      <c r="M19" s="3"/>
      <c r="N19" s="3"/>
      <c r="O19" s="3"/>
      <c r="P19" s="3"/>
    </row>
    <row r="20" spans="2:16" x14ac:dyDescent="0.25">
      <c r="B20" s="3"/>
      <c r="C20" s="3"/>
      <c r="D20" s="3"/>
      <c r="E20" s="3"/>
      <c r="F20" s="3"/>
      <c r="G20" s="3"/>
      <c r="H20" s="3"/>
      <c r="I20" s="3"/>
      <c r="J20" s="3"/>
      <c r="K20" s="3"/>
      <c r="L20" s="3"/>
      <c r="M20" s="3"/>
      <c r="N20" s="3"/>
      <c r="O20" s="3"/>
      <c r="P20" s="3"/>
    </row>
    <row r="21" spans="2:16" x14ac:dyDescent="0.25">
      <c r="B21" s="3"/>
      <c r="C21" s="3"/>
      <c r="D21" s="3"/>
      <c r="E21" s="3"/>
      <c r="F21" s="3"/>
      <c r="G21" s="3"/>
      <c r="H21" s="3"/>
      <c r="I21" s="3"/>
      <c r="J21" s="3"/>
      <c r="K21" s="3"/>
      <c r="L21" s="3"/>
      <c r="M21" s="3"/>
      <c r="N21" s="3"/>
      <c r="O21" s="3"/>
      <c r="P21" s="3"/>
    </row>
    <row r="22" spans="2:16" x14ac:dyDescent="0.25">
      <c r="B22" s="3"/>
      <c r="C22" s="3"/>
      <c r="D22" s="3"/>
      <c r="E22" s="3"/>
      <c r="F22" s="3"/>
      <c r="G22" s="3"/>
      <c r="H22" s="3"/>
      <c r="I22" s="3"/>
      <c r="J22" s="3"/>
      <c r="K22" s="3"/>
      <c r="L22" s="3"/>
      <c r="M22" s="3"/>
      <c r="N22" s="3"/>
      <c r="O22" s="3"/>
      <c r="P22" s="3"/>
    </row>
    <row r="23" spans="2:16" x14ac:dyDescent="0.25">
      <c r="B23" s="3"/>
      <c r="C23" s="3"/>
      <c r="D23" s="3"/>
      <c r="E23" s="3"/>
      <c r="F23" s="3"/>
      <c r="G23" s="3"/>
      <c r="H23" s="3"/>
      <c r="I23" s="3"/>
      <c r="J23" s="3"/>
      <c r="K23" s="3"/>
      <c r="L23" s="3"/>
      <c r="M23" s="3"/>
      <c r="N23" s="3"/>
      <c r="O23" s="3"/>
      <c r="P23" s="3"/>
    </row>
    <row r="24" spans="2:16" x14ac:dyDescent="0.25">
      <c r="B24" s="3"/>
      <c r="C24" s="3"/>
      <c r="D24" s="3"/>
      <c r="E24" s="3"/>
      <c r="F24" s="3"/>
      <c r="G24" s="3"/>
      <c r="H24" s="3"/>
      <c r="I24" s="3"/>
      <c r="J24" s="3"/>
      <c r="K24" s="3"/>
      <c r="L24" s="3"/>
      <c r="M24" s="3"/>
      <c r="N24" s="3"/>
      <c r="O24" s="3"/>
      <c r="P24" s="3"/>
    </row>
    <row r="25" spans="2:16" x14ac:dyDescent="0.25">
      <c r="B25" s="3"/>
      <c r="C25" s="3"/>
      <c r="D25" s="3"/>
      <c r="E25" s="3"/>
      <c r="F25" s="3"/>
      <c r="G25" s="3"/>
      <c r="H25" s="3"/>
      <c r="I25" s="3"/>
      <c r="J25" s="3"/>
      <c r="K25" s="3"/>
      <c r="L25" s="3"/>
      <c r="M25" s="3"/>
      <c r="N25" s="3"/>
      <c r="O25" s="3"/>
      <c r="P25" s="3"/>
    </row>
    <row r="26" spans="2:16" x14ac:dyDescent="0.25">
      <c r="B26" s="3"/>
      <c r="C26" s="3"/>
      <c r="D26" s="3"/>
      <c r="E26" s="3"/>
      <c r="F26" s="3"/>
      <c r="G26" s="3"/>
      <c r="H26" s="3"/>
      <c r="I26" s="3"/>
      <c r="J26" s="3"/>
      <c r="K26" s="3"/>
      <c r="L26" s="3"/>
      <c r="M26" s="3"/>
      <c r="N26" s="3"/>
      <c r="O26" s="3"/>
      <c r="P26" s="3"/>
    </row>
    <row r="27" spans="2:16" x14ac:dyDescent="0.25">
      <c r="B27" s="3"/>
      <c r="C27" s="3"/>
      <c r="D27" s="3"/>
      <c r="E27" s="3"/>
      <c r="F27" s="3"/>
      <c r="G27" s="3"/>
      <c r="H27" s="3"/>
      <c r="I27" s="3"/>
      <c r="J27" s="3"/>
      <c r="K27" s="3"/>
      <c r="L27" s="3"/>
      <c r="M27" s="3"/>
      <c r="N27" s="3"/>
      <c r="O27" s="3"/>
      <c r="P27" s="3"/>
    </row>
    <row r="28" spans="2:16" x14ac:dyDescent="0.25">
      <c r="B28" s="3"/>
      <c r="C28" s="3"/>
      <c r="D28" s="3"/>
      <c r="E28" s="3"/>
      <c r="F28" s="3"/>
      <c r="G28" s="3"/>
      <c r="H28" s="3"/>
      <c r="I28" s="3"/>
      <c r="J28" s="3"/>
      <c r="K28" s="3"/>
      <c r="L28" s="3"/>
      <c r="M28" s="3"/>
      <c r="N28" s="3"/>
      <c r="O28" s="3"/>
      <c r="P28" s="3"/>
    </row>
    <row r="29" spans="2:16" x14ac:dyDescent="0.25">
      <c r="B29" s="3"/>
      <c r="C29" s="3"/>
      <c r="D29" s="3"/>
      <c r="E29" s="3"/>
      <c r="F29" s="3"/>
      <c r="G29" s="3"/>
      <c r="H29" s="3"/>
      <c r="I29" s="3"/>
      <c r="J29" s="3"/>
      <c r="K29" s="3"/>
      <c r="L29" s="3"/>
      <c r="M29" s="3"/>
      <c r="N29" s="3"/>
      <c r="O29" s="3"/>
      <c r="P29" s="3"/>
    </row>
    <row r="30" spans="2:16" x14ac:dyDescent="0.25">
      <c r="B30" s="3"/>
      <c r="C30" s="3"/>
      <c r="D30" s="3"/>
      <c r="E30" s="3"/>
      <c r="F30" s="3"/>
      <c r="G30" s="3"/>
      <c r="H30" s="3"/>
      <c r="I30" s="3"/>
      <c r="J30" s="3"/>
      <c r="K30" s="3"/>
      <c r="L30" s="3"/>
      <c r="M30" s="3"/>
      <c r="N30" s="3"/>
      <c r="O30" s="3"/>
      <c r="P30" s="3"/>
    </row>
    <row r="31" spans="2:16" x14ac:dyDescent="0.25">
      <c r="B31" s="3"/>
      <c r="C31" s="3"/>
      <c r="D31" s="3"/>
      <c r="E31" s="3"/>
      <c r="F31" s="3"/>
      <c r="G31" s="3"/>
      <c r="H31" s="3"/>
      <c r="I31" s="3"/>
      <c r="J31" s="3"/>
      <c r="K31" s="3"/>
      <c r="L31" s="3"/>
      <c r="M31" s="3"/>
      <c r="N31" s="3"/>
      <c r="O31" s="3"/>
      <c r="P31" s="3"/>
    </row>
    <row r="32" spans="2:16" x14ac:dyDescent="0.25">
      <c r="B32" s="3"/>
      <c r="C32" s="3"/>
      <c r="D32" s="3"/>
      <c r="E32" s="3"/>
      <c r="F32" s="3"/>
      <c r="G32" s="3"/>
      <c r="H32" s="3"/>
      <c r="I32" s="3"/>
      <c r="J32" s="3"/>
      <c r="K32" s="3"/>
      <c r="L32" s="3"/>
      <c r="M32" s="3"/>
      <c r="N32" s="3"/>
      <c r="O32" s="3"/>
      <c r="P32" s="3"/>
    </row>
  </sheetData>
  <pageMargins left="0.39370078740157483" right="0.39370078740157483" top="0.39370078740157483" bottom="0.39370078740157483" header="0.31496062992125984" footer="0.31496062992125984"/>
  <pageSetup paperSize="8" fitToHeight="9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2:AJ434"/>
  <sheetViews>
    <sheetView showGridLines="0" zoomScale="75" zoomScaleNormal="75" zoomScaleSheetLayoutView="30" workbookViewId="0">
      <pane xSplit="6" ySplit="12" topLeftCell="G13" activePane="bottomRight" state="frozen"/>
      <selection pane="topRight"/>
      <selection pane="bottomLeft"/>
      <selection pane="bottomRight"/>
    </sheetView>
  </sheetViews>
  <sheetFormatPr defaultColWidth="9" defaultRowHeight="13.2" outlineLevelRow="1" outlineLevelCol="1" x14ac:dyDescent="0.25"/>
  <cols>
    <col min="1" max="1" width="2.875" style="2" customWidth="1"/>
    <col min="2" max="2" width="3.375" style="2" customWidth="1"/>
    <col min="3" max="3" width="12.25" style="2" customWidth="1"/>
    <col min="4" max="4" width="22.25" style="2" customWidth="1"/>
    <col min="5" max="5" width="19.75" style="2" customWidth="1"/>
    <col min="6" max="6" width="20.625" style="2" customWidth="1"/>
    <col min="7" max="8" width="16.125" style="2" customWidth="1"/>
    <col min="9" max="15" width="14" style="2" customWidth="1"/>
    <col min="16" max="22" width="10.625" style="2" customWidth="1"/>
    <col min="23" max="29" width="10.625" style="2" customWidth="1" outlineLevel="1"/>
    <col min="30" max="30" width="3.875" style="2" customWidth="1"/>
    <col min="31" max="31" width="10.625" style="2" customWidth="1"/>
    <col min="32" max="32" width="3.875" style="2" customWidth="1" outlineLevel="1"/>
    <col min="33" max="33" width="10.625" style="2" customWidth="1" outlineLevel="1"/>
    <col min="34" max="34" width="3.875" style="2" customWidth="1" outlineLevel="1"/>
    <col min="35" max="35" width="10.625" style="2" customWidth="1" outlineLevel="1"/>
    <col min="36" max="36" width="3.875" style="2" customWidth="1"/>
    <col min="37" max="16384" width="9" style="2"/>
  </cols>
  <sheetData>
    <row r="2" spans="2:36"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row>
    <row r="3" spans="2:36"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row>
    <row r="4" spans="2:36" x14ac:dyDescent="0.25">
      <c r="B4" s="5" t="str">
        <f>'Template Cover'!B4</f>
        <v>Sheet:</v>
      </c>
      <c r="C4" s="3"/>
      <c r="D4" s="3"/>
      <c r="E4" s="3"/>
      <c r="F4" s="3"/>
      <c r="G4" s="3" t="str">
        <f ca="1">MID(CELL("filename",$A$1),FIND("]",CELL("filename",$A$1))+1,99)</f>
        <v>FAA</v>
      </c>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spans="2:36"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row>
    <row r="6" spans="2:36"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row>
    <row r="7" spans="2:36"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row>
    <row r="9" spans="2:36" ht="32.25" customHeight="1" x14ac:dyDescent="0.25">
      <c r="C9" s="1320" t="str">
        <f>RN_Switch</f>
        <v>Nominal</v>
      </c>
      <c r="D9" s="1322"/>
      <c r="E9" s="1323"/>
      <c r="F9" s="1306" t="s">
        <v>95</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row>
    <row r="10" spans="2:36" ht="20.399999999999999" customHeight="1" x14ac:dyDescent="0.25">
      <c r="C10" s="1324" t="str">
        <f>Option_Switch</f>
        <v>Base Model</v>
      </c>
      <c r="D10" s="1325"/>
      <c r="E10" s="1326"/>
      <c r="F10" s="1300"/>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row>
    <row r="11" spans="2:36" ht="13.65" customHeight="1" x14ac:dyDescent="0.25">
      <c r="C11" s="1327"/>
      <c r="D11" s="1328"/>
      <c r="E11" s="1329"/>
      <c r="F11" s="1301"/>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row>
    <row r="13" spans="2:36" ht="16.8" x14ac:dyDescent="0.3">
      <c r="B13" s="7" t="s">
        <v>726</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row>
    <row r="14" spans="2:36" x14ac:dyDescent="0.25">
      <c r="B14" s="136"/>
    </row>
    <row r="15" spans="2:36" ht="14.4" x14ac:dyDescent="0.25">
      <c r="B15" s="472"/>
      <c r="C15" s="472" t="s">
        <v>727</v>
      </c>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row>
    <row r="16" spans="2:36" outlineLevel="1" x14ac:dyDescent="0.25"/>
    <row r="17" spans="4:35" outlineLevel="1" x14ac:dyDescent="0.25">
      <c r="D17" s="205" t="s">
        <v>728</v>
      </c>
      <c r="E17" s="659"/>
      <c r="F17" s="660">
        <v>1</v>
      </c>
    </row>
    <row r="18" spans="4:35" outlineLevel="1" x14ac:dyDescent="0.25">
      <c r="D18" s="345" t="str">
        <f>'Line Items'!D2661</f>
        <v>FXD</v>
      </c>
      <c r="E18" s="467"/>
      <c r="F18" s="661" t="s">
        <v>556</v>
      </c>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E18" s="359"/>
      <c r="AG18" s="359"/>
      <c r="AI18" s="359"/>
    </row>
    <row r="19" spans="4:35" outlineLevel="1" x14ac:dyDescent="0.25">
      <c r="D19" s="139" t="str">
        <f>'Line Items'!D2662</f>
        <v>VCRPI</v>
      </c>
      <c r="E19" s="102"/>
      <c r="F19" s="662" t="str">
        <f t="shared" ref="F19:F27" si="0">F18</f>
        <v>£000</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E19" s="285"/>
      <c r="AG19" s="285"/>
      <c r="AI19" s="285"/>
    </row>
    <row r="20" spans="4:35" outlineLevel="1" x14ac:dyDescent="0.25">
      <c r="D20" s="139" t="str">
        <f>'Line Items'!D2663</f>
        <v>VCAWE</v>
      </c>
      <c r="E20" s="102"/>
      <c r="F20" s="662" t="str">
        <f t="shared" si="0"/>
        <v>£000</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E20" s="285"/>
      <c r="AG20" s="285"/>
      <c r="AI20" s="285"/>
    </row>
    <row r="21" spans="4:35" outlineLevel="1" x14ac:dyDescent="0.25">
      <c r="D21" s="139" t="str">
        <f>'Line Items'!D2664</f>
        <v>PRPI</v>
      </c>
      <c r="E21" s="102"/>
      <c r="F21" s="662" t="str">
        <f t="shared" si="0"/>
        <v>£000</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E21" s="285"/>
      <c r="AG21" s="285"/>
      <c r="AI21" s="285"/>
    </row>
    <row r="22" spans="4:35" outlineLevel="1" x14ac:dyDescent="0.25">
      <c r="D22" s="139" t="str">
        <f>'Line Items'!D2665</f>
        <v>ORRPI</v>
      </c>
      <c r="E22" s="102"/>
      <c r="F22" s="662" t="str">
        <f t="shared" si="0"/>
        <v>£000</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E22" s="285"/>
      <c r="AG22" s="285"/>
      <c r="AI22" s="285"/>
    </row>
    <row r="23" spans="4:35" outlineLevel="1" x14ac:dyDescent="0.25">
      <c r="D23" s="139" t="str">
        <f>'Line Items'!D2666</f>
        <v xml:space="preserve">PRRPI </v>
      </c>
      <c r="E23" s="102"/>
      <c r="F23" s="662" t="str">
        <f t="shared" si="0"/>
        <v>£000</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E23" s="285"/>
      <c r="AG23" s="285"/>
      <c r="AI23" s="285"/>
    </row>
    <row r="24" spans="4:35" outlineLevel="1" x14ac:dyDescent="0.25">
      <c r="D24" s="663" t="str">
        <f>'Line Items'!D2667</f>
        <v>PRRPI (GDP) - NOT USED</v>
      </c>
      <c r="E24" s="664"/>
      <c r="F24" s="665" t="str">
        <f t="shared" si="0"/>
        <v>£000</v>
      </c>
      <c r="G24" s="666"/>
      <c r="H24" s="666"/>
      <c r="I24" s="666"/>
      <c r="J24" s="666"/>
      <c r="K24" s="666"/>
      <c r="L24" s="666"/>
      <c r="M24" s="666"/>
      <c r="N24" s="666"/>
      <c r="O24" s="666"/>
      <c r="P24" s="666"/>
      <c r="Q24" s="666"/>
      <c r="R24" s="666"/>
      <c r="S24" s="666"/>
      <c r="T24" s="666"/>
      <c r="U24" s="666"/>
      <c r="V24" s="666"/>
      <c r="W24" s="666"/>
      <c r="X24" s="666"/>
      <c r="Y24" s="666"/>
      <c r="Z24" s="666"/>
      <c r="AA24" s="666"/>
      <c r="AB24" s="666"/>
      <c r="AC24" s="667"/>
      <c r="AE24" s="668"/>
      <c r="AG24" s="668"/>
      <c r="AI24" s="668"/>
    </row>
    <row r="25" spans="4:35" outlineLevel="1" x14ac:dyDescent="0.25">
      <c r="D25" s="663" t="str">
        <f>'Line Items'!D2668</f>
        <v>PRRPI (CLE) - NOT USED</v>
      </c>
      <c r="E25" s="664"/>
      <c r="F25" s="665" t="str">
        <f t="shared" si="0"/>
        <v>£000</v>
      </c>
      <c r="G25" s="666"/>
      <c r="H25" s="666"/>
      <c r="I25" s="666"/>
      <c r="J25" s="666"/>
      <c r="K25" s="666"/>
      <c r="L25" s="666"/>
      <c r="M25" s="666"/>
      <c r="N25" s="666"/>
      <c r="O25" s="666"/>
      <c r="P25" s="666"/>
      <c r="Q25" s="666"/>
      <c r="R25" s="666"/>
      <c r="S25" s="666"/>
      <c r="T25" s="666"/>
      <c r="U25" s="666"/>
      <c r="V25" s="666"/>
      <c r="W25" s="666"/>
      <c r="X25" s="666"/>
      <c r="Y25" s="666"/>
      <c r="Z25" s="666"/>
      <c r="AA25" s="666"/>
      <c r="AB25" s="666"/>
      <c r="AC25" s="667"/>
      <c r="AE25" s="668"/>
      <c r="AG25" s="668"/>
      <c r="AI25" s="668"/>
    </row>
    <row r="26" spans="4:35" outlineLevel="1" x14ac:dyDescent="0.25">
      <c r="D26" s="663" t="str">
        <f>'Line Items'!D2669</f>
        <v>PRRPI (REM) - NOT USED</v>
      </c>
      <c r="E26" s="664"/>
      <c r="F26" s="665" t="str">
        <f t="shared" si="0"/>
        <v>£000</v>
      </c>
      <c r="G26" s="666"/>
      <c r="H26" s="666"/>
      <c r="I26" s="666"/>
      <c r="J26" s="666"/>
      <c r="K26" s="666"/>
      <c r="L26" s="666"/>
      <c r="M26" s="666"/>
      <c r="N26" s="666"/>
      <c r="O26" s="666"/>
      <c r="P26" s="666"/>
      <c r="Q26" s="666"/>
      <c r="R26" s="666"/>
      <c r="S26" s="666"/>
      <c r="T26" s="666"/>
      <c r="U26" s="666"/>
      <c r="V26" s="666"/>
      <c r="W26" s="666"/>
      <c r="X26" s="666"/>
      <c r="Y26" s="666"/>
      <c r="Z26" s="666"/>
      <c r="AA26" s="666"/>
      <c r="AB26" s="666"/>
      <c r="AC26" s="667"/>
      <c r="AE26" s="668"/>
      <c r="AG26" s="668"/>
      <c r="AI26" s="668"/>
    </row>
    <row r="27" spans="4:35" s="199" customFormat="1" outlineLevel="1" x14ac:dyDescent="0.25">
      <c r="D27" s="669" t="str">
        <f>'Line Items'!D2670</f>
        <v>ARPI - NOT USED</v>
      </c>
      <c r="E27" s="670"/>
      <c r="F27" s="671" t="str">
        <f t="shared" si="0"/>
        <v>£000</v>
      </c>
      <c r="G27" s="672"/>
      <c r="H27" s="672"/>
      <c r="I27" s="672"/>
      <c r="J27" s="672"/>
      <c r="K27" s="672"/>
      <c r="L27" s="672"/>
      <c r="M27" s="672"/>
      <c r="N27" s="672"/>
      <c r="O27" s="672"/>
      <c r="P27" s="672"/>
      <c r="Q27" s="672"/>
      <c r="R27" s="672"/>
      <c r="S27" s="672"/>
      <c r="T27" s="672"/>
      <c r="U27" s="672"/>
      <c r="V27" s="672"/>
      <c r="W27" s="672"/>
      <c r="X27" s="672"/>
      <c r="Y27" s="672"/>
      <c r="Z27" s="672"/>
      <c r="AA27" s="672"/>
      <c r="AB27" s="672"/>
      <c r="AC27" s="673"/>
      <c r="AD27" s="2"/>
      <c r="AE27" s="674"/>
      <c r="AF27" s="2"/>
      <c r="AG27" s="674"/>
      <c r="AH27" s="2"/>
      <c r="AI27" s="674"/>
    </row>
    <row r="28" spans="4:35" outlineLevel="1" x14ac:dyDescent="0.25"/>
    <row r="29" spans="4:35" outlineLevel="1" x14ac:dyDescent="0.25">
      <c r="D29" s="292" t="s">
        <v>729</v>
      </c>
      <c r="E29" s="636"/>
      <c r="F29" s="675" t="str">
        <f>F27</f>
        <v>£000</v>
      </c>
      <c r="G29" s="676">
        <f t="shared" ref="G29:AC29" si="1">SUM(G18:G27)</f>
        <v>0</v>
      </c>
      <c r="H29" s="637">
        <f t="shared" si="1"/>
        <v>0</v>
      </c>
      <c r="I29" s="637">
        <f t="shared" si="1"/>
        <v>0</v>
      </c>
      <c r="J29" s="637">
        <f t="shared" si="1"/>
        <v>0</v>
      </c>
      <c r="K29" s="637">
        <f t="shared" si="1"/>
        <v>0</v>
      </c>
      <c r="L29" s="637">
        <f t="shared" si="1"/>
        <v>0</v>
      </c>
      <c r="M29" s="637">
        <f t="shared" si="1"/>
        <v>0</v>
      </c>
      <c r="N29" s="637">
        <f t="shared" si="1"/>
        <v>0</v>
      </c>
      <c r="O29" s="637">
        <f t="shared" si="1"/>
        <v>0</v>
      </c>
      <c r="P29" s="637">
        <f t="shared" si="1"/>
        <v>0</v>
      </c>
      <c r="Q29" s="637">
        <f t="shared" si="1"/>
        <v>0</v>
      </c>
      <c r="R29" s="637">
        <f t="shared" si="1"/>
        <v>0</v>
      </c>
      <c r="S29" s="637">
        <f t="shared" si="1"/>
        <v>0</v>
      </c>
      <c r="T29" s="637">
        <f t="shared" si="1"/>
        <v>0</v>
      </c>
      <c r="U29" s="637">
        <f t="shared" si="1"/>
        <v>0</v>
      </c>
      <c r="V29" s="637">
        <f t="shared" si="1"/>
        <v>0</v>
      </c>
      <c r="W29" s="637">
        <f t="shared" si="1"/>
        <v>0</v>
      </c>
      <c r="X29" s="637">
        <f t="shared" si="1"/>
        <v>0</v>
      </c>
      <c r="Y29" s="637">
        <f t="shared" si="1"/>
        <v>0</v>
      </c>
      <c r="Z29" s="637">
        <f t="shared" si="1"/>
        <v>0</v>
      </c>
      <c r="AA29" s="637">
        <f t="shared" si="1"/>
        <v>0</v>
      </c>
      <c r="AB29" s="637">
        <f t="shared" si="1"/>
        <v>0</v>
      </c>
      <c r="AC29" s="298">
        <f t="shared" si="1"/>
        <v>0</v>
      </c>
      <c r="AE29" s="299">
        <f>SUM(AE18:AE27)</f>
        <v>0</v>
      </c>
      <c r="AG29" s="299">
        <f>SUM(AG18:AG27)</f>
        <v>0</v>
      </c>
      <c r="AI29" s="299">
        <f>SUM(AI18:AI27)</f>
        <v>0</v>
      </c>
    </row>
    <row r="30" spans="4:35" outlineLevel="1" x14ac:dyDescent="0.25">
      <c r="D30" s="174"/>
      <c r="E30" s="174"/>
      <c r="F30" s="662"/>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E30" s="513"/>
      <c r="AG30" s="513"/>
      <c r="AI30" s="513"/>
    </row>
    <row r="31" spans="4:35" outlineLevel="1" x14ac:dyDescent="0.25">
      <c r="D31" s="102" t="s">
        <v>1297</v>
      </c>
      <c r="E31" s="174"/>
      <c r="F31" s="662"/>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E31" s="513"/>
      <c r="AG31" s="513"/>
      <c r="AI31" s="513"/>
    </row>
    <row r="33" spans="2:36" ht="14.4" x14ac:dyDescent="0.25">
      <c r="B33" s="472"/>
      <c r="C33" s="472" t="s">
        <v>730</v>
      </c>
      <c r="D33" s="472"/>
      <c r="E33" s="472"/>
      <c r="F33" s="472"/>
      <c r="G33" s="472"/>
      <c r="H33" s="472"/>
      <c r="I33" s="472"/>
      <c r="J33" s="472"/>
      <c r="K33" s="472"/>
      <c r="L33" s="472"/>
      <c r="M33" s="472"/>
      <c r="N33" s="472"/>
      <c r="O33" s="472"/>
      <c r="P33" s="472"/>
      <c r="Q33" s="472"/>
      <c r="R33" s="472"/>
      <c r="S33" s="472"/>
      <c r="T33" s="472"/>
      <c r="U33" s="472"/>
      <c r="V33" s="472"/>
      <c r="W33" s="472"/>
      <c r="X33" s="472"/>
      <c r="Y33" s="472"/>
      <c r="Z33" s="472"/>
      <c r="AA33" s="472"/>
      <c r="AB33" s="472"/>
      <c r="AC33" s="472"/>
      <c r="AD33" s="472"/>
      <c r="AE33" s="472"/>
      <c r="AF33" s="472"/>
      <c r="AG33" s="472"/>
      <c r="AH33" s="472"/>
      <c r="AI33" s="1108"/>
      <c r="AJ33" s="472"/>
    </row>
    <row r="34" spans="2:36" outlineLevel="1" x14ac:dyDescent="0.25">
      <c r="L34" s="103"/>
      <c r="M34" s="103"/>
    </row>
    <row r="35" spans="2:36" ht="39" customHeight="1" outlineLevel="1" x14ac:dyDescent="0.25">
      <c r="D35" s="677" t="s">
        <v>731</v>
      </c>
      <c r="E35" s="677" t="s">
        <v>732</v>
      </c>
      <c r="F35" s="678" t="s">
        <v>469</v>
      </c>
      <c r="G35" s="679" t="str">
        <f>D18</f>
        <v>FXD</v>
      </c>
      <c r="H35" s="679" t="str">
        <f>D19</f>
        <v>VCRPI</v>
      </c>
      <c r="I35" s="679" t="str">
        <f>D20</f>
        <v>VCAWE</v>
      </c>
      <c r="J35" s="679" t="str">
        <f>D21</f>
        <v>PRPI</v>
      </c>
      <c r="K35" s="679" t="str">
        <f>D22</f>
        <v>ORRPI</v>
      </c>
      <c r="L35" s="679" t="str">
        <f>D23</f>
        <v xml:space="preserve">PRRPI </v>
      </c>
      <c r="M35" s="680" t="str">
        <f>D24</f>
        <v>PRRPI (GDP) - NOT USED</v>
      </c>
      <c r="N35" s="680" t="str">
        <f>D25</f>
        <v>PRRPI (CLE) - NOT USED</v>
      </c>
      <c r="O35" s="1217" t="str">
        <f>D26</f>
        <v>PRRPI (REM) - NOT USED</v>
      </c>
      <c r="P35" s="1206" t="str">
        <f>D27</f>
        <v>ARPI - NOT USED</v>
      </c>
    </row>
    <row r="36" spans="2:36" outlineLevel="1" x14ac:dyDescent="0.25">
      <c r="C36" s="681" t="str">
        <f>IF('Line Items'!E2674="","",'Line Items'!E2674)</f>
        <v>Year 1 (part)</v>
      </c>
      <c r="D36" s="682">
        <f>IF($C36="","", IF($C35 = $AG$9, E35 + 1, INDEX(Timeline!$I$32:$AI$32,,MATCH($C36,Timeline!$I$29:$AI$29,0) ) ) )</f>
        <v>43695</v>
      </c>
      <c r="E36" s="683">
        <f>IF($C36="","",INDEX(Timeline!$I$31:$AI$31,,MATCH($C36,Timeline!$I$29:$AI$29,0)))</f>
        <v>43921</v>
      </c>
      <c r="F36" s="684" t="str">
        <f>'Line Items'!D2674</f>
        <v>Year 1</v>
      </c>
      <c r="G36" s="685">
        <f>IF($C36="","",INDEX($G$18:$AI$27,MATCH(G$35,$D$18:$D$27,0),MATCH($C36,$G$9:$AI$9,0)) - IF($C35=$AG$9, G35,0))</f>
        <v>0</v>
      </c>
      <c r="H36" s="685">
        <f t="shared" ref="H36:H57" si="2">IF($C36="","",INDEX($G$18:$AI$27,MATCH(H$35,$D$18:$D$27,0),MATCH($C36,$G$9:$AI$9,0)) - IF($C35=$AG$9, H35,0))</f>
        <v>0</v>
      </c>
      <c r="I36" s="685">
        <f t="shared" ref="I36:I57" si="3">IF($C36="","",INDEX($G$18:$AI$27,MATCH(I$35,$D$18:$D$27,0),MATCH($C36,$G$9:$AI$9,0)) - IF($C35=$AG$9, I35,0))</f>
        <v>0</v>
      </c>
      <c r="J36" s="685">
        <f t="shared" ref="J36:J57" si="4">IF($C36="","",INDEX($G$18:$AI$27,MATCH(J$35,$D$18:$D$27,0),MATCH($C36,$G$9:$AI$9,0)) - IF($C35=$AG$9, J35,0))</f>
        <v>0</v>
      </c>
      <c r="K36" s="685">
        <f t="shared" ref="K36:K57" si="5">IF($C36="","",INDEX($G$18:$AI$27,MATCH(K$35,$D$18:$D$27,0),MATCH($C36,$G$9:$AI$9,0)) - IF($C35=$AG$9, K35,0))</f>
        <v>0</v>
      </c>
      <c r="L36" s="685">
        <f t="shared" ref="L36:L57" si="6">IF($C36="","",INDEX($G$18:$AI$27,MATCH(L$35,$D$18:$D$27,0),MATCH($C36,$G$9:$AI$9,0)) - IF($C35=$AG$9, L35,0))</f>
        <v>0</v>
      </c>
      <c r="M36" s="686">
        <f t="shared" ref="M36:M57" si="7">IF($C36="","",INDEX($G$18:$AI$27,MATCH(M$35,$D$18:$D$27,0),MATCH($C36,$G$9:$AI$9,0)) - IF($C35=$AG$9, M35,0))</f>
        <v>0</v>
      </c>
      <c r="N36" s="686">
        <f t="shared" ref="N36:N57" si="8">IF($C36="","",INDEX($G$18:$AI$27,MATCH(N$35,$D$18:$D$27,0),MATCH($C36,$G$9:$AI$9,0)) - IF($C35=$AG$9, N35,0))</f>
        <v>0</v>
      </c>
      <c r="O36" s="1216">
        <f t="shared" ref="O36:O57" si="9">IF($C36="","",INDEX($G$18:$AI$27,MATCH(O$35,$D$18:$D$27,0),MATCH($C36,$G$9:$AI$9,0)) - IF($C35=$AG$9, O35,0))</f>
        <v>0</v>
      </c>
      <c r="P36" s="1207">
        <f t="shared" ref="P36:P57" si="10">IF($C36="","",INDEX($G$18:$AI$27,MATCH(P$35,$D$18:$D$27,0),MATCH($C36,$G$9:$AI$9,0)) - IF($C35=$AG$9, P35,0))</f>
        <v>0</v>
      </c>
    </row>
    <row r="37" spans="2:36" outlineLevel="1" x14ac:dyDescent="0.25">
      <c r="C37" s="681" t="str">
        <f>IF('Line Items'!E2675="","",'Line Items'!E2675)</f>
        <v>Year 2</v>
      </c>
      <c r="D37" s="687">
        <f>IF($C37="","", IF($C36 = $AG$9, E36 + 1, INDEX(Timeline!$I$32:$AI$32,,MATCH($C37,Timeline!$I$29:$AI$29,0) ) ) )</f>
        <v>43922</v>
      </c>
      <c r="E37" s="688">
        <f>IF($C37="","",INDEX(Timeline!$I$31:$AI$31,,MATCH($C37,Timeline!$I$29:$AI$29,0)))</f>
        <v>44286</v>
      </c>
      <c r="F37" s="689" t="str">
        <f>'Line Items'!D2675</f>
        <v>Year 2</v>
      </c>
      <c r="G37" s="690">
        <f t="shared" ref="G37:G57" si="11">IF($C37="","",INDEX($G$18:$AI$27,MATCH(G$35,$D$18:$D$27,0),MATCH($C37,$G$9:$AI$9,0)) - IF($C36=$AG$9, G36,0))</f>
        <v>0</v>
      </c>
      <c r="H37" s="690">
        <f t="shared" si="2"/>
        <v>0</v>
      </c>
      <c r="I37" s="690">
        <f t="shared" si="3"/>
        <v>0</v>
      </c>
      <c r="J37" s="690">
        <f t="shared" si="4"/>
        <v>0</v>
      </c>
      <c r="K37" s="690">
        <f t="shared" si="5"/>
        <v>0</v>
      </c>
      <c r="L37" s="690">
        <f t="shared" si="6"/>
        <v>0</v>
      </c>
      <c r="M37" s="691">
        <f t="shared" si="7"/>
        <v>0</v>
      </c>
      <c r="N37" s="691">
        <f t="shared" si="8"/>
        <v>0</v>
      </c>
      <c r="O37" s="1209">
        <f t="shared" si="9"/>
        <v>0</v>
      </c>
      <c r="P37" s="1208">
        <f t="shared" si="10"/>
        <v>0</v>
      </c>
    </row>
    <row r="38" spans="2:36" outlineLevel="1" x14ac:dyDescent="0.25">
      <c r="C38" s="681" t="str">
        <f>IF('Line Items'!E2676="","",'Line Items'!E2676)</f>
        <v>Year 3</v>
      </c>
      <c r="D38" s="687">
        <f>IF($C38="","", IF($C37 = $AG$9, E37 + 1, INDEX(Timeline!$I$32:$AI$32,,MATCH($C38,Timeline!$I$29:$AI$29,0) ) ) )</f>
        <v>44287</v>
      </c>
      <c r="E38" s="688">
        <f>IF($C38="","",INDEX(Timeline!$I$31:$AI$31,,MATCH($C38,Timeline!$I$29:$AI$29,0)))</f>
        <v>44651</v>
      </c>
      <c r="F38" s="689" t="str">
        <f>'Line Items'!D2676</f>
        <v>Year 3</v>
      </c>
      <c r="G38" s="690">
        <f t="shared" si="11"/>
        <v>0</v>
      </c>
      <c r="H38" s="690">
        <f t="shared" si="2"/>
        <v>0</v>
      </c>
      <c r="I38" s="690">
        <f t="shared" si="3"/>
        <v>0</v>
      </c>
      <c r="J38" s="690">
        <f t="shared" si="4"/>
        <v>0</v>
      </c>
      <c r="K38" s="690">
        <f t="shared" si="5"/>
        <v>0</v>
      </c>
      <c r="L38" s="690">
        <f t="shared" si="6"/>
        <v>0</v>
      </c>
      <c r="M38" s="691">
        <f t="shared" si="7"/>
        <v>0</v>
      </c>
      <c r="N38" s="691">
        <f t="shared" si="8"/>
        <v>0</v>
      </c>
      <c r="O38" s="1209">
        <f t="shared" si="9"/>
        <v>0</v>
      </c>
      <c r="P38" s="1208">
        <f t="shared" si="10"/>
        <v>0</v>
      </c>
    </row>
    <row r="39" spans="2:36" outlineLevel="1" x14ac:dyDescent="0.25">
      <c r="C39" s="681" t="str">
        <f>IF('Line Items'!E2677="","",'Line Items'!E2677)</f>
        <v>Year 4</v>
      </c>
      <c r="D39" s="687">
        <f>IF($C39="","", IF($C38 = $AG$9, E38 + 1, INDEX(Timeline!$I$32:$AI$32,,MATCH($C39,Timeline!$I$29:$AI$29,0) ) ) )</f>
        <v>44652</v>
      </c>
      <c r="E39" s="688">
        <f>IF($C39="","",INDEX(Timeline!$I$31:$AI$31,,MATCH($C39,Timeline!$I$29:$AI$29,0)))</f>
        <v>45016</v>
      </c>
      <c r="F39" s="689" t="str">
        <f>'Line Items'!D2677</f>
        <v>Year 4</v>
      </c>
      <c r="G39" s="690">
        <f t="shared" si="11"/>
        <v>0</v>
      </c>
      <c r="H39" s="690">
        <f t="shared" si="2"/>
        <v>0</v>
      </c>
      <c r="I39" s="690">
        <f t="shared" si="3"/>
        <v>0</v>
      </c>
      <c r="J39" s="690">
        <f t="shared" si="4"/>
        <v>0</v>
      </c>
      <c r="K39" s="690">
        <f t="shared" si="5"/>
        <v>0</v>
      </c>
      <c r="L39" s="690">
        <f t="shared" si="6"/>
        <v>0</v>
      </c>
      <c r="M39" s="691">
        <f t="shared" si="7"/>
        <v>0</v>
      </c>
      <c r="N39" s="691">
        <f t="shared" si="8"/>
        <v>0</v>
      </c>
      <c r="O39" s="1209">
        <f t="shared" si="9"/>
        <v>0</v>
      </c>
      <c r="P39" s="1208">
        <f t="shared" si="10"/>
        <v>0</v>
      </c>
    </row>
    <row r="40" spans="2:36" outlineLevel="1" x14ac:dyDescent="0.25">
      <c r="C40" s="681" t="str">
        <f>IF('Line Items'!E2678="","",'Line Items'!E2678)</f>
        <v>Year 5</v>
      </c>
      <c r="D40" s="687">
        <f>IF($C40="","", IF($C39 = $AG$9, E39 + 1, INDEX(Timeline!$I$32:$AI$32,,MATCH($C40,Timeline!$I$29:$AI$29,0) ) ) )</f>
        <v>45017</v>
      </c>
      <c r="E40" s="688">
        <f>IF($C40="","",INDEX(Timeline!$I$31:$AI$31,,MATCH($C40,Timeline!$I$29:$AI$29,0)))</f>
        <v>45382</v>
      </c>
      <c r="F40" s="689" t="str">
        <f>'Line Items'!D2678</f>
        <v>Year 5</v>
      </c>
      <c r="G40" s="690">
        <f t="shared" si="11"/>
        <v>0</v>
      </c>
      <c r="H40" s="690">
        <f t="shared" si="2"/>
        <v>0</v>
      </c>
      <c r="I40" s="690">
        <f t="shared" si="3"/>
        <v>0</v>
      </c>
      <c r="J40" s="690">
        <f t="shared" si="4"/>
        <v>0</v>
      </c>
      <c r="K40" s="690">
        <f t="shared" si="5"/>
        <v>0</v>
      </c>
      <c r="L40" s="690">
        <f t="shared" si="6"/>
        <v>0</v>
      </c>
      <c r="M40" s="691">
        <f t="shared" si="7"/>
        <v>0</v>
      </c>
      <c r="N40" s="691">
        <f t="shared" si="8"/>
        <v>0</v>
      </c>
      <c r="O40" s="1209">
        <f t="shared" si="9"/>
        <v>0</v>
      </c>
      <c r="P40" s="1208">
        <f t="shared" si="10"/>
        <v>0</v>
      </c>
    </row>
    <row r="41" spans="2:36" outlineLevel="1" x14ac:dyDescent="0.25">
      <c r="C41" s="681" t="str">
        <f>IF('Line Items'!E2679="","",'Line Items'!E2679)</f>
        <v>Year 6</v>
      </c>
      <c r="D41" s="687">
        <f>IF($C41="","", IF($C40 = $AG$9, E40 + 1, INDEX(Timeline!$I$32:$AI$32,,MATCH($C41,Timeline!$I$29:$AI$29,0) ) ) )</f>
        <v>45383</v>
      </c>
      <c r="E41" s="688">
        <f>IF($C41="","",INDEX(Timeline!$I$31:$AI$31,,MATCH($C41,Timeline!$I$29:$AI$29,0)))</f>
        <v>45747</v>
      </c>
      <c r="F41" s="689" t="str">
        <f>'Line Items'!D2679</f>
        <v>Year 6</v>
      </c>
      <c r="G41" s="690">
        <f t="shared" si="11"/>
        <v>0</v>
      </c>
      <c r="H41" s="690">
        <f t="shared" si="2"/>
        <v>0</v>
      </c>
      <c r="I41" s="690">
        <f t="shared" si="3"/>
        <v>0</v>
      </c>
      <c r="J41" s="690">
        <f t="shared" si="4"/>
        <v>0</v>
      </c>
      <c r="K41" s="690">
        <f t="shared" si="5"/>
        <v>0</v>
      </c>
      <c r="L41" s="690">
        <f t="shared" si="6"/>
        <v>0</v>
      </c>
      <c r="M41" s="691">
        <f t="shared" si="7"/>
        <v>0</v>
      </c>
      <c r="N41" s="691">
        <f t="shared" si="8"/>
        <v>0</v>
      </c>
      <c r="O41" s="1209">
        <f t="shared" si="9"/>
        <v>0</v>
      </c>
      <c r="P41" s="1208">
        <f t="shared" si="10"/>
        <v>0</v>
      </c>
    </row>
    <row r="42" spans="2:36" outlineLevel="1" x14ac:dyDescent="0.25">
      <c r="C42" s="681" t="str">
        <f>IF('Line Items'!E2680="","",'Line Items'!E2680)</f>
        <v>Year 7</v>
      </c>
      <c r="D42" s="687">
        <f>IF($C42="","", IF($C41 = $AG$9, E41 + 1, INDEX(Timeline!$I$32:$AI$32,,MATCH($C42,Timeline!$I$29:$AI$29,0) ) ) )</f>
        <v>45748</v>
      </c>
      <c r="E42" s="688">
        <f>IF($C42="","",INDEX(Timeline!$I$31:$AI$31,,MATCH($C42,Timeline!$I$29:$AI$29,0)))</f>
        <v>46112</v>
      </c>
      <c r="F42" s="689" t="str">
        <f>'Line Items'!D2680</f>
        <v>Year 7</v>
      </c>
      <c r="G42" s="690">
        <f t="shared" si="11"/>
        <v>0</v>
      </c>
      <c r="H42" s="690">
        <f t="shared" si="2"/>
        <v>0</v>
      </c>
      <c r="I42" s="690">
        <f t="shared" si="3"/>
        <v>0</v>
      </c>
      <c r="J42" s="690">
        <f t="shared" si="4"/>
        <v>0</v>
      </c>
      <c r="K42" s="690">
        <f t="shared" si="5"/>
        <v>0</v>
      </c>
      <c r="L42" s="690">
        <f t="shared" si="6"/>
        <v>0</v>
      </c>
      <c r="M42" s="691">
        <f t="shared" si="7"/>
        <v>0</v>
      </c>
      <c r="N42" s="691">
        <f t="shared" si="8"/>
        <v>0</v>
      </c>
      <c r="O42" s="1209">
        <f t="shared" si="9"/>
        <v>0</v>
      </c>
      <c r="P42" s="1208">
        <f t="shared" si="10"/>
        <v>0</v>
      </c>
    </row>
    <row r="43" spans="2:36" outlineLevel="1" x14ac:dyDescent="0.25">
      <c r="C43" s="681" t="str">
        <f>IF('Line Items'!E2681="","",'Line Items'!E2681)</f>
        <v>Year 8</v>
      </c>
      <c r="D43" s="687">
        <f>IF($C43="","", IF($C42 = $AG$9, E42 + 1, INDEX(Timeline!$I$32:$AI$32,,MATCH($C43,Timeline!$I$29:$AI$29,0) ) ) )</f>
        <v>46113</v>
      </c>
      <c r="E43" s="688">
        <f>IF($C43="","",INDEX(Timeline!$I$31:$AI$31,,MATCH($C43,Timeline!$I$29:$AI$29,0)))</f>
        <v>46477</v>
      </c>
      <c r="F43" s="689" t="str">
        <f>'Line Items'!D2681</f>
        <v>Year 8</v>
      </c>
      <c r="G43" s="690">
        <f t="shared" si="11"/>
        <v>0</v>
      </c>
      <c r="H43" s="690">
        <f t="shared" si="2"/>
        <v>0</v>
      </c>
      <c r="I43" s="690">
        <f t="shared" si="3"/>
        <v>0</v>
      </c>
      <c r="J43" s="690">
        <f t="shared" si="4"/>
        <v>0</v>
      </c>
      <c r="K43" s="690">
        <f t="shared" si="5"/>
        <v>0</v>
      </c>
      <c r="L43" s="690">
        <f t="shared" si="6"/>
        <v>0</v>
      </c>
      <c r="M43" s="691">
        <f t="shared" si="7"/>
        <v>0</v>
      </c>
      <c r="N43" s="691">
        <f t="shared" si="8"/>
        <v>0</v>
      </c>
      <c r="O43" s="1209">
        <f t="shared" si="9"/>
        <v>0</v>
      </c>
      <c r="P43" s="1208">
        <f t="shared" si="10"/>
        <v>0</v>
      </c>
    </row>
    <row r="44" spans="2:36" outlineLevel="1" x14ac:dyDescent="0.25">
      <c r="C44" s="681" t="str">
        <f>IF('Line Items'!E2682="","",'Line Items'!E2682)</f>
        <v>Year 9 (part)</v>
      </c>
      <c r="D44" s="687">
        <f>IF($C44="","", IF($C43 = $AG$9, E43 + 1, INDEX(Timeline!$I$32:$AI$32,,MATCH($C44,Timeline!$I$29:$AI$29,0) ) ) )</f>
        <v>46478</v>
      </c>
      <c r="E44" s="688">
        <f>IF($C44="","",INDEX(Timeline!$I$31:$AI$31,,MATCH($C44,Timeline!$I$29:$AI$29,0)))</f>
        <v>46620</v>
      </c>
      <c r="F44" s="692" t="str">
        <f>'Line Items'!D2682</f>
        <v>Year 9 (core)</v>
      </c>
      <c r="G44" s="690">
        <f t="shared" si="11"/>
        <v>0</v>
      </c>
      <c r="H44" s="690">
        <f t="shared" si="2"/>
        <v>0</v>
      </c>
      <c r="I44" s="690">
        <f t="shared" si="3"/>
        <v>0</v>
      </c>
      <c r="J44" s="690">
        <f t="shared" si="4"/>
        <v>0</v>
      </c>
      <c r="K44" s="690">
        <f t="shared" si="5"/>
        <v>0</v>
      </c>
      <c r="L44" s="690">
        <f t="shared" si="6"/>
        <v>0</v>
      </c>
      <c r="M44" s="691">
        <f t="shared" si="7"/>
        <v>0</v>
      </c>
      <c r="N44" s="691">
        <f t="shared" si="8"/>
        <v>0</v>
      </c>
      <c r="O44" s="1209">
        <f t="shared" si="9"/>
        <v>0</v>
      </c>
      <c r="P44" s="1208">
        <f t="shared" si="10"/>
        <v>0</v>
      </c>
    </row>
    <row r="45" spans="2:36" outlineLevel="1" x14ac:dyDescent="0.25">
      <c r="C45" s="681" t="str">
        <f>IF('Line Items'!E2683="","",'Line Items'!E2683)</f>
        <v>Year 9</v>
      </c>
      <c r="D45" s="687">
        <f>IF($C45="","", IF($C44 = $AG$9, E44 + 1, INDEX(Timeline!$I$32:$AI$32,,MATCH($C45,Timeline!$I$29:$AI$29,0) ) ) )</f>
        <v>46621</v>
      </c>
      <c r="E45" s="688">
        <f>IF($C45="","",INDEX(Timeline!$I$31:$AI$31,,MATCH($C45,Timeline!$I$29:$AI$29,0)))</f>
        <v>46843</v>
      </c>
      <c r="F45" s="692" t="str">
        <f>'Line Items'!D2683</f>
        <v>Year 9 (extension)</v>
      </c>
      <c r="G45" s="690">
        <f t="shared" si="11"/>
        <v>0</v>
      </c>
      <c r="H45" s="690">
        <f t="shared" si="2"/>
        <v>0</v>
      </c>
      <c r="I45" s="690">
        <f t="shared" si="3"/>
        <v>0</v>
      </c>
      <c r="J45" s="690">
        <f t="shared" si="4"/>
        <v>0</v>
      </c>
      <c r="K45" s="690">
        <f t="shared" si="5"/>
        <v>0</v>
      </c>
      <c r="L45" s="690">
        <f t="shared" si="6"/>
        <v>0</v>
      </c>
      <c r="M45" s="691">
        <f t="shared" si="7"/>
        <v>0</v>
      </c>
      <c r="N45" s="691">
        <f t="shared" si="8"/>
        <v>0</v>
      </c>
      <c r="O45" s="1209">
        <f t="shared" si="9"/>
        <v>0</v>
      </c>
      <c r="P45" s="1208">
        <f t="shared" si="10"/>
        <v>0</v>
      </c>
    </row>
    <row r="46" spans="2:36" outlineLevel="1" x14ac:dyDescent="0.25">
      <c r="C46" s="681" t="str">
        <f>IF('Line Items'!E2684="","",'Line Items'!E2684)</f>
        <v>Year 10</v>
      </c>
      <c r="D46" s="687">
        <f>IF($C46="","", IF($C45 = $AG$9, E45 + 1, INDEX(Timeline!$I$32:$AI$32,,MATCH($C46,Timeline!$I$29:$AI$29,0) ) ) )</f>
        <v>46844</v>
      </c>
      <c r="E46" s="688">
        <f>IF($C46="","",INDEX(Timeline!$I$31:$AI$31,,MATCH($C46,Timeline!$I$29:$AI$29,0)))</f>
        <v>47208</v>
      </c>
      <c r="F46" s="689" t="str">
        <f>'Line Items'!D2684</f>
        <v>Year 10 (extension)</v>
      </c>
      <c r="G46" s="690">
        <f t="shared" si="11"/>
        <v>0</v>
      </c>
      <c r="H46" s="690">
        <f t="shared" si="2"/>
        <v>0</v>
      </c>
      <c r="I46" s="690">
        <f t="shared" si="3"/>
        <v>0</v>
      </c>
      <c r="J46" s="690">
        <f t="shared" si="4"/>
        <v>0</v>
      </c>
      <c r="K46" s="690">
        <f t="shared" si="5"/>
        <v>0</v>
      </c>
      <c r="L46" s="690">
        <f t="shared" si="6"/>
        <v>0</v>
      </c>
      <c r="M46" s="691">
        <f t="shared" si="7"/>
        <v>0</v>
      </c>
      <c r="N46" s="691">
        <f t="shared" si="8"/>
        <v>0</v>
      </c>
      <c r="O46" s="1209">
        <f t="shared" si="9"/>
        <v>0</v>
      </c>
      <c r="P46" s="1208">
        <f t="shared" si="10"/>
        <v>0</v>
      </c>
    </row>
    <row r="47" spans="2:36" outlineLevel="1" x14ac:dyDescent="0.25">
      <c r="C47" s="681" t="str">
        <f>IF('Line Items'!E2685="","",'Line Items'!E2685)</f>
        <v>Year 11 (part)</v>
      </c>
      <c r="D47" s="687">
        <f>IF($C47="","", IF($C46 = $AG$9, E46 + 1, INDEX(Timeline!$I$32:$AI$32,,MATCH($C47,Timeline!$I$29:$AI$29,0) ) ) )</f>
        <v>47209</v>
      </c>
      <c r="E47" s="688">
        <f>IF($C47="","",INDEX(Timeline!$I$31:$AI$31,,MATCH($C47,Timeline!$I$29:$AI$29,0)))</f>
        <v>47348</v>
      </c>
      <c r="F47" s="689" t="str">
        <f>'Line Items'!D2685</f>
        <v>Year 11 (extension)</v>
      </c>
      <c r="G47" s="690">
        <f t="shared" si="11"/>
        <v>0</v>
      </c>
      <c r="H47" s="690">
        <f t="shared" si="2"/>
        <v>0</v>
      </c>
      <c r="I47" s="690">
        <f t="shared" si="3"/>
        <v>0</v>
      </c>
      <c r="J47" s="690">
        <f t="shared" si="4"/>
        <v>0</v>
      </c>
      <c r="K47" s="690">
        <f t="shared" si="5"/>
        <v>0</v>
      </c>
      <c r="L47" s="690">
        <f t="shared" si="6"/>
        <v>0</v>
      </c>
      <c r="M47" s="691">
        <f t="shared" si="7"/>
        <v>0</v>
      </c>
      <c r="N47" s="691">
        <f t="shared" si="8"/>
        <v>0</v>
      </c>
      <c r="O47" s="1209">
        <f t="shared" si="9"/>
        <v>0</v>
      </c>
      <c r="P47" s="1208">
        <f t="shared" si="10"/>
        <v>0</v>
      </c>
    </row>
    <row r="48" spans="2:36" outlineLevel="1" x14ac:dyDescent="0.25">
      <c r="C48" s="681" t="str">
        <f>IF('Line Items'!E2686="","",'Line Items'!E2686)</f>
        <v/>
      </c>
      <c r="D48" s="693" t="str">
        <f>IF($C48="","", IF($C47 = $AG$9, E47 + 1, INDEX(Timeline!$I$32:$AI$32,,MATCH($C48,Timeline!$I$29:$AI$29,0) ) ) )</f>
        <v/>
      </c>
      <c r="E48" s="694" t="str">
        <f>IF($C48="","",INDEX(Timeline!$I$31:$AI$31,,MATCH($C48,Timeline!$I$29:$AI$29,0)))</f>
        <v/>
      </c>
      <c r="F48" s="695" t="str">
        <f>'Line Items'!D2686</f>
        <v>[not used]</v>
      </c>
      <c r="G48" s="691" t="str">
        <f t="shared" si="11"/>
        <v/>
      </c>
      <c r="H48" s="691" t="str">
        <f t="shared" si="2"/>
        <v/>
      </c>
      <c r="I48" s="691" t="str">
        <f t="shared" si="3"/>
        <v/>
      </c>
      <c r="J48" s="691" t="str">
        <f t="shared" si="4"/>
        <v/>
      </c>
      <c r="K48" s="691" t="str">
        <f t="shared" si="5"/>
        <v/>
      </c>
      <c r="L48" s="691" t="str">
        <f t="shared" si="6"/>
        <v/>
      </c>
      <c r="M48" s="691" t="str">
        <f t="shared" si="7"/>
        <v/>
      </c>
      <c r="N48" s="691" t="str">
        <f t="shared" si="8"/>
        <v/>
      </c>
      <c r="O48" s="1209" t="str">
        <f t="shared" si="9"/>
        <v/>
      </c>
      <c r="P48" s="1208" t="str">
        <f t="shared" si="10"/>
        <v/>
      </c>
    </row>
    <row r="49" spans="2:36" outlineLevel="1" x14ac:dyDescent="0.25">
      <c r="C49" s="681" t="str">
        <f>IF('Line Items'!E2687="","",'Line Items'!E2687)</f>
        <v/>
      </c>
      <c r="D49" s="693" t="str">
        <f>IF($C49="","", IF($C48 = $AG$9, E48 + 1, INDEX(Timeline!$I$32:$AI$32,,MATCH($C49,Timeline!$I$29:$AI$29,0) ) ) )</f>
        <v/>
      </c>
      <c r="E49" s="694" t="str">
        <f>IF($C49="","",INDEX(Timeline!$I$31:$AI$31,,MATCH($C49,Timeline!$I$29:$AI$29,0)))</f>
        <v/>
      </c>
      <c r="F49" s="695" t="str">
        <f>'Line Items'!D2687</f>
        <v>[not used]</v>
      </c>
      <c r="G49" s="691" t="str">
        <f t="shared" si="11"/>
        <v/>
      </c>
      <c r="H49" s="691" t="str">
        <f t="shared" si="2"/>
        <v/>
      </c>
      <c r="I49" s="691" t="str">
        <f t="shared" si="3"/>
        <v/>
      </c>
      <c r="J49" s="691" t="str">
        <f t="shared" si="4"/>
        <v/>
      </c>
      <c r="K49" s="691" t="str">
        <f t="shared" si="5"/>
        <v/>
      </c>
      <c r="L49" s="691" t="str">
        <f t="shared" si="6"/>
        <v/>
      </c>
      <c r="M49" s="691" t="str">
        <f t="shared" si="7"/>
        <v/>
      </c>
      <c r="N49" s="691" t="str">
        <f t="shared" si="8"/>
        <v/>
      </c>
      <c r="O49" s="1209" t="str">
        <f t="shared" si="9"/>
        <v/>
      </c>
      <c r="P49" s="1208" t="str">
        <f t="shared" si="10"/>
        <v/>
      </c>
    </row>
    <row r="50" spans="2:36" outlineLevel="1" x14ac:dyDescent="0.25">
      <c r="C50" s="681" t="str">
        <f>IF('Line Items'!E2688="","",'Line Items'!E2688)</f>
        <v/>
      </c>
      <c r="D50" s="693" t="str">
        <f>IF($C50="","", IF($C49 = $AG$9, E49 + 1, INDEX(Timeline!$I$32:$AI$32,,MATCH($C50,Timeline!$I$29:$AI$29,0) ) ) )</f>
        <v/>
      </c>
      <c r="E50" s="694" t="str">
        <f>IF($C50="","",INDEX(Timeline!$I$31:$AI$31,,MATCH($C50,Timeline!$I$29:$AI$29,0)))</f>
        <v/>
      </c>
      <c r="F50" s="695" t="str">
        <f>'Line Items'!D2688</f>
        <v>[not used]</v>
      </c>
      <c r="G50" s="691" t="str">
        <f t="shared" si="11"/>
        <v/>
      </c>
      <c r="H50" s="691" t="str">
        <f t="shared" si="2"/>
        <v/>
      </c>
      <c r="I50" s="691" t="str">
        <f t="shared" si="3"/>
        <v/>
      </c>
      <c r="J50" s="691" t="str">
        <f t="shared" si="4"/>
        <v/>
      </c>
      <c r="K50" s="691" t="str">
        <f t="shared" si="5"/>
        <v/>
      </c>
      <c r="L50" s="691" t="str">
        <f t="shared" si="6"/>
        <v/>
      </c>
      <c r="M50" s="691" t="str">
        <f t="shared" si="7"/>
        <v/>
      </c>
      <c r="N50" s="691" t="str">
        <f t="shared" si="8"/>
        <v/>
      </c>
      <c r="O50" s="1209" t="str">
        <f t="shared" si="9"/>
        <v/>
      </c>
      <c r="P50" s="1208" t="str">
        <f t="shared" si="10"/>
        <v/>
      </c>
    </row>
    <row r="51" spans="2:36" outlineLevel="1" x14ac:dyDescent="0.25">
      <c r="C51" s="681" t="str">
        <f>IF('Line Items'!E2689="","",'Line Items'!E2689)</f>
        <v/>
      </c>
      <c r="D51" s="693" t="str">
        <f>IF($C51="","", IF($C50 = $AG$9, E50 + 1, INDEX(Timeline!$I$32:$AI$32,,MATCH($C51,Timeline!$I$29:$AI$29,0) ) ) )</f>
        <v/>
      </c>
      <c r="E51" s="694" t="str">
        <f>IF($C51="","",INDEX(Timeline!$I$31:$AI$31,,MATCH($C51,Timeline!$I$29:$AI$29,0)))</f>
        <v/>
      </c>
      <c r="F51" s="695" t="str">
        <f>'Line Items'!D2689</f>
        <v>[not used]</v>
      </c>
      <c r="G51" s="691" t="str">
        <f t="shared" si="11"/>
        <v/>
      </c>
      <c r="H51" s="691" t="str">
        <f t="shared" si="2"/>
        <v/>
      </c>
      <c r="I51" s="691" t="str">
        <f t="shared" si="3"/>
        <v/>
      </c>
      <c r="J51" s="691" t="str">
        <f t="shared" si="4"/>
        <v/>
      </c>
      <c r="K51" s="691" t="str">
        <f t="shared" si="5"/>
        <v/>
      </c>
      <c r="L51" s="691" t="str">
        <f t="shared" si="6"/>
        <v/>
      </c>
      <c r="M51" s="691" t="str">
        <f t="shared" si="7"/>
        <v/>
      </c>
      <c r="N51" s="691" t="str">
        <f t="shared" si="8"/>
        <v/>
      </c>
      <c r="O51" s="1209" t="str">
        <f t="shared" si="9"/>
        <v/>
      </c>
      <c r="P51" s="1208" t="str">
        <f t="shared" si="10"/>
        <v/>
      </c>
    </row>
    <row r="52" spans="2:36" outlineLevel="1" x14ac:dyDescent="0.25">
      <c r="C52" s="681" t="str">
        <f>IF('Line Items'!E2690="","",'Line Items'!E2690)</f>
        <v/>
      </c>
      <c r="D52" s="693" t="str">
        <f>IF($C52="","", IF($C51 = $AG$9, E51 + 1, INDEX(Timeline!$I$32:$AI$32,,MATCH($C52,Timeline!$I$29:$AI$29,0) ) ) )</f>
        <v/>
      </c>
      <c r="E52" s="694" t="str">
        <f>IF($C52="","",INDEX(Timeline!$I$31:$AI$31,,MATCH($C52,Timeline!$I$29:$AI$29,0)))</f>
        <v/>
      </c>
      <c r="F52" s="695" t="str">
        <f>'Line Items'!D2690</f>
        <v>[not used]</v>
      </c>
      <c r="G52" s="691" t="str">
        <f t="shared" si="11"/>
        <v/>
      </c>
      <c r="H52" s="691" t="str">
        <f t="shared" si="2"/>
        <v/>
      </c>
      <c r="I52" s="691" t="str">
        <f t="shared" si="3"/>
        <v/>
      </c>
      <c r="J52" s="691" t="str">
        <f t="shared" si="4"/>
        <v/>
      </c>
      <c r="K52" s="691" t="str">
        <f t="shared" si="5"/>
        <v/>
      </c>
      <c r="L52" s="691" t="str">
        <f t="shared" si="6"/>
        <v/>
      </c>
      <c r="M52" s="691" t="str">
        <f t="shared" si="7"/>
        <v/>
      </c>
      <c r="N52" s="691" t="str">
        <f t="shared" si="8"/>
        <v/>
      </c>
      <c r="O52" s="1209" t="str">
        <f t="shared" si="9"/>
        <v/>
      </c>
      <c r="P52" s="1208" t="str">
        <f t="shared" si="10"/>
        <v/>
      </c>
    </row>
    <row r="53" spans="2:36" outlineLevel="1" x14ac:dyDescent="0.25">
      <c r="C53" s="681" t="str">
        <f>IF('Line Items'!E2691="","",'Line Items'!E2691)</f>
        <v/>
      </c>
      <c r="D53" s="693" t="str">
        <f>IF($C53="","", IF($C52 = $AG$9, E52 + 1, INDEX(Timeline!$I$32:$AI$32,,MATCH($C53,Timeline!$I$29:$AI$29,0) ) ) )</f>
        <v/>
      </c>
      <c r="E53" s="694" t="str">
        <f>IF($C53="","",INDEX(Timeline!$I$31:$AI$31,,MATCH($C53,Timeline!$I$29:$AI$29,0)))</f>
        <v/>
      </c>
      <c r="F53" s="695" t="str">
        <f>'Line Items'!D2691</f>
        <v>[not used]</v>
      </c>
      <c r="G53" s="691" t="str">
        <f t="shared" si="11"/>
        <v/>
      </c>
      <c r="H53" s="691" t="str">
        <f t="shared" si="2"/>
        <v/>
      </c>
      <c r="I53" s="691" t="str">
        <f t="shared" si="3"/>
        <v/>
      </c>
      <c r="J53" s="691" t="str">
        <f t="shared" si="4"/>
        <v/>
      </c>
      <c r="K53" s="691" t="str">
        <f t="shared" si="5"/>
        <v/>
      </c>
      <c r="L53" s="691" t="str">
        <f t="shared" si="6"/>
        <v/>
      </c>
      <c r="M53" s="691" t="str">
        <f t="shared" si="7"/>
        <v/>
      </c>
      <c r="N53" s="691" t="str">
        <f t="shared" si="8"/>
        <v/>
      </c>
      <c r="O53" s="1209" t="str">
        <f t="shared" si="9"/>
        <v/>
      </c>
      <c r="P53" s="1208" t="str">
        <f t="shared" si="10"/>
        <v/>
      </c>
    </row>
    <row r="54" spans="2:36" outlineLevel="1" x14ac:dyDescent="0.25">
      <c r="C54" s="681" t="str">
        <f>IF('Line Items'!E2692="","",'Line Items'!E2692)</f>
        <v/>
      </c>
      <c r="D54" s="693" t="str">
        <f>IF($C54="","", IF($C53 = $AG$9, E53 + 1, INDEX(Timeline!$I$32:$AI$32,,MATCH($C54,Timeline!$I$29:$AI$29,0) ) ) )</f>
        <v/>
      </c>
      <c r="E54" s="694" t="str">
        <f>IF($C54="","",INDEX(Timeline!$I$31:$AI$31,,MATCH($C54,Timeline!$I$29:$AI$29,0)))</f>
        <v/>
      </c>
      <c r="F54" s="695" t="str">
        <f>'Line Items'!D2692</f>
        <v>[not used]</v>
      </c>
      <c r="G54" s="691" t="str">
        <f t="shared" si="11"/>
        <v/>
      </c>
      <c r="H54" s="691" t="str">
        <f t="shared" si="2"/>
        <v/>
      </c>
      <c r="I54" s="691" t="str">
        <f t="shared" si="3"/>
        <v/>
      </c>
      <c r="J54" s="691" t="str">
        <f t="shared" si="4"/>
        <v/>
      </c>
      <c r="K54" s="691" t="str">
        <f t="shared" si="5"/>
        <v/>
      </c>
      <c r="L54" s="691" t="str">
        <f t="shared" si="6"/>
        <v/>
      </c>
      <c r="M54" s="691" t="str">
        <f t="shared" si="7"/>
        <v/>
      </c>
      <c r="N54" s="691" t="str">
        <f t="shared" si="8"/>
        <v/>
      </c>
      <c r="O54" s="1209" t="str">
        <f t="shared" si="9"/>
        <v/>
      </c>
      <c r="P54" s="1208" t="str">
        <f t="shared" si="10"/>
        <v/>
      </c>
    </row>
    <row r="55" spans="2:36" outlineLevel="1" x14ac:dyDescent="0.25">
      <c r="C55" s="681" t="str">
        <f>IF('Line Items'!E2693="","",'Line Items'!E2693)</f>
        <v/>
      </c>
      <c r="D55" s="693" t="str">
        <f>IF($C55="","", IF($C54 = $AG$9, E54 + 1, INDEX(Timeline!$I$32:$AI$32,,MATCH($C55,Timeline!$I$29:$AI$29,0) ) ) )</f>
        <v/>
      </c>
      <c r="E55" s="694" t="str">
        <f>IF($C55="","",INDEX(Timeline!$I$31:$AI$31,,MATCH($C55,Timeline!$I$29:$AI$29,0)))</f>
        <v/>
      </c>
      <c r="F55" s="695" t="str">
        <f>'Line Items'!D2693</f>
        <v>[not used]</v>
      </c>
      <c r="G55" s="691" t="str">
        <f t="shared" si="11"/>
        <v/>
      </c>
      <c r="H55" s="691" t="str">
        <f t="shared" si="2"/>
        <v/>
      </c>
      <c r="I55" s="691" t="str">
        <f t="shared" si="3"/>
        <v/>
      </c>
      <c r="J55" s="691" t="str">
        <f t="shared" si="4"/>
        <v/>
      </c>
      <c r="K55" s="691" t="str">
        <f t="shared" si="5"/>
        <v/>
      </c>
      <c r="L55" s="691" t="str">
        <f t="shared" si="6"/>
        <v/>
      </c>
      <c r="M55" s="691" t="str">
        <f t="shared" si="7"/>
        <v/>
      </c>
      <c r="N55" s="691" t="str">
        <f t="shared" si="8"/>
        <v/>
      </c>
      <c r="O55" s="1209" t="str">
        <f t="shared" si="9"/>
        <v/>
      </c>
      <c r="P55" s="1208" t="str">
        <f t="shared" si="10"/>
        <v/>
      </c>
    </row>
    <row r="56" spans="2:36" outlineLevel="1" x14ac:dyDescent="0.25">
      <c r="C56" s="681" t="str">
        <f>IF('Line Items'!E2694="","",'Line Items'!E2694)</f>
        <v/>
      </c>
      <c r="D56" s="693" t="str">
        <f>IF($C56="","", IF($C55 = $AG$9, E55 + 1, INDEX(Timeline!$I$32:$AI$32,,MATCH($C56,Timeline!$I$29:$AI$29,0) ) ) )</f>
        <v/>
      </c>
      <c r="E56" s="694" t="str">
        <f>IF($C56="","",INDEX(Timeline!$I$31:$AI$31,,MATCH($C56,Timeline!$I$29:$AI$29,0)))</f>
        <v/>
      </c>
      <c r="F56" s="695" t="str">
        <f>'Line Items'!D2694</f>
        <v>[not used]</v>
      </c>
      <c r="G56" s="691" t="str">
        <f t="shared" si="11"/>
        <v/>
      </c>
      <c r="H56" s="691" t="str">
        <f t="shared" si="2"/>
        <v/>
      </c>
      <c r="I56" s="691" t="str">
        <f t="shared" si="3"/>
        <v/>
      </c>
      <c r="J56" s="691" t="str">
        <f t="shared" si="4"/>
        <v/>
      </c>
      <c r="K56" s="691" t="str">
        <f t="shared" si="5"/>
        <v/>
      </c>
      <c r="L56" s="691" t="str">
        <f t="shared" si="6"/>
        <v/>
      </c>
      <c r="M56" s="691" t="str">
        <f t="shared" si="7"/>
        <v/>
      </c>
      <c r="N56" s="691" t="str">
        <f t="shared" si="8"/>
        <v/>
      </c>
      <c r="O56" s="1209" t="str">
        <f t="shared" si="9"/>
        <v/>
      </c>
      <c r="P56" s="1208" t="str">
        <f t="shared" si="10"/>
        <v/>
      </c>
    </row>
    <row r="57" spans="2:36" outlineLevel="1" x14ac:dyDescent="0.25">
      <c r="C57" s="681" t="str">
        <f>IF('Line Items'!E2695="","",'Line Items'!E2695)</f>
        <v/>
      </c>
      <c r="D57" s="697" t="str">
        <f>IF($C57="","", IF($C56 = $AG$9, E56 + 1, INDEX(Timeline!$I$32:$AI$32,,MATCH($C57,Timeline!$I$29:$AI$29,0) ) ) )</f>
        <v/>
      </c>
      <c r="E57" s="698" t="str">
        <f>IF($C57="","",INDEX(Timeline!$I$31:$AI$31,,MATCH($C57,Timeline!$I$29:$AI$29,0)))</f>
        <v/>
      </c>
      <c r="F57" s="699" t="str">
        <f>'Line Items'!D2695</f>
        <v>[not used]</v>
      </c>
      <c r="G57" s="700" t="str">
        <f t="shared" si="11"/>
        <v/>
      </c>
      <c r="H57" s="700" t="str">
        <f t="shared" si="2"/>
        <v/>
      </c>
      <c r="I57" s="700" t="str">
        <f t="shared" si="3"/>
        <v/>
      </c>
      <c r="J57" s="700" t="str">
        <f t="shared" si="4"/>
        <v/>
      </c>
      <c r="K57" s="700" t="str">
        <f t="shared" si="5"/>
        <v/>
      </c>
      <c r="L57" s="700" t="str">
        <f t="shared" si="6"/>
        <v/>
      </c>
      <c r="M57" s="700" t="str">
        <f t="shared" si="7"/>
        <v/>
      </c>
      <c r="N57" s="700" t="str">
        <f t="shared" si="8"/>
        <v/>
      </c>
      <c r="O57" s="1210" t="str">
        <f t="shared" si="9"/>
        <v/>
      </c>
      <c r="P57" s="1211" t="str">
        <f t="shared" si="10"/>
        <v/>
      </c>
    </row>
    <row r="60" spans="2:36" ht="16.8" x14ac:dyDescent="0.3">
      <c r="B60" s="7" t="s">
        <v>457</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row>
    <row r="62" spans="2:36" ht="14.4" x14ac:dyDescent="0.25">
      <c r="B62" s="472"/>
      <c r="C62" s="472" t="s">
        <v>733</v>
      </c>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1108"/>
      <c r="AJ62" s="472"/>
    </row>
    <row r="63" spans="2:36" outlineLevel="1" x14ac:dyDescent="0.25"/>
    <row r="64" spans="2:36" outlineLevel="1" x14ac:dyDescent="0.25">
      <c r="D64" s="1330" t="s">
        <v>734</v>
      </c>
      <c r="E64" s="1331"/>
      <c r="F64" s="702" t="s">
        <v>735</v>
      </c>
      <c r="G64" s="703" t="s">
        <v>736</v>
      </c>
      <c r="H64" s="704" t="s">
        <v>737</v>
      </c>
    </row>
    <row r="65" spans="4:8" ht="55.95" customHeight="1" outlineLevel="1" x14ac:dyDescent="0.25">
      <c r="D65" s="705" t="s">
        <v>731</v>
      </c>
      <c r="E65" s="705" t="s">
        <v>732</v>
      </c>
      <c r="F65" s="706" t="s">
        <v>738</v>
      </c>
      <c r="G65" s="707" t="s">
        <v>739</v>
      </c>
      <c r="H65" s="708" t="s">
        <v>740</v>
      </c>
    </row>
    <row r="66" spans="4:8" outlineLevel="1" x14ac:dyDescent="0.25">
      <c r="D66" s="709">
        <f>D36</f>
        <v>43695</v>
      </c>
      <c r="E66" s="709">
        <f>E36</f>
        <v>43921</v>
      </c>
      <c r="F66" s="709" t="str">
        <f t="shared" ref="F66:F67" si="12">F36</f>
        <v>Year 1</v>
      </c>
      <c r="G66" s="710"/>
      <c r="H66" s="711"/>
    </row>
    <row r="67" spans="4:8" outlineLevel="1" x14ac:dyDescent="0.25">
      <c r="D67" s="709">
        <f t="shared" ref="D67:F82" si="13">D37</f>
        <v>43922</v>
      </c>
      <c r="E67" s="709">
        <f t="shared" si="13"/>
        <v>44286</v>
      </c>
      <c r="F67" s="709" t="str">
        <f t="shared" si="12"/>
        <v>Year 2</v>
      </c>
      <c r="G67" s="712"/>
      <c r="H67" s="713"/>
    </row>
    <row r="68" spans="4:8" outlineLevel="1" x14ac:dyDescent="0.25">
      <c r="D68" s="709">
        <f t="shared" si="13"/>
        <v>44287</v>
      </c>
      <c r="E68" s="709">
        <f t="shared" si="13"/>
        <v>44651</v>
      </c>
      <c r="F68" s="709" t="str">
        <f t="shared" si="13"/>
        <v>Year 3</v>
      </c>
      <c r="G68" s="712"/>
      <c r="H68" s="713"/>
    </row>
    <row r="69" spans="4:8" outlineLevel="1" x14ac:dyDescent="0.25">
      <c r="D69" s="709">
        <f t="shared" si="13"/>
        <v>44652</v>
      </c>
      <c r="E69" s="709">
        <f t="shared" si="13"/>
        <v>45016</v>
      </c>
      <c r="F69" s="709" t="str">
        <f t="shared" si="13"/>
        <v>Year 4</v>
      </c>
      <c r="G69" s="712"/>
      <c r="H69" s="713"/>
    </row>
    <row r="70" spans="4:8" outlineLevel="1" x14ac:dyDescent="0.25">
      <c r="D70" s="709">
        <f t="shared" si="13"/>
        <v>45017</v>
      </c>
      <c r="E70" s="709">
        <f t="shared" si="13"/>
        <v>45382</v>
      </c>
      <c r="F70" s="709" t="str">
        <f t="shared" si="13"/>
        <v>Year 5</v>
      </c>
      <c r="G70" s="712"/>
      <c r="H70" s="713"/>
    </row>
    <row r="71" spans="4:8" outlineLevel="1" x14ac:dyDescent="0.25">
      <c r="D71" s="709">
        <f t="shared" si="13"/>
        <v>45383</v>
      </c>
      <c r="E71" s="709">
        <f t="shared" si="13"/>
        <v>45747</v>
      </c>
      <c r="F71" s="709" t="str">
        <f t="shared" si="13"/>
        <v>Year 6</v>
      </c>
      <c r="G71" s="712"/>
      <c r="H71" s="713"/>
    </row>
    <row r="72" spans="4:8" outlineLevel="1" x14ac:dyDescent="0.25">
      <c r="D72" s="709">
        <f t="shared" si="13"/>
        <v>45748</v>
      </c>
      <c r="E72" s="709">
        <f t="shared" si="13"/>
        <v>46112</v>
      </c>
      <c r="F72" s="709" t="str">
        <f t="shared" si="13"/>
        <v>Year 7</v>
      </c>
      <c r="G72" s="712"/>
      <c r="H72" s="713"/>
    </row>
    <row r="73" spans="4:8" outlineLevel="1" x14ac:dyDescent="0.25">
      <c r="D73" s="709">
        <f t="shared" si="13"/>
        <v>46113</v>
      </c>
      <c r="E73" s="709">
        <f t="shared" si="13"/>
        <v>46477</v>
      </c>
      <c r="F73" s="709" t="str">
        <f t="shared" si="13"/>
        <v>Year 8</v>
      </c>
      <c r="G73" s="712"/>
      <c r="H73" s="713"/>
    </row>
    <row r="74" spans="4:8" outlineLevel="1" x14ac:dyDescent="0.25">
      <c r="D74" s="709">
        <f t="shared" si="13"/>
        <v>46478</v>
      </c>
      <c r="E74" s="709">
        <f t="shared" si="13"/>
        <v>46620</v>
      </c>
      <c r="F74" s="709" t="str">
        <f t="shared" si="13"/>
        <v>Year 9 (core)</v>
      </c>
      <c r="G74" s="712"/>
      <c r="H74" s="713"/>
    </row>
    <row r="75" spans="4:8" outlineLevel="1" x14ac:dyDescent="0.25">
      <c r="D75" s="709">
        <f t="shared" si="13"/>
        <v>46621</v>
      </c>
      <c r="E75" s="709">
        <f t="shared" si="13"/>
        <v>46843</v>
      </c>
      <c r="F75" s="709" t="str">
        <f t="shared" si="13"/>
        <v>Year 9 (extension)</v>
      </c>
      <c r="G75" s="712"/>
      <c r="H75" s="713"/>
    </row>
    <row r="76" spans="4:8" outlineLevel="1" x14ac:dyDescent="0.25">
      <c r="D76" s="709">
        <f t="shared" si="13"/>
        <v>46844</v>
      </c>
      <c r="E76" s="709">
        <f t="shared" si="13"/>
        <v>47208</v>
      </c>
      <c r="F76" s="709" t="str">
        <f t="shared" si="13"/>
        <v>Year 10 (extension)</v>
      </c>
      <c r="G76" s="712"/>
      <c r="H76" s="713"/>
    </row>
    <row r="77" spans="4:8" outlineLevel="1" x14ac:dyDescent="0.25">
      <c r="D77" s="709">
        <f t="shared" si="13"/>
        <v>47209</v>
      </c>
      <c r="E77" s="709">
        <f t="shared" si="13"/>
        <v>47348</v>
      </c>
      <c r="F77" s="709" t="str">
        <f t="shared" si="13"/>
        <v>Year 11 (extension)</v>
      </c>
      <c r="G77" s="712"/>
      <c r="H77" s="713"/>
    </row>
    <row r="78" spans="4:8" outlineLevel="1" x14ac:dyDescent="0.25">
      <c r="D78" s="714" t="str">
        <f t="shared" si="13"/>
        <v/>
      </c>
      <c r="E78" s="715" t="str">
        <f t="shared" si="13"/>
        <v/>
      </c>
      <c r="F78" s="695" t="str">
        <f t="shared" si="13"/>
        <v>[not used]</v>
      </c>
      <c r="G78" s="691"/>
      <c r="H78" s="696"/>
    </row>
    <row r="79" spans="4:8" outlineLevel="1" x14ac:dyDescent="0.25">
      <c r="D79" s="714" t="str">
        <f t="shared" si="13"/>
        <v/>
      </c>
      <c r="E79" s="715" t="str">
        <f t="shared" si="13"/>
        <v/>
      </c>
      <c r="F79" s="695" t="str">
        <f t="shared" si="13"/>
        <v>[not used]</v>
      </c>
      <c r="G79" s="691"/>
      <c r="H79" s="696"/>
    </row>
    <row r="80" spans="4:8" outlineLevel="1" x14ac:dyDescent="0.25">
      <c r="D80" s="714" t="str">
        <f t="shared" si="13"/>
        <v/>
      </c>
      <c r="E80" s="715" t="str">
        <f t="shared" si="13"/>
        <v/>
      </c>
      <c r="F80" s="695" t="str">
        <f t="shared" si="13"/>
        <v>[not used]</v>
      </c>
      <c r="G80" s="691"/>
      <c r="H80" s="696"/>
    </row>
    <row r="81" spans="2:36" outlineLevel="1" x14ac:dyDescent="0.25">
      <c r="D81" s="714" t="str">
        <f t="shared" si="13"/>
        <v/>
      </c>
      <c r="E81" s="715" t="str">
        <f t="shared" si="13"/>
        <v/>
      </c>
      <c r="F81" s="695" t="str">
        <f t="shared" si="13"/>
        <v>[not used]</v>
      </c>
      <c r="G81" s="691"/>
      <c r="H81" s="696"/>
    </row>
    <row r="82" spans="2:36" outlineLevel="1" x14ac:dyDescent="0.25">
      <c r="D82" s="714" t="str">
        <f t="shared" si="13"/>
        <v/>
      </c>
      <c r="E82" s="715" t="str">
        <f t="shared" si="13"/>
        <v/>
      </c>
      <c r="F82" s="695" t="str">
        <f t="shared" si="13"/>
        <v>[not used]</v>
      </c>
      <c r="G82" s="691"/>
      <c r="H82" s="696"/>
    </row>
    <row r="83" spans="2:36" outlineLevel="1" x14ac:dyDescent="0.25">
      <c r="D83" s="714" t="str">
        <f t="shared" ref="D83:F87" si="14">D53</f>
        <v/>
      </c>
      <c r="E83" s="715" t="str">
        <f t="shared" si="14"/>
        <v/>
      </c>
      <c r="F83" s="695" t="str">
        <f t="shared" si="14"/>
        <v>[not used]</v>
      </c>
      <c r="G83" s="691"/>
      <c r="H83" s="696"/>
    </row>
    <row r="84" spans="2:36" outlineLevel="1" x14ac:dyDescent="0.25">
      <c r="D84" s="714" t="str">
        <f t="shared" si="14"/>
        <v/>
      </c>
      <c r="E84" s="715" t="str">
        <f t="shared" si="14"/>
        <v/>
      </c>
      <c r="F84" s="695" t="str">
        <f t="shared" si="14"/>
        <v>[not used]</v>
      </c>
      <c r="G84" s="691"/>
      <c r="H84" s="696"/>
    </row>
    <row r="85" spans="2:36" outlineLevel="1" x14ac:dyDescent="0.25">
      <c r="D85" s="714" t="str">
        <f t="shared" si="14"/>
        <v/>
      </c>
      <c r="E85" s="715" t="str">
        <f t="shared" si="14"/>
        <v/>
      </c>
      <c r="F85" s="695" t="str">
        <f t="shared" si="14"/>
        <v>[not used]</v>
      </c>
      <c r="G85" s="691"/>
      <c r="H85" s="696"/>
    </row>
    <row r="86" spans="2:36" outlineLevel="1" x14ac:dyDescent="0.25">
      <c r="D86" s="714" t="str">
        <f t="shared" si="14"/>
        <v/>
      </c>
      <c r="E86" s="715" t="str">
        <f t="shared" si="14"/>
        <v/>
      </c>
      <c r="F86" s="695" t="str">
        <f t="shared" si="14"/>
        <v>[not used]</v>
      </c>
      <c r="G86" s="691"/>
      <c r="H86" s="696"/>
    </row>
    <row r="87" spans="2:36" outlineLevel="1" x14ac:dyDescent="0.25">
      <c r="D87" s="716" t="str">
        <f t="shared" si="14"/>
        <v/>
      </c>
      <c r="E87" s="717" t="str">
        <f t="shared" si="14"/>
        <v/>
      </c>
      <c r="F87" s="699" t="str">
        <f t="shared" si="14"/>
        <v>[not used]</v>
      </c>
      <c r="G87" s="700"/>
      <c r="H87" s="701"/>
    </row>
    <row r="88" spans="2:36" outlineLevel="1" x14ac:dyDescent="0.25"/>
    <row r="89" spans="2:36" outlineLevel="1" x14ac:dyDescent="0.25"/>
    <row r="90" spans="2:36" ht="14.4" x14ac:dyDescent="0.25">
      <c r="B90" s="472"/>
      <c r="C90" s="472" t="s">
        <v>1337</v>
      </c>
      <c r="D90" s="472"/>
      <c r="E90" s="472"/>
      <c r="F90" s="472"/>
      <c r="G90" s="472"/>
      <c r="H90" s="472"/>
      <c r="I90" s="472"/>
      <c r="J90" s="472"/>
      <c r="K90" s="472"/>
      <c r="L90" s="472"/>
      <c r="M90" s="472"/>
      <c r="N90" s="472"/>
      <c r="O90" s="472"/>
      <c r="P90" s="472"/>
      <c r="Q90" s="472"/>
      <c r="R90" s="472"/>
      <c r="S90" s="472"/>
      <c r="T90" s="472"/>
      <c r="U90" s="472"/>
      <c r="V90" s="472"/>
      <c r="W90" s="472"/>
      <c r="X90" s="472"/>
      <c r="Y90" s="472"/>
      <c r="Z90" s="472"/>
      <c r="AA90" s="472"/>
      <c r="AB90" s="472"/>
      <c r="AC90" s="472"/>
      <c r="AD90" s="472"/>
      <c r="AE90" s="472"/>
      <c r="AF90" s="472"/>
      <c r="AG90" s="472"/>
      <c r="AH90" s="472"/>
      <c r="AI90" s="1108"/>
      <c r="AJ90" s="472"/>
    </row>
    <row r="91" spans="2:36" outlineLevel="1" x14ac:dyDescent="0.25">
      <c r="D91" s="156"/>
    </row>
    <row r="92" spans="2:36" outlineLevel="1" x14ac:dyDescent="0.25">
      <c r="D92" s="1332" t="s">
        <v>734</v>
      </c>
      <c r="E92" s="1331"/>
      <c r="F92" s="702" t="s">
        <v>735</v>
      </c>
      <c r="G92" s="718" t="s">
        <v>736</v>
      </c>
      <c r="H92" s="718" t="s">
        <v>737</v>
      </c>
      <c r="I92" s="718" t="s">
        <v>741</v>
      </c>
      <c r="J92" s="718" t="s">
        <v>742</v>
      </c>
      <c r="K92" s="719" t="s">
        <v>743</v>
      </c>
      <c r="L92" s="719" t="s">
        <v>744</v>
      </c>
      <c r="M92" s="1214"/>
      <c r="N92" s="1214"/>
      <c r="O92" s="1214"/>
      <c r="P92" s="1213"/>
    </row>
    <row r="93" spans="2:36" ht="39.6" outlineLevel="1" x14ac:dyDescent="0.25">
      <c r="D93" s="720" t="s">
        <v>731</v>
      </c>
      <c r="E93" s="720" t="s">
        <v>732</v>
      </c>
      <c r="F93" s="721" t="s">
        <v>738</v>
      </c>
      <c r="G93" s="722" t="str">
        <f t="shared" ref="G93:O93" si="15">G35</f>
        <v>FXD</v>
      </c>
      <c r="H93" s="722" t="str">
        <f t="shared" si="15"/>
        <v>VCRPI</v>
      </c>
      <c r="I93" s="722" t="str">
        <f t="shared" si="15"/>
        <v>VCAWE</v>
      </c>
      <c r="J93" s="722" t="str">
        <f t="shared" si="15"/>
        <v>PRPI</v>
      </c>
      <c r="K93" s="723" t="str">
        <f t="shared" si="15"/>
        <v>ORRPI</v>
      </c>
      <c r="L93" s="723" t="str">
        <f t="shared" si="15"/>
        <v xml:space="preserve">PRRPI </v>
      </c>
      <c r="M93" s="724" t="str">
        <f t="shared" si="15"/>
        <v>PRRPI (GDP) - NOT USED</v>
      </c>
      <c r="N93" s="724" t="str">
        <f t="shared" si="15"/>
        <v>PRRPI (CLE) - NOT USED</v>
      </c>
      <c r="O93" s="1215" t="str">
        <f t="shared" si="15"/>
        <v>PRRPI (REM) - NOT USED</v>
      </c>
      <c r="P93" s="1212" t="str">
        <f>P35</f>
        <v>ARPI - NOT USED</v>
      </c>
    </row>
    <row r="94" spans="2:36" outlineLevel="1" x14ac:dyDescent="0.25">
      <c r="D94" s="709">
        <f t="shared" ref="D94:F109" si="16">D36</f>
        <v>43695</v>
      </c>
      <c r="E94" s="725">
        <f t="shared" si="16"/>
        <v>43921</v>
      </c>
      <c r="F94" s="684" t="str">
        <f t="shared" si="16"/>
        <v>Year 1</v>
      </c>
      <c r="G94" s="685">
        <f t="shared" ref="G94:P109" si="17">1000*SUMIF($F$36:$F$57,$F94,G$36:G$57)</f>
        <v>0</v>
      </c>
      <c r="H94" s="685">
        <f t="shared" si="17"/>
        <v>0</v>
      </c>
      <c r="I94" s="685">
        <f t="shared" si="17"/>
        <v>0</v>
      </c>
      <c r="J94" s="685">
        <f t="shared" si="17"/>
        <v>0</v>
      </c>
      <c r="K94" s="685">
        <f t="shared" si="17"/>
        <v>0</v>
      </c>
      <c r="L94" s="685">
        <f t="shared" si="17"/>
        <v>0</v>
      </c>
      <c r="M94" s="686">
        <f t="shared" si="17"/>
        <v>0</v>
      </c>
      <c r="N94" s="686">
        <f t="shared" si="17"/>
        <v>0</v>
      </c>
      <c r="O94" s="1216">
        <f t="shared" si="17"/>
        <v>0</v>
      </c>
      <c r="P94" s="1207">
        <f t="shared" si="17"/>
        <v>0</v>
      </c>
    </row>
    <row r="95" spans="2:36" outlineLevel="1" x14ac:dyDescent="0.25">
      <c r="D95" s="726">
        <f t="shared" si="16"/>
        <v>43922</v>
      </c>
      <c r="E95" s="727">
        <f t="shared" si="16"/>
        <v>44286</v>
      </c>
      <c r="F95" s="689" t="str">
        <f t="shared" si="16"/>
        <v>Year 2</v>
      </c>
      <c r="G95" s="690">
        <f t="shared" si="17"/>
        <v>0</v>
      </c>
      <c r="H95" s="690">
        <f t="shared" si="17"/>
        <v>0</v>
      </c>
      <c r="I95" s="690">
        <f t="shared" si="17"/>
        <v>0</v>
      </c>
      <c r="J95" s="690">
        <f t="shared" si="17"/>
        <v>0</v>
      </c>
      <c r="K95" s="690">
        <f t="shared" si="17"/>
        <v>0</v>
      </c>
      <c r="L95" s="690">
        <f t="shared" si="17"/>
        <v>0</v>
      </c>
      <c r="M95" s="691">
        <f t="shared" si="17"/>
        <v>0</v>
      </c>
      <c r="N95" s="691">
        <f t="shared" si="17"/>
        <v>0</v>
      </c>
      <c r="O95" s="1209">
        <f t="shared" si="17"/>
        <v>0</v>
      </c>
      <c r="P95" s="1208">
        <f t="shared" si="17"/>
        <v>0</v>
      </c>
    </row>
    <row r="96" spans="2:36" outlineLevel="1" x14ac:dyDescent="0.25">
      <c r="D96" s="726">
        <f t="shared" si="16"/>
        <v>44287</v>
      </c>
      <c r="E96" s="727">
        <f t="shared" si="16"/>
        <v>44651</v>
      </c>
      <c r="F96" s="689" t="str">
        <f t="shared" si="16"/>
        <v>Year 3</v>
      </c>
      <c r="G96" s="690">
        <f t="shared" si="17"/>
        <v>0</v>
      </c>
      <c r="H96" s="690">
        <f t="shared" si="17"/>
        <v>0</v>
      </c>
      <c r="I96" s="690">
        <f t="shared" si="17"/>
        <v>0</v>
      </c>
      <c r="J96" s="690">
        <f t="shared" si="17"/>
        <v>0</v>
      </c>
      <c r="K96" s="690">
        <f t="shared" si="17"/>
        <v>0</v>
      </c>
      <c r="L96" s="690">
        <f t="shared" si="17"/>
        <v>0</v>
      </c>
      <c r="M96" s="691">
        <f t="shared" si="17"/>
        <v>0</v>
      </c>
      <c r="N96" s="691">
        <f t="shared" si="17"/>
        <v>0</v>
      </c>
      <c r="O96" s="1209">
        <f t="shared" si="17"/>
        <v>0</v>
      </c>
      <c r="P96" s="1208">
        <f t="shared" si="17"/>
        <v>0</v>
      </c>
    </row>
    <row r="97" spans="4:16" outlineLevel="1" x14ac:dyDescent="0.25">
      <c r="D97" s="726">
        <f t="shared" si="16"/>
        <v>44652</v>
      </c>
      <c r="E97" s="727">
        <f t="shared" si="16"/>
        <v>45016</v>
      </c>
      <c r="F97" s="689" t="str">
        <f t="shared" si="16"/>
        <v>Year 4</v>
      </c>
      <c r="G97" s="690">
        <f t="shared" si="17"/>
        <v>0</v>
      </c>
      <c r="H97" s="690">
        <f t="shared" si="17"/>
        <v>0</v>
      </c>
      <c r="I97" s="690">
        <f t="shared" si="17"/>
        <v>0</v>
      </c>
      <c r="J97" s="690">
        <f t="shared" si="17"/>
        <v>0</v>
      </c>
      <c r="K97" s="690">
        <f t="shared" si="17"/>
        <v>0</v>
      </c>
      <c r="L97" s="690">
        <f t="shared" si="17"/>
        <v>0</v>
      </c>
      <c r="M97" s="691">
        <f t="shared" si="17"/>
        <v>0</v>
      </c>
      <c r="N97" s="691">
        <f t="shared" si="17"/>
        <v>0</v>
      </c>
      <c r="O97" s="1209">
        <f t="shared" si="17"/>
        <v>0</v>
      </c>
      <c r="P97" s="1208">
        <f t="shared" si="17"/>
        <v>0</v>
      </c>
    </row>
    <row r="98" spans="4:16" outlineLevel="1" x14ac:dyDescent="0.25">
      <c r="D98" s="726">
        <f t="shared" si="16"/>
        <v>45017</v>
      </c>
      <c r="E98" s="727">
        <f t="shared" si="16"/>
        <v>45382</v>
      </c>
      <c r="F98" s="689" t="str">
        <f t="shared" si="16"/>
        <v>Year 5</v>
      </c>
      <c r="G98" s="690">
        <f t="shared" si="17"/>
        <v>0</v>
      </c>
      <c r="H98" s="690">
        <f t="shared" si="17"/>
        <v>0</v>
      </c>
      <c r="I98" s="690">
        <f t="shared" si="17"/>
        <v>0</v>
      </c>
      <c r="J98" s="690">
        <f t="shared" si="17"/>
        <v>0</v>
      </c>
      <c r="K98" s="690">
        <f t="shared" si="17"/>
        <v>0</v>
      </c>
      <c r="L98" s="690">
        <f t="shared" si="17"/>
        <v>0</v>
      </c>
      <c r="M98" s="691">
        <f t="shared" si="17"/>
        <v>0</v>
      </c>
      <c r="N98" s="691">
        <f t="shared" si="17"/>
        <v>0</v>
      </c>
      <c r="O98" s="1209">
        <f t="shared" si="17"/>
        <v>0</v>
      </c>
      <c r="P98" s="1208">
        <f t="shared" si="17"/>
        <v>0</v>
      </c>
    </row>
    <row r="99" spans="4:16" outlineLevel="1" x14ac:dyDescent="0.25">
      <c r="D99" s="726">
        <f t="shared" si="16"/>
        <v>45383</v>
      </c>
      <c r="E99" s="727">
        <f t="shared" si="16"/>
        <v>45747</v>
      </c>
      <c r="F99" s="689" t="str">
        <f t="shared" si="16"/>
        <v>Year 6</v>
      </c>
      <c r="G99" s="690">
        <f t="shared" si="17"/>
        <v>0</v>
      </c>
      <c r="H99" s="690">
        <f t="shared" si="17"/>
        <v>0</v>
      </c>
      <c r="I99" s="690">
        <f t="shared" si="17"/>
        <v>0</v>
      </c>
      <c r="J99" s="690">
        <f t="shared" si="17"/>
        <v>0</v>
      </c>
      <c r="K99" s="690">
        <f t="shared" si="17"/>
        <v>0</v>
      </c>
      <c r="L99" s="690">
        <f t="shared" si="17"/>
        <v>0</v>
      </c>
      <c r="M99" s="691">
        <f t="shared" si="17"/>
        <v>0</v>
      </c>
      <c r="N99" s="691">
        <f t="shared" si="17"/>
        <v>0</v>
      </c>
      <c r="O99" s="1209">
        <f t="shared" si="17"/>
        <v>0</v>
      </c>
      <c r="P99" s="1208">
        <f t="shared" si="17"/>
        <v>0</v>
      </c>
    </row>
    <row r="100" spans="4:16" outlineLevel="1" x14ac:dyDescent="0.25">
      <c r="D100" s="726">
        <f t="shared" si="16"/>
        <v>45748</v>
      </c>
      <c r="E100" s="727">
        <f t="shared" si="16"/>
        <v>46112</v>
      </c>
      <c r="F100" s="689" t="str">
        <f t="shared" si="16"/>
        <v>Year 7</v>
      </c>
      <c r="G100" s="690">
        <f t="shared" si="17"/>
        <v>0</v>
      </c>
      <c r="H100" s="690">
        <f t="shared" si="17"/>
        <v>0</v>
      </c>
      <c r="I100" s="690">
        <f t="shared" si="17"/>
        <v>0</v>
      </c>
      <c r="J100" s="690">
        <f t="shared" si="17"/>
        <v>0</v>
      </c>
      <c r="K100" s="690">
        <f t="shared" si="17"/>
        <v>0</v>
      </c>
      <c r="L100" s="690">
        <f t="shared" si="17"/>
        <v>0</v>
      </c>
      <c r="M100" s="691">
        <f t="shared" si="17"/>
        <v>0</v>
      </c>
      <c r="N100" s="691">
        <f t="shared" si="17"/>
        <v>0</v>
      </c>
      <c r="O100" s="1209">
        <f t="shared" si="17"/>
        <v>0</v>
      </c>
      <c r="P100" s="1208">
        <f t="shared" si="17"/>
        <v>0</v>
      </c>
    </row>
    <row r="101" spans="4:16" outlineLevel="1" x14ac:dyDescent="0.25">
      <c r="D101" s="726">
        <f t="shared" si="16"/>
        <v>46113</v>
      </c>
      <c r="E101" s="727">
        <f t="shared" si="16"/>
        <v>46477</v>
      </c>
      <c r="F101" s="689" t="str">
        <f t="shared" si="16"/>
        <v>Year 8</v>
      </c>
      <c r="G101" s="690">
        <f t="shared" si="17"/>
        <v>0</v>
      </c>
      <c r="H101" s="690">
        <f t="shared" si="17"/>
        <v>0</v>
      </c>
      <c r="I101" s="690">
        <f t="shared" si="17"/>
        <v>0</v>
      </c>
      <c r="J101" s="690">
        <f t="shared" si="17"/>
        <v>0</v>
      </c>
      <c r="K101" s="690">
        <f t="shared" si="17"/>
        <v>0</v>
      </c>
      <c r="L101" s="690">
        <f t="shared" si="17"/>
        <v>0</v>
      </c>
      <c r="M101" s="691">
        <f t="shared" si="17"/>
        <v>0</v>
      </c>
      <c r="N101" s="691">
        <f t="shared" si="17"/>
        <v>0</v>
      </c>
      <c r="O101" s="1209">
        <f t="shared" si="17"/>
        <v>0</v>
      </c>
      <c r="P101" s="1208">
        <f t="shared" si="17"/>
        <v>0</v>
      </c>
    </row>
    <row r="102" spans="4:16" outlineLevel="1" x14ac:dyDescent="0.25">
      <c r="D102" s="726">
        <f t="shared" si="16"/>
        <v>46478</v>
      </c>
      <c r="E102" s="727">
        <f t="shared" si="16"/>
        <v>46620</v>
      </c>
      <c r="F102" s="692" t="str">
        <f t="shared" si="16"/>
        <v>Year 9 (core)</v>
      </c>
      <c r="G102" s="690">
        <f t="shared" si="17"/>
        <v>0</v>
      </c>
      <c r="H102" s="690">
        <f t="shared" si="17"/>
        <v>0</v>
      </c>
      <c r="I102" s="690">
        <f t="shared" si="17"/>
        <v>0</v>
      </c>
      <c r="J102" s="690">
        <f t="shared" si="17"/>
        <v>0</v>
      </c>
      <c r="K102" s="690">
        <f t="shared" si="17"/>
        <v>0</v>
      </c>
      <c r="L102" s="690">
        <f t="shared" si="17"/>
        <v>0</v>
      </c>
      <c r="M102" s="691">
        <f t="shared" si="17"/>
        <v>0</v>
      </c>
      <c r="N102" s="691">
        <f t="shared" si="17"/>
        <v>0</v>
      </c>
      <c r="O102" s="1209">
        <f t="shared" si="17"/>
        <v>0</v>
      </c>
      <c r="P102" s="1208">
        <f t="shared" si="17"/>
        <v>0</v>
      </c>
    </row>
    <row r="103" spans="4:16" outlineLevel="1" x14ac:dyDescent="0.25">
      <c r="D103" s="726">
        <f t="shared" si="16"/>
        <v>46621</v>
      </c>
      <c r="E103" s="727">
        <f t="shared" si="16"/>
        <v>46843</v>
      </c>
      <c r="F103" s="689" t="str">
        <f t="shared" si="16"/>
        <v>Year 9 (extension)</v>
      </c>
      <c r="G103" s="690">
        <f t="shared" si="17"/>
        <v>0</v>
      </c>
      <c r="H103" s="690">
        <f t="shared" si="17"/>
        <v>0</v>
      </c>
      <c r="I103" s="690">
        <f t="shared" si="17"/>
        <v>0</v>
      </c>
      <c r="J103" s="690">
        <f t="shared" si="17"/>
        <v>0</v>
      </c>
      <c r="K103" s="690">
        <f t="shared" si="17"/>
        <v>0</v>
      </c>
      <c r="L103" s="690">
        <f t="shared" si="17"/>
        <v>0</v>
      </c>
      <c r="M103" s="691">
        <f t="shared" si="17"/>
        <v>0</v>
      </c>
      <c r="N103" s="691">
        <f t="shared" si="17"/>
        <v>0</v>
      </c>
      <c r="O103" s="1209">
        <f t="shared" si="17"/>
        <v>0</v>
      </c>
      <c r="P103" s="1208">
        <f t="shared" si="17"/>
        <v>0</v>
      </c>
    </row>
    <row r="104" spans="4:16" outlineLevel="1" x14ac:dyDescent="0.25">
      <c r="D104" s="726">
        <f t="shared" si="16"/>
        <v>46844</v>
      </c>
      <c r="E104" s="727">
        <f t="shared" si="16"/>
        <v>47208</v>
      </c>
      <c r="F104" s="692" t="str">
        <f t="shared" si="16"/>
        <v>Year 10 (extension)</v>
      </c>
      <c r="G104" s="690">
        <f t="shared" si="17"/>
        <v>0</v>
      </c>
      <c r="H104" s="690">
        <f t="shared" si="17"/>
        <v>0</v>
      </c>
      <c r="I104" s="690">
        <f t="shared" si="17"/>
        <v>0</v>
      </c>
      <c r="J104" s="690">
        <f t="shared" si="17"/>
        <v>0</v>
      </c>
      <c r="K104" s="690">
        <f t="shared" si="17"/>
        <v>0</v>
      </c>
      <c r="L104" s="690">
        <f t="shared" si="17"/>
        <v>0</v>
      </c>
      <c r="M104" s="691">
        <f t="shared" si="17"/>
        <v>0</v>
      </c>
      <c r="N104" s="691">
        <f t="shared" si="17"/>
        <v>0</v>
      </c>
      <c r="O104" s="1209">
        <f t="shared" si="17"/>
        <v>0</v>
      </c>
      <c r="P104" s="1208">
        <f t="shared" si="17"/>
        <v>0</v>
      </c>
    </row>
    <row r="105" spans="4:16" outlineLevel="1" x14ac:dyDescent="0.25">
      <c r="D105" s="726">
        <f t="shared" si="16"/>
        <v>47209</v>
      </c>
      <c r="E105" s="727">
        <f t="shared" si="16"/>
        <v>47348</v>
      </c>
      <c r="F105" s="692" t="str">
        <f t="shared" si="16"/>
        <v>Year 11 (extension)</v>
      </c>
      <c r="G105" s="690">
        <f t="shared" si="17"/>
        <v>0</v>
      </c>
      <c r="H105" s="690">
        <f t="shared" si="17"/>
        <v>0</v>
      </c>
      <c r="I105" s="690">
        <f t="shared" si="17"/>
        <v>0</v>
      </c>
      <c r="J105" s="690">
        <f t="shared" si="17"/>
        <v>0</v>
      </c>
      <c r="K105" s="690">
        <f t="shared" si="17"/>
        <v>0</v>
      </c>
      <c r="L105" s="690">
        <f t="shared" si="17"/>
        <v>0</v>
      </c>
      <c r="M105" s="691">
        <f t="shared" si="17"/>
        <v>0</v>
      </c>
      <c r="N105" s="691">
        <f t="shared" si="17"/>
        <v>0</v>
      </c>
      <c r="O105" s="1209">
        <f t="shared" si="17"/>
        <v>0</v>
      </c>
      <c r="P105" s="1208">
        <f t="shared" si="17"/>
        <v>0</v>
      </c>
    </row>
    <row r="106" spans="4:16" outlineLevel="1" x14ac:dyDescent="0.25">
      <c r="D106" s="714" t="str">
        <f t="shared" si="16"/>
        <v/>
      </c>
      <c r="E106" s="715" t="str">
        <f t="shared" si="16"/>
        <v/>
      </c>
      <c r="F106" s="695" t="str">
        <f t="shared" si="16"/>
        <v>[not used]</v>
      </c>
      <c r="G106" s="691">
        <f t="shared" si="17"/>
        <v>0</v>
      </c>
      <c r="H106" s="691">
        <f t="shared" si="17"/>
        <v>0</v>
      </c>
      <c r="I106" s="691">
        <f t="shared" si="17"/>
        <v>0</v>
      </c>
      <c r="J106" s="691">
        <f t="shared" si="17"/>
        <v>0</v>
      </c>
      <c r="K106" s="691">
        <f t="shared" si="17"/>
        <v>0</v>
      </c>
      <c r="L106" s="691">
        <f t="shared" si="17"/>
        <v>0</v>
      </c>
      <c r="M106" s="691">
        <f t="shared" si="17"/>
        <v>0</v>
      </c>
      <c r="N106" s="691">
        <f t="shared" si="17"/>
        <v>0</v>
      </c>
      <c r="O106" s="1209">
        <f t="shared" si="17"/>
        <v>0</v>
      </c>
      <c r="P106" s="1208">
        <f t="shared" si="17"/>
        <v>0</v>
      </c>
    </row>
    <row r="107" spans="4:16" outlineLevel="1" x14ac:dyDescent="0.25">
      <c r="D107" s="714" t="str">
        <f t="shared" si="16"/>
        <v/>
      </c>
      <c r="E107" s="715" t="str">
        <f t="shared" si="16"/>
        <v/>
      </c>
      <c r="F107" s="695" t="str">
        <f t="shared" si="16"/>
        <v>[not used]</v>
      </c>
      <c r="G107" s="691">
        <f t="shared" si="17"/>
        <v>0</v>
      </c>
      <c r="H107" s="691">
        <f t="shared" si="17"/>
        <v>0</v>
      </c>
      <c r="I107" s="691">
        <f t="shared" si="17"/>
        <v>0</v>
      </c>
      <c r="J107" s="691">
        <f t="shared" si="17"/>
        <v>0</v>
      </c>
      <c r="K107" s="691">
        <f t="shared" si="17"/>
        <v>0</v>
      </c>
      <c r="L107" s="691">
        <f t="shared" si="17"/>
        <v>0</v>
      </c>
      <c r="M107" s="691">
        <f t="shared" si="17"/>
        <v>0</v>
      </c>
      <c r="N107" s="691">
        <f t="shared" si="17"/>
        <v>0</v>
      </c>
      <c r="O107" s="1209">
        <f t="shared" si="17"/>
        <v>0</v>
      </c>
      <c r="P107" s="1208">
        <f t="shared" si="17"/>
        <v>0</v>
      </c>
    </row>
    <row r="108" spans="4:16" outlineLevel="1" x14ac:dyDescent="0.25">
      <c r="D108" s="714" t="str">
        <f t="shared" si="16"/>
        <v/>
      </c>
      <c r="E108" s="715" t="str">
        <f t="shared" si="16"/>
        <v/>
      </c>
      <c r="F108" s="695" t="str">
        <f t="shared" si="16"/>
        <v>[not used]</v>
      </c>
      <c r="G108" s="691">
        <f t="shared" si="17"/>
        <v>0</v>
      </c>
      <c r="H108" s="691">
        <f t="shared" si="17"/>
        <v>0</v>
      </c>
      <c r="I108" s="691">
        <f t="shared" si="17"/>
        <v>0</v>
      </c>
      <c r="J108" s="691">
        <f t="shared" si="17"/>
        <v>0</v>
      </c>
      <c r="K108" s="691">
        <f t="shared" si="17"/>
        <v>0</v>
      </c>
      <c r="L108" s="691">
        <f t="shared" si="17"/>
        <v>0</v>
      </c>
      <c r="M108" s="691">
        <f t="shared" si="17"/>
        <v>0</v>
      </c>
      <c r="N108" s="691">
        <f t="shared" si="17"/>
        <v>0</v>
      </c>
      <c r="O108" s="1209">
        <f t="shared" si="17"/>
        <v>0</v>
      </c>
      <c r="P108" s="1208">
        <f t="shared" si="17"/>
        <v>0</v>
      </c>
    </row>
    <row r="109" spans="4:16" outlineLevel="1" x14ac:dyDescent="0.25">
      <c r="D109" s="714" t="str">
        <f t="shared" si="16"/>
        <v/>
      </c>
      <c r="E109" s="715" t="str">
        <f t="shared" si="16"/>
        <v/>
      </c>
      <c r="F109" s="695" t="str">
        <f t="shared" si="16"/>
        <v>[not used]</v>
      </c>
      <c r="G109" s="691">
        <f t="shared" si="17"/>
        <v>0</v>
      </c>
      <c r="H109" s="691">
        <f t="shared" si="17"/>
        <v>0</v>
      </c>
      <c r="I109" s="691">
        <f t="shared" si="17"/>
        <v>0</v>
      </c>
      <c r="J109" s="691">
        <f t="shared" si="17"/>
        <v>0</v>
      </c>
      <c r="K109" s="691">
        <f t="shared" si="17"/>
        <v>0</v>
      </c>
      <c r="L109" s="691">
        <f t="shared" si="17"/>
        <v>0</v>
      </c>
      <c r="M109" s="691">
        <f t="shared" si="17"/>
        <v>0</v>
      </c>
      <c r="N109" s="691">
        <f t="shared" si="17"/>
        <v>0</v>
      </c>
      <c r="O109" s="1209">
        <f t="shared" si="17"/>
        <v>0</v>
      </c>
      <c r="P109" s="1208">
        <f t="shared" si="17"/>
        <v>0</v>
      </c>
    </row>
    <row r="110" spans="4:16" outlineLevel="1" x14ac:dyDescent="0.25">
      <c r="D110" s="714" t="str">
        <f t="shared" ref="D110:F115" si="18">D52</f>
        <v/>
      </c>
      <c r="E110" s="715" t="str">
        <f t="shared" si="18"/>
        <v/>
      </c>
      <c r="F110" s="695" t="str">
        <f t="shared" si="18"/>
        <v>[not used]</v>
      </c>
      <c r="G110" s="691">
        <f t="shared" ref="G110:P115" si="19">1000*SUMIF($F$36:$F$57,$F110,G$36:G$57)</f>
        <v>0</v>
      </c>
      <c r="H110" s="691">
        <f t="shared" si="19"/>
        <v>0</v>
      </c>
      <c r="I110" s="691">
        <f t="shared" si="19"/>
        <v>0</v>
      </c>
      <c r="J110" s="691">
        <f t="shared" si="19"/>
        <v>0</v>
      </c>
      <c r="K110" s="691">
        <f t="shared" si="19"/>
        <v>0</v>
      </c>
      <c r="L110" s="691">
        <f t="shared" si="19"/>
        <v>0</v>
      </c>
      <c r="M110" s="691">
        <f t="shared" si="19"/>
        <v>0</v>
      </c>
      <c r="N110" s="691">
        <f t="shared" si="19"/>
        <v>0</v>
      </c>
      <c r="O110" s="1209">
        <f t="shared" si="19"/>
        <v>0</v>
      </c>
      <c r="P110" s="1208">
        <f t="shared" si="19"/>
        <v>0</v>
      </c>
    </row>
    <row r="111" spans="4:16" outlineLevel="1" x14ac:dyDescent="0.25">
      <c r="D111" s="714" t="str">
        <f t="shared" si="18"/>
        <v/>
      </c>
      <c r="E111" s="715" t="str">
        <f t="shared" si="18"/>
        <v/>
      </c>
      <c r="F111" s="695" t="str">
        <f t="shared" si="18"/>
        <v>[not used]</v>
      </c>
      <c r="G111" s="691">
        <f t="shared" si="19"/>
        <v>0</v>
      </c>
      <c r="H111" s="691">
        <f t="shared" si="19"/>
        <v>0</v>
      </c>
      <c r="I111" s="691">
        <f t="shared" si="19"/>
        <v>0</v>
      </c>
      <c r="J111" s="691">
        <f t="shared" si="19"/>
        <v>0</v>
      </c>
      <c r="K111" s="691">
        <f t="shared" si="19"/>
        <v>0</v>
      </c>
      <c r="L111" s="691">
        <f t="shared" si="19"/>
        <v>0</v>
      </c>
      <c r="M111" s="691">
        <f t="shared" si="19"/>
        <v>0</v>
      </c>
      <c r="N111" s="691">
        <f t="shared" si="19"/>
        <v>0</v>
      </c>
      <c r="O111" s="1209">
        <f t="shared" si="19"/>
        <v>0</v>
      </c>
      <c r="P111" s="1208">
        <f t="shared" si="19"/>
        <v>0</v>
      </c>
    </row>
    <row r="112" spans="4:16" outlineLevel="1" x14ac:dyDescent="0.25">
      <c r="D112" s="714" t="str">
        <f t="shared" si="18"/>
        <v/>
      </c>
      <c r="E112" s="715" t="str">
        <f t="shared" si="18"/>
        <v/>
      </c>
      <c r="F112" s="695" t="str">
        <f t="shared" si="18"/>
        <v>[not used]</v>
      </c>
      <c r="G112" s="691">
        <f t="shared" si="19"/>
        <v>0</v>
      </c>
      <c r="H112" s="691">
        <f t="shared" si="19"/>
        <v>0</v>
      </c>
      <c r="I112" s="691">
        <f t="shared" si="19"/>
        <v>0</v>
      </c>
      <c r="J112" s="691">
        <f t="shared" si="19"/>
        <v>0</v>
      </c>
      <c r="K112" s="691">
        <f t="shared" si="19"/>
        <v>0</v>
      </c>
      <c r="L112" s="691">
        <f t="shared" si="19"/>
        <v>0</v>
      </c>
      <c r="M112" s="691">
        <f t="shared" si="19"/>
        <v>0</v>
      </c>
      <c r="N112" s="691">
        <f t="shared" si="19"/>
        <v>0</v>
      </c>
      <c r="O112" s="1209">
        <f t="shared" si="19"/>
        <v>0</v>
      </c>
      <c r="P112" s="1208">
        <f t="shared" si="19"/>
        <v>0</v>
      </c>
    </row>
    <row r="113" spans="2:36" outlineLevel="1" x14ac:dyDescent="0.25">
      <c r="D113" s="714" t="str">
        <f t="shared" si="18"/>
        <v/>
      </c>
      <c r="E113" s="715" t="str">
        <f t="shared" si="18"/>
        <v/>
      </c>
      <c r="F113" s="695" t="str">
        <f t="shared" si="18"/>
        <v>[not used]</v>
      </c>
      <c r="G113" s="691">
        <f t="shared" si="19"/>
        <v>0</v>
      </c>
      <c r="H113" s="691">
        <f t="shared" si="19"/>
        <v>0</v>
      </c>
      <c r="I113" s="691">
        <f t="shared" si="19"/>
        <v>0</v>
      </c>
      <c r="J113" s="691">
        <f t="shared" si="19"/>
        <v>0</v>
      </c>
      <c r="K113" s="691">
        <f t="shared" si="19"/>
        <v>0</v>
      </c>
      <c r="L113" s="691">
        <f t="shared" si="19"/>
        <v>0</v>
      </c>
      <c r="M113" s="691">
        <f t="shared" si="19"/>
        <v>0</v>
      </c>
      <c r="N113" s="691">
        <f t="shared" si="19"/>
        <v>0</v>
      </c>
      <c r="O113" s="1209">
        <f t="shared" si="19"/>
        <v>0</v>
      </c>
      <c r="P113" s="1208">
        <f t="shared" si="19"/>
        <v>0</v>
      </c>
    </row>
    <row r="114" spans="2:36" outlineLevel="1" x14ac:dyDescent="0.25">
      <c r="D114" s="714" t="str">
        <f t="shared" si="18"/>
        <v/>
      </c>
      <c r="E114" s="715" t="str">
        <f t="shared" si="18"/>
        <v/>
      </c>
      <c r="F114" s="695" t="str">
        <f t="shared" si="18"/>
        <v>[not used]</v>
      </c>
      <c r="G114" s="691">
        <f t="shared" si="19"/>
        <v>0</v>
      </c>
      <c r="H114" s="691">
        <f t="shared" si="19"/>
        <v>0</v>
      </c>
      <c r="I114" s="691">
        <f t="shared" si="19"/>
        <v>0</v>
      </c>
      <c r="J114" s="691">
        <f t="shared" si="19"/>
        <v>0</v>
      </c>
      <c r="K114" s="691">
        <f t="shared" si="19"/>
        <v>0</v>
      </c>
      <c r="L114" s="691">
        <f t="shared" si="19"/>
        <v>0</v>
      </c>
      <c r="M114" s="691">
        <f t="shared" si="19"/>
        <v>0</v>
      </c>
      <c r="N114" s="691">
        <f t="shared" si="19"/>
        <v>0</v>
      </c>
      <c r="O114" s="1209">
        <f t="shared" si="19"/>
        <v>0</v>
      </c>
      <c r="P114" s="1208">
        <f t="shared" si="19"/>
        <v>0</v>
      </c>
    </row>
    <row r="115" spans="2:36" outlineLevel="1" x14ac:dyDescent="0.25">
      <c r="D115" s="716" t="str">
        <f t="shared" si="18"/>
        <v/>
      </c>
      <c r="E115" s="717" t="str">
        <f t="shared" si="18"/>
        <v/>
      </c>
      <c r="F115" s="699" t="str">
        <f t="shared" si="18"/>
        <v>[not used]</v>
      </c>
      <c r="G115" s="700">
        <f t="shared" si="19"/>
        <v>0</v>
      </c>
      <c r="H115" s="700">
        <f t="shared" si="19"/>
        <v>0</v>
      </c>
      <c r="I115" s="700">
        <f t="shared" si="19"/>
        <v>0</v>
      </c>
      <c r="J115" s="700">
        <f t="shared" si="19"/>
        <v>0</v>
      </c>
      <c r="K115" s="728">
        <f t="shared" si="19"/>
        <v>0</v>
      </c>
      <c r="L115" s="700">
        <f t="shared" si="19"/>
        <v>0</v>
      </c>
      <c r="M115" s="728">
        <f t="shared" si="19"/>
        <v>0</v>
      </c>
      <c r="N115" s="700">
        <f t="shared" si="19"/>
        <v>0</v>
      </c>
      <c r="O115" s="1210">
        <f t="shared" si="19"/>
        <v>0</v>
      </c>
      <c r="P115" s="1211">
        <f t="shared" si="19"/>
        <v>0</v>
      </c>
    </row>
    <row r="118" spans="2:36" ht="14.4" x14ac:dyDescent="0.25">
      <c r="B118" s="472"/>
      <c r="C118" s="472" t="s">
        <v>745</v>
      </c>
      <c r="D118" s="472"/>
      <c r="E118" s="472"/>
      <c r="F118" s="472"/>
      <c r="G118" s="472"/>
      <c r="H118" s="472"/>
      <c r="I118" s="472"/>
      <c r="J118" s="472"/>
      <c r="K118" s="472"/>
      <c r="L118" s="472"/>
      <c r="M118" s="472"/>
      <c r="N118" s="472"/>
      <c r="O118" s="472"/>
      <c r="P118" s="472"/>
      <c r="Q118" s="472"/>
      <c r="R118" s="472"/>
      <c r="S118" s="472"/>
      <c r="T118" s="472"/>
      <c r="U118" s="472"/>
      <c r="V118" s="472"/>
      <c r="W118" s="472"/>
      <c r="X118" s="472"/>
      <c r="Y118" s="472"/>
      <c r="Z118" s="472"/>
      <c r="AA118" s="472"/>
      <c r="AB118" s="472"/>
      <c r="AC118" s="472"/>
      <c r="AD118" s="472"/>
      <c r="AE118" s="472"/>
      <c r="AF118" s="472"/>
      <c r="AG118" s="472"/>
      <c r="AH118" s="472"/>
      <c r="AI118" s="1108"/>
      <c r="AJ118" s="472"/>
    </row>
    <row r="119" spans="2:36" outlineLevel="1" x14ac:dyDescent="0.25">
      <c r="C119" s="136"/>
      <c r="D119" s="156"/>
    </row>
    <row r="120" spans="2:36" outlineLevel="1" x14ac:dyDescent="0.25">
      <c r="D120" s="660">
        <v>1</v>
      </c>
    </row>
    <row r="121" spans="2:36" outlineLevel="1" x14ac:dyDescent="0.25">
      <c r="D121" s="709" t="s">
        <v>735</v>
      </c>
      <c r="E121" s="709" t="s">
        <v>736</v>
      </c>
      <c r="F121" s="709" t="s">
        <v>737</v>
      </c>
      <c r="G121" s="709" t="s">
        <v>741</v>
      </c>
      <c r="H121" s="729" t="s">
        <v>742</v>
      </c>
    </row>
    <row r="122" spans="2:36" ht="12.75" customHeight="1" outlineLevel="1" x14ac:dyDescent="0.25">
      <c r="D122" s="1332" t="s">
        <v>734</v>
      </c>
      <c r="E122" s="1331"/>
      <c r="F122" s="1343" t="s">
        <v>738</v>
      </c>
      <c r="G122" s="1333" t="s">
        <v>746</v>
      </c>
      <c r="H122" s="1335" t="s">
        <v>747</v>
      </c>
    </row>
    <row r="123" spans="2:36" ht="115.95" customHeight="1" outlineLevel="1" x14ac:dyDescent="0.25">
      <c r="D123" s="730" t="s">
        <v>731</v>
      </c>
      <c r="E123" s="731" t="s">
        <v>732</v>
      </c>
      <c r="F123" s="1344"/>
      <c r="G123" s="1334"/>
      <c r="H123" s="1336"/>
    </row>
    <row r="124" spans="2:36" outlineLevel="1" x14ac:dyDescent="0.25">
      <c r="D124" s="709">
        <f>D36</f>
        <v>43695</v>
      </c>
      <c r="E124" s="725">
        <f t="shared" ref="E124:F124" si="20">E36</f>
        <v>43921</v>
      </c>
      <c r="F124" s="684" t="str">
        <f t="shared" si="20"/>
        <v>Year 1</v>
      </c>
      <c r="G124" s="1218">
        <f>'Indices &amp; Rates'!$F$83*SUM($K94:$P94)*-1</f>
        <v>0</v>
      </c>
      <c r="H124" s="1219">
        <f>'Indices &amp; Rates'!$F$93*SUM($K94:$P94)*-1</f>
        <v>0</v>
      </c>
    </row>
    <row r="125" spans="2:36" outlineLevel="1" x14ac:dyDescent="0.25">
      <c r="D125" s="726">
        <f t="shared" ref="D125:F125" si="21">D37</f>
        <v>43922</v>
      </c>
      <c r="E125" s="727">
        <f t="shared" si="21"/>
        <v>44286</v>
      </c>
      <c r="F125" s="689" t="str">
        <f t="shared" si="21"/>
        <v>Year 2</v>
      </c>
      <c r="G125" s="1220">
        <f>'Indices &amp; Rates'!$F$83*SUM($K95:$P95)*-1</f>
        <v>0</v>
      </c>
      <c r="H125" s="1221">
        <f>'Indices &amp; Rates'!$F$93*SUM($K95:$P95)*-1</f>
        <v>0</v>
      </c>
    </row>
    <row r="126" spans="2:36" outlineLevel="1" x14ac:dyDescent="0.25">
      <c r="D126" s="726">
        <f t="shared" ref="D126:F126" si="22">D38</f>
        <v>44287</v>
      </c>
      <c r="E126" s="727">
        <f t="shared" si="22"/>
        <v>44651</v>
      </c>
      <c r="F126" s="689" t="str">
        <f t="shared" si="22"/>
        <v>Year 3</v>
      </c>
      <c r="G126" s="1220">
        <f>'Indices &amp; Rates'!$F$83*SUM($K96:$P96)*-1</f>
        <v>0</v>
      </c>
      <c r="H126" s="1221">
        <f>'Indices &amp; Rates'!$F$93*SUM($K96:$P96)*-1</f>
        <v>0</v>
      </c>
    </row>
    <row r="127" spans="2:36" outlineLevel="1" x14ac:dyDescent="0.25">
      <c r="D127" s="726">
        <f t="shared" ref="D127:F127" si="23">D39</f>
        <v>44652</v>
      </c>
      <c r="E127" s="727">
        <f t="shared" si="23"/>
        <v>45016</v>
      </c>
      <c r="F127" s="689" t="str">
        <f t="shared" si="23"/>
        <v>Year 4</v>
      </c>
      <c r="G127" s="1220">
        <f>'Indices &amp; Rates'!$F$83*SUM($K97:$P97)*-1</f>
        <v>0</v>
      </c>
      <c r="H127" s="1221">
        <f>'Indices &amp; Rates'!$F$93*SUM($K97:$P97)*-1</f>
        <v>0</v>
      </c>
    </row>
    <row r="128" spans="2:36" outlineLevel="1" x14ac:dyDescent="0.25">
      <c r="D128" s="726">
        <f t="shared" ref="D128:F128" si="24">D40</f>
        <v>45017</v>
      </c>
      <c r="E128" s="727">
        <f t="shared" si="24"/>
        <v>45382</v>
      </c>
      <c r="F128" s="689" t="str">
        <f t="shared" si="24"/>
        <v>Year 5</v>
      </c>
      <c r="G128" s="1220">
        <f>'Indices &amp; Rates'!$F$83*SUM($K98:$P98)*-1</f>
        <v>0</v>
      </c>
      <c r="H128" s="1221">
        <f>'Indices &amp; Rates'!$F$93*SUM($K98:$P98)*-1</f>
        <v>0</v>
      </c>
    </row>
    <row r="129" spans="4:8" outlineLevel="1" x14ac:dyDescent="0.25">
      <c r="D129" s="726">
        <f t="shared" ref="D129:F129" si="25">D41</f>
        <v>45383</v>
      </c>
      <c r="E129" s="727">
        <f t="shared" si="25"/>
        <v>45747</v>
      </c>
      <c r="F129" s="689" t="str">
        <f t="shared" si="25"/>
        <v>Year 6</v>
      </c>
      <c r="G129" s="1220">
        <f>'Indices &amp; Rates'!$F$83*SUM($K99:$P99)*-1</f>
        <v>0</v>
      </c>
      <c r="H129" s="1221">
        <f>'Indices &amp; Rates'!$F$93*SUM($K99:$P99)*-1</f>
        <v>0</v>
      </c>
    </row>
    <row r="130" spans="4:8" outlineLevel="1" x14ac:dyDescent="0.25">
      <c r="D130" s="726">
        <f t="shared" ref="D130:F130" si="26">D42</f>
        <v>45748</v>
      </c>
      <c r="E130" s="727">
        <f t="shared" si="26"/>
        <v>46112</v>
      </c>
      <c r="F130" s="689" t="str">
        <f t="shared" si="26"/>
        <v>Year 7</v>
      </c>
      <c r="G130" s="1220">
        <f>'Indices &amp; Rates'!$F$83*SUM($K100:$P100)*-1</f>
        <v>0</v>
      </c>
      <c r="H130" s="1221">
        <f>'Indices &amp; Rates'!$F$93*SUM($K100:$P100)*-1</f>
        <v>0</v>
      </c>
    </row>
    <row r="131" spans="4:8" outlineLevel="1" x14ac:dyDescent="0.25">
      <c r="D131" s="726">
        <f t="shared" ref="D131:F131" si="27">D43</f>
        <v>46113</v>
      </c>
      <c r="E131" s="727">
        <f t="shared" si="27"/>
        <v>46477</v>
      </c>
      <c r="F131" s="689" t="str">
        <f t="shared" si="27"/>
        <v>Year 8</v>
      </c>
      <c r="G131" s="1220">
        <f>'Indices &amp; Rates'!$F$83*SUM($K101:$P101)*-1</f>
        <v>0</v>
      </c>
      <c r="H131" s="1221">
        <f>'Indices &amp; Rates'!$F$93*SUM($K101:$P101)*-1</f>
        <v>0</v>
      </c>
    </row>
    <row r="132" spans="4:8" outlineLevel="1" x14ac:dyDescent="0.25">
      <c r="D132" s="726">
        <f t="shared" ref="D132:F132" si="28">D44</f>
        <v>46478</v>
      </c>
      <c r="E132" s="727">
        <f t="shared" si="28"/>
        <v>46620</v>
      </c>
      <c r="F132" s="689" t="str">
        <f t="shared" si="28"/>
        <v>Year 9 (core)</v>
      </c>
      <c r="G132" s="1220">
        <f>'Indices &amp; Rates'!$F$83*SUM($K102:$P102)*-1</f>
        <v>0</v>
      </c>
      <c r="H132" s="1221">
        <f>'Indices &amp; Rates'!$F$93*SUM($K102:$P102)*-1</f>
        <v>0</v>
      </c>
    </row>
    <row r="133" spans="4:8" outlineLevel="1" x14ac:dyDescent="0.25">
      <c r="D133" s="726">
        <f t="shared" ref="D133:F133" si="29">D45</f>
        <v>46621</v>
      </c>
      <c r="E133" s="727">
        <f t="shared" si="29"/>
        <v>46843</v>
      </c>
      <c r="F133" s="692" t="str">
        <f t="shared" si="29"/>
        <v>Year 9 (extension)</v>
      </c>
      <c r="G133" s="1220">
        <f>'Indices &amp; Rates'!$F$83*SUM($K103:$P103)*-1</f>
        <v>0</v>
      </c>
      <c r="H133" s="1221">
        <f>'Indices &amp; Rates'!$F$93*SUM($K103:$P103)*-1</f>
        <v>0</v>
      </c>
    </row>
    <row r="134" spans="4:8" outlineLevel="1" x14ac:dyDescent="0.25">
      <c r="D134" s="726">
        <f t="shared" ref="D134:F134" si="30">D46</f>
        <v>46844</v>
      </c>
      <c r="E134" s="727">
        <f t="shared" si="30"/>
        <v>47208</v>
      </c>
      <c r="F134" s="689" t="str">
        <f t="shared" si="30"/>
        <v>Year 10 (extension)</v>
      </c>
      <c r="G134" s="1220">
        <f>'Indices &amp; Rates'!$F$83*SUM($K104:$P104)*-1</f>
        <v>0</v>
      </c>
      <c r="H134" s="1221">
        <f>'Indices &amp; Rates'!$F$93*SUM($K104:$P104)*-1</f>
        <v>0</v>
      </c>
    </row>
    <row r="135" spans="4:8" outlineLevel="1" x14ac:dyDescent="0.25">
      <c r="D135" s="726">
        <f t="shared" ref="D135:F135" si="31">D47</f>
        <v>47209</v>
      </c>
      <c r="E135" s="727">
        <f t="shared" si="31"/>
        <v>47348</v>
      </c>
      <c r="F135" s="689" t="str">
        <f t="shared" si="31"/>
        <v>Year 11 (extension)</v>
      </c>
      <c r="G135" s="1220">
        <f>'Indices &amp; Rates'!$F$83*SUM($K105:$P105)*-1</f>
        <v>0</v>
      </c>
      <c r="H135" s="1221">
        <f>'Indices &amp; Rates'!$F$93*SUM($K105:$P105)*-1</f>
        <v>0</v>
      </c>
    </row>
    <row r="136" spans="4:8" outlineLevel="1" x14ac:dyDescent="0.25">
      <c r="D136" s="732" t="str">
        <f t="shared" ref="D136:F136" si="32">D48</f>
        <v/>
      </c>
      <c r="E136" s="733" t="str">
        <f t="shared" si="32"/>
        <v/>
      </c>
      <c r="F136" s="695" t="str">
        <f t="shared" si="32"/>
        <v>[not used]</v>
      </c>
      <c r="G136" s="1222">
        <f>'Indices &amp; Rates'!$F$83*SUM($K106:$P106)*-1</f>
        <v>0</v>
      </c>
      <c r="H136" s="1223">
        <f>'Indices &amp; Rates'!$F$93*SUM($K106:$P106)*-1</f>
        <v>0</v>
      </c>
    </row>
    <row r="137" spans="4:8" outlineLevel="1" x14ac:dyDescent="0.25">
      <c r="D137" s="732" t="str">
        <f t="shared" ref="D137:F137" si="33">D49</f>
        <v/>
      </c>
      <c r="E137" s="733" t="str">
        <f t="shared" si="33"/>
        <v/>
      </c>
      <c r="F137" s="695" t="str">
        <f t="shared" si="33"/>
        <v>[not used]</v>
      </c>
      <c r="G137" s="1222">
        <f>'Indices &amp; Rates'!$F$83*SUM($K107:$P107)*-1</f>
        <v>0</v>
      </c>
      <c r="H137" s="1223">
        <f>'Indices &amp; Rates'!$F$93*SUM($K107:$P107)*-1</f>
        <v>0</v>
      </c>
    </row>
    <row r="138" spans="4:8" outlineLevel="1" x14ac:dyDescent="0.25">
      <c r="D138" s="732" t="str">
        <f t="shared" ref="D138:F138" si="34">D50</f>
        <v/>
      </c>
      <c r="E138" s="733" t="str">
        <f t="shared" si="34"/>
        <v/>
      </c>
      <c r="F138" s="695" t="str">
        <f t="shared" si="34"/>
        <v>[not used]</v>
      </c>
      <c r="G138" s="1222">
        <f>'Indices &amp; Rates'!$F$83*SUM($K108:$P108)*-1</f>
        <v>0</v>
      </c>
      <c r="H138" s="1223">
        <f>'Indices &amp; Rates'!$F$93*SUM($K108:$P108)*-1</f>
        <v>0</v>
      </c>
    </row>
    <row r="139" spans="4:8" outlineLevel="1" x14ac:dyDescent="0.25">
      <c r="D139" s="732" t="str">
        <f t="shared" ref="D139:F139" si="35">D51</f>
        <v/>
      </c>
      <c r="E139" s="733" t="str">
        <f t="shared" si="35"/>
        <v/>
      </c>
      <c r="F139" s="695" t="str">
        <f t="shared" si="35"/>
        <v>[not used]</v>
      </c>
      <c r="G139" s="1222">
        <f>'Indices &amp; Rates'!$F$83*SUM($K109:$P109)*-1</f>
        <v>0</v>
      </c>
      <c r="H139" s="1223">
        <f>'Indices &amp; Rates'!$F$93*SUM($K109:$P109)*-1</f>
        <v>0</v>
      </c>
    </row>
    <row r="140" spans="4:8" outlineLevel="1" x14ac:dyDescent="0.25">
      <c r="D140" s="732" t="str">
        <f t="shared" ref="D140:F140" si="36">D52</f>
        <v/>
      </c>
      <c r="E140" s="733" t="str">
        <f t="shared" si="36"/>
        <v/>
      </c>
      <c r="F140" s="695" t="str">
        <f t="shared" si="36"/>
        <v>[not used]</v>
      </c>
      <c r="G140" s="1222">
        <f>'Indices &amp; Rates'!$F$83*SUM($K110:$P110)*-1</f>
        <v>0</v>
      </c>
      <c r="H140" s="1223">
        <f>'Indices &amp; Rates'!$F$93*SUM($K110:$P110)*-1</f>
        <v>0</v>
      </c>
    </row>
    <row r="141" spans="4:8" outlineLevel="1" x14ac:dyDescent="0.25">
      <c r="D141" s="732" t="str">
        <f t="shared" ref="D141:F141" si="37">D53</f>
        <v/>
      </c>
      <c r="E141" s="733" t="str">
        <f t="shared" si="37"/>
        <v/>
      </c>
      <c r="F141" s="695" t="str">
        <f t="shared" si="37"/>
        <v>[not used]</v>
      </c>
      <c r="G141" s="1222">
        <f>'Indices &amp; Rates'!$F$83*SUM($K111:$P111)*-1</f>
        <v>0</v>
      </c>
      <c r="H141" s="1223">
        <f>'Indices &amp; Rates'!$F$93*SUM($K111:$P111)*-1</f>
        <v>0</v>
      </c>
    </row>
    <row r="142" spans="4:8" outlineLevel="1" x14ac:dyDescent="0.25">
      <c r="D142" s="732" t="str">
        <f t="shared" ref="D142:F142" si="38">D54</f>
        <v/>
      </c>
      <c r="E142" s="733" t="str">
        <f t="shared" si="38"/>
        <v/>
      </c>
      <c r="F142" s="695" t="str">
        <f t="shared" si="38"/>
        <v>[not used]</v>
      </c>
      <c r="G142" s="1222">
        <f>'Indices &amp; Rates'!$F$83*SUM($K112:$P112)*-1</f>
        <v>0</v>
      </c>
      <c r="H142" s="1223">
        <f>'Indices &amp; Rates'!$F$93*SUM($K112:$P112)*-1</f>
        <v>0</v>
      </c>
    </row>
    <row r="143" spans="4:8" outlineLevel="1" x14ac:dyDescent="0.25">
      <c r="D143" s="732" t="str">
        <f t="shared" ref="D143:F143" si="39">D55</f>
        <v/>
      </c>
      <c r="E143" s="733" t="str">
        <f t="shared" si="39"/>
        <v/>
      </c>
      <c r="F143" s="695" t="str">
        <f t="shared" si="39"/>
        <v>[not used]</v>
      </c>
      <c r="G143" s="1222">
        <f>'Indices &amp; Rates'!$F$83*SUM($K113:$P113)*-1</f>
        <v>0</v>
      </c>
      <c r="H143" s="1223">
        <f>'Indices &amp; Rates'!$F$93*SUM($K113:$P113)*-1</f>
        <v>0</v>
      </c>
    </row>
    <row r="144" spans="4:8" outlineLevel="1" x14ac:dyDescent="0.25">
      <c r="D144" s="732" t="str">
        <f t="shared" ref="D144:F144" si="40">D56</f>
        <v/>
      </c>
      <c r="E144" s="733" t="str">
        <f t="shared" si="40"/>
        <v/>
      </c>
      <c r="F144" s="695" t="str">
        <f t="shared" si="40"/>
        <v>[not used]</v>
      </c>
      <c r="G144" s="1222">
        <f>'Indices &amp; Rates'!$F$83*SUM($K114:$P114)*-1</f>
        <v>0</v>
      </c>
      <c r="H144" s="1223">
        <f>'Indices &amp; Rates'!$F$93*SUM($K114:$P114)*-1</f>
        <v>0</v>
      </c>
    </row>
    <row r="145" spans="3:8" outlineLevel="1" x14ac:dyDescent="0.25">
      <c r="D145" s="734" t="str">
        <f t="shared" ref="D145:F145" si="41">D57</f>
        <v/>
      </c>
      <c r="E145" s="735" t="str">
        <f t="shared" si="41"/>
        <v/>
      </c>
      <c r="F145" s="699" t="str">
        <f t="shared" si="41"/>
        <v>[not used]</v>
      </c>
      <c r="G145" s="1224">
        <f>'Indices &amp; Rates'!$F$83*SUM($K115:$P115)*-1</f>
        <v>0</v>
      </c>
      <c r="H145" s="1225">
        <f>'Indices &amp; Rates'!$F$93*SUM($K115:$P115)*-1</f>
        <v>0</v>
      </c>
    </row>
    <row r="146" spans="3:8" outlineLevel="1" x14ac:dyDescent="0.25">
      <c r="C146" s="136"/>
      <c r="D146" s="156"/>
    </row>
    <row r="147" spans="3:8" outlineLevel="1" x14ac:dyDescent="0.25">
      <c r="C147" s="136"/>
      <c r="D147" s="156"/>
    </row>
    <row r="148" spans="3:8" outlineLevel="1" x14ac:dyDescent="0.25">
      <c r="C148" s="136"/>
      <c r="D148" s="660">
        <v>1</v>
      </c>
    </row>
    <row r="149" spans="3:8" outlineLevel="1" x14ac:dyDescent="0.25">
      <c r="C149" s="136"/>
      <c r="D149" s="709" t="s">
        <v>735</v>
      </c>
      <c r="E149" s="709" t="s">
        <v>736</v>
      </c>
      <c r="F149" s="709" t="s">
        <v>737</v>
      </c>
      <c r="G149" s="709" t="s">
        <v>741</v>
      </c>
      <c r="H149" s="729" t="s">
        <v>742</v>
      </c>
    </row>
    <row r="150" spans="3:8" ht="14.4" customHeight="1" outlineLevel="1" x14ac:dyDescent="0.25">
      <c r="C150" s="136"/>
      <c r="D150" s="1332" t="s">
        <v>734</v>
      </c>
      <c r="E150" s="1331"/>
      <c r="F150" s="1337" t="s">
        <v>738</v>
      </c>
      <c r="G150" s="1339" t="s">
        <v>748</v>
      </c>
      <c r="H150" s="1341" t="s">
        <v>749</v>
      </c>
    </row>
    <row r="151" spans="3:8" ht="106.2" customHeight="1" outlineLevel="1" x14ac:dyDescent="0.25">
      <c r="C151" s="136"/>
      <c r="D151" s="736" t="s">
        <v>731</v>
      </c>
      <c r="E151" s="737" t="s">
        <v>732</v>
      </c>
      <c r="F151" s="1338"/>
      <c r="G151" s="1340"/>
      <c r="H151" s="1342"/>
    </row>
    <row r="152" spans="3:8" outlineLevel="1" x14ac:dyDescent="0.25">
      <c r="C152" s="136"/>
      <c r="D152" s="709">
        <f>D36</f>
        <v>43695</v>
      </c>
      <c r="E152" s="725">
        <f t="shared" ref="E152:F152" si="42">E36</f>
        <v>43921</v>
      </c>
      <c r="F152" s="738" t="str">
        <f t="shared" si="42"/>
        <v>Year 1</v>
      </c>
      <c r="G152" s="1218">
        <f>'Indices &amp; Rates'!$F$84*SUM($K94:$P94)*-1</f>
        <v>0</v>
      </c>
      <c r="H152" s="1219">
        <f>'Indices &amp; Rates'!$F$94*SUM($K94:$P94)*-1</f>
        <v>0</v>
      </c>
    </row>
    <row r="153" spans="3:8" outlineLevel="1" x14ac:dyDescent="0.25">
      <c r="C153" s="136"/>
      <c r="D153" s="726">
        <f t="shared" ref="D153:F153" si="43">D37</f>
        <v>43922</v>
      </c>
      <c r="E153" s="727">
        <f t="shared" si="43"/>
        <v>44286</v>
      </c>
      <c r="F153" s="739" t="str">
        <f t="shared" si="43"/>
        <v>Year 2</v>
      </c>
      <c r="G153" s="1220">
        <f>'Indices &amp; Rates'!$F$84*SUM($K95:$P95)*-1</f>
        <v>0</v>
      </c>
      <c r="H153" s="1221">
        <f>'Indices &amp; Rates'!$F$94*SUM($K95:$P95)*-1</f>
        <v>0</v>
      </c>
    </row>
    <row r="154" spans="3:8" outlineLevel="1" x14ac:dyDescent="0.25">
      <c r="C154" s="136"/>
      <c r="D154" s="726">
        <f t="shared" ref="D154:F154" si="44">D38</f>
        <v>44287</v>
      </c>
      <c r="E154" s="727">
        <f t="shared" si="44"/>
        <v>44651</v>
      </c>
      <c r="F154" s="739" t="str">
        <f t="shared" si="44"/>
        <v>Year 3</v>
      </c>
      <c r="G154" s="1220">
        <f>'Indices &amp; Rates'!$F$84*SUM($K96:$P96)*-1</f>
        <v>0</v>
      </c>
      <c r="H154" s="1221">
        <f>'Indices &amp; Rates'!$F$94*SUM($K96:$P96)*-1</f>
        <v>0</v>
      </c>
    </row>
    <row r="155" spans="3:8" outlineLevel="1" x14ac:dyDescent="0.25">
      <c r="C155" s="136"/>
      <c r="D155" s="726">
        <f t="shared" ref="D155:F155" si="45">D39</f>
        <v>44652</v>
      </c>
      <c r="E155" s="727">
        <f t="shared" si="45"/>
        <v>45016</v>
      </c>
      <c r="F155" s="739" t="str">
        <f t="shared" si="45"/>
        <v>Year 4</v>
      </c>
      <c r="G155" s="1220">
        <f>'Indices &amp; Rates'!$F$84*SUM($K97:$P97)*-1</f>
        <v>0</v>
      </c>
      <c r="H155" s="1221">
        <f>'Indices &amp; Rates'!$F$94*SUM($K97:$P97)*-1</f>
        <v>0</v>
      </c>
    </row>
    <row r="156" spans="3:8" outlineLevel="1" x14ac:dyDescent="0.25">
      <c r="C156" s="136"/>
      <c r="D156" s="726">
        <f t="shared" ref="D156:F156" si="46">D40</f>
        <v>45017</v>
      </c>
      <c r="E156" s="727">
        <f t="shared" si="46"/>
        <v>45382</v>
      </c>
      <c r="F156" s="739" t="str">
        <f t="shared" si="46"/>
        <v>Year 5</v>
      </c>
      <c r="G156" s="1220">
        <f>'Indices &amp; Rates'!$F$84*SUM($K98:$P98)*-1</f>
        <v>0</v>
      </c>
      <c r="H156" s="1221">
        <f>'Indices &amp; Rates'!$F$94*SUM($K98:$P98)*-1</f>
        <v>0</v>
      </c>
    </row>
    <row r="157" spans="3:8" outlineLevel="1" x14ac:dyDescent="0.25">
      <c r="C157" s="136"/>
      <c r="D157" s="726">
        <f t="shared" ref="D157:F157" si="47">D41</f>
        <v>45383</v>
      </c>
      <c r="E157" s="727">
        <f t="shared" si="47"/>
        <v>45747</v>
      </c>
      <c r="F157" s="739" t="str">
        <f t="shared" si="47"/>
        <v>Year 6</v>
      </c>
      <c r="G157" s="1220">
        <f>'Indices &amp; Rates'!$F$84*SUM($K99:$P99)*-1</f>
        <v>0</v>
      </c>
      <c r="H157" s="1221">
        <f>'Indices &amp; Rates'!$F$94*SUM($K99:$P99)*-1</f>
        <v>0</v>
      </c>
    </row>
    <row r="158" spans="3:8" outlineLevel="1" x14ac:dyDescent="0.25">
      <c r="C158" s="136"/>
      <c r="D158" s="726">
        <f t="shared" ref="D158:F158" si="48">D42</f>
        <v>45748</v>
      </c>
      <c r="E158" s="727">
        <f t="shared" si="48"/>
        <v>46112</v>
      </c>
      <c r="F158" s="739" t="str">
        <f t="shared" si="48"/>
        <v>Year 7</v>
      </c>
      <c r="G158" s="1220">
        <f>'Indices &amp; Rates'!$F$84*SUM($K100:$P100)*-1</f>
        <v>0</v>
      </c>
      <c r="H158" s="1221">
        <f>'Indices &amp; Rates'!$F$94*SUM($K100:$P100)*-1</f>
        <v>0</v>
      </c>
    </row>
    <row r="159" spans="3:8" outlineLevel="1" x14ac:dyDescent="0.25">
      <c r="C159" s="136"/>
      <c r="D159" s="726">
        <f t="shared" ref="D159:F159" si="49">D43</f>
        <v>46113</v>
      </c>
      <c r="E159" s="727">
        <f t="shared" si="49"/>
        <v>46477</v>
      </c>
      <c r="F159" s="740" t="str">
        <f t="shared" si="49"/>
        <v>Year 8</v>
      </c>
      <c r="G159" s="1220">
        <f>'Indices &amp; Rates'!$F$84*SUM($K101:$P101)*-1</f>
        <v>0</v>
      </c>
      <c r="H159" s="1221">
        <f>'Indices &amp; Rates'!$F$94*SUM($K101:$P101)*-1</f>
        <v>0</v>
      </c>
    </row>
    <row r="160" spans="3:8" outlineLevel="1" x14ac:dyDescent="0.25">
      <c r="C160" s="136"/>
      <c r="D160" s="726">
        <f t="shared" ref="D160:F160" si="50">D44</f>
        <v>46478</v>
      </c>
      <c r="E160" s="727">
        <f t="shared" si="50"/>
        <v>46620</v>
      </c>
      <c r="F160" s="740" t="str">
        <f t="shared" si="50"/>
        <v>Year 9 (core)</v>
      </c>
      <c r="G160" s="1220">
        <f>'Indices &amp; Rates'!$F$84*SUM($K102:$P102)*-1</f>
        <v>0</v>
      </c>
      <c r="H160" s="1221">
        <f>'Indices &amp; Rates'!$F$94*SUM($K102:$P102)*-1</f>
        <v>0</v>
      </c>
    </row>
    <row r="161" spans="3:8" outlineLevel="1" x14ac:dyDescent="0.25">
      <c r="C161" s="136"/>
      <c r="D161" s="726">
        <f t="shared" ref="D161:F161" si="51">D45</f>
        <v>46621</v>
      </c>
      <c r="E161" s="727">
        <f t="shared" si="51"/>
        <v>46843</v>
      </c>
      <c r="F161" s="740" t="str">
        <f t="shared" si="51"/>
        <v>Year 9 (extension)</v>
      </c>
      <c r="G161" s="1220">
        <f>'Indices &amp; Rates'!$F$84*SUM($K103:$P103)*-1</f>
        <v>0</v>
      </c>
      <c r="H161" s="1221">
        <f>'Indices &amp; Rates'!$F$94*SUM($K103:$P103)*-1</f>
        <v>0</v>
      </c>
    </row>
    <row r="162" spans="3:8" outlineLevel="1" x14ac:dyDescent="0.25">
      <c r="C162" s="136"/>
      <c r="D162" s="726">
        <f t="shared" ref="D162:F162" si="52">D46</f>
        <v>46844</v>
      </c>
      <c r="E162" s="727">
        <f t="shared" si="52"/>
        <v>47208</v>
      </c>
      <c r="F162" s="740" t="str">
        <f t="shared" si="52"/>
        <v>Year 10 (extension)</v>
      </c>
      <c r="G162" s="1220">
        <f>'Indices &amp; Rates'!$F$84*SUM($K104:$P104)*-1</f>
        <v>0</v>
      </c>
      <c r="H162" s="1221">
        <f>'Indices &amp; Rates'!$F$94*SUM($K104:$P104)*-1</f>
        <v>0</v>
      </c>
    </row>
    <row r="163" spans="3:8" outlineLevel="1" x14ac:dyDescent="0.25">
      <c r="C163" s="136"/>
      <c r="D163" s="726">
        <f t="shared" ref="D163:F163" si="53">D47</f>
        <v>47209</v>
      </c>
      <c r="E163" s="727">
        <f t="shared" si="53"/>
        <v>47348</v>
      </c>
      <c r="F163" s="740" t="str">
        <f t="shared" si="53"/>
        <v>Year 11 (extension)</v>
      </c>
      <c r="G163" s="1220">
        <f>'Indices &amp; Rates'!$F$84*SUM($K105:$P105)*-1</f>
        <v>0</v>
      </c>
      <c r="H163" s="1221">
        <f>'Indices &amp; Rates'!$F$94*SUM($K105:$P105)*-1</f>
        <v>0</v>
      </c>
    </row>
    <row r="164" spans="3:8" outlineLevel="1" x14ac:dyDescent="0.25">
      <c r="C164" s="136"/>
      <c r="D164" s="732" t="str">
        <f t="shared" ref="D164:F164" si="54">D48</f>
        <v/>
      </c>
      <c r="E164" s="733" t="str">
        <f t="shared" si="54"/>
        <v/>
      </c>
      <c r="F164" s="741" t="str">
        <f t="shared" si="54"/>
        <v>[not used]</v>
      </c>
      <c r="G164" s="1222">
        <f>'Indices &amp; Rates'!$F$84*SUM($K106:$P106)*-1</f>
        <v>0</v>
      </c>
      <c r="H164" s="1223">
        <f>'Indices &amp; Rates'!$F$94*SUM($K106:$P106)*-1</f>
        <v>0</v>
      </c>
    </row>
    <row r="165" spans="3:8" outlineLevel="1" x14ac:dyDescent="0.25">
      <c r="C165" s="136"/>
      <c r="D165" s="732" t="str">
        <f t="shared" ref="D165:F165" si="55">D49</f>
        <v/>
      </c>
      <c r="E165" s="733" t="str">
        <f t="shared" si="55"/>
        <v/>
      </c>
      <c r="F165" s="741" t="str">
        <f t="shared" si="55"/>
        <v>[not used]</v>
      </c>
      <c r="G165" s="1222">
        <f>'Indices &amp; Rates'!$F$84*SUM($K107:$P107)*-1</f>
        <v>0</v>
      </c>
      <c r="H165" s="1223">
        <f>'Indices &amp; Rates'!$F$94*SUM($K107:$P107)*-1</f>
        <v>0</v>
      </c>
    </row>
    <row r="166" spans="3:8" outlineLevel="1" x14ac:dyDescent="0.25">
      <c r="C166" s="136"/>
      <c r="D166" s="732" t="str">
        <f t="shared" ref="D166:F166" si="56">D50</f>
        <v/>
      </c>
      <c r="E166" s="733" t="str">
        <f t="shared" si="56"/>
        <v/>
      </c>
      <c r="F166" s="741" t="str">
        <f t="shared" si="56"/>
        <v>[not used]</v>
      </c>
      <c r="G166" s="1222">
        <f>'Indices &amp; Rates'!$F$84*SUM($K108:$P108)*-1</f>
        <v>0</v>
      </c>
      <c r="H166" s="1223">
        <f>'Indices &amp; Rates'!$F$94*SUM($K108:$P108)*-1</f>
        <v>0</v>
      </c>
    </row>
    <row r="167" spans="3:8" outlineLevel="1" x14ac:dyDescent="0.25">
      <c r="C167" s="136"/>
      <c r="D167" s="732" t="str">
        <f t="shared" ref="D167:F167" si="57">D51</f>
        <v/>
      </c>
      <c r="E167" s="733" t="str">
        <f t="shared" si="57"/>
        <v/>
      </c>
      <c r="F167" s="741" t="str">
        <f t="shared" si="57"/>
        <v>[not used]</v>
      </c>
      <c r="G167" s="1222">
        <f>'Indices &amp; Rates'!$F$84*SUM($K109:$P109)*-1</f>
        <v>0</v>
      </c>
      <c r="H167" s="1223">
        <f>'Indices &amp; Rates'!$F$94*SUM($K109:$P109)*-1</f>
        <v>0</v>
      </c>
    </row>
    <row r="168" spans="3:8" outlineLevel="1" x14ac:dyDescent="0.25">
      <c r="C168" s="136"/>
      <c r="D168" s="732" t="str">
        <f t="shared" ref="D168:F168" si="58">D52</f>
        <v/>
      </c>
      <c r="E168" s="733" t="str">
        <f t="shared" si="58"/>
        <v/>
      </c>
      <c r="F168" s="741" t="str">
        <f t="shared" si="58"/>
        <v>[not used]</v>
      </c>
      <c r="G168" s="1222">
        <f>'Indices &amp; Rates'!$F$84*SUM($K110:$P110)*-1</f>
        <v>0</v>
      </c>
      <c r="H168" s="1223">
        <f>'Indices &amp; Rates'!$F$94*SUM($K110:$P110)*-1</f>
        <v>0</v>
      </c>
    </row>
    <row r="169" spans="3:8" outlineLevel="1" x14ac:dyDescent="0.25">
      <c r="C169" s="136"/>
      <c r="D169" s="732" t="str">
        <f t="shared" ref="D169:F169" si="59">D53</f>
        <v/>
      </c>
      <c r="E169" s="733" t="str">
        <f t="shared" si="59"/>
        <v/>
      </c>
      <c r="F169" s="741" t="str">
        <f t="shared" si="59"/>
        <v>[not used]</v>
      </c>
      <c r="G169" s="1222">
        <f>'Indices &amp; Rates'!$F$84*SUM($K111:$P111)*-1</f>
        <v>0</v>
      </c>
      <c r="H169" s="1223">
        <f>'Indices &amp; Rates'!$F$94*SUM($K111:$P111)*-1</f>
        <v>0</v>
      </c>
    </row>
    <row r="170" spans="3:8" outlineLevel="1" x14ac:dyDescent="0.25">
      <c r="C170" s="136"/>
      <c r="D170" s="732" t="str">
        <f t="shared" ref="D170:F170" si="60">D54</f>
        <v/>
      </c>
      <c r="E170" s="733" t="str">
        <f t="shared" si="60"/>
        <v/>
      </c>
      <c r="F170" s="741" t="str">
        <f t="shared" si="60"/>
        <v>[not used]</v>
      </c>
      <c r="G170" s="1222">
        <f>'Indices &amp; Rates'!$F$84*SUM($K112:$P112)*-1</f>
        <v>0</v>
      </c>
      <c r="H170" s="1223">
        <f>'Indices &amp; Rates'!$F$94*SUM($K112:$P112)*-1</f>
        <v>0</v>
      </c>
    </row>
    <row r="171" spans="3:8" outlineLevel="1" x14ac:dyDescent="0.25">
      <c r="C171" s="136"/>
      <c r="D171" s="732" t="str">
        <f t="shared" ref="D171:F171" si="61">D55</f>
        <v/>
      </c>
      <c r="E171" s="733" t="str">
        <f t="shared" si="61"/>
        <v/>
      </c>
      <c r="F171" s="741" t="str">
        <f t="shared" si="61"/>
        <v>[not used]</v>
      </c>
      <c r="G171" s="1222">
        <f>'Indices &amp; Rates'!$F$84*SUM($K113:$P113)*-1</f>
        <v>0</v>
      </c>
      <c r="H171" s="1223">
        <f>'Indices &amp; Rates'!$F$94*SUM($K113:$P113)*-1</f>
        <v>0</v>
      </c>
    </row>
    <row r="172" spans="3:8" outlineLevel="1" x14ac:dyDescent="0.25">
      <c r="C172" s="136"/>
      <c r="D172" s="732" t="str">
        <f t="shared" ref="D172:F172" si="62">D56</f>
        <v/>
      </c>
      <c r="E172" s="733" t="str">
        <f t="shared" si="62"/>
        <v/>
      </c>
      <c r="F172" s="741" t="str">
        <f t="shared" si="62"/>
        <v>[not used]</v>
      </c>
      <c r="G172" s="1222">
        <f>'Indices &amp; Rates'!$F$84*SUM($K114:$P114)*-1</f>
        <v>0</v>
      </c>
      <c r="H172" s="1223">
        <f>'Indices &amp; Rates'!$F$94*SUM($K114:$P114)*-1</f>
        <v>0</v>
      </c>
    </row>
    <row r="173" spans="3:8" outlineLevel="1" x14ac:dyDescent="0.25">
      <c r="C173" s="136"/>
      <c r="D173" s="734" t="str">
        <f t="shared" ref="D173:F173" si="63">D57</f>
        <v/>
      </c>
      <c r="E173" s="735" t="str">
        <f t="shared" si="63"/>
        <v/>
      </c>
      <c r="F173" s="742" t="str">
        <f t="shared" si="63"/>
        <v>[not used]</v>
      </c>
      <c r="G173" s="1224">
        <f>'Indices &amp; Rates'!$F$84*SUM($K115:$P115)*-1</f>
        <v>0</v>
      </c>
      <c r="H173" s="1225">
        <f>'Indices &amp; Rates'!$F$94*SUM($K115:$P115)*-1</f>
        <v>0</v>
      </c>
    </row>
    <row r="174" spans="3:8" outlineLevel="1" x14ac:dyDescent="0.25">
      <c r="C174" s="136"/>
      <c r="D174" s="156"/>
    </row>
    <row r="175" spans="3:8" outlineLevel="1" x14ac:dyDescent="0.25">
      <c r="C175" s="136"/>
      <c r="D175" s="156"/>
    </row>
    <row r="176" spans="3:8" outlineLevel="1" x14ac:dyDescent="0.25">
      <c r="C176" s="136"/>
      <c r="D176" s="660">
        <v>1</v>
      </c>
    </row>
    <row r="177" spans="3:8" outlineLevel="1" x14ac:dyDescent="0.25">
      <c r="C177" s="136"/>
      <c r="D177" s="709" t="s">
        <v>735</v>
      </c>
      <c r="E177" s="709" t="s">
        <v>736</v>
      </c>
      <c r="F177" s="709" t="s">
        <v>737</v>
      </c>
      <c r="G177" s="709" t="s">
        <v>741</v>
      </c>
      <c r="H177" s="729" t="s">
        <v>742</v>
      </c>
    </row>
    <row r="178" spans="3:8" ht="14.4" customHeight="1" outlineLevel="1" x14ac:dyDescent="0.25">
      <c r="C178" s="136"/>
      <c r="D178" s="1332" t="s">
        <v>734</v>
      </c>
      <c r="E178" s="1331"/>
      <c r="F178" s="1337" t="s">
        <v>738</v>
      </c>
      <c r="G178" s="1333" t="s">
        <v>750</v>
      </c>
      <c r="H178" s="1335" t="s">
        <v>751</v>
      </c>
    </row>
    <row r="179" spans="3:8" ht="93.6" customHeight="1" outlineLevel="1" x14ac:dyDescent="0.25">
      <c r="C179" s="136"/>
      <c r="D179" s="736" t="s">
        <v>731</v>
      </c>
      <c r="E179" s="737" t="s">
        <v>732</v>
      </c>
      <c r="F179" s="1338"/>
      <c r="G179" s="1334"/>
      <c r="H179" s="1336"/>
    </row>
    <row r="180" spans="3:8" outlineLevel="1" x14ac:dyDescent="0.25">
      <c r="C180" s="136"/>
      <c r="D180" s="709">
        <f>D36</f>
        <v>43695</v>
      </c>
      <c r="E180" s="725">
        <f t="shared" ref="E180:F180" si="64">E36</f>
        <v>43921</v>
      </c>
      <c r="F180" s="738" t="str">
        <f t="shared" si="64"/>
        <v>Year 1</v>
      </c>
      <c r="G180" s="1218">
        <f>'Indices &amp; Rates'!$F$85*SUM($K94:$P94)*-1</f>
        <v>0</v>
      </c>
      <c r="H180" s="1219">
        <f>'Indices &amp; Rates'!$F$95*SUM($K94:$P94)*-1</f>
        <v>0</v>
      </c>
    </row>
    <row r="181" spans="3:8" outlineLevel="1" x14ac:dyDescent="0.25">
      <c r="C181" s="136"/>
      <c r="D181" s="726">
        <f t="shared" ref="D181:F181" si="65">D37</f>
        <v>43922</v>
      </c>
      <c r="E181" s="727">
        <f t="shared" si="65"/>
        <v>44286</v>
      </c>
      <c r="F181" s="739" t="str">
        <f t="shared" si="65"/>
        <v>Year 2</v>
      </c>
      <c r="G181" s="1220">
        <f>'Indices &amp; Rates'!$F$85*SUM($K95:$P95)*-1</f>
        <v>0</v>
      </c>
      <c r="H181" s="1221">
        <f>'Indices &amp; Rates'!$F$95*SUM($K95:$P95)*-1</f>
        <v>0</v>
      </c>
    </row>
    <row r="182" spans="3:8" outlineLevel="1" x14ac:dyDescent="0.25">
      <c r="C182" s="136"/>
      <c r="D182" s="726">
        <f t="shared" ref="D182:F182" si="66">D38</f>
        <v>44287</v>
      </c>
      <c r="E182" s="727">
        <f t="shared" si="66"/>
        <v>44651</v>
      </c>
      <c r="F182" s="739" t="str">
        <f t="shared" si="66"/>
        <v>Year 3</v>
      </c>
      <c r="G182" s="1220">
        <f>'Indices &amp; Rates'!$F$85*SUM($K96:$P96)*-1</f>
        <v>0</v>
      </c>
      <c r="H182" s="1221">
        <f>'Indices &amp; Rates'!$F$95*SUM($K96:$P96)*-1</f>
        <v>0</v>
      </c>
    </row>
    <row r="183" spans="3:8" outlineLevel="1" x14ac:dyDescent="0.25">
      <c r="C183" s="136"/>
      <c r="D183" s="726">
        <f t="shared" ref="D183:F183" si="67">D39</f>
        <v>44652</v>
      </c>
      <c r="E183" s="727">
        <f t="shared" si="67"/>
        <v>45016</v>
      </c>
      <c r="F183" s="739" t="str">
        <f t="shared" si="67"/>
        <v>Year 4</v>
      </c>
      <c r="G183" s="1220">
        <f>'Indices &amp; Rates'!$F$85*SUM($K97:$P97)*-1</f>
        <v>0</v>
      </c>
      <c r="H183" s="1221">
        <f>'Indices &amp; Rates'!$F$95*SUM($K97:$P97)*-1</f>
        <v>0</v>
      </c>
    </row>
    <row r="184" spans="3:8" outlineLevel="1" x14ac:dyDescent="0.25">
      <c r="C184" s="136"/>
      <c r="D184" s="726">
        <f t="shared" ref="D184:F184" si="68">D40</f>
        <v>45017</v>
      </c>
      <c r="E184" s="727">
        <f t="shared" si="68"/>
        <v>45382</v>
      </c>
      <c r="F184" s="739" t="str">
        <f t="shared" si="68"/>
        <v>Year 5</v>
      </c>
      <c r="G184" s="1220">
        <f>'Indices &amp; Rates'!$F$85*SUM($K98:$P98)*-1</f>
        <v>0</v>
      </c>
      <c r="H184" s="1221">
        <f>'Indices &amp; Rates'!$F$95*SUM($K98:$P98)*-1</f>
        <v>0</v>
      </c>
    </row>
    <row r="185" spans="3:8" outlineLevel="1" x14ac:dyDescent="0.25">
      <c r="C185" s="136"/>
      <c r="D185" s="726">
        <f t="shared" ref="D185:F185" si="69">D41</f>
        <v>45383</v>
      </c>
      <c r="E185" s="727">
        <f t="shared" si="69"/>
        <v>45747</v>
      </c>
      <c r="F185" s="739" t="str">
        <f t="shared" si="69"/>
        <v>Year 6</v>
      </c>
      <c r="G185" s="1220">
        <f>'Indices &amp; Rates'!$F$85*SUM($K99:$P99)*-1</f>
        <v>0</v>
      </c>
      <c r="H185" s="1221">
        <f>'Indices &amp; Rates'!$F$95*SUM($K99:$P99)*-1</f>
        <v>0</v>
      </c>
    </row>
    <row r="186" spans="3:8" outlineLevel="1" x14ac:dyDescent="0.25">
      <c r="C186" s="136"/>
      <c r="D186" s="726">
        <f t="shared" ref="D186:F186" si="70">D42</f>
        <v>45748</v>
      </c>
      <c r="E186" s="727">
        <f t="shared" si="70"/>
        <v>46112</v>
      </c>
      <c r="F186" s="739" t="str">
        <f t="shared" si="70"/>
        <v>Year 7</v>
      </c>
      <c r="G186" s="1220">
        <f>'Indices &amp; Rates'!$F$85*SUM($K100:$P100)*-1</f>
        <v>0</v>
      </c>
      <c r="H186" s="1221">
        <f>'Indices &amp; Rates'!$F$95*SUM($K100:$P100)*-1</f>
        <v>0</v>
      </c>
    </row>
    <row r="187" spans="3:8" outlineLevel="1" x14ac:dyDescent="0.25">
      <c r="C187" s="136"/>
      <c r="D187" s="726">
        <f t="shared" ref="D187:F187" si="71">D43</f>
        <v>46113</v>
      </c>
      <c r="E187" s="727">
        <f t="shared" si="71"/>
        <v>46477</v>
      </c>
      <c r="F187" s="740" t="str">
        <f t="shared" si="71"/>
        <v>Year 8</v>
      </c>
      <c r="G187" s="1220">
        <f>'Indices &amp; Rates'!$F$85*SUM($K101:$P101)*-1</f>
        <v>0</v>
      </c>
      <c r="H187" s="1221">
        <f>'Indices &amp; Rates'!$F$95*SUM($K101:$P101)*-1</f>
        <v>0</v>
      </c>
    </row>
    <row r="188" spans="3:8" outlineLevel="1" x14ac:dyDescent="0.25">
      <c r="C188" s="136"/>
      <c r="D188" s="726">
        <f t="shared" ref="D188:F188" si="72">D44</f>
        <v>46478</v>
      </c>
      <c r="E188" s="727">
        <f t="shared" si="72"/>
        <v>46620</v>
      </c>
      <c r="F188" s="740" t="str">
        <f t="shared" si="72"/>
        <v>Year 9 (core)</v>
      </c>
      <c r="G188" s="1220">
        <f>'Indices &amp; Rates'!$F$85*SUM($K102:$P102)*-1</f>
        <v>0</v>
      </c>
      <c r="H188" s="1221">
        <f>'Indices &amp; Rates'!$F$95*SUM($K102:$P102)*-1</f>
        <v>0</v>
      </c>
    </row>
    <row r="189" spans="3:8" outlineLevel="1" x14ac:dyDescent="0.25">
      <c r="C189" s="136"/>
      <c r="D189" s="726">
        <f t="shared" ref="D189:F189" si="73">D45</f>
        <v>46621</v>
      </c>
      <c r="E189" s="727">
        <f t="shared" si="73"/>
        <v>46843</v>
      </c>
      <c r="F189" s="740" t="str">
        <f t="shared" si="73"/>
        <v>Year 9 (extension)</v>
      </c>
      <c r="G189" s="1220">
        <f>'Indices &amp; Rates'!$F$85*SUM($K103:$P103)*-1</f>
        <v>0</v>
      </c>
      <c r="H189" s="1221">
        <f>'Indices &amp; Rates'!$F$95*SUM($K103:$P103)*-1</f>
        <v>0</v>
      </c>
    </row>
    <row r="190" spans="3:8" outlineLevel="1" x14ac:dyDescent="0.25">
      <c r="C190" s="136"/>
      <c r="D190" s="726">
        <f t="shared" ref="D190:F190" si="74">D46</f>
        <v>46844</v>
      </c>
      <c r="E190" s="727">
        <f t="shared" si="74"/>
        <v>47208</v>
      </c>
      <c r="F190" s="740" t="str">
        <f t="shared" si="74"/>
        <v>Year 10 (extension)</v>
      </c>
      <c r="G190" s="1220">
        <f>'Indices &amp; Rates'!$F$85*SUM($K104:$P104)*-1</f>
        <v>0</v>
      </c>
      <c r="H190" s="1221">
        <f>'Indices &amp; Rates'!$F$95*SUM($K104:$P104)*-1</f>
        <v>0</v>
      </c>
    </row>
    <row r="191" spans="3:8" outlineLevel="1" x14ac:dyDescent="0.25">
      <c r="C191" s="136"/>
      <c r="D191" s="726">
        <f t="shared" ref="D191:F191" si="75">D47</f>
        <v>47209</v>
      </c>
      <c r="E191" s="727">
        <f t="shared" si="75"/>
        <v>47348</v>
      </c>
      <c r="F191" s="740" t="str">
        <f t="shared" si="75"/>
        <v>Year 11 (extension)</v>
      </c>
      <c r="G191" s="1220">
        <f>'Indices &amp; Rates'!$F$85*SUM($K105:$P105)*-1</f>
        <v>0</v>
      </c>
      <c r="H191" s="1221">
        <f>'Indices &amp; Rates'!$F$95*SUM($K105:$P105)*-1</f>
        <v>0</v>
      </c>
    </row>
    <row r="192" spans="3:8" outlineLevel="1" x14ac:dyDescent="0.25">
      <c r="C192" s="136"/>
      <c r="D192" s="732" t="str">
        <f t="shared" ref="D192:F192" si="76">D48</f>
        <v/>
      </c>
      <c r="E192" s="733" t="str">
        <f t="shared" si="76"/>
        <v/>
      </c>
      <c r="F192" s="741" t="str">
        <f t="shared" si="76"/>
        <v>[not used]</v>
      </c>
      <c r="G192" s="1222">
        <f>'Indices &amp; Rates'!$F$85*SUM($K106:$P106)*-1</f>
        <v>0</v>
      </c>
      <c r="H192" s="1223">
        <f>'Indices &amp; Rates'!$F$95*SUM($K106:$P106)*-1</f>
        <v>0</v>
      </c>
    </row>
    <row r="193" spans="2:36" outlineLevel="1" x14ac:dyDescent="0.25">
      <c r="C193" s="136"/>
      <c r="D193" s="732" t="str">
        <f t="shared" ref="D193:F193" si="77">D49</f>
        <v/>
      </c>
      <c r="E193" s="733" t="str">
        <f t="shared" si="77"/>
        <v/>
      </c>
      <c r="F193" s="741" t="str">
        <f t="shared" si="77"/>
        <v>[not used]</v>
      </c>
      <c r="G193" s="1222">
        <f>'Indices &amp; Rates'!$F$85*SUM($K107:$P107)*-1</f>
        <v>0</v>
      </c>
      <c r="H193" s="1223">
        <f>'Indices &amp; Rates'!$F$95*SUM($K107:$P107)*-1</f>
        <v>0</v>
      </c>
    </row>
    <row r="194" spans="2:36" outlineLevel="1" x14ac:dyDescent="0.25">
      <c r="C194" s="136"/>
      <c r="D194" s="732" t="str">
        <f t="shared" ref="D194:F194" si="78">D50</f>
        <v/>
      </c>
      <c r="E194" s="733" t="str">
        <f t="shared" si="78"/>
        <v/>
      </c>
      <c r="F194" s="741" t="str">
        <f t="shared" si="78"/>
        <v>[not used]</v>
      </c>
      <c r="G194" s="1222">
        <f>'Indices &amp; Rates'!$F$85*SUM($K108:$P108)*-1</f>
        <v>0</v>
      </c>
      <c r="H194" s="1223">
        <f>'Indices &amp; Rates'!$F$95*SUM($K108:$P108)*-1</f>
        <v>0</v>
      </c>
    </row>
    <row r="195" spans="2:36" outlineLevel="1" x14ac:dyDescent="0.25">
      <c r="C195" s="136"/>
      <c r="D195" s="732" t="str">
        <f t="shared" ref="D195:F195" si="79">D51</f>
        <v/>
      </c>
      <c r="E195" s="733" t="str">
        <f t="shared" si="79"/>
        <v/>
      </c>
      <c r="F195" s="741" t="str">
        <f t="shared" si="79"/>
        <v>[not used]</v>
      </c>
      <c r="G195" s="1222">
        <f>'Indices &amp; Rates'!$F$85*SUM($K109:$P109)*-1</f>
        <v>0</v>
      </c>
      <c r="H195" s="1223">
        <f>'Indices &amp; Rates'!$F$95*SUM($K109:$P109)*-1</f>
        <v>0</v>
      </c>
    </row>
    <row r="196" spans="2:36" outlineLevel="1" x14ac:dyDescent="0.25">
      <c r="C196" s="136"/>
      <c r="D196" s="732" t="str">
        <f t="shared" ref="D196:F196" si="80">D52</f>
        <v/>
      </c>
      <c r="E196" s="733" t="str">
        <f t="shared" si="80"/>
        <v/>
      </c>
      <c r="F196" s="741" t="str">
        <f t="shared" si="80"/>
        <v>[not used]</v>
      </c>
      <c r="G196" s="1222">
        <f>'Indices &amp; Rates'!$F$85*SUM($K110:$P110)*-1</f>
        <v>0</v>
      </c>
      <c r="H196" s="1223">
        <f>'Indices &amp; Rates'!$F$95*SUM($K110:$P110)*-1</f>
        <v>0</v>
      </c>
    </row>
    <row r="197" spans="2:36" outlineLevel="1" x14ac:dyDescent="0.25">
      <c r="C197" s="136"/>
      <c r="D197" s="732" t="str">
        <f t="shared" ref="D197:F197" si="81">D53</f>
        <v/>
      </c>
      <c r="E197" s="733" t="str">
        <f t="shared" si="81"/>
        <v/>
      </c>
      <c r="F197" s="741" t="str">
        <f t="shared" si="81"/>
        <v>[not used]</v>
      </c>
      <c r="G197" s="1222">
        <f>'Indices &amp; Rates'!$F$85*SUM($K111:$P111)*-1</f>
        <v>0</v>
      </c>
      <c r="H197" s="1223">
        <f>'Indices &amp; Rates'!$F$95*SUM($K111:$P111)*-1</f>
        <v>0</v>
      </c>
    </row>
    <row r="198" spans="2:36" outlineLevel="1" x14ac:dyDescent="0.25">
      <c r="C198" s="136"/>
      <c r="D198" s="732" t="str">
        <f t="shared" ref="D198:F198" si="82">D54</f>
        <v/>
      </c>
      <c r="E198" s="733" t="str">
        <f t="shared" si="82"/>
        <v/>
      </c>
      <c r="F198" s="741" t="str">
        <f t="shared" si="82"/>
        <v>[not used]</v>
      </c>
      <c r="G198" s="1222">
        <f>'Indices &amp; Rates'!$F$85*SUM($K112:$P112)*-1</f>
        <v>0</v>
      </c>
      <c r="H198" s="1223">
        <f>'Indices &amp; Rates'!$F$95*SUM($K112:$P112)*-1</f>
        <v>0</v>
      </c>
    </row>
    <row r="199" spans="2:36" outlineLevel="1" x14ac:dyDescent="0.25">
      <c r="C199" s="136"/>
      <c r="D199" s="732" t="str">
        <f t="shared" ref="D199:F199" si="83">D55</f>
        <v/>
      </c>
      <c r="E199" s="733" t="str">
        <f t="shared" si="83"/>
        <v/>
      </c>
      <c r="F199" s="741" t="str">
        <f t="shared" si="83"/>
        <v>[not used]</v>
      </c>
      <c r="G199" s="1222">
        <f>'Indices &amp; Rates'!$F$85*SUM($K113:$P113)*-1</f>
        <v>0</v>
      </c>
      <c r="H199" s="1223">
        <f>'Indices &amp; Rates'!$F$95*SUM($K113:$P113)*-1</f>
        <v>0</v>
      </c>
    </row>
    <row r="200" spans="2:36" outlineLevel="1" x14ac:dyDescent="0.25">
      <c r="C200" s="136"/>
      <c r="D200" s="732" t="str">
        <f t="shared" ref="D200:F200" si="84">D56</f>
        <v/>
      </c>
      <c r="E200" s="733" t="str">
        <f t="shared" si="84"/>
        <v/>
      </c>
      <c r="F200" s="741" t="str">
        <f t="shared" si="84"/>
        <v>[not used]</v>
      </c>
      <c r="G200" s="1222">
        <f>'Indices &amp; Rates'!$F$85*SUM($K114:$P114)*-1</f>
        <v>0</v>
      </c>
      <c r="H200" s="1223">
        <f>'Indices &amp; Rates'!$F$95*SUM($K114:$P114)*-1</f>
        <v>0</v>
      </c>
    </row>
    <row r="201" spans="2:36" outlineLevel="1" x14ac:dyDescent="0.25">
      <c r="C201" s="136"/>
      <c r="D201" s="734" t="str">
        <f t="shared" ref="D201:F201" si="85">D57</f>
        <v/>
      </c>
      <c r="E201" s="735" t="str">
        <f t="shared" si="85"/>
        <v/>
      </c>
      <c r="F201" s="742" t="str">
        <f t="shared" si="85"/>
        <v>[not used]</v>
      </c>
      <c r="G201" s="1224">
        <f>'Indices &amp; Rates'!$F$85*SUM($K115:$P115)*-1</f>
        <v>0</v>
      </c>
      <c r="H201" s="1225">
        <f>'Indices &amp; Rates'!$F$95*SUM($K115:$P115)*-1</f>
        <v>0</v>
      </c>
    </row>
    <row r="202" spans="2:36" outlineLevel="1" x14ac:dyDescent="0.25">
      <c r="C202" s="136"/>
      <c r="D202" s="156"/>
    </row>
    <row r="203" spans="2:36" x14ac:dyDescent="0.25">
      <c r="C203" s="136"/>
    </row>
    <row r="204" spans="2:36" ht="16.8" x14ac:dyDescent="0.3">
      <c r="B204" s="7" t="s">
        <v>752</v>
      </c>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row>
    <row r="205" spans="2:36" x14ac:dyDescent="0.25">
      <c r="C205" s="136"/>
    </row>
    <row r="206" spans="2:36" ht="14.4" x14ac:dyDescent="0.25">
      <c r="B206" s="472"/>
      <c r="C206" s="472" t="s">
        <v>753</v>
      </c>
      <c r="D206" s="472"/>
      <c r="E206" s="472"/>
      <c r="F206" s="472"/>
      <c r="G206" s="472"/>
      <c r="H206" s="472"/>
      <c r="I206" s="472"/>
      <c r="J206" s="472"/>
      <c r="K206" s="472"/>
      <c r="L206" s="472"/>
      <c r="M206" s="472"/>
      <c r="N206" s="472"/>
      <c r="O206" s="472"/>
      <c r="P206" s="472"/>
      <c r="Q206" s="472"/>
      <c r="R206" s="472"/>
      <c r="S206" s="472"/>
      <c r="T206" s="472"/>
      <c r="U206" s="472"/>
      <c r="V206" s="472"/>
      <c r="W206" s="472"/>
      <c r="X206" s="472"/>
      <c r="Y206" s="472"/>
      <c r="Z206" s="472"/>
      <c r="AA206" s="472"/>
      <c r="AB206" s="472"/>
      <c r="AC206" s="472"/>
      <c r="AD206" s="472"/>
      <c r="AE206" s="472"/>
      <c r="AF206" s="472"/>
      <c r="AG206" s="472"/>
      <c r="AH206" s="472"/>
      <c r="AI206" s="1108"/>
      <c r="AJ206" s="472"/>
    </row>
    <row r="207" spans="2:36" outlineLevel="1" x14ac:dyDescent="0.25">
      <c r="D207" s="156"/>
    </row>
    <row r="208" spans="2:36" outlineLevel="1" x14ac:dyDescent="0.25">
      <c r="D208" s="743">
        <v>1</v>
      </c>
    </row>
    <row r="209" spans="4:8" customFormat="1" ht="12.75" customHeight="1" outlineLevel="1" x14ac:dyDescent="0.25">
      <c r="D209" s="1345" t="s">
        <v>734</v>
      </c>
      <c r="E209" s="1331"/>
      <c r="F209" s="1343" t="s">
        <v>738</v>
      </c>
      <c r="G209" s="1346" t="s">
        <v>754</v>
      </c>
    </row>
    <row r="210" spans="4:8" ht="51.75" customHeight="1" outlineLevel="1" x14ac:dyDescent="0.25">
      <c r="D210" s="730" t="s">
        <v>731</v>
      </c>
      <c r="E210" s="731" t="s">
        <v>732</v>
      </c>
      <c r="F210" s="1344"/>
      <c r="G210" s="1347"/>
    </row>
    <row r="211" spans="4:8" outlineLevel="1" x14ac:dyDescent="0.25">
      <c r="D211" s="709">
        <f>D36</f>
        <v>43695</v>
      </c>
      <c r="E211" s="725">
        <f t="shared" ref="E211:F211" si="86">E36</f>
        <v>43921</v>
      </c>
      <c r="F211" s="684" t="str">
        <f t="shared" si="86"/>
        <v>Year 1</v>
      </c>
      <c r="G211" s="744"/>
      <c r="H211" s="745"/>
    </row>
    <row r="212" spans="4:8" outlineLevel="1" x14ac:dyDescent="0.25">
      <c r="D212" s="726">
        <f t="shared" ref="D212:F212" si="87">D37</f>
        <v>43922</v>
      </c>
      <c r="E212" s="727">
        <f t="shared" si="87"/>
        <v>44286</v>
      </c>
      <c r="F212" s="689" t="str">
        <f t="shared" si="87"/>
        <v>Year 2</v>
      </c>
      <c r="G212" s="746"/>
    </row>
    <row r="213" spans="4:8" outlineLevel="1" x14ac:dyDescent="0.25">
      <c r="D213" s="726">
        <f t="shared" ref="D213:F213" si="88">D38</f>
        <v>44287</v>
      </c>
      <c r="E213" s="727">
        <f t="shared" si="88"/>
        <v>44651</v>
      </c>
      <c r="F213" s="689" t="str">
        <f t="shared" si="88"/>
        <v>Year 3</v>
      </c>
      <c r="G213" s="746"/>
    </row>
    <row r="214" spans="4:8" outlineLevel="1" x14ac:dyDescent="0.25">
      <c r="D214" s="726">
        <f t="shared" ref="D214:F214" si="89">D39</f>
        <v>44652</v>
      </c>
      <c r="E214" s="727">
        <f t="shared" si="89"/>
        <v>45016</v>
      </c>
      <c r="F214" s="689" t="str">
        <f t="shared" si="89"/>
        <v>Year 4</v>
      </c>
      <c r="G214" s="746"/>
    </row>
    <row r="215" spans="4:8" outlineLevel="1" x14ac:dyDescent="0.25">
      <c r="D215" s="726">
        <f t="shared" ref="D215:F215" si="90">D40</f>
        <v>45017</v>
      </c>
      <c r="E215" s="727">
        <f t="shared" si="90"/>
        <v>45382</v>
      </c>
      <c r="F215" s="689" t="str">
        <f t="shared" si="90"/>
        <v>Year 5</v>
      </c>
      <c r="G215" s="746"/>
    </row>
    <row r="216" spans="4:8" outlineLevel="1" x14ac:dyDescent="0.25">
      <c r="D216" s="726">
        <f t="shared" ref="D216:F216" si="91">D41</f>
        <v>45383</v>
      </c>
      <c r="E216" s="727">
        <f t="shared" si="91"/>
        <v>45747</v>
      </c>
      <c r="F216" s="689" t="str">
        <f t="shared" si="91"/>
        <v>Year 6</v>
      </c>
      <c r="G216" s="746"/>
    </row>
    <row r="217" spans="4:8" outlineLevel="1" x14ac:dyDescent="0.25">
      <c r="D217" s="726">
        <f t="shared" ref="D217:F217" si="92">D42</f>
        <v>45748</v>
      </c>
      <c r="E217" s="727">
        <f t="shared" si="92"/>
        <v>46112</v>
      </c>
      <c r="F217" s="689" t="str">
        <f t="shared" si="92"/>
        <v>Year 7</v>
      </c>
      <c r="G217" s="746"/>
    </row>
    <row r="218" spans="4:8" outlineLevel="1" x14ac:dyDescent="0.25">
      <c r="D218" s="726">
        <f t="shared" ref="D218:F218" si="93">D43</f>
        <v>46113</v>
      </c>
      <c r="E218" s="727">
        <f t="shared" si="93"/>
        <v>46477</v>
      </c>
      <c r="F218" s="692" t="str">
        <f t="shared" si="93"/>
        <v>Year 8</v>
      </c>
      <c r="G218" s="746"/>
    </row>
    <row r="219" spans="4:8" outlineLevel="1" x14ac:dyDescent="0.25">
      <c r="D219" s="726">
        <f t="shared" ref="D219:F219" si="94">D44</f>
        <v>46478</v>
      </c>
      <c r="E219" s="727">
        <f t="shared" si="94"/>
        <v>46620</v>
      </c>
      <c r="F219" s="692" t="str">
        <f t="shared" si="94"/>
        <v>Year 9 (core)</v>
      </c>
      <c r="G219" s="746"/>
    </row>
    <row r="220" spans="4:8" outlineLevel="1" x14ac:dyDescent="0.25">
      <c r="D220" s="726">
        <f t="shared" ref="D220:F220" si="95">D45</f>
        <v>46621</v>
      </c>
      <c r="E220" s="727">
        <f t="shared" si="95"/>
        <v>46843</v>
      </c>
      <c r="F220" s="692" t="str">
        <f t="shared" si="95"/>
        <v>Year 9 (extension)</v>
      </c>
      <c r="G220" s="746"/>
    </row>
    <row r="221" spans="4:8" outlineLevel="1" x14ac:dyDescent="0.25">
      <c r="D221" s="726">
        <f t="shared" ref="D221:F221" si="96">D46</f>
        <v>46844</v>
      </c>
      <c r="E221" s="727">
        <f t="shared" si="96"/>
        <v>47208</v>
      </c>
      <c r="F221" s="692" t="str">
        <f t="shared" si="96"/>
        <v>Year 10 (extension)</v>
      </c>
      <c r="G221" s="746"/>
    </row>
    <row r="222" spans="4:8" outlineLevel="1" x14ac:dyDescent="0.25">
      <c r="D222" s="726">
        <f t="shared" ref="D222:F222" si="97">D47</f>
        <v>47209</v>
      </c>
      <c r="E222" s="727">
        <f t="shared" si="97"/>
        <v>47348</v>
      </c>
      <c r="F222" s="692" t="str">
        <f t="shared" si="97"/>
        <v>Year 11 (extension)</v>
      </c>
      <c r="G222" s="746"/>
    </row>
    <row r="223" spans="4:8" outlineLevel="1" x14ac:dyDescent="0.25">
      <c r="D223" s="732" t="str">
        <f t="shared" ref="D223:F223" si="98">D48</f>
        <v/>
      </c>
      <c r="E223" s="733" t="str">
        <f t="shared" si="98"/>
        <v/>
      </c>
      <c r="F223" s="695" t="str">
        <f t="shared" si="98"/>
        <v>[not used]</v>
      </c>
      <c r="G223" s="747"/>
    </row>
    <row r="224" spans="4:8" outlineLevel="1" x14ac:dyDescent="0.25">
      <c r="D224" s="732" t="str">
        <f t="shared" ref="D224:F224" si="99">D49</f>
        <v/>
      </c>
      <c r="E224" s="733" t="str">
        <f t="shared" si="99"/>
        <v/>
      </c>
      <c r="F224" s="695" t="str">
        <f t="shared" si="99"/>
        <v>[not used]</v>
      </c>
      <c r="G224" s="747"/>
    </row>
    <row r="225" spans="2:36" outlineLevel="1" x14ac:dyDescent="0.25">
      <c r="D225" s="732" t="str">
        <f t="shared" ref="D225:F225" si="100">D50</f>
        <v/>
      </c>
      <c r="E225" s="733" t="str">
        <f t="shared" si="100"/>
        <v/>
      </c>
      <c r="F225" s="695" t="str">
        <f t="shared" si="100"/>
        <v>[not used]</v>
      </c>
      <c r="G225" s="747"/>
    </row>
    <row r="226" spans="2:36" outlineLevel="1" x14ac:dyDescent="0.25">
      <c r="D226" s="732" t="str">
        <f t="shared" ref="D226:F226" si="101">D51</f>
        <v/>
      </c>
      <c r="E226" s="733" t="str">
        <f t="shared" si="101"/>
        <v/>
      </c>
      <c r="F226" s="695" t="str">
        <f t="shared" si="101"/>
        <v>[not used]</v>
      </c>
      <c r="G226" s="747"/>
    </row>
    <row r="227" spans="2:36" outlineLevel="1" x14ac:dyDescent="0.25">
      <c r="D227" s="732" t="str">
        <f t="shared" ref="D227:F227" si="102">D52</f>
        <v/>
      </c>
      <c r="E227" s="733" t="str">
        <f t="shared" si="102"/>
        <v/>
      </c>
      <c r="F227" s="695" t="str">
        <f t="shared" si="102"/>
        <v>[not used]</v>
      </c>
      <c r="G227" s="747"/>
    </row>
    <row r="228" spans="2:36" outlineLevel="1" x14ac:dyDescent="0.25">
      <c r="D228" s="732" t="str">
        <f t="shared" ref="D228:F228" si="103">D53</f>
        <v/>
      </c>
      <c r="E228" s="733" t="str">
        <f t="shared" si="103"/>
        <v/>
      </c>
      <c r="F228" s="695" t="str">
        <f t="shared" si="103"/>
        <v>[not used]</v>
      </c>
      <c r="G228" s="747"/>
    </row>
    <row r="229" spans="2:36" outlineLevel="1" x14ac:dyDescent="0.25">
      <c r="D229" s="732" t="str">
        <f t="shared" ref="D229:F229" si="104">D54</f>
        <v/>
      </c>
      <c r="E229" s="733" t="str">
        <f t="shared" si="104"/>
        <v/>
      </c>
      <c r="F229" s="695" t="str">
        <f t="shared" si="104"/>
        <v>[not used]</v>
      </c>
      <c r="G229" s="747"/>
    </row>
    <row r="230" spans="2:36" outlineLevel="1" x14ac:dyDescent="0.25">
      <c r="D230" s="732" t="str">
        <f t="shared" ref="D230:F230" si="105">D55</f>
        <v/>
      </c>
      <c r="E230" s="733" t="str">
        <f t="shared" si="105"/>
        <v/>
      </c>
      <c r="F230" s="695" t="str">
        <f t="shared" si="105"/>
        <v>[not used]</v>
      </c>
      <c r="G230" s="747"/>
    </row>
    <row r="231" spans="2:36" outlineLevel="1" x14ac:dyDescent="0.25">
      <c r="D231" s="732" t="str">
        <f t="shared" ref="D231:F231" si="106">D56</f>
        <v/>
      </c>
      <c r="E231" s="733" t="str">
        <f t="shared" si="106"/>
        <v/>
      </c>
      <c r="F231" s="695" t="str">
        <f t="shared" si="106"/>
        <v>[not used]</v>
      </c>
      <c r="G231" s="747"/>
    </row>
    <row r="232" spans="2:36" outlineLevel="1" x14ac:dyDescent="0.25">
      <c r="D232" s="734" t="str">
        <f t="shared" ref="D232:F232" si="107">D57</f>
        <v/>
      </c>
      <c r="E232" s="735" t="str">
        <f t="shared" si="107"/>
        <v/>
      </c>
      <c r="F232" s="699" t="str">
        <f t="shared" si="107"/>
        <v>[not used]</v>
      </c>
      <c r="G232" s="748"/>
    </row>
    <row r="233" spans="2:36" outlineLevel="1" x14ac:dyDescent="0.25"/>
    <row r="235" spans="2:36" ht="14.4" x14ac:dyDescent="0.25">
      <c r="B235" s="472"/>
      <c r="C235" s="472" t="s">
        <v>755</v>
      </c>
      <c r="D235" s="472"/>
      <c r="E235" s="472"/>
      <c r="F235" s="472"/>
      <c r="G235" s="472"/>
      <c r="H235" s="472"/>
      <c r="I235" s="472"/>
      <c r="J235" s="472"/>
      <c r="K235" s="472"/>
      <c r="L235" s="472"/>
      <c r="M235" s="472"/>
      <c r="N235" s="472"/>
      <c r="O235" s="472"/>
      <c r="P235" s="472"/>
      <c r="Q235" s="472"/>
      <c r="R235" s="472"/>
      <c r="S235" s="472"/>
      <c r="T235" s="472"/>
      <c r="U235" s="472"/>
      <c r="V235" s="472"/>
      <c r="W235" s="472"/>
      <c r="X235" s="472"/>
      <c r="Y235" s="472"/>
      <c r="Z235" s="472"/>
      <c r="AA235" s="472"/>
      <c r="AB235" s="472"/>
      <c r="AC235" s="472"/>
      <c r="AD235" s="472"/>
      <c r="AE235" s="472"/>
      <c r="AF235" s="472"/>
      <c r="AG235" s="472"/>
      <c r="AH235" s="472"/>
      <c r="AI235" s="1108"/>
      <c r="AJ235" s="472"/>
    </row>
    <row r="236" spans="2:36" outlineLevel="1" x14ac:dyDescent="0.25">
      <c r="D236" s="156"/>
    </row>
    <row r="237" spans="2:36" outlineLevel="1" x14ac:dyDescent="0.25">
      <c r="D237" s="743">
        <v>1</v>
      </c>
    </row>
    <row r="238" spans="2:36" customFormat="1" outlineLevel="1" x14ac:dyDescent="0.25">
      <c r="D238" s="1332" t="s">
        <v>734</v>
      </c>
      <c r="E238" s="1331"/>
      <c r="F238" s="1343" t="s">
        <v>738</v>
      </c>
      <c r="G238" s="1346" t="s">
        <v>756</v>
      </c>
    </row>
    <row r="239" spans="2:36" ht="53.25" customHeight="1" outlineLevel="1" x14ac:dyDescent="0.25">
      <c r="D239" s="730" t="s">
        <v>731</v>
      </c>
      <c r="E239" s="731" t="s">
        <v>732</v>
      </c>
      <c r="F239" s="1344"/>
      <c r="G239" s="1347"/>
    </row>
    <row r="240" spans="2:36" outlineLevel="1" x14ac:dyDescent="0.25">
      <c r="D240" s="709">
        <f>D36</f>
        <v>43695</v>
      </c>
      <c r="E240" s="725">
        <f t="shared" ref="E240:F240" si="108">E36</f>
        <v>43921</v>
      </c>
      <c r="F240" s="684" t="str">
        <f t="shared" si="108"/>
        <v>Year 1</v>
      </c>
      <c r="G240" s="744"/>
      <c r="H240" s="745"/>
    </row>
    <row r="241" spans="4:7" outlineLevel="1" x14ac:dyDescent="0.25">
      <c r="D241" s="726">
        <f t="shared" ref="D241:F241" si="109">D37</f>
        <v>43922</v>
      </c>
      <c r="E241" s="727">
        <f t="shared" si="109"/>
        <v>44286</v>
      </c>
      <c r="F241" s="689" t="str">
        <f t="shared" si="109"/>
        <v>Year 2</v>
      </c>
      <c r="G241" s="746"/>
    </row>
    <row r="242" spans="4:7" outlineLevel="1" x14ac:dyDescent="0.25">
      <c r="D242" s="726">
        <f t="shared" ref="D242:F242" si="110">D38</f>
        <v>44287</v>
      </c>
      <c r="E242" s="727">
        <f t="shared" si="110"/>
        <v>44651</v>
      </c>
      <c r="F242" s="689" t="str">
        <f t="shared" si="110"/>
        <v>Year 3</v>
      </c>
      <c r="G242" s="746"/>
    </row>
    <row r="243" spans="4:7" outlineLevel="1" x14ac:dyDescent="0.25">
      <c r="D243" s="726">
        <f t="shared" ref="D243:F243" si="111">D39</f>
        <v>44652</v>
      </c>
      <c r="E243" s="727">
        <f t="shared" si="111"/>
        <v>45016</v>
      </c>
      <c r="F243" s="689" t="str">
        <f t="shared" si="111"/>
        <v>Year 4</v>
      </c>
      <c r="G243" s="746"/>
    </row>
    <row r="244" spans="4:7" outlineLevel="1" x14ac:dyDescent="0.25">
      <c r="D244" s="726">
        <f t="shared" ref="D244:F244" si="112">D40</f>
        <v>45017</v>
      </c>
      <c r="E244" s="727">
        <f t="shared" si="112"/>
        <v>45382</v>
      </c>
      <c r="F244" s="689" t="str">
        <f t="shared" si="112"/>
        <v>Year 5</v>
      </c>
      <c r="G244" s="746"/>
    </row>
    <row r="245" spans="4:7" outlineLevel="1" x14ac:dyDescent="0.25">
      <c r="D245" s="726">
        <f t="shared" ref="D245:F245" si="113">D41</f>
        <v>45383</v>
      </c>
      <c r="E245" s="727">
        <f t="shared" si="113"/>
        <v>45747</v>
      </c>
      <c r="F245" s="689" t="str">
        <f t="shared" si="113"/>
        <v>Year 6</v>
      </c>
      <c r="G245" s="746"/>
    </row>
    <row r="246" spans="4:7" outlineLevel="1" x14ac:dyDescent="0.25">
      <c r="D246" s="726">
        <f t="shared" ref="D246:F246" si="114">D42</f>
        <v>45748</v>
      </c>
      <c r="E246" s="727">
        <f t="shared" si="114"/>
        <v>46112</v>
      </c>
      <c r="F246" s="689" t="str">
        <f t="shared" si="114"/>
        <v>Year 7</v>
      </c>
      <c r="G246" s="746"/>
    </row>
    <row r="247" spans="4:7" outlineLevel="1" x14ac:dyDescent="0.25">
      <c r="D247" s="726">
        <f t="shared" ref="D247:F247" si="115">D43</f>
        <v>46113</v>
      </c>
      <c r="E247" s="727">
        <f t="shared" si="115"/>
        <v>46477</v>
      </c>
      <c r="F247" s="689" t="str">
        <f t="shared" si="115"/>
        <v>Year 8</v>
      </c>
      <c r="G247" s="746"/>
    </row>
    <row r="248" spans="4:7" outlineLevel="1" x14ac:dyDescent="0.25">
      <c r="D248" s="726">
        <f t="shared" ref="D248:F248" si="116">D44</f>
        <v>46478</v>
      </c>
      <c r="E248" s="727">
        <f t="shared" si="116"/>
        <v>46620</v>
      </c>
      <c r="F248" s="689" t="str">
        <f t="shared" si="116"/>
        <v>Year 9 (core)</v>
      </c>
      <c r="G248" s="746"/>
    </row>
    <row r="249" spans="4:7" outlineLevel="1" x14ac:dyDescent="0.25">
      <c r="D249" s="726">
        <f t="shared" ref="D249:F249" si="117">D45</f>
        <v>46621</v>
      </c>
      <c r="E249" s="727">
        <f t="shared" si="117"/>
        <v>46843</v>
      </c>
      <c r="F249" s="689" t="str">
        <f t="shared" si="117"/>
        <v>Year 9 (extension)</v>
      </c>
      <c r="G249" s="749"/>
    </row>
    <row r="250" spans="4:7" outlineLevel="1" x14ac:dyDescent="0.25">
      <c r="D250" s="726">
        <f t="shared" ref="D250:F250" si="118">D46</f>
        <v>46844</v>
      </c>
      <c r="E250" s="727">
        <f t="shared" si="118"/>
        <v>47208</v>
      </c>
      <c r="F250" s="689" t="str">
        <f t="shared" si="118"/>
        <v>Year 10 (extension)</v>
      </c>
      <c r="G250" s="749"/>
    </row>
    <row r="251" spans="4:7" outlineLevel="1" x14ac:dyDescent="0.25">
      <c r="D251" s="726">
        <f t="shared" ref="D251:F251" si="119">D47</f>
        <v>47209</v>
      </c>
      <c r="E251" s="727">
        <f t="shared" si="119"/>
        <v>47348</v>
      </c>
      <c r="F251" s="689" t="str">
        <f t="shared" si="119"/>
        <v>Year 11 (extension)</v>
      </c>
      <c r="G251" s="749"/>
    </row>
    <row r="252" spans="4:7" outlineLevel="1" x14ac:dyDescent="0.25">
      <c r="D252" s="732" t="str">
        <f t="shared" ref="D252:F252" si="120">D48</f>
        <v/>
      </c>
      <c r="E252" s="733" t="str">
        <f t="shared" si="120"/>
        <v/>
      </c>
      <c r="F252" s="695" t="str">
        <f t="shared" si="120"/>
        <v>[not used]</v>
      </c>
      <c r="G252" s="747"/>
    </row>
    <row r="253" spans="4:7" outlineLevel="1" x14ac:dyDescent="0.25">
      <c r="D253" s="732" t="str">
        <f t="shared" ref="D253:F253" si="121">D49</f>
        <v/>
      </c>
      <c r="E253" s="733" t="str">
        <f t="shared" si="121"/>
        <v/>
      </c>
      <c r="F253" s="695" t="str">
        <f t="shared" si="121"/>
        <v>[not used]</v>
      </c>
      <c r="G253" s="747"/>
    </row>
    <row r="254" spans="4:7" outlineLevel="1" x14ac:dyDescent="0.25">
      <c r="D254" s="732" t="str">
        <f t="shared" ref="D254:F254" si="122">D50</f>
        <v/>
      </c>
      <c r="E254" s="733" t="str">
        <f t="shared" si="122"/>
        <v/>
      </c>
      <c r="F254" s="695" t="str">
        <f t="shared" si="122"/>
        <v>[not used]</v>
      </c>
      <c r="G254" s="747"/>
    </row>
    <row r="255" spans="4:7" outlineLevel="1" x14ac:dyDescent="0.25">
      <c r="D255" s="732" t="str">
        <f t="shared" ref="D255:F255" si="123">D51</f>
        <v/>
      </c>
      <c r="E255" s="733" t="str">
        <f t="shared" si="123"/>
        <v/>
      </c>
      <c r="F255" s="695" t="str">
        <f t="shared" si="123"/>
        <v>[not used]</v>
      </c>
      <c r="G255" s="747"/>
    </row>
    <row r="256" spans="4:7" outlineLevel="1" x14ac:dyDescent="0.25">
      <c r="D256" s="732" t="str">
        <f t="shared" ref="D256:F256" si="124">D52</f>
        <v/>
      </c>
      <c r="E256" s="733" t="str">
        <f t="shared" si="124"/>
        <v/>
      </c>
      <c r="F256" s="695" t="str">
        <f t="shared" si="124"/>
        <v>[not used]</v>
      </c>
      <c r="G256" s="747"/>
    </row>
    <row r="257" spans="2:36" outlineLevel="1" x14ac:dyDescent="0.25">
      <c r="D257" s="732" t="str">
        <f t="shared" ref="D257:F257" si="125">D53</f>
        <v/>
      </c>
      <c r="E257" s="733" t="str">
        <f t="shared" si="125"/>
        <v/>
      </c>
      <c r="F257" s="695" t="str">
        <f t="shared" si="125"/>
        <v>[not used]</v>
      </c>
      <c r="G257" s="747"/>
    </row>
    <row r="258" spans="2:36" outlineLevel="1" x14ac:dyDescent="0.25">
      <c r="D258" s="732" t="str">
        <f t="shared" ref="D258:F258" si="126">D54</f>
        <v/>
      </c>
      <c r="E258" s="733" t="str">
        <f t="shared" si="126"/>
        <v/>
      </c>
      <c r="F258" s="695" t="str">
        <f t="shared" si="126"/>
        <v>[not used]</v>
      </c>
      <c r="G258" s="747"/>
    </row>
    <row r="259" spans="2:36" outlineLevel="1" x14ac:dyDescent="0.25">
      <c r="D259" s="732" t="str">
        <f t="shared" ref="D259:F259" si="127">D55</f>
        <v/>
      </c>
      <c r="E259" s="733" t="str">
        <f t="shared" si="127"/>
        <v/>
      </c>
      <c r="F259" s="695" t="str">
        <f t="shared" si="127"/>
        <v>[not used]</v>
      </c>
      <c r="G259" s="747"/>
    </row>
    <row r="260" spans="2:36" outlineLevel="1" x14ac:dyDescent="0.25">
      <c r="D260" s="732" t="str">
        <f t="shared" ref="D260:F260" si="128">D56</f>
        <v/>
      </c>
      <c r="E260" s="733" t="str">
        <f t="shared" si="128"/>
        <v/>
      </c>
      <c r="F260" s="695" t="str">
        <f t="shared" si="128"/>
        <v>[not used]</v>
      </c>
      <c r="G260" s="747"/>
    </row>
    <row r="261" spans="2:36" outlineLevel="1" x14ac:dyDescent="0.25">
      <c r="D261" s="734" t="str">
        <f t="shared" ref="D261:F261" si="129">D57</f>
        <v/>
      </c>
      <c r="E261" s="735" t="str">
        <f t="shared" si="129"/>
        <v/>
      </c>
      <c r="F261" s="699" t="str">
        <f t="shared" si="129"/>
        <v>[not used]</v>
      </c>
      <c r="G261" s="748"/>
    </row>
    <row r="262" spans="2:36" outlineLevel="1" x14ac:dyDescent="0.25"/>
    <row r="263" spans="2:36" outlineLevel="1" x14ac:dyDescent="0.25"/>
    <row r="264" spans="2:36" ht="16.8" x14ac:dyDescent="0.3">
      <c r="B264" s="7" t="s">
        <v>757</v>
      </c>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row>
    <row r="265" spans="2:36" x14ac:dyDescent="0.25">
      <c r="C265" s="136"/>
    </row>
    <row r="266" spans="2:36" ht="16.8" x14ac:dyDescent="0.35">
      <c r="B266" s="472"/>
      <c r="C266" s="472" t="s">
        <v>1346</v>
      </c>
      <c r="D266" s="472"/>
      <c r="E266" s="472"/>
      <c r="F266" s="472"/>
      <c r="G266" s="472"/>
      <c r="H266" s="472"/>
      <c r="I266" s="472"/>
      <c r="J266" s="472"/>
      <c r="K266" s="472"/>
      <c r="L266" s="472"/>
      <c r="M266" s="472"/>
      <c r="N266" s="472"/>
      <c r="O266" s="472"/>
      <c r="P266" s="472"/>
      <c r="Q266" s="472"/>
      <c r="R266" s="472"/>
      <c r="S266" s="472"/>
      <c r="T266" s="472"/>
      <c r="U266" s="472"/>
      <c r="V266" s="472"/>
      <c r="W266" s="472"/>
      <c r="X266" s="472"/>
      <c r="Y266" s="472"/>
      <c r="Z266" s="472"/>
      <c r="AA266" s="472"/>
      <c r="AB266" s="472"/>
      <c r="AC266" s="472"/>
      <c r="AD266" s="472"/>
      <c r="AE266" s="472"/>
      <c r="AF266" s="472"/>
      <c r="AG266" s="472"/>
      <c r="AH266" s="472"/>
      <c r="AI266" s="472"/>
    </row>
    <row r="267" spans="2:36" outlineLevel="1" x14ac:dyDescent="0.25"/>
    <row r="268" spans="2:36" ht="15.6" outlineLevel="1" x14ac:dyDescent="0.35">
      <c r="G268" s="2" t="s">
        <v>758</v>
      </c>
      <c r="H268" s="750"/>
      <c r="I268" s="2" t="s">
        <v>759</v>
      </c>
    </row>
    <row r="269" spans="2:36" ht="15.6" outlineLevel="1" x14ac:dyDescent="0.35">
      <c r="G269" s="2" t="s">
        <v>760</v>
      </c>
      <c r="H269" s="750"/>
      <c r="I269" s="2" t="s">
        <v>759</v>
      </c>
    </row>
    <row r="270" spans="2:36" outlineLevel="1" x14ac:dyDescent="0.25"/>
    <row r="271" spans="2:36" outlineLevel="1" x14ac:dyDescent="0.25">
      <c r="D271" s="751">
        <v>1</v>
      </c>
    </row>
    <row r="272" spans="2:36" outlineLevel="1" x14ac:dyDescent="0.25">
      <c r="D272" s="1348" t="s">
        <v>735</v>
      </c>
      <c r="E272" s="1348"/>
      <c r="F272" s="752" t="s">
        <v>736</v>
      </c>
      <c r="G272" s="752" t="s">
        <v>737</v>
      </c>
      <c r="H272" s="752" t="s">
        <v>741</v>
      </c>
      <c r="I272" s="752" t="s">
        <v>742</v>
      </c>
    </row>
    <row r="273" spans="4:9" ht="15.6" outlineLevel="1" x14ac:dyDescent="0.25">
      <c r="D273" s="1349" t="s">
        <v>734</v>
      </c>
      <c r="E273" s="1349"/>
      <c r="F273" s="753" t="s">
        <v>738</v>
      </c>
      <c r="G273" s="752" t="s">
        <v>761</v>
      </c>
      <c r="H273" s="752" t="s">
        <v>762</v>
      </c>
      <c r="I273" s="752" t="s">
        <v>763</v>
      </c>
    </row>
    <row r="274" spans="4:9" ht="26.4" outlineLevel="1" x14ac:dyDescent="0.25">
      <c r="D274" s="754" t="s">
        <v>731</v>
      </c>
      <c r="E274" s="754" t="s">
        <v>732</v>
      </c>
      <c r="F274" s="753"/>
      <c r="G274" s="755"/>
      <c r="H274" s="752" t="str">
        <f>"("&amp;($H$268*100)&amp;"% of DfTGDPR)"</f>
        <v>(0% of DfTGDPR)</v>
      </c>
      <c r="I274" s="752" t="str">
        <f>"("&amp;($H$269*100)&amp;"% of DfTGDPR)"</f>
        <v>(0% of DfTGDPR)</v>
      </c>
    </row>
    <row r="275" spans="4:9" outlineLevel="1" x14ac:dyDescent="0.25">
      <c r="D275" s="756">
        <f>D36</f>
        <v>43695</v>
      </c>
      <c r="E275" s="757">
        <f t="shared" ref="E275:F275" si="130">E36</f>
        <v>43921</v>
      </c>
      <c r="F275" s="758" t="str">
        <f t="shared" si="130"/>
        <v>Year 1</v>
      </c>
      <c r="G275" s="759"/>
      <c r="H275" s="760">
        <f t="shared" ref="H275:H284" si="131" xml:space="preserve"> $G275 * $H$268</f>
        <v>0</v>
      </c>
      <c r="I275" s="761">
        <f t="shared" ref="I275:I284" si="132" xml:space="preserve"> $G275 * $H$269</f>
        <v>0</v>
      </c>
    </row>
    <row r="276" spans="4:9" outlineLevel="1" x14ac:dyDescent="0.25">
      <c r="D276" s="762">
        <f t="shared" ref="D276:F276" si="133">D37</f>
        <v>43922</v>
      </c>
      <c r="E276" s="763">
        <f t="shared" si="133"/>
        <v>44286</v>
      </c>
      <c r="F276" s="695" t="str">
        <f t="shared" si="133"/>
        <v>Year 2</v>
      </c>
      <c r="G276" s="764"/>
      <c r="H276" s="765">
        <f t="shared" si="131"/>
        <v>0</v>
      </c>
      <c r="I276" s="766">
        <f t="shared" si="132"/>
        <v>0</v>
      </c>
    </row>
    <row r="277" spans="4:9" outlineLevel="1" x14ac:dyDescent="0.25">
      <c r="D277" s="762">
        <f t="shared" ref="D277:F277" si="134">D38</f>
        <v>44287</v>
      </c>
      <c r="E277" s="763">
        <f t="shared" si="134"/>
        <v>44651</v>
      </c>
      <c r="F277" s="695" t="str">
        <f t="shared" si="134"/>
        <v>Year 3</v>
      </c>
      <c r="G277" s="764"/>
      <c r="H277" s="765">
        <f t="shared" si="131"/>
        <v>0</v>
      </c>
      <c r="I277" s="766">
        <f t="shared" si="132"/>
        <v>0</v>
      </c>
    </row>
    <row r="278" spans="4:9" outlineLevel="1" x14ac:dyDescent="0.25">
      <c r="D278" s="762">
        <f t="shared" ref="D278:F278" si="135">D39</f>
        <v>44652</v>
      </c>
      <c r="E278" s="763">
        <f t="shared" si="135"/>
        <v>45016</v>
      </c>
      <c r="F278" s="695" t="str">
        <f t="shared" si="135"/>
        <v>Year 4</v>
      </c>
      <c r="G278" s="764"/>
      <c r="H278" s="765">
        <f t="shared" si="131"/>
        <v>0</v>
      </c>
      <c r="I278" s="766">
        <f t="shared" si="132"/>
        <v>0</v>
      </c>
    </row>
    <row r="279" spans="4:9" outlineLevel="1" x14ac:dyDescent="0.25">
      <c r="D279" s="762">
        <f t="shared" ref="D279:F279" si="136">D40</f>
        <v>45017</v>
      </c>
      <c r="E279" s="763">
        <f t="shared" si="136"/>
        <v>45382</v>
      </c>
      <c r="F279" s="695" t="str">
        <f t="shared" si="136"/>
        <v>Year 5</v>
      </c>
      <c r="G279" s="764"/>
      <c r="H279" s="765">
        <f t="shared" si="131"/>
        <v>0</v>
      </c>
      <c r="I279" s="766">
        <f t="shared" si="132"/>
        <v>0</v>
      </c>
    </row>
    <row r="280" spans="4:9" outlineLevel="1" x14ac:dyDescent="0.25">
      <c r="D280" s="762">
        <f t="shared" ref="D280:F280" si="137">D41</f>
        <v>45383</v>
      </c>
      <c r="E280" s="763">
        <f t="shared" si="137"/>
        <v>45747</v>
      </c>
      <c r="F280" s="695" t="str">
        <f t="shared" si="137"/>
        <v>Year 6</v>
      </c>
      <c r="G280" s="764"/>
      <c r="H280" s="765">
        <f t="shared" si="131"/>
        <v>0</v>
      </c>
      <c r="I280" s="766">
        <f t="shared" si="132"/>
        <v>0</v>
      </c>
    </row>
    <row r="281" spans="4:9" outlineLevel="1" x14ac:dyDescent="0.25">
      <c r="D281" s="762">
        <f t="shared" ref="D281:F281" si="138">D42</f>
        <v>45748</v>
      </c>
      <c r="E281" s="763">
        <f t="shared" si="138"/>
        <v>46112</v>
      </c>
      <c r="F281" s="695" t="str">
        <f t="shared" si="138"/>
        <v>Year 7</v>
      </c>
      <c r="G281" s="764"/>
      <c r="H281" s="765">
        <f t="shared" si="131"/>
        <v>0</v>
      </c>
      <c r="I281" s="766">
        <f t="shared" si="132"/>
        <v>0</v>
      </c>
    </row>
    <row r="282" spans="4:9" outlineLevel="1" x14ac:dyDescent="0.25">
      <c r="D282" s="762">
        <f t="shared" ref="D282:F282" si="139">D43</f>
        <v>46113</v>
      </c>
      <c r="E282" s="763">
        <f t="shared" si="139"/>
        <v>46477</v>
      </c>
      <c r="F282" s="695" t="str">
        <f t="shared" si="139"/>
        <v>Year 8</v>
      </c>
      <c r="G282" s="764"/>
      <c r="H282" s="765">
        <f t="shared" si="131"/>
        <v>0</v>
      </c>
      <c r="I282" s="766">
        <f t="shared" si="132"/>
        <v>0</v>
      </c>
    </row>
    <row r="283" spans="4:9" outlineLevel="1" x14ac:dyDescent="0.25">
      <c r="D283" s="762">
        <f t="shared" ref="D283:F283" si="140">D44</f>
        <v>46478</v>
      </c>
      <c r="E283" s="763">
        <f t="shared" si="140"/>
        <v>46620</v>
      </c>
      <c r="F283" s="695" t="str">
        <f t="shared" si="140"/>
        <v>Year 9 (core)</v>
      </c>
      <c r="G283" s="764"/>
      <c r="H283" s="765">
        <f t="shared" si="131"/>
        <v>0</v>
      </c>
      <c r="I283" s="766">
        <f t="shared" si="132"/>
        <v>0</v>
      </c>
    </row>
    <row r="284" spans="4:9" outlineLevel="1" x14ac:dyDescent="0.25">
      <c r="D284" s="762">
        <f t="shared" ref="D284:F284" si="141">D45</f>
        <v>46621</v>
      </c>
      <c r="E284" s="763">
        <f t="shared" si="141"/>
        <v>46843</v>
      </c>
      <c r="F284" s="695" t="str">
        <f t="shared" si="141"/>
        <v>Year 9 (extension)</v>
      </c>
      <c r="G284" s="764"/>
      <c r="H284" s="765">
        <f t="shared" si="131"/>
        <v>0</v>
      </c>
      <c r="I284" s="766">
        <f t="shared" si="132"/>
        <v>0</v>
      </c>
    </row>
    <row r="285" spans="4:9" outlineLevel="1" x14ac:dyDescent="0.25">
      <c r="D285" s="762">
        <f t="shared" ref="D285:F285" si="142">D46</f>
        <v>46844</v>
      </c>
      <c r="E285" s="763">
        <f t="shared" si="142"/>
        <v>47208</v>
      </c>
      <c r="F285" s="695" t="str">
        <f t="shared" si="142"/>
        <v>Year 10 (extension)</v>
      </c>
      <c r="G285" s="764"/>
      <c r="H285" s="765">
        <f t="shared" ref="H285:H296" si="143" xml:space="preserve"> $G285 * $H$268</f>
        <v>0</v>
      </c>
      <c r="I285" s="766">
        <f t="shared" ref="I285:I296" si="144" xml:space="preserve"> $G285 * $H$269</f>
        <v>0</v>
      </c>
    </row>
    <row r="286" spans="4:9" outlineLevel="1" x14ac:dyDescent="0.25">
      <c r="D286" s="762">
        <f t="shared" ref="D286:F286" si="145">D47</f>
        <v>47209</v>
      </c>
      <c r="E286" s="763">
        <f t="shared" si="145"/>
        <v>47348</v>
      </c>
      <c r="F286" s="695" t="str">
        <f t="shared" si="145"/>
        <v>Year 11 (extension)</v>
      </c>
      <c r="G286" s="764"/>
      <c r="H286" s="765">
        <f t="shared" si="143"/>
        <v>0</v>
      </c>
      <c r="I286" s="766">
        <f t="shared" si="144"/>
        <v>0</v>
      </c>
    </row>
    <row r="287" spans="4:9" outlineLevel="1" x14ac:dyDescent="0.25">
      <c r="D287" s="762" t="str">
        <f t="shared" ref="D287:F287" si="146">D48</f>
        <v/>
      </c>
      <c r="E287" s="763" t="str">
        <f t="shared" si="146"/>
        <v/>
      </c>
      <c r="F287" s="695" t="str">
        <f t="shared" si="146"/>
        <v>[not used]</v>
      </c>
      <c r="G287" s="764"/>
      <c r="H287" s="765">
        <f t="shared" si="143"/>
        <v>0</v>
      </c>
      <c r="I287" s="766">
        <f t="shared" si="144"/>
        <v>0</v>
      </c>
    </row>
    <row r="288" spans="4:9" outlineLevel="1" x14ac:dyDescent="0.25">
      <c r="D288" s="762" t="str">
        <f t="shared" ref="D288:F288" si="147">D49</f>
        <v/>
      </c>
      <c r="E288" s="763" t="str">
        <f t="shared" si="147"/>
        <v/>
      </c>
      <c r="F288" s="695" t="str">
        <f t="shared" si="147"/>
        <v>[not used]</v>
      </c>
      <c r="G288" s="764"/>
      <c r="H288" s="765">
        <f t="shared" si="143"/>
        <v>0</v>
      </c>
      <c r="I288" s="766">
        <f t="shared" si="144"/>
        <v>0</v>
      </c>
    </row>
    <row r="289" spans="2:35" outlineLevel="1" x14ac:dyDescent="0.25">
      <c r="D289" s="762" t="str">
        <f t="shared" ref="D289:F289" si="148">D50</f>
        <v/>
      </c>
      <c r="E289" s="763" t="str">
        <f t="shared" si="148"/>
        <v/>
      </c>
      <c r="F289" s="695" t="str">
        <f t="shared" si="148"/>
        <v>[not used]</v>
      </c>
      <c r="G289" s="764"/>
      <c r="H289" s="765">
        <f t="shared" si="143"/>
        <v>0</v>
      </c>
      <c r="I289" s="766">
        <f t="shared" si="144"/>
        <v>0</v>
      </c>
    </row>
    <row r="290" spans="2:35" outlineLevel="1" x14ac:dyDescent="0.25">
      <c r="D290" s="762" t="str">
        <f t="shared" ref="D290:F290" si="149">D51</f>
        <v/>
      </c>
      <c r="E290" s="763" t="str">
        <f t="shared" si="149"/>
        <v/>
      </c>
      <c r="F290" s="695" t="str">
        <f t="shared" si="149"/>
        <v>[not used]</v>
      </c>
      <c r="G290" s="764"/>
      <c r="H290" s="765">
        <f t="shared" si="143"/>
        <v>0</v>
      </c>
      <c r="I290" s="766">
        <f t="shared" si="144"/>
        <v>0</v>
      </c>
    </row>
    <row r="291" spans="2:35" outlineLevel="1" x14ac:dyDescent="0.25">
      <c r="D291" s="762" t="str">
        <f t="shared" ref="D291:F291" si="150">D52</f>
        <v/>
      </c>
      <c r="E291" s="763" t="str">
        <f t="shared" si="150"/>
        <v/>
      </c>
      <c r="F291" s="695" t="str">
        <f t="shared" si="150"/>
        <v>[not used]</v>
      </c>
      <c r="G291" s="764"/>
      <c r="H291" s="765">
        <f t="shared" si="143"/>
        <v>0</v>
      </c>
      <c r="I291" s="766">
        <f t="shared" si="144"/>
        <v>0</v>
      </c>
    </row>
    <row r="292" spans="2:35" outlineLevel="1" x14ac:dyDescent="0.25">
      <c r="D292" s="762" t="str">
        <f t="shared" ref="D292:F292" si="151">D53</f>
        <v/>
      </c>
      <c r="E292" s="763" t="str">
        <f t="shared" si="151"/>
        <v/>
      </c>
      <c r="F292" s="695" t="str">
        <f t="shared" si="151"/>
        <v>[not used]</v>
      </c>
      <c r="G292" s="764"/>
      <c r="H292" s="765">
        <f t="shared" si="143"/>
        <v>0</v>
      </c>
      <c r="I292" s="766">
        <f t="shared" si="144"/>
        <v>0</v>
      </c>
    </row>
    <row r="293" spans="2:35" outlineLevel="1" x14ac:dyDescent="0.25">
      <c r="D293" s="762" t="str">
        <f t="shared" ref="D293:F293" si="152">D54</f>
        <v/>
      </c>
      <c r="E293" s="763" t="str">
        <f t="shared" si="152"/>
        <v/>
      </c>
      <c r="F293" s="695" t="str">
        <f t="shared" si="152"/>
        <v>[not used]</v>
      </c>
      <c r="G293" s="764"/>
      <c r="H293" s="765">
        <f t="shared" si="143"/>
        <v>0</v>
      </c>
      <c r="I293" s="766">
        <f t="shared" si="144"/>
        <v>0</v>
      </c>
    </row>
    <row r="294" spans="2:35" outlineLevel="1" x14ac:dyDescent="0.25">
      <c r="D294" s="762" t="str">
        <f t="shared" ref="D294:F294" si="153">D55</f>
        <v/>
      </c>
      <c r="E294" s="763" t="str">
        <f t="shared" si="153"/>
        <v/>
      </c>
      <c r="F294" s="695" t="str">
        <f t="shared" si="153"/>
        <v>[not used]</v>
      </c>
      <c r="G294" s="764"/>
      <c r="H294" s="765">
        <f t="shared" si="143"/>
        <v>0</v>
      </c>
      <c r="I294" s="766">
        <f t="shared" si="144"/>
        <v>0</v>
      </c>
    </row>
    <row r="295" spans="2:35" outlineLevel="1" x14ac:dyDescent="0.25">
      <c r="D295" s="762" t="str">
        <f t="shared" ref="D295:F295" si="154">D56</f>
        <v/>
      </c>
      <c r="E295" s="763" t="str">
        <f t="shared" si="154"/>
        <v/>
      </c>
      <c r="F295" s="695" t="str">
        <f t="shared" si="154"/>
        <v>[not used]</v>
      </c>
      <c r="G295" s="764"/>
      <c r="H295" s="765">
        <f t="shared" si="143"/>
        <v>0</v>
      </c>
      <c r="I295" s="766">
        <f t="shared" si="144"/>
        <v>0</v>
      </c>
    </row>
    <row r="296" spans="2:35" outlineLevel="1" x14ac:dyDescent="0.25">
      <c r="D296" s="767" t="str">
        <f t="shared" ref="D296:F296" si="155">D57</f>
        <v/>
      </c>
      <c r="E296" s="768" t="str">
        <f t="shared" si="155"/>
        <v/>
      </c>
      <c r="F296" s="699" t="str">
        <f t="shared" si="155"/>
        <v>[not used]</v>
      </c>
      <c r="G296" s="769"/>
      <c r="H296" s="770">
        <f t="shared" si="143"/>
        <v>0</v>
      </c>
      <c r="I296" s="771">
        <f t="shared" si="144"/>
        <v>0</v>
      </c>
    </row>
    <row r="299" spans="2:35" ht="14.4" x14ac:dyDescent="0.25">
      <c r="B299" s="472"/>
      <c r="C299" s="472" t="s">
        <v>764</v>
      </c>
      <c r="D299" s="472"/>
      <c r="E299" s="472"/>
      <c r="F299" s="472"/>
      <c r="G299" s="472"/>
      <c r="H299" s="472"/>
      <c r="I299" s="472"/>
      <c r="J299" s="472"/>
      <c r="K299" s="472"/>
      <c r="L299" s="472"/>
      <c r="M299" s="472"/>
      <c r="N299" s="472"/>
      <c r="O299" s="472"/>
      <c r="P299" s="472"/>
      <c r="Q299" s="472"/>
      <c r="R299" s="472"/>
      <c r="S299" s="472"/>
      <c r="T299" s="472"/>
      <c r="U299" s="472"/>
      <c r="V299" s="472"/>
      <c r="W299" s="472"/>
      <c r="X299" s="472"/>
      <c r="Y299" s="472"/>
      <c r="Z299" s="472"/>
      <c r="AA299" s="472"/>
      <c r="AB299" s="472"/>
      <c r="AC299" s="472"/>
      <c r="AD299" s="472"/>
      <c r="AE299" s="472"/>
      <c r="AF299" s="472"/>
      <c r="AG299" s="472"/>
      <c r="AH299" s="472"/>
      <c r="AI299" s="472"/>
    </row>
    <row r="300" spans="2:35" outlineLevel="1" x14ac:dyDescent="0.25"/>
    <row r="301" spans="2:35" outlineLevel="1" x14ac:dyDescent="0.25">
      <c r="G301" s="2" t="s">
        <v>765</v>
      </c>
      <c r="H301" s="772"/>
    </row>
    <row r="302" spans="2:35" outlineLevel="1" x14ac:dyDescent="0.25">
      <c r="G302" s="2" t="s">
        <v>766</v>
      </c>
      <c r="H302" s="772"/>
    </row>
    <row r="303" spans="2:35" outlineLevel="1" x14ac:dyDescent="0.25"/>
    <row r="304" spans="2:35" outlineLevel="1" x14ac:dyDescent="0.25">
      <c r="E304" s="773">
        <v>1</v>
      </c>
    </row>
    <row r="305" spans="5:11" outlineLevel="1" x14ac:dyDescent="0.25">
      <c r="E305" s="774" t="s">
        <v>735</v>
      </c>
      <c r="F305" s="774" t="s">
        <v>736</v>
      </c>
      <c r="G305" s="752" t="s">
        <v>737</v>
      </c>
      <c r="H305" s="752" t="s">
        <v>741</v>
      </c>
      <c r="I305" s="752" t="s">
        <v>742</v>
      </c>
      <c r="J305" s="752" t="s">
        <v>743</v>
      </c>
      <c r="K305" s="774" t="s">
        <v>744</v>
      </c>
    </row>
    <row r="306" spans="5:11" ht="26.4" outlineLevel="1" x14ac:dyDescent="0.25">
      <c r="E306" s="1355" t="s">
        <v>734</v>
      </c>
      <c r="F306" s="1355" t="s">
        <v>738</v>
      </c>
      <c r="G306" s="1352" t="s">
        <v>767</v>
      </c>
      <c r="H306" s="1352" t="s">
        <v>768</v>
      </c>
      <c r="I306" s="1352" t="s">
        <v>769</v>
      </c>
      <c r="J306" s="752" t="s">
        <v>770</v>
      </c>
      <c r="K306" s="752" t="s">
        <v>771</v>
      </c>
    </row>
    <row r="307" spans="5:11" ht="27.75" customHeight="1" outlineLevel="1" x14ac:dyDescent="0.25">
      <c r="E307" s="1356"/>
      <c r="F307" s="1356"/>
      <c r="G307" s="1353"/>
      <c r="H307" s="1353"/>
      <c r="I307" s="1353"/>
      <c r="J307" s="752" t="s">
        <v>772</v>
      </c>
      <c r="K307" s="752" t="s">
        <v>773</v>
      </c>
    </row>
    <row r="308" spans="5:11" outlineLevel="1" x14ac:dyDescent="0.25">
      <c r="E308" s="775" t="s">
        <v>774</v>
      </c>
      <c r="F308" s="758" t="s">
        <v>57</v>
      </c>
      <c r="G308" s="776"/>
      <c r="H308" s="777"/>
      <c r="I308" s="778">
        <f xml:space="preserve"> IF(G308=0,0,G308 ^ H308)</f>
        <v>0</v>
      </c>
      <c r="J308" s="778">
        <f xml:space="preserve"> $I308 - $H$301</f>
        <v>0</v>
      </c>
      <c r="K308" s="779">
        <f xml:space="preserve"> $I308 + $H$302</f>
        <v>0</v>
      </c>
    </row>
    <row r="309" spans="5:11" outlineLevel="1" x14ac:dyDescent="0.25">
      <c r="E309" s="780" t="s">
        <v>775</v>
      </c>
      <c r="F309" s="695" t="s">
        <v>58</v>
      </c>
      <c r="G309" s="781"/>
      <c r="H309" s="782"/>
      <c r="I309" s="783">
        <f t="shared" ref="I309:I321" si="156" xml:space="preserve"> IF(G309=0,0,G309 ^ H309)</f>
        <v>0</v>
      </c>
      <c r="J309" s="783">
        <f xml:space="preserve"> $I309 - $H$301</f>
        <v>0</v>
      </c>
      <c r="K309" s="784">
        <f xml:space="preserve"> $I309 + $H$302</f>
        <v>0</v>
      </c>
    </row>
    <row r="310" spans="5:11" outlineLevel="1" x14ac:dyDescent="0.25">
      <c r="E310" s="780" t="s">
        <v>776</v>
      </c>
      <c r="F310" s="695" t="s">
        <v>59</v>
      </c>
      <c r="G310" s="781"/>
      <c r="H310" s="782"/>
      <c r="I310" s="783">
        <f t="shared" si="156"/>
        <v>0</v>
      </c>
      <c r="J310" s="783">
        <f xml:space="preserve"> $I310 - $H$301</f>
        <v>0</v>
      </c>
      <c r="K310" s="784">
        <f xml:space="preserve"> $I310 + $H$302</f>
        <v>0</v>
      </c>
    </row>
    <row r="311" spans="5:11" outlineLevel="1" x14ac:dyDescent="0.25">
      <c r="E311" s="780" t="s">
        <v>777</v>
      </c>
      <c r="F311" s="695" t="s">
        <v>60</v>
      </c>
      <c r="G311" s="781"/>
      <c r="H311" s="782"/>
      <c r="I311" s="783">
        <f t="shared" si="156"/>
        <v>0</v>
      </c>
      <c r="J311" s="783">
        <f t="shared" ref="J311:J321" si="157" xml:space="preserve"> $I311 - $H$301</f>
        <v>0</v>
      </c>
      <c r="K311" s="784">
        <f t="shared" ref="K311:K321" si="158" xml:space="preserve"> $I311 + $H$302</f>
        <v>0</v>
      </c>
    </row>
    <row r="312" spans="5:11" outlineLevel="1" x14ac:dyDescent="0.25">
      <c r="E312" s="780" t="s">
        <v>778</v>
      </c>
      <c r="F312" s="695" t="s">
        <v>61</v>
      </c>
      <c r="G312" s="781"/>
      <c r="H312" s="782"/>
      <c r="I312" s="783">
        <f t="shared" si="156"/>
        <v>0</v>
      </c>
      <c r="J312" s="783">
        <f t="shared" si="157"/>
        <v>0</v>
      </c>
      <c r="K312" s="784">
        <f t="shared" si="158"/>
        <v>0</v>
      </c>
    </row>
    <row r="313" spans="5:11" outlineLevel="1" x14ac:dyDescent="0.25">
      <c r="E313" s="780" t="s">
        <v>779</v>
      </c>
      <c r="F313" s="695" t="s">
        <v>62</v>
      </c>
      <c r="G313" s="781"/>
      <c r="H313" s="782"/>
      <c r="I313" s="783">
        <f t="shared" si="156"/>
        <v>0</v>
      </c>
      <c r="J313" s="783">
        <f t="shared" si="157"/>
        <v>0</v>
      </c>
      <c r="K313" s="784">
        <f t="shared" si="158"/>
        <v>0</v>
      </c>
    </row>
    <row r="314" spans="5:11" outlineLevel="1" x14ac:dyDescent="0.25">
      <c r="E314" s="780" t="s">
        <v>780</v>
      </c>
      <c r="F314" s="695" t="s">
        <v>63</v>
      </c>
      <c r="G314" s="781"/>
      <c r="H314" s="782"/>
      <c r="I314" s="783">
        <f t="shared" si="156"/>
        <v>0</v>
      </c>
      <c r="J314" s="783">
        <f t="shared" si="157"/>
        <v>0</v>
      </c>
      <c r="K314" s="784">
        <f t="shared" si="158"/>
        <v>0</v>
      </c>
    </row>
    <row r="315" spans="5:11" outlineLevel="1" x14ac:dyDescent="0.25">
      <c r="E315" s="780" t="s">
        <v>781</v>
      </c>
      <c r="F315" s="695" t="s">
        <v>64</v>
      </c>
      <c r="G315" s="781"/>
      <c r="H315" s="782"/>
      <c r="I315" s="783">
        <f t="shared" si="156"/>
        <v>0</v>
      </c>
      <c r="J315" s="783">
        <f t="shared" si="157"/>
        <v>0</v>
      </c>
      <c r="K315" s="784">
        <f t="shared" si="158"/>
        <v>0</v>
      </c>
    </row>
    <row r="316" spans="5:11" outlineLevel="1" x14ac:dyDescent="0.25">
      <c r="E316" s="780" t="s">
        <v>782</v>
      </c>
      <c r="F316" s="695" t="s">
        <v>65</v>
      </c>
      <c r="G316" s="781"/>
      <c r="H316" s="782"/>
      <c r="I316" s="783">
        <f t="shared" si="156"/>
        <v>0</v>
      </c>
      <c r="J316" s="783">
        <f t="shared" si="157"/>
        <v>0</v>
      </c>
      <c r="K316" s="784">
        <f t="shared" si="158"/>
        <v>0</v>
      </c>
    </row>
    <row r="317" spans="5:11" outlineLevel="1" x14ac:dyDescent="0.25">
      <c r="E317" s="780" t="s">
        <v>783</v>
      </c>
      <c r="F317" s="695" t="s">
        <v>66</v>
      </c>
      <c r="G317" s="781"/>
      <c r="H317" s="782"/>
      <c r="I317" s="783">
        <f t="shared" si="156"/>
        <v>0</v>
      </c>
      <c r="J317" s="783">
        <f t="shared" si="157"/>
        <v>0</v>
      </c>
      <c r="K317" s="784">
        <f t="shared" si="158"/>
        <v>0</v>
      </c>
    </row>
    <row r="318" spans="5:11" outlineLevel="1" x14ac:dyDescent="0.25">
      <c r="E318" s="780" t="s">
        <v>784</v>
      </c>
      <c r="F318" s="695" t="s">
        <v>67</v>
      </c>
      <c r="G318" s="781"/>
      <c r="H318" s="782"/>
      <c r="I318" s="783">
        <f t="shared" si="156"/>
        <v>0</v>
      </c>
      <c r="J318" s="783">
        <f t="shared" si="157"/>
        <v>0</v>
      </c>
      <c r="K318" s="784">
        <f t="shared" si="158"/>
        <v>0</v>
      </c>
    </row>
    <row r="319" spans="5:11" outlineLevel="1" x14ac:dyDescent="0.25">
      <c r="E319" s="780" t="s">
        <v>784</v>
      </c>
      <c r="F319" s="695" t="s">
        <v>785</v>
      </c>
      <c r="G319" s="781"/>
      <c r="H319" s="782"/>
      <c r="I319" s="783">
        <f t="shared" si="156"/>
        <v>0</v>
      </c>
      <c r="J319" s="783">
        <f t="shared" si="157"/>
        <v>0</v>
      </c>
      <c r="K319" s="784">
        <f t="shared" si="158"/>
        <v>0</v>
      </c>
    </row>
    <row r="320" spans="5:11" outlineLevel="1" x14ac:dyDescent="0.25">
      <c r="E320" s="780" t="s">
        <v>786</v>
      </c>
      <c r="F320" s="695" t="s">
        <v>68</v>
      </c>
      <c r="G320" s="781"/>
      <c r="H320" s="782"/>
      <c r="I320" s="783">
        <f t="shared" si="156"/>
        <v>0</v>
      </c>
      <c r="J320" s="783">
        <f t="shared" si="157"/>
        <v>0</v>
      </c>
      <c r="K320" s="784">
        <f t="shared" si="158"/>
        <v>0</v>
      </c>
    </row>
    <row r="321" spans="2:35" outlineLevel="1" x14ac:dyDescent="0.25">
      <c r="E321" s="780" t="s">
        <v>787</v>
      </c>
      <c r="F321" s="695" t="s">
        <v>788</v>
      </c>
      <c r="G321" s="781"/>
      <c r="H321" s="782"/>
      <c r="I321" s="783">
        <f t="shared" si="156"/>
        <v>0</v>
      </c>
      <c r="J321" s="783">
        <f t="shared" si="157"/>
        <v>0</v>
      </c>
      <c r="K321" s="784">
        <f t="shared" si="158"/>
        <v>0</v>
      </c>
    </row>
    <row r="322" spans="2:35" outlineLevel="1" x14ac:dyDescent="0.25">
      <c r="E322" s="780"/>
      <c r="F322" s="695" t="str">
        <f t="shared" ref="F322:F331" si="159">F287</f>
        <v>[not used]</v>
      </c>
      <c r="G322" s="781"/>
      <c r="H322" s="785"/>
      <c r="I322" s="783"/>
      <c r="J322" s="783"/>
      <c r="K322" s="784"/>
    </row>
    <row r="323" spans="2:35" outlineLevel="1" x14ac:dyDescent="0.25">
      <c r="E323" s="780"/>
      <c r="F323" s="695" t="str">
        <f t="shared" si="159"/>
        <v>[not used]</v>
      </c>
      <c r="G323" s="781"/>
      <c r="H323" s="785"/>
      <c r="I323" s="783"/>
      <c r="J323" s="783"/>
      <c r="K323" s="784"/>
    </row>
    <row r="324" spans="2:35" outlineLevel="1" x14ac:dyDescent="0.25">
      <c r="E324" s="780"/>
      <c r="F324" s="695" t="str">
        <f t="shared" si="159"/>
        <v>[not used]</v>
      </c>
      <c r="G324" s="781"/>
      <c r="H324" s="785"/>
      <c r="I324" s="783"/>
      <c r="J324" s="783"/>
      <c r="K324" s="784"/>
    </row>
    <row r="325" spans="2:35" outlineLevel="1" x14ac:dyDescent="0.25">
      <c r="E325" s="780"/>
      <c r="F325" s="695" t="str">
        <f t="shared" si="159"/>
        <v>[not used]</v>
      </c>
      <c r="G325" s="781"/>
      <c r="H325" s="785"/>
      <c r="I325" s="783"/>
      <c r="J325" s="783"/>
      <c r="K325" s="784"/>
    </row>
    <row r="326" spans="2:35" outlineLevel="1" x14ac:dyDescent="0.25">
      <c r="E326" s="780"/>
      <c r="F326" s="695" t="str">
        <f t="shared" si="159"/>
        <v>[not used]</v>
      </c>
      <c r="G326" s="781"/>
      <c r="H326" s="785"/>
      <c r="I326" s="783"/>
      <c r="J326" s="783"/>
      <c r="K326" s="784"/>
    </row>
    <row r="327" spans="2:35" outlineLevel="1" x14ac:dyDescent="0.25">
      <c r="E327" s="780"/>
      <c r="F327" s="695" t="str">
        <f t="shared" si="159"/>
        <v>[not used]</v>
      </c>
      <c r="G327" s="781"/>
      <c r="H327" s="785"/>
      <c r="I327" s="783"/>
      <c r="J327" s="783"/>
      <c r="K327" s="784"/>
    </row>
    <row r="328" spans="2:35" outlineLevel="1" x14ac:dyDescent="0.25">
      <c r="E328" s="780"/>
      <c r="F328" s="695" t="str">
        <f t="shared" si="159"/>
        <v>[not used]</v>
      </c>
      <c r="G328" s="781"/>
      <c r="H328" s="785"/>
      <c r="I328" s="783"/>
      <c r="J328" s="783"/>
      <c r="K328" s="784"/>
    </row>
    <row r="329" spans="2:35" outlineLevel="1" x14ac:dyDescent="0.25">
      <c r="E329" s="780"/>
      <c r="F329" s="695" t="str">
        <f t="shared" si="159"/>
        <v>[not used]</v>
      </c>
      <c r="G329" s="781"/>
      <c r="H329" s="785"/>
      <c r="I329" s="783"/>
      <c r="J329" s="783"/>
      <c r="K329" s="784"/>
    </row>
    <row r="330" spans="2:35" outlineLevel="1" x14ac:dyDescent="0.25">
      <c r="E330" s="780"/>
      <c r="F330" s="695" t="str">
        <f t="shared" si="159"/>
        <v>[not used]</v>
      </c>
      <c r="G330" s="781"/>
      <c r="H330" s="785"/>
      <c r="I330" s="783"/>
      <c r="J330" s="783"/>
      <c r="K330" s="784"/>
    </row>
    <row r="331" spans="2:35" outlineLevel="1" x14ac:dyDescent="0.25">
      <c r="E331" s="786"/>
      <c r="F331" s="699" t="str">
        <f t="shared" si="159"/>
        <v>[not used]</v>
      </c>
      <c r="G331" s="787"/>
      <c r="H331" s="788"/>
      <c r="I331" s="789"/>
      <c r="J331" s="789"/>
      <c r="K331" s="790"/>
    </row>
    <row r="334" spans="2:35" ht="14.4" x14ac:dyDescent="0.25">
      <c r="B334" s="472"/>
      <c r="C334" s="472" t="s">
        <v>789</v>
      </c>
      <c r="D334" s="472"/>
      <c r="E334" s="472"/>
      <c r="F334" s="472"/>
      <c r="G334" s="472"/>
      <c r="H334" s="472"/>
      <c r="I334" s="472"/>
      <c r="J334" s="472"/>
      <c r="K334" s="472"/>
      <c r="L334" s="472"/>
      <c r="M334" s="472"/>
      <c r="N334" s="472"/>
      <c r="O334" s="472"/>
      <c r="P334" s="472"/>
      <c r="Q334" s="472"/>
      <c r="R334" s="472"/>
      <c r="S334" s="472"/>
      <c r="T334" s="472"/>
      <c r="U334" s="472"/>
      <c r="V334" s="472"/>
      <c r="W334" s="472"/>
      <c r="X334" s="472"/>
      <c r="Y334" s="472"/>
      <c r="Z334" s="472"/>
      <c r="AA334" s="472"/>
      <c r="AB334" s="472"/>
      <c r="AC334" s="472"/>
      <c r="AD334" s="472"/>
      <c r="AE334" s="472"/>
      <c r="AF334" s="472"/>
      <c r="AG334" s="472"/>
      <c r="AH334" s="472"/>
      <c r="AI334" s="472"/>
    </row>
    <row r="335" spans="2:35" outlineLevel="1" x14ac:dyDescent="0.25"/>
    <row r="336" spans="2:35" ht="15.6" outlineLevel="1" x14ac:dyDescent="0.35">
      <c r="G336" s="2" t="s">
        <v>790</v>
      </c>
      <c r="H336" s="750"/>
      <c r="I336" s="2" t="s">
        <v>791</v>
      </c>
    </row>
    <row r="337" spans="4:9" ht="15.6" outlineLevel="1" x14ac:dyDescent="0.35">
      <c r="G337" s="2" t="s">
        <v>792</v>
      </c>
      <c r="H337" s="750"/>
      <c r="I337" s="2" t="s">
        <v>791</v>
      </c>
    </row>
    <row r="338" spans="4:9" outlineLevel="1" x14ac:dyDescent="0.25"/>
    <row r="339" spans="4:9" outlineLevel="1" x14ac:dyDescent="0.25">
      <c r="D339" s="773">
        <v>1</v>
      </c>
    </row>
    <row r="340" spans="4:9" outlineLevel="1" x14ac:dyDescent="0.25">
      <c r="D340" s="1348" t="s">
        <v>735</v>
      </c>
      <c r="E340" s="1348"/>
      <c r="F340" s="791" t="s">
        <v>736</v>
      </c>
      <c r="G340" s="792" t="s">
        <v>737</v>
      </c>
      <c r="H340" s="792" t="s">
        <v>741</v>
      </c>
      <c r="I340" s="793" t="s">
        <v>742</v>
      </c>
    </row>
    <row r="341" spans="4:9" ht="15.6" outlineLevel="1" x14ac:dyDescent="0.25">
      <c r="D341" s="1349" t="s">
        <v>734</v>
      </c>
      <c r="E341" s="1349"/>
      <c r="F341" s="753" t="s">
        <v>738</v>
      </c>
      <c r="G341" s="755" t="s">
        <v>793</v>
      </c>
      <c r="H341" s="755" t="s">
        <v>794</v>
      </c>
      <c r="I341" s="755" t="s">
        <v>795</v>
      </c>
    </row>
    <row r="342" spans="4:9" ht="26.4" outlineLevel="1" x14ac:dyDescent="0.25">
      <c r="D342" s="754" t="s">
        <v>731</v>
      </c>
      <c r="E342" s="754" t="s">
        <v>732</v>
      </c>
      <c r="F342" s="794"/>
      <c r="G342" s="794"/>
      <c r="H342" s="752" t="str">
        <f>"("&amp;($H$336*100)&amp;"% of DfTCLER)"</f>
        <v>(0% of DfTCLER)</v>
      </c>
      <c r="I342" s="752" t="str">
        <f>"("&amp;($H$337*100)&amp;"% of DfTCLER)"</f>
        <v>(0% of DfTCLER)</v>
      </c>
    </row>
    <row r="343" spans="4:9" outlineLevel="1" x14ac:dyDescent="0.25">
      <c r="D343" s="756">
        <f>D36</f>
        <v>43695</v>
      </c>
      <c r="E343" s="757">
        <f t="shared" ref="E343:F343" si="160">E36</f>
        <v>43921</v>
      </c>
      <c r="F343" s="758" t="str">
        <f t="shared" si="160"/>
        <v>Year 1</v>
      </c>
      <c r="G343" s="795"/>
      <c r="H343" s="796">
        <f xml:space="preserve"> $G343 * $H$336</f>
        <v>0</v>
      </c>
      <c r="I343" s="797">
        <f xml:space="preserve"> $G343 * $H$337</f>
        <v>0</v>
      </c>
    </row>
    <row r="344" spans="4:9" outlineLevel="1" x14ac:dyDescent="0.25">
      <c r="D344" s="762">
        <f t="shared" ref="D344:F344" si="161">D37</f>
        <v>43922</v>
      </c>
      <c r="E344" s="763">
        <f t="shared" si="161"/>
        <v>44286</v>
      </c>
      <c r="F344" s="695" t="str">
        <f t="shared" si="161"/>
        <v>Year 2</v>
      </c>
      <c r="G344" s="798"/>
      <c r="H344" s="799">
        <f t="shared" ref="H344:H354" si="162" xml:space="preserve"> $G344 * $H$336</f>
        <v>0</v>
      </c>
      <c r="I344" s="800">
        <f t="shared" ref="I344:I354" si="163" xml:space="preserve"> $G344 * $H$337</f>
        <v>0</v>
      </c>
    </row>
    <row r="345" spans="4:9" outlineLevel="1" x14ac:dyDescent="0.25">
      <c r="D345" s="762">
        <f t="shared" ref="D345:F345" si="164">D38</f>
        <v>44287</v>
      </c>
      <c r="E345" s="763">
        <f t="shared" si="164"/>
        <v>44651</v>
      </c>
      <c r="F345" s="695" t="str">
        <f t="shared" si="164"/>
        <v>Year 3</v>
      </c>
      <c r="G345" s="798"/>
      <c r="H345" s="799">
        <f t="shared" si="162"/>
        <v>0</v>
      </c>
      <c r="I345" s="800">
        <f t="shared" si="163"/>
        <v>0</v>
      </c>
    </row>
    <row r="346" spans="4:9" outlineLevel="1" x14ac:dyDescent="0.25">
      <c r="D346" s="762">
        <f t="shared" ref="D346:F346" si="165">D39</f>
        <v>44652</v>
      </c>
      <c r="E346" s="763">
        <f t="shared" si="165"/>
        <v>45016</v>
      </c>
      <c r="F346" s="695" t="str">
        <f t="shared" si="165"/>
        <v>Year 4</v>
      </c>
      <c r="G346" s="798"/>
      <c r="H346" s="799">
        <f t="shared" si="162"/>
        <v>0</v>
      </c>
      <c r="I346" s="800">
        <f t="shared" si="163"/>
        <v>0</v>
      </c>
    </row>
    <row r="347" spans="4:9" outlineLevel="1" x14ac:dyDescent="0.25">
      <c r="D347" s="762">
        <f t="shared" ref="D347:F347" si="166">D40</f>
        <v>45017</v>
      </c>
      <c r="E347" s="763">
        <f t="shared" si="166"/>
        <v>45382</v>
      </c>
      <c r="F347" s="695" t="str">
        <f t="shared" si="166"/>
        <v>Year 5</v>
      </c>
      <c r="G347" s="798"/>
      <c r="H347" s="799">
        <f t="shared" si="162"/>
        <v>0</v>
      </c>
      <c r="I347" s="800">
        <f t="shared" si="163"/>
        <v>0</v>
      </c>
    </row>
    <row r="348" spans="4:9" outlineLevel="1" x14ac:dyDescent="0.25">
      <c r="D348" s="762">
        <f t="shared" ref="D348:F348" si="167">D41</f>
        <v>45383</v>
      </c>
      <c r="E348" s="763">
        <f t="shared" si="167"/>
        <v>45747</v>
      </c>
      <c r="F348" s="695" t="str">
        <f t="shared" si="167"/>
        <v>Year 6</v>
      </c>
      <c r="G348" s="798"/>
      <c r="H348" s="799">
        <f t="shared" si="162"/>
        <v>0</v>
      </c>
      <c r="I348" s="800">
        <f t="shared" si="163"/>
        <v>0</v>
      </c>
    </row>
    <row r="349" spans="4:9" outlineLevel="1" x14ac:dyDescent="0.25">
      <c r="D349" s="762">
        <f t="shared" ref="D349:F349" si="168">D42</f>
        <v>45748</v>
      </c>
      <c r="E349" s="763">
        <f t="shared" si="168"/>
        <v>46112</v>
      </c>
      <c r="F349" s="695" t="str">
        <f t="shared" si="168"/>
        <v>Year 7</v>
      </c>
      <c r="G349" s="798"/>
      <c r="H349" s="799">
        <f t="shared" si="162"/>
        <v>0</v>
      </c>
      <c r="I349" s="800">
        <f t="shared" si="163"/>
        <v>0</v>
      </c>
    </row>
    <row r="350" spans="4:9" outlineLevel="1" x14ac:dyDescent="0.25">
      <c r="D350" s="762">
        <f t="shared" ref="D350:F350" si="169">D43</f>
        <v>46113</v>
      </c>
      <c r="E350" s="763">
        <f t="shared" si="169"/>
        <v>46477</v>
      </c>
      <c r="F350" s="695" t="str">
        <f t="shared" si="169"/>
        <v>Year 8</v>
      </c>
      <c r="G350" s="798"/>
      <c r="H350" s="799">
        <f t="shared" si="162"/>
        <v>0</v>
      </c>
      <c r="I350" s="800">
        <f t="shared" si="163"/>
        <v>0</v>
      </c>
    </row>
    <row r="351" spans="4:9" outlineLevel="1" x14ac:dyDescent="0.25">
      <c r="D351" s="762">
        <f t="shared" ref="D351:F351" si="170">D44</f>
        <v>46478</v>
      </c>
      <c r="E351" s="763">
        <f t="shared" si="170"/>
        <v>46620</v>
      </c>
      <c r="F351" s="695" t="str">
        <f t="shared" si="170"/>
        <v>Year 9 (core)</v>
      </c>
      <c r="G351" s="798"/>
      <c r="H351" s="799">
        <f t="shared" si="162"/>
        <v>0</v>
      </c>
      <c r="I351" s="800">
        <f t="shared" si="163"/>
        <v>0</v>
      </c>
    </row>
    <row r="352" spans="4:9" outlineLevel="1" x14ac:dyDescent="0.25">
      <c r="D352" s="762">
        <f t="shared" ref="D352:F352" si="171">D45</f>
        <v>46621</v>
      </c>
      <c r="E352" s="763">
        <f t="shared" si="171"/>
        <v>46843</v>
      </c>
      <c r="F352" s="695" t="str">
        <f t="shared" si="171"/>
        <v>Year 9 (extension)</v>
      </c>
      <c r="G352" s="798"/>
      <c r="H352" s="799">
        <f t="shared" si="162"/>
        <v>0</v>
      </c>
      <c r="I352" s="800">
        <f t="shared" si="163"/>
        <v>0</v>
      </c>
    </row>
    <row r="353" spans="2:35" outlineLevel="1" x14ac:dyDescent="0.25">
      <c r="D353" s="762">
        <f t="shared" ref="D353:F353" si="172">D46</f>
        <v>46844</v>
      </c>
      <c r="E353" s="763">
        <f t="shared" si="172"/>
        <v>47208</v>
      </c>
      <c r="F353" s="695" t="str">
        <f t="shared" si="172"/>
        <v>Year 10 (extension)</v>
      </c>
      <c r="G353" s="798"/>
      <c r="H353" s="799">
        <f t="shared" si="162"/>
        <v>0</v>
      </c>
      <c r="I353" s="800">
        <f t="shared" si="163"/>
        <v>0</v>
      </c>
    </row>
    <row r="354" spans="2:35" outlineLevel="1" x14ac:dyDescent="0.25">
      <c r="D354" s="762">
        <f t="shared" ref="D354:F354" si="173">D47</f>
        <v>47209</v>
      </c>
      <c r="E354" s="763">
        <f t="shared" si="173"/>
        <v>47348</v>
      </c>
      <c r="F354" s="695" t="str">
        <f t="shared" si="173"/>
        <v>Year 11 (extension)</v>
      </c>
      <c r="G354" s="798"/>
      <c r="H354" s="799">
        <f t="shared" si="162"/>
        <v>0</v>
      </c>
      <c r="I354" s="800">
        <f t="shared" si="163"/>
        <v>0</v>
      </c>
    </row>
    <row r="355" spans="2:35" outlineLevel="1" x14ac:dyDescent="0.25">
      <c r="D355" s="762" t="str">
        <f t="shared" ref="D355:F355" si="174">D48</f>
        <v/>
      </c>
      <c r="E355" s="763" t="str">
        <f t="shared" si="174"/>
        <v/>
      </c>
      <c r="F355" s="695" t="str">
        <f t="shared" si="174"/>
        <v>[not used]</v>
      </c>
      <c r="G355" s="801"/>
      <c r="H355" s="802"/>
      <c r="I355" s="803"/>
    </row>
    <row r="356" spans="2:35" outlineLevel="1" x14ac:dyDescent="0.25">
      <c r="D356" s="762" t="str">
        <f t="shared" ref="D356:F356" si="175">D49</f>
        <v/>
      </c>
      <c r="E356" s="763" t="str">
        <f t="shared" si="175"/>
        <v/>
      </c>
      <c r="F356" s="695" t="str">
        <f t="shared" si="175"/>
        <v>[not used]</v>
      </c>
      <c r="G356" s="801"/>
      <c r="H356" s="802"/>
      <c r="I356" s="803"/>
    </row>
    <row r="357" spans="2:35" outlineLevel="1" x14ac:dyDescent="0.25">
      <c r="D357" s="762" t="str">
        <f t="shared" ref="D357:F357" si="176">D50</f>
        <v/>
      </c>
      <c r="E357" s="763" t="str">
        <f t="shared" si="176"/>
        <v/>
      </c>
      <c r="F357" s="695" t="str">
        <f t="shared" si="176"/>
        <v>[not used]</v>
      </c>
      <c r="G357" s="801"/>
      <c r="H357" s="802"/>
      <c r="I357" s="803"/>
    </row>
    <row r="358" spans="2:35" outlineLevel="1" x14ac:dyDescent="0.25">
      <c r="D358" s="762" t="str">
        <f t="shared" ref="D358:F358" si="177">D51</f>
        <v/>
      </c>
      <c r="E358" s="763" t="str">
        <f t="shared" si="177"/>
        <v/>
      </c>
      <c r="F358" s="695" t="str">
        <f t="shared" si="177"/>
        <v>[not used]</v>
      </c>
      <c r="G358" s="801"/>
      <c r="H358" s="802"/>
      <c r="I358" s="803"/>
    </row>
    <row r="359" spans="2:35" outlineLevel="1" x14ac:dyDescent="0.25">
      <c r="D359" s="762" t="str">
        <f t="shared" ref="D359:F359" si="178">D52</f>
        <v/>
      </c>
      <c r="E359" s="763" t="str">
        <f t="shared" si="178"/>
        <v/>
      </c>
      <c r="F359" s="695" t="str">
        <f t="shared" si="178"/>
        <v>[not used]</v>
      </c>
      <c r="G359" s="801"/>
      <c r="H359" s="802"/>
      <c r="I359" s="803"/>
    </row>
    <row r="360" spans="2:35" outlineLevel="1" x14ac:dyDescent="0.25">
      <c r="D360" s="762" t="str">
        <f t="shared" ref="D360:F360" si="179">D53</f>
        <v/>
      </c>
      <c r="E360" s="763" t="str">
        <f t="shared" si="179"/>
        <v/>
      </c>
      <c r="F360" s="695" t="str">
        <f t="shared" si="179"/>
        <v>[not used]</v>
      </c>
      <c r="G360" s="801"/>
      <c r="H360" s="802"/>
      <c r="I360" s="803"/>
    </row>
    <row r="361" spans="2:35" outlineLevel="1" x14ac:dyDescent="0.25">
      <c r="D361" s="762" t="str">
        <f t="shared" ref="D361:F361" si="180">D54</f>
        <v/>
      </c>
      <c r="E361" s="763" t="str">
        <f t="shared" si="180"/>
        <v/>
      </c>
      <c r="F361" s="695" t="str">
        <f t="shared" si="180"/>
        <v>[not used]</v>
      </c>
      <c r="G361" s="801"/>
      <c r="H361" s="802"/>
      <c r="I361" s="803"/>
    </row>
    <row r="362" spans="2:35" outlineLevel="1" x14ac:dyDescent="0.25">
      <c r="D362" s="762" t="str">
        <f t="shared" ref="D362:F362" si="181">D55</f>
        <v/>
      </c>
      <c r="E362" s="763" t="str">
        <f t="shared" si="181"/>
        <v/>
      </c>
      <c r="F362" s="695" t="str">
        <f t="shared" si="181"/>
        <v>[not used]</v>
      </c>
      <c r="G362" s="801"/>
      <c r="H362" s="802"/>
      <c r="I362" s="803"/>
    </row>
    <row r="363" spans="2:35" outlineLevel="1" x14ac:dyDescent="0.25">
      <c r="D363" s="762" t="str">
        <f t="shared" ref="D363:F363" si="182">D56</f>
        <v/>
      </c>
      <c r="E363" s="763" t="str">
        <f t="shared" si="182"/>
        <v/>
      </c>
      <c r="F363" s="695" t="str">
        <f t="shared" si="182"/>
        <v>[not used]</v>
      </c>
      <c r="G363" s="801"/>
      <c r="H363" s="802"/>
      <c r="I363" s="803"/>
    </row>
    <row r="364" spans="2:35" outlineLevel="1" x14ac:dyDescent="0.25">
      <c r="D364" s="767" t="str">
        <f t="shared" ref="D364:F364" si="183">D57</f>
        <v/>
      </c>
      <c r="E364" s="768" t="str">
        <f t="shared" si="183"/>
        <v/>
      </c>
      <c r="F364" s="699" t="str">
        <f t="shared" si="183"/>
        <v>[not used]</v>
      </c>
      <c r="G364" s="804"/>
      <c r="H364" s="805"/>
      <c r="I364" s="806"/>
    </row>
    <row r="367" spans="2:35" ht="14.4" x14ac:dyDescent="0.25">
      <c r="B367" s="472"/>
      <c r="C367" s="472" t="s">
        <v>796</v>
      </c>
      <c r="D367" s="472"/>
      <c r="E367" s="472"/>
      <c r="F367" s="472"/>
      <c r="G367" s="472"/>
      <c r="H367" s="472"/>
      <c r="I367" s="472"/>
      <c r="J367" s="472"/>
      <c r="K367" s="472"/>
      <c r="L367" s="472"/>
      <c r="M367" s="472"/>
      <c r="N367" s="472"/>
      <c r="O367" s="472"/>
      <c r="P367" s="472"/>
      <c r="Q367" s="472"/>
      <c r="R367" s="472"/>
      <c r="S367" s="472"/>
      <c r="T367" s="472"/>
      <c r="U367" s="472"/>
      <c r="V367" s="472"/>
      <c r="W367" s="472"/>
      <c r="X367" s="472"/>
      <c r="Y367" s="472"/>
      <c r="Z367" s="472"/>
      <c r="AA367" s="472"/>
      <c r="AB367" s="472"/>
      <c r="AC367" s="472"/>
      <c r="AD367" s="472"/>
      <c r="AE367" s="472"/>
      <c r="AF367" s="472"/>
      <c r="AG367" s="472"/>
      <c r="AH367" s="472"/>
      <c r="AI367" s="472"/>
    </row>
    <row r="368" spans="2:35" outlineLevel="1" x14ac:dyDescent="0.25"/>
    <row r="369" spans="5:11" outlineLevel="1" x14ac:dyDescent="0.25">
      <c r="G369" s="2" t="s">
        <v>765</v>
      </c>
      <c r="H369" s="772"/>
    </row>
    <row r="370" spans="5:11" outlineLevel="1" x14ac:dyDescent="0.25">
      <c r="G370" s="2" t="s">
        <v>766</v>
      </c>
      <c r="H370" s="772"/>
    </row>
    <row r="372" spans="5:11" outlineLevel="1" x14ac:dyDescent="0.25"/>
    <row r="373" spans="5:11" outlineLevel="1" x14ac:dyDescent="0.25">
      <c r="E373" s="773">
        <v>1</v>
      </c>
    </row>
    <row r="374" spans="5:11" outlineLevel="1" x14ac:dyDescent="0.25">
      <c r="E374" s="774" t="s">
        <v>735</v>
      </c>
      <c r="F374" s="774" t="s">
        <v>736</v>
      </c>
      <c r="G374" s="752" t="s">
        <v>737</v>
      </c>
      <c r="H374" s="752" t="s">
        <v>741</v>
      </c>
      <c r="I374" s="752" t="s">
        <v>742</v>
      </c>
      <c r="J374" s="752" t="s">
        <v>743</v>
      </c>
      <c r="K374" s="774" t="s">
        <v>744</v>
      </c>
    </row>
    <row r="375" spans="5:11" ht="25.95" customHeight="1" outlineLevel="1" x14ac:dyDescent="0.25">
      <c r="E375" s="1348" t="s">
        <v>734</v>
      </c>
      <c r="F375" s="1348" t="s">
        <v>738</v>
      </c>
      <c r="G375" s="1354" t="s">
        <v>797</v>
      </c>
      <c r="H375" s="1354" t="s">
        <v>768</v>
      </c>
      <c r="I375" s="1354" t="s">
        <v>798</v>
      </c>
      <c r="J375" s="752" t="s">
        <v>799</v>
      </c>
      <c r="K375" s="752" t="s">
        <v>800</v>
      </c>
    </row>
    <row r="376" spans="5:11" ht="34.200000000000003" customHeight="1" outlineLevel="1" x14ac:dyDescent="0.25">
      <c r="E376" s="1348"/>
      <c r="F376" s="1348"/>
      <c r="G376" s="1354"/>
      <c r="H376" s="1354"/>
      <c r="I376" s="1354"/>
      <c r="J376" s="752" t="s">
        <v>801</v>
      </c>
      <c r="K376" s="752" t="s">
        <v>802</v>
      </c>
    </row>
    <row r="377" spans="5:11" outlineLevel="1" x14ac:dyDescent="0.25">
      <c r="E377" s="775" t="str">
        <f>E308</f>
        <v>2017/18</v>
      </c>
      <c r="F377" s="758" t="str">
        <f t="shared" ref="F377:F399" si="184">F308</f>
        <v>Year -1</v>
      </c>
      <c r="G377" s="776"/>
      <c r="H377" s="807"/>
      <c r="I377" s="778">
        <f xml:space="preserve"> IF(G377=0,0,G377 ^ H377)</f>
        <v>0</v>
      </c>
      <c r="J377" s="778">
        <f xml:space="preserve"> $I377 - $H$369</f>
        <v>0</v>
      </c>
      <c r="K377" s="779">
        <f xml:space="preserve"> $I377 + $H$370</f>
        <v>0</v>
      </c>
    </row>
    <row r="378" spans="5:11" outlineLevel="1" x14ac:dyDescent="0.25">
      <c r="E378" s="780" t="str">
        <f t="shared" ref="E378:E390" si="185">E309</f>
        <v>2018/19</v>
      </c>
      <c r="F378" s="695" t="str">
        <f t="shared" si="184"/>
        <v>Year 0</v>
      </c>
      <c r="G378" s="781"/>
      <c r="H378" s="785"/>
      <c r="I378" s="783">
        <f t="shared" ref="I378:I389" si="186" xml:space="preserve"> IF(G378=0,0,G378 ^ H378)</f>
        <v>0</v>
      </c>
      <c r="J378" s="783">
        <f t="shared" ref="J378:J390" si="187" xml:space="preserve"> $I378 - $H$369</f>
        <v>0</v>
      </c>
      <c r="K378" s="784">
        <f t="shared" ref="K378:K390" si="188" xml:space="preserve"> $I378 + $H$370</f>
        <v>0</v>
      </c>
    </row>
    <row r="379" spans="5:11" outlineLevel="1" x14ac:dyDescent="0.25">
      <c r="E379" s="780" t="str">
        <f t="shared" si="185"/>
        <v>2019/20</v>
      </c>
      <c r="F379" s="695" t="str">
        <f t="shared" si="184"/>
        <v>Year 1</v>
      </c>
      <c r="G379" s="781"/>
      <c r="H379" s="785"/>
      <c r="I379" s="783">
        <f t="shared" si="186"/>
        <v>0</v>
      </c>
      <c r="J379" s="783">
        <f t="shared" si="187"/>
        <v>0</v>
      </c>
      <c r="K379" s="784">
        <f t="shared" si="188"/>
        <v>0</v>
      </c>
    </row>
    <row r="380" spans="5:11" outlineLevel="1" x14ac:dyDescent="0.25">
      <c r="E380" s="780" t="str">
        <f t="shared" si="185"/>
        <v>2020/21</v>
      </c>
      <c r="F380" s="695" t="str">
        <f t="shared" si="184"/>
        <v>Year 2</v>
      </c>
      <c r="G380" s="781"/>
      <c r="H380" s="785"/>
      <c r="I380" s="783">
        <f t="shared" si="186"/>
        <v>0</v>
      </c>
      <c r="J380" s="783">
        <f t="shared" si="187"/>
        <v>0</v>
      </c>
      <c r="K380" s="784">
        <f t="shared" si="188"/>
        <v>0</v>
      </c>
    </row>
    <row r="381" spans="5:11" outlineLevel="1" x14ac:dyDescent="0.25">
      <c r="E381" s="780" t="str">
        <f t="shared" si="185"/>
        <v>2021/22</v>
      </c>
      <c r="F381" s="695" t="str">
        <f t="shared" si="184"/>
        <v>Year 3</v>
      </c>
      <c r="G381" s="781"/>
      <c r="H381" s="785"/>
      <c r="I381" s="783">
        <f t="shared" si="186"/>
        <v>0</v>
      </c>
      <c r="J381" s="783">
        <f t="shared" si="187"/>
        <v>0</v>
      </c>
      <c r="K381" s="784">
        <f t="shared" si="188"/>
        <v>0</v>
      </c>
    </row>
    <row r="382" spans="5:11" outlineLevel="1" x14ac:dyDescent="0.25">
      <c r="E382" s="780" t="str">
        <f t="shared" si="185"/>
        <v>2022/23</v>
      </c>
      <c r="F382" s="695" t="str">
        <f t="shared" si="184"/>
        <v>Year 4</v>
      </c>
      <c r="G382" s="781"/>
      <c r="H382" s="785"/>
      <c r="I382" s="783">
        <f t="shared" si="186"/>
        <v>0</v>
      </c>
      <c r="J382" s="783">
        <f t="shared" si="187"/>
        <v>0</v>
      </c>
      <c r="K382" s="784">
        <f t="shared" si="188"/>
        <v>0</v>
      </c>
    </row>
    <row r="383" spans="5:11" outlineLevel="1" x14ac:dyDescent="0.25">
      <c r="E383" s="780" t="str">
        <f t="shared" si="185"/>
        <v>2023/24</v>
      </c>
      <c r="F383" s="695" t="str">
        <f t="shared" si="184"/>
        <v>Year 5</v>
      </c>
      <c r="G383" s="781"/>
      <c r="H383" s="785"/>
      <c r="I383" s="783">
        <f t="shared" si="186"/>
        <v>0</v>
      </c>
      <c r="J383" s="783">
        <f t="shared" si="187"/>
        <v>0</v>
      </c>
      <c r="K383" s="784">
        <f t="shared" si="188"/>
        <v>0</v>
      </c>
    </row>
    <row r="384" spans="5:11" outlineLevel="1" x14ac:dyDescent="0.25">
      <c r="E384" s="780" t="str">
        <f t="shared" si="185"/>
        <v>2024/25</v>
      </c>
      <c r="F384" s="695" t="str">
        <f t="shared" si="184"/>
        <v>Year 6</v>
      </c>
      <c r="G384" s="781"/>
      <c r="H384" s="785"/>
      <c r="I384" s="783">
        <f t="shared" si="186"/>
        <v>0</v>
      </c>
      <c r="J384" s="783">
        <f t="shared" si="187"/>
        <v>0</v>
      </c>
      <c r="K384" s="784">
        <f t="shared" si="188"/>
        <v>0</v>
      </c>
    </row>
    <row r="385" spans="5:11" outlineLevel="1" x14ac:dyDescent="0.25">
      <c r="E385" s="780" t="str">
        <f t="shared" si="185"/>
        <v>2025/26</v>
      </c>
      <c r="F385" s="695" t="str">
        <f t="shared" si="184"/>
        <v>Year 7</v>
      </c>
      <c r="G385" s="781"/>
      <c r="H385" s="785"/>
      <c r="I385" s="783">
        <f t="shared" si="186"/>
        <v>0</v>
      </c>
      <c r="J385" s="783">
        <f t="shared" si="187"/>
        <v>0</v>
      </c>
      <c r="K385" s="784">
        <f t="shared" si="188"/>
        <v>0</v>
      </c>
    </row>
    <row r="386" spans="5:11" outlineLevel="1" x14ac:dyDescent="0.25">
      <c r="E386" s="780" t="str">
        <f t="shared" si="185"/>
        <v>2026/27</v>
      </c>
      <c r="F386" s="695" t="str">
        <f t="shared" si="184"/>
        <v>Year 8</v>
      </c>
      <c r="G386" s="781"/>
      <c r="H386" s="785"/>
      <c r="I386" s="783">
        <f t="shared" si="186"/>
        <v>0</v>
      </c>
      <c r="J386" s="783">
        <f t="shared" si="187"/>
        <v>0</v>
      </c>
      <c r="K386" s="784">
        <f t="shared" si="188"/>
        <v>0</v>
      </c>
    </row>
    <row r="387" spans="5:11" outlineLevel="1" x14ac:dyDescent="0.25">
      <c r="E387" s="780" t="str">
        <f t="shared" si="185"/>
        <v>2027/28</v>
      </c>
      <c r="F387" s="695" t="str">
        <f t="shared" si="184"/>
        <v>Year 9</v>
      </c>
      <c r="G387" s="781"/>
      <c r="H387" s="785"/>
      <c r="I387" s="783">
        <f t="shared" si="186"/>
        <v>0</v>
      </c>
      <c r="J387" s="783">
        <f t="shared" si="187"/>
        <v>0</v>
      </c>
      <c r="K387" s="784">
        <f t="shared" si="188"/>
        <v>0</v>
      </c>
    </row>
    <row r="388" spans="5:11" outlineLevel="1" x14ac:dyDescent="0.25">
      <c r="E388" s="780" t="str">
        <f t="shared" si="185"/>
        <v>2027/28</v>
      </c>
      <c r="F388" s="695" t="str">
        <f t="shared" si="184"/>
        <v>Year 9 (Part)</v>
      </c>
      <c r="G388" s="781"/>
      <c r="H388" s="785"/>
      <c r="I388" s="783">
        <f t="shared" si="186"/>
        <v>0</v>
      </c>
      <c r="J388" s="783">
        <f t="shared" si="187"/>
        <v>0</v>
      </c>
      <c r="K388" s="784">
        <f t="shared" si="188"/>
        <v>0</v>
      </c>
    </row>
    <row r="389" spans="5:11" outlineLevel="1" x14ac:dyDescent="0.25">
      <c r="E389" s="780" t="str">
        <f t="shared" si="185"/>
        <v>2028/29</v>
      </c>
      <c r="F389" s="695" t="str">
        <f t="shared" si="184"/>
        <v>Year 10</v>
      </c>
      <c r="G389" s="781"/>
      <c r="H389" s="785"/>
      <c r="I389" s="783">
        <f t="shared" si="186"/>
        <v>0</v>
      </c>
      <c r="J389" s="783">
        <f t="shared" si="187"/>
        <v>0</v>
      </c>
      <c r="K389" s="784">
        <f t="shared" si="188"/>
        <v>0</v>
      </c>
    </row>
    <row r="390" spans="5:11" outlineLevel="1" x14ac:dyDescent="0.25">
      <c r="E390" s="780" t="str">
        <f t="shared" si="185"/>
        <v>2029/30</v>
      </c>
      <c r="F390" s="695" t="str">
        <f t="shared" si="184"/>
        <v>Year 11 (Part)</v>
      </c>
      <c r="G390" s="781"/>
      <c r="H390" s="785"/>
      <c r="I390" s="783">
        <f xml:space="preserve"> IF(G390=0,0,G390 ^ H390)</f>
        <v>0</v>
      </c>
      <c r="J390" s="783">
        <f t="shared" si="187"/>
        <v>0</v>
      </c>
      <c r="K390" s="784">
        <f t="shared" si="188"/>
        <v>0</v>
      </c>
    </row>
    <row r="391" spans="5:11" outlineLevel="1" x14ac:dyDescent="0.25">
      <c r="E391" s="780"/>
      <c r="F391" s="695" t="str">
        <f t="shared" si="184"/>
        <v>[not used]</v>
      </c>
      <c r="G391" s="781"/>
      <c r="H391" s="785"/>
      <c r="I391" s="783"/>
      <c r="J391" s="783"/>
      <c r="K391" s="784"/>
    </row>
    <row r="392" spans="5:11" outlineLevel="1" x14ac:dyDescent="0.25">
      <c r="E392" s="780"/>
      <c r="F392" s="695" t="str">
        <f t="shared" si="184"/>
        <v>[not used]</v>
      </c>
      <c r="G392" s="781"/>
      <c r="H392" s="785"/>
      <c r="I392" s="783"/>
      <c r="J392" s="783"/>
      <c r="K392" s="784"/>
    </row>
    <row r="393" spans="5:11" outlineLevel="1" x14ac:dyDescent="0.25">
      <c r="E393" s="780"/>
      <c r="F393" s="695" t="str">
        <f t="shared" si="184"/>
        <v>[not used]</v>
      </c>
      <c r="G393" s="781"/>
      <c r="H393" s="785"/>
      <c r="I393" s="783"/>
      <c r="J393" s="783"/>
      <c r="K393" s="784"/>
    </row>
    <row r="394" spans="5:11" outlineLevel="1" x14ac:dyDescent="0.25">
      <c r="E394" s="780"/>
      <c r="F394" s="695" t="str">
        <f t="shared" si="184"/>
        <v>[not used]</v>
      </c>
      <c r="G394" s="781"/>
      <c r="H394" s="785"/>
      <c r="I394" s="783"/>
      <c r="J394" s="783"/>
      <c r="K394" s="784"/>
    </row>
    <row r="395" spans="5:11" outlineLevel="1" x14ac:dyDescent="0.25">
      <c r="E395" s="780"/>
      <c r="F395" s="695" t="str">
        <f t="shared" si="184"/>
        <v>[not used]</v>
      </c>
      <c r="G395" s="781"/>
      <c r="H395" s="785"/>
      <c r="I395" s="783"/>
      <c r="J395" s="783"/>
      <c r="K395" s="784"/>
    </row>
    <row r="396" spans="5:11" outlineLevel="1" x14ac:dyDescent="0.25">
      <c r="E396" s="780"/>
      <c r="F396" s="695" t="str">
        <f t="shared" si="184"/>
        <v>[not used]</v>
      </c>
      <c r="G396" s="781"/>
      <c r="H396" s="785"/>
      <c r="I396" s="783"/>
      <c r="J396" s="783"/>
      <c r="K396" s="784"/>
    </row>
    <row r="397" spans="5:11" outlineLevel="1" x14ac:dyDescent="0.25">
      <c r="E397" s="780"/>
      <c r="F397" s="695" t="str">
        <f t="shared" si="184"/>
        <v>[not used]</v>
      </c>
      <c r="G397" s="781"/>
      <c r="H397" s="785"/>
      <c r="I397" s="783"/>
      <c r="J397" s="783"/>
      <c r="K397" s="784"/>
    </row>
    <row r="398" spans="5:11" outlineLevel="1" x14ac:dyDescent="0.25">
      <c r="E398" s="780"/>
      <c r="F398" s="695" t="str">
        <f t="shared" si="184"/>
        <v>[not used]</v>
      </c>
      <c r="G398" s="781"/>
      <c r="H398" s="785"/>
      <c r="I398" s="783"/>
      <c r="J398" s="783"/>
      <c r="K398" s="784"/>
    </row>
    <row r="399" spans="5:11" outlineLevel="1" x14ac:dyDescent="0.25">
      <c r="E399" s="780"/>
      <c r="F399" s="695" t="str">
        <f t="shared" si="184"/>
        <v>[not used]</v>
      </c>
      <c r="G399" s="781"/>
      <c r="H399" s="785"/>
      <c r="I399" s="783"/>
      <c r="J399" s="783"/>
      <c r="K399" s="784"/>
    </row>
    <row r="400" spans="5:11" outlineLevel="1" x14ac:dyDescent="0.25">
      <c r="E400" s="786"/>
      <c r="F400" s="699" t="str">
        <f>F329</f>
        <v>[not used]</v>
      </c>
      <c r="G400" s="787"/>
      <c r="H400" s="788"/>
      <c r="I400" s="789"/>
      <c r="J400" s="789"/>
      <c r="K400" s="790"/>
    </row>
    <row r="403" spans="2:36" s="199" customFormat="1" ht="16.8" x14ac:dyDescent="0.3">
      <c r="B403" s="517" t="s">
        <v>803</v>
      </c>
      <c r="C403" s="517"/>
      <c r="D403" s="517"/>
      <c r="E403" s="517"/>
      <c r="F403" s="517"/>
      <c r="G403" s="517"/>
      <c r="H403" s="517"/>
      <c r="I403" s="517"/>
      <c r="J403" s="517"/>
      <c r="K403" s="517"/>
      <c r="L403" s="517"/>
      <c r="M403" s="517"/>
      <c r="N403" s="517"/>
      <c r="O403" s="517"/>
      <c r="P403" s="517"/>
      <c r="Q403" s="517"/>
      <c r="R403" s="517"/>
      <c r="S403" s="517"/>
      <c r="T403" s="517"/>
      <c r="U403" s="517"/>
      <c r="V403" s="517"/>
      <c r="W403" s="517"/>
      <c r="X403" s="517"/>
      <c r="Y403" s="517"/>
      <c r="Z403" s="517"/>
      <c r="AA403" s="517"/>
      <c r="AB403" s="517"/>
      <c r="AC403" s="517"/>
      <c r="AD403" s="517"/>
      <c r="AE403" s="517"/>
      <c r="AF403" s="517"/>
      <c r="AG403" s="517"/>
      <c r="AH403" s="517"/>
      <c r="AI403" s="517"/>
      <c r="AJ403" s="517"/>
    </row>
    <row r="404" spans="2:36" s="199" customFormat="1" x14ac:dyDescent="0.25"/>
    <row r="405" spans="2:36" s="199" customFormat="1" ht="14.4" x14ac:dyDescent="0.25">
      <c r="B405" s="808"/>
      <c r="C405" s="808" t="s">
        <v>804</v>
      </c>
      <c r="D405" s="808"/>
      <c r="E405" s="808"/>
      <c r="F405" s="808"/>
      <c r="G405" s="808"/>
      <c r="H405" s="808"/>
      <c r="I405" s="808"/>
      <c r="J405" s="808"/>
      <c r="K405" s="808"/>
      <c r="L405" s="808"/>
      <c r="M405" s="808"/>
      <c r="N405" s="808"/>
      <c r="O405" s="808"/>
      <c r="P405" s="808"/>
      <c r="Q405" s="808"/>
      <c r="R405" s="808"/>
      <c r="S405" s="808"/>
      <c r="T405" s="808"/>
      <c r="U405" s="808"/>
      <c r="V405" s="808"/>
      <c r="W405" s="808"/>
      <c r="X405" s="808"/>
      <c r="Y405" s="808"/>
      <c r="Z405" s="808"/>
      <c r="AA405" s="808"/>
      <c r="AB405" s="808"/>
      <c r="AC405" s="808"/>
      <c r="AD405" s="808"/>
      <c r="AE405" s="808"/>
      <c r="AF405" s="808"/>
      <c r="AG405" s="808"/>
      <c r="AH405" s="808"/>
      <c r="AI405" s="1289"/>
      <c r="AJ405" s="808"/>
    </row>
    <row r="406" spans="2:36" s="199" customFormat="1" outlineLevel="1" x14ac:dyDescent="0.25"/>
    <row r="407" spans="2:36" s="199" customFormat="1" outlineLevel="1" x14ac:dyDescent="0.25">
      <c r="D407" s="809">
        <v>1</v>
      </c>
    </row>
    <row r="408" spans="2:36" s="199" customFormat="1" outlineLevel="1" x14ac:dyDescent="0.25">
      <c r="D408" s="1350" t="s">
        <v>734</v>
      </c>
      <c r="E408" s="1351"/>
      <c r="F408" s="810"/>
    </row>
    <row r="409" spans="2:36" s="199" customFormat="1" ht="38.25" customHeight="1" outlineLevel="1" x14ac:dyDescent="0.25">
      <c r="D409" s="811" t="s">
        <v>731</v>
      </c>
      <c r="E409" s="811" t="s">
        <v>732</v>
      </c>
      <c r="F409" s="812" t="s">
        <v>738</v>
      </c>
      <c r="G409" s="813" t="s">
        <v>805</v>
      </c>
    </row>
    <row r="410" spans="2:36" s="199" customFormat="1" outlineLevel="1" x14ac:dyDescent="0.25">
      <c r="D410" s="814">
        <f>D36</f>
        <v>43695</v>
      </c>
      <c r="E410" s="815">
        <f t="shared" ref="E410:F410" si="189">E36</f>
        <v>43921</v>
      </c>
      <c r="F410" s="816" t="str">
        <f t="shared" si="189"/>
        <v>Year 1</v>
      </c>
      <c r="G410" s="817"/>
    </row>
    <row r="411" spans="2:36" s="199" customFormat="1" outlineLevel="1" x14ac:dyDescent="0.25">
      <c r="D411" s="818">
        <f t="shared" ref="D411:F426" si="190">D37</f>
        <v>43922</v>
      </c>
      <c r="E411" s="819">
        <f t="shared" si="190"/>
        <v>44286</v>
      </c>
      <c r="F411" s="820" t="str">
        <f t="shared" si="190"/>
        <v>Year 2</v>
      </c>
      <c r="G411" s="821"/>
    </row>
    <row r="412" spans="2:36" s="199" customFormat="1" outlineLevel="1" x14ac:dyDescent="0.25">
      <c r="D412" s="818">
        <f t="shared" si="190"/>
        <v>44287</v>
      </c>
      <c r="E412" s="819">
        <f t="shared" si="190"/>
        <v>44651</v>
      </c>
      <c r="F412" s="820" t="str">
        <f t="shared" si="190"/>
        <v>Year 3</v>
      </c>
      <c r="G412" s="821"/>
    </row>
    <row r="413" spans="2:36" s="199" customFormat="1" outlineLevel="1" x14ac:dyDescent="0.25">
      <c r="D413" s="818">
        <f t="shared" si="190"/>
        <v>44652</v>
      </c>
      <c r="E413" s="819">
        <f t="shared" si="190"/>
        <v>45016</v>
      </c>
      <c r="F413" s="820" t="str">
        <f t="shared" si="190"/>
        <v>Year 4</v>
      </c>
      <c r="G413" s="821"/>
    </row>
    <row r="414" spans="2:36" s="199" customFormat="1" outlineLevel="1" x14ac:dyDescent="0.25">
      <c r="D414" s="818">
        <f t="shared" si="190"/>
        <v>45017</v>
      </c>
      <c r="E414" s="819">
        <f t="shared" si="190"/>
        <v>45382</v>
      </c>
      <c r="F414" s="820" t="str">
        <f t="shared" si="190"/>
        <v>Year 5</v>
      </c>
      <c r="G414" s="821"/>
    </row>
    <row r="415" spans="2:36" s="199" customFormat="1" outlineLevel="1" x14ac:dyDescent="0.25">
      <c r="D415" s="818">
        <f t="shared" si="190"/>
        <v>45383</v>
      </c>
      <c r="E415" s="819">
        <f t="shared" si="190"/>
        <v>45747</v>
      </c>
      <c r="F415" s="820" t="str">
        <f t="shared" si="190"/>
        <v>Year 6</v>
      </c>
      <c r="G415" s="821"/>
    </row>
    <row r="416" spans="2:36" s="199" customFormat="1" outlineLevel="1" x14ac:dyDescent="0.25">
      <c r="D416" s="818">
        <f t="shared" si="190"/>
        <v>45748</v>
      </c>
      <c r="E416" s="819">
        <f t="shared" si="190"/>
        <v>46112</v>
      </c>
      <c r="F416" s="820" t="str">
        <f t="shared" si="190"/>
        <v>Year 7</v>
      </c>
      <c r="G416" s="821"/>
    </row>
    <row r="417" spans="4:7" s="199" customFormat="1" outlineLevel="1" x14ac:dyDescent="0.25">
      <c r="D417" s="818">
        <f t="shared" si="190"/>
        <v>46113</v>
      </c>
      <c r="E417" s="819">
        <f t="shared" si="190"/>
        <v>46477</v>
      </c>
      <c r="F417" s="820" t="str">
        <f t="shared" si="190"/>
        <v>Year 8</v>
      </c>
      <c r="G417" s="821"/>
    </row>
    <row r="418" spans="4:7" s="199" customFormat="1" outlineLevel="1" x14ac:dyDescent="0.25">
      <c r="D418" s="818">
        <f t="shared" si="190"/>
        <v>46478</v>
      </c>
      <c r="E418" s="819">
        <f t="shared" si="190"/>
        <v>46620</v>
      </c>
      <c r="F418" s="820" t="str">
        <f t="shared" si="190"/>
        <v>Year 9 (core)</v>
      </c>
      <c r="G418" s="821"/>
    </row>
    <row r="419" spans="4:7" s="199" customFormat="1" outlineLevel="1" x14ac:dyDescent="0.25">
      <c r="D419" s="818">
        <f t="shared" si="190"/>
        <v>46621</v>
      </c>
      <c r="E419" s="819">
        <f t="shared" si="190"/>
        <v>46843</v>
      </c>
      <c r="F419" s="820" t="str">
        <f t="shared" si="190"/>
        <v>Year 9 (extension)</v>
      </c>
      <c r="G419" s="821"/>
    </row>
    <row r="420" spans="4:7" s="199" customFormat="1" outlineLevel="1" x14ac:dyDescent="0.25">
      <c r="D420" s="818">
        <f t="shared" si="190"/>
        <v>46844</v>
      </c>
      <c r="E420" s="819">
        <f t="shared" si="190"/>
        <v>47208</v>
      </c>
      <c r="F420" s="820" t="str">
        <f t="shared" si="190"/>
        <v>Year 10 (extension)</v>
      </c>
      <c r="G420" s="821"/>
    </row>
    <row r="421" spans="4:7" s="199" customFormat="1" outlineLevel="1" x14ac:dyDescent="0.25">
      <c r="D421" s="818">
        <f t="shared" si="190"/>
        <v>47209</v>
      </c>
      <c r="E421" s="819">
        <f t="shared" si="190"/>
        <v>47348</v>
      </c>
      <c r="F421" s="820" t="str">
        <f t="shared" si="190"/>
        <v>Year 11 (extension)</v>
      </c>
      <c r="G421" s="821"/>
    </row>
    <row r="422" spans="4:7" s="199" customFormat="1" outlineLevel="1" x14ac:dyDescent="0.25">
      <c r="D422" s="822" t="str">
        <f t="shared" si="190"/>
        <v/>
      </c>
      <c r="E422" s="823" t="str">
        <f t="shared" si="190"/>
        <v/>
      </c>
      <c r="F422" s="824" t="str">
        <f t="shared" si="190"/>
        <v>[not used]</v>
      </c>
      <c r="G422" s="825"/>
    </row>
    <row r="423" spans="4:7" s="199" customFormat="1" outlineLevel="1" x14ac:dyDescent="0.25">
      <c r="D423" s="822" t="str">
        <f t="shared" si="190"/>
        <v/>
      </c>
      <c r="E423" s="823" t="str">
        <f t="shared" si="190"/>
        <v/>
      </c>
      <c r="F423" s="824" t="str">
        <f t="shared" si="190"/>
        <v>[not used]</v>
      </c>
      <c r="G423" s="825"/>
    </row>
    <row r="424" spans="4:7" s="199" customFormat="1" outlineLevel="1" x14ac:dyDescent="0.25">
      <c r="D424" s="822" t="str">
        <f t="shared" si="190"/>
        <v/>
      </c>
      <c r="E424" s="823" t="str">
        <f t="shared" si="190"/>
        <v/>
      </c>
      <c r="F424" s="824" t="str">
        <f t="shared" si="190"/>
        <v>[not used]</v>
      </c>
      <c r="G424" s="825"/>
    </row>
    <row r="425" spans="4:7" s="199" customFormat="1" outlineLevel="1" x14ac:dyDescent="0.25">
      <c r="D425" s="822" t="str">
        <f t="shared" si="190"/>
        <v/>
      </c>
      <c r="E425" s="823" t="str">
        <f t="shared" si="190"/>
        <v/>
      </c>
      <c r="F425" s="824" t="str">
        <f t="shared" si="190"/>
        <v>[not used]</v>
      </c>
      <c r="G425" s="825"/>
    </row>
    <row r="426" spans="4:7" s="199" customFormat="1" outlineLevel="1" x14ac:dyDescent="0.25">
      <c r="D426" s="822" t="str">
        <f t="shared" si="190"/>
        <v/>
      </c>
      <c r="E426" s="823" t="str">
        <f t="shared" si="190"/>
        <v/>
      </c>
      <c r="F426" s="824" t="str">
        <f t="shared" si="190"/>
        <v>[not used]</v>
      </c>
      <c r="G426" s="825"/>
    </row>
    <row r="427" spans="4:7" s="199" customFormat="1" outlineLevel="1" x14ac:dyDescent="0.25">
      <c r="D427" s="822" t="str">
        <f t="shared" ref="D427:F431" si="191">D53</f>
        <v/>
      </c>
      <c r="E427" s="823" t="str">
        <f t="shared" si="191"/>
        <v/>
      </c>
      <c r="F427" s="824" t="str">
        <f t="shared" si="191"/>
        <v>[not used]</v>
      </c>
      <c r="G427" s="825"/>
    </row>
    <row r="428" spans="4:7" s="199" customFormat="1" outlineLevel="1" x14ac:dyDescent="0.25">
      <c r="D428" s="822" t="str">
        <f t="shared" si="191"/>
        <v/>
      </c>
      <c r="E428" s="823" t="str">
        <f t="shared" si="191"/>
        <v/>
      </c>
      <c r="F428" s="824" t="str">
        <f t="shared" si="191"/>
        <v>[not used]</v>
      </c>
      <c r="G428" s="825"/>
    </row>
    <row r="429" spans="4:7" s="199" customFormat="1" outlineLevel="1" x14ac:dyDescent="0.25">
      <c r="D429" s="822" t="str">
        <f t="shared" si="191"/>
        <v/>
      </c>
      <c r="E429" s="823" t="str">
        <f t="shared" si="191"/>
        <v/>
      </c>
      <c r="F429" s="824" t="str">
        <f t="shared" si="191"/>
        <v>[not used]</v>
      </c>
      <c r="G429" s="825"/>
    </row>
    <row r="430" spans="4:7" s="199" customFormat="1" outlineLevel="1" x14ac:dyDescent="0.25">
      <c r="D430" s="822" t="str">
        <f t="shared" si="191"/>
        <v/>
      </c>
      <c r="E430" s="823" t="str">
        <f t="shared" si="191"/>
        <v/>
      </c>
      <c r="F430" s="824" t="str">
        <f t="shared" si="191"/>
        <v>[not used]</v>
      </c>
      <c r="G430" s="825"/>
    </row>
    <row r="431" spans="4:7" s="199" customFormat="1" outlineLevel="1" x14ac:dyDescent="0.25">
      <c r="D431" s="826" t="str">
        <f t="shared" si="191"/>
        <v/>
      </c>
      <c r="E431" s="827" t="str">
        <f t="shared" si="191"/>
        <v/>
      </c>
      <c r="F431" s="828" t="str">
        <f t="shared" si="191"/>
        <v>[not used]</v>
      </c>
      <c r="G431" s="829"/>
    </row>
    <row r="432" spans="4:7" s="199" customFormat="1" x14ac:dyDescent="0.25"/>
    <row r="433" spans="2:36" s="199" customFormat="1" x14ac:dyDescent="0.25"/>
    <row r="434" spans="2:36" ht="16.8" x14ac:dyDescent="0.3">
      <c r="B434" s="7" t="s">
        <v>21</v>
      </c>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row>
  </sheetData>
  <mergeCells count="38">
    <mergeCell ref="D408:E408"/>
    <mergeCell ref="H306:H307"/>
    <mergeCell ref="I306:I307"/>
    <mergeCell ref="D340:E340"/>
    <mergeCell ref="D341:E341"/>
    <mergeCell ref="E375:E376"/>
    <mergeCell ref="F375:F376"/>
    <mergeCell ref="G375:G376"/>
    <mergeCell ref="H375:H376"/>
    <mergeCell ref="I375:I376"/>
    <mergeCell ref="E306:E307"/>
    <mergeCell ref="F306:F307"/>
    <mergeCell ref="G306:G307"/>
    <mergeCell ref="D238:E238"/>
    <mergeCell ref="F238:F239"/>
    <mergeCell ref="G238:G239"/>
    <mergeCell ref="D272:E272"/>
    <mergeCell ref="D273:E273"/>
    <mergeCell ref="D178:E178"/>
    <mergeCell ref="F178:F179"/>
    <mergeCell ref="G178:G179"/>
    <mergeCell ref="H178:H179"/>
    <mergeCell ref="D209:E209"/>
    <mergeCell ref="F209:F210"/>
    <mergeCell ref="G209:G210"/>
    <mergeCell ref="G122:G123"/>
    <mergeCell ref="H122:H123"/>
    <mergeCell ref="D150:E150"/>
    <mergeCell ref="F150:F151"/>
    <mergeCell ref="G150:G151"/>
    <mergeCell ref="H150:H151"/>
    <mergeCell ref="D122:E122"/>
    <mergeCell ref="F122:F123"/>
    <mergeCell ref="C9:E9"/>
    <mergeCell ref="F9:F11"/>
    <mergeCell ref="C10:E11"/>
    <mergeCell ref="D64:E64"/>
    <mergeCell ref="D92:E92"/>
  </mergeCells>
  <pageMargins left="0.39370078740157483" right="0.39370078740157483" top="0.39370078740157483" bottom="0.39370078740157483" header="0.31496062992125984" footer="0.31496062992125984"/>
  <pageSetup paperSize="8" scale="49" fitToHeight="99" orientation="landscape" r:id="rId1"/>
  <rowBreaks count="3" manualBreakCount="3">
    <brk id="116" max="16383" man="1"/>
    <brk id="202" max="16383" man="1"/>
    <brk id="29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B2:AJ105"/>
  <sheetViews>
    <sheetView showGridLines="0" zoomScale="75" zoomScaleNormal="75" zoomScaleSheetLayoutView="70" workbookViewId="0">
      <pane xSplit="6" ySplit="14" topLeftCell="G15" activePane="bottomRight" state="frozen"/>
      <selection pane="topRight"/>
      <selection pane="bottomLeft"/>
      <selection pane="bottomRight"/>
    </sheetView>
  </sheetViews>
  <sheetFormatPr defaultColWidth="9" defaultRowHeight="13.2" outlineLevelRow="1" outlineLevelCol="1" x14ac:dyDescent="0.25"/>
  <cols>
    <col min="1" max="1" width="2.875" style="2" customWidth="1"/>
    <col min="2" max="2" width="3.125" style="2" customWidth="1"/>
    <col min="3" max="3" width="16" style="2" customWidth="1"/>
    <col min="4" max="4" width="49.375" style="2" customWidth="1"/>
    <col min="5" max="5" width="23.75" style="2" customWidth="1"/>
    <col min="6" max="6" width="19.625" style="2" customWidth="1"/>
    <col min="7" max="22" width="11.375" style="2" customWidth="1"/>
    <col min="23" max="28" width="11.375" style="2" customWidth="1" outlineLevel="1"/>
    <col min="29" max="29" width="11.75" style="2" bestFit="1" customWidth="1" outlineLevel="1"/>
    <col min="30" max="30" width="4.625" style="2" customWidth="1"/>
    <col min="31" max="31" width="11.375" style="2" customWidth="1"/>
    <col min="32" max="32" width="4.625" style="2" customWidth="1" outlineLevel="1"/>
    <col min="33" max="33" width="11.375" style="2" customWidth="1" outlineLevel="1"/>
    <col min="34" max="34" width="4.625" style="2" customWidth="1" outlineLevel="1"/>
    <col min="35" max="35" width="11.375" style="2" customWidth="1" outlineLevel="1"/>
    <col min="36" max="36" width="4.625" style="2" customWidth="1"/>
    <col min="37" max="16384" width="9" style="2"/>
  </cols>
  <sheetData>
    <row r="2" spans="2:36"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row>
    <row r="3" spans="2:36"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row>
    <row r="4" spans="2:36" x14ac:dyDescent="0.25">
      <c r="B4" s="5" t="str">
        <f>'Template Cover'!B4</f>
        <v>Sheet:</v>
      </c>
      <c r="C4" s="3"/>
      <c r="D4" s="3"/>
      <c r="E4" s="3"/>
      <c r="F4" s="3"/>
      <c r="G4" s="3" t="str">
        <f ca="1">MID(CELL("filename",$A$1),FIND("]",CELL("filename",$A$1))+1,99)</f>
        <v>NPV</v>
      </c>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spans="2:36"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row>
    <row r="6" spans="2:36"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row>
    <row r="7" spans="2:36"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row>
    <row r="9" spans="2:36" ht="22.95" customHeight="1" x14ac:dyDescent="0.25">
      <c r="C9" s="1357" t="str">
        <f>RN_Switch</f>
        <v>Nominal</v>
      </c>
      <c r="D9" s="1358"/>
      <c r="E9" s="1306" t="s">
        <v>95</v>
      </c>
      <c r="F9" s="1306"/>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row>
    <row r="10" spans="2:36" ht="39.6" x14ac:dyDescent="0.25">
      <c r="C10" s="1317" t="str">
        <f>Option_Switch</f>
        <v>Base Model</v>
      </c>
      <c r="D10" s="1361"/>
      <c r="E10" s="1300"/>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830"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row>
    <row r="11" spans="2:36" x14ac:dyDescent="0.25">
      <c r="C11" s="1362"/>
      <c r="D11" s="1363"/>
      <c r="E11" s="1359"/>
      <c r="F11" s="1360"/>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row>
    <row r="13" spans="2:36" ht="16.8" x14ac:dyDescent="0.3">
      <c r="B13" s="7" t="s">
        <v>806</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row>
    <row r="14" spans="2:36" outlineLevel="1" x14ac:dyDescent="0.25"/>
    <row r="15" spans="2:36" outlineLevel="1" x14ac:dyDescent="0.25">
      <c r="C15" s="174" t="s">
        <v>807</v>
      </c>
      <c r="D15" s="174"/>
    </row>
    <row r="16" spans="2:36" outlineLevel="1" x14ac:dyDescent="0.25">
      <c r="C16" s="831" t="s">
        <v>808</v>
      </c>
      <c r="D16" s="832"/>
      <c r="E16" s="468" t="s">
        <v>38</v>
      </c>
      <c r="F16" s="833">
        <f>Output_Price_Base</f>
        <v>43921</v>
      </c>
    </row>
    <row r="17" spans="3:35" outlineLevel="1" x14ac:dyDescent="0.25">
      <c r="C17" s="177" t="s">
        <v>48</v>
      </c>
      <c r="D17" s="221"/>
      <c r="E17" s="140" t="str">
        <f>E16</f>
        <v>Date</v>
      </c>
      <c r="F17" s="834">
        <f>Disc_Base</f>
        <v>43695</v>
      </c>
    </row>
    <row r="18" spans="3:35" outlineLevel="1" x14ac:dyDescent="0.25">
      <c r="C18" s="177" t="s">
        <v>88</v>
      </c>
      <c r="D18" s="221"/>
      <c r="E18" s="178" t="s">
        <v>809</v>
      </c>
      <c r="F18" s="835">
        <v>365.25</v>
      </c>
    </row>
    <row r="19" spans="3:35" outlineLevel="1" x14ac:dyDescent="0.25">
      <c r="C19" s="177" t="s">
        <v>810</v>
      </c>
      <c r="D19" s="221"/>
      <c r="E19" s="140" t="str">
        <f>E16</f>
        <v>Date</v>
      </c>
      <c r="F19" s="834">
        <f>Franchise_Start</f>
        <v>43695</v>
      </c>
    </row>
    <row r="20" spans="3:35" outlineLevel="1" x14ac:dyDescent="0.25">
      <c r="C20" s="177" t="s">
        <v>811</v>
      </c>
      <c r="D20" s="221"/>
      <c r="E20" s="140" t="str">
        <f>E19</f>
        <v>Date</v>
      </c>
      <c r="F20" s="834">
        <f>Franchise_End_1</f>
        <v>46620</v>
      </c>
    </row>
    <row r="21" spans="3:35" outlineLevel="1" x14ac:dyDescent="0.25">
      <c r="C21" s="836" t="s">
        <v>812</v>
      </c>
      <c r="D21" s="837"/>
      <c r="E21" s="838" t="str">
        <f>E20</f>
        <v>Date</v>
      </c>
      <c r="F21" s="839">
        <f>Franchise_End_2</f>
        <v>47348</v>
      </c>
    </row>
    <row r="22" spans="3:35" outlineLevel="1" x14ac:dyDescent="0.25"/>
    <row r="23" spans="3:35" outlineLevel="1" x14ac:dyDescent="0.25">
      <c r="C23" s="186" t="s">
        <v>41</v>
      </c>
    </row>
    <row r="24" spans="3:35" outlineLevel="1" x14ac:dyDescent="0.25">
      <c r="C24" s="345" t="str">
        <f>Timeline!B32</f>
        <v>First Day</v>
      </c>
      <c r="D24" s="840"/>
      <c r="E24" s="468" t="s">
        <v>38</v>
      </c>
      <c r="F24" s="840"/>
      <c r="G24" s="841"/>
      <c r="H24" s="842"/>
      <c r="I24" s="842">
        <f>Timeline!I32</f>
        <v>42461</v>
      </c>
      <c r="J24" s="842">
        <f>Timeline!J32</f>
        <v>42826</v>
      </c>
      <c r="K24" s="842">
        <f>Timeline!K32</f>
        <v>43191</v>
      </c>
      <c r="L24" s="842">
        <f>Timeline!L32</f>
        <v>43556</v>
      </c>
      <c r="M24" s="842">
        <f>Timeline!M32</f>
        <v>43922</v>
      </c>
      <c r="N24" s="842">
        <f>Timeline!N32</f>
        <v>44287</v>
      </c>
      <c r="O24" s="842">
        <f>Timeline!O32</f>
        <v>44652</v>
      </c>
      <c r="P24" s="842">
        <f>Timeline!P32</f>
        <v>45017</v>
      </c>
      <c r="Q24" s="842">
        <f>Timeline!Q32</f>
        <v>45383</v>
      </c>
      <c r="R24" s="842">
        <f>Timeline!R32</f>
        <v>45748</v>
      </c>
      <c r="S24" s="842">
        <f>Timeline!S32</f>
        <v>46113</v>
      </c>
      <c r="T24" s="842">
        <f>Timeline!T32</f>
        <v>46478</v>
      </c>
      <c r="U24" s="842">
        <f>Timeline!U32</f>
        <v>46844</v>
      </c>
      <c r="V24" s="842">
        <f>Timeline!V32</f>
        <v>47209</v>
      </c>
      <c r="W24" s="842">
        <f>Timeline!W32</f>
        <v>47574</v>
      </c>
      <c r="X24" s="842">
        <f>Timeline!X32</f>
        <v>47939</v>
      </c>
      <c r="Y24" s="842">
        <f>Timeline!Y32</f>
        <v>48305</v>
      </c>
      <c r="Z24" s="842">
        <f>Timeline!Z32</f>
        <v>48670</v>
      </c>
      <c r="AA24" s="842">
        <f>Timeline!AA32</f>
        <v>49035</v>
      </c>
      <c r="AB24" s="842">
        <f>Timeline!AB32</f>
        <v>49400</v>
      </c>
      <c r="AC24" s="843">
        <f>Timeline!AC32</f>
        <v>49766</v>
      </c>
      <c r="AE24" s="844">
        <f>Timeline!AE32</f>
        <v>43695</v>
      </c>
      <c r="AG24" s="844">
        <f>Timeline!AG32</f>
        <v>46478</v>
      </c>
      <c r="AI24" s="844">
        <f>Timeline!AI32</f>
        <v>47209</v>
      </c>
    </row>
    <row r="25" spans="3:35" outlineLevel="1" x14ac:dyDescent="0.25">
      <c r="C25" s="576" t="str">
        <f>Timeline!B34</f>
        <v>Mid Point</v>
      </c>
      <c r="D25" s="577"/>
      <c r="E25" s="578" t="str">
        <f>E24</f>
        <v>Date</v>
      </c>
      <c r="F25" s="577"/>
      <c r="G25" s="845"/>
      <c r="H25" s="846"/>
      <c r="I25" s="846">
        <f>Timeline!I34</f>
        <v>42643</v>
      </c>
      <c r="J25" s="846">
        <f>Timeline!J34</f>
        <v>43008</v>
      </c>
      <c r="K25" s="846">
        <f>Timeline!K34</f>
        <v>43373</v>
      </c>
      <c r="L25" s="846">
        <f>Timeline!L34</f>
        <v>43738.5</v>
      </c>
      <c r="M25" s="846">
        <f>Timeline!M34</f>
        <v>44104</v>
      </c>
      <c r="N25" s="846">
        <f>Timeline!N34</f>
        <v>44469</v>
      </c>
      <c r="O25" s="846">
        <f>Timeline!O34</f>
        <v>44834</v>
      </c>
      <c r="P25" s="846">
        <f>Timeline!P34</f>
        <v>45199.5</v>
      </c>
      <c r="Q25" s="846">
        <f>Timeline!Q34</f>
        <v>45565</v>
      </c>
      <c r="R25" s="846">
        <f>Timeline!R34</f>
        <v>45930</v>
      </c>
      <c r="S25" s="846">
        <f>Timeline!S34</f>
        <v>46295</v>
      </c>
      <c r="T25" s="846">
        <f>Timeline!T34</f>
        <v>46660.5</v>
      </c>
      <c r="U25" s="846">
        <f>Timeline!U34</f>
        <v>47026</v>
      </c>
      <c r="V25" s="846">
        <f>Timeline!V34</f>
        <v>47391</v>
      </c>
      <c r="W25" s="846">
        <f>Timeline!W34</f>
        <v>47756</v>
      </c>
      <c r="X25" s="846">
        <f>Timeline!X34</f>
        <v>48121.5</v>
      </c>
      <c r="Y25" s="846">
        <f>Timeline!Y34</f>
        <v>48487</v>
      </c>
      <c r="Z25" s="846">
        <f>Timeline!Z34</f>
        <v>48852</v>
      </c>
      <c r="AA25" s="846">
        <f>Timeline!AA34</f>
        <v>49217</v>
      </c>
      <c r="AB25" s="846">
        <f>Timeline!AB34</f>
        <v>49582.5</v>
      </c>
      <c r="AC25" s="847">
        <f>Timeline!AC34</f>
        <v>49948</v>
      </c>
      <c r="AE25" s="848">
        <f>Timeline!AE34</f>
        <v>43808</v>
      </c>
      <c r="AG25" s="848">
        <f>Timeline!AG34</f>
        <v>46549</v>
      </c>
      <c r="AI25" s="848">
        <f>Timeline!AI34</f>
        <v>47278.5</v>
      </c>
    </row>
    <row r="26" spans="3:35" outlineLevel="1" x14ac:dyDescent="0.25">
      <c r="C26" s="576" t="str">
        <f>Timeline!B31</f>
        <v>Last Day</v>
      </c>
      <c r="D26" s="577"/>
      <c r="E26" s="578" t="str">
        <f>E25</f>
        <v>Date</v>
      </c>
      <c r="F26" s="577"/>
      <c r="G26" s="845"/>
      <c r="H26" s="846"/>
      <c r="I26" s="846">
        <f t="shared" ref="I26:AE26" si="0">I11</f>
        <v>42825</v>
      </c>
      <c r="J26" s="846">
        <f t="shared" si="0"/>
        <v>43190</v>
      </c>
      <c r="K26" s="846">
        <f t="shared" si="0"/>
        <v>43555</v>
      </c>
      <c r="L26" s="846">
        <f t="shared" si="0"/>
        <v>43921</v>
      </c>
      <c r="M26" s="846">
        <f t="shared" si="0"/>
        <v>44286</v>
      </c>
      <c r="N26" s="846">
        <f t="shared" si="0"/>
        <v>44651</v>
      </c>
      <c r="O26" s="846">
        <f t="shared" si="0"/>
        <v>45016</v>
      </c>
      <c r="P26" s="846">
        <f t="shared" si="0"/>
        <v>45382</v>
      </c>
      <c r="Q26" s="846">
        <f t="shared" si="0"/>
        <v>45747</v>
      </c>
      <c r="R26" s="846">
        <f t="shared" si="0"/>
        <v>46112</v>
      </c>
      <c r="S26" s="846">
        <f t="shared" si="0"/>
        <v>46477</v>
      </c>
      <c r="T26" s="846">
        <f t="shared" si="0"/>
        <v>46843</v>
      </c>
      <c r="U26" s="846">
        <f t="shared" si="0"/>
        <v>47208</v>
      </c>
      <c r="V26" s="846">
        <f t="shared" si="0"/>
        <v>47573</v>
      </c>
      <c r="W26" s="846">
        <f t="shared" si="0"/>
        <v>47938</v>
      </c>
      <c r="X26" s="846">
        <f t="shared" si="0"/>
        <v>48304</v>
      </c>
      <c r="Y26" s="846">
        <f t="shared" si="0"/>
        <v>48669</v>
      </c>
      <c r="Z26" s="846">
        <f t="shared" si="0"/>
        <v>49034</v>
      </c>
      <c r="AA26" s="846">
        <f t="shared" si="0"/>
        <v>49399</v>
      </c>
      <c r="AB26" s="846">
        <f t="shared" si="0"/>
        <v>49765</v>
      </c>
      <c r="AC26" s="847">
        <f t="shared" si="0"/>
        <v>50130</v>
      </c>
      <c r="AE26" s="848">
        <f t="shared" si="0"/>
        <v>43921</v>
      </c>
      <c r="AG26" s="848">
        <f>AG11</f>
        <v>46620</v>
      </c>
      <c r="AI26" s="848">
        <f>AI11</f>
        <v>47348</v>
      </c>
    </row>
    <row r="27" spans="3:35" outlineLevel="1" x14ac:dyDescent="0.25">
      <c r="C27" s="139" t="str">
        <f>Timeline!B35</f>
        <v>Days in Year</v>
      </c>
      <c r="E27" s="178" t="s">
        <v>809</v>
      </c>
      <c r="G27" s="849"/>
      <c r="H27" s="94"/>
      <c r="I27" s="94">
        <f>Timeline!I35</f>
        <v>365</v>
      </c>
      <c r="J27" s="94">
        <f>Timeline!J35</f>
        <v>365</v>
      </c>
      <c r="K27" s="94">
        <f>Timeline!K35</f>
        <v>365</v>
      </c>
      <c r="L27" s="94">
        <f>Timeline!L35</f>
        <v>366</v>
      </c>
      <c r="M27" s="94">
        <f>Timeline!M35</f>
        <v>365</v>
      </c>
      <c r="N27" s="94">
        <f>Timeline!N35</f>
        <v>365</v>
      </c>
      <c r="O27" s="94">
        <f>Timeline!O35</f>
        <v>365</v>
      </c>
      <c r="P27" s="94">
        <f>Timeline!P35</f>
        <v>366</v>
      </c>
      <c r="Q27" s="94">
        <f>Timeline!Q35</f>
        <v>365</v>
      </c>
      <c r="R27" s="94">
        <f>Timeline!R35</f>
        <v>365</v>
      </c>
      <c r="S27" s="94">
        <f>Timeline!S35</f>
        <v>365</v>
      </c>
      <c r="T27" s="94">
        <f>Timeline!T35</f>
        <v>366</v>
      </c>
      <c r="U27" s="94">
        <f>Timeline!U35</f>
        <v>365</v>
      </c>
      <c r="V27" s="94">
        <f>Timeline!V35</f>
        <v>365</v>
      </c>
      <c r="W27" s="94">
        <f>Timeline!W35</f>
        <v>365</v>
      </c>
      <c r="X27" s="94">
        <f>Timeline!X35</f>
        <v>366</v>
      </c>
      <c r="Y27" s="94">
        <f>Timeline!Y35</f>
        <v>365</v>
      </c>
      <c r="Z27" s="94">
        <f>Timeline!Z35</f>
        <v>365</v>
      </c>
      <c r="AA27" s="94">
        <f>Timeline!AA35</f>
        <v>365</v>
      </c>
      <c r="AB27" s="94">
        <f>Timeline!AB35</f>
        <v>366</v>
      </c>
      <c r="AC27" s="850">
        <f>Timeline!AC35</f>
        <v>365</v>
      </c>
      <c r="AE27" s="851">
        <f>Timeline!AE35</f>
        <v>227</v>
      </c>
      <c r="AG27" s="851">
        <f>Timeline!AG35</f>
        <v>143</v>
      </c>
      <c r="AI27" s="851">
        <f>Timeline!AI35</f>
        <v>140</v>
      </c>
    </row>
    <row r="28" spans="3:35" outlineLevel="1" x14ac:dyDescent="0.25">
      <c r="C28" s="852" t="str">
        <f>Timeline!B36</f>
        <v>Days in Full Financial Year</v>
      </c>
      <c r="D28" s="853"/>
      <c r="E28" s="838" t="str">
        <f>E27</f>
        <v>Days</v>
      </c>
      <c r="F28" s="853"/>
      <c r="G28" s="854"/>
      <c r="H28" s="855"/>
      <c r="I28" s="855">
        <f>Timeline!I36</f>
        <v>365</v>
      </c>
      <c r="J28" s="855">
        <f>Timeline!J36</f>
        <v>365</v>
      </c>
      <c r="K28" s="855">
        <f>Timeline!K36</f>
        <v>365</v>
      </c>
      <c r="L28" s="855">
        <f>Timeline!L36</f>
        <v>366</v>
      </c>
      <c r="M28" s="855">
        <f>Timeline!M36</f>
        <v>365</v>
      </c>
      <c r="N28" s="855">
        <f>Timeline!N36</f>
        <v>365</v>
      </c>
      <c r="O28" s="855">
        <f>Timeline!O36</f>
        <v>365</v>
      </c>
      <c r="P28" s="855">
        <f>Timeline!P36</f>
        <v>366</v>
      </c>
      <c r="Q28" s="855">
        <f>Timeline!Q36</f>
        <v>365</v>
      </c>
      <c r="R28" s="855">
        <f>Timeline!R36</f>
        <v>365</v>
      </c>
      <c r="S28" s="855">
        <f>Timeline!S36</f>
        <v>365</v>
      </c>
      <c r="T28" s="855">
        <f>Timeline!T36</f>
        <v>366</v>
      </c>
      <c r="U28" s="855">
        <f>Timeline!U36</f>
        <v>365</v>
      </c>
      <c r="V28" s="855">
        <f>Timeline!V36</f>
        <v>365</v>
      </c>
      <c r="W28" s="855">
        <f>Timeline!W36</f>
        <v>365</v>
      </c>
      <c r="X28" s="855">
        <f>Timeline!X36</f>
        <v>366</v>
      </c>
      <c r="Y28" s="855">
        <f>Timeline!Y36</f>
        <v>365</v>
      </c>
      <c r="Z28" s="855">
        <f>Timeline!Z36</f>
        <v>365</v>
      </c>
      <c r="AA28" s="855">
        <f>Timeline!AA36</f>
        <v>365</v>
      </c>
      <c r="AB28" s="855">
        <f>Timeline!AB36</f>
        <v>366</v>
      </c>
      <c r="AC28" s="856">
        <f>Timeline!AC36</f>
        <v>365</v>
      </c>
      <c r="AE28" s="857">
        <f>Timeline!AE36</f>
        <v>366</v>
      </c>
      <c r="AG28" s="857">
        <f>Timeline!AG36</f>
        <v>366</v>
      </c>
      <c r="AI28" s="857">
        <f>Timeline!AI36</f>
        <v>365</v>
      </c>
    </row>
    <row r="29" spans="3:35" outlineLevel="1" x14ac:dyDescent="0.25">
      <c r="I29" s="858"/>
      <c r="J29" s="858"/>
      <c r="K29" s="858"/>
      <c r="L29" s="858"/>
      <c r="M29" s="858"/>
      <c r="N29" s="858"/>
      <c r="O29" s="858"/>
      <c r="P29" s="858"/>
      <c r="Q29" s="858"/>
      <c r="R29" s="858"/>
      <c r="S29" s="858"/>
      <c r="T29" s="858"/>
      <c r="U29" s="858"/>
      <c r="V29" s="858"/>
      <c r="W29" s="858"/>
      <c r="X29" s="858"/>
      <c r="Y29" s="858"/>
      <c r="Z29" s="858"/>
      <c r="AA29" s="858"/>
      <c r="AB29" s="858"/>
      <c r="AC29" s="858"/>
    </row>
    <row r="30" spans="3:35" outlineLevel="1" x14ac:dyDescent="0.25">
      <c r="C30" s="186" t="s">
        <v>813</v>
      </c>
      <c r="D30" s="187"/>
      <c r="I30" s="859"/>
      <c r="J30" s="859"/>
      <c r="K30" s="859"/>
      <c r="L30" s="859"/>
      <c r="M30" s="859"/>
      <c r="N30" s="859"/>
      <c r="O30" s="859"/>
      <c r="P30" s="859"/>
      <c r="Q30" s="859"/>
      <c r="R30" s="859"/>
      <c r="S30" s="859"/>
      <c r="T30" s="859"/>
      <c r="U30" s="859"/>
      <c r="V30" s="859"/>
      <c r="W30" s="859"/>
      <c r="X30" s="859"/>
      <c r="Y30" s="859"/>
      <c r="Z30" s="859"/>
      <c r="AA30" s="859"/>
      <c r="AB30" s="859"/>
      <c r="AC30" s="859"/>
    </row>
    <row r="31" spans="3:35" outlineLevel="1" x14ac:dyDescent="0.25">
      <c r="C31" s="860" t="s">
        <v>814</v>
      </c>
      <c r="D31" s="861"/>
      <c r="E31" s="862" t="s">
        <v>667</v>
      </c>
      <c r="F31" s="863"/>
      <c r="G31" s="864"/>
      <c r="H31" s="864"/>
      <c r="I31" s="864">
        <f>IF(I27=I28,
IF(I$11=Output_Price_Base,1,IF(I$11&lt;Output_Price_Base,J31*(1+'Indices &amp; Rates'!J17),H31/((1+'Indices &amp; Rates'!I17)^(I27/I28)))),
INDEX( $I31:$AC31, , MATCH( I24, $I24:$AC24, 1 ) ) )</f>
        <v>1</v>
      </c>
      <c r="J31" s="864">
        <f>IF(J27=J28,
IF(J$11=Output_Price_Base,1,IF(J$11&lt;Output_Price_Base,K31*(1+'Indices &amp; Rates'!K17),I31/((1+'Indices &amp; Rates'!J17)^(J27/J28)))),
INDEX( $I31:$AC31, , MATCH( J24, $I24:$AC24, 1 ) ) )</f>
        <v>1</v>
      </c>
      <c r="K31" s="864">
        <f>IF(K27=K28,
IF(K$11=Output_Price_Base,1,IF(K$11&lt;Output_Price_Base,L31*(1+'Indices &amp; Rates'!L17),J31/((1+'Indices &amp; Rates'!K17)^(K27/K28)))),
INDEX( $I31:$AC31, , MATCH( K24, $I24:$AC24, 1 ) ) )</f>
        <v>1</v>
      </c>
      <c r="L31" s="864">
        <f>IF(L27=L28,
IF(L$11=Output_Price_Base,1,IF(L$11&lt;Output_Price_Base,M31*(1+'Indices &amp; Rates'!M17),K31/((1+'Indices &amp; Rates'!L17)^(L27/L28)))),
INDEX( $I31:$AC31, , MATCH( L24, $I24:$AC24, 1 ) ) )</f>
        <v>1</v>
      </c>
      <c r="M31" s="864">
        <f>IF(M27=M28,
IF(M$11=Output_Price_Base,1,IF(M$11&lt;Output_Price_Base,N31*(1+'Indices &amp; Rates'!N17),L31/((1+'Indices &amp; Rates'!M17)^(M27/M28)))),
INDEX( $I31:$AC31, , MATCH( M24, $I24:$AC24, 1 ) ) )</f>
        <v>0.9716465140875874</v>
      </c>
      <c r="N31" s="864">
        <f>IF(N27=N28,
IF(N$11=Output_Price_Base,1,IF(N$11&lt;Output_Price_Base,O31*(1+'Indices &amp; Rates'!O17),M31/((1+'Indices &amp; Rates'!N17)^(N27/N28)))),
INDEX( $I31:$AC31, , MATCH( N24, $I24:$AC24, 1 ) ) )</f>
        <v>0.94397574338951928</v>
      </c>
      <c r="O31" s="864">
        <f>IF(O27=O28,
IF(O$11=Output_Price_Base,1,IF(O$11&lt;Output_Price_Base,P31*(1+'Indices &amp; Rates'!P17),N31/((1+'Indices &amp; Rates'!O17)^(O27/O28)))),
INDEX( $I31:$AC31, , MATCH( O24, $I24:$AC24, 1 ) ) )</f>
        <v>0.91660931748469721</v>
      </c>
      <c r="P31" s="864">
        <f>IF(P27=P28,
IF(P$11=Output_Price_Base,1,IF(P$11&lt;Output_Price_Base,Q31*(1+'Indices &amp; Rates'!Q17),O31/((1+'Indices &amp; Rates'!P17)^(P27/P28)))),
INDEX( $I31:$AC31, , MATCH( P24, $I24:$AC24, 1 ) ) )</f>
        <v>0.88898964297001226</v>
      </c>
      <c r="Q31" s="864">
        <f>IF(Q27=Q28,
IF(Q$11=Output_Price_Base,1,IF(Q$11&lt;Output_Price_Base,R31*(1+'Indices &amp; Rates'!R17),P31/((1+'Indices &amp; Rates'!Q17)^(Q27/Q28)))),
INDEX( $I31:$AC31, , MATCH( Q24, $I24:$AC24, 1 ) ) )</f>
        <v>0.86163194101098217</v>
      </c>
      <c r="R31" s="864">
        <f>IF(R27=R28,
IF(R$11=Output_Price_Base,1,IF(R$11&lt;Output_Price_Base,S31*(1+'Indices &amp; Rates'!S17),Q31/((1+'Indices &amp; Rates'!R17)^(R27/R28)))),
INDEX( $I31:$AC31, , MATCH( R24, $I24:$AC24, 1 ) ) )</f>
        <v>0.83510827518130082</v>
      </c>
      <c r="S31" s="864">
        <f>IF(S27=S28,
IF(S$11=Output_Price_Base,1,IF(S$11&lt;Output_Price_Base,T31*(1+'Indices &amp; Rates'!T17),R31/((1+'Indices &amp; Rates'!S17)^(S27/S28)))),
INDEX( $I31:$AC31, , MATCH( S24, $I24:$AC24, 1 ) ) )</f>
        <v>0.80938426862955459</v>
      </c>
      <c r="T31" s="864">
        <f>IF(T27=T28,
IF(T$11=Output_Price_Base,1,IF(T$11&lt;Output_Price_Base,U31*(1+'Indices &amp; Rates'!U17),S31/((1+'Indices &amp; Rates'!T17)^(T27/T28)))),
INDEX( $I31:$AC31, , MATCH( T24, $I24:$AC24, 1 ) ) )</f>
        <v>0.78442888817398926</v>
      </c>
      <c r="U31" s="864">
        <f>IF(U27=U28,
IF(U$11=Output_Price_Base,1,IF(U$11&lt;Output_Price_Base,V31*(1+'Indices &amp; Rates'!V17),T31/((1+'Indices &amp; Rates'!U17)^(U27/U28)))),
INDEX( $I31:$AC31, , MATCH( U24, $I24:$AC24, 1 ) ) )</f>
        <v>0.7602138202111699</v>
      </c>
      <c r="V31" s="864">
        <f>IF(V27=V28,
IF(V$11=Output_Price_Base,1,IF(V$11&lt;Output_Price_Base,W31*(1+'Indices &amp; Rates'!W17),U31/((1+'Indices &amp; Rates'!V17)^(V27/V28)))),
INDEX( $I31:$AC31, , MATCH( V24, $I24:$AC24, 1 ) ) )</f>
        <v>0.7367129965729583</v>
      </c>
      <c r="W31" s="864">
        <f>IF(W27=W28,
IF(W$11=Output_Price_Base,1,IF(W$11&lt;Output_Price_Base,X31*(1+'Indices &amp; Rates'!X17),V31/((1+'Indices &amp; Rates'!W17)^(W27/W28)))),
INDEX( $I31:$AC31, , MATCH( W24, $I24:$AC24, 1 ) ) )</f>
        <v>0.71390448711626242</v>
      </c>
      <c r="X31" s="864">
        <f>IF(X27=X28,
IF(X$11=Output_Price_Base,1,IF(X$11&lt;Output_Price_Base,Y31*(1+'Indices &amp; Rates'!Y17),W31/((1+'Indices &amp; Rates'!X17)^(X27/X28)))),
INDEX( $I31:$AC31, , MATCH( X24, $I24:$AC24, 1 ) ) )</f>
        <v>0.69183874261964029</v>
      </c>
      <c r="Y31" s="864">
        <f>IF(Y27=Y28,
IF(Y$11=Output_Price_Base,1,IF(Y$11&lt;Output_Price_Base,Z31*(1+'Indices &amp; Rates'!Z17),X31/((1+'Indices &amp; Rates'!Y17)^(Y27/Y28)))),
INDEX( $I31:$AC31, , MATCH( Y24, $I24:$AC24, 1 ) ) )</f>
        <v>0.67048746738263987</v>
      </c>
      <c r="Z31" s="864">
        <f>IF(Z27=Z28,
IF(Z$11=Output_Price_Base,1,IF(Z$11&lt;Output_Price_Base,AA31*(1+'Indices &amp; Rates'!AA17),Y31/((1+'Indices &amp; Rates'!Z17)^(Z27/Z28)))),
INDEX( $I31:$AC31, , MATCH( Z24, $I24:$AC24, 1 ) ) )</f>
        <v>0.64982399494823262</v>
      </c>
      <c r="AA31" s="864">
        <f>IF(AA27=AA28,
IF(AA$11=Output_Price_Base,1,IF(AA$11&lt;Output_Price_Base,AB31*(1+'Indices &amp; Rates'!AB17),Z31/((1+'Indices &amp; Rates'!AA17)^(AA27/AA28)))),
INDEX( $I31:$AC31, , MATCH( AA24, $I24:$AC24, 1 ) ) )</f>
        <v>0.62982311410274283</v>
      </c>
      <c r="AB31" s="864">
        <f>IF(AB27=AB28,
IF(AB$11=Output_Price_Base,1,IF(AB$11&lt;Output_Price_Base,AC31*(1+'Indices &amp; Rates'!AC17),AA31/((1+'Indices &amp; Rates'!AB17)^(AB27/AB28)))),
INDEX( $I31:$AC31, , MATCH( AB24, $I24:$AC24, 1 ) ) )</f>
        <v>0.61046092400320295</v>
      </c>
      <c r="AC31" s="864">
        <f>IF(AC27=AC28,
IF(AC$11=Output_Price_Base,1,IF(AC$11&lt;Output_Price_Base,AD31*(1+'Indices &amp; Rates'!AD17),AB31/((1+'Indices &amp; Rates'!AC17)^(AC27/AC28)))),
INDEX( $I31:$AC31, , MATCH( AC24, $I24:$AC24, 1 ) ) )</f>
        <v>0.59171471229046901</v>
      </c>
      <c r="AE31" s="865">
        <f>IF(AE27=AE28,
IF(AE$11=Output_Price_Base,1,IF(AE$11&lt;Output_Price_Base,AF31*(1+'Indices &amp; Rates'!AF17),AD31/((1+'Indices &amp; Rates'!AE17)^(AE27/AE28)))),
INDEX( $I31:$AC31, , MATCH( AE24, $I24:$AC24, 1 ) ) )</f>
        <v>1</v>
      </c>
      <c r="AG31" s="865">
        <f>IF(AG27=AG28,
IF(AG$11=Output_Price_Base,1,IF(AG$11&lt;Output_Price_Base,AH31*(1+'Indices &amp; Rates'!AH17),AF31/((1+'Indices &amp; Rates'!AG17)^(AG27/AG28)))),
INDEX( $I31:$AC31, , MATCH( AG24, $I24:$AC24, 1 ) ) )</f>
        <v>0.78442888817398926</v>
      </c>
      <c r="AI31" s="865">
        <f>IF(AI27=AI28,
IF(AI$11=Output_Price_Base,1,IF(AI$11&lt;Output_Price_Base,AJ31*(1+'Indices &amp; Rates'!AJ17),AH31/((1+'Indices &amp; Rates'!AI17)^(AI27/AI28)))),
INDEX( $I31:$AC31, , MATCH( AI24, $I24:$AC24, 1 ) ) )</f>
        <v>0.7367129965729583</v>
      </c>
    </row>
    <row r="32" spans="3:35" outlineLevel="1" x14ac:dyDescent="0.25">
      <c r="C32" s="836" t="s">
        <v>815</v>
      </c>
      <c r="D32" s="866"/>
      <c r="E32" s="838" t="str">
        <f>E31</f>
        <v>#</v>
      </c>
      <c r="F32" s="853"/>
      <c r="G32" s="867"/>
      <c r="H32" s="867"/>
      <c r="I32" s="868">
        <f>1/(1+'Indices &amp; Rates'!$F$19)^((I$25-$F$17+1)/$F$18)</f>
        <v>1.104054660388309</v>
      </c>
      <c r="J32" s="868">
        <f>1/(1+'Indices &amp; Rates'!$F$19)^((J$25-$F$17+1)/$F$18)</f>
        <v>1.0667445964348254</v>
      </c>
      <c r="K32" s="868">
        <f>1/(1+'Indices &amp; Rates'!$F$19)^((K$25-$F$17+1)/$F$18)</f>
        <v>1.0306953766425571</v>
      </c>
      <c r="L32" s="868">
        <f>1/(1+'Indices &amp; Rates'!$F$19)^((L$25-$F$17+1)/$F$18)</f>
        <v>0.99581749532994979</v>
      </c>
      <c r="M32" s="868">
        <f>1/(1+'Indices &amp; Rates'!$F$19)^((M$25-$F$17+1)/$F$18)</f>
        <v>0.96211985274977885</v>
      </c>
      <c r="N32" s="868">
        <f>1/(1+'Indices &amp; Rates'!$F$19)^((N$25-$F$17+1)/$F$18)</f>
        <v>0.92960628750257879</v>
      </c>
      <c r="O32" s="868">
        <f>1/(1+'Indices &amp; Rates'!$F$19)^((O$25-$F$17+1)/$F$18)</f>
        <v>0.89819147510000896</v>
      </c>
      <c r="P32" s="868">
        <f>1/(1+'Indices &amp; Rates'!$F$19)^((P$25-$F$17+1)/$F$18)</f>
        <v>0.8677974165115443</v>
      </c>
      <c r="Q32" s="868">
        <f>1/(1+'Indices &amp; Rates'!$F$19)^((Q$25-$F$17+1)/$F$18)</f>
        <v>0.83843186779328971</v>
      </c>
      <c r="R32" s="868">
        <f>1/(1+'Indices &amp; Rates'!$F$19)^((R$25-$F$17+1)/$F$18)</f>
        <v>0.81009817406384688</v>
      </c>
      <c r="S32" s="868">
        <f>1/(1+'Indices &amp; Rates'!$F$19)^((S$25-$F$17+1)/$F$18)</f>
        <v>0.78272197996101867</v>
      </c>
      <c r="T32" s="868">
        <f>1/(1+'Indices &amp; Rates'!$F$19)^((T$25-$F$17+1)/$F$18)</f>
        <v>0.75623531383588605</v>
      </c>
      <c r="U32" s="868">
        <f>1/(1+'Indices &amp; Rates'!$F$19)^((U$25-$F$17+1)/$F$18)</f>
        <v>0.7306449346432593</v>
      </c>
      <c r="V32" s="868">
        <f>1/(1+'Indices &amp; Rates'!$F$19)^((V$25-$F$17+1)/$F$18)</f>
        <v>0.70595375746074462</v>
      </c>
      <c r="W32" s="868">
        <f>1/(1+'Indices &amp; Rates'!$F$19)^((W$25-$F$17+1)/$F$18)</f>
        <v>0.68209698588586753</v>
      </c>
      <c r="X32" s="868">
        <f>1/(1+'Indices &amp; Rates'!$F$19)^((X$25-$F$17+1)/$F$18)</f>
        <v>0.65901538655347358</v>
      </c>
      <c r="Y32" s="868">
        <f>1/(1+'Indices &amp; Rates'!$F$19)^((Y$25-$F$17+1)/$F$18)</f>
        <v>0.63671484950219981</v>
      </c>
      <c r="Z32" s="868">
        <f>1/(1+'Indices &amp; Rates'!$F$19)^((Z$25-$F$17+1)/$F$18)</f>
        <v>0.61519791505376897</v>
      </c>
      <c r="AA32" s="868">
        <f>1/(1+'Indices &amp; Rates'!$F$19)^((AA$25-$F$17+1)/$F$18)</f>
        <v>0.59440811688686201</v>
      </c>
      <c r="AB32" s="868">
        <f>1/(1+'Indices &amp; Rates'!$F$19)^((AB$25-$F$17+1)/$F$18)</f>
        <v>0.5742938365457948</v>
      </c>
      <c r="AC32" s="869">
        <f>1/(1+'Indices &amp; Rates'!$F$19)^((AC$25-$F$17+1)/$F$18)</f>
        <v>0.5548602068589582</v>
      </c>
      <c r="AE32" s="131">
        <f>1/(1+'Indices &amp; Rates'!$F$19)^((AE$25-$F$17+1)/$F$18)</f>
        <v>0.98932023703720084</v>
      </c>
      <c r="AG32" s="131">
        <f>1/(1+'Indices &amp; Rates'!$F$19)^((AG$25-$F$17+1)/$F$18)</f>
        <v>0.76421894508616051</v>
      </c>
      <c r="AI32" s="131">
        <f>1/(1+'Indices &amp; Rates'!$F$19)^((AI$25-$F$17+1)/$F$18)</f>
        <v>0.7134737587164719</v>
      </c>
    </row>
    <row r="33" spans="3:36" outlineLevel="1" x14ac:dyDescent="0.25"/>
    <row r="34" spans="3:36" outlineLevel="1" x14ac:dyDescent="0.25">
      <c r="C34" s="186" t="s">
        <v>816</v>
      </c>
    </row>
    <row r="35" spans="3:36" ht="13.8" outlineLevel="1" x14ac:dyDescent="0.3">
      <c r="C35" s="870" t="s">
        <v>817</v>
      </c>
      <c r="D35" s="871"/>
      <c r="E35" s="871"/>
      <c r="F35" s="871"/>
      <c r="G35" s="872"/>
      <c r="H35" s="872"/>
      <c r="I35" s="873">
        <f t="shared" ref="I35:AC35" si="1">IFERROR(VALUE(MID(I$9,6,2)),0)</f>
        <v>-2</v>
      </c>
      <c r="J35" s="873">
        <f t="shared" si="1"/>
        <v>-1</v>
      </c>
      <c r="K35" s="873">
        <f t="shared" si="1"/>
        <v>0</v>
      </c>
      <c r="L35" s="873">
        <f t="shared" si="1"/>
        <v>1</v>
      </c>
      <c r="M35" s="873">
        <f t="shared" si="1"/>
        <v>2</v>
      </c>
      <c r="N35" s="873">
        <f t="shared" si="1"/>
        <v>3</v>
      </c>
      <c r="O35" s="873">
        <f t="shared" si="1"/>
        <v>4</v>
      </c>
      <c r="P35" s="873">
        <f t="shared" si="1"/>
        <v>5</v>
      </c>
      <c r="Q35" s="873">
        <f t="shared" si="1"/>
        <v>6</v>
      </c>
      <c r="R35" s="873">
        <f t="shared" si="1"/>
        <v>7</v>
      </c>
      <c r="S35" s="873">
        <f t="shared" si="1"/>
        <v>8</v>
      </c>
      <c r="T35" s="873">
        <f t="shared" si="1"/>
        <v>9</v>
      </c>
      <c r="U35" s="873">
        <f t="shared" si="1"/>
        <v>10</v>
      </c>
      <c r="V35" s="873">
        <f t="shared" si="1"/>
        <v>11</v>
      </c>
      <c r="W35" s="873">
        <f t="shared" si="1"/>
        <v>12</v>
      </c>
      <c r="X35" s="873">
        <f t="shared" si="1"/>
        <v>13</v>
      </c>
      <c r="Y35" s="873">
        <f t="shared" si="1"/>
        <v>14</v>
      </c>
      <c r="Z35" s="873">
        <f t="shared" si="1"/>
        <v>15</v>
      </c>
      <c r="AA35" s="873">
        <f t="shared" si="1"/>
        <v>16</v>
      </c>
      <c r="AB35" s="873">
        <f t="shared" si="1"/>
        <v>17</v>
      </c>
      <c r="AC35" s="874">
        <f t="shared" si="1"/>
        <v>18</v>
      </c>
      <c r="AE35" s="875">
        <f>IFERROR(VALUE(MID(AE$9,6,2)),0)</f>
        <v>1</v>
      </c>
      <c r="AG35" s="875">
        <f>IFERROR(VALUE(MID(AG$9,6,2)),0)</f>
        <v>9</v>
      </c>
      <c r="AI35" s="875">
        <f>IFERROR(VALUE(MID(AI$9,6,2)),0)</f>
        <v>11</v>
      </c>
    </row>
    <row r="36" spans="3:36" outlineLevel="1" x14ac:dyDescent="0.25"/>
    <row r="37" spans="3:36" outlineLevel="1" x14ac:dyDescent="0.25">
      <c r="C37" s="186" t="s">
        <v>818</v>
      </c>
      <c r="D37" s="187"/>
    </row>
    <row r="38" spans="3:36" outlineLevel="1" x14ac:dyDescent="0.25">
      <c r="C38" s="831" t="str">
        <f>'P&amp;L3'!D51&amp;": Feed From P&amp;L"</f>
        <v>Financial Subsidy / (Premium): Feed From P&amp;L</v>
      </c>
      <c r="D38" s="832"/>
      <c r="E38" s="468" t="s">
        <v>556</v>
      </c>
      <c r="F38" s="876"/>
      <c r="G38" s="613">
        <f>'P&amp;L3'!G51</f>
        <v>0</v>
      </c>
      <c r="H38" s="613">
        <f>'P&amp;L3'!H51</f>
        <v>0</v>
      </c>
      <c r="I38" s="613">
        <f>'P&amp;L3'!I51</f>
        <v>0</v>
      </c>
      <c r="J38" s="613">
        <f>'P&amp;L3'!J51</f>
        <v>0</v>
      </c>
      <c r="K38" s="613">
        <f>'P&amp;L3'!K51</f>
        <v>0</v>
      </c>
      <c r="L38" s="613">
        <f>'P&amp;L3'!L51</f>
        <v>0</v>
      </c>
      <c r="M38" s="613">
        <f>'P&amp;L3'!M51</f>
        <v>0</v>
      </c>
      <c r="N38" s="613">
        <f>'P&amp;L3'!N51</f>
        <v>0</v>
      </c>
      <c r="O38" s="613">
        <f>'P&amp;L3'!O51</f>
        <v>0</v>
      </c>
      <c r="P38" s="613">
        <f>'P&amp;L3'!P51</f>
        <v>0</v>
      </c>
      <c r="Q38" s="613">
        <f>'P&amp;L3'!Q51</f>
        <v>0</v>
      </c>
      <c r="R38" s="613">
        <f>'P&amp;L3'!R51</f>
        <v>0</v>
      </c>
      <c r="S38" s="613">
        <f>'P&amp;L3'!S51</f>
        <v>0</v>
      </c>
      <c r="T38" s="613">
        <f>'P&amp;L3'!T51</f>
        <v>0</v>
      </c>
      <c r="U38" s="613">
        <f>'P&amp;L3'!U51</f>
        <v>0</v>
      </c>
      <c r="V38" s="613">
        <f>'P&amp;L3'!V51</f>
        <v>0</v>
      </c>
      <c r="W38" s="613">
        <f>'P&amp;L3'!W51</f>
        <v>0</v>
      </c>
      <c r="X38" s="613">
        <f>'P&amp;L3'!X51</f>
        <v>0</v>
      </c>
      <c r="Y38" s="613">
        <f>'P&amp;L3'!Y51</f>
        <v>0</v>
      </c>
      <c r="Z38" s="613">
        <f>'P&amp;L3'!Z51</f>
        <v>0</v>
      </c>
      <c r="AA38" s="613">
        <f>'P&amp;L3'!AA51</f>
        <v>0</v>
      </c>
      <c r="AB38" s="613">
        <f>'P&amp;L3'!AB51</f>
        <v>0</v>
      </c>
      <c r="AC38" s="531">
        <f>'P&amp;L3'!AC51</f>
        <v>0</v>
      </c>
      <c r="AE38" s="532">
        <f>'P&amp;L3'!AE51</f>
        <v>0</v>
      </c>
      <c r="AG38" s="532">
        <f>'P&amp;L3'!AG51</f>
        <v>0</v>
      </c>
      <c r="AI38" s="532">
        <f>'P&amp;L3'!AI51</f>
        <v>0</v>
      </c>
    </row>
    <row r="39" spans="3:36" outlineLevel="1" x14ac:dyDescent="0.25">
      <c r="C39" s="576" t="str">
        <f xml:space="preserve"> 'P&amp;L3'!D54&amp;": Feed From P&amp;L"</f>
        <v>FRM Adjustment Support/(Share): Feed From P&amp;L</v>
      </c>
      <c r="D39" s="577"/>
      <c r="E39" s="877" t="str">
        <f xml:space="preserve"> 'P&amp;L3'!F54</f>
        <v>£000</v>
      </c>
      <c r="F39" s="878"/>
      <c r="G39" s="879">
        <f xml:space="preserve"> 'P&amp;L3'!G54</f>
        <v>0</v>
      </c>
      <c r="H39" s="879">
        <f xml:space="preserve"> 'P&amp;L3'!H54</f>
        <v>0</v>
      </c>
      <c r="I39" s="879">
        <f xml:space="preserve"> 'P&amp;L3'!I54</f>
        <v>0</v>
      </c>
      <c r="J39" s="879">
        <f xml:space="preserve"> 'P&amp;L3'!J54</f>
        <v>0</v>
      </c>
      <c r="K39" s="879">
        <f xml:space="preserve"> 'P&amp;L3'!K54</f>
        <v>0</v>
      </c>
      <c r="L39" s="879">
        <f xml:space="preserve"> 'P&amp;L3'!L54</f>
        <v>0</v>
      </c>
      <c r="M39" s="879">
        <f xml:space="preserve"> 'P&amp;L3'!M54</f>
        <v>0</v>
      </c>
      <c r="N39" s="879">
        <f xml:space="preserve"> 'P&amp;L3'!N54</f>
        <v>0</v>
      </c>
      <c r="O39" s="879">
        <f xml:space="preserve"> 'P&amp;L3'!O54</f>
        <v>0</v>
      </c>
      <c r="P39" s="879">
        <f xml:space="preserve"> 'P&amp;L3'!P54</f>
        <v>0</v>
      </c>
      <c r="Q39" s="879">
        <f xml:space="preserve"> 'P&amp;L3'!Q54</f>
        <v>0</v>
      </c>
      <c r="R39" s="879">
        <f xml:space="preserve"> 'P&amp;L3'!R54</f>
        <v>0</v>
      </c>
      <c r="S39" s="879">
        <f xml:space="preserve"> 'P&amp;L3'!S54</f>
        <v>0</v>
      </c>
      <c r="T39" s="879">
        <f xml:space="preserve"> 'P&amp;L3'!T54</f>
        <v>0</v>
      </c>
      <c r="U39" s="879">
        <f xml:space="preserve"> 'P&amp;L3'!U54</f>
        <v>0</v>
      </c>
      <c r="V39" s="879">
        <f xml:space="preserve"> 'P&amp;L3'!V54</f>
        <v>0</v>
      </c>
      <c r="W39" s="879">
        <f xml:space="preserve"> 'P&amp;L3'!W54</f>
        <v>0</v>
      </c>
      <c r="X39" s="879">
        <f xml:space="preserve"> 'P&amp;L3'!X54</f>
        <v>0</v>
      </c>
      <c r="Y39" s="879">
        <f xml:space="preserve"> 'P&amp;L3'!Y54</f>
        <v>0</v>
      </c>
      <c r="Z39" s="879">
        <f xml:space="preserve"> 'P&amp;L3'!Z54</f>
        <v>0</v>
      </c>
      <c r="AA39" s="879">
        <f xml:space="preserve"> 'P&amp;L3'!AA54</f>
        <v>0</v>
      </c>
      <c r="AB39" s="879">
        <f xml:space="preserve"> 'P&amp;L3'!AB54</f>
        <v>0</v>
      </c>
      <c r="AC39" s="880">
        <f xml:space="preserve"> 'P&amp;L3'!AC54</f>
        <v>0</v>
      </c>
      <c r="AE39" s="880">
        <f xml:space="preserve"> 'P&amp;L3'!AE54</f>
        <v>0</v>
      </c>
      <c r="AG39" s="880">
        <f xml:space="preserve"> 'P&amp;L3'!AG54</f>
        <v>0</v>
      </c>
      <c r="AI39" s="880">
        <f xml:space="preserve"> 'P&amp;L3'!AI54</f>
        <v>0</v>
      </c>
    </row>
    <row r="40" spans="3:36" outlineLevel="1" x14ac:dyDescent="0.25">
      <c r="C40" s="831" t="s">
        <v>1385</v>
      </c>
      <c r="D40" s="832"/>
      <c r="E40" s="468" t="s">
        <v>556</v>
      </c>
      <c r="F40" s="881" t="str">
        <f>RN_Switch</f>
        <v>Nominal</v>
      </c>
      <c r="G40" s="613">
        <f>G38 + MAX(G39, 0 )</f>
        <v>0</v>
      </c>
      <c r="H40" s="613">
        <f t="shared" ref="H40:AI40" si="2">H38 + MAX(H39, 0 )</f>
        <v>0</v>
      </c>
      <c r="I40" s="613">
        <f t="shared" si="2"/>
        <v>0</v>
      </c>
      <c r="J40" s="613">
        <f t="shared" si="2"/>
        <v>0</v>
      </c>
      <c r="K40" s="613">
        <f t="shared" si="2"/>
        <v>0</v>
      </c>
      <c r="L40" s="613">
        <f t="shared" si="2"/>
        <v>0</v>
      </c>
      <c r="M40" s="613">
        <f t="shared" si="2"/>
        <v>0</v>
      </c>
      <c r="N40" s="613">
        <f t="shared" si="2"/>
        <v>0</v>
      </c>
      <c r="O40" s="613">
        <f t="shared" si="2"/>
        <v>0</v>
      </c>
      <c r="P40" s="613">
        <f t="shared" si="2"/>
        <v>0</v>
      </c>
      <c r="Q40" s="613">
        <f t="shared" si="2"/>
        <v>0</v>
      </c>
      <c r="R40" s="613">
        <f t="shared" si="2"/>
        <v>0</v>
      </c>
      <c r="S40" s="613">
        <f t="shared" si="2"/>
        <v>0</v>
      </c>
      <c r="T40" s="613">
        <f t="shared" si="2"/>
        <v>0</v>
      </c>
      <c r="U40" s="613">
        <f t="shared" si="2"/>
        <v>0</v>
      </c>
      <c r="V40" s="613">
        <f t="shared" si="2"/>
        <v>0</v>
      </c>
      <c r="W40" s="613">
        <f t="shared" si="2"/>
        <v>0</v>
      </c>
      <c r="X40" s="613">
        <f t="shared" si="2"/>
        <v>0</v>
      </c>
      <c r="Y40" s="613">
        <f t="shared" si="2"/>
        <v>0</v>
      </c>
      <c r="Z40" s="613">
        <f t="shared" si="2"/>
        <v>0</v>
      </c>
      <c r="AA40" s="613">
        <f t="shared" si="2"/>
        <v>0</v>
      </c>
      <c r="AB40" s="613">
        <f t="shared" si="2"/>
        <v>0</v>
      </c>
      <c r="AC40" s="531">
        <f t="shared" si="2"/>
        <v>0</v>
      </c>
      <c r="AE40" s="532">
        <f t="shared" si="2"/>
        <v>0</v>
      </c>
      <c r="AG40" s="532">
        <f t="shared" si="2"/>
        <v>0</v>
      </c>
      <c r="AI40" s="532">
        <f t="shared" si="2"/>
        <v>0</v>
      </c>
    </row>
    <row r="41" spans="3:36" outlineLevel="1" x14ac:dyDescent="0.25">
      <c r="C41" s="576" t="str">
        <f>C31</f>
        <v>Deflation Factor</v>
      </c>
      <c r="D41" s="577"/>
      <c r="E41" s="877" t="s">
        <v>667</v>
      </c>
      <c r="F41" s="878"/>
      <c r="G41" s="879">
        <f t="shared" ref="G41:AC41" si="3">IF($F$40="Nominal",G$31,1)</f>
        <v>0</v>
      </c>
      <c r="H41" s="879">
        <f t="shared" si="3"/>
        <v>0</v>
      </c>
      <c r="I41" s="879">
        <f t="shared" si="3"/>
        <v>1</v>
      </c>
      <c r="J41" s="879">
        <f t="shared" si="3"/>
        <v>1</v>
      </c>
      <c r="K41" s="879">
        <f t="shared" si="3"/>
        <v>1</v>
      </c>
      <c r="L41" s="879">
        <f t="shared" si="3"/>
        <v>1</v>
      </c>
      <c r="M41" s="879">
        <f t="shared" si="3"/>
        <v>0.9716465140875874</v>
      </c>
      <c r="N41" s="879">
        <f t="shared" si="3"/>
        <v>0.94397574338951928</v>
      </c>
      <c r="O41" s="879">
        <f t="shared" si="3"/>
        <v>0.91660931748469721</v>
      </c>
      <c r="P41" s="879">
        <f t="shared" si="3"/>
        <v>0.88898964297001226</v>
      </c>
      <c r="Q41" s="879">
        <f t="shared" si="3"/>
        <v>0.86163194101098217</v>
      </c>
      <c r="R41" s="879">
        <f t="shared" si="3"/>
        <v>0.83510827518130082</v>
      </c>
      <c r="S41" s="879">
        <f t="shared" si="3"/>
        <v>0.80938426862955459</v>
      </c>
      <c r="T41" s="879">
        <f t="shared" si="3"/>
        <v>0.78442888817398926</v>
      </c>
      <c r="U41" s="879">
        <f t="shared" si="3"/>
        <v>0.7602138202111699</v>
      </c>
      <c r="V41" s="879">
        <f t="shared" si="3"/>
        <v>0.7367129965729583</v>
      </c>
      <c r="W41" s="879">
        <f t="shared" si="3"/>
        <v>0.71390448711626242</v>
      </c>
      <c r="X41" s="879">
        <f t="shared" si="3"/>
        <v>0.69183874261964029</v>
      </c>
      <c r="Y41" s="879">
        <f t="shared" si="3"/>
        <v>0.67048746738263987</v>
      </c>
      <c r="Z41" s="879">
        <f t="shared" si="3"/>
        <v>0.64982399494823262</v>
      </c>
      <c r="AA41" s="879">
        <f t="shared" si="3"/>
        <v>0.62982311410274283</v>
      </c>
      <c r="AB41" s="879">
        <f t="shared" si="3"/>
        <v>0.61046092400320295</v>
      </c>
      <c r="AC41" s="880">
        <f t="shared" si="3"/>
        <v>0.59171471229046901</v>
      </c>
      <c r="AE41" s="882">
        <f>IF($F$40="Nominal",AE$31,1)</f>
        <v>1</v>
      </c>
      <c r="AG41" s="882">
        <f>IF($F$40="Nominal",AG$31,1)</f>
        <v>0.78442888817398926</v>
      </c>
      <c r="AI41" s="882">
        <f>IF($F$40="Nominal",AI$31,1)</f>
        <v>0.7367129965729583</v>
      </c>
    </row>
    <row r="42" spans="3:36" outlineLevel="1" x14ac:dyDescent="0.25">
      <c r="C42" s="576" t="str">
        <f>C32</f>
        <v>Discount Factor</v>
      </c>
      <c r="D42" s="577"/>
      <c r="E42" s="578" t="str">
        <f>E41</f>
        <v>#</v>
      </c>
      <c r="F42" s="878"/>
      <c r="G42" s="883">
        <f>G$32</f>
        <v>0</v>
      </c>
      <c r="H42" s="883">
        <f t="shared" ref="H42:AC42" si="4">H$32</f>
        <v>0</v>
      </c>
      <c r="I42" s="883">
        <f t="shared" si="4"/>
        <v>1.104054660388309</v>
      </c>
      <c r="J42" s="883">
        <f t="shared" si="4"/>
        <v>1.0667445964348254</v>
      </c>
      <c r="K42" s="883">
        <f t="shared" si="4"/>
        <v>1.0306953766425571</v>
      </c>
      <c r="L42" s="883">
        <f t="shared" si="4"/>
        <v>0.99581749532994979</v>
      </c>
      <c r="M42" s="883">
        <f t="shared" si="4"/>
        <v>0.96211985274977885</v>
      </c>
      <c r="N42" s="883">
        <f t="shared" si="4"/>
        <v>0.92960628750257879</v>
      </c>
      <c r="O42" s="883">
        <f t="shared" si="4"/>
        <v>0.89819147510000896</v>
      </c>
      <c r="P42" s="883">
        <f t="shared" si="4"/>
        <v>0.8677974165115443</v>
      </c>
      <c r="Q42" s="883">
        <f t="shared" si="4"/>
        <v>0.83843186779328971</v>
      </c>
      <c r="R42" s="883">
        <f t="shared" si="4"/>
        <v>0.81009817406384688</v>
      </c>
      <c r="S42" s="883">
        <f t="shared" si="4"/>
        <v>0.78272197996101867</v>
      </c>
      <c r="T42" s="883">
        <f t="shared" si="4"/>
        <v>0.75623531383588605</v>
      </c>
      <c r="U42" s="883">
        <f t="shared" si="4"/>
        <v>0.7306449346432593</v>
      </c>
      <c r="V42" s="883">
        <f t="shared" si="4"/>
        <v>0.70595375746074462</v>
      </c>
      <c r="W42" s="883">
        <f t="shared" si="4"/>
        <v>0.68209698588586753</v>
      </c>
      <c r="X42" s="883">
        <f t="shared" si="4"/>
        <v>0.65901538655347358</v>
      </c>
      <c r="Y42" s="883">
        <f t="shared" si="4"/>
        <v>0.63671484950219981</v>
      </c>
      <c r="Z42" s="883">
        <f t="shared" si="4"/>
        <v>0.61519791505376897</v>
      </c>
      <c r="AA42" s="883">
        <f t="shared" si="4"/>
        <v>0.59440811688686201</v>
      </c>
      <c r="AB42" s="883">
        <f t="shared" si="4"/>
        <v>0.5742938365457948</v>
      </c>
      <c r="AC42" s="884">
        <f t="shared" si="4"/>
        <v>0.5548602068589582</v>
      </c>
      <c r="AE42" s="885">
        <f>AE$32</f>
        <v>0.98932023703720084</v>
      </c>
      <c r="AG42" s="885">
        <f>AG$32</f>
        <v>0.76421894508616051</v>
      </c>
      <c r="AI42" s="885">
        <f>AI$32</f>
        <v>0.7134737587164719</v>
      </c>
    </row>
    <row r="43" spans="3:36" outlineLevel="1" x14ac:dyDescent="0.25">
      <c r="C43" s="836" t="s">
        <v>819</v>
      </c>
      <c r="D43" s="837"/>
      <c r="E43" s="886" t="s">
        <v>556</v>
      </c>
      <c r="F43" s="887"/>
      <c r="G43" s="888">
        <f t="shared" ref="G43:AE43" si="5">G40*G41*G42</f>
        <v>0</v>
      </c>
      <c r="H43" s="888">
        <f t="shared" si="5"/>
        <v>0</v>
      </c>
      <c r="I43" s="888">
        <f t="shared" si="5"/>
        <v>0</v>
      </c>
      <c r="J43" s="888">
        <f t="shared" si="5"/>
        <v>0</v>
      </c>
      <c r="K43" s="888">
        <f t="shared" si="5"/>
        <v>0</v>
      </c>
      <c r="L43" s="888">
        <f t="shared" si="5"/>
        <v>0</v>
      </c>
      <c r="M43" s="888">
        <f t="shared" si="5"/>
        <v>0</v>
      </c>
      <c r="N43" s="888">
        <f t="shared" si="5"/>
        <v>0</v>
      </c>
      <c r="O43" s="888">
        <f t="shared" si="5"/>
        <v>0</v>
      </c>
      <c r="P43" s="888">
        <f>P40*P41*P42</f>
        <v>0</v>
      </c>
      <c r="Q43" s="888">
        <f t="shared" si="5"/>
        <v>0</v>
      </c>
      <c r="R43" s="888">
        <f t="shared" si="5"/>
        <v>0</v>
      </c>
      <c r="S43" s="888">
        <f t="shared" si="5"/>
        <v>0</v>
      </c>
      <c r="T43" s="888">
        <f t="shared" si="5"/>
        <v>0</v>
      </c>
      <c r="U43" s="888">
        <f t="shared" si="5"/>
        <v>0</v>
      </c>
      <c r="V43" s="888">
        <f t="shared" si="5"/>
        <v>0</v>
      </c>
      <c r="W43" s="888">
        <f t="shared" si="5"/>
        <v>0</v>
      </c>
      <c r="X43" s="888">
        <f t="shared" si="5"/>
        <v>0</v>
      </c>
      <c r="Y43" s="888">
        <f t="shared" si="5"/>
        <v>0</v>
      </c>
      <c r="Z43" s="888">
        <f t="shared" si="5"/>
        <v>0</v>
      </c>
      <c r="AA43" s="888">
        <f t="shared" si="5"/>
        <v>0</v>
      </c>
      <c r="AB43" s="888">
        <f t="shared" si="5"/>
        <v>0</v>
      </c>
      <c r="AC43" s="889">
        <f t="shared" si="5"/>
        <v>0</v>
      </c>
      <c r="AE43" s="631">
        <f t="shared" si="5"/>
        <v>0</v>
      </c>
      <c r="AG43" s="631">
        <f>AG40*AG41*AG42</f>
        <v>0</v>
      </c>
      <c r="AI43" s="890">
        <f>AI40*AI41*AI42</f>
        <v>0</v>
      </c>
    </row>
    <row r="44" spans="3:36" outlineLevel="1" x14ac:dyDescent="0.25">
      <c r="Q44" s="103"/>
      <c r="R44" s="103"/>
      <c r="S44" s="103"/>
      <c r="T44" s="103"/>
      <c r="U44" s="103"/>
    </row>
    <row r="45" spans="3:36" outlineLevel="1" x14ac:dyDescent="0.25">
      <c r="C45" s="174" t="s">
        <v>820</v>
      </c>
      <c r="D45" s="174"/>
    </row>
    <row r="46" spans="3:36" outlineLevel="1" x14ac:dyDescent="0.25">
      <c r="C46" s="831" t="s">
        <v>821</v>
      </c>
      <c r="D46" s="832"/>
      <c r="E46" s="468" t="s">
        <v>667</v>
      </c>
      <c r="F46" s="840"/>
      <c r="G46" s="476"/>
      <c r="H46" s="476"/>
      <c r="I46" s="891">
        <f t="shared" ref="I46:AI46" si="6">(I$24=$F$19)*1</f>
        <v>0</v>
      </c>
      <c r="J46" s="891">
        <f t="shared" si="6"/>
        <v>0</v>
      </c>
      <c r="K46" s="891">
        <f t="shared" si="6"/>
        <v>0</v>
      </c>
      <c r="L46" s="891">
        <f t="shared" si="6"/>
        <v>0</v>
      </c>
      <c r="M46" s="891">
        <f t="shared" si="6"/>
        <v>0</v>
      </c>
      <c r="N46" s="891">
        <f t="shared" si="6"/>
        <v>0</v>
      </c>
      <c r="O46" s="891">
        <f t="shared" si="6"/>
        <v>0</v>
      </c>
      <c r="P46" s="891">
        <f t="shared" si="6"/>
        <v>0</v>
      </c>
      <c r="Q46" s="891">
        <f t="shared" si="6"/>
        <v>0</v>
      </c>
      <c r="R46" s="891">
        <f t="shared" si="6"/>
        <v>0</v>
      </c>
      <c r="S46" s="891">
        <f t="shared" si="6"/>
        <v>0</v>
      </c>
      <c r="T46" s="891">
        <f t="shared" si="6"/>
        <v>0</v>
      </c>
      <c r="U46" s="891">
        <f t="shared" si="6"/>
        <v>0</v>
      </c>
      <c r="V46" s="891">
        <f t="shared" si="6"/>
        <v>0</v>
      </c>
      <c r="W46" s="891">
        <f t="shared" si="6"/>
        <v>0</v>
      </c>
      <c r="X46" s="891">
        <f t="shared" si="6"/>
        <v>0</v>
      </c>
      <c r="Y46" s="891">
        <f t="shared" si="6"/>
        <v>0</v>
      </c>
      <c r="Z46" s="891">
        <f t="shared" si="6"/>
        <v>0</v>
      </c>
      <c r="AA46" s="891">
        <f t="shared" si="6"/>
        <v>0</v>
      </c>
      <c r="AB46" s="891">
        <f t="shared" si="6"/>
        <v>0</v>
      </c>
      <c r="AC46" s="892">
        <f t="shared" si="6"/>
        <v>0</v>
      </c>
      <c r="AD46" s="893"/>
      <c r="AE46" s="894">
        <f t="shared" si="6"/>
        <v>1</v>
      </c>
      <c r="AF46" s="893"/>
      <c r="AG46" s="894">
        <f t="shared" si="6"/>
        <v>0</v>
      </c>
      <c r="AH46" s="893"/>
      <c r="AI46" s="894">
        <f t="shared" si="6"/>
        <v>0</v>
      </c>
      <c r="AJ46" s="893"/>
    </row>
    <row r="47" spans="3:36" outlineLevel="1" x14ac:dyDescent="0.25">
      <c r="C47" s="177" t="s">
        <v>822</v>
      </c>
      <c r="D47" s="221"/>
      <c r="E47" s="140" t="str">
        <f>E46</f>
        <v>#</v>
      </c>
      <c r="G47" s="103"/>
      <c r="H47" s="103"/>
      <c r="I47" s="893">
        <f t="shared" ref="I47:AI47" si="7">AND(I$10="Core",I$26=$F$20)*1</f>
        <v>0</v>
      </c>
      <c r="J47" s="893">
        <f t="shared" si="7"/>
        <v>0</v>
      </c>
      <c r="K47" s="893">
        <f t="shared" si="7"/>
        <v>0</v>
      </c>
      <c r="L47" s="893">
        <f t="shared" si="7"/>
        <v>0</v>
      </c>
      <c r="M47" s="893">
        <f t="shared" si="7"/>
        <v>0</v>
      </c>
      <c r="N47" s="893">
        <f t="shared" si="7"/>
        <v>0</v>
      </c>
      <c r="O47" s="893">
        <f t="shared" si="7"/>
        <v>0</v>
      </c>
      <c r="P47" s="893">
        <f t="shared" si="7"/>
        <v>0</v>
      </c>
      <c r="Q47" s="893">
        <f t="shared" si="7"/>
        <v>0</v>
      </c>
      <c r="R47" s="893">
        <f t="shared" si="7"/>
        <v>0</v>
      </c>
      <c r="S47" s="893">
        <f t="shared" si="7"/>
        <v>0</v>
      </c>
      <c r="T47" s="893">
        <f t="shared" si="7"/>
        <v>0</v>
      </c>
      <c r="U47" s="893">
        <f t="shared" si="7"/>
        <v>0</v>
      </c>
      <c r="V47" s="893">
        <f t="shared" si="7"/>
        <v>0</v>
      </c>
      <c r="W47" s="893">
        <f t="shared" si="7"/>
        <v>0</v>
      </c>
      <c r="X47" s="893">
        <f t="shared" si="7"/>
        <v>0</v>
      </c>
      <c r="Y47" s="893">
        <f t="shared" si="7"/>
        <v>0</v>
      </c>
      <c r="Z47" s="893">
        <f t="shared" si="7"/>
        <v>0</v>
      </c>
      <c r="AA47" s="893">
        <f t="shared" si="7"/>
        <v>0</v>
      </c>
      <c r="AB47" s="893">
        <f t="shared" si="7"/>
        <v>0</v>
      </c>
      <c r="AC47" s="895">
        <f t="shared" si="7"/>
        <v>0</v>
      </c>
      <c r="AD47" s="893"/>
      <c r="AE47" s="896">
        <f t="shared" si="7"/>
        <v>0</v>
      </c>
      <c r="AF47" s="893"/>
      <c r="AG47" s="896">
        <f t="shared" si="7"/>
        <v>1</v>
      </c>
      <c r="AH47" s="893"/>
      <c r="AI47" s="896">
        <f t="shared" si="7"/>
        <v>0</v>
      </c>
      <c r="AJ47" s="893"/>
    </row>
    <row r="48" spans="3:36" outlineLevel="1" x14ac:dyDescent="0.25">
      <c r="C48" s="177" t="s">
        <v>823</v>
      </c>
      <c r="D48" s="221"/>
      <c r="E48" s="140" t="str">
        <f>E47</f>
        <v>#</v>
      </c>
      <c r="G48" s="103"/>
      <c r="H48" s="103"/>
      <c r="I48" s="893">
        <f t="shared" ref="I48:AC48" si="8">AND(NOT(H$26=""),I$24&gt;$F$19,I$26&lt;$F$20)*1</f>
        <v>0</v>
      </c>
      <c r="J48" s="893">
        <f t="shared" si="8"/>
        <v>0</v>
      </c>
      <c r="K48" s="893">
        <f t="shared" si="8"/>
        <v>0</v>
      </c>
      <c r="L48" s="893">
        <f t="shared" si="8"/>
        <v>0</v>
      </c>
      <c r="M48" s="893">
        <f t="shared" si="8"/>
        <v>1</v>
      </c>
      <c r="N48" s="893">
        <f t="shared" si="8"/>
        <v>1</v>
      </c>
      <c r="O48" s="893">
        <f t="shared" si="8"/>
        <v>1</v>
      </c>
      <c r="P48" s="893">
        <f t="shared" si="8"/>
        <v>1</v>
      </c>
      <c r="Q48" s="893">
        <f t="shared" si="8"/>
        <v>1</v>
      </c>
      <c r="R48" s="893">
        <f t="shared" si="8"/>
        <v>1</v>
      </c>
      <c r="S48" s="893">
        <f t="shared" si="8"/>
        <v>1</v>
      </c>
      <c r="T48" s="893">
        <f t="shared" si="8"/>
        <v>0</v>
      </c>
      <c r="U48" s="893">
        <f t="shared" si="8"/>
        <v>0</v>
      </c>
      <c r="V48" s="893">
        <f t="shared" si="8"/>
        <v>0</v>
      </c>
      <c r="W48" s="893">
        <f t="shared" si="8"/>
        <v>0</v>
      </c>
      <c r="X48" s="893">
        <f t="shared" si="8"/>
        <v>0</v>
      </c>
      <c r="Y48" s="893">
        <f t="shared" si="8"/>
        <v>0</v>
      </c>
      <c r="Z48" s="893">
        <f t="shared" si="8"/>
        <v>0</v>
      </c>
      <c r="AA48" s="893">
        <f t="shared" si="8"/>
        <v>0</v>
      </c>
      <c r="AB48" s="893">
        <f t="shared" si="8"/>
        <v>0</v>
      </c>
      <c r="AC48" s="895">
        <f t="shared" si="8"/>
        <v>0</v>
      </c>
      <c r="AD48" s="893"/>
      <c r="AE48" s="896">
        <f>AND(NOT(AD$26=""),AE$24&gt;$F$19,AE$26&lt;$F$20)*1</f>
        <v>0</v>
      </c>
      <c r="AF48" s="893"/>
      <c r="AG48" s="896">
        <f>AND(NOT(AF$26=""),AG$24&gt;$F$19,AG$26&lt;$F$20)*1</f>
        <v>0</v>
      </c>
      <c r="AH48" s="893"/>
      <c r="AI48" s="896">
        <f>AND(NOT(AH$26=""),AI$24&gt;$F$19,AI$26&lt;$F$20)*1</f>
        <v>0</v>
      </c>
      <c r="AJ48" s="893"/>
    </row>
    <row r="49" spans="3:36" outlineLevel="1" x14ac:dyDescent="0.25">
      <c r="C49" s="897" t="s">
        <v>824</v>
      </c>
      <c r="D49" s="898"/>
      <c r="E49" s="838" t="str">
        <f>E48</f>
        <v>#</v>
      </c>
      <c r="F49" s="899"/>
      <c r="G49" s="888"/>
      <c r="H49" s="888"/>
      <c r="I49" s="900">
        <f t="shared" ref="I49:AE49" si="9">SUM(I46:I48)</f>
        <v>0</v>
      </c>
      <c r="J49" s="900">
        <f t="shared" si="9"/>
        <v>0</v>
      </c>
      <c r="K49" s="900">
        <f t="shared" si="9"/>
        <v>0</v>
      </c>
      <c r="L49" s="900">
        <f t="shared" si="9"/>
        <v>0</v>
      </c>
      <c r="M49" s="900">
        <f t="shared" si="9"/>
        <v>1</v>
      </c>
      <c r="N49" s="900">
        <f t="shared" si="9"/>
        <v>1</v>
      </c>
      <c r="O49" s="900">
        <f t="shared" si="9"/>
        <v>1</v>
      </c>
      <c r="P49" s="900">
        <f t="shared" si="9"/>
        <v>1</v>
      </c>
      <c r="Q49" s="900">
        <f t="shared" si="9"/>
        <v>1</v>
      </c>
      <c r="R49" s="900">
        <f t="shared" si="9"/>
        <v>1</v>
      </c>
      <c r="S49" s="900">
        <f t="shared" si="9"/>
        <v>1</v>
      </c>
      <c r="T49" s="900">
        <f t="shared" si="9"/>
        <v>0</v>
      </c>
      <c r="U49" s="900">
        <f t="shared" si="9"/>
        <v>0</v>
      </c>
      <c r="V49" s="900">
        <f t="shared" si="9"/>
        <v>0</v>
      </c>
      <c r="W49" s="900">
        <f t="shared" si="9"/>
        <v>0</v>
      </c>
      <c r="X49" s="900">
        <f t="shared" si="9"/>
        <v>0</v>
      </c>
      <c r="Y49" s="900">
        <f t="shared" si="9"/>
        <v>0</v>
      </c>
      <c r="Z49" s="900">
        <f t="shared" si="9"/>
        <v>0</v>
      </c>
      <c r="AA49" s="900">
        <f t="shared" si="9"/>
        <v>0</v>
      </c>
      <c r="AB49" s="900">
        <f t="shared" si="9"/>
        <v>0</v>
      </c>
      <c r="AC49" s="901">
        <f t="shared" si="9"/>
        <v>0</v>
      </c>
      <c r="AD49" s="893"/>
      <c r="AE49" s="902">
        <f t="shared" si="9"/>
        <v>1</v>
      </c>
      <c r="AF49" s="893"/>
      <c r="AG49" s="902">
        <f>SUM(AG46:AG48)</f>
        <v>1</v>
      </c>
      <c r="AH49" s="893"/>
      <c r="AI49" s="902">
        <f>SUM(AI46:AI48)</f>
        <v>0</v>
      </c>
      <c r="AJ49" s="893"/>
    </row>
    <row r="50" spans="3:36" outlineLevel="1" x14ac:dyDescent="0.25"/>
    <row r="51" spans="3:36" ht="18" outlineLevel="1" thickBot="1" x14ac:dyDescent="0.35">
      <c r="C51" s="903" t="s">
        <v>1352</v>
      </c>
      <c r="D51" s="904"/>
      <c r="E51" s="905"/>
      <c r="F51" s="906">
        <f>0.001*SUMPRODUCT($G$43:$AI$43,$G49:$AI49)</f>
        <v>0</v>
      </c>
      <c r="M51" s="893"/>
    </row>
    <row r="52" spans="3:36" ht="18" outlineLevel="1" thickTop="1" x14ac:dyDescent="0.3">
      <c r="C52" s="907"/>
      <c r="D52" s="907"/>
      <c r="E52" s="908"/>
      <c r="F52" s="909"/>
      <c r="M52" s="893"/>
    </row>
    <row r="53" spans="3:36" outlineLevel="1" x14ac:dyDescent="0.25">
      <c r="C53" s="174" t="s">
        <v>825</v>
      </c>
      <c r="D53" s="174"/>
    </row>
    <row r="54" spans="3:36" outlineLevel="1" x14ac:dyDescent="0.25">
      <c r="C54" s="831" t="s">
        <v>821</v>
      </c>
      <c r="D54" s="832"/>
      <c r="E54" s="468" t="s">
        <v>667</v>
      </c>
      <c r="F54" s="840"/>
      <c r="G54" s="476"/>
      <c r="H54" s="476"/>
      <c r="I54" s="891">
        <f t="shared" ref="I54:AI54" si="10">(I$24=$F$19)*1</f>
        <v>0</v>
      </c>
      <c r="J54" s="891">
        <f t="shared" si="10"/>
        <v>0</v>
      </c>
      <c r="K54" s="891">
        <f t="shared" si="10"/>
        <v>0</v>
      </c>
      <c r="L54" s="891">
        <f t="shared" si="10"/>
        <v>0</v>
      </c>
      <c r="M54" s="891">
        <f t="shared" si="10"/>
        <v>0</v>
      </c>
      <c r="N54" s="891">
        <f t="shared" si="10"/>
        <v>0</v>
      </c>
      <c r="O54" s="891">
        <f t="shared" si="10"/>
        <v>0</v>
      </c>
      <c r="P54" s="891">
        <f t="shared" si="10"/>
        <v>0</v>
      </c>
      <c r="Q54" s="891">
        <f t="shared" si="10"/>
        <v>0</v>
      </c>
      <c r="R54" s="891">
        <f t="shared" si="10"/>
        <v>0</v>
      </c>
      <c r="S54" s="891">
        <f t="shared" si="10"/>
        <v>0</v>
      </c>
      <c r="T54" s="891">
        <f t="shared" si="10"/>
        <v>0</v>
      </c>
      <c r="U54" s="891">
        <f t="shared" si="10"/>
        <v>0</v>
      </c>
      <c r="V54" s="891">
        <f t="shared" si="10"/>
        <v>0</v>
      </c>
      <c r="W54" s="891">
        <f t="shared" si="10"/>
        <v>0</v>
      </c>
      <c r="X54" s="891">
        <f t="shared" si="10"/>
        <v>0</v>
      </c>
      <c r="Y54" s="891">
        <f t="shared" si="10"/>
        <v>0</v>
      </c>
      <c r="Z54" s="891">
        <f t="shared" si="10"/>
        <v>0</v>
      </c>
      <c r="AA54" s="891">
        <f t="shared" si="10"/>
        <v>0</v>
      </c>
      <c r="AB54" s="891">
        <f t="shared" si="10"/>
        <v>0</v>
      </c>
      <c r="AC54" s="892">
        <f t="shared" si="10"/>
        <v>0</v>
      </c>
      <c r="AD54" s="893"/>
      <c r="AE54" s="894">
        <f t="shared" si="10"/>
        <v>1</v>
      </c>
      <c r="AF54" s="893"/>
      <c r="AG54" s="894">
        <f t="shared" si="10"/>
        <v>0</v>
      </c>
      <c r="AH54" s="893"/>
      <c r="AI54" s="894">
        <f t="shared" si="10"/>
        <v>0</v>
      </c>
      <c r="AJ54" s="893"/>
    </row>
    <row r="55" spans="3:36" outlineLevel="1" x14ac:dyDescent="0.25">
      <c r="C55" s="177" t="s">
        <v>822</v>
      </c>
      <c r="D55" s="221"/>
      <c r="E55" s="140" t="str">
        <f>E54</f>
        <v>#</v>
      </c>
      <c r="G55" s="103"/>
      <c r="H55" s="103"/>
      <c r="I55" s="893">
        <f t="shared" ref="I55:AC55" si="11">IF(AND($F$21=I26,I$10="Option"),1,0)</f>
        <v>0</v>
      </c>
      <c r="J55" s="893">
        <f t="shared" si="11"/>
        <v>0</v>
      </c>
      <c r="K55" s="893">
        <f t="shared" si="11"/>
        <v>0</v>
      </c>
      <c r="L55" s="893">
        <f t="shared" si="11"/>
        <v>0</v>
      </c>
      <c r="M55" s="893">
        <f t="shared" si="11"/>
        <v>0</v>
      </c>
      <c r="N55" s="893">
        <f t="shared" si="11"/>
        <v>0</v>
      </c>
      <c r="O55" s="893">
        <f t="shared" si="11"/>
        <v>0</v>
      </c>
      <c r="P55" s="893">
        <f t="shared" si="11"/>
        <v>0</v>
      </c>
      <c r="Q55" s="893">
        <f t="shared" si="11"/>
        <v>0</v>
      </c>
      <c r="R55" s="893">
        <f t="shared" si="11"/>
        <v>0</v>
      </c>
      <c r="S55" s="893">
        <f t="shared" si="11"/>
        <v>0</v>
      </c>
      <c r="T55" s="893">
        <f t="shared" si="11"/>
        <v>0</v>
      </c>
      <c r="U55" s="893">
        <f t="shared" si="11"/>
        <v>0</v>
      </c>
      <c r="V55" s="893">
        <f t="shared" si="11"/>
        <v>0</v>
      </c>
      <c r="W55" s="893">
        <f t="shared" si="11"/>
        <v>0</v>
      </c>
      <c r="X55" s="893">
        <f t="shared" si="11"/>
        <v>0</v>
      </c>
      <c r="Y55" s="893">
        <f t="shared" si="11"/>
        <v>0</v>
      </c>
      <c r="Z55" s="893">
        <f t="shared" si="11"/>
        <v>0</v>
      </c>
      <c r="AA55" s="893">
        <f t="shared" si="11"/>
        <v>0</v>
      </c>
      <c r="AB55" s="893">
        <f t="shared" si="11"/>
        <v>0</v>
      </c>
      <c r="AC55" s="895">
        <f t="shared" si="11"/>
        <v>0</v>
      </c>
      <c r="AD55" s="893"/>
      <c r="AE55" s="896">
        <f>IF(AND($F$21=AE26,AE$10="Option"),1,0)</f>
        <v>0</v>
      </c>
      <c r="AF55" s="893"/>
      <c r="AG55" s="896">
        <f>IF(AND($F$21=AG26,AG$10="Option"),1,0)</f>
        <v>0</v>
      </c>
      <c r="AH55" s="893"/>
      <c r="AI55" s="896">
        <f>IF(AND($F$21=AI26,AI$10="Option"),1,0)</f>
        <v>1</v>
      </c>
      <c r="AJ55" s="893"/>
    </row>
    <row r="56" spans="3:36" outlineLevel="1" x14ac:dyDescent="0.25">
      <c r="C56" s="177" t="s">
        <v>823</v>
      </c>
      <c r="D56" s="221"/>
      <c r="E56" s="140" t="str">
        <f>E55</f>
        <v>#</v>
      </c>
      <c r="G56" s="103"/>
      <c r="H56" s="103"/>
      <c r="I56" s="893">
        <f t="shared" ref="I56:AC56" si="12">AND(NOT(H$26=""),I$24&gt;$F$19,I$26&lt;$F$21)*1</f>
        <v>0</v>
      </c>
      <c r="J56" s="893">
        <f t="shared" si="12"/>
        <v>0</v>
      </c>
      <c r="K56" s="893">
        <f t="shared" si="12"/>
        <v>0</v>
      </c>
      <c r="L56" s="893">
        <f t="shared" si="12"/>
        <v>0</v>
      </c>
      <c r="M56" s="893">
        <f t="shared" si="12"/>
        <v>1</v>
      </c>
      <c r="N56" s="893">
        <f t="shared" si="12"/>
        <v>1</v>
      </c>
      <c r="O56" s="893">
        <f t="shared" si="12"/>
        <v>1</v>
      </c>
      <c r="P56" s="893">
        <f t="shared" si="12"/>
        <v>1</v>
      </c>
      <c r="Q56" s="893">
        <f t="shared" si="12"/>
        <v>1</v>
      </c>
      <c r="R56" s="893">
        <f t="shared" si="12"/>
        <v>1</v>
      </c>
      <c r="S56" s="893">
        <f t="shared" si="12"/>
        <v>1</v>
      </c>
      <c r="T56" s="893">
        <f t="shared" si="12"/>
        <v>1</v>
      </c>
      <c r="U56" s="893">
        <f t="shared" si="12"/>
        <v>1</v>
      </c>
      <c r="V56" s="893">
        <f t="shared" si="12"/>
        <v>0</v>
      </c>
      <c r="W56" s="893">
        <f t="shared" si="12"/>
        <v>0</v>
      </c>
      <c r="X56" s="893">
        <f t="shared" si="12"/>
        <v>0</v>
      </c>
      <c r="Y56" s="893">
        <f t="shared" si="12"/>
        <v>0</v>
      </c>
      <c r="Z56" s="893">
        <f t="shared" si="12"/>
        <v>0</v>
      </c>
      <c r="AA56" s="893">
        <f t="shared" si="12"/>
        <v>0</v>
      </c>
      <c r="AB56" s="893">
        <f t="shared" si="12"/>
        <v>0</v>
      </c>
      <c r="AC56" s="895">
        <f t="shared" si="12"/>
        <v>0</v>
      </c>
      <c r="AD56" s="893"/>
      <c r="AE56" s="896">
        <f>AND(NOT(AD$26=""),AE$24&gt;$F$19,AE$26&lt;$F$21)*1</f>
        <v>0</v>
      </c>
      <c r="AF56" s="893"/>
      <c r="AG56" s="896">
        <f>AND(NOT(AF$26=""),AG$24&gt;$F$19,AG$26&lt;$F$21)*1</f>
        <v>0</v>
      </c>
      <c r="AH56" s="893"/>
      <c r="AI56" s="896">
        <f>AND(NOT(AH$26=""),AI$24&gt;$F$19,AI$26&lt;$F$21)*1</f>
        <v>0</v>
      </c>
      <c r="AJ56" s="893"/>
    </row>
    <row r="57" spans="3:36" outlineLevel="1" x14ac:dyDescent="0.25">
      <c r="C57" s="897" t="s">
        <v>826</v>
      </c>
      <c r="D57" s="898"/>
      <c r="E57" s="838" t="str">
        <f>E56</f>
        <v>#</v>
      </c>
      <c r="F57" s="899"/>
      <c r="G57" s="888"/>
      <c r="H57" s="910"/>
      <c r="I57" s="900">
        <f t="shared" ref="I57:AB57" si="13">SUM(I54:I56)</f>
        <v>0</v>
      </c>
      <c r="J57" s="900">
        <f t="shared" si="13"/>
        <v>0</v>
      </c>
      <c r="K57" s="900">
        <f t="shared" si="13"/>
        <v>0</v>
      </c>
      <c r="L57" s="900">
        <f t="shared" si="13"/>
        <v>0</v>
      </c>
      <c r="M57" s="900">
        <f t="shared" si="13"/>
        <v>1</v>
      </c>
      <c r="N57" s="900">
        <f t="shared" si="13"/>
        <v>1</v>
      </c>
      <c r="O57" s="900">
        <f t="shared" si="13"/>
        <v>1</v>
      </c>
      <c r="P57" s="900">
        <f t="shared" si="13"/>
        <v>1</v>
      </c>
      <c r="Q57" s="900">
        <f t="shared" si="13"/>
        <v>1</v>
      </c>
      <c r="R57" s="900">
        <f t="shared" si="13"/>
        <v>1</v>
      </c>
      <c r="S57" s="900">
        <f t="shared" si="13"/>
        <v>1</v>
      </c>
      <c r="T57" s="900">
        <f t="shared" si="13"/>
        <v>1</v>
      </c>
      <c r="U57" s="900">
        <f t="shared" si="13"/>
        <v>1</v>
      </c>
      <c r="V57" s="900">
        <f t="shared" si="13"/>
        <v>0</v>
      </c>
      <c r="W57" s="900">
        <f t="shared" si="13"/>
        <v>0</v>
      </c>
      <c r="X57" s="900">
        <f t="shared" si="13"/>
        <v>0</v>
      </c>
      <c r="Y57" s="900">
        <f t="shared" si="13"/>
        <v>0</v>
      </c>
      <c r="Z57" s="900">
        <f t="shared" si="13"/>
        <v>0</v>
      </c>
      <c r="AA57" s="900">
        <f t="shared" si="13"/>
        <v>0</v>
      </c>
      <c r="AB57" s="900">
        <f t="shared" si="13"/>
        <v>0</v>
      </c>
      <c r="AC57" s="901">
        <f>SUM(AC54:AC56)</f>
        <v>0</v>
      </c>
      <c r="AD57" s="893"/>
      <c r="AE57" s="902">
        <f>SUM(AE54:AE56)</f>
        <v>1</v>
      </c>
      <c r="AF57" s="893"/>
      <c r="AG57" s="902">
        <f>SUM(AG54:AG56)</f>
        <v>0</v>
      </c>
      <c r="AH57" s="893"/>
      <c r="AI57" s="902">
        <f>SUM(AI54:AI56)</f>
        <v>1</v>
      </c>
      <c r="AJ57" s="893"/>
    </row>
    <row r="58" spans="3:36" outlineLevel="1" x14ac:dyDescent="0.25"/>
    <row r="59" spans="3:36" ht="18" outlineLevel="1" thickBot="1" x14ac:dyDescent="0.35">
      <c r="C59" s="903" t="s">
        <v>1353</v>
      </c>
      <c r="D59" s="904"/>
      <c r="E59" s="905"/>
      <c r="F59" s="906">
        <f>0.001*SUMPRODUCT($G$43:$AI$43,$G$57:$AI$57)</f>
        <v>0</v>
      </c>
    </row>
    <row r="60" spans="3:36" ht="18" outlineLevel="1" thickTop="1" x14ac:dyDescent="0.3">
      <c r="C60" s="907"/>
      <c r="D60" s="907"/>
      <c r="E60" s="908"/>
      <c r="F60" s="909"/>
    </row>
    <row r="61" spans="3:36" ht="17.399999999999999" outlineLevel="1" x14ac:dyDescent="0.3">
      <c r="C61" s="174" t="s">
        <v>827</v>
      </c>
      <c r="D61" s="907"/>
      <c r="E61" s="908"/>
      <c r="F61" s="909"/>
    </row>
    <row r="62" spans="3:36" outlineLevel="1" x14ac:dyDescent="0.25">
      <c r="C62" s="831" t="s">
        <v>828</v>
      </c>
      <c r="D62" s="832"/>
      <c r="E62" s="468" t="s">
        <v>99</v>
      </c>
      <c r="F62" s="911">
        <v>0.5</v>
      </c>
    </row>
    <row r="63" spans="3:36" outlineLevel="1" x14ac:dyDescent="0.25">
      <c r="C63" s="139" t="str">
        <f xml:space="preserve"> C51</f>
        <v>NPV of Evaluated Payments: Base End Date</v>
      </c>
      <c r="D63" s="102"/>
      <c r="E63" s="140"/>
      <c r="F63" s="912">
        <f xml:space="preserve"> F51</f>
        <v>0</v>
      </c>
    </row>
    <row r="64" spans="3:36" outlineLevel="1" x14ac:dyDescent="0.25">
      <c r="C64" s="139" t="str">
        <f xml:space="preserve"> C59</f>
        <v>NPV of Evaluated Payments: Extension End Date</v>
      </c>
      <c r="D64" s="102"/>
      <c r="E64" s="140"/>
      <c r="F64" s="912">
        <f xml:space="preserve"> F59</f>
        <v>0</v>
      </c>
    </row>
    <row r="65" spans="2:36" outlineLevel="1" x14ac:dyDescent="0.25">
      <c r="C65" s="836" t="s">
        <v>1354</v>
      </c>
      <c r="D65" s="837"/>
      <c r="E65" s="838"/>
      <c r="F65" s="913">
        <f xml:space="preserve"> ( F64 - F63 ) * F62</f>
        <v>0</v>
      </c>
    </row>
    <row r="66" spans="2:36" outlineLevel="1" x14ac:dyDescent="0.25"/>
    <row r="67" spans="2:36" ht="18" outlineLevel="1" thickBot="1" x14ac:dyDescent="0.35">
      <c r="C67" s="903" t="s">
        <v>1355</v>
      </c>
      <c r="D67" s="904"/>
      <c r="E67" s="905"/>
      <c r="F67" s="906">
        <f xml:space="preserve"> ROUND(F63 + F65,2)</f>
        <v>0</v>
      </c>
    </row>
    <row r="68" spans="2:36" ht="13.8" outlineLevel="1" thickTop="1" x14ac:dyDescent="0.25">
      <c r="C68" s="914"/>
    </row>
    <row r="69" spans="2:36" x14ac:dyDescent="0.25">
      <c r="C69" s="71"/>
    </row>
    <row r="70" spans="2:36" ht="14.4" x14ac:dyDescent="0.25">
      <c r="B70" s="472"/>
      <c r="C70" s="472" t="s">
        <v>829</v>
      </c>
      <c r="D70" s="472"/>
      <c r="E70" s="472"/>
      <c r="F70" s="472"/>
      <c r="G70" s="472"/>
      <c r="H70" s="472"/>
      <c r="I70" s="472"/>
      <c r="J70" s="472"/>
      <c r="K70" s="472"/>
      <c r="L70" s="472"/>
      <c r="M70" s="472"/>
      <c r="N70" s="472"/>
      <c r="O70" s="472"/>
      <c r="P70" s="472"/>
      <c r="Q70" s="472"/>
      <c r="R70" s="472"/>
      <c r="S70" s="472"/>
      <c r="T70" s="472"/>
      <c r="U70" s="472"/>
      <c r="V70" s="472"/>
      <c r="W70" s="472"/>
      <c r="X70" s="472"/>
      <c r="Y70" s="472"/>
      <c r="Z70" s="472"/>
      <c r="AA70" s="472"/>
      <c r="AB70" s="472"/>
      <c r="AC70" s="472"/>
      <c r="AE70" s="472"/>
      <c r="AG70" s="472"/>
      <c r="AI70" s="472"/>
    </row>
    <row r="71" spans="2:36" s="182" customFormat="1" ht="11.4" x14ac:dyDescent="0.2"/>
    <row r="72" spans="2:36" s="182" customFormat="1" x14ac:dyDescent="0.25">
      <c r="C72" s="915" t="s">
        <v>830</v>
      </c>
      <c r="D72" s="916"/>
      <c r="E72" s="916"/>
      <c r="F72" s="917" t="s">
        <v>551</v>
      </c>
      <c r="G72" s="918" t="s">
        <v>831</v>
      </c>
    </row>
    <row r="73" spans="2:36" s="182" customFormat="1" ht="11.4" x14ac:dyDescent="0.2"/>
    <row r="74" spans="2:36" outlineLevel="1" x14ac:dyDescent="0.25">
      <c r="C74" s="914" t="s">
        <v>832</v>
      </c>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E74" s="71"/>
      <c r="AG74" s="71"/>
      <c r="AI74" s="71"/>
    </row>
    <row r="75" spans="2:36" s="199" customFormat="1" outlineLevel="1" x14ac:dyDescent="0.25">
      <c r="C75" s="919" t="str">
        <f>"Years in Scope of BFPy for " &amp; 'Line Items'!$D$2836 &amp; " Risk Adjusted Scenario"</f>
        <v>Years in Scope of BFPy for Central Risk Adjusted Scenario</v>
      </c>
      <c r="D75" s="920"/>
      <c r="E75" s="497"/>
      <c r="F75" s="921"/>
      <c r="G75" s="520">
        <f>(G24&gt;'FO&amp;C'!$F$168)*1</f>
        <v>0</v>
      </c>
      <c r="H75" s="520">
        <f>(H24&gt;'FO&amp;C'!$F$168)*1</f>
        <v>0</v>
      </c>
      <c r="I75" s="922">
        <f>(I24&gt;'FO&amp;C'!$F$168)*1</f>
        <v>0</v>
      </c>
      <c r="J75" s="922">
        <f>(J24&gt;'FO&amp;C'!$F$168)*1</f>
        <v>0</v>
      </c>
      <c r="K75" s="922">
        <f>(K24&gt;'FO&amp;C'!$F$168)*1</f>
        <v>0</v>
      </c>
      <c r="L75" s="922">
        <f>(L24&gt;'FO&amp;C'!$F$168)*1</f>
        <v>0</v>
      </c>
      <c r="M75" s="922">
        <f>(M24&gt;'FO&amp;C'!$F$168)*1</f>
        <v>0</v>
      </c>
      <c r="N75" s="922">
        <f>(N24&gt;'FO&amp;C'!$F$168)*1</f>
        <v>0</v>
      </c>
      <c r="O75" s="922">
        <f>(O24&gt;'FO&amp;C'!$F$168)*1</f>
        <v>0</v>
      </c>
      <c r="P75" s="922">
        <f>(P24&gt;'FO&amp;C'!$F$168)*1</f>
        <v>0</v>
      </c>
      <c r="Q75" s="922">
        <f>(Q24&gt;'FO&amp;C'!$F$168)*1</f>
        <v>0</v>
      </c>
      <c r="R75" s="922">
        <f>(R24&gt;'FO&amp;C'!$F$168)*1</f>
        <v>0</v>
      </c>
      <c r="S75" s="922">
        <f>(S24&gt;'FO&amp;C'!$F$168)*1</f>
        <v>0</v>
      </c>
      <c r="T75" s="922">
        <f>(T24&gt;'FO&amp;C'!$F$168)*1</f>
        <v>0</v>
      </c>
      <c r="U75" s="922">
        <f>(U24&gt;'FO&amp;C'!$F$168)*1</f>
        <v>1</v>
      </c>
      <c r="V75" s="922">
        <f>(V24&gt;'FO&amp;C'!$F$168)*1</f>
        <v>1</v>
      </c>
      <c r="W75" s="922">
        <f>(W24&gt;'FO&amp;C'!$F$168)*1</f>
        <v>1</v>
      </c>
      <c r="X75" s="922">
        <f>(X24&gt;'FO&amp;C'!$F$168)*1</f>
        <v>1</v>
      </c>
      <c r="Y75" s="922">
        <f>(Y24&gt;'FO&amp;C'!$F$168)*1</f>
        <v>1</v>
      </c>
      <c r="Z75" s="922">
        <f>(Z24&gt;'FO&amp;C'!$F$168)*1</f>
        <v>1</v>
      </c>
      <c r="AA75" s="922">
        <f>(AA24&gt;'FO&amp;C'!$F$168)*1</f>
        <v>1</v>
      </c>
      <c r="AB75" s="922">
        <f>(AB24&gt;'FO&amp;C'!$F$168)*1</f>
        <v>1</v>
      </c>
      <c r="AC75" s="923">
        <f>(AC24&gt;'FO&amp;C'!$F$168)*1</f>
        <v>1</v>
      </c>
      <c r="AD75" s="924"/>
      <c r="AE75" s="925">
        <f>(AE24&gt;'FO&amp;C'!$F$168)*1</f>
        <v>0</v>
      </c>
      <c r="AF75" s="924"/>
      <c r="AG75" s="925">
        <f>(AG24&gt;'FO&amp;C'!$F$168)*1</f>
        <v>0</v>
      </c>
      <c r="AH75" s="924"/>
      <c r="AI75" s="925">
        <f>(AI24&gt;'FO&amp;C'!$F$168)*1</f>
        <v>1</v>
      </c>
      <c r="AJ75" s="924"/>
    </row>
    <row r="76" spans="2:36" s="199" customFormat="1" outlineLevel="1" x14ac:dyDescent="0.25">
      <c r="C76" s="919" t="str">
        <f>"Years in Scope of BFPy for " &amp; 'Line Items'!$D$2837 &amp; " Risk Adjusted Scenario"</f>
        <v>Years in Scope of BFPy for Downside Risk Adjusted Scenario</v>
      </c>
      <c r="D76" s="920"/>
      <c r="E76" s="497"/>
      <c r="F76" s="921"/>
      <c r="G76" s="520">
        <f t="shared" ref="G76:AC76" si="14">(G35&gt;0)*1</f>
        <v>0</v>
      </c>
      <c r="H76" s="520">
        <f t="shared" si="14"/>
        <v>0</v>
      </c>
      <c r="I76" s="922">
        <f t="shared" si="14"/>
        <v>0</v>
      </c>
      <c r="J76" s="922">
        <f t="shared" si="14"/>
        <v>0</v>
      </c>
      <c r="K76" s="922">
        <f t="shared" si="14"/>
        <v>0</v>
      </c>
      <c r="L76" s="922">
        <f t="shared" si="14"/>
        <v>1</v>
      </c>
      <c r="M76" s="922">
        <f t="shared" si="14"/>
        <v>1</v>
      </c>
      <c r="N76" s="922">
        <f t="shared" si="14"/>
        <v>1</v>
      </c>
      <c r="O76" s="922">
        <f t="shared" si="14"/>
        <v>1</v>
      </c>
      <c r="P76" s="922">
        <f t="shared" si="14"/>
        <v>1</v>
      </c>
      <c r="Q76" s="922">
        <f t="shared" si="14"/>
        <v>1</v>
      </c>
      <c r="R76" s="922">
        <f t="shared" si="14"/>
        <v>1</v>
      </c>
      <c r="S76" s="922">
        <f t="shared" si="14"/>
        <v>1</v>
      </c>
      <c r="T76" s="922">
        <f t="shared" si="14"/>
        <v>1</v>
      </c>
      <c r="U76" s="922">
        <f t="shared" si="14"/>
        <v>1</v>
      </c>
      <c r="V76" s="922">
        <f t="shared" si="14"/>
        <v>1</v>
      </c>
      <c r="W76" s="922">
        <f t="shared" si="14"/>
        <v>1</v>
      </c>
      <c r="X76" s="922">
        <f t="shared" si="14"/>
        <v>1</v>
      </c>
      <c r="Y76" s="922">
        <f t="shared" si="14"/>
        <v>1</v>
      </c>
      <c r="Z76" s="922">
        <f t="shared" si="14"/>
        <v>1</v>
      </c>
      <c r="AA76" s="922">
        <f t="shared" si="14"/>
        <v>1</v>
      </c>
      <c r="AB76" s="922">
        <f t="shared" si="14"/>
        <v>1</v>
      </c>
      <c r="AC76" s="923">
        <f t="shared" si="14"/>
        <v>1</v>
      </c>
      <c r="AD76" s="924"/>
      <c r="AE76" s="925">
        <f>(AE35&gt;0)*1</f>
        <v>1</v>
      </c>
      <c r="AF76" s="924"/>
      <c r="AG76" s="925">
        <f>(AG35&gt;0)*1</f>
        <v>1</v>
      </c>
      <c r="AH76" s="924"/>
      <c r="AI76" s="925">
        <f>(AI35&gt;0)*1</f>
        <v>1</v>
      </c>
      <c r="AJ76" s="924"/>
    </row>
    <row r="77" spans="2:36" s="199" customFormat="1" outlineLevel="1" x14ac:dyDescent="0.25">
      <c r="C77" s="919" t="s">
        <v>833</v>
      </c>
      <c r="D77" s="920"/>
      <c r="E77" s="497"/>
      <c r="F77" s="921"/>
      <c r="G77" s="520">
        <f>IF($F$72='Line Items'!$D$2836,NPV!G75,NPV!G76)</f>
        <v>0</v>
      </c>
      <c r="H77" s="520">
        <f>IF($F$72='Line Items'!$D$2836,NPV!H75,NPV!H76)</f>
        <v>0</v>
      </c>
      <c r="I77" s="922">
        <f>IF($F$72='Line Items'!$D$2836,NPV!I75,NPV!I76)</f>
        <v>0</v>
      </c>
      <c r="J77" s="922">
        <f>IF($F$72='Line Items'!$D$2836,NPV!J75,NPV!J76)</f>
        <v>0</v>
      </c>
      <c r="K77" s="922">
        <f>IF($F$72='Line Items'!$D$2836,NPV!K75,NPV!K76)</f>
        <v>0</v>
      </c>
      <c r="L77" s="922">
        <f>IF($F$72='Line Items'!$D$2836,NPV!L75,NPV!L76)</f>
        <v>0</v>
      </c>
      <c r="M77" s="922">
        <f>IF($F$72='Line Items'!$D$2836,NPV!M75,NPV!M76)</f>
        <v>0</v>
      </c>
      <c r="N77" s="922">
        <f>IF($F$72='Line Items'!$D$2836,NPV!N75,NPV!N76)</f>
        <v>0</v>
      </c>
      <c r="O77" s="922">
        <f>IF($F$72='Line Items'!$D$2836,NPV!O75,NPV!O76)</f>
        <v>0</v>
      </c>
      <c r="P77" s="922">
        <f>IF($F$72='Line Items'!$D$2836,NPV!P75,NPV!P76)</f>
        <v>0</v>
      </c>
      <c r="Q77" s="922">
        <f>IF($F$72='Line Items'!$D$2836,NPV!Q75,NPV!Q76)</f>
        <v>0</v>
      </c>
      <c r="R77" s="922">
        <f>IF($F$72='Line Items'!$D$2836,NPV!R75,NPV!R76)</f>
        <v>0</v>
      </c>
      <c r="S77" s="922">
        <f>IF($F$72='Line Items'!$D$2836,NPV!S75,NPV!S76)</f>
        <v>0</v>
      </c>
      <c r="T77" s="922">
        <f>IF($F$72='Line Items'!$D$2836,NPV!T75,NPV!T76)</f>
        <v>0</v>
      </c>
      <c r="U77" s="922">
        <f>IF($F$72='Line Items'!$D$2836,NPV!U75,NPV!U76)</f>
        <v>1</v>
      </c>
      <c r="V77" s="922">
        <f>IF($F$72='Line Items'!$D$2836,NPV!V75,NPV!V76)</f>
        <v>1</v>
      </c>
      <c r="W77" s="922">
        <f>IF($F$72='Line Items'!$D$2836,NPV!W75,NPV!W76)</f>
        <v>1</v>
      </c>
      <c r="X77" s="922">
        <f>IF($F$72='Line Items'!$D$2836,NPV!X75,NPV!X76)</f>
        <v>1</v>
      </c>
      <c r="Y77" s="922">
        <f>IF($F$72='Line Items'!$D$2836,NPV!Y75,NPV!Y76)</f>
        <v>1</v>
      </c>
      <c r="Z77" s="922">
        <f>IF($F$72='Line Items'!$D$2836,NPV!Z75,NPV!Z76)</f>
        <v>1</v>
      </c>
      <c r="AA77" s="922">
        <f>IF($F$72='Line Items'!$D$2836,NPV!AA75,NPV!AA76)</f>
        <v>1</v>
      </c>
      <c r="AB77" s="922">
        <f>IF($F$72='Line Items'!$D$2836,NPV!AB75,NPV!AB76)</f>
        <v>1</v>
      </c>
      <c r="AC77" s="923">
        <f>IF($F$72='Line Items'!$D$2836,NPV!AC75,NPV!AC76)</f>
        <v>1</v>
      </c>
      <c r="AD77" s="924"/>
      <c r="AE77" s="925">
        <f>IF($F$72='Line Items'!$D$2836,NPV!AE75,NPV!AE76)</f>
        <v>0</v>
      </c>
      <c r="AF77" s="924"/>
      <c r="AG77" s="925">
        <f>IF($F$72='Line Items'!$D$2836,NPV!AG75,NPV!AG76)</f>
        <v>0</v>
      </c>
      <c r="AH77" s="924"/>
      <c r="AI77" s="925">
        <f>IF($F$72='Line Items'!$D$2836,NPV!AI75,NPV!AI76)</f>
        <v>1</v>
      </c>
      <c r="AJ77" s="924"/>
    </row>
    <row r="78" spans="2:36" outlineLevel="1" x14ac:dyDescent="0.25">
      <c r="C78" s="345" t="str">
        <f>Funding!D20</f>
        <v>Baseline Franchise Payments BFPy</v>
      </c>
      <c r="D78" s="467"/>
      <c r="E78" s="475" t="str">
        <f>Funding!F20</f>
        <v>£000</v>
      </c>
      <c r="F78" s="881" t="str">
        <f>RN_Switch</f>
        <v>Nominal</v>
      </c>
      <c r="G78" s="613">
        <f>Funding!G20*G77</f>
        <v>0</v>
      </c>
      <c r="H78" s="613">
        <f>Funding!H20*H77</f>
        <v>0</v>
      </c>
      <c r="I78" s="613">
        <f>Funding!I20*I77</f>
        <v>0</v>
      </c>
      <c r="J78" s="613">
        <f>Funding!J20*J77</f>
        <v>0</v>
      </c>
      <c r="K78" s="613">
        <f>Funding!K20*K77</f>
        <v>0</v>
      </c>
      <c r="L78" s="613">
        <f>Funding!L20*L77</f>
        <v>0</v>
      </c>
      <c r="M78" s="613">
        <f>Funding!M20*M77</f>
        <v>0</v>
      </c>
      <c r="N78" s="613">
        <f>Funding!N20*N77</f>
        <v>0</v>
      </c>
      <c r="O78" s="613">
        <f>Funding!O20*O77</f>
        <v>0</v>
      </c>
      <c r="P78" s="613">
        <f>Funding!P20*P77</f>
        <v>0</v>
      </c>
      <c r="Q78" s="613">
        <f>Funding!Q20*Q77</f>
        <v>0</v>
      </c>
      <c r="R78" s="613">
        <f>Funding!R20*R77</f>
        <v>0</v>
      </c>
      <c r="S78" s="613">
        <f>Funding!S20*S77</f>
        <v>0</v>
      </c>
      <c r="T78" s="613">
        <f>Funding!T20*T77</f>
        <v>0</v>
      </c>
      <c r="U78" s="613">
        <f>Funding!U20*U77</f>
        <v>0</v>
      </c>
      <c r="V78" s="613">
        <f>Funding!V20*V77</f>
        <v>0</v>
      </c>
      <c r="W78" s="613">
        <f>Funding!W20*W77</f>
        <v>0</v>
      </c>
      <c r="X78" s="613">
        <f>Funding!X20*X77</f>
        <v>0</v>
      </c>
      <c r="Y78" s="613">
        <f>Funding!Y20*Y77</f>
        <v>0</v>
      </c>
      <c r="Z78" s="613">
        <f>Funding!Z20*Z77</f>
        <v>0</v>
      </c>
      <c r="AA78" s="613">
        <f>Funding!AA20*AA77</f>
        <v>0</v>
      </c>
      <c r="AB78" s="613">
        <f>Funding!AB20*AB77</f>
        <v>0</v>
      </c>
      <c r="AC78" s="531">
        <f>Funding!AC20*AC77</f>
        <v>0</v>
      </c>
      <c r="AE78" s="532">
        <f>Funding!AE20*AE77</f>
        <v>0</v>
      </c>
      <c r="AG78" s="532">
        <f>Funding!AG20*AG77</f>
        <v>0</v>
      </c>
      <c r="AI78" s="532">
        <f>Funding!AI20*AI77</f>
        <v>0</v>
      </c>
    </row>
    <row r="79" spans="2:36" outlineLevel="1" x14ac:dyDescent="0.25">
      <c r="C79" s="576" t="str">
        <f>C41</f>
        <v>Deflation Factor</v>
      </c>
      <c r="D79" s="577"/>
      <c r="E79" s="578" t="str">
        <f>E41</f>
        <v>#</v>
      </c>
      <c r="F79" s="878"/>
      <c r="G79" s="879">
        <f t="shared" ref="G79:AC80" si="15">G41</f>
        <v>0</v>
      </c>
      <c r="H79" s="879">
        <f t="shared" si="15"/>
        <v>0</v>
      </c>
      <c r="I79" s="879">
        <f t="shared" si="15"/>
        <v>1</v>
      </c>
      <c r="J79" s="879">
        <f t="shared" si="15"/>
        <v>1</v>
      </c>
      <c r="K79" s="879">
        <f t="shared" si="15"/>
        <v>1</v>
      </c>
      <c r="L79" s="879">
        <f t="shared" si="15"/>
        <v>1</v>
      </c>
      <c r="M79" s="879">
        <f t="shared" si="15"/>
        <v>0.9716465140875874</v>
      </c>
      <c r="N79" s="879">
        <f t="shared" si="15"/>
        <v>0.94397574338951928</v>
      </c>
      <c r="O79" s="879">
        <f t="shared" si="15"/>
        <v>0.91660931748469721</v>
      </c>
      <c r="P79" s="879">
        <f t="shared" si="15"/>
        <v>0.88898964297001226</v>
      </c>
      <c r="Q79" s="879">
        <f t="shared" si="15"/>
        <v>0.86163194101098217</v>
      </c>
      <c r="R79" s="879">
        <f t="shared" si="15"/>
        <v>0.83510827518130082</v>
      </c>
      <c r="S79" s="879">
        <f t="shared" si="15"/>
        <v>0.80938426862955459</v>
      </c>
      <c r="T79" s="879">
        <f t="shared" si="15"/>
        <v>0.78442888817398926</v>
      </c>
      <c r="U79" s="879">
        <f t="shared" si="15"/>
        <v>0.7602138202111699</v>
      </c>
      <c r="V79" s="879">
        <f t="shared" si="15"/>
        <v>0.7367129965729583</v>
      </c>
      <c r="W79" s="879">
        <f t="shared" si="15"/>
        <v>0.71390448711626242</v>
      </c>
      <c r="X79" s="879">
        <f t="shared" si="15"/>
        <v>0.69183874261964029</v>
      </c>
      <c r="Y79" s="879">
        <f t="shared" si="15"/>
        <v>0.67048746738263987</v>
      </c>
      <c r="Z79" s="879">
        <f t="shared" si="15"/>
        <v>0.64982399494823262</v>
      </c>
      <c r="AA79" s="879">
        <f t="shared" si="15"/>
        <v>0.62982311410274283</v>
      </c>
      <c r="AB79" s="879">
        <f t="shared" si="15"/>
        <v>0.61046092400320295</v>
      </c>
      <c r="AC79" s="880">
        <f t="shared" si="15"/>
        <v>0.59171471229046901</v>
      </c>
      <c r="AE79" s="882">
        <f>AE41</f>
        <v>1</v>
      </c>
      <c r="AG79" s="882">
        <f>AG41</f>
        <v>0.78442888817398926</v>
      </c>
      <c r="AI79" s="882">
        <f>AI41</f>
        <v>0.7367129965729583</v>
      </c>
    </row>
    <row r="80" spans="2:36" outlineLevel="1" x14ac:dyDescent="0.25">
      <c r="C80" s="576" t="str">
        <f>C42</f>
        <v>Discount Factor</v>
      </c>
      <c r="D80" s="577"/>
      <c r="E80" s="578" t="str">
        <f>E42</f>
        <v>#</v>
      </c>
      <c r="F80" s="878"/>
      <c r="G80" s="883">
        <f t="shared" si="15"/>
        <v>0</v>
      </c>
      <c r="H80" s="883">
        <f t="shared" si="15"/>
        <v>0</v>
      </c>
      <c r="I80" s="883">
        <f t="shared" si="15"/>
        <v>1.104054660388309</v>
      </c>
      <c r="J80" s="883">
        <f t="shared" si="15"/>
        <v>1.0667445964348254</v>
      </c>
      <c r="K80" s="883">
        <f t="shared" si="15"/>
        <v>1.0306953766425571</v>
      </c>
      <c r="L80" s="883">
        <f t="shared" si="15"/>
        <v>0.99581749532994979</v>
      </c>
      <c r="M80" s="883">
        <f t="shared" si="15"/>
        <v>0.96211985274977885</v>
      </c>
      <c r="N80" s="883">
        <f t="shared" si="15"/>
        <v>0.92960628750257879</v>
      </c>
      <c r="O80" s="883">
        <f t="shared" si="15"/>
        <v>0.89819147510000896</v>
      </c>
      <c r="P80" s="883">
        <f t="shared" si="15"/>
        <v>0.8677974165115443</v>
      </c>
      <c r="Q80" s="883">
        <f t="shared" si="15"/>
        <v>0.83843186779328971</v>
      </c>
      <c r="R80" s="883">
        <f t="shared" si="15"/>
        <v>0.81009817406384688</v>
      </c>
      <c r="S80" s="883">
        <f t="shared" si="15"/>
        <v>0.78272197996101867</v>
      </c>
      <c r="T80" s="883">
        <f t="shared" si="15"/>
        <v>0.75623531383588605</v>
      </c>
      <c r="U80" s="883">
        <f t="shared" si="15"/>
        <v>0.7306449346432593</v>
      </c>
      <c r="V80" s="883">
        <f t="shared" si="15"/>
        <v>0.70595375746074462</v>
      </c>
      <c r="W80" s="883">
        <f t="shared" si="15"/>
        <v>0.68209698588586753</v>
      </c>
      <c r="X80" s="883">
        <f t="shared" si="15"/>
        <v>0.65901538655347358</v>
      </c>
      <c r="Y80" s="883">
        <f t="shared" si="15"/>
        <v>0.63671484950219981</v>
      </c>
      <c r="Z80" s="883">
        <f t="shared" si="15"/>
        <v>0.61519791505376897</v>
      </c>
      <c r="AA80" s="883">
        <f t="shared" si="15"/>
        <v>0.59440811688686201</v>
      </c>
      <c r="AB80" s="883">
        <f t="shared" si="15"/>
        <v>0.5742938365457948</v>
      </c>
      <c r="AC80" s="884">
        <f t="shared" si="15"/>
        <v>0.5548602068589582</v>
      </c>
      <c r="AE80" s="885">
        <f>AE42</f>
        <v>0.98932023703720084</v>
      </c>
      <c r="AG80" s="885">
        <f>AG42</f>
        <v>0.76421894508616051</v>
      </c>
      <c r="AI80" s="885">
        <f>AI42</f>
        <v>0.7134737587164719</v>
      </c>
    </row>
    <row r="81" spans="3:36" outlineLevel="1" x14ac:dyDescent="0.25">
      <c r="C81" s="836" t="s">
        <v>834</v>
      </c>
      <c r="D81" s="837"/>
      <c r="E81" s="886" t="s">
        <v>556</v>
      </c>
      <c r="F81" s="887"/>
      <c r="G81" s="888">
        <f t="shared" ref="G81:AI81" si="16">G78*G79*G80</f>
        <v>0</v>
      </c>
      <c r="H81" s="888">
        <f t="shared" si="16"/>
        <v>0</v>
      </c>
      <c r="I81" s="888">
        <f t="shared" si="16"/>
        <v>0</v>
      </c>
      <c r="J81" s="888">
        <f t="shared" si="16"/>
        <v>0</v>
      </c>
      <c r="K81" s="888">
        <f t="shared" si="16"/>
        <v>0</v>
      </c>
      <c r="L81" s="888">
        <f t="shared" si="16"/>
        <v>0</v>
      </c>
      <c r="M81" s="888">
        <f t="shared" si="16"/>
        <v>0</v>
      </c>
      <c r="N81" s="888">
        <f t="shared" si="16"/>
        <v>0</v>
      </c>
      <c r="O81" s="888">
        <f t="shared" si="16"/>
        <v>0</v>
      </c>
      <c r="P81" s="888">
        <f t="shared" si="16"/>
        <v>0</v>
      </c>
      <c r="Q81" s="888">
        <f t="shared" si="16"/>
        <v>0</v>
      </c>
      <c r="R81" s="888">
        <f t="shared" si="16"/>
        <v>0</v>
      </c>
      <c r="S81" s="888">
        <f t="shared" si="16"/>
        <v>0</v>
      </c>
      <c r="T81" s="888">
        <f t="shared" si="16"/>
        <v>0</v>
      </c>
      <c r="U81" s="888">
        <f t="shared" si="16"/>
        <v>0</v>
      </c>
      <c r="V81" s="888">
        <f t="shared" si="16"/>
        <v>0</v>
      </c>
      <c r="W81" s="888">
        <f t="shared" si="16"/>
        <v>0</v>
      </c>
      <c r="X81" s="888">
        <f t="shared" si="16"/>
        <v>0</v>
      </c>
      <c r="Y81" s="888">
        <f t="shared" si="16"/>
        <v>0</v>
      </c>
      <c r="Z81" s="888">
        <f t="shared" si="16"/>
        <v>0</v>
      </c>
      <c r="AA81" s="888">
        <f t="shared" si="16"/>
        <v>0</v>
      </c>
      <c r="AB81" s="888">
        <f t="shared" si="16"/>
        <v>0</v>
      </c>
      <c r="AC81" s="889">
        <f t="shared" si="16"/>
        <v>0</v>
      </c>
      <c r="AE81" s="631">
        <f t="shared" si="16"/>
        <v>0</v>
      </c>
      <c r="AG81" s="631">
        <f t="shared" si="16"/>
        <v>0</v>
      </c>
      <c r="AI81" s="631">
        <f t="shared" si="16"/>
        <v>0</v>
      </c>
    </row>
    <row r="82" spans="3:36" outlineLevel="1" x14ac:dyDescent="0.25">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E82" s="71"/>
      <c r="AG82" s="71"/>
      <c r="AI82" s="71"/>
    </row>
    <row r="83" spans="3:36" outlineLevel="1" x14ac:dyDescent="0.25">
      <c r="C83" s="831" t="str">
        <f>'FO&amp;C'!D181</f>
        <v>Bidder Franchise Payments Period</v>
      </c>
      <c r="D83" s="832"/>
      <c r="E83" s="468" t="s">
        <v>99</v>
      </c>
      <c r="F83" s="840"/>
      <c r="G83" s="926">
        <f>'FO&amp;C'!G181*Timeline!G$49</f>
        <v>0</v>
      </c>
      <c r="H83" s="926">
        <f>'FO&amp;C'!H181*Timeline!H$49</f>
        <v>0</v>
      </c>
      <c r="I83" s="926">
        <f>'FO&amp;C'!I181*Timeline!I$49</f>
        <v>0</v>
      </c>
      <c r="J83" s="926">
        <f>'FO&amp;C'!J181*Timeline!J$49</f>
        <v>0</v>
      </c>
      <c r="K83" s="926">
        <f>'FO&amp;C'!K181*Timeline!K$49</f>
        <v>0</v>
      </c>
      <c r="L83" s="926">
        <f>'FO&amp;C'!L181*Timeline!L$49</f>
        <v>0</v>
      </c>
      <c r="M83" s="926">
        <f>'FO&amp;C'!M181*Timeline!M$49</f>
        <v>1</v>
      </c>
      <c r="N83" s="926">
        <f>'FO&amp;C'!N181*Timeline!N$49</f>
        <v>1</v>
      </c>
      <c r="O83" s="926">
        <f>'FO&amp;C'!O181*Timeline!O$49</f>
        <v>1</v>
      </c>
      <c r="P83" s="926">
        <f>'FO&amp;C'!P181*Timeline!P$49</f>
        <v>1</v>
      </c>
      <c r="Q83" s="926">
        <f>'FO&amp;C'!Q181*Timeline!Q$49</f>
        <v>1</v>
      </c>
      <c r="R83" s="926">
        <f>'FO&amp;C'!R181*Timeline!R$49</f>
        <v>1</v>
      </c>
      <c r="S83" s="926">
        <f>'FO&amp;C'!S181*Timeline!S$49</f>
        <v>1</v>
      </c>
      <c r="T83" s="926">
        <f>'FO&amp;C'!T181*Timeline!T$49</f>
        <v>1</v>
      </c>
      <c r="U83" s="926">
        <f>'FO&amp;C'!U181*Timeline!U$49</f>
        <v>1</v>
      </c>
      <c r="V83" s="926">
        <f>'FO&amp;C'!V181*Timeline!V$49</f>
        <v>0</v>
      </c>
      <c r="W83" s="926">
        <f>'FO&amp;C'!W181*Timeline!W$49</f>
        <v>0</v>
      </c>
      <c r="X83" s="926">
        <f>'FO&amp;C'!X181*Timeline!X$49</f>
        <v>0</v>
      </c>
      <c r="Y83" s="926">
        <f>'FO&amp;C'!Y181*Timeline!Y$49</f>
        <v>0</v>
      </c>
      <c r="Z83" s="926">
        <f>'FO&amp;C'!Z181*Timeline!Z$49</f>
        <v>0</v>
      </c>
      <c r="AA83" s="926">
        <f>'FO&amp;C'!AA181*Timeline!AA$49</f>
        <v>0</v>
      </c>
      <c r="AB83" s="926">
        <f>'FO&amp;C'!AB181*Timeline!AB$49</f>
        <v>0</v>
      </c>
      <c r="AC83" s="927">
        <f>'FO&amp;C'!AC181*Timeline!AC$49</f>
        <v>0</v>
      </c>
      <c r="AD83" s="928"/>
      <c r="AE83" s="929">
        <f>'FO&amp;C'!AE181*Timeline!AE$49</f>
        <v>1</v>
      </c>
      <c r="AF83" s="928"/>
      <c r="AG83" s="929">
        <f>'FO&amp;C'!AG181*Timeline!AG$49</f>
        <v>0</v>
      </c>
      <c r="AH83" s="928"/>
      <c r="AI83" s="929">
        <f>'FO&amp;C'!AI181*Timeline!AI$49</f>
        <v>1</v>
      </c>
      <c r="AJ83" s="893"/>
    </row>
    <row r="84" spans="3:36" outlineLevel="1" x14ac:dyDescent="0.25">
      <c r="C84" s="836" t="str">
        <f>'FO&amp;C'!D182</f>
        <v>Baseline Franchise Payments Period</v>
      </c>
      <c r="D84" s="837"/>
      <c r="E84" s="886" t="s">
        <v>99</v>
      </c>
      <c r="F84" s="887"/>
      <c r="G84" s="930">
        <f>'FO&amp;C'!G182*Timeline!G$49</f>
        <v>0</v>
      </c>
      <c r="H84" s="930">
        <f>'FO&amp;C'!H182*Timeline!H$49</f>
        <v>0</v>
      </c>
      <c r="I84" s="930">
        <f>'FO&amp;C'!I182*Timeline!I$49</f>
        <v>0</v>
      </c>
      <c r="J84" s="930">
        <f>'FO&amp;C'!J182*Timeline!J$49</f>
        <v>0</v>
      </c>
      <c r="K84" s="930">
        <f>'FO&amp;C'!K182*Timeline!K$49</f>
        <v>0</v>
      </c>
      <c r="L84" s="930">
        <f>'FO&amp;C'!L182*Timeline!L$49</f>
        <v>0</v>
      </c>
      <c r="M84" s="930">
        <f>'FO&amp;C'!M182*Timeline!M$49</f>
        <v>0</v>
      </c>
      <c r="N84" s="930">
        <f>'FO&amp;C'!N182*Timeline!N$49</f>
        <v>0</v>
      </c>
      <c r="O84" s="930">
        <f>'FO&amp;C'!O182*Timeline!O$49</f>
        <v>0</v>
      </c>
      <c r="P84" s="930">
        <f>'FO&amp;C'!P182*Timeline!P$49</f>
        <v>0</v>
      </c>
      <c r="Q84" s="930">
        <f>'FO&amp;C'!Q182*Timeline!Q$49</f>
        <v>0</v>
      </c>
      <c r="R84" s="930">
        <f>'FO&amp;C'!R182*Timeline!R$49</f>
        <v>0</v>
      </c>
      <c r="S84" s="930">
        <f>'FO&amp;C'!S182*Timeline!S$49</f>
        <v>0</v>
      </c>
      <c r="T84" s="930">
        <f>'FO&amp;C'!T182*Timeline!T$49</f>
        <v>0</v>
      </c>
      <c r="U84" s="930">
        <f>'FO&amp;C'!U182*Timeline!U$49</f>
        <v>0</v>
      </c>
      <c r="V84" s="930">
        <f>'FO&amp;C'!V182*Timeline!V$49</f>
        <v>0</v>
      </c>
      <c r="W84" s="930">
        <f>'FO&amp;C'!W182*Timeline!W$49</f>
        <v>0</v>
      </c>
      <c r="X84" s="930">
        <f>'FO&amp;C'!X182*Timeline!X$49</f>
        <v>0</v>
      </c>
      <c r="Y84" s="930">
        <f>'FO&amp;C'!Y182*Timeline!Y$49</f>
        <v>0</v>
      </c>
      <c r="Z84" s="930">
        <f>'FO&amp;C'!Z182*Timeline!Z$49</f>
        <v>0</v>
      </c>
      <c r="AA84" s="930">
        <f>'FO&amp;C'!AA182*Timeline!AA$49</f>
        <v>0</v>
      </c>
      <c r="AB84" s="930">
        <f>'FO&amp;C'!AB182*Timeline!AB$49</f>
        <v>0</v>
      </c>
      <c r="AC84" s="931">
        <f>'FO&amp;C'!AC182*Timeline!AC$49</f>
        <v>0</v>
      </c>
      <c r="AD84" s="928"/>
      <c r="AE84" s="932">
        <f>'FO&amp;C'!AE182*Timeline!AE$49</f>
        <v>0</v>
      </c>
      <c r="AF84" s="928"/>
      <c r="AG84" s="932">
        <f>'FO&amp;C'!AG182*Timeline!AG$49</f>
        <v>0</v>
      </c>
      <c r="AH84" s="928"/>
      <c r="AI84" s="932">
        <f>'FO&amp;C'!AI182*Timeline!AI$49</f>
        <v>0</v>
      </c>
    </row>
    <row r="85" spans="3:36" outlineLevel="1" x14ac:dyDescent="0.25">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E85" s="71"/>
      <c r="AG85" s="71"/>
      <c r="AI85" s="71"/>
    </row>
    <row r="86" spans="3:36" outlineLevel="1" x14ac:dyDescent="0.25">
      <c r="C86" s="933" t="s">
        <v>835</v>
      </c>
      <c r="D86" s="870"/>
      <c r="E86" s="601" t="s">
        <v>556</v>
      </c>
      <c r="F86" s="620"/>
      <c r="G86" s="621">
        <f>IF(AND('FO&amp;C'!$F$169=TRUE,$F$72='Line Items'!$D$2836),"N/a",(G83*G43)+G84*MAX(G81,G43))</f>
        <v>0</v>
      </c>
      <c r="H86" s="621">
        <f>IF(AND('FO&amp;C'!$F$169=TRUE,$F$72='Line Items'!$D$2836),"N/a",(H83*H43)+H84*MAX(H81,H43))</f>
        <v>0</v>
      </c>
      <c r="I86" s="621">
        <f>IF(AND('FO&amp;C'!$F$169=TRUE,$F$72='Line Items'!$D$2836),"N/a",(I83*I43)+I84*MAX(I81,I43))</f>
        <v>0</v>
      </c>
      <c r="J86" s="621">
        <f>IF(AND('FO&amp;C'!$F$169=TRUE,$F$72='Line Items'!$D$2836),"N/a",(J83*J43)+J84*MAX(J81,J43))</f>
        <v>0</v>
      </c>
      <c r="K86" s="621">
        <f>IF(AND('FO&amp;C'!$F$169=TRUE,$F$72='Line Items'!$D$2836),"N/a",(K83*K43)+K84*MAX(K81,K43))</f>
        <v>0</v>
      </c>
      <c r="L86" s="621">
        <f>IF(AND('FO&amp;C'!$F$169=TRUE,$F$72='Line Items'!$D$2836),"N/a",(L83*L43)+L84*MAX(L81,L43))</f>
        <v>0</v>
      </c>
      <c r="M86" s="621">
        <f>IF(AND('FO&amp;C'!$F$169=TRUE,$F$72='Line Items'!$D$2836),"N/a",(M83*M43)+M84*MAX(M81,M43))</f>
        <v>0</v>
      </c>
      <c r="N86" s="621">
        <f>IF(AND('FO&amp;C'!$F$169=TRUE,$F$72='Line Items'!$D$2836),"N/a",(N83*N43)+N84*MAX(N81,N43))</f>
        <v>0</v>
      </c>
      <c r="O86" s="621">
        <f>IF(AND('FO&amp;C'!$F$169=TRUE,$F$72='Line Items'!$D$2836),"N/a",(O83*O43)+O84*MAX(O81,O43))</f>
        <v>0</v>
      </c>
      <c r="P86" s="621">
        <f>IF(AND('FO&amp;C'!$F$169=TRUE,$F$72='Line Items'!$D$2836),"N/a",(P83*P43)+P84*MAX(P81,P43))</f>
        <v>0</v>
      </c>
      <c r="Q86" s="621">
        <f>IF(AND('FO&amp;C'!$F$169=TRUE,$F$72='Line Items'!$D$2836),"N/a",(Q83*Q43)+Q84*MAX(Q81,Q43))</f>
        <v>0</v>
      </c>
      <c r="R86" s="621">
        <f>IF(AND('FO&amp;C'!$F$169=TRUE,$F$72='Line Items'!$D$2836),"N/a",(R83*R43)+R84*MAX(R81,R43))</f>
        <v>0</v>
      </c>
      <c r="S86" s="621">
        <f>IF(AND('FO&amp;C'!$F$169=TRUE,$F$72='Line Items'!$D$2836),"N/a",(S83*S43)+S84*MAX(S81,S43))</f>
        <v>0</v>
      </c>
      <c r="T86" s="621">
        <f>IF(AND('FO&amp;C'!$F$169=TRUE,$F$72='Line Items'!$D$2836),"N/a",(T83*T43)+T84*MAX(T81,T43))</f>
        <v>0</v>
      </c>
      <c r="U86" s="621">
        <f>IF(AND('FO&amp;C'!$F$169=TRUE,$F$72='Line Items'!$D$2836),"N/a",(U83*U43)+U84*MAX(U81,U43))</f>
        <v>0</v>
      </c>
      <c r="V86" s="621">
        <f>IF(AND('FO&amp;C'!$F$169=TRUE,$F$72='Line Items'!$D$2836),"N/a",(V83*V43)+V84*MAX(V81,V43))</f>
        <v>0</v>
      </c>
      <c r="W86" s="621">
        <f>IF(AND('FO&amp;C'!$F$169=TRUE,$F$72='Line Items'!$D$2836),"N/a",(W83*W43)+W84*MAX(W81,W43))</f>
        <v>0</v>
      </c>
      <c r="X86" s="621">
        <f>IF(AND('FO&amp;C'!$F$169=TRUE,$F$72='Line Items'!$D$2836),"N/a",(X83*X43)+X84*MAX(X81,X43))</f>
        <v>0</v>
      </c>
      <c r="Y86" s="621">
        <f>IF(AND('FO&amp;C'!$F$169=TRUE,$F$72='Line Items'!$D$2836),"N/a",(Y83*Y43)+Y84*MAX(Y81,Y43))</f>
        <v>0</v>
      </c>
      <c r="Z86" s="621">
        <f>IF(AND('FO&amp;C'!$F$169=TRUE,$F$72='Line Items'!$D$2836),"N/a",(Z83*Z43)+Z84*MAX(Z81,Z43))</f>
        <v>0</v>
      </c>
      <c r="AA86" s="621">
        <f>IF(AND('FO&amp;C'!$F$169=TRUE,$F$72='Line Items'!$D$2836),"N/a",(AA83*AA43)+AA84*MAX(AA81,AA43))</f>
        <v>0</v>
      </c>
      <c r="AB86" s="621">
        <f>IF(AND('FO&amp;C'!$F$169=TRUE,$F$72='Line Items'!$D$2836),"N/a",(AB83*AB43)+AB84*MAX(AB81,AB43))</f>
        <v>0</v>
      </c>
      <c r="AC86" s="621">
        <f>IF(AND('FO&amp;C'!$F$169=TRUE,$F$72='Line Items'!$D$2836),"N/a",(AC83*AC43)+AC84*MAX(AC81,AC43))</f>
        <v>0</v>
      </c>
      <c r="AE86" s="621">
        <f>IF(AND('FO&amp;C'!$F$169=TRUE,$F$72='Line Items'!$D$2836),"N/a",(AE83*AE43)+AE84*MAX(AE81,AE43))</f>
        <v>0</v>
      </c>
      <c r="AG86" s="621">
        <f>IF(AND('FO&amp;C'!$F$169=TRUE,$F$72='Line Items'!$D$2836),"N/a",(AG83*AG43)+AG84*MAX(AG81,AG43))</f>
        <v>0</v>
      </c>
      <c r="AI86" s="621">
        <f>IF(AND('FO&amp;C'!$F$169=TRUE,$F$72='Line Items'!$D$2836),"N/a",(AI83*AI43)+AI84*MAX(AI81,AI43))</f>
        <v>0</v>
      </c>
    </row>
    <row r="87" spans="3:36" outlineLevel="1" x14ac:dyDescent="0.25">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E87" s="71"/>
      <c r="AG87" s="71"/>
      <c r="AI87" s="71"/>
    </row>
    <row r="88" spans="3:36" ht="18" outlineLevel="1" thickBot="1" x14ac:dyDescent="0.35">
      <c r="C88" s="903" t="str">
        <f>"NPV of " &amp; F72 &amp;" Risk Adjusted Evaluation Payments : Core End Date"</f>
        <v>NPV of Central Risk Adjusted Evaluation Payments : Core End Date</v>
      </c>
      <c r="D88" s="904"/>
      <c r="E88" s="905"/>
      <c r="F88" s="906">
        <f>IF('FO&amp;C'!$F$169=TRUE,"N/a",0.001*SUMPRODUCT($G$86:$AI$86,$G49:$AI49))</f>
        <v>0</v>
      </c>
      <c r="AE88" s="71"/>
    </row>
    <row r="89" spans="3:36" ht="13.8" outlineLevel="1" thickTop="1" x14ac:dyDescent="0.25">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E89" s="71"/>
      <c r="AG89" s="71"/>
    </row>
    <row r="90" spans="3:36" ht="18" outlineLevel="1" thickBot="1" x14ac:dyDescent="0.35">
      <c r="C90" s="903" t="str">
        <f>"NPV of " &amp; F72 &amp;" Risk Adjusted Evaluation Payments : Extension End Date"</f>
        <v>NPV of Central Risk Adjusted Evaluation Payments : Extension End Date</v>
      </c>
      <c r="D90" s="904"/>
      <c r="E90" s="905"/>
      <c r="F90" s="906">
        <f>IF('FO&amp;C'!$F$169=TRUE,"N/a",(0.001*SUMPRODUCT($G$86:$AI$86,$G57:$AI57)))</f>
        <v>0</v>
      </c>
      <c r="AE90" s="71"/>
    </row>
    <row r="91" spans="3:36" ht="18" outlineLevel="1" thickTop="1" x14ac:dyDescent="0.3">
      <c r="C91" s="907"/>
      <c r="D91" s="907"/>
      <c r="E91" s="908"/>
      <c r="F91" s="1274"/>
      <c r="AE91" s="71"/>
    </row>
    <row r="92" spans="3:36" ht="17.399999999999999" outlineLevel="1" x14ac:dyDescent="0.3">
      <c r="C92" s="174" t="str">
        <f>"Years in Scope: "&amp; F72&amp;" Risk Adjusted NPV 4 (Core + Extension 50% weighted)"</f>
        <v>Years in Scope: Central Risk Adjusted NPV 4 (Core + Extension 50% weighted)</v>
      </c>
      <c r="D92" s="907"/>
      <c r="E92" s="908"/>
      <c r="F92" s="909"/>
      <c r="AE92" s="71"/>
    </row>
    <row r="93" spans="3:36" outlineLevel="1" x14ac:dyDescent="0.25">
      <c r="C93" s="831" t="s">
        <v>828</v>
      </c>
      <c r="D93" s="832"/>
      <c r="E93" s="468" t="s">
        <v>99</v>
      </c>
      <c r="F93" s="911">
        <v>0.5</v>
      </c>
      <c r="AE93" s="71"/>
    </row>
    <row r="94" spans="3:36" outlineLevel="1" x14ac:dyDescent="0.25">
      <c r="C94" s="139" t="str">
        <f>C88</f>
        <v>NPV of Central Risk Adjusted Evaluation Payments : Core End Date</v>
      </c>
      <c r="D94" s="102"/>
      <c r="E94" s="140"/>
      <c r="F94" s="912">
        <f>F88</f>
        <v>0</v>
      </c>
      <c r="AE94" s="71"/>
    </row>
    <row r="95" spans="3:36" outlineLevel="1" x14ac:dyDescent="0.25">
      <c r="C95" s="139" t="str">
        <f xml:space="preserve"> C90</f>
        <v>NPV of Central Risk Adjusted Evaluation Payments : Extension End Date</v>
      </c>
      <c r="D95" s="102"/>
      <c r="E95" s="140"/>
      <c r="F95" s="912">
        <f xml:space="preserve"> F90</f>
        <v>0</v>
      </c>
      <c r="AE95" s="71"/>
    </row>
    <row r="96" spans="3:36" outlineLevel="1" x14ac:dyDescent="0.25">
      <c r="C96" s="836" t="str">
        <f xml:space="preserve"> "NPV of " &amp; F72 &amp; " Risk Adjusted Evaluation Payments: Extension Period Weighted"</f>
        <v>NPV of Central Risk Adjusted Evaluation Payments: Extension Period Weighted</v>
      </c>
      <c r="D96" s="837"/>
      <c r="E96" s="838"/>
      <c r="F96" s="913">
        <f xml:space="preserve"> ( F95 - F94 ) * F93</f>
        <v>0</v>
      </c>
      <c r="AE96" s="71"/>
    </row>
    <row r="97" spans="2:36" outlineLevel="1" x14ac:dyDescent="0.25">
      <c r="AE97" s="71"/>
    </row>
    <row r="98" spans="2:36" ht="18" outlineLevel="1" thickBot="1" x14ac:dyDescent="0.35">
      <c r="C98" s="903" t="str">
        <f>"NPV of " &amp; F72 &amp; " Risk Adjusted Evaluation Payments"</f>
        <v>NPV of Central Risk Adjusted Evaluation Payments</v>
      </c>
      <c r="D98" s="904"/>
      <c r="E98" s="905"/>
      <c r="F98" s="906">
        <f xml:space="preserve"> ROUND(F94 + F96,2)</f>
        <v>0</v>
      </c>
      <c r="AE98" s="71"/>
    </row>
    <row r="99" spans="2:36" ht="18" outlineLevel="1" thickTop="1" x14ac:dyDescent="0.3">
      <c r="C99" s="907"/>
      <c r="D99" s="907"/>
      <c r="E99" s="908"/>
      <c r="F99" s="1274"/>
      <c r="AE99" s="71"/>
    </row>
    <row r="100" spans="2:36" ht="17.399999999999999" outlineLevel="1" x14ac:dyDescent="0.3">
      <c r="C100" s="907"/>
      <c r="D100" s="907"/>
      <c r="E100" s="908"/>
      <c r="F100" s="1274"/>
      <c r="AE100" s="71"/>
    </row>
    <row r="101" spans="2:36" outlineLevel="1" x14ac:dyDescent="0.25">
      <c r="C101" s="204"/>
      <c r="D101" s="204"/>
      <c r="E101" s="934"/>
      <c r="F101" s="935"/>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E101" s="71"/>
      <c r="AG101" s="71"/>
      <c r="AI101" s="71"/>
    </row>
    <row r="102" spans="2:36" outlineLevel="1" x14ac:dyDescent="0.25">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E102" s="71"/>
      <c r="AG102" s="71"/>
      <c r="AI102" s="71"/>
    </row>
    <row r="105" spans="2:36" ht="16.8" x14ac:dyDescent="0.3">
      <c r="B105" s="7" t="s">
        <v>21</v>
      </c>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row>
  </sheetData>
  <mergeCells count="4">
    <mergeCell ref="C9:D9"/>
    <mergeCell ref="E9:E11"/>
    <mergeCell ref="F9:F11"/>
    <mergeCell ref="C10:D11"/>
  </mergeCells>
  <dataValidations disablePrompts="1" count="1">
    <dataValidation type="list" allowBlank="1" showInputMessage="1" showErrorMessage="1" sqref="F72">
      <formula1>Risk_adjusted_scenario</formula1>
    </dataValidation>
  </dataValidations>
  <pageMargins left="0.39370078740157483" right="0.39370078740157483" top="0.39370078740157483" bottom="0.39370078740157483" header="0.31496062992125984" footer="0.31496062992125984"/>
  <pageSetup paperSize="8" scale="48" fitToHeight="9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2:AI210"/>
  <sheetViews>
    <sheetView showGridLines="0" zoomScale="75" zoomScaleNormal="75" zoomScaleSheetLayoutView="70" workbookViewId="0">
      <pane xSplit="6" ySplit="12" topLeftCell="G13" activePane="bottomRight" state="frozen"/>
      <selection pane="topRight"/>
      <selection pane="bottomLeft"/>
      <selection pane="bottomRight"/>
    </sheetView>
  </sheetViews>
  <sheetFormatPr defaultColWidth="0" defaultRowHeight="13.2" outlineLevelRow="1" outlineLevelCol="1" x14ac:dyDescent="0.25"/>
  <cols>
    <col min="1" max="1" width="2.875" style="2" customWidth="1"/>
    <col min="2" max="3" width="4.375" style="2" customWidth="1"/>
    <col min="4" max="4" width="78" style="2" customWidth="1"/>
    <col min="5" max="5" width="11.375" style="2" customWidth="1"/>
    <col min="6" max="6" width="15.125" style="2" customWidth="1"/>
    <col min="7" max="22" width="11.375" style="2" customWidth="1"/>
    <col min="23" max="29" width="11.375" style="2" customWidth="1" outlineLevel="1"/>
    <col min="30" max="30" width="5.375" style="2" customWidth="1"/>
    <col min="31" max="31" width="11.375" style="2" customWidth="1"/>
    <col min="32" max="32" width="5.375" style="2" customWidth="1" outlineLevel="1"/>
    <col min="33" max="33" width="11.375" style="2" customWidth="1" outlineLevel="1"/>
    <col min="34" max="34" width="5.375" style="2" customWidth="1" outlineLevel="1"/>
    <col min="35" max="35" width="11.375" style="2" customWidth="1" outlineLevel="1"/>
    <col min="36" max="16384" width="9" style="2" hidden="1"/>
  </cols>
  <sheetData>
    <row r="2" spans="2:35"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row>
    <row r="3" spans="2:35"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row>
    <row r="4" spans="2:35" x14ac:dyDescent="0.25">
      <c r="B4" s="5" t="str">
        <f>'Template Cover'!B4</f>
        <v>Sheet:</v>
      </c>
      <c r="C4" s="3"/>
      <c r="D4" s="3"/>
      <c r="E4" s="3"/>
      <c r="F4" s="3"/>
      <c r="G4" s="3" t="str">
        <f ca="1">MID(CELL("filename",$A$1),FIND("]",CELL("filename",$A$1))+1,99)</f>
        <v>FO&amp;C</v>
      </c>
      <c r="H4" s="3"/>
      <c r="I4" s="3"/>
      <c r="J4" s="3"/>
      <c r="K4" s="3"/>
      <c r="L4" s="3"/>
      <c r="M4" s="3"/>
      <c r="N4" s="3"/>
      <c r="O4" s="3"/>
      <c r="P4" s="3"/>
      <c r="Q4" s="3"/>
      <c r="R4" s="3"/>
      <c r="S4" s="3"/>
      <c r="T4" s="3"/>
      <c r="U4" s="3"/>
      <c r="V4" s="3"/>
      <c r="W4" s="3"/>
      <c r="X4" s="3"/>
      <c r="Y4" s="3"/>
      <c r="Z4" s="3"/>
      <c r="AA4" s="3"/>
      <c r="AB4" s="3"/>
      <c r="AC4" s="3"/>
      <c r="AD4" s="3"/>
      <c r="AE4" s="3"/>
      <c r="AF4" s="3"/>
      <c r="AG4" s="3"/>
      <c r="AH4" s="3"/>
      <c r="AI4" s="3"/>
    </row>
    <row r="5" spans="2:35"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row>
    <row r="6" spans="2:35"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row>
    <row r="7" spans="2:35"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row>
    <row r="9" spans="2:35" ht="26.4" x14ac:dyDescent="0.25">
      <c r="D9" s="936" t="str">
        <f>RN_Switch</f>
        <v>Nominal</v>
      </c>
      <c r="E9" s="1306" t="s">
        <v>95</v>
      </c>
      <c r="F9" s="1306"/>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row>
    <row r="10" spans="2:35" ht="39.6" x14ac:dyDescent="0.25">
      <c r="D10" s="1317" t="str">
        <f>Option_Switch</f>
        <v>Base Model</v>
      </c>
      <c r="E10" s="1300"/>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row>
    <row r="11" spans="2:35" ht="12.75" customHeight="1" x14ac:dyDescent="0.25">
      <c r="D11" s="1364"/>
      <c r="E11" s="1359"/>
      <c r="F11" s="1360"/>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row>
    <row r="13" spans="2:35" ht="16.8" x14ac:dyDescent="0.3">
      <c r="B13" s="7" t="s">
        <v>836</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row>
    <row r="14" spans="2:35" outlineLevel="1" x14ac:dyDescent="0.25"/>
    <row r="15" spans="2:35" outlineLevel="1" x14ac:dyDescent="0.25">
      <c r="D15" s="345" t="str">
        <f>Timeline!B43</f>
        <v>Year 2</v>
      </c>
      <c r="E15" s="937"/>
      <c r="F15" s="937"/>
      <c r="G15" s="476">
        <f>Timeline!G43</f>
        <v>0</v>
      </c>
      <c r="H15" s="476">
        <f>Timeline!H43</f>
        <v>0</v>
      </c>
      <c r="I15" s="476">
        <f>Timeline!I43</f>
        <v>0</v>
      </c>
      <c r="J15" s="476">
        <f>Timeline!J43</f>
        <v>0</v>
      </c>
      <c r="K15" s="476">
        <f>Timeline!K43</f>
        <v>0</v>
      </c>
      <c r="L15" s="476">
        <f>Timeline!L43</f>
        <v>0</v>
      </c>
      <c r="M15" s="476">
        <f>Timeline!M43</f>
        <v>1</v>
      </c>
      <c r="N15" s="476">
        <f>Timeline!N43</f>
        <v>0</v>
      </c>
      <c r="O15" s="476">
        <f>Timeline!O43</f>
        <v>0</v>
      </c>
      <c r="P15" s="476">
        <f>Timeline!P43</f>
        <v>0</v>
      </c>
      <c r="Q15" s="476">
        <f>Timeline!Q43</f>
        <v>0</v>
      </c>
      <c r="R15" s="476">
        <f>Timeline!R43</f>
        <v>0</v>
      </c>
      <c r="S15" s="476">
        <f>Timeline!S43</f>
        <v>0</v>
      </c>
      <c r="T15" s="476">
        <f>Timeline!T43</f>
        <v>0</v>
      </c>
      <c r="U15" s="476">
        <f>Timeline!U43</f>
        <v>0</v>
      </c>
      <c r="V15" s="476">
        <f>Timeline!V43</f>
        <v>0</v>
      </c>
      <c r="W15" s="476">
        <f>Timeline!W43</f>
        <v>0</v>
      </c>
      <c r="X15" s="476">
        <f>Timeline!X43</f>
        <v>0</v>
      </c>
      <c r="Y15" s="476">
        <f>Timeline!Y43</f>
        <v>0</v>
      </c>
      <c r="Z15" s="476">
        <f>Timeline!Z43</f>
        <v>0</v>
      </c>
      <c r="AA15" s="476">
        <f>Timeline!AA43</f>
        <v>0</v>
      </c>
      <c r="AB15" s="476">
        <f>Timeline!AB43</f>
        <v>0</v>
      </c>
      <c r="AC15" s="355">
        <f>Timeline!AC43</f>
        <v>0</v>
      </c>
      <c r="AE15" s="357">
        <f>Timeline!AE43</f>
        <v>0</v>
      </c>
      <c r="AG15" s="357">
        <f>Timeline!AG43</f>
        <v>0</v>
      </c>
      <c r="AI15" s="357">
        <f>Timeline!AI43</f>
        <v>0</v>
      </c>
    </row>
    <row r="16" spans="2:35" outlineLevel="1" x14ac:dyDescent="0.25">
      <c r="D16" s="139" t="str">
        <f>Timeline!B44</f>
        <v>Year 3</v>
      </c>
      <c r="E16" s="938"/>
      <c r="F16" s="938"/>
      <c r="G16" s="103">
        <f>Timeline!G44</f>
        <v>0</v>
      </c>
      <c r="H16" s="103">
        <f>Timeline!H44</f>
        <v>0</v>
      </c>
      <c r="I16" s="103">
        <f>Timeline!I44</f>
        <v>0</v>
      </c>
      <c r="J16" s="103">
        <f>Timeline!J44</f>
        <v>0</v>
      </c>
      <c r="K16" s="103">
        <f>Timeline!K44</f>
        <v>0</v>
      </c>
      <c r="L16" s="103">
        <f>Timeline!L44</f>
        <v>0</v>
      </c>
      <c r="M16" s="103">
        <f>Timeline!M44</f>
        <v>0</v>
      </c>
      <c r="N16" s="103">
        <f>Timeline!N44</f>
        <v>1</v>
      </c>
      <c r="O16" s="103">
        <f>Timeline!O44</f>
        <v>0</v>
      </c>
      <c r="P16" s="103">
        <f>Timeline!P44</f>
        <v>0</v>
      </c>
      <c r="Q16" s="103">
        <f>Timeline!Q44</f>
        <v>0</v>
      </c>
      <c r="R16" s="103">
        <f>Timeline!R44</f>
        <v>0</v>
      </c>
      <c r="S16" s="103">
        <f>Timeline!S44</f>
        <v>0</v>
      </c>
      <c r="T16" s="103">
        <f>Timeline!T44</f>
        <v>0</v>
      </c>
      <c r="U16" s="103">
        <f>Timeline!U44</f>
        <v>0</v>
      </c>
      <c r="V16" s="103">
        <f>Timeline!V44</f>
        <v>0</v>
      </c>
      <c r="W16" s="103">
        <f>Timeline!W44</f>
        <v>0</v>
      </c>
      <c r="X16" s="103">
        <f>Timeline!X44</f>
        <v>0</v>
      </c>
      <c r="Y16" s="103">
        <f>Timeline!Y44</f>
        <v>0</v>
      </c>
      <c r="Z16" s="103">
        <f>Timeline!Z44</f>
        <v>0</v>
      </c>
      <c r="AA16" s="103">
        <f>Timeline!AA44</f>
        <v>0</v>
      </c>
      <c r="AB16" s="103">
        <f>Timeline!AB44</f>
        <v>0</v>
      </c>
      <c r="AC16" s="104">
        <f>Timeline!AC44</f>
        <v>0</v>
      </c>
      <c r="AE16" s="105">
        <f>Timeline!AE44</f>
        <v>0</v>
      </c>
      <c r="AG16" s="105">
        <f>Timeline!AG44</f>
        <v>0</v>
      </c>
      <c r="AI16" s="105">
        <f>Timeline!AI44</f>
        <v>0</v>
      </c>
    </row>
    <row r="17" spans="2:35" outlineLevel="1" x14ac:dyDescent="0.25">
      <c r="D17" s="139" t="str">
        <f>Timeline!B45</f>
        <v>Year 1 (part)</v>
      </c>
      <c r="E17" s="938"/>
      <c r="F17" s="938"/>
      <c r="G17" s="103">
        <f>Timeline!G45</f>
        <v>0</v>
      </c>
      <c r="H17" s="103">
        <f>Timeline!H45</f>
        <v>0</v>
      </c>
      <c r="I17" s="103">
        <f>Timeline!I45</f>
        <v>0</v>
      </c>
      <c r="J17" s="103">
        <f>Timeline!J45</f>
        <v>0</v>
      </c>
      <c r="K17" s="103">
        <f>Timeline!K45</f>
        <v>0</v>
      </c>
      <c r="L17" s="103">
        <f>Timeline!L45</f>
        <v>0</v>
      </c>
      <c r="M17" s="103">
        <f>Timeline!M45</f>
        <v>0</v>
      </c>
      <c r="N17" s="103">
        <f>Timeline!N45</f>
        <v>0</v>
      </c>
      <c r="O17" s="103">
        <f>Timeline!O45</f>
        <v>0</v>
      </c>
      <c r="P17" s="103">
        <f>Timeline!P45</f>
        <v>0</v>
      </c>
      <c r="Q17" s="103">
        <f>Timeline!Q45</f>
        <v>0</v>
      </c>
      <c r="R17" s="103">
        <f>Timeline!R45</f>
        <v>0</v>
      </c>
      <c r="S17" s="103">
        <f>Timeline!S45</f>
        <v>0</v>
      </c>
      <c r="T17" s="103">
        <f>Timeline!T45</f>
        <v>0</v>
      </c>
      <c r="U17" s="103">
        <f>Timeline!U45</f>
        <v>0</v>
      </c>
      <c r="V17" s="103">
        <f>Timeline!V45</f>
        <v>0</v>
      </c>
      <c r="W17" s="103">
        <f>Timeline!W45</f>
        <v>0</v>
      </c>
      <c r="X17" s="103">
        <f>Timeline!X45</f>
        <v>0</v>
      </c>
      <c r="Y17" s="103">
        <f>Timeline!Y45</f>
        <v>0</v>
      </c>
      <c r="Z17" s="103">
        <f>Timeline!Z45</f>
        <v>0</v>
      </c>
      <c r="AA17" s="103">
        <f>Timeline!AA45</f>
        <v>0</v>
      </c>
      <c r="AB17" s="103">
        <f>Timeline!AB45</f>
        <v>0</v>
      </c>
      <c r="AC17" s="104">
        <f>Timeline!AC45</f>
        <v>0</v>
      </c>
      <c r="AE17" s="105">
        <f>Timeline!AE45</f>
        <v>1</v>
      </c>
      <c r="AG17" s="105">
        <f>Timeline!AG45</f>
        <v>0</v>
      </c>
      <c r="AI17" s="105">
        <f>Timeline!AI45</f>
        <v>0</v>
      </c>
    </row>
    <row r="18" spans="2:35" outlineLevel="1" x14ac:dyDescent="0.25">
      <c r="D18" s="139" t="str">
        <f>Timeline!B46</f>
        <v>Year 9 (part)</v>
      </c>
      <c r="E18" s="938"/>
      <c r="F18" s="938"/>
      <c r="G18" s="103">
        <f>Timeline!G46</f>
        <v>0</v>
      </c>
      <c r="H18" s="103">
        <f>Timeline!H46</f>
        <v>0</v>
      </c>
      <c r="I18" s="103">
        <f>Timeline!I46</f>
        <v>0</v>
      </c>
      <c r="J18" s="103">
        <f>Timeline!J46</f>
        <v>0</v>
      </c>
      <c r="K18" s="103">
        <f>Timeline!K46</f>
        <v>0</v>
      </c>
      <c r="L18" s="103">
        <f>Timeline!L46</f>
        <v>0</v>
      </c>
      <c r="M18" s="103">
        <f>Timeline!M46</f>
        <v>0</v>
      </c>
      <c r="N18" s="103">
        <f>Timeline!N46</f>
        <v>0</v>
      </c>
      <c r="O18" s="103">
        <f>Timeline!O46</f>
        <v>0</v>
      </c>
      <c r="P18" s="103">
        <f>Timeline!P46</f>
        <v>0</v>
      </c>
      <c r="Q18" s="103">
        <f>Timeline!Q46</f>
        <v>0</v>
      </c>
      <c r="R18" s="103">
        <f>Timeline!R46</f>
        <v>0</v>
      </c>
      <c r="S18" s="103">
        <f>Timeline!S46</f>
        <v>0</v>
      </c>
      <c r="T18" s="103">
        <f>Timeline!T46</f>
        <v>0</v>
      </c>
      <c r="U18" s="103">
        <f>Timeline!U46</f>
        <v>0</v>
      </c>
      <c r="V18" s="103">
        <f>Timeline!V46</f>
        <v>0</v>
      </c>
      <c r="W18" s="103">
        <f>Timeline!W46</f>
        <v>0</v>
      </c>
      <c r="X18" s="103">
        <f>Timeline!X46</f>
        <v>0</v>
      </c>
      <c r="Y18" s="103">
        <f>Timeline!Y46</f>
        <v>0</v>
      </c>
      <c r="Z18" s="103">
        <f>Timeline!Z46</f>
        <v>0</v>
      </c>
      <c r="AA18" s="103">
        <f>Timeline!AA46</f>
        <v>0</v>
      </c>
      <c r="AB18" s="103">
        <f>Timeline!AB46</f>
        <v>0</v>
      </c>
      <c r="AC18" s="104">
        <f>Timeline!AC46</f>
        <v>0</v>
      </c>
      <c r="AE18" s="105">
        <f>Timeline!AE46</f>
        <v>0</v>
      </c>
      <c r="AG18" s="105">
        <f>Timeline!AG46</f>
        <v>1</v>
      </c>
      <c r="AI18" s="105">
        <f>Timeline!AI46</f>
        <v>0</v>
      </c>
    </row>
    <row r="19" spans="2:35" outlineLevel="1" x14ac:dyDescent="0.25">
      <c r="D19" s="139" t="str">
        <f>Timeline!B47</f>
        <v>Year 11 (part)</v>
      </c>
      <c r="E19" s="938"/>
      <c r="F19" s="938"/>
      <c r="G19" s="103">
        <f>Timeline!G47</f>
        <v>0</v>
      </c>
      <c r="H19" s="103">
        <f>Timeline!H47</f>
        <v>0</v>
      </c>
      <c r="I19" s="103">
        <f>Timeline!I47</f>
        <v>0</v>
      </c>
      <c r="J19" s="103">
        <f>Timeline!J47</f>
        <v>0</v>
      </c>
      <c r="K19" s="103">
        <f>Timeline!K47</f>
        <v>0</v>
      </c>
      <c r="L19" s="103">
        <f>Timeline!L47</f>
        <v>0</v>
      </c>
      <c r="M19" s="103">
        <f>Timeline!M47</f>
        <v>0</v>
      </c>
      <c r="N19" s="103">
        <f>Timeline!N47</f>
        <v>0</v>
      </c>
      <c r="O19" s="103">
        <f>Timeline!O47</f>
        <v>0</v>
      </c>
      <c r="P19" s="103">
        <f>Timeline!P47</f>
        <v>0</v>
      </c>
      <c r="Q19" s="103">
        <f>Timeline!Q47</f>
        <v>0</v>
      </c>
      <c r="R19" s="103">
        <f>Timeline!R47</f>
        <v>0</v>
      </c>
      <c r="S19" s="103">
        <f>Timeline!S47</f>
        <v>0</v>
      </c>
      <c r="T19" s="103">
        <f>Timeline!T47</f>
        <v>0</v>
      </c>
      <c r="U19" s="103">
        <f>Timeline!U47</f>
        <v>0</v>
      </c>
      <c r="V19" s="103">
        <f>Timeline!V47</f>
        <v>0</v>
      </c>
      <c r="W19" s="103">
        <f>Timeline!W47</f>
        <v>0</v>
      </c>
      <c r="X19" s="103">
        <f>Timeline!X47</f>
        <v>0</v>
      </c>
      <c r="Y19" s="103">
        <f>Timeline!Y47</f>
        <v>0</v>
      </c>
      <c r="Z19" s="103">
        <f>Timeline!Z47</f>
        <v>0</v>
      </c>
      <c r="AA19" s="103">
        <f>Timeline!AA47</f>
        <v>0</v>
      </c>
      <c r="AB19" s="103">
        <f>Timeline!AB47</f>
        <v>0</v>
      </c>
      <c r="AC19" s="104">
        <f>Timeline!AC47</f>
        <v>0</v>
      </c>
      <c r="AE19" s="105">
        <f>Timeline!AE47</f>
        <v>0</v>
      </c>
      <c r="AG19" s="105">
        <f>Timeline!AG47</f>
        <v>0</v>
      </c>
      <c r="AI19" s="105">
        <f>Timeline!AI47</f>
        <v>1</v>
      </c>
    </row>
    <row r="20" spans="2:35" outlineLevel="1" x14ac:dyDescent="0.25">
      <c r="D20" s="139" t="str">
        <f>Timeline!B48</f>
        <v>Full years</v>
      </c>
      <c r="E20" s="938"/>
      <c r="F20" s="938"/>
      <c r="G20" s="103">
        <f>Timeline!G48</f>
        <v>1</v>
      </c>
      <c r="H20" s="103">
        <f>Timeline!H48</f>
        <v>1</v>
      </c>
      <c r="I20" s="103">
        <f>Timeline!I48</f>
        <v>1</v>
      </c>
      <c r="J20" s="103">
        <f>Timeline!J48</f>
        <v>1</v>
      </c>
      <c r="K20" s="103">
        <f>Timeline!K48</f>
        <v>1</v>
      </c>
      <c r="L20" s="103">
        <f>Timeline!L48</f>
        <v>1</v>
      </c>
      <c r="M20" s="103">
        <f>Timeline!M48</f>
        <v>1</v>
      </c>
      <c r="N20" s="103">
        <f>Timeline!N48</f>
        <v>1</v>
      </c>
      <c r="O20" s="103">
        <f>Timeline!O48</f>
        <v>1</v>
      </c>
      <c r="P20" s="103">
        <f>Timeline!P48</f>
        <v>1</v>
      </c>
      <c r="Q20" s="103">
        <f>Timeline!Q48</f>
        <v>1</v>
      </c>
      <c r="R20" s="103">
        <f>Timeline!R48</f>
        <v>1</v>
      </c>
      <c r="S20" s="103">
        <f>Timeline!S48</f>
        <v>1</v>
      </c>
      <c r="T20" s="103">
        <f>Timeline!T48</f>
        <v>1</v>
      </c>
      <c r="U20" s="103">
        <f>Timeline!U48</f>
        <v>1</v>
      </c>
      <c r="V20" s="103">
        <f>Timeline!V48</f>
        <v>1</v>
      </c>
      <c r="W20" s="103">
        <f>Timeline!W48</f>
        <v>1</v>
      </c>
      <c r="X20" s="103">
        <f>Timeline!X48</f>
        <v>1</v>
      </c>
      <c r="Y20" s="103">
        <f>Timeline!Y48</f>
        <v>1</v>
      </c>
      <c r="Z20" s="103">
        <f>Timeline!Z48</f>
        <v>1</v>
      </c>
      <c r="AA20" s="103">
        <f>Timeline!AA48</f>
        <v>1</v>
      </c>
      <c r="AB20" s="103">
        <f>Timeline!AB48</f>
        <v>1</v>
      </c>
      <c r="AC20" s="104">
        <f>Timeline!AC48</f>
        <v>1</v>
      </c>
      <c r="AE20" s="105">
        <f>Timeline!AE48</f>
        <v>0</v>
      </c>
      <c r="AG20" s="105">
        <f>Timeline!AG48</f>
        <v>0</v>
      </c>
      <c r="AI20" s="105">
        <f>Timeline!AI48</f>
        <v>0</v>
      </c>
    </row>
    <row r="21" spans="2:35" outlineLevel="1" x14ac:dyDescent="0.25">
      <c r="D21" s="852" t="str">
        <f>Timeline!B49</f>
        <v>Years in Scope</v>
      </c>
      <c r="E21" s="939"/>
      <c r="F21" s="939"/>
      <c r="G21" s="940">
        <f>Timeline!G49</f>
        <v>0</v>
      </c>
      <c r="H21" s="940">
        <f>Timeline!H49</f>
        <v>0</v>
      </c>
      <c r="I21" s="940">
        <f>Timeline!I49</f>
        <v>0</v>
      </c>
      <c r="J21" s="940">
        <f>Timeline!J49</f>
        <v>0</v>
      </c>
      <c r="K21" s="940">
        <f>Timeline!K49</f>
        <v>0</v>
      </c>
      <c r="L21" s="940">
        <f>Timeline!L49</f>
        <v>0</v>
      </c>
      <c r="M21" s="940">
        <f>Timeline!M49</f>
        <v>1</v>
      </c>
      <c r="N21" s="940">
        <f>Timeline!N49</f>
        <v>1</v>
      </c>
      <c r="O21" s="940">
        <f>Timeline!O49</f>
        <v>1</v>
      </c>
      <c r="P21" s="940">
        <f>Timeline!P49</f>
        <v>1</v>
      </c>
      <c r="Q21" s="940">
        <f>Timeline!Q49</f>
        <v>1</v>
      </c>
      <c r="R21" s="940">
        <f>Timeline!R49</f>
        <v>1</v>
      </c>
      <c r="S21" s="940">
        <f>Timeline!S49</f>
        <v>1</v>
      </c>
      <c r="T21" s="940">
        <f>Timeline!T49</f>
        <v>1</v>
      </c>
      <c r="U21" s="940">
        <f>Timeline!U49</f>
        <v>1</v>
      </c>
      <c r="V21" s="940">
        <f>Timeline!V49</f>
        <v>0</v>
      </c>
      <c r="W21" s="940">
        <f>Timeline!W49</f>
        <v>0</v>
      </c>
      <c r="X21" s="940">
        <f>Timeline!X49</f>
        <v>0</v>
      </c>
      <c r="Y21" s="940">
        <f>Timeline!Y49</f>
        <v>0</v>
      </c>
      <c r="Z21" s="940">
        <f>Timeline!Z49</f>
        <v>0</v>
      </c>
      <c r="AA21" s="940">
        <f>Timeline!AA49</f>
        <v>0</v>
      </c>
      <c r="AB21" s="940">
        <f>Timeline!AB49</f>
        <v>0</v>
      </c>
      <c r="AC21" s="941">
        <f>Timeline!AC49</f>
        <v>0</v>
      </c>
      <c r="AE21" s="115">
        <f>Timeline!AE49</f>
        <v>1</v>
      </c>
      <c r="AG21" s="115">
        <f>Timeline!AG49</f>
        <v>1</v>
      </c>
      <c r="AI21" s="115">
        <f>Timeline!AI49</f>
        <v>1</v>
      </c>
    </row>
    <row r="22" spans="2:35" outlineLevel="1" x14ac:dyDescent="0.25">
      <c r="D22" s="942" t="str">
        <f>NPV!C35</f>
        <v>Year Counter</v>
      </c>
      <c r="E22" s="943"/>
      <c r="F22" s="943"/>
      <c r="G22" s="944"/>
      <c r="H22" s="945"/>
      <c r="I22" s="946">
        <f>NPV!I35</f>
        <v>-2</v>
      </c>
      <c r="J22" s="946">
        <f>NPV!J35</f>
        <v>-1</v>
      </c>
      <c r="K22" s="946">
        <f>NPV!K35</f>
        <v>0</v>
      </c>
      <c r="L22" s="946">
        <f>NPV!L35</f>
        <v>1</v>
      </c>
      <c r="M22" s="946">
        <f>NPV!M35</f>
        <v>2</v>
      </c>
      <c r="N22" s="946">
        <f>NPV!N35</f>
        <v>3</v>
      </c>
      <c r="O22" s="946">
        <f>NPV!O35</f>
        <v>4</v>
      </c>
      <c r="P22" s="946">
        <f>NPV!P35</f>
        <v>5</v>
      </c>
      <c r="Q22" s="946">
        <f>NPV!Q35</f>
        <v>6</v>
      </c>
      <c r="R22" s="946">
        <f>NPV!R35</f>
        <v>7</v>
      </c>
      <c r="S22" s="946">
        <f>NPV!S35</f>
        <v>8</v>
      </c>
      <c r="T22" s="946">
        <f>NPV!T35</f>
        <v>9</v>
      </c>
      <c r="U22" s="946">
        <f>NPV!U35</f>
        <v>10</v>
      </c>
      <c r="V22" s="946">
        <f>NPV!V35</f>
        <v>11</v>
      </c>
      <c r="W22" s="946">
        <f>NPV!W35</f>
        <v>12</v>
      </c>
      <c r="X22" s="946">
        <f>NPV!X35</f>
        <v>13</v>
      </c>
      <c r="Y22" s="946">
        <f>NPV!Y35</f>
        <v>14</v>
      </c>
      <c r="Z22" s="946">
        <f>NPV!Z35</f>
        <v>15</v>
      </c>
      <c r="AA22" s="946">
        <f>NPV!AA35</f>
        <v>16</v>
      </c>
      <c r="AB22" s="946">
        <f>NPV!AB35</f>
        <v>17</v>
      </c>
      <c r="AC22" s="947">
        <f>NPV!AC35</f>
        <v>18</v>
      </c>
      <c r="AE22" s="948">
        <f>NPV!AE35</f>
        <v>1</v>
      </c>
      <c r="AG22" s="948">
        <f>NPV!AG35</f>
        <v>9</v>
      </c>
      <c r="AI22" s="948">
        <f>NPV!AI35</f>
        <v>11</v>
      </c>
    </row>
    <row r="23" spans="2:35" x14ac:dyDescent="0.25">
      <c r="D23" s="71"/>
    </row>
    <row r="24" spans="2:35" x14ac:dyDescent="0.25">
      <c r="D24" s="71"/>
    </row>
    <row r="25" spans="2:35" ht="16.8" x14ac:dyDescent="0.3">
      <c r="B25" s="7" t="s">
        <v>837</v>
      </c>
      <c r="C25" s="7"/>
      <c r="D25" s="7"/>
      <c r="E25" s="7"/>
      <c r="F25" s="7"/>
      <c r="G25" s="7" t="s">
        <v>329</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row>
    <row r="26" spans="2:35" x14ac:dyDescent="0.25">
      <c r="B26" s="136"/>
    </row>
    <row r="27" spans="2:35" x14ac:dyDescent="0.25">
      <c r="D27" s="186" t="s">
        <v>838</v>
      </c>
    </row>
    <row r="28" spans="2:35" x14ac:dyDescent="0.25">
      <c r="B28" s="556" t="s">
        <v>839</v>
      </c>
      <c r="C28" s="556"/>
      <c r="D28" s="117" t="str">
        <f>Timeline!B53</f>
        <v>Year 1 (part)</v>
      </c>
      <c r="E28" s="118"/>
      <c r="F28" s="118"/>
      <c r="G28" s="120">
        <f>Timeline!G53</f>
        <v>0</v>
      </c>
      <c r="H28" s="120">
        <f>Timeline!H53</f>
        <v>0</v>
      </c>
      <c r="I28" s="120">
        <f>Timeline!I53</f>
        <v>0</v>
      </c>
      <c r="J28" s="120">
        <f>Timeline!J53</f>
        <v>0</v>
      </c>
      <c r="K28" s="120">
        <f>Timeline!K53</f>
        <v>0</v>
      </c>
      <c r="L28" s="120">
        <f>Timeline!L53</f>
        <v>0</v>
      </c>
      <c r="M28" s="120">
        <f>Timeline!M53</f>
        <v>0.3797814207650273</v>
      </c>
      <c r="N28" s="120">
        <f>Timeline!N53</f>
        <v>0</v>
      </c>
      <c r="O28" s="120">
        <f>Timeline!O53</f>
        <v>0</v>
      </c>
      <c r="P28" s="120">
        <f>Timeline!P53</f>
        <v>0</v>
      </c>
      <c r="Q28" s="120">
        <f>Timeline!Q53</f>
        <v>0</v>
      </c>
      <c r="R28" s="120">
        <f>Timeline!R53</f>
        <v>0</v>
      </c>
      <c r="S28" s="120">
        <f>Timeline!S53</f>
        <v>0</v>
      </c>
      <c r="T28" s="120">
        <f>Timeline!T53</f>
        <v>0</v>
      </c>
      <c r="U28" s="120">
        <f>Timeline!U53</f>
        <v>0</v>
      </c>
      <c r="V28" s="120">
        <f>Timeline!V53</f>
        <v>0</v>
      </c>
      <c r="W28" s="120">
        <f>Timeline!W53</f>
        <v>0</v>
      </c>
      <c r="X28" s="120">
        <f>Timeline!X53</f>
        <v>0</v>
      </c>
      <c r="Y28" s="120">
        <f>Timeline!Y53</f>
        <v>0</v>
      </c>
      <c r="Z28" s="120">
        <f>Timeline!Z53</f>
        <v>0</v>
      </c>
      <c r="AA28" s="120">
        <f>Timeline!AA53</f>
        <v>0</v>
      </c>
      <c r="AB28" s="120">
        <f>Timeline!AB53</f>
        <v>0</v>
      </c>
      <c r="AC28" s="949">
        <f>Timeline!AC53</f>
        <v>0</v>
      </c>
      <c r="AD28" s="950"/>
      <c r="AE28" s="121">
        <f>Timeline!AE53</f>
        <v>1</v>
      </c>
      <c r="AF28" s="122"/>
      <c r="AG28" s="123">
        <f>Timeline!AG53</f>
        <v>0</v>
      </c>
      <c r="AH28" s="122"/>
      <c r="AI28" s="123">
        <f>Timeline!AI53</f>
        <v>0</v>
      </c>
    </row>
    <row r="29" spans="2:35" x14ac:dyDescent="0.25">
      <c r="B29" s="556" t="s">
        <v>839</v>
      </c>
      <c r="C29" s="556"/>
      <c r="D29" s="124" t="str">
        <f>Timeline!B54</f>
        <v>Year 9 (part)</v>
      </c>
      <c r="E29" s="125"/>
      <c r="F29" s="125"/>
      <c r="G29" s="126">
        <f>Timeline!G54</f>
        <v>0</v>
      </c>
      <c r="H29" s="126">
        <f>Timeline!H54</f>
        <v>0</v>
      </c>
      <c r="I29" s="126">
        <f>Timeline!I54</f>
        <v>0</v>
      </c>
      <c r="J29" s="126">
        <f>Timeline!J54</f>
        <v>0</v>
      </c>
      <c r="K29" s="126">
        <f>Timeline!K54</f>
        <v>0</v>
      </c>
      <c r="L29" s="126">
        <f>Timeline!L54</f>
        <v>0</v>
      </c>
      <c r="M29" s="126">
        <f>Timeline!M54</f>
        <v>0</v>
      </c>
      <c r="N29" s="126">
        <f>Timeline!N54</f>
        <v>0</v>
      </c>
      <c r="O29" s="126">
        <f>Timeline!O54</f>
        <v>0</v>
      </c>
      <c r="P29" s="126">
        <f>Timeline!P54</f>
        <v>0</v>
      </c>
      <c r="Q29" s="126">
        <f>Timeline!Q54</f>
        <v>0</v>
      </c>
      <c r="R29" s="126">
        <f>Timeline!R54</f>
        <v>0</v>
      </c>
      <c r="S29" s="126">
        <f>Timeline!S54</f>
        <v>0.60928961748633881</v>
      </c>
      <c r="T29" s="126">
        <f>Timeline!T54</f>
        <v>0</v>
      </c>
      <c r="U29" s="126">
        <f>Timeline!U54</f>
        <v>0</v>
      </c>
      <c r="V29" s="126">
        <f>Timeline!V54</f>
        <v>0</v>
      </c>
      <c r="W29" s="126">
        <f>Timeline!W54</f>
        <v>0</v>
      </c>
      <c r="X29" s="126">
        <f>Timeline!X54</f>
        <v>0</v>
      </c>
      <c r="Y29" s="126">
        <f>Timeline!Y54</f>
        <v>0</v>
      </c>
      <c r="Z29" s="126">
        <f>Timeline!Z54</f>
        <v>0</v>
      </c>
      <c r="AA29" s="126">
        <f>Timeline!AA54</f>
        <v>0</v>
      </c>
      <c r="AB29" s="126">
        <f>Timeline!AB54</f>
        <v>0</v>
      </c>
      <c r="AC29" s="951">
        <f>Timeline!AC54</f>
        <v>0</v>
      </c>
      <c r="AD29" s="950"/>
      <c r="AE29" s="127">
        <f>Timeline!AE54</f>
        <v>0</v>
      </c>
      <c r="AF29" s="122"/>
      <c r="AG29" s="128">
        <f>Timeline!AG54</f>
        <v>1</v>
      </c>
      <c r="AH29" s="122"/>
      <c r="AI29" s="128">
        <f>Timeline!AI54</f>
        <v>0</v>
      </c>
    </row>
    <row r="30" spans="2:35" x14ac:dyDescent="0.25">
      <c r="B30" s="556" t="s">
        <v>839</v>
      </c>
      <c r="C30" s="556"/>
      <c r="D30" s="852" t="str">
        <f>Timeline!B55</f>
        <v>Year 11 (part)</v>
      </c>
      <c r="E30" s="952"/>
      <c r="F30" s="952"/>
      <c r="G30" s="868">
        <f>Timeline!G55</f>
        <v>0</v>
      </c>
      <c r="H30" s="868">
        <f>Timeline!H55</f>
        <v>0</v>
      </c>
      <c r="I30" s="868">
        <f>Timeline!I55</f>
        <v>0</v>
      </c>
      <c r="J30" s="868">
        <f>Timeline!J55</f>
        <v>0</v>
      </c>
      <c r="K30" s="868">
        <f>Timeline!K55</f>
        <v>0</v>
      </c>
      <c r="L30" s="868">
        <f>Timeline!L55</f>
        <v>0</v>
      </c>
      <c r="M30" s="868">
        <f>Timeline!M55</f>
        <v>0</v>
      </c>
      <c r="N30" s="868">
        <f>Timeline!N55</f>
        <v>0</v>
      </c>
      <c r="O30" s="868">
        <f>Timeline!O55</f>
        <v>0</v>
      </c>
      <c r="P30" s="868">
        <f>Timeline!P55</f>
        <v>0</v>
      </c>
      <c r="Q30" s="868">
        <f>Timeline!Q55</f>
        <v>0</v>
      </c>
      <c r="R30" s="868">
        <f>Timeline!R55</f>
        <v>0</v>
      </c>
      <c r="S30" s="868">
        <f>Timeline!S55</f>
        <v>0</v>
      </c>
      <c r="T30" s="868">
        <f>Timeline!T55</f>
        <v>0</v>
      </c>
      <c r="U30" s="868">
        <f>Timeline!U55</f>
        <v>0.61643835616438358</v>
      </c>
      <c r="V30" s="868">
        <f>Timeline!V55</f>
        <v>0</v>
      </c>
      <c r="W30" s="868">
        <f>Timeline!W55</f>
        <v>0</v>
      </c>
      <c r="X30" s="868">
        <f>Timeline!X55</f>
        <v>0</v>
      </c>
      <c r="Y30" s="868">
        <f>Timeline!Y55</f>
        <v>0</v>
      </c>
      <c r="Z30" s="868">
        <f>Timeline!Z55</f>
        <v>0</v>
      </c>
      <c r="AA30" s="868">
        <f>Timeline!AA55</f>
        <v>0</v>
      </c>
      <c r="AB30" s="868">
        <f>Timeline!AB55</f>
        <v>0</v>
      </c>
      <c r="AC30" s="953">
        <f>Timeline!AC55</f>
        <v>0</v>
      </c>
      <c r="AD30" s="950"/>
      <c r="AE30" s="869">
        <f>Timeline!AE55</f>
        <v>0</v>
      </c>
      <c r="AF30" s="122"/>
      <c r="AG30" s="131">
        <f>Timeline!AG55</f>
        <v>0</v>
      </c>
      <c r="AH30" s="122"/>
      <c r="AI30" s="131">
        <f>Timeline!AI55</f>
        <v>1</v>
      </c>
    </row>
    <row r="31" spans="2:35" x14ac:dyDescent="0.25">
      <c r="B31" s="136"/>
    </row>
    <row r="32" spans="2:35" ht="14.4" x14ac:dyDescent="0.25">
      <c r="B32" s="472"/>
      <c r="C32" s="472" t="s">
        <v>473</v>
      </c>
      <c r="D32" s="472"/>
      <c r="E32" s="472"/>
      <c r="F32" s="472"/>
      <c r="G32" s="472"/>
      <c r="H32" s="472"/>
      <c r="I32" s="472"/>
      <c r="J32" s="472"/>
      <c r="K32" s="472"/>
      <c r="L32" s="472"/>
      <c r="M32" s="472"/>
      <c r="N32" s="472"/>
      <c r="O32" s="472"/>
      <c r="P32" s="472"/>
      <c r="Q32" s="472"/>
      <c r="R32" s="472"/>
      <c r="S32" s="472"/>
      <c r="T32" s="472"/>
      <c r="U32" s="472"/>
      <c r="V32" s="472"/>
      <c r="W32" s="472"/>
      <c r="X32" s="472"/>
      <c r="Y32" s="472"/>
      <c r="Z32" s="472"/>
      <c r="AA32" s="472"/>
      <c r="AB32" s="472"/>
      <c r="AC32" s="472"/>
      <c r="AD32" s="472"/>
      <c r="AE32" s="472"/>
      <c r="AF32" s="472"/>
      <c r="AG32" s="472"/>
      <c r="AH32" s="472"/>
      <c r="AI32" s="472"/>
    </row>
    <row r="33" spans="2:35" outlineLevel="1" x14ac:dyDescent="0.25">
      <c r="G33" s="954"/>
    </row>
    <row r="34" spans="2:35" outlineLevel="1" x14ac:dyDescent="0.25">
      <c r="D34" s="186" t="s">
        <v>840</v>
      </c>
    </row>
    <row r="35" spans="2:35" outlineLevel="1" x14ac:dyDescent="0.25">
      <c r="B35" s="556" t="s">
        <v>839</v>
      </c>
      <c r="C35" s="556"/>
      <c r="D35" s="345" t="str">
        <f>'Line Items'!D2701</f>
        <v>Passenger Fares Revenue</v>
      </c>
      <c r="E35" s="540" t="s">
        <v>556</v>
      </c>
      <c r="F35" s="955"/>
      <c r="G35" s="956">
        <f>'P&amp;L3'!G15*G$21</f>
        <v>0</v>
      </c>
      <c r="H35" s="956">
        <f>'P&amp;L3'!H15*H$21</f>
        <v>0</v>
      </c>
      <c r="I35" s="956">
        <f>'P&amp;L3'!I15*I$21</f>
        <v>0</v>
      </c>
      <c r="J35" s="956">
        <f>'P&amp;L3'!J15*J$21</f>
        <v>0</v>
      </c>
      <c r="K35" s="956">
        <f>'P&amp;L3'!K15*K$21</f>
        <v>0</v>
      </c>
      <c r="L35" s="956">
        <f>'P&amp;L3'!L15*L$21</f>
        <v>0</v>
      </c>
      <c r="M35" s="956">
        <f>'P&amp;L3'!M15*M$21</f>
        <v>0</v>
      </c>
      <c r="N35" s="956">
        <f>'P&amp;L3'!N15*N$21</f>
        <v>0</v>
      </c>
      <c r="O35" s="956">
        <f>'P&amp;L3'!O15*O$21</f>
        <v>0</v>
      </c>
      <c r="P35" s="956">
        <f>'P&amp;L3'!P15*P$21</f>
        <v>0</v>
      </c>
      <c r="Q35" s="956">
        <f>'P&amp;L3'!Q15*Q$21</f>
        <v>0</v>
      </c>
      <c r="R35" s="956">
        <f>'P&amp;L3'!R15*R$21</f>
        <v>0</v>
      </c>
      <c r="S35" s="956">
        <f>'P&amp;L3'!S15*S$21</f>
        <v>0</v>
      </c>
      <c r="T35" s="956">
        <f>'P&amp;L3'!T15*T$21</f>
        <v>0</v>
      </c>
      <c r="U35" s="956">
        <f>'P&amp;L3'!U15*U$21</f>
        <v>0</v>
      </c>
      <c r="V35" s="956">
        <f>'P&amp;L3'!V15*V$21</f>
        <v>0</v>
      </c>
      <c r="W35" s="956">
        <f>'P&amp;L3'!W15*W$21</f>
        <v>0</v>
      </c>
      <c r="X35" s="956">
        <f>'P&amp;L3'!X15*X$21</f>
        <v>0</v>
      </c>
      <c r="Y35" s="956">
        <f>'P&amp;L3'!Y15*Y$21</f>
        <v>0</v>
      </c>
      <c r="Z35" s="956">
        <f>'P&amp;L3'!Z15*Z$21</f>
        <v>0</v>
      </c>
      <c r="AA35" s="956">
        <f>'P&amp;L3'!AA15*AA$21</f>
        <v>0</v>
      </c>
      <c r="AB35" s="956">
        <f>'P&amp;L3'!AB15*AB$21</f>
        <v>0</v>
      </c>
      <c r="AC35" s="654">
        <f>'P&amp;L3'!AC15*AC$21</f>
        <v>0</v>
      </c>
      <c r="AE35" s="957">
        <f>'P&amp;L3'!AE15*AE$21</f>
        <v>0</v>
      </c>
      <c r="AG35" s="957">
        <f>'P&amp;L3'!AG15*AG$21</f>
        <v>0</v>
      </c>
      <c r="AI35" s="957">
        <f>'P&amp;L3'!AI15*AI$21</f>
        <v>0</v>
      </c>
    </row>
    <row r="36" spans="2:35" outlineLevel="1" x14ac:dyDescent="0.25">
      <c r="B36" s="556" t="s">
        <v>839</v>
      </c>
      <c r="C36" s="556"/>
      <c r="D36" s="590" t="str">
        <f>'Line Items'!D2702</f>
        <v>Other Revenue</v>
      </c>
      <c r="E36" s="140" t="str">
        <f>E35</f>
        <v>£000</v>
      </c>
      <c r="F36" s="140"/>
      <c r="G36" s="410">
        <f>'P&amp;L3'!G16*G$21</f>
        <v>0</v>
      </c>
      <c r="H36" s="410">
        <f>'P&amp;L3'!H16*H$21</f>
        <v>0</v>
      </c>
      <c r="I36" s="410">
        <f>'P&amp;L3'!I16*I$21</f>
        <v>0</v>
      </c>
      <c r="J36" s="410">
        <f>'P&amp;L3'!J16*J$21</f>
        <v>0</v>
      </c>
      <c r="K36" s="410">
        <f>'P&amp;L3'!K16*K$21</f>
        <v>0</v>
      </c>
      <c r="L36" s="410">
        <f>'P&amp;L3'!L16*L$21</f>
        <v>0</v>
      </c>
      <c r="M36" s="410">
        <f>'P&amp;L3'!M16*M$21</f>
        <v>0</v>
      </c>
      <c r="N36" s="410">
        <f>'P&amp;L3'!N16*N$21</f>
        <v>0</v>
      </c>
      <c r="O36" s="410">
        <f>'P&amp;L3'!O16*O$21</f>
        <v>0</v>
      </c>
      <c r="P36" s="410">
        <f>'P&amp;L3'!P16*P$21</f>
        <v>0</v>
      </c>
      <c r="Q36" s="410">
        <f>'P&amp;L3'!Q16*Q$21</f>
        <v>0</v>
      </c>
      <c r="R36" s="410">
        <f>'P&amp;L3'!R16*R$21</f>
        <v>0</v>
      </c>
      <c r="S36" s="410">
        <f>'P&amp;L3'!S16*S$21</f>
        <v>0</v>
      </c>
      <c r="T36" s="410">
        <f>'P&amp;L3'!T16*T$21</f>
        <v>0</v>
      </c>
      <c r="U36" s="410">
        <f>'P&amp;L3'!U16*U$21</f>
        <v>0</v>
      </c>
      <c r="V36" s="410">
        <f>'P&amp;L3'!V16*V$21</f>
        <v>0</v>
      </c>
      <c r="W36" s="410">
        <f>'P&amp;L3'!W16*W$21</f>
        <v>0</v>
      </c>
      <c r="X36" s="410">
        <f>'P&amp;L3'!X16*X$21</f>
        <v>0</v>
      </c>
      <c r="Y36" s="410">
        <f>'P&amp;L3'!Y16*Y$21</f>
        <v>0</v>
      </c>
      <c r="Z36" s="410">
        <f>'P&amp;L3'!Z16*Z$21</f>
        <v>0</v>
      </c>
      <c r="AA36" s="410">
        <f>'P&amp;L3'!AA16*AA$21</f>
        <v>0</v>
      </c>
      <c r="AB36" s="410">
        <f>'P&amp;L3'!AB16*AB$21</f>
        <v>0</v>
      </c>
      <c r="AC36" s="656">
        <f>'P&amp;L3'!AC16*AC$21</f>
        <v>0</v>
      </c>
      <c r="AE36" s="958">
        <f>'P&amp;L3'!AE16*AE$21</f>
        <v>0</v>
      </c>
      <c r="AG36" s="958">
        <f>'P&amp;L3'!AG16*AG$21</f>
        <v>0</v>
      </c>
      <c r="AI36" s="958">
        <f>'P&amp;L3'!AI16*AI$21</f>
        <v>0</v>
      </c>
    </row>
    <row r="37" spans="2:35" outlineLevel="1" x14ac:dyDescent="0.25">
      <c r="B37" s="556" t="s">
        <v>839</v>
      </c>
      <c r="C37" s="556"/>
      <c r="D37" s="576" t="str">
        <f>'Line Items'!D2703</f>
        <v>Exceptional &amp; Contingency Revenues</v>
      </c>
      <c r="E37" s="578" t="str">
        <f t="shared" ref="E37:E48" si="0">E36</f>
        <v>£000</v>
      </c>
      <c r="F37" s="578"/>
      <c r="G37" s="579">
        <f>SUM(MAX('P&amp;L1'!G$514,0),
MAX('P&amp;L1'!G$515,0),
MAX('P&amp;L1'!G$516,0),
MAX('P&amp;L1'!G$517,0),
MAX('P&amp;L1'!G$518,0),
MAX('P&amp;L1'!G$519,0),
MAX('P&amp;L1'!G$520,0),
MAX('P&amp;L1'!G$521,0),
MAX('P&amp;L1'!G$522,0),
MAX('P&amp;L1'!G$523,0))
*G$21</f>
        <v>0</v>
      </c>
      <c r="H37" s="579">
        <f>SUM(MAX('P&amp;L1'!H$514,0),
MAX('P&amp;L1'!H$515,0),
MAX('P&amp;L1'!H$516,0),
MAX('P&amp;L1'!H$517,0),
MAX('P&amp;L1'!H$518,0),
MAX('P&amp;L1'!H$519,0),
MAX('P&amp;L1'!H$520,0),
MAX('P&amp;L1'!H$521,0),
MAX('P&amp;L1'!H$522,0),
MAX('P&amp;L1'!H$523,0))
*H$21</f>
        <v>0</v>
      </c>
      <c r="I37" s="579">
        <f>SUM(MAX('P&amp;L1'!I$514,0),
MAX('P&amp;L1'!I$515,0),
MAX('P&amp;L1'!I$516,0),
MAX('P&amp;L1'!I$517,0),
MAX('P&amp;L1'!I$518,0),
MAX('P&amp;L1'!I$519,0),
MAX('P&amp;L1'!I$520,0),
MAX('P&amp;L1'!I$521,0),
MAX('P&amp;L1'!I$522,0),
MAX('P&amp;L1'!I$523,0))
*I$21</f>
        <v>0</v>
      </c>
      <c r="J37" s="579">
        <f>SUM(MAX('P&amp;L1'!J$514,0),
MAX('P&amp;L1'!J$515,0),
MAX('P&amp;L1'!J$516,0),
MAX('P&amp;L1'!J$517,0),
MAX('P&amp;L1'!J$518,0),
MAX('P&amp;L1'!J$519,0),
MAX('P&amp;L1'!J$520,0),
MAX('P&amp;L1'!J$521,0),
MAX('P&amp;L1'!J$522,0),
MAX('P&amp;L1'!J$523,0))
*J$21</f>
        <v>0</v>
      </c>
      <c r="K37" s="579">
        <f>SUM(MAX('P&amp;L1'!K$514,0),
MAX('P&amp;L1'!K$515,0),
MAX('P&amp;L1'!K$516,0),
MAX('P&amp;L1'!K$517,0),
MAX('P&amp;L1'!K$518,0),
MAX('P&amp;L1'!K$519,0),
MAX('P&amp;L1'!K$520,0),
MAX('P&amp;L1'!K$521,0),
MAX('P&amp;L1'!K$522,0),
MAX('P&amp;L1'!K$523,0))
*K$21</f>
        <v>0</v>
      </c>
      <c r="L37" s="579">
        <f>SUM(MAX('P&amp;L1'!L$514,0),
MAX('P&amp;L1'!L$515,0),
MAX('P&amp;L1'!L$516,0),
MAX('P&amp;L1'!L$517,0),
MAX('P&amp;L1'!L$518,0),
MAX('P&amp;L1'!L$519,0),
MAX('P&amp;L1'!L$520,0),
MAX('P&amp;L1'!L$521,0),
MAX('P&amp;L1'!L$522,0),
MAX('P&amp;L1'!L$523,0))
*L$21</f>
        <v>0</v>
      </c>
      <c r="M37" s="579">
        <f>SUM(MAX('P&amp;L1'!M$514,0),
MAX('P&amp;L1'!M$515,0),
MAX('P&amp;L1'!M$516,0),
MAX('P&amp;L1'!M$517,0),
MAX('P&amp;L1'!M$518,0),
MAX('P&amp;L1'!M$519,0),
MAX('P&amp;L1'!M$520,0),
MAX('P&amp;L1'!M$521,0),
MAX('P&amp;L1'!M$522,0),
MAX('P&amp;L1'!M$523,0))
*M$21</f>
        <v>0</v>
      </c>
      <c r="N37" s="579">
        <f>SUM(MAX('P&amp;L1'!N$514,0),
MAX('P&amp;L1'!N$515,0),
MAX('P&amp;L1'!N$516,0),
MAX('P&amp;L1'!N$517,0),
MAX('P&amp;L1'!N$518,0),
MAX('P&amp;L1'!N$519,0),
MAX('P&amp;L1'!N$520,0),
MAX('P&amp;L1'!N$521,0),
MAX('P&amp;L1'!N$522,0),
MAX('P&amp;L1'!N$523,0))
*N$21</f>
        <v>0</v>
      </c>
      <c r="O37" s="579">
        <f>SUM(MAX('P&amp;L1'!O$514,0),
MAX('P&amp;L1'!O$515,0),
MAX('P&amp;L1'!O$516,0),
MAX('P&amp;L1'!O$517,0),
MAX('P&amp;L1'!O$518,0),
MAX('P&amp;L1'!O$519,0),
MAX('P&amp;L1'!O$520,0),
MAX('P&amp;L1'!O$521,0),
MAX('P&amp;L1'!O$522,0),
MAX('P&amp;L1'!O$523,0))
*O$21</f>
        <v>0</v>
      </c>
      <c r="P37" s="579">
        <f>SUM(MAX('P&amp;L1'!P$514,0),
MAX('P&amp;L1'!P$515,0),
MAX('P&amp;L1'!P$516,0),
MAX('P&amp;L1'!P$517,0),
MAX('P&amp;L1'!P$518,0),
MAX('P&amp;L1'!P$519,0),
MAX('P&amp;L1'!P$520,0),
MAX('P&amp;L1'!P$521,0),
MAX('P&amp;L1'!P$522,0),
MAX('P&amp;L1'!P$523,0))
*P$21</f>
        <v>0</v>
      </c>
      <c r="Q37" s="579">
        <f>SUM(MAX('P&amp;L1'!Q$514,0),
MAX('P&amp;L1'!Q$515,0),
MAX('P&amp;L1'!Q$516,0),
MAX('P&amp;L1'!Q$517,0),
MAX('P&amp;L1'!Q$518,0),
MAX('P&amp;L1'!Q$519,0),
MAX('P&amp;L1'!Q$520,0),
MAX('P&amp;L1'!Q$521,0),
MAX('P&amp;L1'!Q$522,0),
MAX('P&amp;L1'!Q$523,0))
*Q$21</f>
        <v>0</v>
      </c>
      <c r="R37" s="579">
        <f>SUM(MAX('P&amp;L1'!R$514,0),
MAX('P&amp;L1'!R$515,0),
MAX('P&amp;L1'!R$516,0),
MAX('P&amp;L1'!R$517,0),
MAX('P&amp;L1'!R$518,0),
MAX('P&amp;L1'!R$519,0),
MAX('P&amp;L1'!R$520,0),
MAX('P&amp;L1'!R$521,0),
MAX('P&amp;L1'!R$522,0),
MAX('P&amp;L1'!R$523,0))
*R$21</f>
        <v>0</v>
      </c>
      <c r="S37" s="579">
        <f>SUM(MAX('P&amp;L1'!S$514,0),
MAX('P&amp;L1'!S$515,0),
MAX('P&amp;L1'!S$516,0),
MAX('P&amp;L1'!S$517,0),
MAX('P&amp;L1'!S$518,0),
MAX('P&amp;L1'!S$519,0),
MAX('P&amp;L1'!S$520,0),
MAX('P&amp;L1'!S$521,0),
MAX('P&amp;L1'!S$522,0),
MAX('P&amp;L1'!S$523,0))
*S$21</f>
        <v>0</v>
      </c>
      <c r="T37" s="579">
        <f>SUM(MAX('P&amp;L1'!T$514,0),
MAX('P&amp;L1'!T$515,0),
MAX('P&amp;L1'!T$516,0),
MAX('P&amp;L1'!T$517,0),
MAX('P&amp;L1'!T$518,0),
MAX('P&amp;L1'!T$519,0),
MAX('P&amp;L1'!T$520,0),
MAX('P&amp;L1'!T$521,0),
MAX('P&amp;L1'!T$522,0),
MAX('P&amp;L1'!T$523,0))
*T$21</f>
        <v>0</v>
      </c>
      <c r="U37" s="579">
        <f>SUM(MAX('P&amp;L1'!U$514,0),
MAX('P&amp;L1'!U$515,0),
MAX('P&amp;L1'!U$516,0),
MAX('P&amp;L1'!U$517,0),
MAX('P&amp;L1'!U$518,0),
MAX('P&amp;L1'!U$519,0),
MAX('P&amp;L1'!U$520,0),
MAX('P&amp;L1'!U$521,0),
MAX('P&amp;L1'!U$522,0),
MAX('P&amp;L1'!U$523,0))
*U$21</f>
        <v>0</v>
      </c>
      <c r="V37" s="579">
        <f>SUM(MAX('P&amp;L1'!V$514,0),
MAX('P&amp;L1'!V$515,0),
MAX('P&amp;L1'!V$516,0),
MAX('P&amp;L1'!V$517,0),
MAX('P&amp;L1'!V$518,0),
MAX('P&amp;L1'!V$519,0),
MAX('P&amp;L1'!V$520,0),
MAX('P&amp;L1'!V$521,0),
MAX('P&amp;L1'!V$522,0),
MAX('P&amp;L1'!V$523,0))
*V$21</f>
        <v>0</v>
      </c>
      <c r="W37" s="579">
        <f>SUM(MAX('P&amp;L1'!W$514,0),
MAX('P&amp;L1'!W$515,0),
MAX('P&amp;L1'!W$516,0),
MAX('P&amp;L1'!W$517,0),
MAX('P&amp;L1'!W$518,0),
MAX('P&amp;L1'!W$519,0),
MAX('P&amp;L1'!W$520,0),
MAX('P&amp;L1'!W$521,0),
MAX('P&amp;L1'!W$522,0),
MAX('P&amp;L1'!W$523,0))
*W$21</f>
        <v>0</v>
      </c>
      <c r="X37" s="579">
        <f>SUM(MAX('P&amp;L1'!X$514,0),
MAX('P&amp;L1'!X$515,0),
MAX('P&amp;L1'!X$516,0),
MAX('P&amp;L1'!X$517,0),
MAX('P&amp;L1'!X$518,0),
MAX('P&amp;L1'!X$519,0),
MAX('P&amp;L1'!X$520,0),
MAX('P&amp;L1'!X$521,0),
MAX('P&amp;L1'!X$522,0),
MAX('P&amp;L1'!X$523,0))
*X$21</f>
        <v>0</v>
      </c>
      <c r="Y37" s="579">
        <f>SUM(MAX('P&amp;L1'!Y$514,0),
MAX('P&amp;L1'!Y$515,0),
MAX('P&amp;L1'!Y$516,0),
MAX('P&amp;L1'!Y$517,0),
MAX('P&amp;L1'!Y$518,0),
MAX('P&amp;L1'!Y$519,0),
MAX('P&amp;L1'!Y$520,0),
MAX('P&amp;L1'!Y$521,0),
MAX('P&amp;L1'!Y$522,0),
MAX('P&amp;L1'!Y$523,0))
*Y$21</f>
        <v>0</v>
      </c>
      <c r="Z37" s="579">
        <f>SUM(MAX('P&amp;L1'!Z$514,0),
MAX('P&amp;L1'!Z$515,0),
MAX('P&amp;L1'!Z$516,0),
MAX('P&amp;L1'!Z$517,0),
MAX('P&amp;L1'!Z$518,0),
MAX('P&amp;L1'!Z$519,0),
MAX('P&amp;L1'!Z$520,0),
MAX('P&amp;L1'!Z$521,0),
MAX('P&amp;L1'!Z$522,0),
MAX('P&amp;L1'!Z$523,0))
*Z$21</f>
        <v>0</v>
      </c>
      <c r="AA37" s="579">
        <f>SUM(MAX('P&amp;L1'!AA$514,0),
MAX('P&amp;L1'!AA$515,0),
MAX('P&amp;L1'!AA$516,0),
MAX('P&amp;L1'!AA$517,0),
MAX('P&amp;L1'!AA$518,0),
MAX('P&amp;L1'!AA$519,0),
MAX('P&amp;L1'!AA$520,0),
MAX('P&amp;L1'!AA$521,0),
MAX('P&amp;L1'!AA$522,0),
MAX('P&amp;L1'!AA$523,0))
*AA$21</f>
        <v>0</v>
      </c>
      <c r="AB37" s="579">
        <f>SUM(MAX('P&amp;L1'!AB$514,0),
MAX('P&amp;L1'!AB$515,0),
MAX('P&amp;L1'!AB$516,0),
MAX('P&amp;L1'!AB$517,0),
MAX('P&amp;L1'!AB$518,0),
MAX('P&amp;L1'!AB$519,0),
MAX('P&amp;L1'!AB$520,0),
MAX('P&amp;L1'!AB$521,0),
MAX('P&amp;L1'!AB$522,0),
MAX('P&amp;L1'!AB$523,0))
*AB$21</f>
        <v>0</v>
      </c>
      <c r="AC37" s="580">
        <f>SUM(MAX('P&amp;L1'!AC$514,0),
MAX('P&amp;L1'!AC$515,0),
MAX('P&amp;L1'!AC$516,0),
MAX('P&amp;L1'!AC$517,0),
MAX('P&amp;L1'!AC$518,0),
MAX('P&amp;L1'!AC$519,0),
MAX('P&amp;L1'!AC$520,0),
MAX('P&amp;L1'!AC$521,0),
MAX('P&amp;L1'!AC$522,0),
MAX('P&amp;L1'!AC$523,0))
*AC$21</f>
        <v>0</v>
      </c>
      <c r="AE37" s="581">
        <f>SUM(MAX('P&amp;L1'!AE$514,0),
MAX('P&amp;L1'!AE$515,0),
MAX('P&amp;L1'!AE$516,0),
MAX('P&amp;L1'!AE$517,0),
MAX('P&amp;L1'!AE$518,0),
MAX('P&amp;L1'!AE$519,0),
MAX('P&amp;L1'!AE$520,0),
MAX('P&amp;L1'!AE$521,0),
MAX('P&amp;L1'!AE$522,0),
MAX('P&amp;L1'!AE$523,0))
*AE$21</f>
        <v>0</v>
      </c>
      <c r="AG37" s="581">
        <f>SUM(MAX('P&amp;L1'!AG$514,0),
MAX('P&amp;L1'!AG$515,0),
MAX('P&amp;L1'!AG$516,0),
MAX('P&amp;L1'!AG$517,0),
MAX('P&amp;L1'!AG$518,0),
MAX('P&amp;L1'!AG$519,0),
MAX('P&amp;L1'!AG$520,0),
MAX('P&amp;L1'!AG$521,0),
MAX('P&amp;L1'!AG$522,0),
MAX('P&amp;L1'!AG$523,0))
*AG$21</f>
        <v>0</v>
      </c>
      <c r="AI37" s="581">
        <f>SUM(MAX('P&amp;L1'!AI$514,0),
MAX('P&amp;L1'!AI$515,0),
MAX('P&amp;L1'!AI$516,0),
MAX('P&amp;L1'!AI$517,0),
MAX('P&amp;L1'!AI$518,0),
MAX('P&amp;L1'!AI$519,0),
MAX('P&amp;L1'!AI$520,0),
MAX('P&amp;L1'!AI$521,0),
MAX('P&amp;L1'!AI$522,0),
MAX('P&amp;L1'!AI$523,0))
*AI$21</f>
        <v>0</v>
      </c>
    </row>
    <row r="38" spans="2:35" outlineLevel="1" x14ac:dyDescent="0.25">
      <c r="B38" s="556" t="s">
        <v>839</v>
      </c>
      <c r="C38" s="556"/>
      <c r="D38" s="576" t="str">
        <f>'Line Items'!D2704</f>
        <v>Income from the Secretary of State</v>
      </c>
      <c r="E38" s="578" t="str">
        <f t="shared" si="0"/>
        <v>£000</v>
      </c>
      <c r="F38" s="578"/>
      <c r="G38" s="579">
        <f>SUM(
MAX('P&amp;L3'!G$51,0),
MAX('P&amp;L3'!G$52,0),
MAX('P&amp;L3'!G$53,0),
MAX('P&amp;L3'!G$54,0),
MAX('P&amp;L3'!G$55,0),
MAX('P&amp;L1'!G$504,0))*G$21</f>
        <v>0</v>
      </c>
      <c r="H38" s="579">
        <f>SUM(
MAX('P&amp;L3'!H$51,0),
MAX('P&amp;L3'!H$52,0),
MAX('P&amp;L3'!H$53,0),
MAX('P&amp;L3'!H$54,0),
MAX('P&amp;L3'!H$55,0),
MAX('P&amp;L1'!H$504,0))*H$21</f>
        <v>0</v>
      </c>
      <c r="I38" s="579">
        <f>SUM(
MAX('P&amp;L3'!I$51,0),
MAX('P&amp;L3'!I$52,0),
MAX('P&amp;L3'!I$53,0),
MAX('P&amp;L3'!I$54,0),
MAX('P&amp;L3'!I$55,0),
MAX('P&amp;L1'!I$504,0))*I$21</f>
        <v>0</v>
      </c>
      <c r="J38" s="579">
        <f>SUM(
MAX('P&amp;L3'!J$51,0),
MAX('P&amp;L3'!J$52,0),
MAX('P&amp;L3'!J$53,0),
MAX('P&amp;L3'!J$54,0),
MAX('P&amp;L3'!J$55,0),
MAX('P&amp;L1'!J$504,0))*J$21</f>
        <v>0</v>
      </c>
      <c r="K38" s="579">
        <f>SUM(
MAX('P&amp;L3'!K$51,0),
MAX('P&amp;L3'!K$52,0),
MAX('P&amp;L3'!K$53,0),
MAX('P&amp;L3'!K$54,0),
MAX('P&amp;L3'!K$55,0),
MAX('P&amp;L1'!K$504,0))*K$21</f>
        <v>0</v>
      </c>
      <c r="L38" s="579">
        <f>SUM(
MAX('P&amp;L3'!L$51,0),
MAX('P&amp;L3'!L$52,0),
MAX('P&amp;L3'!L$53,0),
MAX('P&amp;L3'!L$54,0),
MAX('P&amp;L3'!L$55,0),
MAX('P&amp;L1'!L$504,0))*L$21</f>
        <v>0</v>
      </c>
      <c r="M38" s="579">
        <f>SUM(
MAX('P&amp;L3'!M$51,0),
MAX('P&amp;L3'!M$52,0),
MAX('P&amp;L3'!M$53,0),
MAX('P&amp;L3'!M$54,0),
MAX('P&amp;L3'!M$55,0),
MAX('P&amp;L1'!M$504,0))*M$21</f>
        <v>0</v>
      </c>
      <c r="N38" s="579">
        <f>SUM(
MAX('P&amp;L3'!N$51,0),
MAX('P&amp;L3'!N$52,0),
MAX('P&amp;L3'!N$53,0),
MAX('P&amp;L3'!N$54,0),
MAX('P&amp;L3'!N$55,0),
MAX('P&amp;L1'!N$504,0))*N$21</f>
        <v>0</v>
      </c>
      <c r="O38" s="579">
        <f>SUM(
MAX('P&amp;L3'!O$51,0),
MAX('P&amp;L3'!O$52,0),
MAX('P&amp;L3'!O$53,0),
MAX('P&amp;L3'!O$54,0),
MAX('P&amp;L3'!O$55,0),
MAX('P&amp;L1'!O$504,0))*O$21</f>
        <v>0</v>
      </c>
      <c r="P38" s="579">
        <f>SUM(
MAX('P&amp;L3'!P$51,0),
MAX('P&amp;L3'!P$52,0),
MAX('P&amp;L3'!P$53,0),
MAX('P&amp;L3'!P$54,0),
MAX('P&amp;L3'!P$55,0),
MAX('P&amp;L1'!P$504,0))*P$21</f>
        <v>0</v>
      </c>
      <c r="Q38" s="579">
        <f>SUM(
MAX('P&amp;L3'!Q$51,0),
MAX('P&amp;L3'!Q$52,0),
MAX('P&amp;L3'!Q$53,0),
MAX('P&amp;L3'!Q$54,0),
MAX('P&amp;L3'!Q$55,0),
MAX('P&amp;L1'!Q$504,0))*Q$21</f>
        <v>0</v>
      </c>
      <c r="R38" s="579">
        <f>SUM(
MAX('P&amp;L3'!R$51,0),
MAX('P&amp;L3'!R$52,0),
MAX('P&amp;L3'!R$53,0),
MAX('P&amp;L3'!R$54,0),
MAX('P&amp;L3'!R$55,0),
MAX('P&amp;L1'!R$504,0))*R$21</f>
        <v>0</v>
      </c>
      <c r="S38" s="579">
        <f>SUM(
MAX('P&amp;L3'!S$51,0),
MAX('P&amp;L3'!S$52,0),
MAX('P&amp;L3'!S$53,0),
MAX('P&amp;L3'!S$54,0),
MAX('P&amp;L3'!S$55,0),
MAX('P&amp;L1'!S$504,0))*S$21</f>
        <v>0</v>
      </c>
      <c r="T38" s="579">
        <f>SUM(
MAX('P&amp;L3'!T$51,0),
MAX('P&amp;L3'!T$52,0),
MAX('P&amp;L3'!T$53,0),
MAX('P&amp;L3'!T$54,0),
MAX('P&amp;L3'!T$55,0),
MAX('P&amp;L1'!T$504,0))*T$21</f>
        <v>0</v>
      </c>
      <c r="U38" s="579">
        <f>SUM(
MAX('P&amp;L3'!U$51,0),
MAX('P&amp;L3'!U$52,0),
MAX('P&amp;L3'!U$53,0),
MAX('P&amp;L3'!U$54,0),
MAX('P&amp;L3'!U$55,0),
MAX('P&amp;L1'!U$504,0))*U$21</f>
        <v>0</v>
      </c>
      <c r="V38" s="579">
        <f>SUM(
MAX('P&amp;L3'!V$51,0),
MAX('P&amp;L3'!V$52,0),
MAX('P&amp;L3'!V$53,0),
MAX('P&amp;L3'!V$54,0),
MAX('P&amp;L3'!V$55,0),
MAX('P&amp;L1'!V$504,0))*V$21</f>
        <v>0</v>
      </c>
      <c r="W38" s="579">
        <f>SUM(
MAX('P&amp;L3'!W$51,0),
MAX('P&amp;L3'!W$52,0),
MAX('P&amp;L3'!W$53,0),
MAX('P&amp;L3'!W$54,0),
MAX('P&amp;L3'!W$55,0),
MAX('P&amp;L1'!W$504,0))*W$21</f>
        <v>0</v>
      </c>
      <c r="X38" s="579">
        <f>SUM(
MAX('P&amp;L3'!X$51,0),
MAX('P&amp;L3'!X$52,0),
MAX('P&amp;L3'!X$53,0),
MAX('P&amp;L3'!X$54,0),
MAX('P&amp;L3'!X$55,0),
MAX('P&amp;L1'!X$504,0))*X$21</f>
        <v>0</v>
      </c>
      <c r="Y38" s="579">
        <f>SUM(
MAX('P&amp;L3'!Y$51,0),
MAX('P&amp;L3'!Y$52,0),
MAX('P&amp;L3'!Y$53,0),
MAX('P&amp;L3'!Y$54,0),
MAX('P&amp;L3'!Y$55,0),
MAX('P&amp;L1'!Y$504,0))*Y$21</f>
        <v>0</v>
      </c>
      <c r="Z38" s="579">
        <f>SUM(
MAX('P&amp;L3'!Z$51,0),
MAX('P&amp;L3'!Z$52,0),
MAX('P&amp;L3'!Z$53,0),
MAX('P&amp;L3'!Z$54,0),
MAX('P&amp;L3'!Z$55,0),
MAX('P&amp;L1'!Z$504,0))*Z$21</f>
        <v>0</v>
      </c>
      <c r="AA38" s="579">
        <f>SUM(
MAX('P&amp;L3'!AA$51,0),
MAX('P&amp;L3'!AA$52,0),
MAX('P&amp;L3'!AA$53,0),
MAX('P&amp;L3'!AA$54,0),
MAX('P&amp;L3'!AA$55,0),
MAX('P&amp;L1'!AA$504,0))*AA$21</f>
        <v>0</v>
      </c>
      <c r="AB38" s="579">
        <f>SUM(
MAX('P&amp;L3'!AB$51,0),
MAX('P&amp;L3'!AB$52,0),
MAX('P&amp;L3'!AB$53,0),
MAX('P&amp;L3'!AB$54,0),
MAX('P&amp;L3'!AB$55,0),
MAX('P&amp;L1'!AB$504,0))*AB$21</f>
        <v>0</v>
      </c>
      <c r="AC38" s="580">
        <f>SUM(
MAX('P&amp;L3'!AC$51,0),
MAX('P&amp;L3'!AC$52,0),
MAX('P&amp;L3'!AC$53,0),
MAX('P&amp;L3'!AC$54,0),
MAX('P&amp;L3'!AC$55,0),
MAX('P&amp;L1'!AC$504,0))*AC$21</f>
        <v>0</v>
      </c>
      <c r="AE38" s="581">
        <f>SUM(
MAX('P&amp;L3'!AE$51,0),
MAX('P&amp;L3'!AE$52,0),
MAX('P&amp;L3'!AE$53,0),
MAX('P&amp;L3'!AE$54,0),
MAX('P&amp;L3'!AE$55,0),
MAX('P&amp;L1'!AE$504,0))*AE$21</f>
        <v>0</v>
      </c>
      <c r="AG38" s="581">
        <f>SUM(
MAX('P&amp;L3'!AG$51,0),
MAX('P&amp;L3'!AG$52,0),
MAX('P&amp;L3'!AG$53,0),
MAX('P&amp;L3'!AG$54,0),
MAX('P&amp;L3'!AG$55,0),
MAX('P&amp;L1'!AG$504,0))*AG$21</f>
        <v>0</v>
      </c>
      <c r="AI38" s="581">
        <f>SUM(
MAX('P&amp;L3'!AI$51,0),
MAX('P&amp;L3'!AI$52,0),
MAX('P&amp;L3'!AI$53,0),
MAX('P&amp;L3'!AI$54,0),
MAX('P&amp;L3'!AI$55,0),
MAX('P&amp;L1'!AI$504,0))*AI$21</f>
        <v>0</v>
      </c>
    </row>
    <row r="39" spans="2:35" outlineLevel="1" x14ac:dyDescent="0.25">
      <c r="B39" s="556" t="s">
        <v>839</v>
      </c>
      <c r="C39" s="556"/>
      <c r="D39" s="576" t="str">
        <f>'Line Items'!D2705</f>
        <v>Income from Network Rail</v>
      </c>
      <c r="E39" s="578" t="str">
        <f t="shared" si="0"/>
        <v>£000</v>
      </c>
      <c r="F39" s="578"/>
      <c r="G39" s="579">
        <f>SUM('P&amp;L1'!G$485:G$487,MAX('P&amp;L1'!G$488,0),MAX('P&amp;L1'!G$489,0),MAX('P&amp;L1'!G$490,0),MAX('P&amp;L1'!G$491,0),MAX('P&amp;L1'!G$492,0),MAX('P&amp;L1'!G$493,0),MAX(SUM('P&amp;L1'!G$500:G$503),0))*G$21</f>
        <v>0</v>
      </c>
      <c r="H39" s="579">
        <f>SUM('P&amp;L1'!H$485:H$487,MAX('P&amp;L1'!H$488,0),MAX('P&amp;L1'!H$489,0),MAX('P&amp;L1'!H$490,0),MAX('P&amp;L1'!H$491,0),MAX('P&amp;L1'!H$492,0),MAX('P&amp;L1'!H$493,0),MAX(SUM('P&amp;L1'!H$500:H$503),0))*H$21</f>
        <v>0</v>
      </c>
      <c r="I39" s="579">
        <f>SUM('P&amp;L1'!I$485:I$487,MAX('P&amp;L1'!I$488,0),MAX('P&amp;L1'!I$489,0),MAX('P&amp;L1'!I$490,0),MAX('P&amp;L1'!I$491,0),MAX('P&amp;L1'!I$492,0),MAX('P&amp;L1'!I$493,0),MAX(SUM('P&amp;L1'!I$500:I$503),0))*I$21</f>
        <v>0</v>
      </c>
      <c r="J39" s="579">
        <f>SUM('P&amp;L1'!J$485:J$487,MAX('P&amp;L1'!J$488,0),MAX('P&amp;L1'!J$489,0),MAX('P&amp;L1'!J$490,0),MAX('P&amp;L1'!J$491,0),MAX('P&amp;L1'!J$492,0),MAX('P&amp;L1'!J$493,0),MAX(SUM('P&amp;L1'!J$500:J$503),0))*J$21</f>
        <v>0</v>
      </c>
      <c r="K39" s="579">
        <f>SUM('P&amp;L1'!K$485:K$487,MAX('P&amp;L1'!K$488,0),MAX('P&amp;L1'!K$489,0),MAX('P&amp;L1'!K$490,0),MAX('P&amp;L1'!K$491,0),MAX('P&amp;L1'!K$492,0),MAX('P&amp;L1'!K$493,0),MAX(SUM('P&amp;L1'!K$500:K$503),0))*K$21</f>
        <v>0</v>
      </c>
      <c r="L39" s="579">
        <f>SUM('P&amp;L1'!L$485:L$487,MAX('P&amp;L1'!L$488,0),MAX('P&amp;L1'!L$489,0),MAX('P&amp;L1'!L$490,0),MAX('P&amp;L1'!L$491,0),MAX('P&amp;L1'!L$492,0),MAX('P&amp;L1'!L$493,0),MAX(SUM('P&amp;L1'!L$500:L$503),0))*L$21</f>
        <v>0</v>
      </c>
      <c r="M39" s="579">
        <f>SUM('P&amp;L1'!M$485:M$487,MAX('P&amp;L1'!M$488,0),MAX('P&amp;L1'!M$489,0),MAX('P&amp;L1'!M$490,0),MAX('P&amp;L1'!M$491,0),MAX('P&amp;L1'!M$492,0),MAX('P&amp;L1'!M$493,0),MAX(SUM('P&amp;L1'!M$500:M$503),0))*M$21</f>
        <v>0</v>
      </c>
      <c r="N39" s="579">
        <f>SUM('P&amp;L1'!N$485:N$487,MAX('P&amp;L1'!N$488,0),MAX('P&amp;L1'!N$489,0),MAX('P&amp;L1'!N$490,0),MAX('P&amp;L1'!N$491,0),MAX('P&amp;L1'!N$492,0),MAX('P&amp;L1'!N$493,0),MAX(SUM('P&amp;L1'!N$500:N$503),0))*N$21</f>
        <v>0</v>
      </c>
      <c r="O39" s="579">
        <f>SUM('P&amp;L1'!O$485:O$487,MAX('P&amp;L1'!O$488,0),MAX('P&amp;L1'!O$489,0),MAX('P&amp;L1'!O$490,0),MAX('P&amp;L1'!O$491,0),MAX('P&amp;L1'!O$492,0),MAX('P&amp;L1'!O$493,0),MAX(SUM('P&amp;L1'!O$500:O$503),0))*O$21</f>
        <v>0</v>
      </c>
      <c r="P39" s="579">
        <f>SUM('P&amp;L1'!P$485:P$487,MAX('P&amp;L1'!P$488,0),MAX('P&amp;L1'!P$489,0),MAX('P&amp;L1'!P$490,0),MAX('P&amp;L1'!P$491,0),MAX('P&amp;L1'!P$492,0),MAX('P&amp;L1'!P$493,0),MAX(SUM('P&amp;L1'!P$500:P$503),0))*P$21</f>
        <v>0</v>
      </c>
      <c r="Q39" s="579">
        <f>SUM('P&amp;L1'!Q$485:Q$487,MAX('P&amp;L1'!Q$488,0),MAX('P&amp;L1'!Q$489,0),MAX('P&amp;L1'!Q$490,0),MAX('P&amp;L1'!Q$491,0),MAX('P&amp;L1'!Q$492,0),MAX('P&amp;L1'!Q$493,0),MAX(SUM('P&amp;L1'!Q$500:Q$503),0))*Q$21</f>
        <v>0</v>
      </c>
      <c r="R39" s="579">
        <f>SUM('P&amp;L1'!R$485:R$487,MAX('P&amp;L1'!R$488,0),MAX('P&amp;L1'!R$489,0),MAX('P&amp;L1'!R$490,0),MAX('P&amp;L1'!R$491,0),MAX('P&amp;L1'!R$492,0),MAX('P&amp;L1'!R$493,0),MAX(SUM('P&amp;L1'!R$500:R$503),0))*R$21</f>
        <v>0</v>
      </c>
      <c r="S39" s="579">
        <f>SUM('P&amp;L1'!S$485:S$487,MAX('P&amp;L1'!S$488,0),MAX('P&amp;L1'!S$489,0),MAX('P&amp;L1'!S$490,0),MAX('P&amp;L1'!S$491,0),MAX('P&amp;L1'!S$492,0),MAX('P&amp;L1'!S$493,0),MAX(SUM('P&amp;L1'!S$500:S$503),0))*S$21</f>
        <v>0</v>
      </c>
      <c r="T39" s="579">
        <f>SUM('P&amp;L1'!T$485:T$487,MAX('P&amp;L1'!T$488,0),MAX('P&amp;L1'!T$489,0),MAX('P&amp;L1'!T$490,0),MAX('P&amp;L1'!T$491,0),MAX('P&amp;L1'!T$492,0),MAX('P&amp;L1'!T$493,0),MAX(SUM('P&amp;L1'!T$500:T$503),0))*T$21</f>
        <v>0</v>
      </c>
      <c r="U39" s="579">
        <f>SUM('P&amp;L1'!U$485:U$487,MAX('P&amp;L1'!U$488,0),MAX('P&amp;L1'!U$489,0),MAX('P&amp;L1'!U$490,0),MAX('P&amp;L1'!U$491,0),MAX('P&amp;L1'!U$492,0),MAX('P&amp;L1'!U$493,0),MAX(SUM('P&amp;L1'!U$500:U$503),0))*U$21</f>
        <v>0</v>
      </c>
      <c r="V39" s="579">
        <f>SUM('P&amp;L1'!V$485:V$487,MAX('P&amp;L1'!V$488,0),MAX('P&amp;L1'!V$489,0),MAX('P&amp;L1'!V$490,0),MAX('P&amp;L1'!V$491,0),MAX('P&amp;L1'!V$492,0),MAX('P&amp;L1'!V$493,0),MAX(SUM('P&amp;L1'!V$500:V$503),0))*V$21</f>
        <v>0</v>
      </c>
      <c r="W39" s="579">
        <f>SUM('P&amp;L1'!W$485:W$487,MAX('P&amp;L1'!W$488,0),MAX('P&amp;L1'!W$489,0),MAX('P&amp;L1'!W$490,0),MAX('P&amp;L1'!W$491,0),MAX('P&amp;L1'!W$492,0),MAX('P&amp;L1'!W$493,0),MAX(SUM('P&amp;L1'!W$500:W$503),0))*W$21</f>
        <v>0</v>
      </c>
      <c r="X39" s="579">
        <f>SUM('P&amp;L1'!X$485:X$487,MAX('P&amp;L1'!X$488,0),MAX('P&amp;L1'!X$489,0),MAX('P&amp;L1'!X$490,0),MAX('P&amp;L1'!X$491,0),MAX('P&amp;L1'!X$492,0),MAX('P&amp;L1'!X$493,0),MAX(SUM('P&amp;L1'!X$500:X$503),0))*X$21</f>
        <v>0</v>
      </c>
      <c r="Y39" s="579">
        <f>SUM('P&amp;L1'!Y$485:Y$487,MAX('P&amp;L1'!Y$488,0),MAX('P&amp;L1'!Y$489,0),MAX('P&amp;L1'!Y$490,0),MAX('P&amp;L1'!Y$491,0),MAX('P&amp;L1'!Y$492,0),MAX('P&amp;L1'!Y$493,0),MAX(SUM('P&amp;L1'!Y$500:Y$503),0))*Y$21</f>
        <v>0</v>
      </c>
      <c r="Z39" s="579">
        <f>SUM('P&amp;L1'!Z$485:Z$487,MAX('P&amp;L1'!Z$488,0),MAX('P&amp;L1'!Z$489,0),MAX('P&amp;L1'!Z$490,0),MAX('P&amp;L1'!Z$491,0),MAX('P&amp;L1'!Z$492,0),MAX('P&amp;L1'!Z$493,0),MAX(SUM('P&amp;L1'!Z$500:Z$503),0))*Z$21</f>
        <v>0</v>
      </c>
      <c r="AA39" s="579">
        <f>SUM('P&amp;L1'!AA$485:AA$487,MAX('P&amp;L1'!AA$488,0),MAX('P&amp;L1'!AA$489,0),MAX('P&amp;L1'!AA$490,0),MAX('P&amp;L1'!AA$491,0),MAX('P&amp;L1'!AA$492,0),MAX('P&amp;L1'!AA$493,0),MAX(SUM('P&amp;L1'!AA$500:AA$503),0))*AA$21</f>
        <v>0</v>
      </c>
      <c r="AB39" s="579">
        <f>SUM('P&amp;L1'!AB$485:AB$487,MAX('P&amp;L1'!AB$488,0),MAX('P&amp;L1'!AB$489,0),MAX('P&amp;L1'!AB$490,0),MAX('P&amp;L1'!AB$491,0),MAX('P&amp;L1'!AB$492,0),MAX('P&amp;L1'!AB$493,0),MAX(SUM('P&amp;L1'!AB$500:AB$503),0))*AB$21</f>
        <v>0</v>
      </c>
      <c r="AC39" s="580">
        <f>SUM('P&amp;L1'!AC$485:AC$487,MAX('P&amp;L1'!AC$488,0),MAX('P&amp;L1'!AC$489,0),MAX('P&amp;L1'!AC$490,0),MAX('P&amp;L1'!AC$491,0),MAX('P&amp;L1'!AC$492,0),MAX('P&amp;L1'!AC$493,0),MAX(SUM('P&amp;L1'!AC$500:AC$503),0))*AC$21</f>
        <v>0</v>
      </c>
      <c r="AE39" s="581">
        <f>SUM('P&amp;L1'!AE$485:AE$487,MAX('P&amp;L1'!AE$488,0),MAX('P&amp;L1'!AE$489,0),MAX('P&amp;L1'!AE$490,0),MAX('P&amp;L1'!AE$491,0),MAX('P&amp;L1'!AE$492,0),MAX('P&amp;L1'!AE$493,0),MAX(SUM('P&amp;L1'!AE$500:AE$503),0))*AE$21</f>
        <v>0</v>
      </c>
      <c r="AG39" s="581">
        <f>SUM('P&amp;L1'!AG$485:AG$487,MAX('P&amp;L1'!AG$488,0),MAX('P&amp;L1'!AG$489,0),MAX('P&amp;L1'!AG$490,0),MAX('P&amp;L1'!AG$491,0),MAX('P&amp;L1'!AG$492,0),MAX('P&amp;L1'!AG$493,0),MAX(SUM('P&amp;L1'!AG$500:AG$503),0))*AG$21</f>
        <v>0</v>
      </c>
      <c r="AI39" s="581">
        <f>SUM('P&amp;L1'!AI$485:AI$487,MAX('P&amp;L1'!AI$488,0),MAX('P&amp;L1'!AI$489,0),MAX('P&amp;L1'!AI$490,0),MAX('P&amp;L1'!AI$491,0),MAX('P&amp;L1'!AI$492,0),MAX('P&amp;L1'!AI$493,0),MAX(SUM('P&amp;L1'!AI$500:AI$503),0))*AI$21</f>
        <v>0</v>
      </c>
    </row>
    <row r="40" spans="2:35" outlineLevel="1" x14ac:dyDescent="0.25">
      <c r="B40" s="556" t="s">
        <v>839</v>
      </c>
      <c r="C40" s="556"/>
      <c r="D40" s="139" t="str">
        <f>'Line Items'!D2706</f>
        <v>Sustained Planned Disruption Compensation Income</v>
      </c>
      <c r="E40" s="140" t="str">
        <f t="shared" si="0"/>
        <v>£000</v>
      </c>
      <c r="F40" s="140"/>
      <c r="G40" s="283"/>
      <c r="H40" s="283"/>
      <c r="I40" s="283"/>
      <c r="J40" s="283"/>
      <c r="K40" s="283"/>
      <c r="L40" s="283"/>
      <c r="M40" s="283"/>
      <c r="N40" s="283"/>
      <c r="O40" s="283"/>
      <c r="P40" s="283"/>
      <c r="Q40" s="283"/>
      <c r="R40" s="283"/>
      <c r="S40" s="283"/>
      <c r="T40" s="283"/>
      <c r="U40" s="283"/>
      <c r="V40" s="283"/>
      <c r="W40" s="283"/>
      <c r="X40" s="283"/>
      <c r="Y40" s="283"/>
      <c r="Z40" s="283"/>
      <c r="AA40" s="283"/>
      <c r="AB40" s="283"/>
      <c r="AC40" s="284"/>
      <c r="AE40" s="285"/>
      <c r="AG40" s="285"/>
      <c r="AI40" s="285"/>
    </row>
    <row r="41" spans="2:35" outlineLevel="1" x14ac:dyDescent="0.25">
      <c r="B41" s="556" t="s">
        <v>839</v>
      </c>
      <c r="C41" s="556"/>
      <c r="D41" s="576" t="str">
        <f>'Line Items'!D2707</f>
        <v>Interest Receivable</v>
      </c>
      <c r="E41" s="578" t="str">
        <f t="shared" si="0"/>
        <v>£000</v>
      </c>
      <c r="F41" s="578"/>
      <c r="G41" s="579">
        <f>SUM(MAX('P&amp;L1'!G$527,0),
MAX('P&amp;L1'!G$535,0),
MAX('P&amp;L1'!G$536,0),
MAX('P&amp;L1'!G$537,0),
MAX('P&amp;L1'!G$538,0),
MAX('P&amp;L1'!G$539,0))*G$21</f>
        <v>0</v>
      </c>
      <c r="H41" s="579">
        <f>SUM(MAX('P&amp;L1'!H$527,0),
MAX('P&amp;L1'!H$535,0),
MAX('P&amp;L1'!H$536,0),
MAX('P&amp;L1'!H$537,0),
MAX('P&amp;L1'!H$538,0),
MAX('P&amp;L1'!H$539,0))*H$21</f>
        <v>0</v>
      </c>
      <c r="I41" s="579">
        <f>SUM(MAX('P&amp;L1'!I$527,0),
MAX('P&amp;L1'!I$535,0),
MAX('P&amp;L1'!I$536,0),
MAX('P&amp;L1'!I$537,0),
MAX('P&amp;L1'!I$538,0),
MAX('P&amp;L1'!I$539,0))*I$21</f>
        <v>0</v>
      </c>
      <c r="J41" s="579">
        <f>SUM(MAX('P&amp;L1'!J$527,0),
MAX('P&amp;L1'!J$535,0),
MAX('P&amp;L1'!J$536,0),
MAX('P&amp;L1'!J$537,0),
MAX('P&amp;L1'!J$538,0),
MAX('P&amp;L1'!J$539,0))*J$21</f>
        <v>0</v>
      </c>
      <c r="K41" s="579">
        <f>SUM(MAX('P&amp;L1'!K$527,0),
MAX('P&amp;L1'!K$535,0),
MAX('P&amp;L1'!K$536,0),
MAX('P&amp;L1'!K$537,0),
MAX('P&amp;L1'!K$538,0),
MAX('P&amp;L1'!K$539,0))*K$21</f>
        <v>0</v>
      </c>
      <c r="L41" s="579">
        <f>SUM(MAX('P&amp;L1'!L$527,0),
MAX('P&amp;L1'!L$535,0),
MAX('P&amp;L1'!L$536,0),
MAX('P&amp;L1'!L$537,0),
MAX('P&amp;L1'!L$538,0),
MAX('P&amp;L1'!L$539,0))*L$21</f>
        <v>0</v>
      </c>
      <c r="M41" s="579">
        <f>SUM(MAX('P&amp;L1'!M$527,0),
MAX('P&amp;L1'!M$535,0),
MAX('P&amp;L1'!M$536,0),
MAX('P&amp;L1'!M$537,0),
MAX('P&amp;L1'!M$538,0),
MAX('P&amp;L1'!M$539,0))*M$21</f>
        <v>0</v>
      </c>
      <c r="N41" s="579">
        <f>SUM(MAX('P&amp;L1'!N$527,0),
MAX('P&amp;L1'!N$535,0),
MAX('P&amp;L1'!N$536,0),
MAX('P&amp;L1'!N$537,0),
MAX('P&amp;L1'!N$538,0),
MAX('P&amp;L1'!N$539,0))*N$21</f>
        <v>0</v>
      </c>
      <c r="O41" s="579">
        <f>SUM(MAX('P&amp;L1'!O$527,0),
MAX('P&amp;L1'!O$535,0),
MAX('P&amp;L1'!O$536,0),
MAX('P&amp;L1'!O$537,0),
MAX('P&amp;L1'!O$538,0),
MAX('P&amp;L1'!O$539,0))*O$21</f>
        <v>0</v>
      </c>
      <c r="P41" s="579">
        <f>SUM(MAX('P&amp;L1'!P$527,0),
MAX('P&amp;L1'!P$535,0),
MAX('P&amp;L1'!P$536,0),
MAX('P&amp;L1'!P$537,0),
MAX('P&amp;L1'!P$538,0),
MAX('P&amp;L1'!P$539,0))*P$21</f>
        <v>0</v>
      </c>
      <c r="Q41" s="579">
        <f>SUM(MAX('P&amp;L1'!Q$527,0),
MAX('P&amp;L1'!Q$535,0),
MAX('P&amp;L1'!Q$536,0),
MAX('P&amp;L1'!Q$537,0),
MAX('P&amp;L1'!Q$538,0),
MAX('P&amp;L1'!Q$539,0))*Q$21</f>
        <v>0</v>
      </c>
      <c r="R41" s="579">
        <f>SUM(MAX('P&amp;L1'!R$527,0),
MAX('P&amp;L1'!R$535,0),
MAX('P&amp;L1'!R$536,0),
MAX('P&amp;L1'!R$537,0),
MAX('P&amp;L1'!R$538,0),
MAX('P&amp;L1'!R$539,0))*R$21</f>
        <v>0</v>
      </c>
      <c r="S41" s="579">
        <f>SUM(MAX('P&amp;L1'!S$527,0),
MAX('P&amp;L1'!S$535,0),
MAX('P&amp;L1'!S$536,0),
MAX('P&amp;L1'!S$537,0),
MAX('P&amp;L1'!S$538,0),
MAX('P&amp;L1'!S$539,0))*S$21</f>
        <v>0</v>
      </c>
      <c r="T41" s="579">
        <f>SUM(MAX('P&amp;L1'!T$527,0),
MAX('P&amp;L1'!T$535,0),
MAX('P&amp;L1'!T$536,0),
MAX('P&amp;L1'!T$537,0),
MAX('P&amp;L1'!T$538,0),
MAX('P&amp;L1'!T$539,0))*T$21</f>
        <v>0</v>
      </c>
      <c r="U41" s="579">
        <f>SUM(MAX('P&amp;L1'!U$527,0),
MAX('P&amp;L1'!U$535,0),
MAX('P&amp;L1'!U$536,0),
MAX('P&amp;L1'!U$537,0),
MAX('P&amp;L1'!U$538,0),
MAX('P&amp;L1'!U$539,0))*U$21</f>
        <v>0</v>
      </c>
      <c r="V41" s="579">
        <f>SUM(MAX('P&amp;L1'!V$527,0),
MAX('P&amp;L1'!V$535,0),
MAX('P&amp;L1'!V$536,0),
MAX('P&amp;L1'!V$537,0),
MAX('P&amp;L1'!V$538,0),
MAX('P&amp;L1'!V$539,0))*V$21</f>
        <v>0</v>
      </c>
      <c r="W41" s="579">
        <f>SUM(MAX('P&amp;L1'!W$527,0),
MAX('P&amp;L1'!W$535,0),
MAX('P&amp;L1'!W$536,0),
MAX('P&amp;L1'!W$537,0),
MAX('P&amp;L1'!W$538,0),
MAX('P&amp;L1'!W$539,0))*W$21</f>
        <v>0</v>
      </c>
      <c r="X41" s="579">
        <f>SUM(MAX('P&amp;L1'!X$527,0),
MAX('P&amp;L1'!X$535,0),
MAX('P&amp;L1'!X$536,0),
MAX('P&amp;L1'!X$537,0),
MAX('P&amp;L1'!X$538,0),
MAX('P&amp;L1'!X$539,0))*X$21</f>
        <v>0</v>
      </c>
      <c r="Y41" s="579">
        <f>SUM(MAX('P&amp;L1'!Y$527,0),
MAX('P&amp;L1'!Y$535,0),
MAX('P&amp;L1'!Y$536,0),
MAX('P&amp;L1'!Y$537,0),
MAX('P&amp;L1'!Y$538,0),
MAX('P&amp;L1'!Y$539,0))*Y$21</f>
        <v>0</v>
      </c>
      <c r="Z41" s="579">
        <f>SUM(MAX('P&amp;L1'!Z$527,0),
MAX('P&amp;L1'!Z$535,0),
MAX('P&amp;L1'!Z$536,0),
MAX('P&amp;L1'!Z$537,0),
MAX('P&amp;L1'!Z$538,0),
MAX('P&amp;L1'!Z$539,0))*Z$21</f>
        <v>0</v>
      </c>
      <c r="AA41" s="579">
        <f>SUM(MAX('P&amp;L1'!AA$527,0),
MAX('P&amp;L1'!AA$535,0),
MAX('P&amp;L1'!AA$536,0),
MAX('P&amp;L1'!AA$537,0),
MAX('P&amp;L1'!AA$538,0),
MAX('P&amp;L1'!AA$539,0))*AA$21</f>
        <v>0</v>
      </c>
      <c r="AB41" s="579">
        <f>SUM(MAX('P&amp;L1'!AB$527,0),
MAX('P&amp;L1'!AB$535,0),
MAX('P&amp;L1'!AB$536,0),
MAX('P&amp;L1'!AB$537,0),
MAX('P&amp;L1'!AB$538,0),
MAX('P&amp;L1'!AB$539,0))*AB$21</f>
        <v>0</v>
      </c>
      <c r="AC41" s="580">
        <f>SUM(MAX('P&amp;L1'!AC$527,0),
MAX('P&amp;L1'!AC$535,0),
MAX('P&amp;L1'!AC$536,0),
MAX('P&amp;L1'!AC$537,0),
MAX('P&amp;L1'!AC$538,0),
MAX('P&amp;L1'!AC$539,0))*AC$21</f>
        <v>0</v>
      </c>
      <c r="AE41" s="581">
        <f>SUM(MAX('P&amp;L1'!AE$527,0),
MAX('P&amp;L1'!AE$535,0),
MAX('P&amp;L1'!AE$536,0),
MAX('P&amp;L1'!AE$537,0),
MAX('P&amp;L1'!AE$538,0),
MAX('P&amp;L1'!AE$539,0))*AE$21</f>
        <v>0</v>
      </c>
      <c r="AG41" s="581">
        <f>SUM(MAX('P&amp;L1'!AG$527,0),
MAX('P&amp;L1'!AG$535,0),
MAX('P&amp;L1'!AG$536,0),
MAX('P&amp;L1'!AG$537,0),
MAX('P&amp;L1'!AG$538,0),
MAX('P&amp;L1'!AG$539,0))*AG$21</f>
        <v>0</v>
      </c>
      <c r="AI41" s="581">
        <f>SUM(MAX('P&amp;L1'!AI$527,0),
MAX('P&amp;L1'!AI$535,0),
MAX('P&amp;L1'!AI$536,0),
MAX('P&amp;L1'!AI$537,0),
MAX('P&amp;L1'!AI$538,0),
MAX('P&amp;L1'!AI$539,0))*AI$21</f>
        <v>0</v>
      </c>
    </row>
    <row r="42" spans="2:35" outlineLevel="1" x14ac:dyDescent="0.25">
      <c r="B42" s="556" t="s">
        <v>839</v>
      </c>
      <c r="C42" s="556"/>
      <c r="D42" s="959" t="str">
        <f>'Line Items'!D2708</f>
        <v>Exclude: Proportion of income recognised in P&amp;L in relation to grants received in respect of capital expenditure</v>
      </c>
      <c r="E42" s="960" t="str">
        <f t="shared" si="0"/>
        <v>£000</v>
      </c>
      <c r="F42" s="960"/>
      <c r="G42" s="961"/>
      <c r="H42" s="961"/>
      <c r="I42" s="961"/>
      <c r="J42" s="961"/>
      <c r="K42" s="961"/>
      <c r="L42" s="961"/>
      <c r="M42" s="961"/>
      <c r="N42" s="961"/>
      <c r="O42" s="961"/>
      <c r="P42" s="961"/>
      <c r="Q42" s="961"/>
      <c r="R42" s="961"/>
      <c r="S42" s="961"/>
      <c r="T42" s="961"/>
      <c r="U42" s="961"/>
      <c r="V42" s="961"/>
      <c r="W42" s="961"/>
      <c r="X42" s="961"/>
      <c r="Y42" s="961"/>
      <c r="Z42" s="961"/>
      <c r="AA42" s="961"/>
      <c r="AB42" s="961"/>
      <c r="AC42" s="962"/>
      <c r="AE42" s="963"/>
      <c r="AG42" s="963"/>
      <c r="AI42" s="963"/>
    </row>
    <row r="43" spans="2:35" outlineLevel="1" x14ac:dyDescent="0.25">
      <c r="B43" s="556" t="s">
        <v>481</v>
      </c>
      <c r="C43" s="556"/>
      <c r="D43" s="964" t="str">
        <f>'Line Items'!D2709</f>
        <v>Opening Season Ticket Fund</v>
      </c>
      <c r="E43" s="965" t="str">
        <f t="shared" si="0"/>
        <v>£000</v>
      </c>
      <c r="F43" s="965"/>
      <c r="G43" s="966">
        <f>IF(G$22=1,BS!$AK28,
IF(AND(G$22=2,$AE$21=1),BS!$AE28,
IF(G$20=0,
INDEX(BS!$G28:$AC28,,MATCH(G$22,$G$22:$AC$22,0)-1),
BS!F28)))*G$21</f>
        <v>0</v>
      </c>
      <c r="H43" s="966">
        <f>IF(H$22=1,BS!$AK28,
IF(AND(H$22=2,$AE$21=1),BS!$AE28,
IF(H$20=0,
INDEX(BS!$G28:$AC28,,MATCH(H$22,$G$22:$AC$22,0)-1),
BS!G28)))*H$21</f>
        <v>0</v>
      </c>
      <c r="I43" s="966">
        <f>IF(I$22=1,BS!$AK28,
IF(AND(I$22=2,$AE$21=1),BS!$AE28,
IF(I$20=0,
INDEX(BS!$G28:$AC28,,MATCH(I$22,$G$22:$AC$22,0)-1),
BS!H28)))*I$21</f>
        <v>0</v>
      </c>
      <c r="J43" s="966">
        <f>IF(J$22=1,BS!$AK28,
IF(AND(J$22=2,$AE$21=1),BS!$AE28,
IF(J$20=0,
INDEX(BS!$G28:$AC28,,MATCH(J$22,$G$22:$AC$22,0)-1),
BS!I28)))*J$21</f>
        <v>0</v>
      </c>
      <c r="K43" s="966">
        <f>IF(K$22=1,BS!$AK28,
IF(AND(K$22=2,$AE$21=1),BS!$AE28,
IF(K$20=0,
INDEX(BS!$G28:$AC28,,MATCH(K$22,$G$22:$AC$22,0)-1),
BS!J28)))*K$21</f>
        <v>0</v>
      </c>
      <c r="L43" s="966">
        <f>IF(L$22=1,BS!$AK28,
IF(AND(L$22=2,$AE$21=1),BS!$AE28,
IF(L$20=0,
INDEX(BS!$G28:$AC28,,MATCH(L$22,$G$22:$AC$22,0)-1),
BS!K28)))*L$21</f>
        <v>0</v>
      </c>
      <c r="M43" s="966">
        <f>IF(M$22=1,BS!$AK28,
IF(AND(M$22=2,$AE$21=1),BS!$AE28,
IF(M$20=0,
INDEX(BS!$G28:$AC28,,MATCH(M$22,$G$22:$AC$22,0)-1),
BS!L28)))*M$21</f>
        <v>0</v>
      </c>
      <c r="N43" s="966">
        <f>IF(N$22=1,BS!$AK28,
IF(AND(N$22=2,$AE$21=1),BS!$AE28,
IF(N$20=0,
INDEX(BS!$G28:$AC28,,MATCH(N$22,$G$22:$AC$22,0)-1),
BS!M28)))*N$21</f>
        <v>0</v>
      </c>
      <c r="O43" s="966">
        <f>IF(O$22=1,BS!$AK28,
IF(AND(O$22=2,$AE$21=1),BS!$AE28,
IF(O$20=0,
INDEX(BS!$G28:$AC28,,MATCH(O$22,$G$22:$AC$22,0)-1),
BS!N28)))*O$21</f>
        <v>0</v>
      </c>
      <c r="P43" s="966">
        <f>IF(P$22=1,BS!$AK28,
IF(AND(P$22=2,$AE$21=1),BS!$AE28,
IF(P$20=0,
INDEX(BS!$G28:$AC28,,MATCH(P$22,$G$22:$AC$22,0)-1),
BS!O28)))*P$21</f>
        <v>0</v>
      </c>
      <c r="Q43" s="966">
        <f>IF(Q$22=1,BS!$AK28,
IF(AND(Q$22=2,$AE$21=1),BS!$AE28,
IF(Q$20=0,
INDEX(BS!$G28:$AC28,,MATCH(Q$22,$G$22:$AC$22,0)-1),
BS!P28)))*Q$21</f>
        <v>0</v>
      </c>
      <c r="R43" s="966">
        <f>IF(R$22=1,BS!$AK28,
IF(AND(R$22=2,$AE$21=1),BS!$AE28,
IF(R$20=0,
INDEX(BS!$G28:$AC28,,MATCH(R$22,$G$22:$AC$22,0)-1),
BS!Q28)))*R$21</f>
        <v>0</v>
      </c>
      <c r="S43" s="966">
        <f>IF(S$22=1,BS!$AK28,
IF(AND(S$22=2,$AE$21=1),BS!$AE28,
IF(S$20=0,
INDEX(BS!$G28:$AC28,,MATCH(S$22,$G$22:$AC$22,0)-1),
BS!R28)))*S$21</f>
        <v>0</v>
      </c>
      <c r="T43" s="966">
        <f>IF(T$22=1,BS!$AK28,
IF(AND(T$22=2,$AE$21=1),BS!$AE28,
IF(T$20=0,
INDEX(BS!$G28:$AC28,,MATCH(T$22,$G$22:$AC$22,0)-1),
BS!S28)))*T$21</f>
        <v>0</v>
      </c>
      <c r="U43" s="966">
        <f>IF(U$22=1,BS!$AK28,
IF(AND(U$22=2,$AE$21=1),BS!$AE28,
IF(U$20=0,
INDEX(BS!$G28:$AC28,,MATCH(U$22,$G$22:$AC$22,0)-1),
BS!T28)))*U$21</f>
        <v>0</v>
      </c>
      <c r="V43" s="966">
        <f>IF(V$22=1,BS!$AK28,
IF(AND(V$22=2,$AE$21=1),BS!$AE28,
IF(V$20=0,
INDEX(BS!$G28:$AC28,,MATCH(V$22,$G$22:$AC$22,0)-1),
BS!U28)))*V$21</f>
        <v>0</v>
      </c>
      <c r="W43" s="966">
        <f>IF(W$22=1,BS!$AK28,
IF(AND(W$22=2,$AE$21=1),BS!$AE28,
IF(W$20=0,
INDEX(BS!$G28:$AC28,,MATCH(W$22,$G$22:$AC$22,0)-1),
BS!V28)))*W$21</f>
        <v>0</v>
      </c>
      <c r="X43" s="966">
        <f>IF(X$22=1,BS!$AK28,
IF(AND(X$22=2,$AE$21=1),BS!$AE28,
IF(X$20=0,
INDEX(BS!$G28:$AC28,,MATCH(X$22,$G$22:$AC$22,0)-1),
BS!W28)))*X$21</f>
        <v>0</v>
      </c>
      <c r="Y43" s="966">
        <f>IF(Y$22=1,BS!$AK28,
IF(AND(Y$22=2,$AE$21=1),BS!$AE28,
IF(Y$20=0,
INDEX(BS!$G28:$AC28,,MATCH(Y$22,$G$22:$AC$22,0)-1),
BS!X28)))*Y$21</f>
        <v>0</v>
      </c>
      <c r="Z43" s="966">
        <f>IF(Z$22=1,BS!$AK28,
IF(AND(Z$22=2,$AE$21=1),BS!$AE28,
IF(Z$20=0,
INDEX(BS!$G28:$AC28,,MATCH(Z$22,$G$22:$AC$22,0)-1),
BS!Y28)))*Z$21</f>
        <v>0</v>
      </c>
      <c r="AA43" s="966">
        <f>IF(AA$22=1,BS!$AK28,
IF(AND(AA$22=2,$AE$21=1),BS!$AE28,
IF(AA$20=0,
INDEX(BS!$G28:$AC28,,MATCH(AA$22,$G$22:$AC$22,0)-1),
BS!Z28)))*AA$21</f>
        <v>0</v>
      </c>
      <c r="AB43" s="966">
        <f>IF(AB$22=1,BS!$AK28,
IF(AND(AB$22=2,$AE$21=1),BS!$AE28,
IF(AB$20=0,
INDEX(BS!$G28:$AC28,,MATCH(AB$22,$G$22:$AC$22,0)-1),
BS!AA28)))*AB$21</f>
        <v>0</v>
      </c>
      <c r="AC43" s="967">
        <f>IF(AC$22=1,BS!$AK28,
IF(AND(AC$22=2,$AE$21=1),BS!$AE28,
IF(AC$20=0,
INDEX(BS!$G28:$AC28,,MATCH(AC$22,$G$22:$AC$22,0)-1),
BS!AB28)))*AC$21</f>
        <v>0</v>
      </c>
      <c r="AE43" s="968">
        <f>IF(AE$22=1,BS!$AK28,
IF(AND(AE$22=2,$AE$21=1),BS!$AE28,
IF(AE$20=0,
INDEX(BS!$G28:$AC28,,MATCH(AE$22,$G$22:$AC$22,0)-1),
BS!AD28)))*AE$21</f>
        <v>0</v>
      </c>
      <c r="AG43" s="968">
        <f>IF(AG$22=1,BS!$AK28,
IF(AND(AG$22=2,$AE$21=1),BS!$AE28,
IF(AG$20=0,
INDEX(BS!$G28:$AC28,,MATCH(AG$22,$G$22:$AC$22,0)-1),
BS!AF28)))*AG$21</f>
        <v>0</v>
      </c>
      <c r="AI43" s="968">
        <f>IF(AI$22=1,BS!$AK28,
IF(AND(AI$22=2,$AE$21=1),BS!$AE28,
IF(AI$20=0,
INDEX(BS!$G28:$AC28,,MATCH(AI$22,$G$22:$AC$22,0)-1),
BS!AH28)))*AI$21</f>
        <v>0</v>
      </c>
    </row>
    <row r="44" spans="2:35" outlineLevel="1" x14ac:dyDescent="0.25">
      <c r="B44" s="556" t="s">
        <v>481</v>
      </c>
      <c r="C44" s="556"/>
      <c r="D44" s="964" t="str">
        <f>'Line Items'!D2710</f>
        <v>Opening Cash</v>
      </c>
      <c r="E44" s="965" t="str">
        <f t="shared" si="0"/>
        <v>£000</v>
      </c>
      <c r="F44" s="965"/>
      <c r="G44" s="966">
        <f>IF(G$22=1,BS!$AK31,
IF(AND(G$22=2,$AE$21=1),BS!$AE31,
IF(G$20=0,
INDEX(BS!$G31:$AC31,,MATCH(G$22,$G$22:$AC$22,0)-1),
BS!F31)))*G$21</f>
        <v>0</v>
      </c>
      <c r="H44" s="969">
        <f>IF(H$22=1,BS!$AK31,
IF(AND(H$22=2,$AE$21=1),BS!$AE31,
IF(H$20=0,
INDEX(BS!$G31:$AC31,,MATCH(H$22,$G$22:$AC$22,0)-1),
BS!G31)))*H$21</f>
        <v>0</v>
      </c>
      <c r="I44" s="969">
        <f>IF(I$22=1,BS!$AK31,
IF(AND(I$22=2,$AE$21=1),BS!$AE31,
IF(I$20=0,
INDEX(BS!$G31:$AC31,,MATCH(I$22,$G$22:$AC$22,0)-1),
BS!H31)))*I$21</f>
        <v>0</v>
      </c>
      <c r="J44" s="969">
        <f>IF(J$22=1,BS!$AK31,
IF(AND(J$22=2,$AE$21=1),BS!$AE31,
IF(J$20=0,
INDEX(BS!$G31:$AC31,,MATCH(J$22,$G$22:$AC$22,0)-1),
BS!I31)))*J$21</f>
        <v>0</v>
      </c>
      <c r="K44" s="969">
        <f>IF(K$22=1,BS!$AK31,
IF(AND(K$22=2,$AE$21=1),BS!$AE31,
IF(K$20=0,
INDEX(BS!$G31:$AC31,,MATCH(K$22,$G$22:$AC$22,0)-1),
BS!J31)))*K$21</f>
        <v>0</v>
      </c>
      <c r="L44" s="969">
        <f>IF(L$22=1,BS!$AK31,
IF(AND(L$22=2,$AE$21=1),BS!$AE31,
IF(L$20=0,
INDEX(BS!$G31:$AC31,,MATCH(L$22,$G$22:$AC$22,0)-1),
BS!K31)))*L$21</f>
        <v>0</v>
      </c>
      <c r="M44" s="969">
        <f>IF(M$22=1,BS!$AK31,
IF(AND(M$22=2,$AE$21=1),BS!$AE31,
IF(M$20=0,
INDEX(BS!$G31:$AC31,,MATCH(M$22,$G$22:$AC$22,0)-1),
BS!L31)))*M$21</f>
        <v>0</v>
      </c>
      <c r="N44" s="969">
        <f>IF(N$22=1,BS!$AK31,
IF(AND(N$22=2,$AE$21=1),BS!$AE31,
IF(N$20=0,
INDEX(BS!$G31:$AC31,,MATCH(N$22,$G$22:$AC$22,0)-1),
BS!M31)))*N$21</f>
        <v>0</v>
      </c>
      <c r="O44" s="969">
        <f>IF(O$22=1,BS!$AK31,
IF(AND(O$22=2,$AE$21=1),BS!$AE31,
IF(O$20=0,
INDEX(BS!$G31:$AC31,,MATCH(O$22,$G$22:$AC$22,0)-1),
BS!N31)))*O$21</f>
        <v>0</v>
      </c>
      <c r="P44" s="969">
        <f>IF(P$22=1,BS!$AK31,
IF(AND(P$22=2,$AE$21=1),BS!$AE31,
IF(P$20=0,
INDEX(BS!$G31:$AC31,,MATCH(P$22,$G$22:$AC$22,0)-1),
BS!O31)))*P$21</f>
        <v>0</v>
      </c>
      <c r="Q44" s="969">
        <f>IF(Q$22=1,BS!$AK31,
IF(AND(Q$22=2,$AE$21=1),BS!$AE31,
IF(Q$20=0,
INDEX(BS!$G31:$AC31,,MATCH(Q$22,$G$22:$AC$22,0)-1),
BS!P31)))*Q$21</f>
        <v>0</v>
      </c>
      <c r="R44" s="969">
        <f>IF(R$22=1,BS!$AK31,
IF(AND(R$22=2,$AE$21=1),BS!$AE31,
IF(R$20=0,
INDEX(BS!$G31:$AC31,,MATCH(R$22,$G$22:$AC$22,0)-1),
BS!Q31)))*R$21</f>
        <v>0</v>
      </c>
      <c r="S44" s="969">
        <f>IF(S$22=1,BS!$AK31,
IF(AND(S$22=2,$AE$21=1),BS!$AE31,
IF(S$20=0,
INDEX(BS!$G31:$AC31,,MATCH(S$22,$G$22:$AC$22,0)-1),
BS!R31)))*S$21</f>
        <v>0</v>
      </c>
      <c r="T44" s="969">
        <f>IF(T$22=1,BS!$AK31,
IF(AND(T$22=2,$AE$21=1),BS!$AE31,
IF(T$20=0,
INDEX(BS!$G31:$AC31,,MATCH(T$22,$G$22:$AC$22,0)-1),
BS!S31)))*T$21</f>
        <v>0</v>
      </c>
      <c r="U44" s="969">
        <f>IF(U$22=1,BS!$AK31,
IF(AND(U$22=2,$AE$21=1),BS!$AE31,
IF(U$20=0,
INDEX(BS!$G31:$AC31,,MATCH(U$22,$G$22:$AC$22,0)-1),
BS!T31)))*U$21</f>
        <v>0</v>
      </c>
      <c r="V44" s="969">
        <f>IF(V$22=1,BS!$AK31,
IF(AND(V$22=2,$AE$21=1),BS!$AE31,
IF(V$20=0,
INDEX(BS!$G31:$AC31,,MATCH(V$22,$G$22:$AC$22,0)-1),
BS!U31)))*V$21</f>
        <v>0</v>
      </c>
      <c r="W44" s="969">
        <f>IF(W$22=1,BS!$AK31,
IF(AND(W$22=2,$AE$21=1),BS!$AE31,
IF(W$20=0,
INDEX(BS!$G31:$AC31,,MATCH(W$22,$G$22:$AC$22,0)-1),
BS!V31)))*W$21</f>
        <v>0</v>
      </c>
      <c r="X44" s="969">
        <f>IF(X$22=1,BS!$AK31,
IF(AND(X$22=2,$AE$21=1),BS!$AE31,
IF(X$20=0,
INDEX(BS!$G31:$AC31,,MATCH(X$22,$G$22:$AC$22,0)-1),
BS!W31)))*X$21</f>
        <v>0</v>
      </c>
      <c r="Y44" s="969">
        <f>IF(Y$22=1,BS!$AK31,
IF(AND(Y$22=2,$AE$21=1),BS!$AE31,
IF(Y$20=0,
INDEX(BS!$G31:$AC31,,MATCH(Y$22,$G$22:$AC$22,0)-1),
BS!X31)))*Y$21</f>
        <v>0</v>
      </c>
      <c r="Z44" s="969">
        <f>IF(Z$22=1,BS!$AK31,
IF(AND(Z$22=2,$AE$21=1),BS!$AE31,
IF(Z$20=0,
INDEX(BS!$G31:$AC31,,MATCH(Z$22,$G$22:$AC$22,0)-1),
BS!Y31)))*Z$21</f>
        <v>0</v>
      </c>
      <c r="AA44" s="969">
        <f>IF(AA$22=1,BS!$AK31,
IF(AND(AA$22=2,$AE$21=1),BS!$AE31,
IF(AA$20=0,
INDEX(BS!$G31:$AC31,,MATCH(AA$22,$G$22:$AC$22,0)-1),
BS!Z31)))*AA$21</f>
        <v>0</v>
      </c>
      <c r="AB44" s="969">
        <f>IF(AB$22=1,BS!$AK31,
IF(AND(AB$22=2,$AE$21=1),BS!$AE31,
IF(AB$20=0,
INDEX(BS!$G31:$AC31,,MATCH(AB$22,$G$22:$AC$22,0)-1),
BS!AA31)))*AB$21</f>
        <v>0</v>
      </c>
      <c r="AC44" s="970">
        <f>IF(AC$22=1,BS!$AK31,
IF(AND(AC$22=2,$AE$21=1),BS!$AE31,
IF(AC$20=0,
INDEX(BS!$G31:$AC31,,MATCH(AC$22,$G$22:$AC$22,0)-1),
BS!AB31)))*AC$21</f>
        <v>0</v>
      </c>
      <c r="AE44" s="971">
        <f>IF(AE$22=1,BS!$AK31,
IF(AND(AE$22=2,$AE$21=1),BS!$AE31,
IF(AE$20=0,
INDEX(BS!$G31:$AC31,,MATCH(AE$22,$G$22:$AC$22,0)-1),
BS!AD31)))*AE$21</f>
        <v>0</v>
      </c>
      <c r="AG44" s="971">
        <f>IF(AG$22=1,BS!$AK31,
IF(AND(AG$22=2,$AE$21=1),BS!$AE31,
IF(AG$20=0,
INDEX(BS!$G31:$AC31,,MATCH(AG$22,$G$22:$AC$22,0)-1),
BS!AF31)))*AG$21</f>
        <v>0</v>
      </c>
      <c r="AI44" s="971">
        <f>IF(AI$22=1,BS!$AK31,
IF(AND(AI$22=2,$AE$21=1),BS!$AE31,
IF(AI$20=0,
INDEX(BS!$G31:$AC31,,MATCH(AI$22,$G$22:$AC$22,0)-1),
BS!AH31)))*AI$21</f>
        <v>0</v>
      </c>
    </row>
    <row r="45" spans="2:35" outlineLevel="1" x14ac:dyDescent="0.25">
      <c r="B45" s="556" t="s">
        <v>481</v>
      </c>
      <c r="C45" s="556"/>
      <c r="D45" s="590" t="str">
        <f>'Line Items'!D2711</f>
        <v>Exclude: Cash held for the exclusive purpose of the provision of the Performance Bond within Opening Cash</v>
      </c>
      <c r="E45" s="140" t="str">
        <f t="shared" si="0"/>
        <v>£000</v>
      </c>
      <c r="F45" s="140"/>
      <c r="G45" s="283"/>
      <c r="H45" s="283"/>
      <c r="I45" s="283"/>
      <c r="J45" s="283"/>
      <c r="K45" s="283"/>
      <c r="L45" s="283"/>
      <c r="M45" s="283"/>
      <c r="N45" s="283"/>
      <c r="O45" s="283"/>
      <c r="P45" s="283"/>
      <c r="Q45" s="283"/>
      <c r="R45" s="283"/>
      <c r="S45" s="283"/>
      <c r="T45" s="283"/>
      <c r="U45" s="283"/>
      <c r="V45" s="283"/>
      <c r="W45" s="283"/>
      <c r="X45" s="283"/>
      <c r="Y45" s="283"/>
      <c r="Z45" s="283"/>
      <c r="AA45" s="283"/>
      <c r="AB45" s="283"/>
      <c r="AC45" s="284"/>
      <c r="AE45" s="285"/>
      <c r="AG45" s="285"/>
      <c r="AI45" s="285"/>
    </row>
    <row r="46" spans="2:35" outlineLevel="1" x14ac:dyDescent="0.25">
      <c r="B46" s="556" t="s">
        <v>481</v>
      </c>
      <c r="C46" s="556"/>
      <c r="D46" s="590" t="str">
        <f>'Line Items'!D2712</f>
        <v>Exclude: Cash held under restrictive terms within Opening Cash</v>
      </c>
      <c r="E46" s="140" t="str">
        <f t="shared" si="0"/>
        <v>£000</v>
      </c>
      <c r="F46" s="140"/>
      <c r="G46" s="283"/>
      <c r="H46" s="283"/>
      <c r="I46" s="283"/>
      <c r="J46" s="283"/>
      <c r="K46" s="283"/>
      <c r="L46" s="283"/>
      <c r="M46" s="283"/>
      <c r="N46" s="283"/>
      <c r="O46" s="283"/>
      <c r="P46" s="283"/>
      <c r="Q46" s="283"/>
      <c r="R46" s="283"/>
      <c r="S46" s="283"/>
      <c r="T46" s="283"/>
      <c r="U46" s="283"/>
      <c r="V46" s="283"/>
      <c r="W46" s="283"/>
      <c r="X46" s="283"/>
      <c r="Y46" s="283"/>
      <c r="Z46" s="283"/>
      <c r="AA46" s="283"/>
      <c r="AB46" s="283"/>
      <c r="AC46" s="284"/>
      <c r="AE46" s="285"/>
      <c r="AG46" s="285"/>
      <c r="AI46" s="285"/>
    </row>
    <row r="47" spans="2:35" outlineLevel="1" x14ac:dyDescent="0.25">
      <c r="B47" s="556" t="s">
        <v>481</v>
      </c>
      <c r="C47" s="556"/>
      <c r="D47" s="972" t="str">
        <f>'Line Items'!D2713</f>
        <v>Exclude: Opening Season Ticket liabilities</v>
      </c>
      <c r="E47" s="973" t="str">
        <f>E46</f>
        <v>£000</v>
      </c>
      <c r="F47" s="973"/>
      <c r="G47" s="974">
        <f>IF(G$22=1,BS!$AK51,
IF(AND(G$22=2,$AE$21=1),BS!$AE51,
IF(G$20=0,
INDEX(BS!$G51:$AC51,,MATCH(G$22,$G$22:$AC$22,0)-1),
BS!F51)))*G$21</f>
        <v>0</v>
      </c>
      <c r="H47" s="974">
        <f>IF(H$22=1,BS!$AK51,
IF(AND(H$22=2,$AE$21=1),BS!$AE51,
IF(H$20=0,
INDEX(BS!$G51:$AC51,,MATCH(H$22,$G$22:$AC$22,0)-1),
BS!G51)))*H$21</f>
        <v>0</v>
      </c>
      <c r="I47" s="974">
        <f>IF(I$22=1,BS!$AK51,
IF(AND(I$22=2,$AE$21=1),BS!$AE51,
IF(I$20=0,
INDEX(BS!$G51:$AC51,,MATCH(I$22,$G$22:$AC$22,0)-1),
BS!H51)))*I$21</f>
        <v>0</v>
      </c>
      <c r="J47" s="974">
        <f>IF(J$22=1,BS!$AK51,
IF(AND(J$22=2,$AE$21=1),BS!$AE51,
IF(J$20=0,
INDEX(BS!$G51:$AC51,,MATCH(J$22,$G$22:$AC$22,0)-1),
BS!I51)))*J$21</f>
        <v>0</v>
      </c>
      <c r="K47" s="974">
        <f>IF(K$22=1,BS!$AK51,
IF(AND(K$22=2,$AE$21=1),BS!$AE51,
IF(K$20=0,
INDEX(BS!$G51:$AC51,,MATCH(K$22,$G$22:$AC$22,0)-1),
BS!J51)))*K$21</f>
        <v>0</v>
      </c>
      <c r="L47" s="974">
        <f>IF(L$22=1,BS!$AK51,
IF(AND(L$22=2,$AE$21=1),BS!$AE51,
IF(L$20=0,
INDEX(BS!$G51:$AC51,,MATCH(L$22,$G$22:$AC$22,0)-1),
BS!K51)))*L$21</f>
        <v>0</v>
      </c>
      <c r="M47" s="974">
        <f>IF(M$22=1,BS!$AK51,
IF(AND(M$22=2,$AE$21=1),BS!$AE51,
IF(M$20=0,
INDEX(BS!$G51:$AC51,,MATCH(M$22,$G$22:$AC$22,0)-1),
BS!L51)))*M$21</f>
        <v>0</v>
      </c>
      <c r="N47" s="974">
        <f>IF(N$22=1,BS!$AK51,
IF(AND(N$22=2,$AE$21=1),BS!$AE51,
IF(N$20=0,
INDEX(BS!$G51:$AC51,,MATCH(N$22,$G$22:$AC$22,0)-1),
BS!M51)))*N$21</f>
        <v>0</v>
      </c>
      <c r="O47" s="974">
        <f>IF(O$22=1,BS!$AK51,
IF(AND(O$22=2,$AE$21=1),BS!$AE51,
IF(O$20=0,
INDEX(BS!$G51:$AC51,,MATCH(O$22,$G$22:$AC$22,0)-1),
BS!N51)))*O$21</f>
        <v>0</v>
      </c>
      <c r="P47" s="974">
        <f>IF(P$22=1,BS!$AK51,
IF(AND(P$22=2,$AE$21=1),BS!$AE51,
IF(P$20=0,
INDEX(BS!$G51:$AC51,,MATCH(P$22,$G$22:$AC$22,0)-1),
BS!O51)))*P$21</f>
        <v>0</v>
      </c>
      <c r="Q47" s="974">
        <f>IF(Q$22=1,BS!$AK51,
IF(AND(Q$22=2,$AE$21=1),BS!$AE51,
IF(Q$20=0,
INDEX(BS!$G51:$AC51,,MATCH(Q$22,$G$22:$AC$22,0)-1),
BS!P51)))*Q$21</f>
        <v>0</v>
      </c>
      <c r="R47" s="974">
        <f>IF(R$22=1,BS!$AK51,
IF(AND(R$22=2,$AE$21=1),BS!$AE51,
IF(R$20=0,
INDEX(BS!$G51:$AC51,,MATCH(R$22,$G$22:$AC$22,0)-1),
BS!Q51)))*R$21</f>
        <v>0</v>
      </c>
      <c r="S47" s="974">
        <f>IF(S$22=1,BS!$AK51,
IF(AND(S$22=2,$AE$21=1),BS!$AE51,
IF(S$20=0,
INDEX(BS!$G51:$AC51,,MATCH(S$22,$G$22:$AC$22,0)-1),
BS!R51)))*S$21</f>
        <v>0</v>
      </c>
      <c r="T47" s="974">
        <f>IF(T$22=1,BS!$AK51,
IF(AND(T$22=2,$AE$21=1),BS!$AE51,
IF(T$20=0,
INDEX(BS!$G51:$AC51,,MATCH(T$22,$G$22:$AC$22,0)-1),
BS!S51)))*T$21</f>
        <v>0</v>
      </c>
      <c r="U47" s="974">
        <f>IF(U$22=1,BS!$AK51,
IF(AND(U$22=2,$AE$21=1),BS!$AE51,
IF(U$20=0,
INDEX(BS!$G51:$AC51,,MATCH(U$22,$G$22:$AC$22,0)-1),
BS!T51)))*U$21</f>
        <v>0</v>
      </c>
      <c r="V47" s="974">
        <f>IF(V$22=1,BS!$AK51,
IF(AND(V$22=2,$AE$21=1),BS!$AE51,
IF(V$20=0,
INDEX(BS!$G51:$AC51,,MATCH(V$22,$G$22:$AC$22,0)-1),
BS!U51)))*V$21</f>
        <v>0</v>
      </c>
      <c r="W47" s="974">
        <f>IF(W$22=1,BS!$AK51,
IF(AND(W$22=2,$AE$21=1),BS!$AE51,
IF(W$20=0,
INDEX(BS!$G51:$AC51,,MATCH(W$22,$G$22:$AC$22,0)-1),
BS!V51)))*W$21</f>
        <v>0</v>
      </c>
      <c r="X47" s="974">
        <f>IF(X$22=1,BS!$AK51,
IF(AND(X$22=2,$AE$21=1),BS!$AE51,
IF(X$20=0,
INDEX(BS!$G51:$AC51,,MATCH(X$22,$G$22:$AC$22,0)-1),
BS!W51)))*X$21</f>
        <v>0</v>
      </c>
      <c r="Y47" s="974">
        <f>IF(Y$22=1,BS!$AK51,
IF(AND(Y$22=2,$AE$21=1),BS!$AE51,
IF(Y$20=0,
INDEX(BS!$G51:$AC51,,MATCH(Y$22,$G$22:$AC$22,0)-1),
BS!X51)))*Y$21</f>
        <v>0</v>
      </c>
      <c r="Z47" s="974">
        <f>IF(Z$22=1,BS!$AK51,
IF(AND(Z$22=2,$AE$21=1),BS!$AE51,
IF(Z$20=0,
INDEX(BS!$G51:$AC51,,MATCH(Z$22,$G$22:$AC$22,0)-1),
BS!Y51)))*Z$21</f>
        <v>0</v>
      </c>
      <c r="AA47" s="974">
        <f>IF(AA$22=1,BS!$AK51,
IF(AND(AA$22=2,$AE$21=1),BS!$AE51,
IF(AA$20=0,
INDEX(BS!$G51:$AC51,,MATCH(AA$22,$G$22:$AC$22,0)-1),
BS!Z51)))*AA$21</f>
        <v>0</v>
      </c>
      <c r="AB47" s="974">
        <f>IF(AB$22=1,BS!$AK51,
IF(AND(AB$22=2,$AE$21=1),BS!$AE51,
IF(AB$20=0,
INDEX(BS!$G51:$AC51,,MATCH(AB$22,$G$22:$AC$22,0)-1),
BS!AA51)))*AB$21</f>
        <v>0</v>
      </c>
      <c r="AC47" s="975">
        <f>IF(AC$22=1,BS!$AK51,
IF(AND(AC$22=2,$AE$21=1),BS!$AE51,
IF(AC$20=0,
INDEX(BS!$G51:$AC51,,MATCH(AC$22,$G$22:$AC$22,0)-1),
BS!AB51)))*AC$21</f>
        <v>0</v>
      </c>
      <c r="AE47" s="976">
        <f>IF(AE$22=1,BS!$AK51,
IF(AND(AE$22=2,$AE$21=1),BS!$AE51,
IF(AE$20=0,
INDEX(BS!$G51:$AC51,,MATCH(AE$22,$G$22:$AC$22,0)-1),
BS!AD51)))*AE$21</f>
        <v>0</v>
      </c>
      <c r="AG47" s="976">
        <f>IF(AG$22=1,BS!$AK51,
IF(AND(AG$22=2,$AE$21=1),BS!$AE51,
IF(AG$20=0,
INDEX(BS!$G51:$AC51,,MATCH(AG$22,$G$22:$AC$22,0)-1),
BS!AF51)))*AG$21</f>
        <v>0</v>
      </c>
      <c r="AI47" s="976">
        <f>IF(AI$22=1,BS!$AK51,
IF(AND(AI$22=2,$AE$21=1),BS!$AE51,
IF(AI$20=0,
INDEX(BS!$G51:$AC51,,MATCH(AI$22,$G$22:$AC$22,0)-1),
BS!AH51)))*AI$21</f>
        <v>0</v>
      </c>
    </row>
    <row r="48" spans="2:35" outlineLevel="1" x14ac:dyDescent="0.25">
      <c r="B48" s="556" t="s">
        <v>841</v>
      </c>
      <c r="C48" s="556"/>
      <c r="D48" s="977" t="str">
        <f>'Line Items'!D2714</f>
        <v>Movement in Debtors: (Increase) / Decrease</v>
      </c>
      <c r="E48" s="978" t="str">
        <f t="shared" si="0"/>
        <v>£000</v>
      </c>
      <c r="F48" s="978"/>
      <c r="G48" s="979">
        <f xml:space="preserve"> - (BS!G110 -
IF(AND(G$16,SUMPRODUCT($G$15:$AC$15,$G$21:$AC$21)=0),BS!$AE110,
IF(G$22=1,BS!$AK110,
INDEX(BS!$G110:$AC110,,MATCH(G$22,$G$22:$AC$22,0)-1))) )*G$21</f>
        <v>0</v>
      </c>
      <c r="H48" s="979">
        <f xml:space="preserve"> - (BS!H110 -
IF(AND(H$16,SUMPRODUCT($G$15:$AC$15,$G$21:$AC$21)=0),BS!$AE110,
IF(H$22=1,BS!$AK110,
INDEX(BS!$G110:$AC110,,MATCH(H$22,$G$22:$AC$22,0)-1))) )*H$21</f>
        <v>0</v>
      </c>
      <c r="I48" s="979">
        <f xml:space="preserve"> - (BS!I110 -
IF(AND(I$16,SUMPRODUCT($G$15:$AC$15,$G$21:$AC$21)=0),BS!$AE110,
IF(I$22=1,BS!$AK110,
INDEX(BS!$G110:$AC110,,MATCH(I$22,$G$22:$AC$22,0)-1))) )*I$21</f>
        <v>0</v>
      </c>
      <c r="J48" s="979">
        <f xml:space="preserve"> - (BS!J110 -
IF(AND(J$16,SUMPRODUCT($G$15:$AC$15,$G$21:$AC$21)=0),BS!$AE110,
IF(J$22=1,BS!$AK110,
INDEX(BS!$G110:$AC110,,MATCH(J$22,$G$22:$AC$22,0)-1))) )*J$21</f>
        <v>0</v>
      </c>
      <c r="K48" s="979">
        <f xml:space="preserve"> - (BS!K110 -
IF(AND(K$16,SUMPRODUCT($G$15:$AC$15,$G$21:$AC$21)=0),BS!$AE110,
IF(K$22=1,BS!$AK110,
INDEX(BS!$G110:$AC110,,MATCH(K$22,$G$22:$AC$22,0)-1))) )*K$21</f>
        <v>0</v>
      </c>
      <c r="L48" s="979">
        <f xml:space="preserve"> - (BS!L110 -
IF(AND(L$16,SUMPRODUCT($G$15:$AC$15,$G$21:$AC$21)=0),BS!$AE110,
IF(L$22=1,BS!$AK110,
INDEX(BS!$G110:$AC110,,MATCH(L$22,$G$22:$AC$22,0)-1))) )*L$21</f>
        <v>0</v>
      </c>
      <c r="M48" s="979">
        <f xml:space="preserve"> - (BS!M110 -
IF(AND(M$16,SUMPRODUCT($G$15:$AC$15,$G$21:$AC$21)=0),BS!$AE110,
IF(M$22=1,BS!$AK110,
INDEX(BS!$G110:$AC110,,MATCH(M$22,$G$22:$AC$22,0)-1))) )*M$21</f>
        <v>0</v>
      </c>
      <c r="N48" s="979">
        <f xml:space="preserve"> - (BS!N110 -
IF(AND(N$16,SUMPRODUCT($G$15:$AC$15,$G$21:$AC$21)=0),BS!$AE110,
IF(N$22=1,BS!$AK110,
INDEX(BS!$G110:$AC110,,MATCH(N$22,$G$22:$AC$22,0)-1))) )*N$21</f>
        <v>0</v>
      </c>
      <c r="O48" s="979">
        <f xml:space="preserve"> - (BS!O110 -
IF(AND(O$16,SUMPRODUCT($G$15:$AC$15,$G$21:$AC$21)=0),BS!$AE110,
IF(O$22=1,BS!$AK110,
INDEX(BS!$G110:$AC110,,MATCH(O$22,$G$22:$AC$22,0)-1))) )*O$21</f>
        <v>0</v>
      </c>
      <c r="P48" s="979">
        <f xml:space="preserve"> - (BS!P110 -
IF(AND(P$16,SUMPRODUCT($G$15:$AC$15,$G$21:$AC$21)=0),BS!$AE110,
IF(P$22=1,BS!$AK110,
INDEX(BS!$G110:$AC110,,MATCH(P$22,$G$22:$AC$22,0)-1))) )*P$21</f>
        <v>0</v>
      </c>
      <c r="Q48" s="979">
        <f xml:space="preserve"> - (BS!Q110 -
IF(AND(Q$16,SUMPRODUCT($G$15:$AC$15,$G$21:$AC$21)=0),BS!$AE110,
IF(Q$22=1,BS!$AK110,
INDEX(BS!$G110:$AC110,,MATCH(Q$22,$G$22:$AC$22,0)-1))) )*Q$21</f>
        <v>0</v>
      </c>
      <c r="R48" s="979">
        <f xml:space="preserve"> - (BS!R110 -
IF(AND(R$16,SUMPRODUCT($G$15:$AC$15,$G$21:$AC$21)=0),BS!$AE110,
IF(R$22=1,BS!$AK110,
INDEX(BS!$G110:$AC110,,MATCH(R$22,$G$22:$AC$22,0)-1))) )*R$21</f>
        <v>0</v>
      </c>
      <c r="S48" s="979">
        <f xml:space="preserve"> - (BS!S110 -
IF(AND(S$16,SUMPRODUCT($G$15:$AC$15,$G$21:$AC$21)=0),BS!$AE110,
IF(S$22=1,BS!$AK110,
INDEX(BS!$G110:$AC110,,MATCH(S$22,$G$22:$AC$22,0)-1))) )*S$21</f>
        <v>0</v>
      </c>
      <c r="T48" s="979">
        <f xml:space="preserve"> - (BS!T110 -
IF(AND(T$16,SUMPRODUCT($G$15:$AC$15,$G$21:$AC$21)=0),BS!$AE110,
IF(T$22=1,BS!$AK110,
INDEX(BS!$G110:$AC110,,MATCH(T$22,$G$22:$AC$22,0)-1))) )*T$21</f>
        <v>0</v>
      </c>
      <c r="U48" s="979">
        <f xml:space="preserve"> - (BS!U110 -
IF(AND(U$16,SUMPRODUCT($G$15:$AC$15,$G$21:$AC$21)=0),BS!$AE110,
IF(U$22=1,BS!$AK110,
INDEX(BS!$G110:$AC110,,MATCH(U$22,$G$22:$AC$22,0)-1))) )*U$21</f>
        <v>0</v>
      </c>
      <c r="V48" s="979">
        <f xml:space="preserve"> - (BS!V110 -
IF(AND(V$16,SUMPRODUCT($G$15:$AC$15,$G$21:$AC$21)=0),BS!$AE110,
IF(V$22=1,BS!$AK110,
INDEX(BS!$G110:$AC110,,MATCH(V$22,$G$22:$AC$22,0)-1))) )*V$21</f>
        <v>0</v>
      </c>
      <c r="W48" s="979">
        <f xml:space="preserve"> - (BS!W110 -
IF(AND(W$16,SUMPRODUCT($G$15:$AC$15,$G$21:$AC$21)=0),BS!$AE110,
IF(W$22=1,BS!$AK110,
INDEX(BS!$G110:$AC110,,MATCH(W$22,$G$22:$AC$22,0)-1))) )*W$21</f>
        <v>0</v>
      </c>
      <c r="X48" s="979">
        <f xml:space="preserve"> - (BS!X110 -
IF(AND(X$16,SUMPRODUCT($G$15:$AC$15,$G$21:$AC$21)=0),BS!$AE110,
IF(X$22=1,BS!$AK110,
INDEX(BS!$G110:$AC110,,MATCH(X$22,$G$22:$AC$22,0)-1))) )*X$21</f>
        <v>0</v>
      </c>
      <c r="Y48" s="979">
        <f xml:space="preserve"> - (BS!Y110 -
IF(AND(Y$16,SUMPRODUCT($G$15:$AC$15,$G$21:$AC$21)=0),BS!$AE110,
IF(Y$22=1,BS!$AK110,
INDEX(BS!$G110:$AC110,,MATCH(Y$22,$G$22:$AC$22,0)-1))) )*Y$21</f>
        <v>0</v>
      </c>
      <c r="Z48" s="979">
        <f xml:space="preserve"> - (BS!Z110 -
IF(AND(Z$16,SUMPRODUCT($G$15:$AC$15,$G$21:$AC$21)=0),BS!$AE110,
IF(Z$22=1,BS!$AK110,
INDEX(BS!$G110:$AC110,,MATCH(Z$22,$G$22:$AC$22,0)-1))) )*Z$21</f>
        <v>0</v>
      </c>
      <c r="AA48" s="979">
        <f xml:space="preserve"> - (BS!AA110 -
IF(AND(AA$16,SUMPRODUCT($G$15:$AC$15,$G$21:$AC$21)=0),BS!$AE110,
IF(AA$22=1,BS!$AK110,
INDEX(BS!$G110:$AC110,,MATCH(AA$22,$G$22:$AC$22,0)-1))) )*AA$21</f>
        <v>0</v>
      </c>
      <c r="AB48" s="979">
        <f xml:space="preserve"> - (BS!AB110 -
IF(AND(AB$16,SUMPRODUCT($G$15:$AC$15,$G$21:$AC$21)=0),BS!$AE110,
IF(AB$22=1,BS!$AK110,
INDEX(BS!$G110:$AC110,,MATCH(AB$22,$G$22:$AC$22,0)-1))) )*AB$21</f>
        <v>0</v>
      </c>
      <c r="AC48" s="580">
        <f xml:space="preserve"> - (BS!AC110 -
IF(AND(AC$16,SUMPRODUCT($G$15:$AC$15,$G$21:$AC$21)=0),BS!$AE110,
IF(AC$22=1,BS!$AK110,
INDEX(BS!$G110:$AC110,,MATCH(AC$22,$G$22:$AC$22,0)-1))) )*AC$21</f>
        <v>0</v>
      </c>
      <c r="AE48" s="581">
        <f xml:space="preserve"> - (BS!AE110 -
IF(AND(AE$16,SUMPRODUCT($G$15:$AC$15,$G$21:$AC$21)=0),BS!$AE110,
IF(AE$22=1,BS!$AK110,
INDEX(BS!$G110:$AC110,,MATCH(AE$22,$G$22:$AC$22,0)-1))) )*AE$21</f>
        <v>0</v>
      </c>
      <c r="AG48" s="581">
        <f xml:space="preserve"> - (BS!AG110 -
IF(AND(AG$16,SUMPRODUCT($G$15:$AC$15,$G$21:$AC$21)=0),BS!$AE110,
IF(AG$22=1,BS!$AK110,
INDEX(BS!$G110:$AC110,,MATCH(AG$22,$G$22:$AC$22,0)-1))) )*AG$21</f>
        <v>0</v>
      </c>
      <c r="AI48" s="581">
        <f xml:space="preserve"> - (BS!AI110 -
IF(AND(AI$16,SUMPRODUCT($G$15:$AC$15,$G$21:$AC$21)=0),BS!$AE110,
IF(AI$22=1,BS!$AK110,
INDEX(BS!$G110:$AC110,,MATCH(AI$22,$G$22:$AC$22,0)-1))) )*AI$21</f>
        <v>0</v>
      </c>
    </row>
    <row r="49" spans="2:35" outlineLevel="1" x14ac:dyDescent="0.25">
      <c r="B49" s="556" t="s">
        <v>841</v>
      </c>
      <c r="C49" s="556"/>
      <c r="D49" s="980" t="str">
        <f>'Line Items'!D2715</f>
        <v>Exclude: Movement in any bad debts provision or write off and any capital-related debtors</v>
      </c>
      <c r="E49" s="838" t="str">
        <f>E47</f>
        <v>£000</v>
      </c>
      <c r="F49" s="838"/>
      <c r="G49" s="981"/>
      <c r="H49" s="981"/>
      <c r="I49" s="981"/>
      <c r="J49" s="981"/>
      <c r="K49" s="981"/>
      <c r="L49" s="981"/>
      <c r="M49" s="981"/>
      <c r="N49" s="981"/>
      <c r="O49" s="981"/>
      <c r="P49" s="981"/>
      <c r="Q49" s="981"/>
      <c r="R49" s="981"/>
      <c r="S49" s="981"/>
      <c r="T49" s="981"/>
      <c r="U49" s="981"/>
      <c r="V49" s="981"/>
      <c r="W49" s="981"/>
      <c r="X49" s="981"/>
      <c r="Y49" s="981"/>
      <c r="Z49" s="981"/>
      <c r="AA49" s="981"/>
      <c r="AB49" s="981"/>
      <c r="AC49" s="982"/>
      <c r="AE49" s="290"/>
      <c r="AG49" s="290"/>
      <c r="AI49" s="290"/>
    </row>
    <row r="50" spans="2:35" outlineLevel="1" x14ac:dyDescent="0.25">
      <c r="AI50" s="950"/>
    </row>
    <row r="51" spans="2:35" outlineLevel="1" x14ac:dyDescent="0.25">
      <c r="D51" s="292" t="s">
        <v>842</v>
      </c>
      <c r="E51" s="620" t="str">
        <f>E49</f>
        <v>£000</v>
      </c>
      <c r="F51" s="620"/>
      <c r="G51" s="637">
        <f>SUM(G35:G49)</f>
        <v>0</v>
      </c>
      <c r="H51" s="637">
        <f t="shared" ref="H51:AC51" si="1">SUM(H35:H49)</f>
        <v>0</v>
      </c>
      <c r="I51" s="637">
        <f t="shared" si="1"/>
        <v>0</v>
      </c>
      <c r="J51" s="637">
        <f t="shared" si="1"/>
        <v>0</v>
      </c>
      <c r="K51" s="637">
        <f t="shared" si="1"/>
        <v>0</v>
      </c>
      <c r="L51" s="637">
        <f t="shared" si="1"/>
        <v>0</v>
      </c>
      <c r="M51" s="637">
        <f t="shared" si="1"/>
        <v>0</v>
      </c>
      <c r="N51" s="637">
        <f t="shared" si="1"/>
        <v>0</v>
      </c>
      <c r="O51" s="637">
        <f t="shared" si="1"/>
        <v>0</v>
      </c>
      <c r="P51" s="637">
        <f t="shared" si="1"/>
        <v>0</v>
      </c>
      <c r="Q51" s="637">
        <f t="shared" si="1"/>
        <v>0</v>
      </c>
      <c r="R51" s="637">
        <f t="shared" si="1"/>
        <v>0</v>
      </c>
      <c r="S51" s="637">
        <f t="shared" si="1"/>
        <v>0</v>
      </c>
      <c r="T51" s="637">
        <f t="shared" si="1"/>
        <v>0</v>
      </c>
      <c r="U51" s="637">
        <f t="shared" si="1"/>
        <v>0</v>
      </c>
      <c r="V51" s="637">
        <f t="shared" si="1"/>
        <v>0</v>
      </c>
      <c r="W51" s="637">
        <f t="shared" si="1"/>
        <v>0</v>
      </c>
      <c r="X51" s="637">
        <f t="shared" si="1"/>
        <v>0</v>
      </c>
      <c r="Y51" s="637">
        <f t="shared" si="1"/>
        <v>0</v>
      </c>
      <c r="Z51" s="637">
        <f t="shared" si="1"/>
        <v>0</v>
      </c>
      <c r="AA51" s="637">
        <f t="shared" si="1"/>
        <v>0</v>
      </c>
      <c r="AB51" s="637">
        <f t="shared" si="1"/>
        <v>0</v>
      </c>
      <c r="AC51" s="298">
        <f t="shared" si="1"/>
        <v>0</v>
      </c>
      <c r="AE51" s="299">
        <f>SUM(AE35:AE49)</f>
        <v>0</v>
      </c>
      <c r="AG51" s="299">
        <f>SUM(AG35:AG49)</f>
        <v>0</v>
      </c>
      <c r="AI51" s="299">
        <f>SUM(AI35:AI49)</f>
        <v>0</v>
      </c>
    </row>
    <row r="52" spans="2:35" outlineLevel="1" x14ac:dyDescent="0.25"/>
    <row r="53" spans="2:35" outlineLevel="1" x14ac:dyDescent="0.25">
      <c r="D53" s="186" t="s">
        <v>843</v>
      </c>
      <c r="M53" s="983"/>
      <c r="N53" s="983"/>
      <c r="O53" s="983"/>
    </row>
    <row r="54" spans="2:35" outlineLevel="1" x14ac:dyDescent="0.25">
      <c r="B54" s="556" t="s">
        <v>839</v>
      </c>
      <c r="C54" s="556"/>
      <c r="D54" s="345" t="str">
        <f t="shared" ref="D54:D68" si="2">D35</f>
        <v>Passenger Fares Revenue</v>
      </c>
      <c r="E54" s="955" t="str">
        <f>E51</f>
        <v>£000</v>
      </c>
      <c r="F54" s="955"/>
      <c r="G54" s="956">
        <f>IF(G$17=1,SUMPRODUCT($G35:$AI35,$G$28:$AI$28),IF(G$18=1,SUMPRODUCT($G35:$AI35,$G$29:$AI$29),IF(G$19=1,SUMPRODUCT($G35:$AI35,$G$30:$AI$30),G35)))</f>
        <v>0</v>
      </c>
      <c r="H54" s="956">
        <f t="shared" ref="H54:AC54" si="3">IF(H$17=1,SUMPRODUCT($G35:$AI35,$G$28:$AI$28),IF(H$18=1,SUMPRODUCT($G35:$AI35,$G$29:$AI$29),IF(H$19=1,SUMPRODUCT($G35:$AI35,$G$30:$AI$30),H35)))</f>
        <v>0</v>
      </c>
      <c r="I54" s="956">
        <f t="shared" si="3"/>
        <v>0</v>
      </c>
      <c r="J54" s="956">
        <f t="shared" si="3"/>
        <v>0</v>
      </c>
      <c r="K54" s="956">
        <f t="shared" si="3"/>
        <v>0</v>
      </c>
      <c r="L54" s="956">
        <f t="shared" si="3"/>
        <v>0</v>
      </c>
      <c r="M54" s="956">
        <f t="shared" si="3"/>
        <v>0</v>
      </c>
      <c r="N54" s="956">
        <f t="shared" si="3"/>
        <v>0</v>
      </c>
      <c r="O54" s="956">
        <f t="shared" si="3"/>
        <v>0</v>
      </c>
      <c r="P54" s="956">
        <f t="shared" si="3"/>
        <v>0</v>
      </c>
      <c r="Q54" s="956">
        <f t="shared" si="3"/>
        <v>0</v>
      </c>
      <c r="R54" s="956">
        <f t="shared" si="3"/>
        <v>0</v>
      </c>
      <c r="S54" s="956">
        <f t="shared" si="3"/>
        <v>0</v>
      </c>
      <c r="T54" s="956">
        <f t="shared" si="3"/>
        <v>0</v>
      </c>
      <c r="U54" s="956">
        <f t="shared" si="3"/>
        <v>0</v>
      </c>
      <c r="V54" s="956">
        <f t="shared" si="3"/>
        <v>0</v>
      </c>
      <c r="W54" s="956">
        <f t="shared" si="3"/>
        <v>0</v>
      </c>
      <c r="X54" s="956">
        <f t="shared" si="3"/>
        <v>0</v>
      </c>
      <c r="Y54" s="956">
        <f t="shared" si="3"/>
        <v>0</v>
      </c>
      <c r="Z54" s="956">
        <f t="shared" si="3"/>
        <v>0</v>
      </c>
      <c r="AA54" s="956">
        <f t="shared" si="3"/>
        <v>0</v>
      </c>
      <c r="AB54" s="956">
        <f t="shared" si="3"/>
        <v>0</v>
      </c>
      <c r="AC54" s="654">
        <f t="shared" si="3"/>
        <v>0</v>
      </c>
      <c r="AE54" s="957">
        <f t="shared" ref="AE54:AG61" si="4">IF(AE$17=1,SUMPRODUCT($G35:$AI35,$G$28:$AI$28),IF(AE$18=1,SUMPRODUCT($G35:$AI35,$G$29:$AI$29),IF(AE$19=1,SUMPRODUCT($G35:$AI35,$G$30:$AI$30),AE35)))</f>
        <v>0</v>
      </c>
      <c r="AG54" s="957">
        <f t="shared" si="4"/>
        <v>0</v>
      </c>
      <c r="AI54" s="957">
        <f t="shared" ref="AI54:AI61" si="5">IF(AI$17=1,SUMPRODUCT($G35:$AI35,$G$28:$AI$28),IF(AI$18=1,SUMPRODUCT($G35:$AI35,$G$29:$AI$29),IF(AI$19=1,SUMPRODUCT($G35:$AI35,$G$30:$AI$30),AI35)))</f>
        <v>0</v>
      </c>
    </row>
    <row r="55" spans="2:35" outlineLevel="1" x14ac:dyDescent="0.25">
      <c r="B55" s="556" t="s">
        <v>839</v>
      </c>
      <c r="C55" s="556"/>
      <c r="D55" s="590" t="str">
        <f t="shared" si="2"/>
        <v>Other Revenue</v>
      </c>
      <c r="E55" s="140" t="str">
        <f>E54</f>
        <v>£000</v>
      </c>
      <c r="F55" s="140"/>
      <c r="G55" s="410">
        <f t="shared" ref="G55:AC61" si="6">IF(G$17=1,SUMPRODUCT($G36:$AI36,$G$28:$AI$28),IF(G$18=1,SUMPRODUCT($G36:$AI36,$G$29:$AI$29),IF(G$19=1,SUMPRODUCT($G36:$AI36,$G$30:$AI$30),G36)))</f>
        <v>0</v>
      </c>
      <c r="H55" s="410">
        <f t="shared" si="6"/>
        <v>0</v>
      </c>
      <c r="I55" s="410">
        <f t="shared" si="6"/>
        <v>0</v>
      </c>
      <c r="J55" s="410">
        <f t="shared" si="6"/>
        <v>0</v>
      </c>
      <c r="K55" s="410">
        <f t="shared" si="6"/>
        <v>0</v>
      </c>
      <c r="L55" s="410">
        <f t="shared" si="6"/>
        <v>0</v>
      </c>
      <c r="M55" s="410">
        <f t="shared" si="6"/>
        <v>0</v>
      </c>
      <c r="N55" s="410">
        <f t="shared" si="6"/>
        <v>0</v>
      </c>
      <c r="O55" s="410">
        <f t="shared" si="6"/>
        <v>0</v>
      </c>
      <c r="P55" s="410">
        <f t="shared" si="6"/>
        <v>0</v>
      </c>
      <c r="Q55" s="410">
        <f t="shared" si="6"/>
        <v>0</v>
      </c>
      <c r="R55" s="410">
        <f t="shared" si="6"/>
        <v>0</v>
      </c>
      <c r="S55" s="410">
        <f t="shared" si="6"/>
        <v>0</v>
      </c>
      <c r="T55" s="410">
        <f t="shared" si="6"/>
        <v>0</v>
      </c>
      <c r="U55" s="410">
        <f t="shared" si="6"/>
        <v>0</v>
      </c>
      <c r="V55" s="410">
        <f t="shared" si="6"/>
        <v>0</v>
      </c>
      <c r="W55" s="410">
        <f t="shared" si="6"/>
        <v>0</v>
      </c>
      <c r="X55" s="410">
        <f t="shared" si="6"/>
        <v>0</v>
      </c>
      <c r="Y55" s="410">
        <f t="shared" si="6"/>
        <v>0</v>
      </c>
      <c r="Z55" s="410">
        <f t="shared" si="6"/>
        <v>0</v>
      </c>
      <c r="AA55" s="410">
        <f t="shared" si="6"/>
        <v>0</v>
      </c>
      <c r="AB55" s="410">
        <f t="shared" si="6"/>
        <v>0</v>
      </c>
      <c r="AC55" s="656">
        <f t="shared" si="6"/>
        <v>0</v>
      </c>
      <c r="AE55" s="958">
        <f t="shared" si="4"/>
        <v>0</v>
      </c>
      <c r="AG55" s="958">
        <f t="shared" si="4"/>
        <v>0</v>
      </c>
      <c r="AI55" s="958">
        <f t="shared" si="5"/>
        <v>0</v>
      </c>
    </row>
    <row r="56" spans="2:35" outlineLevel="1" x14ac:dyDescent="0.25">
      <c r="B56" s="556" t="s">
        <v>839</v>
      </c>
      <c r="C56" s="556"/>
      <c r="D56" s="590" t="str">
        <f t="shared" si="2"/>
        <v>Exceptional &amp; Contingency Revenues</v>
      </c>
      <c r="E56" s="140" t="str">
        <f t="shared" ref="E56:E67" si="7">E55</f>
        <v>£000</v>
      </c>
      <c r="F56" s="140"/>
      <c r="G56" s="103">
        <f t="shared" si="6"/>
        <v>0</v>
      </c>
      <c r="H56" s="103">
        <f t="shared" si="6"/>
        <v>0</v>
      </c>
      <c r="I56" s="103">
        <f t="shared" si="6"/>
        <v>0</v>
      </c>
      <c r="J56" s="103">
        <f t="shared" si="6"/>
        <v>0</v>
      </c>
      <c r="K56" s="103">
        <f t="shared" si="6"/>
        <v>0</v>
      </c>
      <c r="L56" s="103">
        <f t="shared" si="6"/>
        <v>0</v>
      </c>
      <c r="M56" s="103">
        <f t="shared" si="6"/>
        <v>0</v>
      </c>
      <c r="N56" s="103">
        <f t="shared" si="6"/>
        <v>0</v>
      </c>
      <c r="O56" s="103">
        <f t="shared" si="6"/>
        <v>0</v>
      </c>
      <c r="P56" s="103">
        <f t="shared" si="6"/>
        <v>0</v>
      </c>
      <c r="Q56" s="103">
        <f t="shared" si="6"/>
        <v>0</v>
      </c>
      <c r="R56" s="103">
        <f t="shared" si="6"/>
        <v>0</v>
      </c>
      <c r="S56" s="103">
        <f t="shared" si="6"/>
        <v>0</v>
      </c>
      <c r="T56" s="103">
        <f t="shared" si="6"/>
        <v>0</v>
      </c>
      <c r="U56" s="103">
        <f t="shared" si="6"/>
        <v>0</v>
      </c>
      <c r="V56" s="103">
        <f t="shared" si="6"/>
        <v>0</v>
      </c>
      <c r="W56" s="103">
        <f t="shared" si="6"/>
        <v>0</v>
      </c>
      <c r="X56" s="103">
        <f t="shared" si="6"/>
        <v>0</v>
      </c>
      <c r="Y56" s="103">
        <f t="shared" si="6"/>
        <v>0</v>
      </c>
      <c r="Z56" s="103">
        <f t="shared" si="6"/>
        <v>0</v>
      </c>
      <c r="AA56" s="103">
        <f t="shared" si="6"/>
        <v>0</v>
      </c>
      <c r="AB56" s="103">
        <f t="shared" si="6"/>
        <v>0</v>
      </c>
      <c r="AC56" s="104">
        <f t="shared" si="6"/>
        <v>0</v>
      </c>
      <c r="AE56" s="105">
        <f t="shared" si="4"/>
        <v>0</v>
      </c>
      <c r="AG56" s="105">
        <f t="shared" si="4"/>
        <v>0</v>
      </c>
      <c r="AI56" s="105">
        <f t="shared" si="5"/>
        <v>0</v>
      </c>
    </row>
    <row r="57" spans="2:35" outlineLevel="1" x14ac:dyDescent="0.25">
      <c r="B57" s="556" t="s">
        <v>839</v>
      </c>
      <c r="C57" s="556"/>
      <c r="D57" s="590" t="str">
        <f t="shared" si="2"/>
        <v>Income from the Secretary of State</v>
      </c>
      <c r="E57" s="140" t="str">
        <f t="shared" si="7"/>
        <v>£000</v>
      </c>
      <c r="F57" s="140"/>
      <c r="G57" s="103">
        <f t="shared" si="6"/>
        <v>0</v>
      </c>
      <c r="H57" s="103">
        <f t="shared" si="6"/>
        <v>0</v>
      </c>
      <c r="I57" s="103">
        <f t="shared" si="6"/>
        <v>0</v>
      </c>
      <c r="J57" s="103">
        <f t="shared" si="6"/>
        <v>0</v>
      </c>
      <c r="K57" s="103">
        <f t="shared" si="6"/>
        <v>0</v>
      </c>
      <c r="L57" s="103">
        <f t="shared" si="6"/>
        <v>0</v>
      </c>
      <c r="M57" s="103">
        <f t="shared" si="6"/>
        <v>0</v>
      </c>
      <c r="N57" s="103">
        <f t="shared" si="6"/>
        <v>0</v>
      </c>
      <c r="O57" s="103">
        <f t="shared" si="6"/>
        <v>0</v>
      </c>
      <c r="P57" s="103">
        <f t="shared" si="6"/>
        <v>0</v>
      </c>
      <c r="Q57" s="103">
        <f t="shared" si="6"/>
        <v>0</v>
      </c>
      <c r="R57" s="103">
        <f t="shared" si="6"/>
        <v>0</v>
      </c>
      <c r="S57" s="103">
        <f t="shared" si="6"/>
        <v>0</v>
      </c>
      <c r="T57" s="103">
        <f t="shared" si="6"/>
        <v>0</v>
      </c>
      <c r="U57" s="103">
        <f t="shared" si="6"/>
        <v>0</v>
      </c>
      <c r="V57" s="103">
        <f t="shared" si="6"/>
        <v>0</v>
      </c>
      <c r="W57" s="103">
        <f t="shared" si="6"/>
        <v>0</v>
      </c>
      <c r="X57" s="103">
        <f t="shared" si="6"/>
        <v>0</v>
      </c>
      <c r="Y57" s="103">
        <f t="shared" si="6"/>
        <v>0</v>
      </c>
      <c r="Z57" s="103">
        <f t="shared" si="6"/>
        <v>0</v>
      </c>
      <c r="AA57" s="103">
        <f t="shared" si="6"/>
        <v>0</v>
      </c>
      <c r="AB57" s="103">
        <f t="shared" si="6"/>
        <v>0</v>
      </c>
      <c r="AC57" s="104">
        <f t="shared" si="6"/>
        <v>0</v>
      </c>
      <c r="AE57" s="105">
        <f t="shared" si="4"/>
        <v>0</v>
      </c>
      <c r="AG57" s="105">
        <f t="shared" si="4"/>
        <v>0</v>
      </c>
      <c r="AI57" s="105">
        <f t="shared" si="5"/>
        <v>0</v>
      </c>
    </row>
    <row r="58" spans="2:35" outlineLevel="1" x14ac:dyDescent="0.25">
      <c r="B58" s="556" t="s">
        <v>839</v>
      </c>
      <c r="C58" s="556"/>
      <c r="D58" s="590" t="str">
        <f t="shared" si="2"/>
        <v>Income from Network Rail</v>
      </c>
      <c r="E58" s="140" t="str">
        <f t="shared" si="7"/>
        <v>£000</v>
      </c>
      <c r="F58" s="140"/>
      <c r="G58" s="103">
        <f t="shared" si="6"/>
        <v>0</v>
      </c>
      <c r="H58" s="103">
        <f t="shared" si="6"/>
        <v>0</v>
      </c>
      <c r="I58" s="103">
        <f t="shared" si="6"/>
        <v>0</v>
      </c>
      <c r="J58" s="103">
        <f t="shared" si="6"/>
        <v>0</v>
      </c>
      <c r="K58" s="103">
        <f t="shared" si="6"/>
        <v>0</v>
      </c>
      <c r="L58" s="103">
        <f t="shared" si="6"/>
        <v>0</v>
      </c>
      <c r="M58" s="103">
        <f t="shared" si="6"/>
        <v>0</v>
      </c>
      <c r="N58" s="103">
        <f t="shared" si="6"/>
        <v>0</v>
      </c>
      <c r="O58" s="103">
        <f t="shared" si="6"/>
        <v>0</v>
      </c>
      <c r="P58" s="103">
        <f t="shared" si="6"/>
        <v>0</v>
      </c>
      <c r="Q58" s="103">
        <f t="shared" si="6"/>
        <v>0</v>
      </c>
      <c r="R58" s="103">
        <f t="shared" si="6"/>
        <v>0</v>
      </c>
      <c r="S58" s="103">
        <f t="shared" si="6"/>
        <v>0</v>
      </c>
      <c r="T58" s="103">
        <f t="shared" si="6"/>
        <v>0</v>
      </c>
      <c r="U58" s="103">
        <f t="shared" si="6"/>
        <v>0</v>
      </c>
      <c r="V58" s="103">
        <f t="shared" si="6"/>
        <v>0</v>
      </c>
      <c r="W58" s="103">
        <f t="shared" si="6"/>
        <v>0</v>
      </c>
      <c r="X58" s="103">
        <f t="shared" si="6"/>
        <v>0</v>
      </c>
      <c r="Y58" s="103">
        <f t="shared" si="6"/>
        <v>0</v>
      </c>
      <c r="Z58" s="103">
        <f t="shared" si="6"/>
        <v>0</v>
      </c>
      <c r="AA58" s="103">
        <f t="shared" si="6"/>
        <v>0</v>
      </c>
      <c r="AB58" s="103">
        <f t="shared" si="6"/>
        <v>0</v>
      </c>
      <c r="AC58" s="104">
        <f t="shared" si="6"/>
        <v>0</v>
      </c>
      <c r="AE58" s="105">
        <f t="shared" si="4"/>
        <v>0</v>
      </c>
      <c r="AG58" s="105">
        <f t="shared" si="4"/>
        <v>0</v>
      </c>
      <c r="AI58" s="105">
        <f t="shared" si="5"/>
        <v>0</v>
      </c>
    </row>
    <row r="59" spans="2:35" outlineLevel="1" x14ac:dyDescent="0.25">
      <c r="B59" s="556" t="s">
        <v>839</v>
      </c>
      <c r="C59" s="556"/>
      <c r="D59" s="139" t="str">
        <f t="shared" si="2"/>
        <v>Sustained Planned Disruption Compensation Income</v>
      </c>
      <c r="E59" s="140" t="str">
        <f t="shared" si="7"/>
        <v>£000</v>
      </c>
      <c r="F59" s="140"/>
      <c r="G59" s="103">
        <f t="shared" si="6"/>
        <v>0</v>
      </c>
      <c r="H59" s="103">
        <f t="shared" si="6"/>
        <v>0</v>
      </c>
      <c r="I59" s="103">
        <f t="shared" si="6"/>
        <v>0</v>
      </c>
      <c r="J59" s="103">
        <f t="shared" si="6"/>
        <v>0</v>
      </c>
      <c r="K59" s="103">
        <f t="shared" si="6"/>
        <v>0</v>
      </c>
      <c r="L59" s="103">
        <f t="shared" si="6"/>
        <v>0</v>
      </c>
      <c r="M59" s="103">
        <f t="shared" si="6"/>
        <v>0</v>
      </c>
      <c r="N59" s="103">
        <f t="shared" si="6"/>
        <v>0</v>
      </c>
      <c r="O59" s="103">
        <f t="shared" si="6"/>
        <v>0</v>
      </c>
      <c r="P59" s="103">
        <f t="shared" si="6"/>
        <v>0</v>
      </c>
      <c r="Q59" s="103">
        <f t="shared" si="6"/>
        <v>0</v>
      </c>
      <c r="R59" s="103">
        <f t="shared" si="6"/>
        <v>0</v>
      </c>
      <c r="S59" s="103">
        <f t="shared" si="6"/>
        <v>0</v>
      </c>
      <c r="T59" s="103">
        <f t="shared" si="6"/>
        <v>0</v>
      </c>
      <c r="U59" s="103">
        <f t="shared" si="6"/>
        <v>0</v>
      </c>
      <c r="V59" s="103">
        <f t="shared" si="6"/>
        <v>0</v>
      </c>
      <c r="W59" s="103">
        <f t="shared" si="6"/>
        <v>0</v>
      </c>
      <c r="X59" s="103">
        <f t="shared" si="6"/>
        <v>0</v>
      </c>
      <c r="Y59" s="103">
        <f t="shared" si="6"/>
        <v>0</v>
      </c>
      <c r="Z59" s="103">
        <f t="shared" si="6"/>
        <v>0</v>
      </c>
      <c r="AA59" s="103">
        <f t="shared" si="6"/>
        <v>0</v>
      </c>
      <c r="AB59" s="103">
        <f t="shared" si="6"/>
        <v>0</v>
      </c>
      <c r="AC59" s="104">
        <f t="shared" si="6"/>
        <v>0</v>
      </c>
      <c r="AE59" s="105">
        <f t="shared" si="4"/>
        <v>0</v>
      </c>
      <c r="AG59" s="105">
        <f t="shared" si="4"/>
        <v>0</v>
      </c>
      <c r="AI59" s="105">
        <f t="shared" si="5"/>
        <v>0</v>
      </c>
    </row>
    <row r="60" spans="2:35" outlineLevel="1" x14ac:dyDescent="0.25">
      <c r="B60" s="556" t="s">
        <v>839</v>
      </c>
      <c r="C60" s="556"/>
      <c r="D60" s="590" t="str">
        <f t="shared" si="2"/>
        <v>Interest Receivable</v>
      </c>
      <c r="E60" s="140" t="str">
        <f t="shared" si="7"/>
        <v>£000</v>
      </c>
      <c r="F60" s="140"/>
      <c r="G60" s="103">
        <f t="shared" si="6"/>
        <v>0</v>
      </c>
      <c r="H60" s="103">
        <f t="shared" si="6"/>
        <v>0</v>
      </c>
      <c r="I60" s="103">
        <f t="shared" si="6"/>
        <v>0</v>
      </c>
      <c r="J60" s="103">
        <f t="shared" si="6"/>
        <v>0</v>
      </c>
      <c r="K60" s="103">
        <f t="shared" si="6"/>
        <v>0</v>
      </c>
      <c r="L60" s="103">
        <f t="shared" si="6"/>
        <v>0</v>
      </c>
      <c r="M60" s="103">
        <f t="shared" si="6"/>
        <v>0</v>
      </c>
      <c r="N60" s="103">
        <f t="shared" si="6"/>
        <v>0</v>
      </c>
      <c r="O60" s="103">
        <f t="shared" si="6"/>
        <v>0</v>
      </c>
      <c r="P60" s="103">
        <f t="shared" si="6"/>
        <v>0</v>
      </c>
      <c r="Q60" s="103">
        <f t="shared" si="6"/>
        <v>0</v>
      </c>
      <c r="R60" s="103">
        <f t="shared" si="6"/>
        <v>0</v>
      </c>
      <c r="S60" s="103">
        <f t="shared" si="6"/>
        <v>0</v>
      </c>
      <c r="T60" s="103">
        <f t="shared" si="6"/>
        <v>0</v>
      </c>
      <c r="U60" s="103">
        <f t="shared" si="6"/>
        <v>0</v>
      </c>
      <c r="V60" s="103">
        <f t="shared" si="6"/>
        <v>0</v>
      </c>
      <c r="W60" s="103">
        <f t="shared" si="6"/>
        <v>0</v>
      </c>
      <c r="X60" s="103">
        <f t="shared" si="6"/>
        <v>0</v>
      </c>
      <c r="Y60" s="103">
        <f t="shared" si="6"/>
        <v>0</v>
      </c>
      <c r="Z60" s="103">
        <f t="shared" si="6"/>
        <v>0</v>
      </c>
      <c r="AA60" s="103">
        <f t="shared" si="6"/>
        <v>0</v>
      </c>
      <c r="AB60" s="103">
        <f t="shared" si="6"/>
        <v>0</v>
      </c>
      <c r="AC60" s="104">
        <f t="shared" si="6"/>
        <v>0</v>
      </c>
      <c r="AE60" s="105">
        <f t="shared" si="4"/>
        <v>0</v>
      </c>
      <c r="AG60" s="105">
        <f t="shared" si="4"/>
        <v>0</v>
      </c>
      <c r="AI60" s="105">
        <f t="shared" si="5"/>
        <v>0</v>
      </c>
    </row>
    <row r="61" spans="2:35" outlineLevel="1" x14ac:dyDescent="0.25">
      <c r="B61" s="556" t="s">
        <v>839</v>
      </c>
      <c r="C61" s="556"/>
      <c r="D61" s="959" t="str">
        <f t="shared" si="2"/>
        <v>Exclude: Proportion of income recognised in P&amp;L in relation to grants received in respect of capital expenditure</v>
      </c>
      <c r="E61" s="960" t="str">
        <f t="shared" si="7"/>
        <v>£000</v>
      </c>
      <c r="F61" s="960"/>
      <c r="G61" s="984">
        <f t="shared" si="6"/>
        <v>0</v>
      </c>
      <c r="H61" s="984">
        <f t="shared" si="6"/>
        <v>0</v>
      </c>
      <c r="I61" s="984">
        <f t="shared" si="6"/>
        <v>0</v>
      </c>
      <c r="J61" s="984">
        <f t="shared" si="6"/>
        <v>0</v>
      </c>
      <c r="K61" s="984">
        <f t="shared" si="6"/>
        <v>0</v>
      </c>
      <c r="L61" s="984">
        <f t="shared" si="6"/>
        <v>0</v>
      </c>
      <c r="M61" s="984">
        <f t="shared" si="6"/>
        <v>0</v>
      </c>
      <c r="N61" s="984">
        <f t="shared" si="6"/>
        <v>0</v>
      </c>
      <c r="O61" s="984">
        <f t="shared" si="6"/>
        <v>0</v>
      </c>
      <c r="P61" s="984">
        <f t="shared" si="6"/>
        <v>0</v>
      </c>
      <c r="Q61" s="984">
        <f t="shared" si="6"/>
        <v>0</v>
      </c>
      <c r="R61" s="984">
        <f t="shared" si="6"/>
        <v>0</v>
      </c>
      <c r="S61" s="984">
        <f t="shared" si="6"/>
        <v>0</v>
      </c>
      <c r="T61" s="984">
        <f t="shared" si="6"/>
        <v>0</v>
      </c>
      <c r="U61" s="984">
        <f t="shared" si="6"/>
        <v>0</v>
      </c>
      <c r="V61" s="984">
        <f t="shared" si="6"/>
        <v>0</v>
      </c>
      <c r="W61" s="984">
        <f t="shared" si="6"/>
        <v>0</v>
      </c>
      <c r="X61" s="984">
        <f t="shared" si="6"/>
        <v>0</v>
      </c>
      <c r="Y61" s="984">
        <f t="shared" si="6"/>
        <v>0</v>
      </c>
      <c r="Z61" s="984">
        <f t="shared" si="6"/>
        <v>0</v>
      </c>
      <c r="AA61" s="984">
        <f t="shared" si="6"/>
        <v>0</v>
      </c>
      <c r="AB61" s="984">
        <f t="shared" si="6"/>
        <v>0</v>
      </c>
      <c r="AC61" s="985">
        <f t="shared" si="6"/>
        <v>0</v>
      </c>
      <c r="AE61" s="575">
        <f t="shared" si="4"/>
        <v>0</v>
      </c>
      <c r="AG61" s="575">
        <f t="shared" si="4"/>
        <v>0</v>
      </c>
      <c r="AI61" s="575">
        <f t="shared" si="5"/>
        <v>0</v>
      </c>
    </row>
    <row r="62" spans="2:35" outlineLevel="1" x14ac:dyDescent="0.25">
      <c r="B62" s="556" t="s">
        <v>481</v>
      </c>
      <c r="C62" s="556"/>
      <c r="D62" s="986" t="str">
        <f t="shared" si="2"/>
        <v>Opening Season Ticket Fund</v>
      </c>
      <c r="E62" s="987" t="str">
        <f t="shared" si="7"/>
        <v>£000</v>
      </c>
      <c r="F62" s="987"/>
      <c r="G62" s="103">
        <f>G43</f>
        <v>0</v>
      </c>
      <c r="H62" s="103">
        <f t="shared" ref="H62:AC62" si="8">H43</f>
        <v>0</v>
      </c>
      <c r="I62" s="103">
        <f t="shared" si="8"/>
        <v>0</v>
      </c>
      <c r="J62" s="103">
        <f t="shared" si="8"/>
        <v>0</v>
      </c>
      <c r="K62" s="103">
        <f t="shared" si="8"/>
        <v>0</v>
      </c>
      <c r="L62" s="103">
        <f t="shared" si="8"/>
        <v>0</v>
      </c>
      <c r="M62" s="103">
        <f t="shared" si="8"/>
        <v>0</v>
      </c>
      <c r="N62" s="103">
        <f t="shared" si="8"/>
        <v>0</v>
      </c>
      <c r="O62" s="103">
        <f t="shared" si="8"/>
        <v>0</v>
      </c>
      <c r="P62" s="103">
        <f t="shared" si="8"/>
        <v>0</v>
      </c>
      <c r="Q62" s="103">
        <f t="shared" si="8"/>
        <v>0</v>
      </c>
      <c r="R62" s="103">
        <f t="shared" si="8"/>
        <v>0</v>
      </c>
      <c r="S62" s="103">
        <f t="shared" si="8"/>
        <v>0</v>
      </c>
      <c r="T62" s="103">
        <f t="shared" si="8"/>
        <v>0</v>
      </c>
      <c r="U62" s="103">
        <f t="shared" si="8"/>
        <v>0</v>
      </c>
      <c r="V62" s="103">
        <f t="shared" si="8"/>
        <v>0</v>
      </c>
      <c r="W62" s="103">
        <f t="shared" si="8"/>
        <v>0</v>
      </c>
      <c r="X62" s="103">
        <f t="shared" si="8"/>
        <v>0</v>
      </c>
      <c r="Y62" s="103">
        <f t="shared" si="8"/>
        <v>0</v>
      </c>
      <c r="Z62" s="103">
        <f t="shared" si="8"/>
        <v>0</v>
      </c>
      <c r="AA62" s="103">
        <f t="shared" si="8"/>
        <v>0</v>
      </c>
      <c r="AB62" s="103">
        <f t="shared" si="8"/>
        <v>0</v>
      </c>
      <c r="AC62" s="104">
        <f t="shared" si="8"/>
        <v>0</v>
      </c>
      <c r="AE62" s="105">
        <f t="shared" ref="AE62:AG66" si="9">AE43</f>
        <v>0</v>
      </c>
      <c r="AG62" s="105">
        <f t="shared" si="9"/>
        <v>0</v>
      </c>
      <c r="AI62" s="105">
        <f t="shared" ref="AI62:AI66" si="10">AI43</f>
        <v>0</v>
      </c>
    </row>
    <row r="63" spans="2:35" outlineLevel="1" x14ac:dyDescent="0.25">
      <c r="B63" s="556" t="s">
        <v>481</v>
      </c>
      <c r="C63" s="556"/>
      <c r="D63" s="590" t="str">
        <f t="shared" si="2"/>
        <v>Opening Cash</v>
      </c>
      <c r="E63" s="140" t="str">
        <f t="shared" si="7"/>
        <v>£000</v>
      </c>
      <c r="F63" s="140"/>
      <c r="G63" s="103">
        <f t="shared" ref="G63:AC66" si="11">G44</f>
        <v>0</v>
      </c>
      <c r="H63" s="410">
        <f t="shared" si="11"/>
        <v>0</v>
      </c>
      <c r="I63" s="410">
        <f t="shared" si="11"/>
        <v>0</v>
      </c>
      <c r="J63" s="410">
        <f t="shared" si="11"/>
        <v>0</v>
      </c>
      <c r="K63" s="410">
        <f t="shared" si="11"/>
        <v>0</v>
      </c>
      <c r="L63" s="410">
        <f t="shared" si="11"/>
        <v>0</v>
      </c>
      <c r="M63" s="410">
        <f t="shared" si="11"/>
        <v>0</v>
      </c>
      <c r="N63" s="410">
        <f t="shared" si="11"/>
        <v>0</v>
      </c>
      <c r="O63" s="410">
        <f t="shared" si="11"/>
        <v>0</v>
      </c>
      <c r="P63" s="410">
        <f t="shared" si="11"/>
        <v>0</v>
      </c>
      <c r="Q63" s="410">
        <f t="shared" si="11"/>
        <v>0</v>
      </c>
      <c r="R63" s="410">
        <f t="shared" si="11"/>
        <v>0</v>
      </c>
      <c r="S63" s="410">
        <f t="shared" si="11"/>
        <v>0</v>
      </c>
      <c r="T63" s="410">
        <f t="shared" si="11"/>
        <v>0</v>
      </c>
      <c r="U63" s="410">
        <f t="shared" si="11"/>
        <v>0</v>
      </c>
      <c r="V63" s="410">
        <f t="shared" si="11"/>
        <v>0</v>
      </c>
      <c r="W63" s="410">
        <f t="shared" si="11"/>
        <v>0</v>
      </c>
      <c r="X63" s="410">
        <f t="shared" si="11"/>
        <v>0</v>
      </c>
      <c r="Y63" s="410">
        <f t="shared" si="11"/>
        <v>0</v>
      </c>
      <c r="Z63" s="410">
        <f t="shared" si="11"/>
        <v>0</v>
      </c>
      <c r="AA63" s="410">
        <f t="shared" si="11"/>
        <v>0</v>
      </c>
      <c r="AB63" s="410">
        <f t="shared" si="11"/>
        <v>0</v>
      </c>
      <c r="AC63" s="656">
        <f t="shared" si="11"/>
        <v>0</v>
      </c>
      <c r="AE63" s="958">
        <f t="shared" si="9"/>
        <v>0</v>
      </c>
      <c r="AG63" s="958">
        <f t="shared" si="9"/>
        <v>0</v>
      </c>
      <c r="AI63" s="958">
        <f t="shared" si="10"/>
        <v>0</v>
      </c>
    </row>
    <row r="64" spans="2:35" outlineLevel="1" x14ac:dyDescent="0.25">
      <c r="B64" s="556" t="s">
        <v>481</v>
      </c>
      <c r="C64" s="556"/>
      <c r="D64" s="590" t="str">
        <f t="shared" si="2"/>
        <v>Exclude: Cash held for the exclusive purpose of the provision of the Performance Bond within Opening Cash</v>
      </c>
      <c r="E64" s="140" t="str">
        <f t="shared" si="7"/>
        <v>£000</v>
      </c>
      <c r="F64" s="140"/>
      <c r="G64" s="103">
        <f t="shared" si="11"/>
        <v>0</v>
      </c>
      <c r="H64" s="103">
        <f t="shared" si="11"/>
        <v>0</v>
      </c>
      <c r="I64" s="103">
        <f t="shared" si="11"/>
        <v>0</v>
      </c>
      <c r="J64" s="103">
        <f t="shared" si="11"/>
        <v>0</v>
      </c>
      <c r="K64" s="103">
        <f t="shared" si="11"/>
        <v>0</v>
      </c>
      <c r="L64" s="103">
        <f t="shared" si="11"/>
        <v>0</v>
      </c>
      <c r="M64" s="103">
        <f t="shared" si="11"/>
        <v>0</v>
      </c>
      <c r="N64" s="103">
        <f t="shared" si="11"/>
        <v>0</v>
      </c>
      <c r="O64" s="103">
        <f t="shared" si="11"/>
        <v>0</v>
      </c>
      <c r="P64" s="103">
        <f t="shared" si="11"/>
        <v>0</v>
      </c>
      <c r="Q64" s="103">
        <f t="shared" si="11"/>
        <v>0</v>
      </c>
      <c r="R64" s="103">
        <f t="shared" si="11"/>
        <v>0</v>
      </c>
      <c r="S64" s="103">
        <f t="shared" si="11"/>
        <v>0</v>
      </c>
      <c r="T64" s="103">
        <f t="shared" si="11"/>
        <v>0</v>
      </c>
      <c r="U64" s="103">
        <f t="shared" si="11"/>
        <v>0</v>
      </c>
      <c r="V64" s="103">
        <f t="shared" si="11"/>
        <v>0</v>
      </c>
      <c r="W64" s="103">
        <f t="shared" si="11"/>
        <v>0</v>
      </c>
      <c r="X64" s="103">
        <f t="shared" si="11"/>
        <v>0</v>
      </c>
      <c r="Y64" s="103">
        <f t="shared" si="11"/>
        <v>0</v>
      </c>
      <c r="Z64" s="103">
        <f t="shared" si="11"/>
        <v>0</v>
      </c>
      <c r="AA64" s="103">
        <f t="shared" si="11"/>
        <v>0</v>
      </c>
      <c r="AB64" s="103">
        <f t="shared" si="11"/>
        <v>0</v>
      </c>
      <c r="AC64" s="104">
        <f t="shared" si="11"/>
        <v>0</v>
      </c>
      <c r="AE64" s="105">
        <f t="shared" si="9"/>
        <v>0</v>
      </c>
      <c r="AG64" s="105">
        <f t="shared" si="9"/>
        <v>0</v>
      </c>
      <c r="AI64" s="105">
        <f t="shared" si="10"/>
        <v>0</v>
      </c>
    </row>
    <row r="65" spans="2:35" outlineLevel="1" x14ac:dyDescent="0.25">
      <c r="B65" s="556" t="s">
        <v>481</v>
      </c>
      <c r="C65" s="556"/>
      <c r="D65" s="590" t="str">
        <f t="shared" si="2"/>
        <v>Exclude: Cash held under restrictive terms within Opening Cash</v>
      </c>
      <c r="E65" s="140" t="str">
        <f t="shared" si="7"/>
        <v>£000</v>
      </c>
      <c r="F65" s="140"/>
      <c r="G65" s="103">
        <f t="shared" si="11"/>
        <v>0</v>
      </c>
      <c r="H65" s="103">
        <f t="shared" si="11"/>
        <v>0</v>
      </c>
      <c r="I65" s="103">
        <f t="shared" si="11"/>
        <v>0</v>
      </c>
      <c r="J65" s="103">
        <f t="shared" si="11"/>
        <v>0</v>
      </c>
      <c r="K65" s="103">
        <f t="shared" si="11"/>
        <v>0</v>
      </c>
      <c r="L65" s="103">
        <f t="shared" si="11"/>
        <v>0</v>
      </c>
      <c r="M65" s="103">
        <f t="shared" si="11"/>
        <v>0</v>
      </c>
      <c r="N65" s="103">
        <f t="shared" si="11"/>
        <v>0</v>
      </c>
      <c r="O65" s="103">
        <f t="shared" si="11"/>
        <v>0</v>
      </c>
      <c r="P65" s="103">
        <f t="shared" si="11"/>
        <v>0</v>
      </c>
      <c r="Q65" s="103">
        <f t="shared" si="11"/>
        <v>0</v>
      </c>
      <c r="R65" s="103">
        <f t="shared" si="11"/>
        <v>0</v>
      </c>
      <c r="S65" s="103">
        <f t="shared" si="11"/>
        <v>0</v>
      </c>
      <c r="T65" s="103">
        <f t="shared" si="11"/>
        <v>0</v>
      </c>
      <c r="U65" s="103">
        <f t="shared" si="11"/>
        <v>0</v>
      </c>
      <c r="V65" s="103">
        <f t="shared" si="11"/>
        <v>0</v>
      </c>
      <c r="W65" s="103">
        <f t="shared" si="11"/>
        <v>0</v>
      </c>
      <c r="X65" s="103">
        <f t="shared" si="11"/>
        <v>0</v>
      </c>
      <c r="Y65" s="103">
        <f t="shared" si="11"/>
        <v>0</v>
      </c>
      <c r="Z65" s="103">
        <f t="shared" si="11"/>
        <v>0</v>
      </c>
      <c r="AA65" s="103">
        <f t="shared" si="11"/>
        <v>0</v>
      </c>
      <c r="AB65" s="103">
        <f t="shared" si="11"/>
        <v>0</v>
      </c>
      <c r="AC65" s="104">
        <f t="shared" si="11"/>
        <v>0</v>
      </c>
      <c r="AE65" s="105">
        <f t="shared" si="9"/>
        <v>0</v>
      </c>
      <c r="AG65" s="105">
        <f t="shared" si="9"/>
        <v>0</v>
      </c>
      <c r="AI65" s="105">
        <f t="shared" si="10"/>
        <v>0</v>
      </c>
    </row>
    <row r="66" spans="2:35" outlineLevel="1" x14ac:dyDescent="0.25">
      <c r="B66" s="556" t="s">
        <v>481</v>
      </c>
      <c r="C66" s="556"/>
      <c r="D66" s="959" t="str">
        <f t="shared" si="2"/>
        <v>Exclude: Opening Season Ticket liabilities</v>
      </c>
      <c r="E66" s="960" t="str">
        <f>E65</f>
        <v>£000</v>
      </c>
      <c r="F66" s="960"/>
      <c r="G66" s="988">
        <f t="shared" si="11"/>
        <v>0</v>
      </c>
      <c r="H66" s="988">
        <f t="shared" si="11"/>
        <v>0</v>
      </c>
      <c r="I66" s="988">
        <f t="shared" si="11"/>
        <v>0</v>
      </c>
      <c r="J66" s="988">
        <f t="shared" si="11"/>
        <v>0</v>
      </c>
      <c r="K66" s="988">
        <f t="shared" si="11"/>
        <v>0</v>
      </c>
      <c r="L66" s="988">
        <f t="shared" si="11"/>
        <v>0</v>
      </c>
      <c r="M66" s="988">
        <f t="shared" si="11"/>
        <v>0</v>
      </c>
      <c r="N66" s="988">
        <f t="shared" si="11"/>
        <v>0</v>
      </c>
      <c r="O66" s="988">
        <f t="shared" si="11"/>
        <v>0</v>
      </c>
      <c r="P66" s="988">
        <f t="shared" si="11"/>
        <v>0</v>
      </c>
      <c r="Q66" s="988">
        <f t="shared" si="11"/>
        <v>0</v>
      </c>
      <c r="R66" s="988">
        <f t="shared" si="11"/>
        <v>0</v>
      </c>
      <c r="S66" s="988">
        <f t="shared" si="11"/>
        <v>0</v>
      </c>
      <c r="T66" s="988">
        <f t="shared" si="11"/>
        <v>0</v>
      </c>
      <c r="U66" s="988">
        <f t="shared" si="11"/>
        <v>0</v>
      </c>
      <c r="V66" s="988">
        <f t="shared" si="11"/>
        <v>0</v>
      </c>
      <c r="W66" s="988">
        <f t="shared" si="11"/>
        <v>0</v>
      </c>
      <c r="X66" s="988">
        <f t="shared" si="11"/>
        <v>0</v>
      </c>
      <c r="Y66" s="988">
        <f t="shared" si="11"/>
        <v>0</v>
      </c>
      <c r="Z66" s="988">
        <f t="shared" si="11"/>
        <v>0</v>
      </c>
      <c r="AA66" s="988">
        <f t="shared" si="11"/>
        <v>0</v>
      </c>
      <c r="AB66" s="988">
        <f t="shared" si="11"/>
        <v>0</v>
      </c>
      <c r="AC66" s="989">
        <f t="shared" si="11"/>
        <v>0</v>
      </c>
      <c r="AE66" s="990">
        <f t="shared" si="9"/>
        <v>0</v>
      </c>
      <c r="AG66" s="990">
        <f t="shared" si="9"/>
        <v>0</v>
      </c>
      <c r="AI66" s="990">
        <f t="shared" si="10"/>
        <v>0</v>
      </c>
    </row>
    <row r="67" spans="2:35" outlineLevel="1" x14ac:dyDescent="0.25">
      <c r="B67" s="556" t="s">
        <v>841</v>
      </c>
      <c r="C67" s="556"/>
      <c r="D67" s="986" t="str">
        <f t="shared" si="2"/>
        <v>Movement in Debtors: (Increase) / Decrease</v>
      </c>
      <c r="E67" s="987" t="str">
        <f t="shared" si="7"/>
        <v>£000</v>
      </c>
      <c r="F67" s="987"/>
      <c r="G67" s="103">
        <f t="shared" ref="G67:V68" si="12">IF(G$17=1,SUMPRODUCT($G48:$AI48,$G$28:$AI$28),IF(G$18=1,SUMPRODUCT($G48:$AI48,$G$29:$AI$29),IF(G$19=1,SUMPRODUCT($G48:$AI48,$G$30:$AI$30),G48)))</f>
        <v>0</v>
      </c>
      <c r="H67" s="103">
        <f t="shared" si="12"/>
        <v>0</v>
      </c>
      <c r="I67" s="103">
        <f t="shared" si="12"/>
        <v>0</v>
      </c>
      <c r="J67" s="103">
        <f t="shared" si="12"/>
        <v>0</v>
      </c>
      <c r="K67" s="103">
        <f t="shared" si="12"/>
        <v>0</v>
      </c>
      <c r="L67" s="103">
        <f>IF(L$17=1,SUMPRODUCT($G48:$AI48,$G$28:$AI$28),IF(L$18=1,SUMPRODUCT($G48:$AI48,$G$29:$AI$29),IF(L$19=1,SUMPRODUCT($G48:$AI48,$G$30:$AI$30),L48)))</f>
        <v>0</v>
      </c>
      <c r="M67" s="103">
        <f t="shared" ref="M67:AI68" si="13">IF(M$17=1,SUMPRODUCT($G48:$AI48,$G$28:$AI$28),IF(M$18=1,SUMPRODUCT($G48:$AI48,$G$29:$AI$29),IF(M$19=1,SUMPRODUCT($G48:$AI48,$G$30:$AI$30),M48)))</f>
        <v>0</v>
      </c>
      <c r="N67" s="103">
        <f t="shared" si="13"/>
        <v>0</v>
      </c>
      <c r="O67" s="103">
        <f t="shared" si="13"/>
        <v>0</v>
      </c>
      <c r="P67" s="103">
        <f t="shared" si="13"/>
        <v>0</v>
      </c>
      <c r="Q67" s="103">
        <f t="shared" si="13"/>
        <v>0</v>
      </c>
      <c r="R67" s="103">
        <f t="shared" si="13"/>
        <v>0</v>
      </c>
      <c r="S67" s="103">
        <f t="shared" si="13"/>
        <v>0</v>
      </c>
      <c r="T67" s="103">
        <f t="shared" si="13"/>
        <v>0</v>
      </c>
      <c r="U67" s="103">
        <f t="shared" si="13"/>
        <v>0</v>
      </c>
      <c r="V67" s="103">
        <f t="shared" si="13"/>
        <v>0</v>
      </c>
      <c r="W67" s="103">
        <f t="shared" si="13"/>
        <v>0</v>
      </c>
      <c r="X67" s="103">
        <f t="shared" si="13"/>
        <v>0</v>
      </c>
      <c r="Y67" s="103">
        <f t="shared" si="13"/>
        <v>0</v>
      </c>
      <c r="Z67" s="103">
        <f t="shared" si="13"/>
        <v>0</v>
      </c>
      <c r="AA67" s="103">
        <f t="shared" si="13"/>
        <v>0</v>
      </c>
      <c r="AB67" s="103">
        <f t="shared" si="13"/>
        <v>0</v>
      </c>
      <c r="AC67" s="103">
        <f t="shared" si="13"/>
        <v>0</v>
      </c>
      <c r="AE67" s="105">
        <f t="shared" si="13"/>
        <v>0</v>
      </c>
      <c r="AG67" s="105">
        <f t="shared" si="13"/>
        <v>0</v>
      </c>
      <c r="AI67" s="105">
        <f t="shared" si="13"/>
        <v>0</v>
      </c>
    </row>
    <row r="68" spans="2:35" outlineLevel="1" x14ac:dyDescent="0.25">
      <c r="B68" s="556" t="s">
        <v>841</v>
      </c>
      <c r="C68" s="556"/>
      <c r="D68" s="980" t="str">
        <f t="shared" si="2"/>
        <v>Exclude: Movement in any bad debts provision or write off and any capital-related debtors</v>
      </c>
      <c r="E68" s="838" t="str">
        <f>E66</f>
        <v>£000</v>
      </c>
      <c r="F68" s="838"/>
      <c r="G68" s="940">
        <f t="shared" si="12"/>
        <v>0</v>
      </c>
      <c r="H68" s="940">
        <f t="shared" si="12"/>
        <v>0</v>
      </c>
      <c r="I68" s="940">
        <f t="shared" si="12"/>
        <v>0</v>
      </c>
      <c r="J68" s="940">
        <f t="shared" si="12"/>
        <v>0</v>
      </c>
      <c r="K68" s="940">
        <f t="shared" si="12"/>
        <v>0</v>
      </c>
      <c r="L68" s="940">
        <f t="shared" si="12"/>
        <v>0</v>
      </c>
      <c r="M68" s="940">
        <f t="shared" si="12"/>
        <v>0</v>
      </c>
      <c r="N68" s="940">
        <f t="shared" si="12"/>
        <v>0</v>
      </c>
      <c r="O68" s="940">
        <f t="shared" si="12"/>
        <v>0</v>
      </c>
      <c r="P68" s="940">
        <f t="shared" si="12"/>
        <v>0</v>
      </c>
      <c r="Q68" s="940">
        <f t="shared" si="12"/>
        <v>0</v>
      </c>
      <c r="R68" s="940">
        <f t="shared" si="12"/>
        <v>0</v>
      </c>
      <c r="S68" s="940">
        <f t="shared" si="12"/>
        <v>0</v>
      </c>
      <c r="T68" s="940">
        <f t="shared" si="12"/>
        <v>0</v>
      </c>
      <c r="U68" s="940">
        <f t="shared" si="12"/>
        <v>0</v>
      </c>
      <c r="V68" s="940">
        <f t="shared" si="12"/>
        <v>0</v>
      </c>
      <c r="W68" s="940">
        <f t="shared" si="13"/>
        <v>0</v>
      </c>
      <c r="X68" s="940">
        <f t="shared" si="13"/>
        <v>0</v>
      </c>
      <c r="Y68" s="940">
        <f t="shared" si="13"/>
        <v>0</v>
      </c>
      <c r="Z68" s="940">
        <f t="shared" si="13"/>
        <v>0</v>
      </c>
      <c r="AA68" s="940">
        <f t="shared" si="13"/>
        <v>0</v>
      </c>
      <c r="AB68" s="940">
        <f t="shared" si="13"/>
        <v>0</v>
      </c>
      <c r="AC68" s="941">
        <f t="shared" si="13"/>
        <v>0</v>
      </c>
      <c r="AE68" s="115">
        <f t="shared" si="13"/>
        <v>0</v>
      </c>
      <c r="AG68" s="115">
        <f t="shared" si="13"/>
        <v>0</v>
      </c>
      <c r="AI68" s="115">
        <f t="shared" si="13"/>
        <v>0</v>
      </c>
    </row>
    <row r="69" spans="2:35" outlineLevel="1" x14ac:dyDescent="0.25">
      <c r="AG69" s="950"/>
      <c r="AI69" s="950"/>
    </row>
    <row r="70" spans="2:35" outlineLevel="1" x14ac:dyDescent="0.25">
      <c r="D70" s="292" t="s">
        <v>473</v>
      </c>
      <c r="E70" s="620" t="str">
        <f>E68</f>
        <v>£000</v>
      </c>
      <c r="F70" s="620"/>
      <c r="G70" s="637">
        <f>SUM(G54:G68)</f>
        <v>0</v>
      </c>
      <c r="H70" s="637">
        <f t="shared" ref="H70:AC70" si="14">SUM(H54:H68)</f>
        <v>0</v>
      </c>
      <c r="I70" s="637">
        <f t="shared" si="14"/>
        <v>0</v>
      </c>
      <c r="J70" s="637">
        <f t="shared" si="14"/>
        <v>0</v>
      </c>
      <c r="K70" s="637">
        <f t="shared" si="14"/>
        <v>0</v>
      </c>
      <c r="L70" s="637">
        <f t="shared" si="14"/>
        <v>0</v>
      </c>
      <c r="M70" s="637">
        <f t="shared" si="14"/>
        <v>0</v>
      </c>
      <c r="N70" s="637">
        <f t="shared" si="14"/>
        <v>0</v>
      </c>
      <c r="O70" s="637">
        <f t="shared" si="14"/>
        <v>0</v>
      </c>
      <c r="P70" s="637">
        <f t="shared" si="14"/>
        <v>0</v>
      </c>
      <c r="Q70" s="637">
        <f t="shared" si="14"/>
        <v>0</v>
      </c>
      <c r="R70" s="637">
        <f t="shared" si="14"/>
        <v>0</v>
      </c>
      <c r="S70" s="637">
        <f t="shared" si="14"/>
        <v>0</v>
      </c>
      <c r="T70" s="637">
        <f t="shared" si="14"/>
        <v>0</v>
      </c>
      <c r="U70" s="637">
        <f t="shared" si="14"/>
        <v>0</v>
      </c>
      <c r="V70" s="637">
        <f t="shared" si="14"/>
        <v>0</v>
      </c>
      <c r="W70" s="637">
        <f t="shared" si="14"/>
        <v>0</v>
      </c>
      <c r="X70" s="637">
        <f t="shared" si="14"/>
        <v>0</v>
      </c>
      <c r="Y70" s="637">
        <f t="shared" si="14"/>
        <v>0</v>
      </c>
      <c r="Z70" s="637">
        <f t="shared" si="14"/>
        <v>0</v>
      </c>
      <c r="AA70" s="637">
        <f t="shared" si="14"/>
        <v>0</v>
      </c>
      <c r="AB70" s="637">
        <f t="shared" si="14"/>
        <v>0</v>
      </c>
      <c r="AC70" s="298">
        <f t="shared" si="14"/>
        <v>0</v>
      </c>
      <c r="AE70" s="299">
        <f>SUM(AE54:AE68)</f>
        <v>0</v>
      </c>
      <c r="AG70" s="299">
        <f>SUM(AG54:AG68)</f>
        <v>0</v>
      </c>
      <c r="AI70" s="299">
        <f>SUM(AI54:AI68)</f>
        <v>0</v>
      </c>
    </row>
    <row r="71" spans="2:35" outlineLevel="1" x14ac:dyDescent="0.25">
      <c r="N71" s="551"/>
      <c r="O71" s="551"/>
      <c r="P71" s="551"/>
      <c r="Q71" s="551"/>
      <c r="R71" s="551"/>
      <c r="S71" s="551"/>
      <c r="T71" s="551"/>
      <c r="U71" s="551"/>
      <c r="V71" s="551"/>
    </row>
    <row r="72" spans="2:35" x14ac:dyDescent="0.25">
      <c r="N72"/>
      <c r="O72"/>
      <c r="P72"/>
      <c r="Q72"/>
      <c r="R72"/>
      <c r="S72"/>
      <c r="T72"/>
      <c r="U72"/>
      <c r="V72"/>
    </row>
    <row r="73" spans="2:35" ht="14.4" x14ac:dyDescent="0.25">
      <c r="B73" s="472"/>
      <c r="C73" s="472" t="s">
        <v>487</v>
      </c>
      <c r="D73" s="472"/>
      <c r="E73" s="472"/>
      <c r="F73" s="472"/>
      <c r="G73" s="472"/>
      <c r="H73" s="472"/>
      <c r="I73" s="472"/>
      <c r="J73" s="472"/>
      <c r="K73" s="472"/>
      <c r="L73" s="472"/>
      <c r="M73" s="472"/>
      <c r="N73" s="472"/>
      <c r="O73" s="472"/>
      <c r="P73" s="472"/>
      <c r="Q73" s="472"/>
      <c r="R73" s="472"/>
      <c r="S73" s="472"/>
      <c r="T73" s="472"/>
      <c r="U73" s="472"/>
      <c r="V73" s="472"/>
      <c r="W73" s="472"/>
      <c r="X73" s="472"/>
      <c r="Y73" s="472"/>
      <c r="Z73" s="472"/>
      <c r="AA73" s="472"/>
      <c r="AB73" s="472"/>
      <c r="AC73" s="472"/>
      <c r="AD73" s="472"/>
      <c r="AE73" s="472"/>
      <c r="AF73" s="472"/>
      <c r="AG73" s="472"/>
      <c r="AH73" s="472"/>
      <c r="AI73" s="472"/>
    </row>
    <row r="74" spans="2:35" outlineLevel="1" x14ac:dyDescent="0.25">
      <c r="O74" s="103"/>
      <c r="P74" s="103"/>
    </row>
    <row r="75" spans="2:35" outlineLevel="1" x14ac:dyDescent="0.25">
      <c r="D75" s="186" t="s">
        <v>840</v>
      </c>
    </row>
    <row r="76" spans="2:35" outlineLevel="1" x14ac:dyDescent="0.25">
      <c r="B76" s="556" t="s">
        <v>839</v>
      </c>
      <c r="C76" s="556"/>
      <c r="D76" s="991" t="str">
        <f>'Line Items'!D2719</f>
        <v>Total Costs</v>
      </c>
      <c r="E76" s="992" t="s">
        <v>556</v>
      </c>
      <c r="F76" s="993"/>
      <c r="G76" s="994">
        <f>-MIN('P&amp;L3'!G$26,0)*G$21</f>
        <v>0</v>
      </c>
      <c r="H76" s="994">
        <f>-MIN('P&amp;L3'!H$26,0)*H$21</f>
        <v>0</v>
      </c>
      <c r="I76" s="994">
        <f>-MIN('P&amp;L3'!I$26,0)*I$21</f>
        <v>0</v>
      </c>
      <c r="J76" s="994">
        <f>-MIN('P&amp;L3'!J$26,0)*J$21</f>
        <v>0</v>
      </c>
      <c r="K76" s="994">
        <f>-MIN('P&amp;L3'!K$26,0)*K$21</f>
        <v>0</v>
      </c>
      <c r="L76" s="994">
        <f>-MIN('P&amp;L3'!L$26,0)*L$21</f>
        <v>0</v>
      </c>
      <c r="M76" s="994">
        <f>-MIN('P&amp;L3'!M$26,0)*M$21</f>
        <v>0</v>
      </c>
      <c r="N76" s="994">
        <f>-MIN('P&amp;L3'!N$26,0)*N$21</f>
        <v>0</v>
      </c>
      <c r="O76" s="994">
        <f>-MIN('P&amp;L3'!O$26,0)*O$21</f>
        <v>0</v>
      </c>
      <c r="P76" s="994">
        <f>-MIN('P&amp;L3'!P$26,0)*P$21</f>
        <v>0</v>
      </c>
      <c r="Q76" s="994">
        <f>-MIN('P&amp;L3'!Q$26,0)*Q$21</f>
        <v>0</v>
      </c>
      <c r="R76" s="994">
        <f>-MIN('P&amp;L3'!R$26,0)*R$21</f>
        <v>0</v>
      </c>
      <c r="S76" s="994">
        <f>-MIN('P&amp;L3'!S$26,0)*S$21</f>
        <v>0</v>
      </c>
      <c r="T76" s="994">
        <f>-MIN('P&amp;L3'!T$26,0)*T$21</f>
        <v>0</v>
      </c>
      <c r="U76" s="994">
        <f>-MIN('P&amp;L3'!U$26,0)*U$21</f>
        <v>0</v>
      </c>
      <c r="V76" s="994">
        <f>-MIN('P&amp;L3'!V$26,0)*V$21</f>
        <v>0</v>
      </c>
      <c r="W76" s="994">
        <f>-MIN('P&amp;L3'!W$26,0)*W$21</f>
        <v>0</v>
      </c>
      <c r="X76" s="994">
        <f>-MIN('P&amp;L3'!X$26,0)*X$21</f>
        <v>0</v>
      </c>
      <c r="Y76" s="994">
        <f>-MIN('P&amp;L3'!Y$26,0)*Y$21</f>
        <v>0</v>
      </c>
      <c r="Z76" s="994">
        <f>-MIN('P&amp;L3'!Z$26,0)*Z$21</f>
        <v>0</v>
      </c>
      <c r="AA76" s="994">
        <f>-MIN('P&amp;L3'!AA$26,0)*AA$21</f>
        <v>0</v>
      </c>
      <c r="AB76" s="994">
        <f>-MIN('P&amp;L3'!AB$26,0)*AB$21</f>
        <v>0</v>
      </c>
      <c r="AC76" s="995">
        <f>-MIN('P&amp;L3'!AC$26,0)*AC$21</f>
        <v>0</v>
      </c>
      <c r="AE76" s="996">
        <f>-MIN('P&amp;L3'!AE$26,0)*AE$21</f>
        <v>0</v>
      </c>
      <c r="AG76" s="996">
        <f>-MIN('P&amp;L3'!AG$26,0)*AG$21</f>
        <v>0</v>
      </c>
      <c r="AI76" s="996">
        <f>-MIN('P&amp;L3'!AI$26,0)*AI$21</f>
        <v>0</v>
      </c>
    </row>
    <row r="77" spans="2:35" outlineLevel="1" x14ac:dyDescent="0.25">
      <c r="B77" s="556" t="s">
        <v>839</v>
      </c>
      <c r="C77" s="556"/>
      <c r="D77" s="576" t="str">
        <f>'Line Items'!D2720</f>
        <v>Exceptional &amp; Contingency Costs</v>
      </c>
      <c r="E77" s="578" t="str">
        <f>E76</f>
        <v>£000</v>
      </c>
      <c r="F77" s="578"/>
      <c r="G77" s="579">
        <f>-SUM(MIN('P&amp;L1'!G$514,0),
MIN('P&amp;L1'!G$515,0),
MIN('P&amp;L1'!G$516,0),
MIN('P&amp;L1'!G$517,0),
MIN('P&amp;L1'!G$518,0),
MIN('P&amp;L1'!G$519,0),
MIN('P&amp;L1'!G$520,0),
MIN('P&amp;L1'!G$521,0),
MIN('P&amp;L1'!G$522,0),
MIN('P&amp;L1'!G$523,0))
*G$21</f>
        <v>0</v>
      </c>
      <c r="H77" s="579">
        <f>-SUM(MIN('P&amp;L1'!H$514,0),
MIN('P&amp;L1'!H$515,0),
MIN('P&amp;L1'!H$516,0),
MIN('P&amp;L1'!H$517,0),
MIN('P&amp;L1'!H$518,0),
MIN('P&amp;L1'!H$519,0),
MIN('P&amp;L1'!H$520,0),
MIN('P&amp;L1'!H$521,0),
MIN('P&amp;L1'!H$522,0),
MIN('P&amp;L1'!H$523,0))
*H$21</f>
        <v>0</v>
      </c>
      <c r="I77" s="579">
        <f>-SUM(MIN('P&amp;L1'!I$514,0),
MIN('P&amp;L1'!I$515,0),
MIN('P&amp;L1'!I$516,0),
MIN('P&amp;L1'!I$517,0),
MIN('P&amp;L1'!I$518,0),
MIN('P&amp;L1'!I$519,0),
MIN('P&amp;L1'!I$520,0),
MIN('P&amp;L1'!I$521,0),
MIN('P&amp;L1'!I$522,0),
MIN('P&amp;L1'!I$523,0))
*I$21</f>
        <v>0</v>
      </c>
      <c r="J77" s="579">
        <f>-SUM(MIN('P&amp;L1'!J$514,0),
MIN('P&amp;L1'!J$515,0),
MIN('P&amp;L1'!J$516,0),
MIN('P&amp;L1'!J$517,0),
MIN('P&amp;L1'!J$518,0),
MIN('P&amp;L1'!J$519,0),
MIN('P&amp;L1'!J$520,0),
MIN('P&amp;L1'!J$521,0),
MIN('P&amp;L1'!J$522,0),
MIN('P&amp;L1'!J$523,0))
*J$21</f>
        <v>0</v>
      </c>
      <c r="K77" s="579">
        <f>-SUM(MIN('P&amp;L1'!K$514,0),
MIN('P&amp;L1'!K$515,0),
MIN('P&amp;L1'!K$516,0),
MIN('P&amp;L1'!K$517,0),
MIN('P&amp;L1'!K$518,0),
MIN('P&amp;L1'!K$519,0),
MIN('P&amp;L1'!K$520,0),
MIN('P&amp;L1'!K$521,0),
MIN('P&amp;L1'!K$522,0),
MIN('P&amp;L1'!K$523,0))
*K$21</f>
        <v>0</v>
      </c>
      <c r="L77" s="579">
        <f>-SUM(MIN('P&amp;L1'!L$514,0),
MIN('P&amp;L1'!L$515,0),
MIN('P&amp;L1'!L$516,0),
MIN('P&amp;L1'!L$517,0),
MIN('P&amp;L1'!L$518,0),
MIN('P&amp;L1'!L$519,0),
MIN('P&amp;L1'!L$520,0),
MIN('P&amp;L1'!L$521,0),
MIN('P&amp;L1'!L$522,0),
MIN('P&amp;L1'!L$523,0))
*L$21</f>
        <v>0</v>
      </c>
      <c r="M77" s="579">
        <f>-SUM(MIN('P&amp;L1'!M$514,0),
MIN('P&amp;L1'!M$515,0),
MIN('P&amp;L1'!M$516,0),
MIN('P&amp;L1'!M$517,0),
MIN('P&amp;L1'!M$518,0),
MIN('P&amp;L1'!M$519,0),
MIN('P&amp;L1'!M$520,0),
MIN('P&amp;L1'!M$521,0),
MIN('P&amp;L1'!M$522,0),
MIN('P&amp;L1'!M$523,0))
*M$21</f>
        <v>0</v>
      </c>
      <c r="N77" s="579">
        <f>-SUM(MIN('P&amp;L1'!N$514,0),
MIN('P&amp;L1'!N$515,0),
MIN('P&amp;L1'!N$516,0),
MIN('P&amp;L1'!N$517,0),
MIN('P&amp;L1'!N$518,0),
MIN('P&amp;L1'!N$519,0),
MIN('P&amp;L1'!N$520,0),
MIN('P&amp;L1'!N$521,0),
MIN('P&amp;L1'!N$522,0),
MIN('P&amp;L1'!N$523,0))
*N$21</f>
        <v>0</v>
      </c>
      <c r="O77" s="579">
        <f>-SUM(MIN('P&amp;L1'!O$514,0),
MIN('P&amp;L1'!O$515,0),
MIN('P&amp;L1'!O$516,0),
MIN('P&amp;L1'!O$517,0),
MIN('P&amp;L1'!O$518,0),
MIN('P&amp;L1'!O$519,0),
MIN('P&amp;L1'!O$520,0),
MIN('P&amp;L1'!O$521,0),
MIN('P&amp;L1'!O$522,0),
MIN('P&amp;L1'!O$523,0))
*O$21</f>
        <v>0</v>
      </c>
      <c r="P77" s="579">
        <f>-SUM(MIN('P&amp;L1'!P$514,0),
MIN('P&amp;L1'!P$515,0),
MIN('P&amp;L1'!P$516,0),
MIN('P&amp;L1'!P$517,0),
MIN('P&amp;L1'!P$518,0),
MIN('P&amp;L1'!P$519,0),
MIN('P&amp;L1'!P$520,0),
MIN('P&amp;L1'!P$521,0),
MIN('P&amp;L1'!P$522,0),
MIN('P&amp;L1'!P$523,0))
*P$21</f>
        <v>0</v>
      </c>
      <c r="Q77" s="579">
        <f>-SUM(MIN('P&amp;L1'!Q$514,0),
MIN('P&amp;L1'!Q$515,0),
MIN('P&amp;L1'!Q$516,0),
MIN('P&amp;L1'!Q$517,0),
MIN('P&amp;L1'!Q$518,0),
MIN('P&amp;L1'!Q$519,0),
MIN('P&amp;L1'!Q$520,0),
MIN('P&amp;L1'!Q$521,0),
MIN('P&amp;L1'!Q$522,0),
MIN('P&amp;L1'!Q$523,0))
*Q$21</f>
        <v>0</v>
      </c>
      <c r="R77" s="579">
        <f>-SUM(MIN('P&amp;L1'!R$514,0),
MIN('P&amp;L1'!R$515,0),
MIN('P&amp;L1'!R$516,0),
MIN('P&amp;L1'!R$517,0),
MIN('P&amp;L1'!R$518,0),
MIN('P&amp;L1'!R$519,0),
MIN('P&amp;L1'!R$520,0),
MIN('P&amp;L1'!R$521,0),
MIN('P&amp;L1'!R$522,0),
MIN('P&amp;L1'!R$523,0))
*R$21</f>
        <v>0</v>
      </c>
      <c r="S77" s="579">
        <f>-SUM(MIN('P&amp;L1'!S$514,0),
MIN('P&amp;L1'!S$515,0),
MIN('P&amp;L1'!S$516,0),
MIN('P&amp;L1'!S$517,0),
MIN('P&amp;L1'!S$518,0),
MIN('P&amp;L1'!S$519,0),
MIN('P&amp;L1'!S$520,0),
MIN('P&amp;L1'!S$521,0),
MIN('P&amp;L1'!S$522,0),
MIN('P&amp;L1'!S$523,0))
*S$21</f>
        <v>0</v>
      </c>
      <c r="T77" s="579">
        <f>-SUM(MIN('P&amp;L1'!T$514,0),
MIN('P&amp;L1'!T$515,0),
MIN('P&amp;L1'!T$516,0),
MIN('P&amp;L1'!T$517,0),
MIN('P&amp;L1'!T$518,0),
MIN('P&amp;L1'!T$519,0),
MIN('P&amp;L1'!T$520,0),
MIN('P&amp;L1'!T$521,0),
MIN('P&amp;L1'!T$522,0),
MIN('P&amp;L1'!T$523,0))
*T$21</f>
        <v>0</v>
      </c>
      <c r="U77" s="579">
        <f>-SUM(MIN('P&amp;L1'!U$514,0),
MIN('P&amp;L1'!U$515,0),
MIN('P&amp;L1'!U$516,0),
MIN('P&amp;L1'!U$517,0),
MIN('P&amp;L1'!U$518,0),
MIN('P&amp;L1'!U$519,0),
MIN('P&amp;L1'!U$520,0),
MIN('P&amp;L1'!U$521,0),
MIN('P&amp;L1'!U$522,0),
MIN('P&amp;L1'!U$523,0))
*U$21</f>
        <v>0</v>
      </c>
      <c r="V77" s="579">
        <f>-SUM(MIN('P&amp;L1'!V$514,0),
MIN('P&amp;L1'!V$515,0),
MIN('P&amp;L1'!V$516,0),
MIN('P&amp;L1'!V$517,0),
MIN('P&amp;L1'!V$518,0),
MIN('P&amp;L1'!V$519,0),
MIN('P&amp;L1'!V$520,0),
MIN('P&amp;L1'!V$521,0),
MIN('P&amp;L1'!V$522,0),
MIN('P&amp;L1'!V$523,0))
*V$21</f>
        <v>0</v>
      </c>
      <c r="W77" s="579">
        <f>-SUM(MIN('P&amp;L1'!W$514,0),
MIN('P&amp;L1'!W$515,0),
MIN('P&amp;L1'!W$516,0),
MIN('P&amp;L1'!W$517,0),
MIN('P&amp;L1'!W$518,0),
MIN('P&amp;L1'!W$519,0),
MIN('P&amp;L1'!W$520,0),
MIN('P&amp;L1'!W$521,0),
MIN('P&amp;L1'!W$522,0),
MIN('P&amp;L1'!W$523,0))
*W$21</f>
        <v>0</v>
      </c>
      <c r="X77" s="579">
        <f>-SUM(MIN('P&amp;L1'!X$514,0),
MIN('P&amp;L1'!X$515,0),
MIN('P&amp;L1'!X$516,0),
MIN('P&amp;L1'!X$517,0),
MIN('P&amp;L1'!X$518,0),
MIN('P&amp;L1'!X$519,0),
MIN('P&amp;L1'!X$520,0),
MIN('P&amp;L1'!X$521,0),
MIN('P&amp;L1'!X$522,0),
MIN('P&amp;L1'!X$523,0))
*X$21</f>
        <v>0</v>
      </c>
      <c r="Y77" s="579">
        <f>-SUM(MIN('P&amp;L1'!Y$514,0),
MIN('P&amp;L1'!Y$515,0),
MIN('P&amp;L1'!Y$516,0),
MIN('P&amp;L1'!Y$517,0),
MIN('P&amp;L1'!Y$518,0),
MIN('P&amp;L1'!Y$519,0),
MIN('P&amp;L1'!Y$520,0),
MIN('P&amp;L1'!Y$521,0),
MIN('P&amp;L1'!Y$522,0),
MIN('P&amp;L1'!Y$523,0))
*Y$21</f>
        <v>0</v>
      </c>
      <c r="Z77" s="579">
        <f>-SUM(MIN('P&amp;L1'!Z$514,0),
MIN('P&amp;L1'!Z$515,0),
MIN('P&amp;L1'!Z$516,0),
MIN('P&amp;L1'!Z$517,0),
MIN('P&amp;L1'!Z$518,0),
MIN('P&amp;L1'!Z$519,0),
MIN('P&amp;L1'!Z$520,0),
MIN('P&amp;L1'!Z$521,0),
MIN('P&amp;L1'!Z$522,0),
MIN('P&amp;L1'!Z$523,0))
*Z$21</f>
        <v>0</v>
      </c>
      <c r="AA77" s="579">
        <f>-SUM(MIN('P&amp;L1'!AA$514,0),
MIN('P&amp;L1'!AA$515,0),
MIN('P&amp;L1'!AA$516,0),
MIN('P&amp;L1'!AA$517,0),
MIN('P&amp;L1'!AA$518,0),
MIN('P&amp;L1'!AA$519,0),
MIN('P&amp;L1'!AA$520,0),
MIN('P&amp;L1'!AA$521,0),
MIN('P&amp;L1'!AA$522,0),
MIN('P&amp;L1'!AA$523,0))
*AA$21</f>
        <v>0</v>
      </c>
      <c r="AB77" s="579">
        <f>-SUM(MIN('P&amp;L1'!AB$514,0),
MIN('P&amp;L1'!AB$515,0),
MIN('P&amp;L1'!AB$516,0),
MIN('P&amp;L1'!AB$517,0),
MIN('P&amp;L1'!AB$518,0),
MIN('P&amp;L1'!AB$519,0),
MIN('P&amp;L1'!AB$520,0),
MIN('P&amp;L1'!AB$521,0),
MIN('P&amp;L1'!AB$522,0),
MIN('P&amp;L1'!AB$523,0))
*AB$21</f>
        <v>0</v>
      </c>
      <c r="AC77" s="580">
        <f>-SUM(MIN('P&amp;L1'!AC$514,0),
MIN('P&amp;L1'!AC$515,0),
MIN('P&amp;L1'!AC$516,0),
MIN('P&amp;L1'!AC$517,0),
MIN('P&amp;L1'!AC$518,0),
MIN('P&amp;L1'!AC$519,0),
MIN('P&amp;L1'!AC$520,0),
MIN('P&amp;L1'!AC$521,0),
MIN('P&amp;L1'!AC$522,0),
MIN('P&amp;L1'!AC$523,0))
*AC$21</f>
        <v>0</v>
      </c>
      <c r="AE77" s="581">
        <f>-SUM(MIN('P&amp;L1'!AE$514,0),
MIN('P&amp;L1'!AE$515,0),
MIN('P&amp;L1'!AE$516,0),
MIN('P&amp;L1'!AE$517,0),
MIN('P&amp;L1'!AE$518,0),
MIN('P&amp;L1'!AE$519,0),
MIN('P&amp;L1'!AE$520,0),
MIN('P&amp;L1'!AE$521,0),
MIN('P&amp;L1'!AE$522,0),
MIN('P&amp;L1'!AE$523,0))
*AE$21</f>
        <v>0</v>
      </c>
      <c r="AG77" s="581">
        <f>-SUM(MIN('P&amp;L1'!AG$514,0),
MIN('P&amp;L1'!AG$515,0),
MIN('P&amp;L1'!AG$516,0),
MIN('P&amp;L1'!AG$517,0),
MIN('P&amp;L1'!AG$518,0),
MIN('P&amp;L1'!AG$519,0),
MIN('P&amp;L1'!AG$520,0),
MIN('P&amp;L1'!AG$521,0),
MIN('P&amp;L1'!AG$522,0),
MIN('P&amp;L1'!AG$523,0))
*AG$21</f>
        <v>0</v>
      </c>
      <c r="AI77" s="581">
        <f>-SUM(MIN('P&amp;L1'!AI$514,0),
MIN('P&amp;L1'!AI$515,0),
MIN('P&amp;L1'!AI$516,0),
MIN('P&amp;L1'!AI$517,0),
MIN('P&amp;L1'!AI$518,0),
MIN('P&amp;L1'!AI$519,0),
MIN('P&amp;L1'!AI$520,0),
MIN('P&amp;L1'!AI$521,0),
MIN('P&amp;L1'!AI$522,0),
MIN('P&amp;L1'!AI$523,0))
*AI$21</f>
        <v>0</v>
      </c>
    </row>
    <row r="78" spans="2:35" outlineLevel="1" x14ac:dyDescent="0.25">
      <c r="B78" s="556" t="s">
        <v>839</v>
      </c>
      <c r="C78" s="556"/>
      <c r="D78" s="576" t="str">
        <f>'Line Items'!D2721</f>
        <v xml:space="preserve">Exclude: Income from Network Rail </v>
      </c>
      <c r="E78" s="578" t="str">
        <f t="shared" ref="E78:E99" si="15">E77</f>
        <v>£000</v>
      </c>
      <c r="F78" s="578"/>
      <c r="G78" s="579">
        <f>SUM('P&amp;L1'!G$485:G$487,MAX('P&amp;L1'!G$488,0),MAX('P&amp;L1'!G$489,0),MAX('P&amp;L1'!G$490,0),MAX('P&amp;L1'!G$491,0),MAX('P&amp;L1'!G$492,0),MAX('P&amp;L1'!G$493,0),MAX(SUM('P&amp;L1'!G$500:G$503),0))*G$21</f>
        <v>0</v>
      </c>
      <c r="H78" s="579">
        <f>SUM('P&amp;L1'!H$485:H$487,MAX('P&amp;L1'!H$488,0),MAX('P&amp;L1'!H$489,0),MAX('P&amp;L1'!H$490,0),MAX('P&amp;L1'!H$491,0),MAX('P&amp;L1'!H$492,0),MAX('P&amp;L1'!H$493,0),MAX(SUM('P&amp;L1'!H$500:H$503),0))*H$21</f>
        <v>0</v>
      </c>
      <c r="I78" s="579">
        <f>SUM('P&amp;L1'!I$485:I$487,MAX('P&amp;L1'!I$488,0),MAX('P&amp;L1'!I$489,0),MAX('P&amp;L1'!I$490,0),MAX('P&amp;L1'!I$491,0),MAX('P&amp;L1'!I$492,0),MAX('P&amp;L1'!I$493,0),MAX(SUM('P&amp;L1'!I$500:I$503),0))*I$21</f>
        <v>0</v>
      </c>
      <c r="J78" s="579">
        <f>SUM('P&amp;L1'!J$485:J$487,MAX('P&amp;L1'!J$488,0),MAX('P&amp;L1'!J$489,0),MAX('P&amp;L1'!J$490,0),MAX('P&amp;L1'!J$491,0),MAX('P&amp;L1'!J$492,0),MAX('P&amp;L1'!J$493,0),MAX(SUM('P&amp;L1'!J$500:J$503),0))*J$21</f>
        <v>0</v>
      </c>
      <c r="K78" s="579">
        <f>SUM('P&amp;L1'!K$485:K$487,MAX('P&amp;L1'!K$488,0),MAX('P&amp;L1'!K$489,0),MAX('P&amp;L1'!K$490,0),MAX('P&amp;L1'!K$491,0),MAX('P&amp;L1'!K$492,0),MAX('P&amp;L1'!K$493,0),MAX(SUM('P&amp;L1'!K$500:K$503),0))*K$21</f>
        <v>0</v>
      </c>
      <c r="L78" s="579">
        <f>SUM('P&amp;L1'!L$485:L$487,MAX('P&amp;L1'!L$488,0),MAX('P&amp;L1'!L$489,0),MAX('P&amp;L1'!L$490,0),MAX('P&amp;L1'!L$491,0),MAX('P&amp;L1'!L$492,0),MAX('P&amp;L1'!L$493,0),MAX(SUM('P&amp;L1'!L$500:L$503),0))*L$21</f>
        <v>0</v>
      </c>
      <c r="M78" s="579">
        <f>SUM('P&amp;L1'!M$485:M$487,MAX('P&amp;L1'!M$488,0),MAX('P&amp;L1'!M$489,0),MAX('P&amp;L1'!M$490,0),MAX('P&amp;L1'!M$491,0),MAX('P&amp;L1'!M$492,0),MAX('P&amp;L1'!M$493,0),MAX(SUM('P&amp;L1'!M$500:M$503),0))*M$21</f>
        <v>0</v>
      </c>
      <c r="N78" s="579">
        <f>SUM('P&amp;L1'!N$485:N$487,MAX('P&amp;L1'!N$488,0),MAX('P&amp;L1'!N$489,0),MAX('P&amp;L1'!N$490,0),MAX('P&amp;L1'!N$491,0),MAX('P&amp;L1'!N$492,0),MAX('P&amp;L1'!N$493,0),MAX(SUM('P&amp;L1'!N$500:N$503),0))*N$21</f>
        <v>0</v>
      </c>
      <c r="O78" s="579">
        <f>SUM('P&amp;L1'!O$485:O$487,MAX('P&amp;L1'!O$488,0),MAX('P&amp;L1'!O$489,0),MAX('P&amp;L1'!O$490,0),MAX('P&amp;L1'!O$491,0),MAX('P&amp;L1'!O$492,0),MAX('P&amp;L1'!O$493,0),MAX(SUM('P&amp;L1'!O$500:O$503),0))*O$21</f>
        <v>0</v>
      </c>
      <c r="P78" s="579">
        <f>SUM('P&amp;L1'!P$485:P$487,MAX('P&amp;L1'!P$488,0),MAX('P&amp;L1'!P$489,0),MAX('P&amp;L1'!P$490,0),MAX('P&amp;L1'!P$491,0),MAX('P&amp;L1'!P$492,0),MAX('P&amp;L1'!P$493,0),MAX(SUM('P&amp;L1'!P$500:P$503),0))*P$21</f>
        <v>0</v>
      </c>
      <c r="Q78" s="579">
        <f>SUM('P&amp;L1'!Q$485:Q$487,MAX('P&amp;L1'!Q$488,0),MAX('P&amp;L1'!Q$489,0),MAX('P&amp;L1'!Q$490,0),MAX('P&amp;L1'!Q$491,0),MAX('P&amp;L1'!Q$492,0),MAX('P&amp;L1'!Q$493,0),MAX(SUM('P&amp;L1'!Q$500:Q$503),0))*Q$21</f>
        <v>0</v>
      </c>
      <c r="R78" s="579">
        <f>SUM('P&amp;L1'!R$485:R$487,MAX('P&amp;L1'!R$488,0),MAX('P&amp;L1'!R$489,0),MAX('P&amp;L1'!R$490,0),MAX('P&amp;L1'!R$491,0),MAX('P&amp;L1'!R$492,0),MAX('P&amp;L1'!R$493,0),MAX(SUM('P&amp;L1'!R$500:R$503),0))*R$21</f>
        <v>0</v>
      </c>
      <c r="S78" s="579">
        <f>SUM('P&amp;L1'!S$485:S$487,MAX('P&amp;L1'!S$488,0),MAX('P&amp;L1'!S$489,0),MAX('P&amp;L1'!S$490,0),MAX('P&amp;L1'!S$491,0),MAX('P&amp;L1'!S$492,0),MAX('P&amp;L1'!S$493,0),MAX(SUM('P&amp;L1'!S$500:S$503),0))*S$21</f>
        <v>0</v>
      </c>
      <c r="T78" s="579">
        <f>SUM('P&amp;L1'!T$485:T$487,MAX('P&amp;L1'!T$488,0),MAX('P&amp;L1'!T$489,0),MAX('P&amp;L1'!T$490,0),MAX('P&amp;L1'!T$491,0),MAX('P&amp;L1'!T$492,0),MAX('P&amp;L1'!T$493,0),MAX(SUM('P&amp;L1'!T$500:T$503),0))*T$21</f>
        <v>0</v>
      </c>
      <c r="U78" s="579">
        <f>SUM('P&amp;L1'!U$485:U$487,MAX('P&amp;L1'!U$488,0),MAX('P&amp;L1'!U$489,0),MAX('P&amp;L1'!U$490,0),MAX('P&amp;L1'!U$491,0),MAX('P&amp;L1'!U$492,0),MAX('P&amp;L1'!U$493,0),MAX(SUM('P&amp;L1'!U$500:U$503),0))*U$21</f>
        <v>0</v>
      </c>
      <c r="V78" s="579">
        <f>SUM('P&amp;L1'!V$485:V$487,MAX('P&amp;L1'!V$488,0),MAX('P&amp;L1'!V$489,0),MAX('P&amp;L1'!V$490,0),MAX('P&amp;L1'!V$491,0),MAX('P&amp;L1'!V$492,0),MAX('P&amp;L1'!V$493,0),MAX(SUM('P&amp;L1'!V$500:V$503),0))*V$21</f>
        <v>0</v>
      </c>
      <c r="W78" s="579">
        <f>SUM('P&amp;L1'!W$485:W$487,MAX('P&amp;L1'!W$488,0),MAX('P&amp;L1'!W$489,0),MAX('P&amp;L1'!W$490,0),MAX('P&amp;L1'!W$491,0),MAX('P&amp;L1'!W$492,0),MAX('P&amp;L1'!W$493,0),MAX(SUM('P&amp;L1'!W$500:W$503),0))*W$21</f>
        <v>0</v>
      </c>
      <c r="X78" s="579">
        <f>SUM('P&amp;L1'!X$485:X$487,MAX('P&amp;L1'!X$488,0),MAX('P&amp;L1'!X$489,0),MAX('P&amp;L1'!X$490,0),MAX('P&amp;L1'!X$491,0),MAX('P&amp;L1'!X$492,0),MAX('P&amp;L1'!X$493,0),MAX(SUM('P&amp;L1'!X$500:X$503),0))*X$21</f>
        <v>0</v>
      </c>
      <c r="Y78" s="579">
        <f>SUM('P&amp;L1'!Y$485:Y$487,MAX('P&amp;L1'!Y$488,0),MAX('P&amp;L1'!Y$489,0),MAX('P&amp;L1'!Y$490,0),MAX('P&amp;L1'!Y$491,0),MAX('P&amp;L1'!Y$492,0),MAX('P&amp;L1'!Y$493,0),MAX(SUM('P&amp;L1'!Y$500:Y$503),0))*Y$21</f>
        <v>0</v>
      </c>
      <c r="Z78" s="579">
        <f>SUM('P&amp;L1'!Z$485:Z$487,MAX('P&amp;L1'!Z$488,0),MAX('P&amp;L1'!Z$489,0),MAX('P&amp;L1'!Z$490,0),MAX('P&amp;L1'!Z$491,0),MAX('P&amp;L1'!Z$492,0),MAX('P&amp;L1'!Z$493,0),MAX(SUM('P&amp;L1'!Z$500:Z$503),0))*Z$21</f>
        <v>0</v>
      </c>
      <c r="AA78" s="579">
        <f>SUM('P&amp;L1'!AA$485:AA$487,MAX('P&amp;L1'!AA$488,0),MAX('P&amp;L1'!AA$489,0),MAX('P&amp;L1'!AA$490,0),MAX('P&amp;L1'!AA$491,0),MAX('P&amp;L1'!AA$492,0),MAX('P&amp;L1'!AA$493,0),MAX(SUM('P&amp;L1'!AA$500:AA$503),0))*AA$21</f>
        <v>0</v>
      </c>
      <c r="AB78" s="579">
        <f>SUM('P&amp;L1'!AB$485:AB$487,MAX('P&amp;L1'!AB$488,0),MAX('P&amp;L1'!AB$489,0),MAX('P&amp;L1'!AB$490,0),MAX('P&amp;L1'!AB$491,0),MAX('P&amp;L1'!AB$492,0),MAX('P&amp;L1'!AB$493,0),MAX(SUM('P&amp;L1'!AB$500:AB$503),0))*AB$21</f>
        <v>0</v>
      </c>
      <c r="AC78" s="580">
        <f>SUM('P&amp;L1'!AC$485:AC$487,MAX('P&amp;L1'!AC$488,0),MAX('P&amp;L1'!AC$489,0),MAX('P&amp;L1'!AC$490,0),MAX('P&amp;L1'!AC$491,0),MAX('P&amp;L1'!AC$492,0),MAX('P&amp;L1'!AC$493,0),MAX(SUM('P&amp;L1'!AC$500:AC$503),0))*AC$21</f>
        <v>0</v>
      </c>
      <c r="AE78" s="581">
        <f>SUM('P&amp;L1'!AE$485:AE$487,MAX('P&amp;L1'!AE$488,0),MAX('P&amp;L1'!AE$489,0),MAX('P&amp;L1'!AE$490,0),MAX('P&amp;L1'!AE$491,0),MAX('P&amp;L1'!AE$492,0),MAX('P&amp;L1'!AE$493,0),MAX(SUM('P&amp;L1'!AE$500:AE$503),0))*AE$21</f>
        <v>0</v>
      </c>
      <c r="AG78" s="581">
        <f>SUM('P&amp;L1'!AG$485:AG$487,MAX('P&amp;L1'!AG$488,0),MAX('P&amp;L1'!AG$489,0),MAX('P&amp;L1'!AG$490,0),MAX('P&amp;L1'!AG$491,0),MAX('P&amp;L1'!AG$492,0),MAX('P&amp;L1'!AG$493,0),MAX(SUM('P&amp;L1'!AG$500:AG$503),0))*AG$21</f>
        <v>0</v>
      </c>
      <c r="AI78" s="581">
        <f>SUM('P&amp;L1'!AI$485:AI$487,MAX('P&amp;L1'!AI$488,0),MAX('P&amp;L1'!AI$489,0),MAX('P&amp;L1'!AI$490,0),MAX('P&amp;L1'!AI$491,0),MAX('P&amp;L1'!AI$492,0),MAX('P&amp;L1'!AI$493,0),MAX(SUM('P&amp;L1'!AI$500:AI$503),0))*AI$21</f>
        <v>0</v>
      </c>
    </row>
    <row r="79" spans="2:35" outlineLevel="1" x14ac:dyDescent="0.25">
      <c r="B79" s="556" t="s">
        <v>839</v>
      </c>
      <c r="C79" s="556"/>
      <c r="D79" s="576" t="str">
        <f>'Line Items'!D2722</f>
        <v>Exclude: Income from Secretary of State</v>
      </c>
      <c r="E79" s="578" t="str">
        <f t="shared" si="15"/>
        <v>£000</v>
      </c>
      <c r="F79" s="578"/>
      <c r="G79" s="579">
        <f>MAX('P&amp;L1'!G$504,0)</f>
        <v>0</v>
      </c>
      <c r="H79" s="579">
        <f>MAX('P&amp;L1'!H$504,0)</f>
        <v>0</v>
      </c>
      <c r="I79" s="579">
        <f>MAX('P&amp;L1'!I$504,0)</f>
        <v>0</v>
      </c>
      <c r="J79" s="579">
        <f>MAX('P&amp;L1'!J$504,0)</f>
        <v>0</v>
      </c>
      <c r="K79" s="579">
        <f>MAX('P&amp;L1'!K$504,0)</f>
        <v>0</v>
      </c>
      <c r="L79" s="579">
        <f>MAX('P&amp;L1'!L$504,0)</f>
        <v>0</v>
      </c>
      <c r="M79" s="579">
        <f>MAX('P&amp;L1'!M$504,0)</f>
        <v>0</v>
      </c>
      <c r="N79" s="579">
        <f>MAX('P&amp;L1'!N$504,0)</f>
        <v>0</v>
      </c>
      <c r="O79" s="579">
        <f>MAX('P&amp;L1'!O$504,0)</f>
        <v>0</v>
      </c>
      <c r="P79" s="579">
        <f>MAX('P&amp;L1'!P$504,0)</f>
        <v>0</v>
      </c>
      <c r="Q79" s="579">
        <f>MAX('P&amp;L1'!Q$504,0)</f>
        <v>0</v>
      </c>
      <c r="R79" s="579">
        <f>MAX('P&amp;L1'!R$504,0)</f>
        <v>0</v>
      </c>
      <c r="S79" s="579">
        <f>MAX('P&amp;L1'!S$504,0)</f>
        <v>0</v>
      </c>
      <c r="T79" s="579">
        <f>MAX('P&amp;L1'!T$504,0)</f>
        <v>0</v>
      </c>
      <c r="U79" s="579">
        <f>MAX('P&amp;L1'!U$504,0)</f>
        <v>0</v>
      </c>
      <c r="V79" s="579">
        <f>MAX('P&amp;L1'!V$504,0)</f>
        <v>0</v>
      </c>
      <c r="W79" s="579">
        <f>MAX('P&amp;L1'!W$504,0)</f>
        <v>0</v>
      </c>
      <c r="X79" s="579">
        <f>MAX('P&amp;L1'!X$504,0)</f>
        <v>0</v>
      </c>
      <c r="Y79" s="579">
        <f>MAX('P&amp;L1'!Y$504,0)</f>
        <v>0</v>
      </c>
      <c r="Z79" s="579">
        <f>MAX('P&amp;L1'!Z$504,0)</f>
        <v>0</v>
      </c>
      <c r="AA79" s="579">
        <f>MAX('P&amp;L1'!AA$504,0)</f>
        <v>0</v>
      </c>
      <c r="AB79" s="579">
        <f>MAX('P&amp;L1'!AB$504,0)</f>
        <v>0</v>
      </c>
      <c r="AC79" s="580">
        <f>MAX('P&amp;L1'!AC$504,0)</f>
        <v>0</v>
      </c>
      <c r="AE79" s="581">
        <f>MAX('P&amp;L1'!AE$504,0)</f>
        <v>0</v>
      </c>
      <c r="AG79" s="581">
        <f>MAX('P&amp;L1'!AG$504,0)</f>
        <v>0</v>
      </c>
      <c r="AI79" s="581">
        <f>MAX('P&amp;L1'!AI$504,0)</f>
        <v>0</v>
      </c>
    </row>
    <row r="80" spans="2:35" outlineLevel="1" x14ac:dyDescent="0.25">
      <c r="B80" s="556" t="s">
        <v>839</v>
      </c>
      <c r="C80" s="556"/>
      <c r="D80" s="576" t="str">
        <f>'Line Items'!D2723</f>
        <v>Amounts Payable to the Secretary of State</v>
      </c>
      <c r="E80" s="578" t="str">
        <f t="shared" si="15"/>
        <v>£000</v>
      </c>
      <c r="F80" s="578"/>
      <c r="G80" s="579">
        <f>-SUM(MIN('P&amp;L3'!G$51,0),MIN('P&amp;L3'!G$52,0),MIN('P&amp;L3'!G$53,0),MIN('P&amp;L3'!G$54,0),MIN('P&amp;L3'!G$55,0))*G$21</f>
        <v>0</v>
      </c>
      <c r="H80" s="579">
        <f>-SUM(MIN('P&amp;L3'!H$51,0),MIN('P&amp;L3'!H$52,0),MIN('P&amp;L3'!H$53,0),MIN('P&amp;L3'!H$54,0),MIN('P&amp;L3'!H$55,0))*H$21</f>
        <v>0</v>
      </c>
      <c r="I80" s="579">
        <f>-SUM(MIN('P&amp;L3'!I$51,0),MIN('P&amp;L3'!I$52,0),MIN('P&amp;L3'!I$53,0),MIN('P&amp;L3'!I$54,0),MIN('P&amp;L3'!I$55,0))*I$21</f>
        <v>0</v>
      </c>
      <c r="J80" s="579">
        <f>-SUM(MIN('P&amp;L3'!J$51,0),MIN('P&amp;L3'!J$52,0),MIN('P&amp;L3'!J$53,0),MIN('P&amp;L3'!J$54,0),MIN('P&amp;L3'!J$55,0))*J$21</f>
        <v>0</v>
      </c>
      <c r="K80" s="579">
        <f>-SUM(MIN('P&amp;L3'!K$51,0),MIN('P&amp;L3'!K$52,0),MIN('P&amp;L3'!K$53,0),MIN('P&amp;L3'!K$54,0),MIN('P&amp;L3'!K$55,0))*K$21</f>
        <v>0</v>
      </c>
      <c r="L80" s="579">
        <f>-SUM(MIN('P&amp;L3'!L$51,0),MIN('P&amp;L3'!L$52,0),MIN('P&amp;L3'!L$53,0),MIN('P&amp;L3'!L$54,0),MIN('P&amp;L3'!L$55,0))*L$21</f>
        <v>0</v>
      </c>
      <c r="M80" s="579">
        <f>-SUM(MIN('P&amp;L3'!M$51,0),MIN('P&amp;L3'!M$52,0),MIN('P&amp;L3'!M$53,0),MIN('P&amp;L3'!M$54,0),MIN('P&amp;L3'!M$55,0))*M$21</f>
        <v>0</v>
      </c>
      <c r="N80" s="579">
        <f>-SUM(MIN('P&amp;L3'!N$51,0),MIN('P&amp;L3'!N$52,0),MIN('P&amp;L3'!N$53,0),MIN('P&amp;L3'!N$54,0),MIN('P&amp;L3'!N$55,0))*N$21</f>
        <v>0</v>
      </c>
      <c r="O80" s="579">
        <f>-SUM(MIN('P&amp;L3'!O$51,0),MIN('P&amp;L3'!O$52,0),MIN('P&amp;L3'!O$53,0),MIN('P&amp;L3'!O$54,0),MIN('P&amp;L3'!O$55,0))*O$21</f>
        <v>0</v>
      </c>
      <c r="P80" s="579">
        <f>-SUM(MIN('P&amp;L3'!P$51,0),MIN('P&amp;L3'!P$52,0),MIN('P&amp;L3'!P$53,0),MIN('P&amp;L3'!P$54,0),MIN('P&amp;L3'!P$55,0))*P$21</f>
        <v>0</v>
      </c>
      <c r="Q80" s="579">
        <f>-SUM(MIN('P&amp;L3'!Q$51,0),MIN('P&amp;L3'!Q$52,0),MIN('P&amp;L3'!Q$53,0),MIN('P&amp;L3'!Q$54,0),MIN('P&amp;L3'!Q$55,0))*Q$21</f>
        <v>0</v>
      </c>
      <c r="R80" s="579">
        <f>-SUM(MIN('P&amp;L3'!R$51,0),MIN('P&amp;L3'!R$52,0),MIN('P&amp;L3'!R$53,0),MIN('P&amp;L3'!R$54,0),MIN('P&amp;L3'!R$55,0))*R$21</f>
        <v>0</v>
      </c>
      <c r="S80" s="579">
        <f>-SUM(MIN('P&amp;L3'!S$51,0),MIN('P&amp;L3'!S$52,0),MIN('P&amp;L3'!S$53,0),MIN('P&amp;L3'!S$54,0),MIN('P&amp;L3'!S$55,0))*S$21</f>
        <v>0</v>
      </c>
      <c r="T80" s="579">
        <f>-SUM(MIN('P&amp;L3'!T$51,0),MIN('P&amp;L3'!T$52,0),MIN('P&amp;L3'!T$53,0),MIN('P&amp;L3'!T$54,0),MIN('P&amp;L3'!T$55,0))*T$21</f>
        <v>0</v>
      </c>
      <c r="U80" s="579">
        <f>-SUM(MIN('P&amp;L3'!U$51,0),MIN('P&amp;L3'!U$52,0),MIN('P&amp;L3'!U$53,0),MIN('P&amp;L3'!U$54,0),MIN('P&amp;L3'!U$55,0))*U$21</f>
        <v>0</v>
      </c>
      <c r="V80" s="579">
        <f>-SUM(MIN('P&amp;L3'!V$51,0),MIN('P&amp;L3'!V$52,0),MIN('P&amp;L3'!V$53,0),MIN('P&amp;L3'!V$54,0),MIN('P&amp;L3'!V$55,0))*V$21</f>
        <v>0</v>
      </c>
      <c r="W80" s="579">
        <f>-SUM(MIN('P&amp;L3'!W$51,0),MIN('P&amp;L3'!W$52,0),MIN('P&amp;L3'!W$53,0),MIN('P&amp;L3'!W$54,0),MIN('P&amp;L3'!W$55,0))*W$21</f>
        <v>0</v>
      </c>
      <c r="X80" s="579">
        <f>-SUM(MIN('P&amp;L3'!X$51,0),MIN('P&amp;L3'!X$52,0),MIN('P&amp;L3'!X$53,0),MIN('P&amp;L3'!X$54,0),MIN('P&amp;L3'!X$55,0))*X$21</f>
        <v>0</v>
      </c>
      <c r="Y80" s="579">
        <f>-SUM(MIN('P&amp;L3'!Y$51,0),MIN('P&amp;L3'!Y$52,0),MIN('P&amp;L3'!Y$53,0),MIN('P&amp;L3'!Y$54,0),MIN('P&amp;L3'!Y$55,0))*Y$21</f>
        <v>0</v>
      </c>
      <c r="Z80" s="579">
        <f>-SUM(MIN('P&amp;L3'!Z$51,0),MIN('P&amp;L3'!Z$52,0),MIN('P&amp;L3'!Z$53,0),MIN('P&amp;L3'!Z$54,0),MIN('P&amp;L3'!Z$55,0))*Z$21</f>
        <v>0</v>
      </c>
      <c r="AA80" s="579">
        <f>-SUM(MIN('P&amp;L3'!AA$51,0),MIN('P&amp;L3'!AA$52,0),MIN('P&amp;L3'!AA$53,0),MIN('P&amp;L3'!AA$54,0),MIN('P&amp;L3'!AA$55,0))*AA$21</f>
        <v>0</v>
      </c>
      <c r="AB80" s="579">
        <f>-SUM(MIN('P&amp;L3'!AB$51,0),MIN('P&amp;L3'!AB$52,0),MIN('P&amp;L3'!AB$53,0),MIN('P&amp;L3'!AB$54,0),MIN('P&amp;L3'!AB$55,0))*AB$21</f>
        <v>0</v>
      </c>
      <c r="AC80" s="580">
        <f>-SUM(MIN('P&amp;L3'!AC$51,0),MIN('P&amp;L3'!AC$52,0),MIN('P&amp;L3'!AC$53,0),MIN('P&amp;L3'!AC$54,0),MIN('P&amp;L3'!AC$55,0))*AC$21</f>
        <v>0</v>
      </c>
      <c r="AE80" s="581">
        <f>-SUM(MIN('P&amp;L3'!AE$51,0),MIN('P&amp;L3'!AE$52,0),MIN('P&amp;L3'!AE$53,0),MIN('P&amp;L3'!AE$54,0),MIN('P&amp;L3'!AE$55,0))*AE$21</f>
        <v>0</v>
      </c>
      <c r="AG80" s="581">
        <f>-SUM(MIN('P&amp;L3'!AG$51,0),MIN('P&amp;L3'!AG$52,0),MIN('P&amp;L3'!AG$53,0),MIN('P&amp;L3'!AG$54,0),MIN('P&amp;L3'!AG$55,0))*AG$21</f>
        <v>0</v>
      </c>
      <c r="AI80" s="581">
        <f>-SUM(MIN('P&amp;L3'!AI$51,0),MIN('P&amp;L3'!AI$52,0),MIN('P&amp;L3'!AI$53,0),MIN('P&amp;L3'!AI$54,0),MIN('P&amp;L3'!AI$55,0))*AI$21</f>
        <v>0</v>
      </c>
    </row>
    <row r="81" spans="2:35" outlineLevel="1" x14ac:dyDescent="0.25">
      <c r="B81" s="556" t="s">
        <v>839</v>
      </c>
      <c r="C81" s="556"/>
      <c r="D81" s="997" t="str">
        <f>'Line Items'!D2724</f>
        <v>Taxation</v>
      </c>
      <c r="E81" s="578" t="str">
        <f t="shared" si="15"/>
        <v>£000</v>
      </c>
      <c r="F81" s="578"/>
      <c r="G81" s="579">
        <f>-SUM('P&amp;L3'!G$59,'P&amp;L3'!G$61)*G$21</f>
        <v>0</v>
      </c>
      <c r="H81" s="579">
        <f>-SUM('P&amp;L3'!H$59,'P&amp;L3'!H$61)*H$21</f>
        <v>0</v>
      </c>
      <c r="I81" s="579">
        <f>-SUM('P&amp;L3'!I$59,'P&amp;L3'!I$61)*I$21</f>
        <v>0</v>
      </c>
      <c r="J81" s="579">
        <f>-SUM('P&amp;L3'!J$59,'P&amp;L3'!J$61)*J$21</f>
        <v>0</v>
      </c>
      <c r="K81" s="579">
        <f>-SUM('P&amp;L3'!K$59,'P&amp;L3'!K$61)*K$21</f>
        <v>0</v>
      </c>
      <c r="L81" s="579">
        <f>-SUM('P&amp;L3'!L$59,'P&amp;L3'!L$61)*L$21</f>
        <v>0</v>
      </c>
      <c r="M81" s="579">
        <f>-SUM('P&amp;L3'!M$59,'P&amp;L3'!M$61)*M$21</f>
        <v>0</v>
      </c>
      <c r="N81" s="579">
        <f>-SUM('P&amp;L3'!N$59,'P&amp;L3'!N$61)*N$21</f>
        <v>0</v>
      </c>
      <c r="O81" s="579">
        <f>-SUM('P&amp;L3'!O$59,'P&amp;L3'!O$61)*O$21</f>
        <v>0</v>
      </c>
      <c r="P81" s="579">
        <f>-SUM('P&amp;L3'!P$59,'P&amp;L3'!P$61)*P$21</f>
        <v>0</v>
      </c>
      <c r="Q81" s="579">
        <f>-SUM('P&amp;L3'!Q$59,'P&amp;L3'!Q$61)*Q$21</f>
        <v>0</v>
      </c>
      <c r="R81" s="579">
        <f>-SUM('P&amp;L3'!R$59,'P&amp;L3'!R$61)*R$21</f>
        <v>0</v>
      </c>
      <c r="S81" s="579">
        <f>-SUM('P&amp;L3'!S$59,'P&amp;L3'!S$61)*S$21</f>
        <v>0</v>
      </c>
      <c r="T81" s="579">
        <f>-SUM('P&amp;L3'!T$59,'P&amp;L3'!T$61)*T$21</f>
        <v>0</v>
      </c>
      <c r="U81" s="579">
        <f>-SUM('P&amp;L3'!U$59,'P&amp;L3'!U$61)*U$21</f>
        <v>0</v>
      </c>
      <c r="V81" s="579">
        <f>-SUM('P&amp;L3'!V$59,'P&amp;L3'!V$61)*V$21</f>
        <v>0</v>
      </c>
      <c r="W81" s="579">
        <f>-SUM('P&amp;L3'!W$59,'P&amp;L3'!W$61)*W$21</f>
        <v>0</v>
      </c>
      <c r="X81" s="579">
        <f>-SUM('P&amp;L3'!X$59,'P&amp;L3'!X$61)*X$21</f>
        <v>0</v>
      </c>
      <c r="Y81" s="579">
        <f>-SUM('P&amp;L3'!Y$59,'P&amp;L3'!Y$61)*Y$21</f>
        <v>0</v>
      </c>
      <c r="Z81" s="579">
        <f>-SUM('P&amp;L3'!Z$59,'P&amp;L3'!Z$61)*Z$21</f>
        <v>0</v>
      </c>
      <c r="AA81" s="579">
        <f>-SUM('P&amp;L3'!AA$59,'P&amp;L3'!AA$61)*AA$21</f>
        <v>0</v>
      </c>
      <c r="AB81" s="579">
        <f>-SUM('P&amp;L3'!AB$59,'P&amp;L3'!AB$61)*AB$21</f>
        <v>0</v>
      </c>
      <c r="AC81" s="580">
        <f>-SUM('P&amp;L3'!AC$59,'P&amp;L3'!AC$61)*AC$21</f>
        <v>0</v>
      </c>
      <c r="AE81" s="581">
        <f>-SUM('P&amp;L3'!AE$59,'P&amp;L3'!AE$61)*AE$21</f>
        <v>0</v>
      </c>
      <c r="AG81" s="581">
        <f>-SUM('P&amp;L3'!AG$59,'P&amp;L3'!AG$61)*AG$21</f>
        <v>0</v>
      </c>
      <c r="AI81" s="581">
        <f>-SUM('P&amp;L3'!AI$59,'P&amp;L3'!AI$61)*AI$21</f>
        <v>0</v>
      </c>
    </row>
    <row r="82" spans="2:35" outlineLevel="1" x14ac:dyDescent="0.25">
      <c r="B82" s="556" t="s">
        <v>839</v>
      </c>
      <c r="C82" s="556"/>
      <c r="D82" s="997" t="str">
        <f>'Line Items'!D2725</f>
        <v>Dividends</v>
      </c>
      <c r="E82" s="578" t="str">
        <f t="shared" si="15"/>
        <v>£000</v>
      </c>
      <c r="F82" s="578"/>
      <c r="G82" s="579">
        <f>-'P&amp;L3'!G$65*G$21</f>
        <v>0</v>
      </c>
      <c r="H82" s="579">
        <f>-'P&amp;L3'!H$65*H$21</f>
        <v>0</v>
      </c>
      <c r="I82" s="579">
        <f>-'P&amp;L3'!I$65*I$21</f>
        <v>0</v>
      </c>
      <c r="J82" s="579">
        <f>-'P&amp;L3'!J$65*J$21</f>
        <v>0</v>
      </c>
      <c r="K82" s="579">
        <f>-'P&amp;L3'!K$65*K$21</f>
        <v>0</v>
      </c>
      <c r="L82" s="579">
        <f>-'P&amp;L3'!L$65*L$21</f>
        <v>0</v>
      </c>
      <c r="M82" s="579">
        <f>-'P&amp;L3'!M$65*M$21</f>
        <v>0</v>
      </c>
      <c r="N82" s="579">
        <f>-'P&amp;L3'!N$65*N$21</f>
        <v>0</v>
      </c>
      <c r="O82" s="579">
        <f>-'P&amp;L3'!O$65*O$21</f>
        <v>0</v>
      </c>
      <c r="P82" s="579">
        <f>-'P&amp;L3'!P$65*P$21</f>
        <v>0</v>
      </c>
      <c r="Q82" s="579">
        <f>-'P&amp;L3'!Q$65*Q$21</f>
        <v>0</v>
      </c>
      <c r="R82" s="579">
        <f>-'P&amp;L3'!R$65*R$21</f>
        <v>0</v>
      </c>
      <c r="S82" s="579">
        <f>-'P&amp;L3'!S$65*S$21</f>
        <v>0</v>
      </c>
      <c r="T82" s="579">
        <f>-'P&amp;L3'!T$65*T$21</f>
        <v>0</v>
      </c>
      <c r="U82" s="579">
        <f>-'P&amp;L3'!U$65*U$21</f>
        <v>0</v>
      </c>
      <c r="V82" s="579">
        <f>-'P&amp;L3'!V$65*V$21</f>
        <v>0</v>
      </c>
      <c r="W82" s="579">
        <f>-'P&amp;L3'!W$65*W$21</f>
        <v>0</v>
      </c>
      <c r="X82" s="579">
        <f>-'P&amp;L3'!X$65*X$21</f>
        <v>0</v>
      </c>
      <c r="Y82" s="579">
        <f>-'P&amp;L3'!Y$65*Y$21</f>
        <v>0</v>
      </c>
      <c r="Z82" s="579">
        <f>-'P&amp;L3'!Z$65*Z$21</f>
        <v>0</v>
      </c>
      <c r="AA82" s="579">
        <f>-'P&amp;L3'!AA$65*AA$21</f>
        <v>0</v>
      </c>
      <c r="AB82" s="579">
        <f>-'P&amp;L3'!AB$65*AB$21</f>
        <v>0</v>
      </c>
      <c r="AC82" s="580">
        <f>-'P&amp;L3'!AC$65*AC$21</f>
        <v>0</v>
      </c>
      <c r="AE82" s="581">
        <f>-'P&amp;L3'!AE$65*AE$21</f>
        <v>0</v>
      </c>
      <c r="AG82" s="581">
        <f>-'P&amp;L3'!AG$65*AG$21</f>
        <v>0</v>
      </c>
      <c r="AI82" s="581">
        <f>-'P&amp;L3'!AI$65*AI$21</f>
        <v>0</v>
      </c>
    </row>
    <row r="83" spans="2:35" outlineLevel="1" x14ac:dyDescent="0.25">
      <c r="B83" s="556" t="s">
        <v>839</v>
      </c>
      <c r="C83" s="556"/>
      <c r="D83" s="998" t="str">
        <f>'Line Items'!D2726</f>
        <v>Interest paid on cash balance</v>
      </c>
      <c r="E83" s="140" t="str">
        <f t="shared" si="15"/>
        <v>£000</v>
      </c>
      <c r="F83" s="140"/>
      <c r="G83" s="103">
        <f>-(MIN('P&amp;L1'!G528,0))*G$21</f>
        <v>0</v>
      </c>
      <c r="H83" s="103">
        <f>-(MIN('P&amp;L1'!H528,0))*H$21</f>
        <v>0</v>
      </c>
      <c r="I83" s="103">
        <f>-(MIN('P&amp;L1'!I528,0))*I$21</f>
        <v>0</v>
      </c>
      <c r="J83" s="103">
        <f>-(MIN('P&amp;L1'!J528,0))*J$21</f>
        <v>0</v>
      </c>
      <c r="K83" s="103">
        <f>-(MIN('P&amp;L1'!K528,0))*K$21</f>
        <v>0</v>
      </c>
      <c r="L83" s="103">
        <f>-(MIN('P&amp;L1'!L528,0))*L$21</f>
        <v>0</v>
      </c>
      <c r="M83" s="103">
        <f>-(MIN('P&amp;L1'!M528,0))*M$21</f>
        <v>0</v>
      </c>
      <c r="N83" s="103">
        <f>-(MIN('P&amp;L1'!N528,0))*N$21</f>
        <v>0</v>
      </c>
      <c r="O83" s="103">
        <f>-(MIN('P&amp;L1'!O528,0))*O$21</f>
        <v>0</v>
      </c>
      <c r="P83" s="103">
        <f>-(MIN('P&amp;L1'!P528,0))*P$21</f>
        <v>0</v>
      </c>
      <c r="Q83" s="103">
        <f>-(MIN('P&amp;L1'!Q528,0))*Q$21</f>
        <v>0</v>
      </c>
      <c r="R83" s="103">
        <f>-(MIN('P&amp;L1'!R528,0))*R$21</f>
        <v>0</v>
      </c>
      <c r="S83" s="103">
        <f>-(MIN('P&amp;L1'!S528,0))*S$21</f>
        <v>0</v>
      </c>
      <c r="T83" s="103">
        <f>-(MIN('P&amp;L1'!T528,0))*T$21</f>
        <v>0</v>
      </c>
      <c r="U83" s="103">
        <f>-(MIN('P&amp;L1'!U528,0))*U$21</f>
        <v>0</v>
      </c>
      <c r="V83" s="103">
        <f>-(MIN('P&amp;L1'!V528,0))*V$21</f>
        <v>0</v>
      </c>
      <c r="W83" s="103">
        <f>-(MIN('P&amp;L1'!W528,0))*W$21</f>
        <v>0</v>
      </c>
      <c r="X83" s="103">
        <f>-(MIN('P&amp;L1'!X528,0))*X$21</f>
        <v>0</v>
      </c>
      <c r="Y83" s="103">
        <f>-(MIN('P&amp;L1'!Y528,0))*Y$21</f>
        <v>0</v>
      </c>
      <c r="Z83" s="103">
        <f>-(MIN('P&amp;L1'!Z528,0))*Z$21</f>
        <v>0</v>
      </c>
      <c r="AA83" s="103">
        <f>-(MIN('P&amp;L1'!AA528,0))*AA$21</f>
        <v>0</v>
      </c>
      <c r="AB83" s="103">
        <f>-(MIN('P&amp;L1'!AB528,0))*AB$21</f>
        <v>0</v>
      </c>
      <c r="AC83" s="104">
        <f>-(MIN('P&amp;L1'!AC528,0))*AC$21</f>
        <v>0</v>
      </c>
      <c r="AE83" s="105">
        <f>-(MIN('P&amp;L1'!AE528,0))*AE$21</f>
        <v>0</v>
      </c>
      <c r="AG83" s="105">
        <f>-(MIN('P&amp;L1'!AG528,0))*AG$21</f>
        <v>0</v>
      </c>
      <c r="AI83" s="105">
        <f>-(MIN('P&amp;L1'!AI528,0))*AI$21</f>
        <v>0</v>
      </c>
    </row>
    <row r="84" spans="2:35" outlineLevel="1" x14ac:dyDescent="0.25">
      <c r="B84" s="556" t="s">
        <v>839</v>
      </c>
      <c r="C84" s="556"/>
      <c r="D84" s="999" t="str">
        <f>'Line Items'!D2727</f>
        <v>Interest paid on Commercial Debt AFC</v>
      </c>
      <c r="E84" s="140" t="str">
        <f t="shared" si="15"/>
        <v>£000</v>
      </c>
      <c r="F84" s="140"/>
      <c r="G84" s="103">
        <f>-(MIN('P&amp;L1'!G529,0))*G$21</f>
        <v>0</v>
      </c>
      <c r="H84" s="103">
        <f>-(MIN('P&amp;L1'!H529,0))*H$21</f>
        <v>0</v>
      </c>
      <c r="I84" s="103">
        <f>-(MIN('P&amp;L1'!I529,0))*I$21</f>
        <v>0</v>
      </c>
      <c r="J84" s="103">
        <f>-(MIN('P&amp;L1'!J529,0))*J$21</f>
        <v>0</v>
      </c>
      <c r="K84" s="103">
        <f>-(MIN('P&amp;L1'!K529,0))*K$21</f>
        <v>0</v>
      </c>
      <c r="L84" s="103">
        <f>-(MIN('P&amp;L1'!L529,0))*L$21</f>
        <v>0</v>
      </c>
      <c r="M84" s="103">
        <f>-(MIN('P&amp;L1'!M529,0))*M$21</f>
        <v>0</v>
      </c>
      <c r="N84" s="103">
        <f>-(MIN('P&amp;L1'!N529,0))*N$21</f>
        <v>0</v>
      </c>
      <c r="O84" s="103">
        <f>-(MIN('P&amp;L1'!O529,0))*O$21</f>
        <v>0</v>
      </c>
      <c r="P84" s="103">
        <f>-(MIN('P&amp;L1'!P529,0))*P$21</f>
        <v>0</v>
      </c>
      <c r="Q84" s="103">
        <f>-(MIN('P&amp;L1'!Q529,0))*Q$21</f>
        <v>0</v>
      </c>
      <c r="R84" s="103">
        <f>-(MIN('P&amp;L1'!R529,0))*R$21</f>
        <v>0</v>
      </c>
      <c r="S84" s="103">
        <f>-(MIN('P&amp;L1'!S529,0))*S$21</f>
        <v>0</v>
      </c>
      <c r="T84" s="103">
        <f>-(MIN('P&amp;L1'!T529,0))*T$21</f>
        <v>0</v>
      </c>
      <c r="U84" s="103">
        <f>-(MIN('P&amp;L1'!U529,0))*U$21</f>
        <v>0</v>
      </c>
      <c r="V84" s="103">
        <f>-(MIN('P&amp;L1'!V529,0))*V$21</f>
        <v>0</v>
      </c>
      <c r="W84" s="103">
        <f>-(MIN('P&amp;L1'!W529,0))*W$21</f>
        <v>0</v>
      </c>
      <c r="X84" s="103">
        <f>-(MIN('P&amp;L1'!X529,0))*X$21</f>
        <v>0</v>
      </c>
      <c r="Y84" s="103">
        <f>-(MIN('P&amp;L1'!Y529,0))*Y$21</f>
        <v>0</v>
      </c>
      <c r="Z84" s="103">
        <f>-(MIN('P&amp;L1'!Z529,0))*Z$21</f>
        <v>0</v>
      </c>
      <c r="AA84" s="103">
        <f>-(MIN('P&amp;L1'!AA529,0))*AA$21</f>
        <v>0</v>
      </c>
      <c r="AB84" s="103">
        <f>-(MIN('P&amp;L1'!AB529,0))*AB$21</f>
        <v>0</v>
      </c>
      <c r="AC84" s="104">
        <f>-(MIN('P&amp;L1'!AC529,0))*AC$21</f>
        <v>0</v>
      </c>
      <c r="AE84" s="105">
        <f>-(MIN('P&amp;L1'!AE529,0))*AE$21</f>
        <v>0</v>
      </c>
      <c r="AG84" s="105">
        <f>-(MIN('P&amp;L1'!AG529,0))*AG$21</f>
        <v>0</v>
      </c>
      <c r="AI84" s="105">
        <f>-(MIN('P&amp;L1'!AI529,0))*AI$21</f>
        <v>0</v>
      </c>
    </row>
    <row r="85" spans="2:35" outlineLevel="1" x14ac:dyDescent="0.25">
      <c r="B85" s="556" t="s">
        <v>839</v>
      </c>
      <c r="C85" s="556"/>
      <c r="D85" s="999" t="str">
        <f>'Line Items'!D2728</f>
        <v>Interest paid on Shareholder Loan AFC (excl. PCS)</v>
      </c>
      <c r="E85" s="140" t="str">
        <f t="shared" si="15"/>
        <v>£000</v>
      </c>
      <c r="F85" s="140"/>
      <c r="G85" s="103">
        <f>-(MIN('P&amp;L1'!G530,0))*G$21</f>
        <v>0</v>
      </c>
      <c r="H85" s="103">
        <f>-(MIN('P&amp;L1'!H530,0))*H$21</f>
        <v>0</v>
      </c>
      <c r="I85" s="103">
        <f>-(MIN('P&amp;L1'!I530,0))*I$21</f>
        <v>0</v>
      </c>
      <c r="J85" s="103">
        <f>-(MIN('P&amp;L1'!J530,0))*J$21</f>
        <v>0</v>
      </c>
      <c r="K85" s="103">
        <f>-(MIN('P&amp;L1'!K530,0))*K$21</f>
        <v>0</v>
      </c>
      <c r="L85" s="103">
        <f>-(MIN('P&amp;L1'!L530,0))*L$21</f>
        <v>0</v>
      </c>
      <c r="M85" s="103">
        <f>-(MIN('P&amp;L1'!M530,0))*M$21</f>
        <v>0</v>
      </c>
      <c r="N85" s="103">
        <f>-(MIN('P&amp;L1'!N530,0))*N$21</f>
        <v>0</v>
      </c>
      <c r="O85" s="103">
        <f>-(MIN('P&amp;L1'!O530,0))*O$21</f>
        <v>0</v>
      </c>
      <c r="P85" s="103">
        <f>-(MIN('P&amp;L1'!P530,0))*P$21</f>
        <v>0</v>
      </c>
      <c r="Q85" s="103">
        <f>-(MIN('P&amp;L1'!Q530,0))*Q$21</f>
        <v>0</v>
      </c>
      <c r="R85" s="103">
        <f>-(MIN('P&amp;L1'!R530,0))*R$21</f>
        <v>0</v>
      </c>
      <c r="S85" s="103">
        <f>-(MIN('P&amp;L1'!S530,0))*S$21</f>
        <v>0</v>
      </c>
      <c r="T85" s="103">
        <f>-(MIN('P&amp;L1'!T530,0))*T$21</f>
        <v>0</v>
      </c>
      <c r="U85" s="103">
        <f>-(MIN('P&amp;L1'!U530,0))*U$21</f>
        <v>0</v>
      </c>
      <c r="V85" s="103">
        <f>-(MIN('P&amp;L1'!V530,0))*V$21</f>
        <v>0</v>
      </c>
      <c r="W85" s="103">
        <f>-(MIN('P&amp;L1'!W530,0))*W$21</f>
        <v>0</v>
      </c>
      <c r="X85" s="103">
        <f>-(MIN('P&amp;L1'!X530,0))*X$21</f>
        <v>0</v>
      </c>
      <c r="Y85" s="103">
        <f>-(MIN('P&amp;L1'!Y530,0))*Y$21</f>
        <v>0</v>
      </c>
      <c r="Z85" s="103">
        <f>-(MIN('P&amp;L1'!Z530,0))*Z$21</f>
        <v>0</v>
      </c>
      <c r="AA85" s="103">
        <f>-(MIN('P&amp;L1'!AA530,0))*AA$21</f>
        <v>0</v>
      </c>
      <c r="AB85" s="103">
        <f>-(MIN('P&amp;L1'!AB530,0))*AB$21</f>
        <v>0</v>
      </c>
      <c r="AC85" s="104">
        <f>-(MIN('P&amp;L1'!AC530,0))*AC$21</f>
        <v>0</v>
      </c>
      <c r="AE85" s="105">
        <f>-(MIN('P&amp;L1'!AE530,0))*AE$21</f>
        <v>0</v>
      </c>
      <c r="AG85" s="105">
        <f>-(MIN('P&amp;L1'!AG530,0))*AG$21</f>
        <v>0</v>
      </c>
      <c r="AI85" s="105">
        <f>-(MIN('P&amp;L1'!AI530,0))*AI$21</f>
        <v>0</v>
      </c>
    </row>
    <row r="86" spans="2:35" outlineLevel="1" x14ac:dyDescent="0.25">
      <c r="B86" s="556" t="s">
        <v>839</v>
      </c>
      <c r="C86" s="556"/>
      <c r="D86" s="999" t="str">
        <f>'Line Items'!D2729</f>
        <v>Interest paid on Parent Company Support</v>
      </c>
      <c r="E86" s="140" t="str">
        <f t="shared" si="15"/>
        <v>£000</v>
      </c>
      <c r="F86" s="140"/>
      <c r="G86" s="103">
        <f>-(MIN('P&amp;L1'!G531,0))*G$21</f>
        <v>0</v>
      </c>
      <c r="H86" s="103">
        <f>-(MIN('P&amp;L1'!H531,0))*H$21</f>
        <v>0</v>
      </c>
      <c r="I86" s="103">
        <f>-(MIN('P&amp;L1'!I531,0))*I$21</f>
        <v>0</v>
      </c>
      <c r="J86" s="103">
        <f>-(MIN('P&amp;L1'!J531,0))*J$21</f>
        <v>0</v>
      </c>
      <c r="K86" s="103">
        <f>-(MIN('P&amp;L1'!K531,0))*K$21</f>
        <v>0</v>
      </c>
      <c r="L86" s="103">
        <f>-(MIN('P&amp;L1'!L531,0))*L$21</f>
        <v>0</v>
      </c>
      <c r="M86" s="103">
        <f>-(MIN('P&amp;L1'!M531,0))*M$21</f>
        <v>0</v>
      </c>
      <c r="N86" s="103">
        <f>-(MIN('P&amp;L1'!N531,0))*N$21</f>
        <v>0</v>
      </c>
      <c r="O86" s="103">
        <f>-(MIN('P&amp;L1'!O531,0))*O$21</f>
        <v>0</v>
      </c>
      <c r="P86" s="103">
        <f>-(MIN('P&amp;L1'!P531,0))*P$21</f>
        <v>0</v>
      </c>
      <c r="Q86" s="103">
        <f>-(MIN('P&amp;L1'!Q531,0))*Q$21</f>
        <v>0</v>
      </c>
      <c r="R86" s="103">
        <f>-(MIN('P&amp;L1'!R531,0))*R$21</f>
        <v>0</v>
      </c>
      <c r="S86" s="103">
        <f>-(MIN('P&amp;L1'!S531,0))*S$21</f>
        <v>0</v>
      </c>
      <c r="T86" s="103">
        <f>-(MIN('P&amp;L1'!T531,0))*T$21</f>
        <v>0</v>
      </c>
      <c r="U86" s="103">
        <f>-(MIN('P&amp;L1'!U531,0))*U$21</f>
        <v>0</v>
      </c>
      <c r="V86" s="103">
        <f>-(MIN('P&amp;L1'!V531,0))*V$21</f>
        <v>0</v>
      </c>
      <c r="W86" s="103">
        <f>-(MIN('P&amp;L1'!W531,0))*W$21</f>
        <v>0</v>
      </c>
      <c r="X86" s="103">
        <f>-(MIN('P&amp;L1'!X531,0))*X$21</f>
        <v>0</v>
      </c>
      <c r="Y86" s="103">
        <f>-(MIN('P&amp;L1'!Y531,0))*Y$21</f>
        <v>0</v>
      </c>
      <c r="Z86" s="103">
        <f>-(MIN('P&amp;L1'!Z531,0))*Z$21</f>
        <v>0</v>
      </c>
      <c r="AA86" s="103">
        <f>-(MIN('P&amp;L1'!AA531,0))*AA$21</f>
        <v>0</v>
      </c>
      <c r="AB86" s="103">
        <f>-(MIN('P&amp;L1'!AB531,0))*AB$21</f>
        <v>0</v>
      </c>
      <c r="AC86" s="104">
        <f>-(MIN('P&amp;L1'!AC531,0))*AC$21</f>
        <v>0</v>
      </c>
      <c r="AE86" s="105">
        <f>-(MIN('P&amp;L1'!AE531,0))*AE$21</f>
        <v>0</v>
      </c>
      <c r="AG86" s="105">
        <f>-(MIN('P&amp;L1'!AG531,0))*AG$21</f>
        <v>0</v>
      </c>
      <c r="AI86" s="105">
        <f>-(MIN('P&amp;L1'!AI531,0))*AI$21</f>
        <v>0</v>
      </c>
    </row>
    <row r="87" spans="2:35" outlineLevel="1" x14ac:dyDescent="0.25">
      <c r="B87" s="556" t="s">
        <v>839</v>
      </c>
      <c r="C87" s="556"/>
      <c r="D87" s="1000" t="str">
        <f>'Line Items'!D2730</f>
        <v>Bond costs</v>
      </c>
      <c r="E87" s="1001" t="str">
        <f t="shared" si="15"/>
        <v>£000</v>
      </c>
      <c r="F87" s="1001"/>
      <c r="G87" s="1002">
        <f>-(MIN('P&amp;L1'!G532,0)+MIN('P&amp;L1'!G533,0)+MIN('P&amp;L1'!G534,0))*G$21</f>
        <v>0</v>
      </c>
      <c r="H87" s="1002">
        <f>-(MIN('P&amp;L1'!H532,0)+MIN('P&amp;L1'!H533,0)+MIN('P&amp;L1'!H534,0))*H$21</f>
        <v>0</v>
      </c>
      <c r="I87" s="1002">
        <f>-(MIN('P&amp;L1'!I532,0)+MIN('P&amp;L1'!I533,0)+MIN('P&amp;L1'!I534,0))*I$21</f>
        <v>0</v>
      </c>
      <c r="J87" s="1002">
        <f>-(MIN('P&amp;L1'!J532,0)+MIN('P&amp;L1'!J533,0)+MIN('P&amp;L1'!J534,0))*J$21</f>
        <v>0</v>
      </c>
      <c r="K87" s="1002">
        <f>-(MIN('P&amp;L1'!K532,0)+MIN('P&amp;L1'!K533,0)+MIN('P&amp;L1'!K534,0))*K$21</f>
        <v>0</v>
      </c>
      <c r="L87" s="1002">
        <f>-(MIN('P&amp;L1'!L532,0)+MIN('P&amp;L1'!L533,0)+MIN('P&amp;L1'!L534,0))*L$21</f>
        <v>0</v>
      </c>
      <c r="M87" s="1002">
        <f>-(MIN('P&amp;L1'!M532,0)+MIN('P&amp;L1'!M533,0)+MIN('P&amp;L1'!M534,0))*M$21</f>
        <v>0</v>
      </c>
      <c r="N87" s="1002">
        <f>-(MIN('P&amp;L1'!N532,0)+MIN('P&amp;L1'!N533,0)+MIN('P&amp;L1'!N534,0))*N$21</f>
        <v>0</v>
      </c>
      <c r="O87" s="1002">
        <f>-(MIN('P&amp;L1'!O532,0)+MIN('P&amp;L1'!O533,0)+MIN('P&amp;L1'!O534,0))*O$21</f>
        <v>0</v>
      </c>
      <c r="P87" s="1002">
        <f>-(MIN('P&amp;L1'!P532,0)+MIN('P&amp;L1'!P533,0)+MIN('P&amp;L1'!P534,0))*P$21</f>
        <v>0</v>
      </c>
      <c r="Q87" s="1002">
        <f>-(MIN('P&amp;L1'!Q532,0)+MIN('P&amp;L1'!Q533,0)+MIN('P&amp;L1'!Q534,0))*Q$21</f>
        <v>0</v>
      </c>
      <c r="R87" s="1002">
        <f>-(MIN('P&amp;L1'!R532,0)+MIN('P&amp;L1'!R533,0)+MIN('P&amp;L1'!R534,0))*R$21</f>
        <v>0</v>
      </c>
      <c r="S87" s="1002">
        <f>-(MIN('P&amp;L1'!S532,0)+MIN('P&amp;L1'!S533,0)+MIN('P&amp;L1'!S534,0))*S$21</f>
        <v>0</v>
      </c>
      <c r="T87" s="1002">
        <f>-(MIN('P&amp;L1'!T532,0)+MIN('P&amp;L1'!T533,0)+MIN('P&amp;L1'!T534,0))*T$21</f>
        <v>0</v>
      </c>
      <c r="U87" s="1002">
        <f>-(MIN('P&amp;L1'!U532,0)+MIN('P&amp;L1'!U533,0)+MIN('P&amp;L1'!U534,0))*U$21</f>
        <v>0</v>
      </c>
      <c r="V87" s="1002">
        <f>-(MIN('P&amp;L1'!V532,0)+MIN('P&amp;L1'!V533,0)+MIN('P&amp;L1'!V534,0))*V$21</f>
        <v>0</v>
      </c>
      <c r="W87" s="1002">
        <f>-(MIN('P&amp;L1'!W532,0)+MIN('P&amp;L1'!W533,0)+MIN('P&amp;L1'!W534,0))*W$21</f>
        <v>0</v>
      </c>
      <c r="X87" s="1002">
        <f>-(MIN('P&amp;L1'!X532,0)+MIN('P&amp;L1'!X533,0)+MIN('P&amp;L1'!X534,0))*X$21</f>
        <v>0</v>
      </c>
      <c r="Y87" s="1002">
        <f>-(MIN('P&amp;L1'!Y532,0)+MIN('P&amp;L1'!Y533,0)+MIN('P&amp;L1'!Y534,0))*Y$21</f>
        <v>0</v>
      </c>
      <c r="Z87" s="1002">
        <f>-(MIN('P&amp;L1'!Z532,0)+MIN('P&amp;L1'!Z533,0)+MIN('P&amp;L1'!Z534,0))*Z$21</f>
        <v>0</v>
      </c>
      <c r="AA87" s="1002">
        <f>-(MIN('P&amp;L1'!AA532,0)+MIN('P&amp;L1'!AA533,0)+MIN('P&amp;L1'!AA534,0))*AA$21</f>
        <v>0</v>
      </c>
      <c r="AB87" s="1002">
        <f>-(MIN('P&amp;L1'!AB532,0)+MIN('P&amp;L1'!AB533,0)+MIN('P&amp;L1'!AB534,0))*AB$21</f>
        <v>0</v>
      </c>
      <c r="AC87" s="1003">
        <f>-(MIN('P&amp;L1'!AC532,0)+MIN('P&amp;L1'!AC533,0)+MIN('P&amp;L1'!AC534,0))*AC$21</f>
        <v>0</v>
      </c>
      <c r="AE87" s="1004">
        <f>-(MIN('P&amp;L1'!AE532,0)+MIN('P&amp;L1'!AE533,0)+MIN('P&amp;L1'!AE534,0))*AE$21</f>
        <v>0</v>
      </c>
      <c r="AG87" s="1004">
        <f>-(MIN('P&amp;L1'!AG532,0)+MIN('P&amp;L1'!AG533,0)+MIN('P&amp;L1'!AG534,0))*AG$21</f>
        <v>0</v>
      </c>
      <c r="AI87" s="1004">
        <f>-(MIN('P&amp;L1'!AI532,0)+MIN('P&amp;L1'!AI533,0)+MIN('P&amp;L1'!AI534,0))*AI$21</f>
        <v>0</v>
      </c>
    </row>
    <row r="88" spans="2:35" outlineLevel="1" x14ac:dyDescent="0.25">
      <c r="B88" s="556" t="s">
        <v>839</v>
      </c>
      <c r="C88" s="556"/>
      <c r="D88" s="1005" t="str">
        <f>'Line Items'!D2731</f>
        <v>Other Finance Costs</v>
      </c>
      <c r="E88" s="1001" t="str">
        <f t="shared" si="15"/>
        <v>£000</v>
      </c>
      <c r="F88" s="1001"/>
      <c r="G88" s="1002">
        <f>-(MIN('P&amp;L1'!G535,0)+MIN('P&amp;L1'!G536,0)+MIN('P&amp;L1'!G537,0)+MIN('P&amp;L1'!G538,0)+MIN('P&amp;L1'!G539,0))*G$21</f>
        <v>0</v>
      </c>
      <c r="H88" s="1002">
        <f>-(MIN('P&amp;L1'!H535,0)+MIN('P&amp;L1'!H536,0)+MIN('P&amp;L1'!H537,0)+MIN('P&amp;L1'!H538,0)+MIN('P&amp;L1'!H539,0))*H$21</f>
        <v>0</v>
      </c>
      <c r="I88" s="1002">
        <f>-(MIN('P&amp;L1'!I535,0)+MIN('P&amp;L1'!I536,0)+MIN('P&amp;L1'!I537,0)+MIN('P&amp;L1'!I538,0)+MIN('P&amp;L1'!I539,0))*I$21</f>
        <v>0</v>
      </c>
      <c r="J88" s="1002">
        <f>-(MIN('P&amp;L1'!J535,0)+MIN('P&amp;L1'!J536,0)+MIN('P&amp;L1'!J537,0)+MIN('P&amp;L1'!J538,0)+MIN('P&amp;L1'!J539,0))*J$21</f>
        <v>0</v>
      </c>
      <c r="K88" s="1002">
        <f>-(MIN('P&amp;L1'!K535,0)+MIN('P&amp;L1'!K536,0)+MIN('P&amp;L1'!K537,0)+MIN('P&amp;L1'!K538,0)+MIN('P&amp;L1'!K539,0))*K$21</f>
        <v>0</v>
      </c>
      <c r="L88" s="1002">
        <f>-(MIN('P&amp;L1'!L535,0)+MIN('P&amp;L1'!L536,0)+MIN('P&amp;L1'!L537,0)+MIN('P&amp;L1'!L538,0)+MIN('P&amp;L1'!L539,0))*L$21</f>
        <v>0</v>
      </c>
      <c r="M88" s="1002">
        <f>-(MIN('P&amp;L1'!M535,0)+MIN('P&amp;L1'!M536,0)+MIN('P&amp;L1'!M537,0)+MIN('P&amp;L1'!M538,0)+MIN('P&amp;L1'!M539,0))*M$21</f>
        <v>0</v>
      </c>
      <c r="N88" s="1002">
        <f>-(MIN('P&amp;L1'!N535,0)+MIN('P&amp;L1'!N536,0)+MIN('P&amp;L1'!N537,0)+MIN('P&amp;L1'!N538,0)+MIN('P&amp;L1'!N539,0))*N$21</f>
        <v>0</v>
      </c>
      <c r="O88" s="1002">
        <f>-(MIN('P&amp;L1'!O535,0)+MIN('P&amp;L1'!O536,0)+MIN('P&amp;L1'!O537,0)+MIN('P&amp;L1'!O538,0)+MIN('P&amp;L1'!O539,0))*O$21</f>
        <v>0</v>
      </c>
      <c r="P88" s="1002">
        <f>-(MIN('P&amp;L1'!P535,0)+MIN('P&amp;L1'!P536,0)+MIN('P&amp;L1'!P537,0)+MIN('P&amp;L1'!P538,0)+MIN('P&amp;L1'!P539,0))*P$21</f>
        <v>0</v>
      </c>
      <c r="Q88" s="1002">
        <f>-(MIN('P&amp;L1'!Q535,0)+MIN('P&amp;L1'!Q536,0)+MIN('P&amp;L1'!Q537,0)+MIN('P&amp;L1'!Q538,0)+MIN('P&amp;L1'!Q539,0))*Q$21</f>
        <v>0</v>
      </c>
      <c r="R88" s="1002">
        <f>-(MIN('P&amp;L1'!R535,0)+MIN('P&amp;L1'!R536,0)+MIN('P&amp;L1'!R537,0)+MIN('P&amp;L1'!R538,0)+MIN('P&amp;L1'!R539,0))*R$21</f>
        <v>0</v>
      </c>
      <c r="S88" s="1002">
        <f>-(MIN('P&amp;L1'!S535,0)+MIN('P&amp;L1'!S536,0)+MIN('P&amp;L1'!S537,0)+MIN('P&amp;L1'!S538,0)+MIN('P&amp;L1'!S539,0))*S$21</f>
        <v>0</v>
      </c>
      <c r="T88" s="1002">
        <f>-(MIN('P&amp;L1'!T535,0)+MIN('P&amp;L1'!T536,0)+MIN('P&amp;L1'!T537,0)+MIN('P&amp;L1'!T538,0)+MIN('P&amp;L1'!T539,0))*T$21</f>
        <v>0</v>
      </c>
      <c r="U88" s="1002">
        <f>-(MIN('P&amp;L1'!U535,0)+MIN('P&amp;L1'!U536,0)+MIN('P&amp;L1'!U537,0)+MIN('P&amp;L1'!U538,0)+MIN('P&amp;L1'!U539,0))*U$21</f>
        <v>0</v>
      </c>
      <c r="V88" s="1002">
        <f>-(MIN('P&amp;L1'!V535,0)+MIN('P&amp;L1'!V536,0)+MIN('P&amp;L1'!V537,0)+MIN('P&amp;L1'!V538,0)+MIN('P&amp;L1'!V539,0))*V$21</f>
        <v>0</v>
      </c>
      <c r="W88" s="1002">
        <f>-(MIN('P&amp;L1'!W535,0)+MIN('P&amp;L1'!W536,0)+MIN('P&amp;L1'!W537,0)+MIN('P&amp;L1'!W538,0)+MIN('P&amp;L1'!W539,0))*W$21</f>
        <v>0</v>
      </c>
      <c r="X88" s="1002">
        <f>-(MIN('P&amp;L1'!X535,0)+MIN('P&amp;L1'!X536,0)+MIN('P&amp;L1'!X537,0)+MIN('P&amp;L1'!X538,0)+MIN('P&amp;L1'!X539,0))*X$21</f>
        <v>0</v>
      </c>
      <c r="Y88" s="1002">
        <f>-(MIN('P&amp;L1'!Y535,0)+MIN('P&amp;L1'!Y536,0)+MIN('P&amp;L1'!Y537,0)+MIN('P&amp;L1'!Y538,0)+MIN('P&amp;L1'!Y539,0))*Y$21</f>
        <v>0</v>
      </c>
      <c r="Z88" s="1002">
        <f>-(MIN('P&amp;L1'!Z535,0)+MIN('P&amp;L1'!Z536,0)+MIN('P&amp;L1'!Z537,0)+MIN('P&amp;L1'!Z538,0)+MIN('P&amp;L1'!Z539,0))*Z$21</f>
        <v>0</v>
      </c>
      <c r="AA88" s="1002">
        <f>-(MIN('P&amp;L1'!AA535,0)+MIN('P&amp;L1'!AA536,0)+MIN('P&amp;L1'!AA537,0)+MIN('P&amp;L1'!AA538,0)+MIN('P&amp;L1'!AA539,0))*AA$21</f>
        <v>0</v>
      </c>
      <c r="AB88" s="1002">
        <f>-(MIN('P&amp;L1'!AB535,0)+MIN('P&amp;L1'!AB536,0)+MIN('P&amp;L1'!AB537,0)+MIN('P&amp;L1'!AB538,0)+MIN('P&amp;L1'!AB539,0))*AB$21</f>
        <v>0</v>
      </c>
      <c r="AC88" s="1006">
        <f>-(MIN('P&amp;L1'!AC535,0)+MIN('P&amp;L1'!AC536,0)+MIN('P&amp;L1'!AC537,0)+MIN('P&amp;L1'!AC538,0)+MIN('P&amp;L1'!AC539,0))*AC$21</f>
        <v>0</v>
      </c>
      <c r="AE88" s="1004">
        <f>-(MIN('P&amp;L1'!AE535,0)+MIN('P&amp;L1'!AE536,0)+MIN('P&amp;L1'!AE537,0)+MIN('P&amp;L1'!AE538,0)+MIN('P&amp;L1'!AE539,0))*AE$21</f>
        <v>0</v>
      </c>
      <c r="AG88" s="1004">
        <f>-(MIN('P&amp;L1'!AG535,0)+MIN('P&amp;L1'!AG536,0)+MIN('P&amp;L1'!AG537,0)+MIN('P&amp;L1'!AG538,0)+MIN('P&amp;L1'!AG539,0))*AG$21</f>
        <v>0</v>
      </c>
      <c r="AI88" s="1004">
        <f>-(MIN('P&amp;L1'!AI535,0)+MIN('P&amp;L1'!AI536,0)+MIN('P&amp;L1'!AI537,0)+MIN('P&amp;L1'!AI538,0)+MIN('P&amp;L1'!AI539,0))*AI$21</f>
        <v>0</v>
      </c>
    </row>
    <row r="89" spans="2:35" outlineLevel="1" x14ac:dyDescent="0.25">
      <c r="B89" s="556" t="s">
        <v>839</v>
      </c>
      <c r="C89" s="556"/>
      <c r="D89" s="1005" t="str">
        <f>'Line Items'!D2732</f>
        <v>Capital Expenditure (inc intangible assets and investing activities)</v>
      </c>
      <c r="E89" s="1001" t="str">
        <f t="shared" si="15"/>
        <v>£000</v>
      </c>
      <c r="F89" s="1001"/>
      <c r="G89" s="1002">
        <f>-SUM(CF!G$27:G$28)*G$21</f>
        <v>0</v>
      </c>
      <c r="H89" s="1002">
        <f>-SUM(CF!H$27:H$28)*H$21</f>
        <v>0</v>
      </c>
      <c r="I89" s="1002">
        <f>-SUM(CF!I$27:I$28)*I$21</f>
        <v>0</v>
      </c>
      <c r="J89" s="1002">
        <f>-SUM(CF!J$27:J$28)*J$21</f>
        <v>0</v>
      </c>
      <c r="K89" s="1002">
        <f>-SUM(CF!K$27:K$28)*K$21</f>
        <v>0</v>
      </c>
      <c r="L89" s="1002">
        <f>-SUM(CF!L$27:L$28)*L$21</f>
        <v>0</v>
      </c>
      <c r="M89" s="1002">
        <f>-SUM(CF!M$27:M$28)*M$21</f>
        <v>0</v>
      </c>
      <c r="N89" s="1002">
        <f>-SUM(CF!N$27:N$28)*N$21</f>
        <v>0</v>
      </c>
      <c r="O89" s="1002">
        <f>-SUM(CF!O$27:O$28)*O$21</f>
        <v>0</v>
      </c>
      <c r="P89" s="1002">
        <f>-SUM(CF!P$27:P$28)*P$21</f>
        <v>0</v>
      </c>
      <c r="Q89" s="1002">
        <f>-SUM(CF!Q$27:Q$28)*Q$21</f>
        <v>0</v>
      </c>
      <c r="R89" s="1002">
        <f>-SUM(CF!R$27:R$28)*R$21</f>
        <v>0</v>
      </c>
      <c r="S89" s="1002">
        <f>-SUM(CF!S$27:S$28)*S$21</f>
        <v>0</v>
      </c>
      <c r="T89" s="1002">
        <f>-SUM(CF!T$27:T$28)*T$21</f>
        <v>0</v>
      </c>
      <c r="U89" s="1002">
        <f>-SUM(CF!U$27:U$28)*U$21</f>
        <v>0</v>
      </c>
      <c r="V89" s="1002">
        <f>-SUM(CF!V$27:V$28)*V$21</f>
        <v>0</v>
      </c>
      <c r="W89" s="1002">
        <f>-SUM(CF!W$27:W$28)*W$21</f>
        <v>0</v>
      </c>
      <c r="X89" s="1002">
        <f>-SUM(CF!X$27:X$28)*X$21</f>
        <v>0</v>
      </c>
      <c r="Y89" s="1002">
        <f>-SUM(CF!Y$27:Y$28)*Y$21</f>
        <v>0</v>
      </c>
      <c r="Z89" s="1002">
        <f>-SUM(CF!Z$27:Z$28)*Z$21</f>
        <v>0</v>
      </c>
      <c r="AA89" s="1002">
        <f>-SUM(CF!AA$27:AA$28)*AA$21</f>
        <v>0</v>
      </c>
      <c r="AB89" s="1002">
        <f>-SUM(CF!AB$27:AB$28)*AB$21</f>
        <v>0</v>
      </c>
      <c r="AC89" s="1003">
        <f>-SUM(CF!AC$27:AC$28)*AC$21</f>
        <v>0</v>
      </c>
      <c r="AE89" s="1004">
        <f>-SUM(CF!AE$27:AE$28)*AE$21</f>
        <v>0</v>
      </c>
      <c r="AG89" s="1004">
        <f>-SUM(CF!AG$27:AG$28)*AG$21</f>
        <v>0</v>
      </c>
      <c r="AI89" s="1004">
        <f>-SUM(CF!AI$27:AI$28)*AI$21</f>
        <v>0</v>
      </c>
    </row>
    <row r="90" spans="2:35" outlineLevel="1" x14ac:dyDescent="0.25">
      <c r="B90" s="556" t="s">
        <v>839</v>
      </c>
      <c r="C90" s="556"/>
      <c r="D90" s="590" t="str">
        <f>'Line Items'!D2733</f>
        <v>Exclude: Grants received for capital expenditure</v>
      </c>
      <c r="E90" s="140" t="str">
        <f t="shared" si="15"/>
        <v>£000</v>
      </c>
      <c r="F90" s="140"/>
      <c r="G90" s="283"/>
      <c r="H90" s="283"/>
      <c r="I90" s="283"/>
      <c r="J90" s="283"/>
      <c r="K90" s="283"/>
      <c r="L90" s="283"/>
      <c r="M90" s="283"/>
      <c r="N90" s="283"/>
      <c r="O90" s="283"/>
      <c r="P90" s="283"/>
      <c r="Q90" s="283"/>
      <c r="R90" s="283"/>
      <c r="S90" s="283"/>
      <c r="T90" s="283"/>
      <c r="U90" s="283"/>
      <c r="V90" s="283"/>
      <c r="W90" s="283"/>
      <c r="X90" s="283"/>
      <c r="Y90" s="283"/>
      <c r="Z90" s="283"/>
      <c r="AA90" s="283"/>
      <c r="AB90" s="283"/>
      <c r="AC90" s="284"/>
      <c r="AE90" s="1226"/>
      <c r="AG90" s="1226"/>
      <c r="AI90" s="1226"/>
    </row>
    <row r="91" spans="2:35" outlineLevel="1" x14ac:dyDescent="0.25">
      <c r="B91" s="556" t="s">
        <v>839</v>
      </c>
      <c r="C91" s="556"/>
      <c r="D91" s="590" t="str">
        <f>'Line Items'!D2734</f>
        <v>Cash lease payments in relation to on-balance sheet leased assets</v>
      </c>
      <c r="E91" s="140" t="str">
        <f t="shared" si="15"/>
        <v>£000</v>
      </c>
      <c r="F91" s="140"/>
      <c r="G91" s="283"/>
      <c r="H91" s="283"/>
      <c r="I91" s="283"/>
      <c r="J91" s="283"/>
      <c r="K91" s="283"/>
      <c r="L91" s="283"/>
      <c r="M91" s="283"/>
      <c r="N91" s="283"/>
      <c r="O91" s="283"/>
      <c r="P91" s="283"/>
      <c r="Q91" s="283"/>
      <c r="R91" s="283"/>
      <c r="S91" s="283"/>
      <c r="T91" s="283"/>
      <c r="U91" s="283"/>
      <c r="V91" s="283"/>
      <c r="W91" s="283"/>
      <c r="X91" s="283"/>
      <c r="Y91" s="283"/>
      <c r="Z91" s="283"/>
      <c r="AA91" s="283"/>
      <c r="AB91" s="283"/>
      <c r="AC91" s="284"/>
      <c r="AE91" s="1227"/>
      <c r="AG91" s="1227"/>
      <c r="AI91" s="1227"/>
    </row>
    <row r="92" spans="2:35" outlineLevel="1" x14ac:dyDescent="0.25">
      <c r="B92" s="556" t="s">
        <v>839</v>
      </c>
      <c r="C92" s="556"/>
      <c r="D92" s="590" t="str">
        <f>'Line Items'!D2735</f>
        <v>Exclude: Interest relating to on-balance sheet leased assets</v>
      </c>
      <c r="E92" s="140" t="str">
        <f t="shared" si="15"/>
        <v>£000</v>
      </c>
      <c r="F92" s="140"/>
      <c r="G92" s="283"/>
      <c r="H92" s="283"/>
      <c r="I92" s="283"/>
      <c r="J92" s="283"/>
      <c r="K92" s="283"/>
      <c r="L92" s="283"/>
      <c r="M92" s="283"/>
      <c r="N92" s="283"/>
      <c r="O92" s="283"/>
      <c r="P92" s="283"/>
      <c r="Q92" s="283"/>
      <c r="R92" s="283"/>
      <c r="S92" s="283"/>
      <c r="T92" s="283"/>
      <c r="U92" s="283"/>
      <c r="V92" s="283"/>
      <c r="W92" s="283"/>
      <c r="X92" s="283"/>
      <c r="Y92" s="283"/>
      <c r="Z92" s="283"/>
      <c r="AA92" s="283"/>
      <c r="AB92" s="283"/>
      <c r="AC92" s="284"/>
      <c r="AE92" s="1228"/>
      <c r="AG92" s="1228"/>
      <c r="AI92" s="1228"/>
    </row>
    <row r="93" spans="2:35" outlineLevel="1" x14ac:dyDescent="0.25">
      <c r="B93" s="556" t="s">
        <v>839</v>
      </c>
      <c r="C93" s="556"/>
      <c r="D93" s="1007" t="str">
        <f>'Line Items'!D2736</f>
        <v>Exclude: Depreciation (including in relation to on-balance sheet leased assets)</v>
      </c>
      <c r="E93" s="1001" t="str">
        <f t="shared" si="15"/>
        <v>£000</v>
      </c>
      <c r="F93" s="1001"/>
      <c r="G93" s="1002">
        <f>('P&amp;L1'!G$410+'P&amp;L1'!G$409)*G$21</f>
        <v>0</v>
      </c>
      <c r="H93" s="1002">
        <f>('P&amp;L1'!H$410+'P&amp;L1'!H$409)*H$21</f>
        <v>0</v>
      </c>
      <c r="I93" s="1002">
        <f>('P&amp;L1'!I$410+'P&amp;L1'!I$409)*I$21</f>
        <v>0</v>
      </c>
      <c r="J93" s="1002">
        <f>('P&amp;L1'!J$410+'P&amp;L1'!J$409)*J$21</f>
        <v>0</v>
      </c>
      <c r="K93" s="1002">
        <f>('P&amp;L1'!K$410+'P&amp;L1'!K$409)*K$21</f>
        <v>0</v>
      </c>
      <c r="L93" s="1002">
        <f>('P&amp;L1'!L$410+'P&amp;L1'!L$409)*L$21</f>
        <v>0</v>
      </c>
      <c r="M93" s="1002">
        <f>('P&amp;L1'!M$410+'P&amp;L1'!M$409)*M$21</f>
        <v>0</v>
      </c>
      <c r="N93" s="1002">
        <f>('P&amp;L1'!N$410+'P&amp;L1'!N$409)*N$21</f>
        <v>0</v>
      </c>
      <c r="O93" s="1002">
        <f>('P&amp;L1'!O$410+'P&amp;L1'!O$409)*O$21</f>
        <v>0</v>
      </c>
      <c r="P93" s="1002">
        <f>('P&amp;L1'!P$410+'P&amp;L1'!P$409)*P$21</f>
        <v>0</v>
      </c>
      <c r="Q93" s="1002">
        <f>('P&amp;L1'!Q$410+'P&amp;L1'!Q$409)*Q$21</f>
        <v>0</v>
      </c>
      <c r="R93" s="1002">
        <f>('P&amp;L1'!R$410+'P&amp;L1'!R$409)*R$21</f>
        <v>0</v>
      </c>
      <c r="S93" s="1002">
        <f>('P&amp;L1'!S$410+'P&amp;L1'!S$409)*S$21</f>
        <v>0</v>
      </c>
      <c r="T93" s="1002">
        <f>('P&amp;L1'!T$410+'P&amp;L1'!T$409)*T$21</f>
        <v>0</v>
      </c>
      <c r="U93" s="1002">
        <f>('P&amp;L1'!U$410+'P&amp;L1'!U$409)*U$21</f>
        <v>0</v>
      </c>
      <c r="V93" s="1002">
        <f>('P&amp;L1'!V$410+'P&amp;L1'!V$409)*V$21</f>
        <v>0</v>
      </c>
      <c r="W93" s="1002">
        <f>('P&amp;L1'!W$410+'P&amp;L1'!W$409)*W$21</f>
        <v>0</v>
      </c>
      <c r="X93" s="1002">
        <f>('P&amp;L1'!X$410+'P&amp;L1'!X$409)*X$21</f>
        <v>0</v>
      </c>
      <c r="Y93" s="1002">
        <f>('P&amp;L1'!Y$410+'P&amp;L1'!Y$409)*Y$21</f>
        <v>0</v>
      </c>
      <c r="Z93" s="1002">
        <f>('P&amp;L1'!Z$410+'P&amp;L1'!Z$409)*Z$21</f>
        <v>0</v>
      </c>
      <c r="AA93" s="1002">
        <f>('P&amp;L1'!AA$410+'P&amp;L1'!AA$409)*AA$21</f>
        <v>0</v>
      </c>
      <c r="AB93" s="1002">
        <f>('P&amp;L1'!AB$410+'P&amp;L1'!AB$409)*AB$21</f>
        <v>0</v>
      </c>
      <c r="AC93" s="1003">
        <f>('P&amp;L1'!AC$410+'P&amp;L1'!AC$409)*AC$21</f>
        <v>0</v>
      </c>
      <c r="AE93" s="1004">
        <f>('P&amp;L1'!AE$410+'P&amp;L1'!AE$409)*AE$21</f>
        <v>0</v>
      </c>
      <c r="AG93" s="1004">
        <f>('P&amp;L1'!AG$410+'P&amp;L1'!AG$409)*AG$21</f>
        <v>0</v>
      </c>
      <c r="AI93" s="1004">
        <f>('P&amp;L1'!AI$410+'P&amp;L1'!AI$409)*AI$21</f>
        <v>0</v>
      </c>
    </row>
    <row r="94" spans="2:35" outlineLevel="1" x14ac:dyDescent="0.25">
      <c r="B94" s="556" t="s">
        <v>839</v>
      </c>
      <c r="C94" s="556"/>
      <c r="D94" s="1007" t="str">
        <f>'Line Items'!D2737</f>
        <v>Exclude: Amortisation</v>
      </c>
      <c r="E94" s="1001" t="str">
        <f t="shared" si="15"/>
        <v>£000</v>
      </c>
      <c r="F94" s="1001"/>
      <c r="G94" s="1002">
        <f>'P&amp;L1'!G$407*G$21</f>
        <v>0</v>
      </c>
      <c r="H94" s="1002">
        <f>'P&amp;L1'!H$407*H$21</f>
        <v>0</v>
      </c>
      <c r="I94" s="1002">
        <f>'P&amp;L1'!I$407*I$21</f>
        <v>0</v>
      </c>
      <c r="J94" s="1002">
        <f>'P&amp;L1'!J$407*J$21</f>
        <v>0</v>
      </c>
      <c r="K94" s="1002">
        <f>'P&amp;L1'!K$407*K$21</f>
        <v>0</v>
      </c>
      <c r="L94" s="1002">
        <f>'P&amp;L1'!L$407*L$21</f>
        <v>0</v>
      </c>
      <c r="M94" s="1002">
        <f>'P&amp;L1'!M$407*M$21</f>
        <v>0</v>
      </c>
      <c r="N94" s="1002">
        <f>'P&amp;L1'!N$407*N$21</f>
        <v>0</v>
      </c>
      <c r="O94" s="1002">
        <f>'P&amp;L1'!O$407*O$21</f>
        <v>0</v>
      </c>
      <c r="P94" s="1002">
        <f>'P&amp;L1'!P$407*P$21</f>
        <v>0</v>
      </c>
      <c r="Q94" s="1002">
        <f>'P&amp;L1'!Q$407*Q$21</f>
        <v>0</v>
      </c>
      <c r="R94" s="1002">
        <f>'P&amp;L1'!R$407*R$21</f>
        <v>0</v>
      </c>
      <c r="S94" s="1002">
        <f>'P&amp;L1'!S$407*S$21</f>
        <v>0</v>
      </c>
      <c r="T94" s="1002">
        <f>'P&amp;L1'!T$407*T$21</f>
        <v>0</v>
      </c>
      <c r="U94" s="1002">
        <f>'P&amp;L1'!U$407*U$21</f>
        <v>0</v>
      </c>
      <c r="V94" s="1002">
        <f>'P&amp;L1'!V$407*V$21</f>
        <v>0</v>
      </c>
      <c r="W94" s="1002">
        <f>'P&amp;L1'!W$407*W$21</f>
        <v>0</v>
      </c>
      <c r="X94" s="1002">
        <f>'P&amp;L1'!X$407*X$21</f>
        <v>0</v>
      </c>
      <c r="Y94" s="1002">
        <f>'P&amp;L1'!Y$407*Y$21</f>
        <v>0</v>
      </c>
      <c r="Z94" s="1002">
        <f>'P&amp;L1'!Z$407*Z$21</f>
        <v>0</v>
      </c>
      <c r="AA94" s="1002">
        <f>'P&amp;L1'!AA$407*AA$21</f>
        <v>0</v>
      </c>
      <c r="AB94" s="1002">
        <f>'P&amp;L1'!AB$407*AB$21</f>
        <v>0</v>
      </c>
      <c r="AC94" s="1003">
        <f>'P&amp;L1'!AC$407*AC$21</f>
        <v>0</v>
      </c>
      <c r="AE94" s="1004">
        <f>'P&amp;L1'!AE$407*AE$21</f>
        <v>0</v>
      </c>
      <c r="AG94" s="1004">
        <f>'P&amp;L1'!AG$407*AG$21</f>
        <v>0</v>
      </c>
      <c r="AI94" s="1004">
        <f>'P&amp;L1'!AI$407*AI$21</f>
        <v>0</v>
      </c>
    </row>
    <row r="95" spans="2:35" outlineLevel="1" x14ac:dyDescent="0.25">
      <c r="B95" s="556" t="s">
        <v>839</v>
      </c>
      <c r="C95" s="556"/>
      <c r="D95" s="1007" t="str">
        <f>'Line Items'!D2738</f>
        <v>Exclude: Bad debt provisions</v>
      </c>
      <c r="E95" s="1001" t="str">
        <f t="shared" si="15"/>
        <v>£000</v>
      </c>
      <c r="F95" s="1001"/>
      <c r="G95" s="1002">
        <f>'P&amp;L1'!G$372*G$21</f>
        <v>0</v>
      </c>
      <c r="H95" s="1002">
        <f>'P&amp;L1'!H$372*H$21</f>
        <v>0</v>
      </c>
      <c r="I95" s="1002">
        <f>'P&amp;L1'!I$372*I$21</f>
        <v>0</v>
      </c>
      <c r="J95" s="1002">
        <f>'P&amp;L1'!J$372*J$21</f>
        <v>0</v>
      </c>
      <c r="K95" s="1002">
        <f>'P&amp;L1'!K$372*K$21</f>
        <v>0</v>
      </c>
      <c r="L95" s="1002">
        <f>'P&amp;L1'!L$372*L$21</f>
        <v>0</v>
      </c>
      <c r="M95" s="1002">
        <f>'P&amp;L1'!M$372*M$21</f>
        <v>0</v>
      </c>
      <c r="N95" s="1002">
        <f>'P&amp;L1'!N$372*N$21</f>
        <v>0</v>
      </c>
      <c r="O95" s="1002">
        <f>'P&amp;L1'!O$372*O$21</f>
        <v>0</v>
      </c>
      <c r="P95" s="1002">
        <f>'P&amp;L1'!P$372*P$21</f>
        <v>0</v>
      </c>
      <c r="Q95" s="1002">
        <f>'P&amp;L1'!Q$372*Q$21</f>
        <v>0</v>
      </c>
      <c r="R95" s="1002">
        <f>'P&amp;L1'!R$372*R$21</f>
        <v>0</v>
      </c>
      <c r="S95" s="1002">
        <f>'P&amp;L1'!S$372*S$21</f>
        <v>0</v>
      </c>
      <c r="T95" s="1002">
        <f>'P&amp;L1'!T$372*T$21</f>
        <v>0</v>
      </c>
      <c r="U95" s="1002">
        <f>'P&amp;L1'!U$372*U$21</f>
        <v>0</v>
      </c>
      <c r="V95" s="1002">
        <f>'P&amp;L1'!V$372*V$21</f>
        <v>0</v>
      </c>
      <c r="W95" s="1002">
        <f>'P&amp;L1'!W$372*W$21</f>
        <v>0</v>
      </c>
      <c r="X95" s="1002">
        <f>'P&amp;L1'!X$372*X$21</f>
        <v>0</v>
      </c>
      <c r="Y95" s="1002">
        <f>'P&amp;L1'!Y$372*Y$21</f>
        <v>0</v>
      </c>
      <c r="Z95" s="1002">
        <f>'P&amp;L1'!Z$372*Z$21</f>
        <v>0</v>
      </c>
      <c r="AA95" s="1002">
        <f>'P&amp;L1'!AA$372*AA$21</f>
        <v>0</v>
      </c>
      <c r="AB95" s="1002">
        <f>'P&amp;L1'!AB$372*AB$21</f>
        <v>0</v>
      </c>
      <c r="AC95" s="1003">
        <f>'P&amp;L1'!AC$372*AC$21</f>
        <v>0</v>
      </c>
      <c r="AE95" s="1004">
        <f>'P&amp;L1'!AE$372*AE$21</f>
        <v>0</v>
      </c>
      <c r="AG95" s="1004">
        <f>'P&amp;L1'!AG$372*AG$21</f>
        <v>0</v>
      </c>
      <c r="AI95" s="1004">
        <f>'P&amp;L1'!AI$372*AI$21</f>
        <v>0</v>
      </c>
    </row>
    <row r="96" spans="2:35" outlineLevel="1" x14ac:dyDescent="0.25">
      <c r="B96" s="556" t="s">
        <v>839</v>
      </c>
      <c r="C96" s="556"/>
      <c r="D96" s="590" t="str">
        <f>'Line Items'!D2739</f>
        <v>Exclude: Expenditure included in Total Costs that is precluded from Actual Operating Costs</v>
      </c>
      <c r="E96" s="140" t="str">
        <f t="shared" si="15"/>
        <v>£000</v>
      </c>
      <c r="F96" s="140"/>
      <c r="G96" s="283"/>
      <c r="H96" s="283"/>
      <c r="I96" s="283"/>
      <c r="J96" s="283"/>
      <c r="K96" s="283"/>
      <c r="L96" s="283"/>
      <c r="M96" s="283"/>
      <c r="N96" s="283"/>
      <c r="O96" s="283"/>
      <c r="P96" s="283"/>
      <c r="Q96" s="283"/>
      <c r="R96" s="283"/>
      <c r="S96" s="283"/>
      <c r="T96" s="283"/>
      <c r="U96" s="283"/>
      <c r="V96" s="283"/>
      <c r="W96" s="283"/>
      <c r="X96" s="283"/>
      <c r="Y96" s="283"/>
      <c r="Z96" s="283"/>
      <c r="AA96" s="283"/>
      <c r="AB96" s="283"/>
      <c r="AC96" s="284"/>
      <c r="AE96" s="285"/>
      <c r="AG96" s="285"/>
      <c r="AI96" s="285"/>
    </row>
    <row r="97" spans="2:35" outlineLevel="1" x14ac:dyDescent="0.25">
      <c r="B97" s="556" t="s">
        <v>841</v>
      </c>
      <c r="C97" s="556"/>
      <c r="D97" s="1007" t="str">
        <f>'Line Items'!D2740</f>
        <v>Movement in Creditors: (Increase) / Decrease</v>
      </c>
      <c r="E97" s="1001" t="str">
        <f t="shared" si="15"/>
        <v>£000</v>
      </c>
      <c r="F97" s="1001"/>
      <c r="G97" s="1002">
        <f xml:space="preserve">  (BS!G141 -
IF(AND(G$16,SUMPRODUCT($G$15:$AC$15,$G$21:$AC$21)=0),BS!$AE141,
IF(G$22=1,BS!$AK141,
INDEX(BS!$G41:$AC141,,MATCH(G$22,$G$22:$AC$22,0)-1))) )*G$21</f>
        <v>0</v>
      </c>
      <c r="H97" s="1002">
        <f xml:space="preserve">  (BS!H141 -
IF(AND(H$16,SUMPRODUCT($G$15:$AC$15,$G$21:$AC$21)=0),BS!$AE141,
IF(H$22=1,BS!$AK141,
INDEX(BS!$G41:$AC141,,MATCH(H$22,$G$22:$AC$22,0)-1))) )*H$21</f>
        <v>0</v>
      </c>
      <c r="I97" s="1002">
        <f xml:space="preserve">  (BS!I141 -
IF(AND(I$16,SUMPRODUCT($G$15:$AC$15,$G$21:$AC$21)=0),BS!$AE141,
IF(I$22=1,BS!$AK141,
INDEX(BS!$G41:$AC141,,MATCH(I$22,$G$22:$AC$22,0)-1))) )*I$21</f>
        <v>0</v>
      </c>
      <c r="J97" s="1002">
        <f xml:space="preserve">  (BS!J141 -
IF(AND(J$16,SUMPRODUCT($G$15:$AC$15,$G$21:$AC$21)=0),BS!$AE141,
IF(J$22=1,BS!$AK141,
INDEX(BS!$G41:$AC141,,MATCH(J$22,$G$22:$AC$22,0)-1))) )*J$21</f>
        <v>0</v>
      </c>
      <c r="K97" s="1002">
        <f xml:space="preserve">  (BS!K141 -
IF(AND(K$16,SUMPRODUCT($G$15:$AC$15,$G$21:$AC$21)=0),BS!$AE141,
IF(K$22=1,BS!$AK141,
INDEX(BS!$G41:$AC141,,MATCH(K$22,$G$22:$AC$22,0)-1))) )*K$21</f>
        <v>0</v>
      </c>
      <c r="L97" s="1002">
        <f xml:space="preserve">  (BS!L141 -
IF(AND(L$16,SUMPRODUCT($G$15:$AC$15,$G$21:$AC$21)=0),BS!$AE141,
IF(L$22=1,BS!$AK141,
INDEX(BS!$G41:$AC141,,MATCH(L$22,$G$22:$AC$22,0)-1))) )*L$21</f>
        <v>0</v>
      </c>
      <c r="M97" s="1002">
        <f xml:space="preserve">  (BS!M141 -
IF(AND(M$16,SUMPRODUCT($G$15:$AC$15,$G$21:$AC$21)=0),BS!$AE141,
IF(M$22=1,BS!$AK141,
INDEX(BS!$G41:$AC141,,MATCH(M$22,$G$22:$AC$22,0)-1))) )*M$21</f>
        <v>0</v>
      </c>
      <c r="N97" s="1002">
        <f xml:space="preserve">  (BS!N141 -
IF(AND(N$16,SUMPRODUCT($G$15:$AC$15,$G$21:$AC$21)=0),BS!$AE141,
IF(N$22=1,BS!$AK141,
INDEX(BS!$G41:$AC141,,MATCH(N$22,$G$22:$AC$22,0)-1))) )*N$21</f>
        <v>0</v>
      </c>
      <c r="O97" s="1002">
        <f xml:space="preserve">  (BS!O141 -
IF(AND(O$16,SUMPRODUCT($G$15:$AC$15,$G$21:$AC$21)=0),BS!$AE141,
IF(O$22=1,BS!$AK141,
INDEX(BS!$G41:$AC141,,MATCH(O$22,$G$22:$AC$22,0)-1))) )*O$21</f>
        <v>0</v>
      </c>
      <c r="P97" s="1002">
        <f xml:space="preserve">  (BS!P141 -
IF(AND(P$16,SUMPRODUCT($G$15:$AC$15,$G$21:$AC$21)=0),BS!$AE141,
IF(P$22=1,BS!$AK141,
INDEX(BS!$G41:$AC141,,MATCH(P$22,$G$22:$AC$22,0)-1))) )*P$21</f>
        <v>0</v>
      </c>
      <c r="Q97" s="1002">
        <f xml:space="preserve">  (BS!Q141 -
IF(AND(Q$16,SUMPRODUCT($G$15:$AC$15,$G$21:$AC$21)=0),BS!$AE141,
IF(Q$22=1,BS!$AK141,
INDEX(BS!$G41:$AC141,,MATCH(Q$22,$G$22:$AC$22,0)-1))) )*Q$21</f>
        <v>0</v>
      </c>
      <c r="R97" s="1002">
        <f xml:space="preserve">  (BS!R141 -
IF(AND(R$16,SUMPRODUCT($G$15:$AC$15,$G$21:$AC$21)=0),BS!$AE141,
IF(R$22=1,BS!$AK141,
INDEX(BS!$G41:$AC141,,MATCH(R$22,$G$22:$AC$22,0)-1))) )*R$21</f>
        <v>0</v>
      </c>
      <c r="S97" s="1002">
        <f xml:space="preserve">  (BS!S141 -
IF(AND(S$16,SUMPRODUCT($G$15:$AC$15,$G$21:$AC$21)=0),BS!$AE141,
IF(S$22=1,BS!$AK141,
INDEX(BS!$G41:$AC141,,MATCH(S$22,$G$22:$AC$22,0)-1))) )*S$21</f>
        <v>0</v>
      </c>
      <c r="T97" s="1002">
        <f xml:space="preserve">  (BS!T141 -
IF(AND(T$16,SUMPRODUCT($G$15:$AC$15,$G$21:$AC$21)=0),BS!$AE141,
IF(T$22=1,BS!$AK141,
INDEX(BS!$G41:$AC141,,MATCH(T$22,$G$22:$AC$22,0)-1))) )*T$21</f>
        <v>0</v>
      </c>
      <c r="U97" s="1002">
        <f xml:space="preserve">  (BS!U141 -
IF(AND(U$16,SUMPRODUCT($G$15:$AC$15,$G$21:$AC$21)=0),BS!$AE141,
IF(U$22=1,BS!$AK141,
INDEX(BS!$G41:$AC141,,MATCH(U$22,$G$22:$AC$22,0)-1))) )*U$21</f>
        <v>0</v>
      </c>
      <c r="V97" s="1002">
        <f xml:space="preserve">  (BS!V141 -
IF(AND(V$16,SUMPRODUCT($G$15:$AC$15,$G$21:$AC$21)=0),BS!$AE141,
IF(V$22=1,BS!$AK141,
INDEX(BS!$G41:$AC141,,MATCH(V$22,$G$22:$AC$22,0)-1))) )*V$21</f>
        <v>0</v>
      </c>
      <c r="W97" s="1002">
        <f xml:space="preserve">  (BS!W141 -
IF(AND(W$16,SUMPRODUCT($G$15:$AC$15,$G$21:$AC$21)=0),BS!$AE141,
IF(W$22=1,BS!$AK141,
INDEX(BS!$G41:$AC141,,MATCH(W$22,$G$22:$AC$22,0)-1))) )*W$21</f>
        <v>0</v>
      </c>
      <c r="X97" s="1002">
        <f xml:space="preserve">  (BS!X141 -
IF(AND(X$16,SUMPRODUCT($G$15:$AC$15,$G$21:$AC$21)=0),BS!$AE141,
IF(X$22=1,BS!$AK141,
INDEX(BS!$G41:$AC141,,MATCH(X$22,$G$22:$AC$22,0)-1))) )*X$21</f>
        <v>0</v>
      </c>
      <c r="Y97" s="1002">
        <f xml:space="preserve">  (BS!Y141 -
IF(AND(Y$16,SUMPRODUCT($G$15:$AC$15,$G$21:$AC$21)=0),BS!$AE141,
IF(Y$22=1,BS!$AK141,
INDEX(BS!$G41:$AC141,,MATCH(Y$22,$G$22:$AC$22,0)-1))) )*Y$21</f>
        <v>0</v>
      </c>
      <c r="Z97" s="1002">
        <f xml:space="preserve">  (BS!Z141 -
IF(AND(Z$16,SUMPRODUCT($G$15:$AC$15,$G$21:$AC$21)=0),BS!$AE141,
IF(Z$22=1,BS!$AK141,
INDEX(BS!$G41:$AC141,,MATCH(Z$22,$G$22:$AC$22,0)-1))) )*Z$21</f>
        <v>0</v>
      </c>
      <c r="AA97" s="1002">
        <f xml:space="preserve">  (BS!AA141 -
IF(AND(AA$16,SUMPRODUCT($G$15:$AC$15,$G$21:$AC$21)=0),BS!$AE141,
IF(AA$22=1,BS!$AK141,
INDEX(BS!$G41:$AC141,,MATCH(AA$22,$G$22:$AC$22,0)-1))) )*AA$21</f>
        <v>0</v>
      </c>
      <c r="AB97" s="1002">
        <f xml:space="preserve">  (BS!AB141 -
IF(AND(AB$16,SUMPRODUCT($G$15:$AC$15,$G$21:$AC$21)=0),BS!$AE141,
IF(AB$22=1,BS!$AK141,
INDEX(BS!$G41:$AC141,,MATCH(AB$22,$G$22:$AC$22,0)-1))) )*AB$21</f>
        <v>0</v>
      </c>
      <c r="AC97" s="1003">
        <f xml:space="preserve">  (BS!AC141 -
IF(AND(AC$16,SUMPRODUCT($G$15:$AC$15,$G$21:$AC$21)=0),BS!$AE141,
IF(AC$22=1,BS!$AK141,
INDEX(BS!$G41:$AC141,,MATCH(AC$22,$G$22:$AC$22,0)-1))) )*AC$21</f>
        <v>0</v>
      </c>
      <c r="AE97" s="1004">
        <f xml:space="preserve">  (BS!AE141 -
IF(AND(AE$16,SUMPRODUCT($G$15:$AC$15,$G$21:$AC$21)=0),BS!$AE141,
IF(AE$22=1,BS!$AK141,
INDEX(BS!$G41:$AC141,,MATCH(AE$22,$G$22:$AC$22,0)-1))) )*AE$21</f>
        <v>0</v>
      </c>
      <c r="AG97" s="1004">
        <f xml:space="preserve">  (BS!AG141 -
IF(AND(AG$16,SUMPRODUCT($G$15:$AC$15,$G$21:$AC$21)=0),BS!$AE141,
IF(AG$22=1,BS!$AK141,
INDEX(BS!$G41:$AC141,,MATCH(AG$22,$G$22:$AC$22,0)-1))) )*AG$21</f>
        <v>0</v>
      </c>
      <c r="AI97" s="1004">
        <f xml:space="preserve">  (BS!AI141 -
IF(AND(AI$16,SUMPRODUCT($G$15:$AC$15,$G$21:$AC$21)=0),BS!$AE141,
IF(AI$22=1,BS!$AK141,
INDEX(BS!$G41:$AC141,,MATCH(AI$22,$G$22:$AC$22,0)-1))) )*AI$21</f>
        <v>0</v>
      </c>
    </row>
    <row r="98" spans="2:35" outlineLevel="1" x14ac:dyDescent="0.25">
      <c r="B98" s="556" t="s">
        <v>841</v>
      </c>
      <c r="C98" s="556"/>
      <c r="D98" s="590" t="str">
        <f>'Line Items'!D2741</f>
        <v>Exclude: Movement in any creditors or other liabilities related to on-balance sheet leased assets</v>
      </c>
      <c r="E98" s="140" t="str">
        <f t="shared" si="15"/>
        <v>£000</v>
      </c>
      <c r="F98" s="140"/>
      <c r="G98" s="283"/>
      <c r="H98" s="283"/>
      <c r="I98" s="283"/>
      <c r="J98" s="283"/>
      <c r="K98" s="283"/>
      <c r="L98" s="283"/>
      <c r="M98" s="283"/>
      <c r="N98" s="283"/>
      <c r="O98" s="283"/>
      <c r="P98" s="283"/>
      <c r="Q98" s="283"/>
      <c r="R98" s="283"/>
      <c r="S98" s="283"/>
      <c r="T98" s="283"/>
      <c r="U98" s="283"/>
      <c r="V98" s="283"/>
      <c r="W98" s="283"/>
      <c r="X98" s="283"/>
      <c r="Y98" s="283"/>
      <c r="Z98" s="283"/>
      <c r="AA98" s="283"/>
      <c r="AB98" s="283"/>
      <c r="AC98" s="284"/>
      <c r="AE98" s="284"/>
      <c r="AG98" s="284"/>
      <c r="AI98" s="284"/>
    </row>
    <row r="99" spans="2:35" outlineLevel="1" x14ac:dyDescent="0.25">
      <c r="B99" s="556" t="s">
        <v>841</v>
      </c>
      <c r="C99" s="556"/>
      <c r="D99" s="980" t="str">
        <f>'Line Items'!D2742</f>
        <v>Exclude: Movement in liabilities in relation to grants received for purchase of fixed assets</v>
      </c>
      <c r="E99" s="838" t="str">
        <f t="shared" si="15"/>
        <v>£000</v>
      </c>
      <c r="F99" s="838"/>
      <c r="G99" s="981"/>
      <c r="H99" s="981"/>
      <c r="I99" s="981"/>
      <c r="J99" s="981"/>
      <c r="K99" s="981"/>
      <c r="L99" s="981"/>
      <c r="M99" s="981"/>
      <c r="N99" s="981"/>
      <c r="O99" s="981"/>
      <c r="P99" s="981"/>
      <c r="Q99" s="981"/>
      <c r="R99" s="981"/>
      <c r="S99" s="981"/>
      <c r="T99" s="981"/>
      <c r="U99" s="981"/>
      <c r="V99" s="981"/>
      <c r="W99" s="981"/>
      <c r="X99" s="981"/>
      <c r="Y99" s="981"/>
      <c r="Z99" s="981"/>
      <c r="AA99" s="981"/>
      <c r="AB99" s="981"/>
      <c r="AC99" s="982"/>
      <c r="AE99" s="290"/>
      <c r="AG99" s="290"/>
      <c r="AI99" s="290"/>
    </row>
    <row r="100" spans="2:35" outlineLevel="1" x14ac:dyDescent="0.25">
      <c r="AE100" s="950"/>
      <c r="AG100" s="950"/>
      <c r="AI100" s="950"/>
    </row>
    <row r="101" spans="2:35" outlineLevel="1" x14ac:dyDescent="0.25">
      <c r="D101" s="1008" t="s">
        <v>844</v>
      </c>
      <c r="E101" s="1009" t="str">
        <f>E99</f>
        <v>£000</v>
      </c>
      <c r="F101" s="1009"/>
      <c r="G101" s="1010">
        <f t="shared" ref="G101:AC101" si="16">SUM(G76:G99)</f>
        <v>0</v>
      </c>
      <c r="H101" s="1010">
        <f t="shared" si="16"/>
        <v>0</v>
      </c>
      <c r="I101" s="1010">
        <f t="shared" si="16"/>
        <v>0</v>
      </c>
      <c r="J101" s="1010">
        <f t="shared" si="16"/>
        <v>0</v>
      </c>
      <c r="K101" s="1010">
        <f t="shared" si="16"/>
        <v>0</v>
      </c>
      <c r="L101" s="1010">
        <f t="shared" si="16"/>
        <v>0</v>
      </c>
      <c r="M101" s="1010">
        <f t="shared" si="16"/>
        <v>0</v>
      </c>
      <c r="N101" s="1010">
        <f t="shared" si="16"/>
        <v>0</v>
      </c>
      <c r="O101" s="1010">
        <f t="shared" si="16"/>
        <v>0</v>
      </c>
      <c r="P101" s="1010">
        <f t="shared" si="16"/>
        <v>0</v>
      </c>
      <c r="Q101" s="1010">
        <f t="shared" si="16"/>
        <v>0</v>
      </c>
      <c r="R101" s="1010">
        <f t="shared" si="16"/>
        <v>0</v>
      </c>
      <c r="S101" s="1010">
        <f t="shared" si="16"/>
        <v>0</v>
      </c>
      <c r="T101" s="1010">
        <f t="shared" si="16"/>
        <v>0</v>
      </c>
      <c r="U101" s="1010">
        <f t="shared" si="16"/>
        <v>0</v>
      </c>
      <c r="V101" s="1010">
        <f t="shared" si="16"/>
        <v>0</v>
      </c>
      <c r="W101" s="1010">
        <f t="shared" si="16"/>
        <v>0</v>
      </c>
      <c r="X101" s="1010">
        <f t="shared" si="16"/>
        <v>0</v>
      </c>
      <c r="Y101" s="1010">
        <f t="shared" si="16"/>
        <v>0</v>
      </c>
      <c r="Z101" s="1010">
        <f t="shared" si="16"/>
        <v>0</v>
      </c>
      <c r="AA101" s="1010">
        <f t="shared" si="16"/>
        <v>0</v>
      </c>
      <c r="AB101" s="1010">
        <f t="shared" si="16"/>
        <v>0</v>
      </c>
      <c r="AC101" s="1011">
        <f t="shared" si="16"/>
        <v>0</v>
      </c>
      <c r="AE101" s="1012">
        <f>SUM(AE76:AE99)</f>
        <v>0</v>
      </c>
      <c r="AG101" s="1012">
        <f>SUM(AG76:AG99)</f>
        <v>0</v>
      </c>
      <c r="AI101" s="1012">
        <f>SUM(AI76:AI99)</f>
        <v>0</v>
      </c>
    </row>
    <row r="102" spans="2:35" outlineLevel="1" x14ac:dyDescent="0.25">
      <c r="AE102" s="103"/>
    </row>
    <row r="103" spans="2:35" outlineLevel="1" x14ac:dyDescent="0.25">
      <c r="D103" s="186" t="s">
        <v>845</v>
      </c>
    </row>
    <row r="104" spans="2:35" outlineLevel="1" x14ac:dyDescent="0.25">
      <c r="B104" s="556" t="s">
        <v>839</v>
      </c>
      <c r="C104" s="556"/>
      <c r="D104" s="1013" t="str">
        <f>D76</f>
        <v>Total Costs</v>
      </c>
      <c r="E104" s="955" t="str">
        <f>E101</f>
        <v>£000</v>
      </c>
      <c r="F104" s="955"/>
      <c r="G104" s="956">
        <f>IF(G$17=1,SUMPRODUCT($G76:$AI76,$G$28:$AI$28),IF(G$18=1,SUMPRODUCT($G76:$AI76,$G$29:$AI$29),IF(G$19=1,SUMPRODUCT($G76:$AI76,$G$30:$AI$30),G76)))</f>
        <v>0</v>
      </c>
      <c r="H104" s="541">
        <f t="shared" ref="H104:AC104" si="17">IF(H$17=1,SUMPRODUCT($G76:$AI76,$G$28:$AI$28),IF(H$18=1,SUMPRODUCT($G76:$AI76,$G$29:$AI$29),IF(H$19=1,SUMPRODUCT($G76:$AI76,$G$30:$AI$30),H76)))</f>
        <v>0</v>
      </c>
      <c r="I104" s="541">
        <f t="shared" si="17"/>
        <v>0</v>
      </c>
      <c r="J104" s="541">
        <f t="shared" si="17"/>
        <v>0</v>
      </c>
      <c r="K104" s="541">
        <f t="shared" si="17"/>
        <v>0</v>
      </c>
      <c r="L104" s="541">
        <f t="shared" si="17"/>
        <v>0</v>
      </c>
      <c r="M104" s="541">
        <f t="shared" si="17"/>
        <v>0</v>
      </c>
      <c r="N104" s="541">
        <f t="shared" si="17"/>
        <v>0</v>
      </c>
      <c r="O104" s="541">
        <f t="shared" si="17"/>
        <v>0</v>
      </c>
      <c r="P104" s="541">
        <f t="shared" si="17"/>
        <v>0</v>
      </c>
      <c r="Q104" s="541">
        <f t="shared" si="17"/>
        <v>0</v>
      </c>
      <c r="R104" s="541">
        <f t="shared" si="17"/>
        <v>0</v>
      </c>
      <c r="S104" s="541">
        <f t="shared" si="17"/>
        <v>0</v>
      </c>
      <c r="T104" s="541">
        <f t="shared" si="17"/>
        <v>0</v>
      </c>
      <c r="U104" s="541">
        <f t="shared" si="17"/>
        <v>0</v>
      </c>
      <c r="V104" s="541">
        <f t="shared" si="17"/>
        <v>0</v>
      </c>
      <c r="W104" s="541">
        <f t="shared" si="17"/>
        <v>0</v>
      </c>
      <c r="X104" s="541">
        <f t="shared" si="17"/>
        <v>0</v>
      </c>
      <c r="Y104" s="541">
        <f t="shared" si="17"/>
        <v>0</v>
      </c>
      <c r="Z104" s="541">
        <f t="shared" si="17"/>
        <v>0</v>
      </c>
      <c r="AA104" s="541">
        <f t="shared" si="17"/>
        <v>0</v>
      </c>
      <c r="AB104" s="541">
        <f t="shared" si="17"/>
        <v>0</v>
      </c>
      <c r="AC104" s="1014">
        <f t="shared" si="17"/>
        <v>0</v>
      </c>
      <c r="AE104" s="1015">
        <f t="shared" ref="AE104:AE127" si="18">IF(AE$17=1,SUMPRODUCT($G76:$AI76,$G$28:$AI$28),IF(AE$18=1,SUMPRODUCT($G76:$AI76,$G$29:$AI$29),IF(AE$19=1,SUMPRODUCT($G76:$AI76,$G$30:$AI$30),AE76)))</f>
        <v>0</v>
      </c>
      <c r="AG104" s="1015">
        <f t="shared" ref="AG104:AG127" si="19">IF(AG$17=1,SUMPRODUCT($G76:$AI76,$G$28:$AI$28),IF(AG$18=1,SUMPRODUCT($G76:$AI76,$G$29:$AI$29),IF(AG$19=1,SUMPRODUCT($G76:$AI76,$G$30:$AI$30),AG76)))</f>
        <v>0</v>
      </c>
      <c r="AI104" s="1015">
        <f t="shared" ref="AI104:AI127" si="20">IF(AI$17=1,SUMPRODUCT($G76:$AI76,$G$28:$AI$28),IF(AI$18=1,SUMPRODUCT($G76:$AI76,$G$29:$AI$29),IF(AI$19=1,SUMPRODUCT($G76:$AI76,$G$30:$AI$30),AI76)))</f>
        <v>0</v>
      </c>
    </row>
    <row r="105" spans="2:35" outlineLevel="1" x14ac:dyDescent="0.25">
      <c r="B105" s="556" t="s">
        <v>839</v>
      </c>
      <c r="C105" s="556"/>
      <c r="D105" s="590" t="str">
        <f t="shared" ref="D105:D127" si="21">D77</f>
        <v>Exceptional &amp; Contingency Costs</v>
      </c>
      <c r="E105" s="140" t="str">
        <f>E104</f>
        <v>£000</v>
      </c>
      <c r="F105" s="140"/>
      <c r="G105" s="103">
        <f t="shared" ref="G105:AC116" si="22">IF(G$17=1,SUMPRODUCT($G77:$AI77,$G$28:$AI$28),IF(G$18=1,SUMPRODUCT($G77:$AI77,$G$29:$AI$29),IF(G$19=1,SUMPRODUCT($G77:$AI77,$G$30:$AI$30),G77)))</f>
        <v>0</v>
      </c>
      <c r="H105" s="103">
        <f t="shared" si="22"/>
        <v>0</v>
      </c>
      <c r="I105" s="103">
        <f t="shared" si="22"/>
        <v>0</v>
      </c>
      <c r="J105" s="103">
        <f t="shared" si="22"/>
        <v>0</v>
      </c>
      <c r="K105" s="103">
        <f t="shared" si="22"/>
        <v>0</v>
      </c>
      <c r="L105" s="103">
        <f t="shared" si="22"/>
        <v>0</v>
      </c>
      <c r="M105" s="103">
        <f t="shared" si="22"/>
        <v>0</v>
      </c>
      <c r="N105" s="103">
        <f t="shared" si="22"/>
        <v>0</v>
      </c>
      <c r="O105" s="103">
        <f t="shared" si="22"/>
        <v>0</v>
      </c>
      <c r="P105" s="103">
        <f t="shared" si="22"/>
        <v>0</v>
      </c>
      <c r="Q105" s="103">
        <f t="shared" si="22"/>
        <v>0</v>
      </c>
      <c r="R105" s="103">
        <f t="shared" si="22"/>
        <v>0</v>
      </c>
      <c r="S105" s="103">
        <f t="shared" si="22"/>
        <v>0</v>
      </c>
      <c r="T105" s="103">
        <f t="shared" si="22"/>
        <v>0</v>
      </c>
      <c r="U105" s="103">
        <f t="shared" si="22"/>
        <v>0</v>
      </c>
      <c r="V105" s="103">
        <f t="shared" si="22"/>
        <v>0</v>
      </c>
      <c r="W105" s="103">
        <f t="shared" si="22"/>
        <v>0</v>
      </c>
      <c r="X105" s="103">
        <f t="shared" si="22"/>
        <v>0</v>
      </c>
      <c r="Y105" s="103">
        <f t="shared" si="22"/>
        <v>0</v>
      </c>
      <c r="Z105" s="103">
        <f t="shared" si="22"/>
        <v>0</v>
      </c>
      <c r="AA105" s="103">
        <f t="shared" si="22"/>
        <v>0</v>
      </c>
      <c r="AB105" s="103">
        <f t="shared" si="22"/>
        <v>0</v>
      </c>
      <c r="AC105" s="104">
        <f t="shared" si="22"/>
        <v>0</v>
      </c>
      <c r="AE105" s="105">
        <f t="shared" si="18"/>
        <v>0</v>
      </c>
      <c r="AG105" s="105">
        <f t="shared" si="19"/>
        <v>0</v>
      </c>
      <c r="AI105" s="105">
        <f t="shared" si="20"/>
        <v>0</v>
      </c>
    </row>
    <row r="106" spans="2:35" outlineLevel="1" x14ac:dyDescent="0.25">
      <c r="B106" s="556" t="s">
        <v>839</v>
      </c>
      <c r="C106" s="556"/>
      <c r="D106" s="590" t="str">
        <f t="shared" si="21"/>
        <v xml:space="preserve">Exclude: Income from Network Rail </v>
      </c>
      <c r="E106" s="140" t="str">
        <f t="shared" ref="E106:E127" si="23">E105</f>
        <v>£000</v>
      </c>
      <c r="F106" s="140"/>
      <c r="G106" s="103">
        <f t="shared" si="22"/>
        <v>0</v>
      </c>
      <c r="H106" s="103">
        <f t="shared" si="22"/>
        <v>0</v>
      </c>
      <c r="I106" s="103">
        <f t="shared" si="22"/>
        <v>0</v>
      </c>
      <c r="J106" s="103">
        <f t="shared" si="22"/>
        <v>0</v>
      </c>
      <c r="K106" s="103">
        <f t="shared" si="22"/>
        <v>0</v>
      </c>
      <c r="L106" s="103">
        <f t="shared" si="22"/>
        <v>0</v>
      </c>
      <c r="M106" s="103">
        <f t="shared" si="22"/>
        <v>0</v>
      </c>
      <c r="N106" s="103">
        <f t="shared" si="22"/>
        <v>0</v>
      </c>
      <c r="O106" s="103">
        <f t="shared" si="22"/>
        <v>0</v>
      </c>
      <c r="P106" s="103">
        <f t="shared" si="22"/>
        <v>0</v>
      </c>
      <c r="Q106" s="103">
        <f t="shared" si="22"/>
        <v>0</v>
      </c>
      <c r="R106" s="103">
        <f t="shared" si="22"/>
        <v>0</v>
      </c>
      <c r="S106" s="103">
        <f t="shared" si="22"/>
        <v>0</v>
      </c>
      <c r="T106" s="103">
        <f t="shared" si="22"/>
        <v>0</v>
      </c>
      <c r="U106" s="103">
        <f t="shared" si="22"/>
        <v>0</v>
      </c>
      <c r="V106" s="103">
        <f t="shared" si="22"/>
        <v>0</v>
      </c>
      <c r="W106" s="103">
        <f t="shared" si="22"/>
        <v>0</v>
      </c>
      <c r="X106" s="103">
        <f t="shared" si="22"/>
        <v>0</v>
      </c>
      <c r="Y106" s="103">
        <f t="shared" si="22"/>
        <v>0</v>
      </c>
      <c r="Z106" s="103">
        <f t="shared" si="22"/>
        <v>0</v>
      </c>
      <c r="AA106" s="103">
        <f t="shared" si="22"/>
        <v>0</v>
      </c>
      <c r="AB106" s="103">
        <f t="shared" si="22"/>
        <v>0</v>
      </c>
      <c r="AC106" s="104">
        <f t="shared" si="22"/>
        <v>0</v>
      </c>
      <c r="AE106" s="105">
        <f t="shared" si="18"/>
        <v>0</v>
      </c>
      <c r="AG106" s="105">
        <f t="shared" si="19"/>
        <v>0</v>
      </c>
      <c r="AI106" s="105">
        <f t="shared" si="20"/>
        <v>0</v>
      </c>
    </row>
    <row r="107" spans="2:35" outlineLevel="1" x14ac:dyDescent="0.25">
      <c r="B107" s="556" t="s">
        <v>839</v>
      </c>
      <c r="C107" s="556"/>
      <c r="D107" s="590" t="str">
        <f t="shared" si="21"/>
        <v>Exclude: Income from Secretary of State</v>
      </c>
      <c r="E107" s="140" t="str">
        <f t="shared" si="23"/>
        <v>£000</v>
      </c>
      <c r="F107" s="140"/>
      <c r="G107" s="103">
        <f t="shared" si="22"/>
        <v>0</v>
      </c>
      <c r="H107" s="103">
        <f t="shared" si="22"/>
        <v>0</v>
      </c>
      <c r="I107" s="103">
        <f t="shared" si="22"/>
        <v>0</v>
      </c>
      <c r="J107" s="103">
        <f t="shared" si="22"/>
        <v>0</v>
      </c>
      <c r="K107" s="103">
        <f t="shared" si="22"/>
        <v>0</v>
      </c>
      <c r="L107" s="103">
        <f t="shared" si="22"/>
        <v>0</v>
      </c>
      <c r="M107" s="103">
        <f t="shared" si="22"/>
        <v>0</v>
      </c>
      <c r="N107" s="103">
        <f t="shared" si="22"/>
        <v>0</v>
      </c>
      <c r="O107" s="103">
        <f t="shared" si="22"/>
        <v>0</v>
      </c>
      <c r="P107" s="103">
        <f t="shared" si="22"/>
        <v>0</v>
      </c>
      <c r="Q107" s="103">
        <f t="shared" si="22"/>
        <v>0</v>
      </c>
      <c r="R107" s="103">
        <f t="shared" si="22"/>
        <v>0</v>
      </c>
      <c r="S107" s="103">
        <f t="shared" si="22"/>
        <v>0</v>
      </c>
      <c r="T107" s="103">
        <f t="shared" si="22"/>
        <v>0</v>
      </c>
      <c r="U107" s="103">
        <f t="shared" si="22"/>
        <v>0</v>
      </c>
      <c r="V107" s="103">
        <f t="shared" si="22"/>
        <v>0</v>
      </c>
      <c r="W107" s="103">
        <f t="shared" si="22"/>
        <v>0</v>
      </c>
      <c r="X107" s="103">
        <f t="shared" si="22"/>
        <v>0</v>
      </c>
      <c r="Y107" s="103">
        <f t="shared" si="22"/>
        <v>0</v>
      </c>
      <c r="Z107" s="103">
        <f t="shared" si="22"/>
        <v>0</v>
      </c>
      <c r="AA107" s="103">
        <f t="shared" si="22"/>
        <v>0</v>
      </c>
      <c r="AB107" s="103">
        <f t="shared" si="22"/>
        <v>0</v>
      </c>
      <c r="AC107" s="104">
        <f t="shared" si="22"/>
        <v>0</v>
      </c>
      <c r="AE107" s="105">
        <f t="shared" si="18"/>
        <v>0</v>
      </c>
      <c r="AG107" s="105">
        <f t="shared" si="19"/>
        <v>0</v>
      </c>
      <c r="AI107" s="105">
        <f t="shared" si="20"/>
        <v>0</v>
      </c>
    </row>
    <row r="108" spans="2:35" outlineLevel="1" x14ac:dyDescent="0.25">
      <c r="B108" s="556" t="s">
        <v>839</v>
      </c>
      <c r="C108" s="556"/>
      <c r="D108" s="590" t="str">
        <f t="shared" si="21"/>
        <v>Amounts Payable to the Secretary of State</v>
      </c>
      <c r="E108" s="140" t="str">
        <f t="shared" si="23"/>
        <v>£000</v>
      </c>
      <c r="F108" s="140"/>
      <c r="G108" s="103">
        <f t="shared" si="22"/>
        <v>0</v>
      </c>
      <c r="H108" s="103">
        <f t="shared" si="22"/>
        <v>0</v>
      </c>
      <c r="I108" s="103">
        <f t="shared" si="22"/>
        <v>0</v>
      </c>
      <c r="J108" s="103">
        <f t="shared" si="22"/>
        <v>0</v>
      </c>
      <c r="K108" s="103">
        <f t="shared" si="22"/>
        <v>0</v>
      </c>
      <c r="L108" s="103">
        <f>IF(L$17=1,SUMPRODUCT($G80:$AI80,$G$28:$AI$28),IF(L$18=1,SUMPRODUCT($G80:$AI80,$G$29:$AI$29),IF(L$19=1,SUMPRODUCT($G80:$AI80,$G$30:$AI$30),L80)))</f>
        <v>0</v>
      </c>
      <c r="M108" s="103">
        <f t="shared" si="22"/>
        <v>0</v>
      </c>
      <c r="N108" s="103">
        <f t="shared" si="22"/>
        <v>0</v>
      </c>
      <c r="O108" s="103">
        <f t="shared" si="22"/>
        <v>0</v>
      </c>
      <c r="P108" s="103">
        <f t="shared" si="22"/>
        <v>0</v>
      </c>
      <c r="Q108" s="103">
        <f t="shared" si="22"/>
        <v>0</v>
      </c>
      <c r="R108" s="103">
        <f t="shared" si="22"/>
        <v>0</v>
      </c>
      <c r="S108" s="103">
        <f t="shared" si="22"/>
        <v>0</v>
      </c>
      <c r="T108" s="103">
        <f t="shared" si="22"/>
        <v>0</v>
      </c>
      <c r="U108" s="103">
        <f t="shared" si="22"/>
        <v>0</v>
      </c>
      <c r="V108" s="103">
        <f t="shared" si="22"/>
        <v>0</v>
      </c>
      <c r="W108" s="103">
        <f t="shared" si="22"/>
        <v>0</v>
      </c>
      <c r="X108" s="103">
        <f t="shared" si="22"/>
        <v>0</v>
      </c>
      <c r="Y108" s="103">
        <f t="shared" si="22"/>
        <v>0</v>
      </c>
      <c r="Z108" s="103">
        <f t="shared" si="22"/>
        <v>0</v>
      </c>
      <c r="AA108" s="103">
        <f t="shared" si="22"/>
        <v>0</v>
      </c>
      <c r="AB108" s="103">
        <f t="shared" si="22"/>
        <v>0</v>
      </c>
      <c r="AC108" s="104">
        <f t="shared" si="22"/>
        <v>0</v>
      </c>
      <c r="AE108" s="105">
        <f t="shared" si="18"/>
        <v>0</v>
      </c>
      <c r="AG108" s="105">
        <f t="shared" si="19"/>
        <v>0</v>
      </c>
      <c r="AI108" s="105">
        <f t="shared" si="20"/>
        <v>0</v>
      </c>
    </row>
    <row r="109" spans="2:35" outlineLevel="1" x14ac:dyDescent="0.25">
      <c r="B109" s="556" t="s">
        <v>839</v>
      </c>
      <c r="C109" s="556"/>
      <c r="D109" s="590" t="str">
        <f t="shared" si="21"/>
        <v>Taxation</v>
      </c>
      <c r="E109" s="140" t="str">
        <f t="shared" si="23"/>
        <v>£000</v>
      </c>
      <c r="F109" s="140"/>
      <c r="G109" s="103">
        <f t="shared" si="22"/>
        <v>0</v>
      </c>
      <c r="H109" s="103">
        <f t="shared" si="22"/>
        <v>0</v>
      </c>
      <c r="I109" s="103">
        <f t="shared" si="22"/>
        <v>0</v>
      </c>
      <c r="J109" s="103">
        <f t="shared" si="22"/>
        <v>0</v>
      </c>
      <c r="K109" s="103">
        <f t="shared" si="22"/>
        <v>0</v>
      </c>
      <c r="L109" s="103">
        <f t="shared" si="22"/>
        <v>0</v>
      </c>
      <c r="M109" s="103">
        <f t="shared" si="22"/>
        <v>0</v>
      </c>
      <c r="N109" s="103">
        <f t="shared" si="22"/>
        <v>0</v>
      </c>
      <c r="O109" s="103">
        <f t="shared" si="22"/>
        <v>0</v>
      </c>
      <c r="P109" s="103">
        <f t="shared" si="22"/>
        <v>0</v>
      </c>
      <c r="Q109" s="103">
        <f t="shared" si="22"/>
        <v>0</v>
      </c>
      <c r="R109" s="103">
        <f t="shared" si="22"/>
        <v>0</v>
      </c>
      <c r="S109" s="103">
        <f t="shared" si="22"/>
        <v>0</v>
      </c>
      <c r="T109" s="103">
        <f t="shared" si="22"/>
        <v>0</v>
      </c>
      <c r="U109" s="103">
        <f t="shared" si="22"/>
        <v>0</v>
      </c>
      <c r="V109" s="103">
        <f t="shared" si="22"/>
        <v>0</v>
      </c>
      <c r="W109" s="103">
        <f t="shared" si="22"/>
        <v>0</v>
      </c>
      <c r="X109" s="103">
        <f t="shared" si="22"/>
        <v>0</v>
      </c>
      <c r="Y109" s="103">
        <f t="shared" si="22"/>
        <v>0</v>
      </c>
      <c r="Z109" s="103">
        <f t="shared" si="22"/>
        <v>0</v>
      </c>
      <c r="AA109" s="103">
        <f t="shared" si="22"/>
        <v>0</v>
      </c>
      <c r="AB109" s="103">
        <f t="shared" si="22"/>
        <v>0</v>
      </c>
      <c r="AC109" s="104">
        <f t="shared" si="22"/>
        <v>0</v>
      </c>
      <c r="AE109" s="105">
        <f t="shared" si="18"/>
        <v>0</v>
      </c>
      <c r="AG109" s="105">
        <f t="shared" si="19"/>
        <v>0</v>
      </c>
      <c r="AI109" s="105">
        <f t="shared" si="20"/>
        <v>0</v>
      </c>
    </row>
    <row r="110" spans="2:35" outlineLevel="1" x14ac:dyDescent="0.25">
      <c r="B110" s="556" t="s">
        <v>839</v>
      </c>
      <c r="C110" s="556"/>
      <c r="D110" s="590" t="str">
        <f t="shared" si="21"/>
        <v>Dividends</v>
      </c>
      <c r="E110" s="140" t="str">
        <f t="shared" si="23"/>
        <v>£000</v>
      </c>
      <c r="F110" s="140"/>
      <c r="G110" s="103">
        <f t="shared" si="22"/>
        <v>0</v>
      </c>
      <c r="H110" s="103">
        <f t="shared" si="22"/>
        <v>0</v>
      </c>
      <c r="I110" s="103">
        <f t="shared" si="22"/>
        <v>0</v>
      </c>
      <c r="J110" s="103">
        <f t="shared" si="22"/>
        <v>0</v>
      </c>
      <c r="K110" s="103">
        <f t="shared" si="22"/>
        <v>0</v>
      </c>
      <c r="L110" s="103">
        <f t="shared" si="22"/>
        <v>0</v>
      </c>
      <c r="M110" s="103">
        <f t="shared" si="22"/>
        <v>0</v>
      </c>
      <c r="N110" s="103">
        <f t="shared" si="22"/>
        <v>0</v>
      </c>
      <c r="O110" s="103">
        <f t="shared" si="22"/>
        <v>0</v>
      </c>
      <c r="P110" s="103">
        <f t="shared" si="22"/>
        <v>0</v>
      </c>
      <c r="Q110" s="103">
        <f t="shared" si="22"/>
        <v>0</v>
      </c>
      <c r="R110" s="103">
        <f t="shared" si="22"/>
        <v>0</v>
      </c>
      <c r="S110" s="103">
        <f t="shared" si="22"/>
        <v>0</v>
      </c>
      <c r="T110" s="103">
        <f t="shared" si="22"/>
        <v>0</v>
      </c>
      <c r="U110" s="103">
        <f t="shared" si="22"/>
        <v>0</v>
      </c>
      <c r="V110" s="103">
        <f t="shared" si="22"/>
        <v>0</v>
      </c>
      <c r="W110" s="103">
        <f t="shared" si="22"/>
        <v>0</v>
      </c>
      <c r="X110" s="103">
        <f t="shared" si="22"/>
        <v>0</v>
      </c>
      <c r="Y110" s="103">
        <f t="shared" si="22"/>
        <v>0</v>
      </c>
      <c r="Z110" s="103">
        <f t="shared" si="22"/>
        <v>0</v>
      </c>
      <c r="AA110" s="103">
        <f t="shared" si="22"/>
        <v>0</v>
      </c>
      <c r="AB110" s="103">
        <f t="shared" si="22"/>
        <v>0</v>
      </c>
      <c r="AC110" s="104">
        <f t="shared" si="22"/>
        <v>0</v>
      </c>
      <c r="AE110" s="105">
        <f t="shared" si="18"/>
        <v>0</v>
      </c>
      <c r="AG110" s="105">
        <f t="shared" si="19"/>
        <v>0</v>
      </c>
      <c r="AI110" s="105">
        <f t="shared" si="20"/>
        <v>0</v>
      </c>
    </row>
    <row r="111" spans="2:35" outlineLevel="1" x14ac:dyDescent="0.25">
      <c r="B111" s="556" t="s">
        <v>839</v>
      </c>
      <c r="C111" s="556"/>
      <c r="D111" s="590" t="str">
        <f t="shared" si="21"/>
        <v>Interest paid on cash balance</v>
      </c>
      <c r="E111" s="140" t="str">
        <f t="shared" si="23"/>
        <v>£000</v>
      </c>
      <c r="F111" s="140"/>
      <c r="G111" s="103">
        <f t="shared" si="22"/>
        <v>0</v>
      </c>
      <c r="H111" s="103">
        <f t="shared" si="22"/>
        <v>0</v>
      </c>
      <c r="I111" s="103">
        <f t="shared" si="22"/>
        <v>0</v>
      </c>
      <c r="J111" s="103">
        <f t="shared" si="22"/>
        <v>0</v>
      </c>
      <c r="K111" s="103">
        <f t="shared" si="22"/>
        <v>0</v>
      </c>
      <c r="L111" s="103">
        <f t="shared" si="22"/>
        <v>0</v>
      </c>
      <c r="M111" s="103">
        <f t="shared" si="22"/>
        <v>0</v>
      </c>
      <c r="N111" s="103">
        <f t="shared" si="22"/>
        <v>0</v>
      </c>
      <c r="O111" s="103">
        <f t="shared" si="22"/>
        <v>0</v>
      </c>
      <c r="P111" s="103">
        <f t="shared" si="22"/>
        <v>0</v>
      </c>
      <c r="Q111" s="103">
        <f t="shared" si="22"/>
        <v>0</v>
      </c>
      <c r="R111" s="103">
        <f t="shared" si="22"/>
        <v>0</v>
      </c>
      <c r="S111" s="103">
        <f t="shared" si="22"/>
        <v>0</v>
      </c>
      <c r="T111" s="103">
        <f t="shared" si="22"/>
        <v>0</v>
      </c>
      <c r="U111" s="103">
        <f t="shared" si="22"/>
        <v>0</v>
      </c>
      <c r="V111" s="103">
        <f t="shared" si="22"/>
        <v>0</v>
      </c>
      <c r="W111" s="103">
        <f t="shared" si="22"/>
        <v>0</v>
      </c>
      <c r="X111" s="103">
        <f t="shared" si="22"/>
        <v>0</v>
      </c>
      <c r="Y111" s="103">
        <f t="shared" si="22"/>
        <v>0</v>
      </c>
      <c r="Z111" s="103">
        <f t="shared" si="22"/>
        <v>0</v>
      </c>
      <c r="AA111" s="103">
        <f t="shared" si="22"/>
        <v>0</v>
      </c>
      <c r="AB111" s="103">
        <f t="shared" si="22"/>
        <v>0</v>
      </c>
      <c r="AC111" s="104">
        <f t="shared" si="22"/>
        <v>0</v>
      </c>
      <c r="AE111" s="105">
        <f t="shared" si="18"/>
        <v>0</v>
      </c>
      <c r="AG111" s="105">
        <f t="shared" si="19"/>
        <v>0</v>
      </c>
      <c r="AI111" s="105">
        <f t="shared" si="20"/>
        <v>0</v>
      </c>
    </row>
    <row r="112" spans="2:35" outlineLevel="1" x14ac:dyDescent="0.25">
      <c r="B112" s="556" t="s">
        <v>839</v>
      </c>
      <c r="C112" s="556"/>
      <c r="D112" s="139" t="str">
        <f t="shared" si="21"/>
        <v>Interest paid on Commercial Debt AFC</v>
      </c>
      <c r="E112" s="140" t="str">
        <f t="shared" si="23"/>
        <v>£000</v>
      </c>
      <c r="F112" s="140"/>
      <c r="G112" s="103">
        <f t="shared" si="22"/>
        <v>0</v>
      </c>
      <c r="H112" s="103">
        <f t="shared" si="22"/>
        <v>0</v>
      </c>
      <c r="I112" s="103">
        <f t="shared" si="22"/>
        <v>0</v>
      </c>
      <c r="J112" s="103">
        <f t="shared" si="22"/>
        <v>0</v>
      </c>
      <c r="K112" s="103">
        <f t="shared" si="22"/>
        <v>0</v>
      </c>
      <c r="L112" s="103">
        <f t="shared" si="22"/>
        <v>0</v>
      </c>
      <c r="M112" s="103">
        <f t="shared" si="22"/>
        <v>0</v>
      </c>
      <c r="N112" s="103">
        <f t="shared" si="22"/>
        <v>0</v>
      </c>
      <c r="O112" s="103">
        <f t="shared" si="22"/>
        <v>0</v>
      </c>
      <c r="P112" s="103">
        <f t="shared" si="22"/>
        <v>0</v>
      </c>
      <c r="Q112" s="103">
        <f t="shared" si="22"/>
        <v>0</v>
      </c>
      <c r="R112" s="103">
        <f t="shared" si="22"/>
        <v>0</v>
      </c>
      <c r="S112" s="103">
        <f t="shared" si="22"/>
        <v>0</v>
      </c>
      <c r="T112" s="103">
        <f t="shared" si="22"/>
        <v>0</v>
      </c>
      <c r="U112" s="103">
        <f t="shared" si="22"/>
        <v>0</v>
      </c>
      <c r="V112" s="103">
        <f t="shared" si="22"/>
        <v>0</v>
      </c>
      <c r="W112" s="103">
        <f t="shared" si="22"/>
        <v>0</v>
      </c>
      <c r="X112" s="103">
        <f t="shared" si="22"/>
        <v>0</v>
      </c>
      <c r="Y112" s="103">
        <f t="shared" si="22"/>
        <v>0</v>
      </c>
      <c r="Z112" s="103">
        <f t="shared" si="22"/>
        <v>0</v>
      </c>
      <c r="AA112" s="103">
        <f t="shared" si="22"/>
        <v>0</v>
      </c>
      <c r="AB112" s="103">
        <f t="shared" si="22"/>
        <v>0</v>
      </c>
      <c r="AC112" s="104">
        <f t="shared" si="22"/>
        <v>0</v>
      </c>
      <c r="AE112" s="105">
        <f t="shared" si="18"/>
        <v>0</v>
      </c>
      <c r="AG112" s="105">
        <f t="shared" si="19"/>
        <v>0</v>
      </c>
      <c r="AI112" s="105">
        <f t="shared" si="20"/>
        <v>0</v>
      </c>
    </row>
    <row r="113" spans="2:35" outlineLevel="1" x14ac:dyDescent="0.25">
      <c r="B113" s="556" t="s">
        <v>839</v>
      </c>
      <c r="C113" s="556"/>
      <c r="D113" s="139" t="str">
        <f t="shared" si="21"/>
        <v>Interest paid on Shareholder Loan AFC (excl. PCS)</v>
      </c>
      <c r="E113" s="140" t="str">
        <f t="shared" si="23"/>
        <v>£000</v>
      </c>
      <c r="F113" s="140"/>
      <c r="G113" s="103">
        <f t="shared" si="22"/>
        <v>0</v>
      </c>
      <c r="H113" s="103">
        <f t="shared" si="22"/>
        <v>0</v>
      </c>
      <c r="I113" s="103">
        <f t="shared" si="22"/>
        <v>0</v>
      </c>
      <c r="J113" s="103">
        <f t="shared" si="22"/>
        <v>0</v>
      </c>
      <c r="K113" s="103">
        <f t="shared" si="22"/>
        <v>0</v>
      </c>
      <c r="L113" s="103">
        <f t="shared" si="22"/>
        <v>0</v>
      </c>
      <c r="M113" s="103">
        <f t="shared" si="22"/>
        <v>0</v>
      </c>
      <c r="N113" s="103">
        <f t="shared" si="22"/>
        <v>0</v>
      </c>
      <c r="O113" s="103">
        <f t="shared" si="22"/>
        <v>0</v>
      </c>
      <c r="P113" s="103">
        <f t="shared" si="22"/>
        <v>0</v>
      </c>
      <c r="Q113" s="103">
        <f t="shared" si="22"/>
        <v>0</v>
      </c>
      <c r="R113" s="103">
        <f t="shared" si="22"/>
        <v>0</v>
      </c>
      <c r="S113" s="103">
        <f t="shared" si="22"/>
        <v>0</v>
      </c>
      <c r="T113" s="103">
        <f t="shared" si="22"/>
        <v>0</v>
      </c>
      <c r="U113" s="103">
        <f t="shared" si="22"/>
        <v>0</v>
      </c>
      <c r="V113" s="103">
        <f t="shared" si="22"/>
        <v>0</v>
      </c>
      <c r="W113" s="103">
        <f t="shared" si="22"/>
        <v>0</v>
      </c>
      <c r="X113" s="103">
        <f t="shared" si="22"/>
        <v>0</v>
      </c>
      <c r="Y113" s="103">
        <f t="shared" si="22"/>
        <v>0</v>
      </c>
      <c r="Z113" s="103">
        <f t="shared" si="22"/>
        <v>0</v>
      </c>
      <c r="AA113" s="103">
        <f t="shared" si="22"/>
        <v>0</v>
      </c>
      <c r="AB113" s="103">
        <f t="shared" si="22"/>
        <v>0</v>
      </c>
      <c r="AC113" s="104">
        <f t="shared" si="22"/>
        <v>0</v>
      </c>
      <c r="AE113" s="105">
        <f t="shared" si="18"/>
        <v>0</v>
      </c>
      <c r="AG113" s="105">
        <f t="shared" si="19"/>
        <v>0</v>
      </c>
      <c r="AI113" s="105">
        <f t="shared" si="20"/>
        <v>0</v>
      </c>
    </row>
    <row r="114" spans="2:35" outlineLevel="1" x14ac:dyDescent="0.25">
      <c r="B114" s="556" t="s">
        <v>839</v>
      </c>
      <c r="C114" s="556"/>
      <c r="D114" s="139" t="str">
        <f t="shared" si="21"/>
        <v>Interest paid on Parent Company Support</v>
      </c>
      <c r="E114" s="140" t="str">
        <f t="shared" si="23"/>
        <v>£000</v>
      </c>
      <c r="F114" s="140"/>
      <c r="G114" s="103">
        <f t="shared" si="22"/>
        <v>0</v>
      </c>
      <c r="H114" s="103">
        <f t="shared" si="22"/>
        <v>0</v>
      </c>
      <c r="I114" s="103">
        <f t="shared" si="22"/>
        <v>0</v>
      </c>
      <c r="J114" s="103">
        <f t="shared" si="22"/>
        <v>0</v>
      </c>
      <c r="K114" s="103">
        <f t="shared" si="22"/>
        <v>0</v>
      </c>
      <c r="L114" s="103">
        <f t="shared" si="22"/>
        <v>0</v>
      </c>
      <c r="M114" s="103">
        <f t="shared" si="22"/>
        <v>0</v>
      </c>
      <c r="N114" s="103">
        <f t="shared" si="22"/>
        <v>0</v>
      </c>
      <c r="O114" s="103">
        <f t="shared" si="22"/>
        <v>0</v>
      </c>
      <c r="P114" s="103">
        <f t="shared" si="22"/>
        <v>0</v>
      </c>
      <c r="Q114" s="103">
        <f t="shared" si="22"/>
        <v>0</v>
      </c>
      <c r="R114" s="103">
        <f t="shared" si="22"/>
        <v>0</v>
      </c>
      <c r="S114" s="103">
        <f t="shared" si="22"/>
        <v>0</v>
      </c>
      <c r="T114" s="103">
        <f t="shared" si="22"/>
        <v>0</v>
      </c>
      <c r="U114" s="103">
        <f t="shared" si="22"/>
        <v>0</v>
      </c>
      <c r="V114" s="103">
        <f t="shared" si="22"/>
        <v>0</v>
      </c>
      <c r="W114" s="103">
        <f t="shared" si="22"/>
        <v>0</v>
      </c>
      <c r="X114" s="103">
        <f t="shared" si="22"/>
        <v>0</v>
      </c>
      <c r="Y114" s="103">
        <f t="shared" si="22"/>
        <v>0</v>
      </c>
      <c r="Z114" s="103">
        <f t="shared" si="22"/>
        <v>0</v>
      </c>
      <c r="AA114" s="103">
        <f t="shared" si="22"/>
        <v>0</v>
      </c>
      <c r="AB114" s="103">
        <f t="shared" si="22"/>
        <v>0</v>
      </c>
      <c r="AC114" s="104">
        <f t="shared" si="22"/>
        <v>0</v>
      </c>
      <c r="AE114" s="105">
        <f t="shared" si="18"/>
        <v>0</v>
      </c>
      <c r="AG114" s="105">
        <f t="shared" si="19"/>
        <v>0</v>
      </c>
      <c r="AI114" s="105">
        <f t="shared" si="20"/>
        <v>0</v>
      </c>
    </row>
    <row r="115" spans="2:35" outlineLevel="1" x14ac:dyDescent="0.25">
      <c r="B115" s="556" t="s">
        <v>839</v>
      </c>
      <c r="C115" s="556"/>
      <c r="D115" s="139" t="str">
        <f t="shared" si="21"/>
        <v>Bond costs</v>
      </c>
      <c r="E115" s="140" t="str">
        <f t="shared" si="23"/>
        <v>£000</v>
      </c>
      <c r="F115" s="140"/>
      <c r="G115" s="103">
        <f t="shared" si="22"/>
        <v>0</v>
      </c>
      <c r="H115" s="103">
        <f t="shared" si="22"/>
        <v>0</v>
      </c>
      <c r="I115" s="103">
        <f t="shared" si="22"/>
        <v>0</v>
      </c>
      <c r="J115" s="103">
        <f t="shared" si="22"/>
        <v>0</v>
      </c>
      <c r="K115" s="103">
        <f t="shared" si="22"/>
        <v>0</v>
      </c>
      <c r="L115" s="103">
        <f t="shared" si="22"/>
        <v>0</v>
      </c>
      <c r="M115" s="103">
        <f t="shared" si="22"/>
        <v>0</v>
      </c>
      <c r="N115" s="103">
        <f t="shared" si="22"/>
        <v>0</v>
      </c>
      <c r="O115" s="103">
        <f t="shared" si="22"/>
        <v>0</v>
      </c>
      <c r="P115" s="103">
        <f t="shared" si="22"/>
        <v>0</v>
      </c>
      <c r="Q115" s="103">
        <f t="shared" si="22"/>
        <v>0</v>
      </c>
      <c r="R115" s="103">
        <f t="shared" si="22"/>
        <v>0</v>
      </c>
      <c r="S115" s="103">
        <f t="shared" si="22"/>
        <v>0</v>
      </c>
      <c r="T115" s="103">
        <f t="shared" si="22"/>
        <v>0</v>
      </c>
      <c r="U115" s="103">
        <f t="shared" si="22"/>
        <v>0</v>
      </c>
      <c r="V115" s="103">
        <f t="shared" si="22"/>
        <v>0</v>
      </c>
      <c r="W115" s="103">
        <f t="shared" si="22"/>
        <v>0</v>
      </c>
      <c r="X115" s="103">
        <f t="shared" si="22"/>
        <v>0</v>
      </c>
      <c r="Y115" s="103">
        <f t="shared" si="22"/>
        <v>0</v>
      </c>
      <c r="Z115" s="103">
        <f t="shared" si="22"/>
        <v>0</v>
      </c>
      <c r="AA115" s="103">
        <f t="shared" si="22"/>
        <v>0</v>
      </c>
      <c r="AB115" s="103">
        <f t="shared" si="22"/>
        <v>0</v>
      </c>
      <c r="AC115" s="104">
        <f t="shared" si="22"/>
        <v>0</v>
      </c>
      <c r="AE115" s="105">
        <f t="shared" si="18"/>
        <v>0</v>
      </c>
      <c r="AG115" s="105">
        <f t="shared" si="19"/>
        <v>0</v>
      </c>
      <c r="AI115" s="105">
        <f t="shared" si="20"/>
        <v>0</v>
      </c>
    </row>
    <row r="116" spans="2:35" outlineLevel="1" x14ac:dyDescent="0.25">
      <c r="B116" s="556" t="s">
        <v>839</v>
      </c>
      <c r="C116" s="556"/>
      <c r="D116" s="590" t="str">
        <f t="shared" si="21"/>
        <v>Other Finance Costs</v>
      </c>
      <c r="E116" s="140" t="str">
        <f t="shared" si="23"/>
        <v>£000</v>
      </c>
      <c r="F116" s="140"/>
      <c r="G116" s="103">
        <f t="shared" si="22"/>
        <v>0</v>
      </c>
      <c r="H116" s="103">
        <f t="shared" si="22"/>
        <v>0</v>
      </c>
      <c r="I116" s="103">
        <f t="shared" si="22"/>
        <v>0</v>
      </c>
      <c r="J116" s="103">
        <f t="shared" ref="G116:AC125" si="24">IF(J$17=1,SUMPRODUCT($G88:$AI88,$G$28:$AI$28),IF(J$18=1,SUMPRODUCT($G88:$AI88,$G$29:$AI$29),IF(J$19=1,SUMPRODUCT($G88:$AI88,$G$30:$AI$30),J88)))</f>
        <v>0</v>
      </c>
      <c r="K116" s="103">
        <f t="shared" si="24"/>
        <v>0</v>
      </c>
      <c r="L116" s="103">
        <f t="shared" si="24"/>
        <v>0</v>
      </c>
      <c r="M116" s="103">
        <f t="shared" si="24"/>
        <v>0</v>
      </c>
      <c r="N116" s="103">
        <f t="shared" si="24"/>
        <v>0</v>
      </c>
      <c r="O116" s="103">
        <f t="shared" si="24"/>
        <v>0</v>
      </c>
      <c r="P116" s="103">
        <f t="shared" si="24"/>
        <v>0</v>
      </c>
      <c r="Q116" s="103">
        <f t="shared" si="24"/>
        <v>0</v>
      </c>
      <c r="R116" s="103">
        <f t="shared" si="24"/>
        <v>0</v>
      </c>
      <c r="S116" s="103">
        <f t="shared" si="24"/>
        <v>0</v>
      </c>
      <c r="T116" s="103">
        <f t="shared" si="24"/>
        <v>0</v>
      </c>
      <c r="U116" s="103">
        <f t="shared" si="24"/>
        <v>0</v>
      </c>
      <c r="V116" s="103">
        <f t="shared" si="24"/>
        <v>0</v>
      </c>
      <c r="W116" s="103">
        <f t="shared" si="24"/>
        <v>0</v>
      </c>
      <c r="X116" s="103">
        <f t="shared" si="24"/>
        <v>0</v>
      </c>
      <c r="Y116" s="103">
        <f t="shared" si="24"/>
        <v>0</v>
      </c>
      <c r="Z116" s="103">
        <f t="shared" si="24"/>
        <v>0</v>
      </c>
      <c r="AA116" s="103">
        <f t="shared" si="24"/>
        <v>0</v>
      </c>
      <c r="AB116" s="103">
        <f t="shared" si="24"/>
        <v>0</v>
      </c>
      <c r="AC116" s="1016">
        <f t="shared" si="24"/>
        <v>0</v>
      </c>
      <c r="AE116" s="105">
        <f t="shared" si="18"/>
        <v>0</v>
      </c>
      <c r="AG116" s="105">
        <f t="shared" si="19"/>
        <v>0</v>
      </c>
      <c r="AI116" s="105">
        <f t="shared" si="20"/>
        <v>0</v>
      </c>
    </row>
    <row r="117" spans="2:35" outlineLevel="1" x14ac:dyDescent="0.25">
      <c r="B117" s="556" t="s">
        <v>839</v>
      </c>
      <c r="C117" s="556"/>
      <c r="D117" s="590" t="str">
        <f t="shared" si="21"/>
        <v>Capital Expenditure (inc intangible assets and investing activities)</v>
      </c>
      <c r="E117" s="140" t="str">
        <f t="shared" si="23"/>
        <v>£000</v>
      </c>
      <c r="F117" s="140"/>
      <c r="G117" s="103">
        <f t="shared" si="24"/>
        <v>0</v>
      </c>
      <c r="H117" s="103">
        <f t="shared" si="24"/>
        <v>0</v>
      </c>
      <c r="I117" s="103">
        <f t="shared" si="24"/>
        <v>0</v>
      </c>
      <c r="J117" s="103">
        <f t="shared" si="24"/>
        <v>0</v>
      </c>
      <c r="K117" s="103">
        <f t="shared" si="24"/>
        <v>0</v>
      </c>
      <c r="L117" s="103">
        <f t="shared" si="24"/>
        <v>0</v>
      </c>
      <c r="M117" s="103">
        <f t="shared" si="24"/>
        <v>0</v>
      </c>
      <c r="N117" s="103">
        <f t="shared" si="24"/>
        <v>0</v>
      </c>
      <c r="O117" s="103">
        <f t="shared" si="24"/>
        <v>0</v>
      </c>
      <c r="P117" s="103">
        <f t="shared" si="24"/>
        <v>0</v>
      </c>
      <c r="Q117" s="103">
        <f t="shared" si="24"/>
        <v>0</v>
      </c>
      <c r="R117" s="103">
        <f t="shared" si="24"/>
        <v>0</v>
      </c>
      <c r="S117" s="103">
        <f t="shared" si="24"/>
        <v>0</v>
      </c>
      <c r="T117" s="103">
        <f t="shared" si="24"/>
        <v>0</v>
      </c>
      <c r="U117" s="103">
        <f t="shared" si="24"/>
        <v>0</v>
      </c>
      <c r="V117" s="103">
        <f t="shared" si="24"/>
        <v>0</v>
      </c>
      <c r="W117" s="103">
        <f t="shared" si="24"/>
        <v>0</v>
      </c>
      <c r="X117" s="103">
        <f t="shared" si="24"/>
        <v>0</v>
      </c>
      <c r="Y117" s="103">
        <f t="shared" si="24"/>
        <v>0</v>
      </c>
      <c r="Z117" s="103">
        <f t="shared" si="24"/>
        <v>0</v>
      </c>
      <c r="AA117" s="103">
        <f t="shared" si="24"/>
        <v>0</v>
      </c>
      <c r="AB117" s="103">
        <f t="shared" si="24"/>
        <v>0</v>
      </c>
      <c r="AC117" s="104">
        <f t="shared" si="24"/>
        <v>0</v>
      </c>
      <c r="AE117" s="105">
        <f t="shared" si="18"/>
        <v>0</v>
      </c>
      <c r="AG117" s="105">
        <f t="shared" si="19"/>
        <v>0</v>
      </c>
      <c r="AI117" s="105">
        <f t="shared" si="20"/>
        <v>0</v>
      </c>
    </row>
    <row r="118" spans="2:35" outlineLevel="1" x14ac:dyDescent="0.25">
      <c r="B118" s="556" t="s">
        <v>839</v>
      </c>
      <c r="C118" s="556"/>
      <c r="D118" s="590" t="str">
        <f t="shared" si="21"/>
        <v>Exclude: Grants received for capital expenditure</v>
      </c>
      <c r="E118" s="140" t="str">
        <f t="shared" si="23"/>
        <v>£000</v>
      </c>
      <c r="F118" s="140"/>
      <c r="G118" s="103">
        <f t="shared" si="24"/>
        <v>0</v>
      </c>
      <c r="H118" s="103">
        <f t="shared" si="24"/>
        <v>0</v>
      </c>
      <c r="I118" s="103">
        <f t="shared" si="24"/>
        <v>0</v>
      </c>
      <c r="J118" s="103">
        <f t="shared" si="24"/>
        <v>0</v>
      </c>
      <c r="K118" s="103">
        <f t="shared" si="24"/>
        <v>0</v>
      </c>
      <c r="L118" s="103">
        <f t="shared" si="24"/>
        <v>0</v>
      </c>
      <c r="M118" s="103">
        <f t="shared" si="24"/>
        <v>0</v>
      </c>
      <c r="N118" s="103">
        <f t="shared" si="24"/>
        <v>0</v>
      </c>
      <c r="O118" s="103">
        <f t="shared" si="24"/>
        <v>0</v>
      </c>
      <c r="P118" s="103">
        <f t="shared" si="24"/>
        <v>0</v>
      </c>
      <c r="Q118" s="103">
        <f t="shared" si="24"/>
        <v>0</v>
      </c>
      <c r="R118" s="103">
        <f t="shared" si="24"/>
        <v>0</v>
      </c>
      <c r="S118" s="103">
        <f t="shared" si="24"/>
        <v>0</v>
      </c>
      <c r="T118" s="103">
        <f t="shared" si="24"/>
        <v>0</v>
      </c>
      <c r="U118" s="103">
        <f t="shared" si="24"/>
        <v>0</v>
      </c>
      <c r="V118" s="103">
        <f t="shared" si="24"/>
        <v>0</v>
      </c>
      <c r="W118" s="103">
        <f t="shared" si="24"/>
        <v>0</v>
      </c>
      <c r="X118" s="103">
        <f t="shared" si="24"/>
        <v>0</v>
      </c>
      <c r="Y118" s="103">
        <f t="shared" si="24"/>
        <v>0</v>
      </c>
      <c r="Z118" s="103">
        <f t="shared" si="24"/>
        <v>0</v>
      </c>
      <c r="AA118" s="103">
        <f t="shared" si="24"/>
        <v>0</v>
      </c>
      <c r="AB118" s="103">
        <f t="shared" si="24"/>
        <v>0</v>
      </c>
      <c r="AC118" s="104">
        <f t="shared" si="24"/>
        <v>0</v>
      </c>
      <c r="AE118" s="105">
        <f t="shared" si="18"/>
        <v>0</v>
      </c>
      <c r="AG118" s="105">
        <f t="shared" si="19"/>
        <v>0</v>
      </c>
      <c r="AI118" s="105">
        <f t="shared" si="20"/>
        <v>0</v>
      </c>
    </row>
    <row r="119" spans="2:35" outlineLevel="1" x14ac:dyDescent="0.25">
      <c r="B119" s="556" t="s">
        <v>839</v>
      </c>
      <c r="C119" s="556"/>
      <c r="D119" s="590" t="str">
        <f t="shared" si="21"/>
        <v>Cash lease payments in relation to on-balance sheet leased assets</v>
      </c>
      <c r="E119" s="140" t="str">
        <f t="shared" si="23"/>
        <v>£000</v>
      </c>
      <c r="F119" s="140"/>
      <c r="G119" s="103">
        <f t="shared" si="24"/>
        <v>0</v>
      </c>
      <c r="H119" s="103">
        <f t="shared" si="24"/>
        <v>0</v>
      </c>
      <c r="I119" s="103">
        <f t="shared" si="24"/>
        <v>0</v>
      </c>
      <c r="J119" s="103">
        <f t="shared" si="24"/>
        <v>0</v>
      </c>
      <c r="K119" s="103">
        <f t="shared" si="24"/>
        <v>0</v>
      </c>
      <c r="L119" s="103">
        <f t="shared" si="24"/>
        <v>0</v>
      </c>
      <c r="M119" s="103">
        <f t="shared" si="24"/>
        <v>0</v>
      </c>
      <c r="N119" s="103">
        <f t="shared" si="24"/>
        <v>0</v>
      </c>
      <c r="O119" s="103">
        <f t="shared" si="24"/>
        <v>0</v>
      </c>
      <c r="P119" s="103">
        <f t="shared" si="24"/>
        <v>0</v>
      </c>
      <c r="Q119" s="103">
        <f t="shared" si="24"/>
        <v>0</v>
      </c>
      <c r="R119" s="103">
        <f t="shared" si="24"/>
        <v>0</v>
      </c>
      <c r="S119" s="103">
        <f t="shared" si="24"/>
        <v>0</v>
      </c>
      <c r="T119" s="103">
        <f t="shared" si="24"/>
        <v>0</v>
      </c>
      <c r="U119" s="103">
        <f t="shared" si="24"/>
        <v>0</v>
      </c>
      <c r="V119" s="103">
        <f t="shared" si="24"/>
        <v>0</v>
      </c>
      <c r="W119" s="103">
        <f t="shared" si="24"/>
        <v>0</v>
      </c>
      <c r="X119" s="103">
        <f t="shared" si="24"/>
        <v>0</v>
      </c>
      <c r="Y119" s="103">
        <f t="shared" si="24"/>
        <v>0</v>
      </c>
      <c r="Z119" s="103">
        <f t="shared" si="24"/>
        <v>0</v>
      </c>
      <c r="AA119" s="103">
        <f t="shared" si="24"/>
        <v>0</v>
      </c>
      <c r="AB119" s="103">
        <f t="shared" si="24"/>
        <v>0</v>
      </c>
      <c r="AC119" s="104">
        <f t="shared" si="24"/>
        <v>0</v>
      </c>
      <c r="AE119" s="105">
        <f t="shared" si="18"/>
        <v>0</v>
      </c>
      <c r="AG119" s="105">
        <f t="shared" si="19"/>
        <v>0</v>
      </c>
      <c r="AI119" s="105">
        <f t="shared" si="20"/>
        <v>0</v>
      </c>
    </row>
    <row r="120" spans="2:35" outlineLevel="1" x14ac:dyDescent="0.25">
      <c r="B120" s="556" t="s">
        <v>839</v>
      </c>
      <c r="C120" s="556"/>
      <c r="D120" s="590" t="str">
        <f t="shared" si="21"/>
        <v>Exclude: Interest relating to on-balance sheet leased assets</v>
      </c>
      <c r="E120" s="140" t="str">
        <f t="shared" si="23"/>
        <v>£000</v>
      </c>
      <c r="F120" s="140"/>
      <c r="G120" s="103">
        <f t="shared" si="24"/>
        <v>0</v>
      </c>
      <c r="H120" s="103">
        <f t="shared" si="24"/>
        <v>0</v>
      </c>
      <c r="I120" s="103">
        <f t="shared" si="24"/>
        <v>0</v>
      </c>
      <c r="J120" s="103">
        <f t="shared" si="24"/>
        <v>0</v>
      </c>
      <c r="K120" s="103">
        <f t="shared" si="24"/>
        <v>0</v>
      </c>
      <c r="L120" s="103">
        <f t="shared" si="24"/>
        <v>0</v>
      </c>
      <c r="M120" s="103">
        <f t="shared" si="24"/>
        <v>0</v>
      </c>
      <c r="N120" s="103">
        <f t="shared" si="24"/>
        <v>0</v>
      </c>
      <c r="O120" s="103">
        <f t="shared" si="24"/>
        <v>0</v>
      </c>
      <c r="P120" s="103">
        <f t="shared" si="24"/>
        <v>0</v>
      </c>
      <c r="Q120" s="103">
        <f t="shared" si="24"/>
        <v>0</v>
      </c>
      <c r="R120" s="103">
        <f t="shared" si="24"/>
        <v>0</v>
      </c>
      <c r="S120" s="103">
        <f t="shared" si="24"/>
        <v>0</v>
      </c>
      <c r="T120" s="103">
        <f t="shared" si="24"/>
        <v>0</v>
      </c>
      <c r="U120" s="103">
        <f t="shared" si="24"/>
        <v>0</v>
      </c>
      <c r="V120" s="103">
        <f t="shared" si="24"/>
        <v>0</v>
      </c>
      <c r="W120" s="103">
        <f t="shared" si="24"/>
        <v>0</v>
      </c>
      <c r="X120" s="103">
        <f t="shared" si="24"/>
        <v>0</v>
      </c>
      <c r="Y120" s="103">
        <f t="shared" si="24"/>
        <v>0</v>
      </c>
      <c r="Z120" s="103">
        <f t="shared" si="24"/>
        <v>0</v>
      </c>
      <c r="AA120" s="103">
        <f t="shared" si="24"/>
        <v>0</v>
      </c>
      <c r="AB120" s="103">
        <f t="shared" si="24"/>
        <v>0</v>
      </c>
      <c r="AC120" s="104">
        <f t="shared" si="24"/>
        <v>0</v>
      </c>
      <c r="AE120" s="105">
        <f t="shared" si="18"/>
        <v>0</v>
      </c>
      <c r="AG120" s="105">
        <f t="shared" si="19"/>
        <v>0</v>
      </c>
      <c r="AI120" s="105">
        <f t="shared" si="20"/>
        <v>0</v>
      </c>
    </row>
    <row r="121" spans="2:35" outlineLevel="1" x14ac:dyDescent="0.25">
      <c r="B121" s="556" t="s">
        <v>839</v>
      </c>
      <c r="C121" s="556"/>
      <c r="D121" s="590" t="str">
        <f t="shared" si="21"/>
        <v>Exclude: Depreciation (including in relation to on-balance sheet leased assets)</v>
      </c>
      <c r="E121" s="140" t="str">
        <f t="shared" si="23"/>
        <v>£000</v>
      </c>
      <c r="F121" s="140"/>
      <c r="G121" s="103">
        <f t="shared" si="24"/>
        <v>0</v>
      </c>
      <c r="H121" s="103">
        <f t="shared" si="24"/>
        <v>0</v>
      </c>
      <c r="I121" s="103">
        <f t="shared" si="24"/>
        <v>0</v>
      </c>
      <c r="J121" s="103">
        <f t="shared" si="24"/>
        <v>0</v>
      </c>
      <c r="K121" s="103">
        <f t="shared" si="24"/>
        <v>0</v>
      </c>
      <c r="L121" s="103">
        <f t="shared" si="24"/>
        <v>0</v>
      </c>
      <c r="M121" s="103">
        <f t="shared" si="24"/>
        <v>0</v>
      </c>
      <c r="N121" s="103">
        <f t="shared" si="24"/>
        <v>0</v>
      </c>
      <c r="O121" s="103">
        <f t="shared" si="24"/>
        <v>0</v>
      </c>
      <c r="P121" s="103">
        <f t="shared" si="24"/>
        <v>0</v>
      </c>
      <c r="Q121" s="103">
        <f t="shared" si="24"/>
        <v>0</v>
      </c>
      <c r="R121" s="103">
        <f t="shared" si="24"/>
        <v>0</v>
      </c>
      <c r="S121" s="103">
        <f t="shared" si="24"/>
        <v>0</v>
      </c>
      <c r="T121" s="103">
        <f t="shared" si="24"/>
        <v>0</v>
      </c>
      <c r="U121" s="103">
        <f t="shared" si="24"/>
        <v>0</v>
      </c>
      <c r="V121" s="103">
        <f t="shared" si="24"/>
        <v>0</v>
      </c>
      <c r="W121" s="103">
        <f t="shared" si="24"/>
        <v>0</v>
      </c>
      <c r="X121" s="103">
        <f t="shared" si="24"/>
        <v>0</v>
      </c>
      <c r="Y121" s="103">
        <f t="shared" si="24"/>
        <v>0</v>
      </c>
      <c r="Z121" s="103">
        <f t="shared" si="24"/>
        <v>0</v>
      </c>
      <c r="AA121" s="103">
        <f t="shared" si="24"/>
        <v>0</v>
      </c>
      <c r="AB121" s="103">
        <f t="shared" si="24"/>
        <v>0</v>
      </c>
      <c r="AC121" s="104">
        <f t="shared" si="24"/>
        <v>0</v>
      </c>
      <c r="AE121" s="105">
        <f t="shared" si="18"/>
        <v>0</v>
      </c>
      <c r="AG121" s="105">
        <f t="shared" si="19"/>
        <v>0</v>
      </c>
      <c r="AI121" s="105">
        <f t="shared" si="20"/>
        <v>0</v>
      </c>
    </row>
    <row r="122" spans="2:35" outlineLevel="1" x14ac:dyDescent="0.25">
      <c r="B122" s="556" t="s">
        <v>839</v>
      </c>
      <c r="C122" s="556"/>
      <c r="D122" s="590" t="str">
        <f t="shared" si="21"/>
        <v>Exclude: Amortisation</v>
      </c>
      <c r="E122" s="140" t="str">
        <f t="shared" si="23"/>
        <v>£000</v>
      </c>
      <c r="F122" s="140"/>
      <c r="G122" s="103">
        <f t="shared" si="24"/>
        <v>0</v>
      </c>
      <c r="H122" s="103">
        <f t="shared" si="24"/>
        <v>0</v>
      </c>
      <c r="I122" s="103">
        <f t="shared" si="24"/>
        <v>0</v>
      </c>
      <c r="J122" s="103">
        <f t="shared" si="24"/>
        <v>0</v>
      </c>
      <c r="K122" s="103">
        <f t="shared" si="24"/>
        <v>0</v>
      </c>
      <c r="L122" s="103">
        <f t="shared" si="24"/>
        <v>0</v>
      </c>
      <c r="M122" s="103">
        <f t="shared" si="24"/>
        <v>0</v>
      </c>
      <c r="N122" s="103">
        <f t="shared" si="24"/>
        <v>0</v>
      </c>
      <c r="O122" s="103">
        <f t="shared" si="24"/>
        <v>0</v>
      </c>
      <c r="P122" s="103">
        <f t="shared" si="24"/>
        <v>0</v>
      </c>
      <c r="Q122" s="103">
        <f t="shared" si="24"/>
        <v>0</v>
      </c>
      <c r="R122" s="103">
        <f t="shared" si="24"/>
        <v>0</v>
      </c>
      <c r="S122" s="103">
        <f t="shared" si="24"/>
        <v>0</v>
      </c>
      <c r="T122" s="103">
        <f t="shared" si="24"/>
        <v>0</v>
      </c>
      <c r="U122" s="103">
        <f t="shared" si="24"/>
        <v>0</v>
      </c>
      <c r="V122" s="103">
        <f t="shared" si="24"/>
        <v>0</v>
      </c>
      <c r="W122" s="103">
        <f t="shared" si="24"/>
        <v>0</v>
      </c>
      <c r="X122" s="103">
        <f t="shared" si="24"/>
        <v>0</v>
      </c>
      <c r="Y122" s="103">
        <f t="shared" si="24"/>
        <v>0</v>
      </c>
      <c r="Z122" s="103">
        <f t="shared" si="24"/>
        <v>0</v>
      </c>
      <c r="AA122" s="103">
        <f t="shared" si="24"/>
        <v>0</v>
      </c>
      <c r="AB122" s="103">
        <f t="shared" si="24"/>
        <v>0</v>
      </c>
      <c r="AC122" s="104">
        <f t="shared" si="24"/>
        <v>0</v>
      </c>
      <c r="AE122" s="105">
        <f t="shared" si="18"/>
        <v>0</v>
      </c>
      <c r="AG122" s="105">
        <f t="shared" si="19"/>
        <v>0</v>
      </c>
      <c r="AI122" s="105">
        <f t="shared" si="20"/>
        <v>0</v>
      </c>
    </row>
    <row r="123" spans="2:35" outlineLevel="1" x14ac:dyDescent="0.25">
      <c r="B123" s="556" t="s">
        <v>839</v>
      </c>
      <c r="C123" s="556"/>
      <c r="D123" s="590" t="str">
        <f t="shared" si="21"/>
        <v>Exclude: Bad debt provisions</v>
      </c>
      <c r="E123" s="140" t="str">
        <f t="shared" si="23"/>
        <v>£000</v>
      </c>
      <c r="F123" s="140"/>
      <c r="G123" s="103">
        <f t="shared" si="24"/>
        <v>0</v>
      </c>
      <c r="H123" s="103">
        <f t="shared" si="24"/>
        <v>0</v>
      </c>
      <c r="I123" s="103">
        <f t="shared" si="24"/>
        <v>0</v>
      </c>
      <c r="J123" s="103">
        <f t="shared" si="24"/>
        <v>0</v>
      </c>
      <c r="K123" s="103">
        <f t="shared" si="24"/>
        <v>0</v>
      </c>
      <c r="L123" s="103">
        <f t="shared" si="24"/>
        <v>0</v>
      </c>
      <c r="M123" s="103">
        <f t="shared" si="24"/>
        <v>0</v>
      </c>
      <c r="N123" s="103">
        <f t="shared" si="24"/>
        <v>0</v>
      </c>
      <c r="O123" s="103">
        <f t="shared" si="24"/>
        <v>0</v>
      </c>
      <c r="P123" s="103">
        <f t="shared" si="24"/>
        <v>0</v>
      </c>
      <c r="Q123" s="103">
        <f t="shared" si="24"/>
        <v>0</v>
      </c>
      <c r="R123" s="103">
        <f t="shared" si="24"/>
        <v>0</v>
      </c>
      <c r="S123" s="103">
        <f t="shared" si="24"/>
        <v>0</v>
      </c>
      <c r="T123" s="103">
        <f t="shared" si="24"/>
        <v>0</v>
      </c>
      <c r="U123" s="103">
        <f t="shared" si="24"/>
        <v>0</v>
      </c>
      <c r="V123" s="103">
        <f t="shared" si="24"/>
        <v>0</v>
      </c>
      <c r="W123" s="103">
        <f t="shared" si="24"/>
        <v>0</v>
      </c>
      <c r="X123" s="103">
        <f t="shared" si="24"/>
        <v>0</v>
      </c>
      <c r="Y123" s="103">
        <f t="shared" si="24"/>
        <v>0</v>
      </c>
      <c r="Z123" s="103">
        <f t="shared" si="24"/>
        <v>0</v>
      </c>
      <c r="AA123" s="103">
        <f t="shared" si="24"/>
        <v>0</v>
      </c>
      <c r="AB123" s="103">
        <f t="shared" si="24"/>
        <v>0</v>
      </c>
      <c r="AC123" s="104">
        <f t="shared" si="24"/>
        <v>0</v>
      </c>
      <c r="AE123" s="105">
        <f t="shared" si="18"/>
        <v>0</v>
      </c>
      <c r="AG123" s="105">
        <f t="shared" si="19"/>
        <v>0</v>
      </c>
      <c r="AI123" s="105">
        <f t="shared" si="20"/>
        <v>0</v>
      </c>
    </row>
    <row r="124" spans="2:35" outlineLevel="1" x14ac:dyDescent="0.25">
      <c r="B124" s="556" t="s">
        <v>839</v>
      </c>
      <c r="C124" s="556"/>
      <c r="D124" s="590" t="str">
        <f t="shared" si="21"/>
        <v>Exclude: Expenditure included in Total Costs that is precluded from Actual Operating Costs</v>
      </c>
      <c r="E124" s="140" t="str">
        <f t="shared" si="23"/>
        <v>£000</v>
      </c>
      <c r="F124" s="140"/>
      <c r="G124" s="103">
        <f t="shared" si="24"/>
        <v>0</v>
      </c>
      <c r="H124" s="103">
        <f t="shared" si="24"/>
        <v>0</v>
      </c>
      <c r="I124" s="103">
        <f t="shared" si="24"/>
        <v>0</v>
      </c>
      <c r="J124" s="103">
        <f t="shared" si="24"/>
        <v>0</v>
      </c>
      <c r="K124" s="103">
        <f t="shared" si="24"/>
        <v>0</v>
      </c>
      <c r="L124" s="103">
        <f t="shared" si="24"/>
        <v>0</v>
      </c>
      <c r="M124" s="103">
        <f t="shared" si="24"/>
        <v>0</v>
      </c>
      <c r="N124" s="103">
        <f t="shared" si="24"/>
        <v>0</v>
      </c>
      <c r="O124" s="103">
        <f t="shared" si="24"/>
        <v>0</v>
      </c>
      <c r="P124" s="103">
        <f t="shared" si="24"/>
        <v>0</v>
      </c>
      <c r="Q124" s="103">
        <f t="shared" si="24"/>
        <v>0</v>
      </c>
      <c r="R124" s="103">
        <f t="shared" si="24"/>
        <v>0</v>
      </c>
      <c r="S124" s="103">
        <f t="shared" si="24"/>
        <v>0</v>
      </c>
      <c r="T124" s="103">
        <f t="shared" si="24"/>
        <v>0</v>
      </c>
      <c r="U124" s="103">
        <f t="shared" si="24"/>
        <v>0</v>
      </c>
      <c r="V124" s="103">
        <f t="shared" si="24"/>
        <v>0</v>
      </c>
      <c r="W124" s="103">
        <f t="shared" si="24"/>
        <v>0</v>
      </c>
      <c r="X124" s="103">
        <f t="shared" si="24"/>
        <v>0</v>
      </c>
      <c r="Y124" s="103">
        <f t="shared" si="24"/>
        <v>0</v>
      </c>
      <c r="Z124" s="103">
        <f t="shared" si="24"/>
        <v>0</v>
      </c>
      <c r="AA124" s="103">
        <f t="shared" si="24"/>
        <v>0</v>
      </c>
      <c r="AB124" s="103">
        <f t="shared" si="24"/>
        <v>0</v>
      </c>
      <c r="AC124" s="104">
        <f t="shared" si="24"/>
        <v>0</v>
      </c>
      <c r="AE124" s="105">
        <f t="shared" si="18"/>
        <v>0</v>
      </c>
      <c r="AG124" s="105">
        <f t="shared" si="19"/>
        <v>0</v>
      </c>
      <c r="AI124" s="105">
        <f t="shared" si="20"/>
        <v>0</v>
      </c>
    </row>
    <row r="125" spans="2:35" outlineLevel="1" x14ac:dyDescent="0.25">
      <c r="B125" s="556" t="s">
        <v>841</v>
      </c>
      <c r="C125" s="556"/>
      <c r="D125" s="590" t="str">
        <f t="shared" si="21"/>
        <v>Movement in Creditors: (Increase) / Decrease</v>
      </c>
      <c r="E125" s="140" t="str">
        <f t="shared" si="23"/>
        <v>£000</v>
      </c>
      <c r="F125" s="140"/>
      <c r="G125" s="103">
        <f>IF(G$17=1,SUMPRODUCT($G97:$AI97,$G$28:$AI$28),IF(G$18=1,SUMPRODUCT($G97:$AI97,$G$29:$AI$29),IF(G$19=1,SUMPRODUCT($G97:$AI97,$G$30:$AI$30),G97)))</f>
        <v>0</v>
      </c>
      <c r="H125" s="103">
        <f t="shared" si="24"/>
        <v>0</v>
      </c>
      <c r="I125" s="103">
        <f t="shared" si="24"/>
        <v>0</v>
      </c>
      <c r="J125" s="103">
        <f t="shared" si="24"/>
        <v>0</v>
      </c>
      <c r="K125" s="103">
        <f t="shared" si="24"/>
        <v>0</v>
      </c>
      <c r="L125" s="103">
        <f t="shared" si="24"/>
        <v>0</v>
      </c>
      <c r="M125" s="103">
        <f t="shared" si="24"/>
        <v>0</v>
      </c>
      <c r="N125" s="103">
        <f t="shared" si="24"/>
        <v>0</v>
      </c>
      <c r="O125" s="103">
        <f t="shared" si="24"/>
        <v>0</v>
      </c>
      <c r="P125" s="103">
        <f t="shared" si="24"/>
        <v>0</v>
      </c>
      <c r="Q125" s="103">
        <f t="shared" si="24"/>
        <v>0</v>
      </c>
      <c r="R125" s="103">
        <f t="shared" si="24"/>
        <v>0</v>
      </c>
      <c r="S125" s="103">
        <f t="shared" si="24"/>
        <v>0</v>
      </c>
      <c r="T125" s="103">
        <f t="shared" si="24"/>
        <v>0</v>
      </c>
      <c r="U125" s="103">
        <f t="shared" si="24"/>
        <v>0</v>
      </c>
      <c r="V125" s="103">
        <f t="shared" si="24"/>
        <v>0</v>
      </c>
      <c r="W125" s="103">
        <f t="shared" si="24"/>
        <v>0</v>
      </c>
      <c r="X125" s="103">
        <f t="shared" si="24"/>
        <v>0</v>
      </c>
      <c r="Y125" s="103">
        <f t="shared" si="24"/>
        <v>0</v>
      </c>
      <c r="Z125" s="103">
        <f t="shared" si="24"/>
        <v>0</v>
      </c>
      <c r="AA125" s="103">
        <f t="shared" si="24"/>
        <v>0</v>
      </c>
      <c r="AB125" s="103">
        <f t="shared" si="24"/>
        <v>0</v>
      </c>
      <c r="AC125" s="104">
        <f t="shared" si="24"/>
        <v>0</v>
      </c>
      <c r="AE125" s="105">
        <f t="shared" si="18"/>
        <v>0</v>
      </c>
      <c r="AG125" s="105">
        <f t="shared" si="19"/>
        <v>0</v>
      </c>
      <c r="AI125" s="105">
        <f t="shared" si="20"/>
        <v>0</v>
      </c>
    </row>
    <row r="126" spans="2:35" outlineLevel="1" x14ac:dyDescent="0.25">
      <c r="B126" s="556" t="s">
        <v>841</v>
      </c>
      <c r="C126" s="556"/>
      <c r="D126" s="590" t="str">
        <f t="shared" si="21"/>
        <v>Exclude: Movement in any creditors or other liabilities related to on-balance sheet leased assets</v>
      </c>
      <c r="E126" s="140" t="str">
        <f t="shared" si="23"/>
        <v>£000</v>
      </c>
      <c r="F126" s="140"/>
      <c r="G126" s="103">
        <f t="shared" ref="G126:AC127" si="25">IF(G$17=1,SUMPRODUCT($G98:$AI98,$G$28:$AI$28),IF(G$18=1,SUMPRODUCT($G98:$AI98,$G$29:$AI$29),IF(G$19=1,SUMPRODUCT($G98:$AI98,$G$30:$AI$30),G98)))</f>
        <v>0</v>
      </c>
      <c r="H126" s="103">
        <f t="shared" si="25"/>
        <v>0</v>
      </c>
      <c r="I126" s="103">
        <f t="shared" si="25"/>
        <v>0</v>
      </c>
      <c r="J126" s="103">
        <f t="shared" si="25"/>
        <v>0</v>
      </c>
      <c r="K126" s="103">
        <f t="shared" si="25"/>
        <v>0</v>
      </c>
      <c r="L126" s="103">
        <f t="shared" si="25"/>
        <v>0</v>
      </c>
      <c r="M126" s="103">
        <f t="shared" si="25"/>
        <v>0</v>
      </c>
      <c r="N126" s="103">
        <f t="shared" si="25"/>
        <v>0</v>
      </c>
      <c r="O126" s="103">
        <f t="shared" si="25"/>
        <v>0</v>
      </c>
      <c r="P126" s="103">
        <f t="shared" si="25"/>
        <v>0</v>
      </c>
      <c r="Q126" s="103">
        <f t="shared" si="25"/>
        <v>0</v>
      </c>
      <c r="R126" s="103">
        <f t="shared" si="25"/>
        <v>0</v>
      </c>
      <c r="S126" s="103">
        <f t="shared" si="25"/>
        <v>0</v>
      </c>
      <c r="T126" s="103">
        <f t="shared" si="25"/>
        <v>0</v>
      </c>
      <c r="U126" s="103">
        <f t="shared" si="25"/>
        <v>0</v>
      </c>
      <c r="V126" s="103">
        <f t="shared" si="25"/>
        <v>0</v>
      </c>
      <c r="W126" s="103">
        <f t="shared" si="25"/>
        <v>0</v>
      </c>
      <c r="X126" s="103">
        <f t="shared" si="25"/>
        <v>0</v>
      </c>
      <c r="Y126" s="103">
        <f t="shared" si="25"/>
        <v>0</v>
      </c>
      <c r="Z126" s="103">
        <f t="shared" si="25"/>
        <v>0</v>
      </c>
      <c r="AA126" s="103">
        <f t="shared" si="25"/>
        <v>0</v>
      </c>
      <c r="AB126" s="103">
        <f t="shared" si="25"/>
        <v>0</v>
      </c>
      <c r="AC126" s="104">
        <f t="shared" si="25"/>
        <v>0</v>
      </c>
      <c r="AE126" s="105">
        <f t="shared" si="18"/>
        <v>0</v>
      </c>
      <c r="AG126" s="105">
        <f t="shared" si="19"/>
        <v>0</v>
      </c>
      <c r="AI126" s="105">
        <f t="shared" si="20"/>
        <v>0</v>
      </c>
    </row>
    <row r="127" spans="2:35" outlineLevel="1" x14ac:dyDescent="0.25">
      <c r="B127" s="556" t="s">
        <v>841</v>
      </c>
      <c r="C127" s="556"/>
      <c r="D127" s="980" t="str">
        <f t="shared" si="21"/>
        <v>Exclude: Movement in liabilities in relation to grants received for purchase of fixed assets</v>
      </c>
      <c r="E127" s="838" t="str">
        <f t="shared" si="23"/>
        <v>£000</v>
      </c>
      <c r="F127" s="838"/>
      <c r="G127" s="940">
        <f t="shared" si="25"/>
        <v>0</v>
      </c>
      <c r="H127" s="940">
        <f t="shared" si="25"/>
        <v>0</v>
      </c>
      <c r="I127" s="940">
        <f t="shared" si="25"/>
        <v>0</v>
      </c>
      <c r="J127" s="940">
        <f t="shared" si="25"/>
        <v>0</v>
      </c>
      <c r="K127" s="940">
        <f t="shared" si="25"/>
        <v>0</v>
      </c>
      <c r="L127" s="940">
        <f t="shared" si="25"/>
        <v>0</v>
      </c>
      <c r="M127" s="940">
        <f t="shared" si="25"/>
        <v>0</v>
      </c>
      <c r="N127" s="940">
        <f t="shared" si="25"/>
        <v>0</v>
      </c>
      <c r="O127" s="940">
        <f t="shared" si="25"/>
        <v>0</v>
      </c>
      <c r="P127" s="940">
        <f t="shared" si="25"/>
        <v>0</v>
      </c>
      <c r="Q127" s="940">
        <f t="shared" si="25"/>
        <v>0</v>
      </c>
      <c r="R127" s="940">
        <f t="shared" si="25"/>
        <v>0</v>
      </c>
      <c r="S127" s="940">
        <f t="shared" si="25"/>
        <v>0</v>
      </c>
      <c r="T127" s="940">
        <f t="shared" si="25"/>
        <v>0</v>
      </c>
      <c r="U127" s="940">
        <f t="shared" si="25"/>
        <v>0</v>
      </c>
      <c r="V127" s="940">
        <f t="shared" si="25"/>
        <v>0</v>
      </c>
      <c r="W127" s="940">
        <f t="shared" si="25"/>
        <v>0</v>
      </c>
      <c r="X127" s="940">
        <f t="shared" si="25"/>
        <v>0</v>
      </c>
      <c r="Y127" s="940">
        <f t="shared" si="25"/>
        <v>0</v>
      </c>
      <c r="Z127" s="940">
        <f t="shared" si="25"/>
        <v>0</v>
      </c>
      <c r="AA127" s="940">
        <f t="shared" si="25"/>
        <v>0</v>
      </c>
      <c r="AB127" s="940">
        <f t="shared" si="25"/>
        <v>0</v>
      </c>
      <c r="AC127" s="941">
        <f t="shared" si="25"/>
        <v>0</v>
      </c>
      <c r="AE127" s="115">
        <f t="shared" si="18"/>
        <v>0</v>
      </c>
      <c r="AG127" s="115">
        <f t="shared" si="19"/>
        <v>0</v>
      </c>
      <c r="AI127" s="115">
        <f t="shared" si="20"/>
        <v>0</v>
      </c>
    </row>
    <row r="128" spans="2:35" outlineLevel="1" x14ac:dyDescent="0.25">
      <c r="AC128" s="950"/>
      <c r="AE128" s="950"/>
      <c r="AG128" s="950"/>
      <c r="AI128" s="950"/>
    </row>
    <row r="129" spans="2:35" outlineLevel="1" x14ac:dyDescent="0.25">
      <c r="D129" s="1008" t="s">
        <v>487</v>
      </c>
      <c r="E129" s="1009" t="str">
        <f>E127</f>
        <v>£000</v>
      </c>
      <c r="F129" s="1009"/>
      <c r="G129" s="1010">
        <f t="shared" ref="G129:AC129" si="26">SUM(G104:G127)</f>
        <v>0</v>
      </c>
      <c r="H129" s="1010">
        <f t="shared" si="26"/>
        <v>0</v>
      </c>
      <c r="I129" s="1010">
        <f t="shared" si="26"/>
        <v>0</v>
      </c>
      <c r="J129" s="1010">
        <f t="shared" si="26"/>
        <v>0</v>
      </c>
      <c r="K129" s="1010">
        <f t="shared" si="26"/>
        <v>0</v>
      </c>
      <c r="L129" s="1010">
        <f t="shared" si="26"/>
        <v>0</v>
      </c>
      <c r="M129" s="1010">
        <f t="shared" si="26"/>
        <v>0</v>
      </c>
      <c r="N129" s="1010">
        <f t="shared" si="26"/>
        <v>0</v>
      </c>
      <c r="O129" s="1010">
        <f t="shared" si="26"/>
        <v>0</v>
      </c>
      <c r="P129" s="1010">
        <f t="shared" si="26"/>
        <v>0</v>
      </c>
      <c r="Q129" s="1010">
        <f t="shared" si="26"/>
        <v>0</v>
      </c>
      <c r="R129" s="1010">
        <f t="shared" si="26"/>
        <v>0</v>
      </c>
      <c r="S129" s="1010">
        <f t="shared" si="26"/>
        <v>0</v>
      </c>
      <c r="T129" s="1010">
        <f t="shared" si="26"/>
        <v>0</v>
      </c>
      <c r="U129" s="1010">
        <f t="shared" si="26"/>
        <v>0</v>
      </c>
      <c r="V129" s="1010">
        <f t="shared" si="26"/>
        <v>0</v>
      </c>
      <c r="W129" s="1010">
        <f t="shared" si="26"/>
        <v>0</v>
      </c>
      <c r="X129" s="1010">
        <f t="shared" si="26"/>
        <v>0</v>
      </c>
      <c r="Y129" s="1010">
        <f t="shared" si="26"/>
        <v>0</v>
      </c>
      <c r="Z129" s="1010">
        <f t="shared" si="26"/>
        <v>0</v>
      </c>
      <c r="AA129" s="1010">
        <f t="shared" si="26"/>
        <v>0</v>
      </c>
      <c r="AB129" s="1010">
        <f t="shared" si="26"/>
        <v>0</v>
      </c>
      <c r="AC129" s="1011">
        <f t="shared" si="26"/>
        <v>0</v>
      </c>
      <c r="AE129" s="1012">
        <f>SUM(AE104:AE127)</f>
        <v>0</v>
      </c>
      <c r="AG129" s="1012">
        <f>SUM(AG104:AG127)</f>
        <v>0</v>
      </c>
      <c r="AI129" s="1012">
        <f>SUM(AI104:AI127)</f>
        <v>0</v>
      </c>
    </row>
    <row r="130" spans="2:35" x14ac:dyDescent="0.25">
      <c r="N130" s="551"/>
      <c r="O130" s="551"/>
      <c r="P130" s="551"/>
      <c r="Q130" s="551"/>
      <c r="R130" s="551"/>
      <c r="S130" s="551"/>
      <c r="T130" s="551"/>
      <c r="U130" s="551"/>
      <c r="V130" s="551"/>
    </row>
    <row r="131" spans="2:35" ht="14.4" x14ac:dyDescent="0.25">
      <c r="B131" s="1017"/>
      <c r="C131" s="1017" t="s">
        <v>837</v>
      </c>
      <c r="D131" s="1017"/>
      <c r="E131" s="1017"/>
      <c r="F131" s="1017"/>
      <c r="G131" s="1017"/>
      <c r="H131" s="1017"/>
      <c r="I131" s="1017"/>
      <c r="J131" s="1017"/>
      <c r="K131" s="1017"/>
      <c r="L131" s="1017"/>
      <c r="M131" s="1017"/>
      <c r="N131" s="1017"/>
      <c r="O131" s="1017"/>
      <c r="P131" s="1017"/>
      <c r="Q131" s="1017"/>
      <c r="R131" s="1017"/>
      <c r="S131" s="1017"/>
      <c r="T131" s="1017"/>
      <c r="U131" s="1017"/>
      <c r="V131" s="1017"/>
      <c r="W131" s="1017"/>
      <c r="X131" s="1017"/>
      <c r="Y131" s="1017"/>
      <c r="Z131" s="1017"/>
      <c r="AA131" s="1017"/>
      <c r="AB131" s="1017"/>
      <c r="AC131" s="1017"/>
      <c r="AD131" s="1017"/>
      <c r="AE131" s="1017"/>
      <c r="AF131" s="1017"/>
      <c r="AG131" s="1017"/>
      <c r="AH131" s="1017"/>
      <c r="AI131" s="1017"/>
    </row>
    <row r="132" spans="2:35" outlineLevel="1" x14ac:dyDescent="0.25">
      <c r="Q132" s="1018"/>
      <c r="R132" s="1018"/>
    </row>
    <row r="133" spans="2:35" outlineLevel="1" x14ac:dyDescent="0.25">
      <c r="D133" s="1019" t="str">
        <f>D70</f>
        <v>Modified Revenue</v>
      </c>
      <c r="E133" s="955" t="str">
        <f>E70</f>
        <v>£000</v>
      </c>
      <c r="F133" s="955"/>
      <c r="G133" s="541">
        <f>G70</f>
        <v>0</v>
      </c>
      <c r="H133" s="541">
        <f t="shared" ref="H133:AC133" si="27">H70</f>
        <v>0</v>
      </c>
      <c r="I133" s="541">
        <f t="shared" si="27"/>
        <v>0</v>
      </c>
      <c r="J133" s="541">
        <f t="shared" si="27"/>
        <v>0</v>
      </c>
      <c r="K133" s="541">
        <f t="shared" si="27"/>
        <v>0</v>
      </c>
      <c r="L133" s="541">
        <f t="shared" si="27"/>
        <v>0</v>
      </c>
      <c r="M133" s="541">
        <f t="shared" si="27"/>
        <v>0</v>
      </c>
      <c r="N133" s="541">
        <f t="shared" si="27"/>
        <v>0</v>
      </c>
      <c r="O133" s="541">
        <f t="shared" si="27"/>
        <v>0</v>
      </c>
      <c r="P133" s="541">
        <f t="shared" si="27"/>
        <v>0</v>
      </c>
      <c r="Q133" s="541">
        <f t="shared" si="27"/>
        <v>0</v>
      </c>
      <c r="R133" s="541">
        <f t="shared" si="27"/>
        <v>0</v>
      </c>
      <c r="S133" s="541">
        <f t="shared" si="27"/>
        <v>0</v>
      </c>
      <c r="T133" s="541">
        <f t="shared" si="27"/>
        <v>0</v>
      </c>
      <c r="U133" s="541">
        <f t="shared" si="27"/>
        <v>0</v>
      </c>
      <c r="V133" s="541">
        <f t="shared" si="27"/>
        <v>0</v>
      </c>
      <c r="W133" s="541">
        <f t="shared" si="27"/>
        <v>0</v>
      </c>
      <c r="X133" s="541">
        <f t="shared" si="27"/>
        <v>0</v>
      </c>
      <c r="Y133" s="541">
        <f t="shared" si="27"/>
        <v>0</v>
      </c>
      <c r="Z133" s="541">
        <f t="shared" si="27"/>
        <v>0</v>
      </c>
      <c r="AA133" s="541">
        <f t="shared" si="27"/>
        <v>0</v>
      </c>
      <c r="AB133" s="541">
        <f t="shared" si="27"/>
        <v>0</v>
      </c>
      <c r="AC133" s="541">
        <f t="shared" si="27"/>
        <v>0</v>
      </c>
      <c r="AE133" s="541">
        <f>AE70</f>
        <v>0</v>
      </c>
      <c r="AG133" s="541">
        <f>AG70</f>
        <v>0</v>
      </c>
      <c r="AI133" s="541">
        <f>AI70</f>
        <v>0</v>
      </c>
    </row>
    <row r="134" spans="2:35" outlineLevel="1" x14ac:dyDescent="0.25">
      <c r="D134" s="852" t="str">
        <f>D129</f>
        <v>Actual Operating Costs</v>
      </c>
      <c r="E134" s="838" t="str">
        <f>E129</f>
        <v>£000</v>
      </c>
      <c r="F134" s="838"/>
      <c r="G134" s="940">
        <f>G129</f>
        <v>0</v>
      </c>
      <c r="H134" s="940">
        <f t="shared" ref="H134:AC134" si="28">H129</f>
        <v>0</v>
      </c>
      <c r="I134" s="940">
        <f t="shared" si="28"/>
        <v>0</v>
      </c>
      <c r="J134" s="940">
        <f t="shared" si="28"/>
        <v>0</v>
      </c>
      <c r="K134" s="940">
        <f t="shared" si="28"/>
        <v>0</v>
      </c>
      <c r="L134" s="940">
        <f t="shared" si="28"/>
        <v>0</v>
      </c>
      <c r="M134" s="940">
        <f t="shared" si="28"/>
        <v>0</v>
      </c>
      <c r="N134" s="940">
        <f t="shared" si="28"/>
        <v>0</v>
      </c>
      <c r="O134" s="940">
        <f t="shared" si="28"/>
        <v>0</v>
      </c>
      <c r="P134" s="940">
        <f t="shared" si="28"/>
        <v>0</v>
      </c>
      <c r="Q134" s="940">
        <f t="shared" si="28"/>
        <v>0</v>
      </c>
      <c r="R134" s="940">
        <f t="shared" si="28"/>
        <v>0</v>
      </c>
      <c r="S134" s="940">
        <f t="shared" si="28"/>
        <v>0</v>
      </c>
      <c r="T134" s="940">
        <f t="shared" si="28"/>
        <v>0</v>
      </c>
      <c r="U134" s="940">
        <f t="shared" si="28"/>
        <v>0</v>
      </c>
      <c r="V134" s="940">
        <f t="shared" si="28"/>
        <v>0</v>
      </c>
      <c r="W134" s="940">
        <f t="shared" si="28"/>
        <v>0</v>
      </c>
      <c r="X134" s="940">
        <f t="shared" si="28"/>
        <v>0</v>
      </c>
      <c r="Y134" s="940">
        <f t="shared" si="28"/>
        <v>0</v>
      </c>
      <c r="Z134" s="940">
        <f t="shared" si="28"/>
        <v>0</v>
      </c>
      <c r="AA134" s="940">
        <f t="shared" si="28"/>
        <v>0</v>
      </c>
      <c r="AB134" s="940">
        <f t="shared" si="28"/>
        <v>0</v>
      </c>
      <c r="AC134" s="940">
        <f t="shared" si="28"/>
        <v>0</v>
      </c>
      <c r="AE134" s="940">
        <f>AE129</f>
        <v>0</v>
      </c>
      <c r="AG134" s="940">
        <f>AG129</f>
        <v>0</v>
      </c>
      <c r="AI134" s="940">
        <f>AI129</f>
        <v>0</v>
      </c>
    </row>
    <row r="135" spans="2:35" outlineLevel="1" x14ac:dyDescent="0.25"/>
    <row r="136" spans="2:35" ht="13.8" outlineLevel="1" thickBot="1" x14ac:dyDescent="0.3">
      <c r="D136" s="1020" t="str">
        <f>C131</f>
        <v>FA Schedule 12 Financial Ratio</v>
      </c>
      <c r="E136" s="1021">
        <v>1.05</v>
      </c>
      <c r="F136" s="1022">
        <v>1.07</v>
      </c>
      <c r="G136" s="1023">
        <f t="shared" ref="G136:AC136" si="29">IF(G134=0,0,G133/G134)</f>
        <v>0</v>
      </c>
      <c r="H136" s="1023">
        <f t="shared" si="29"/>
        <v>0</v>
      </c>
      <c r="I136" s="1023">
        <f t="shared" si="29"/>
        <v>0</v>
      </c>
      <c r="J136" s="1023">
        <f t="shared" si="29"/>
        <v>0</v>
      </c>
      <c r="K136" s="1023">
        <f t="shared" si="29"/>
        <v>0</v>
      </c>
      <c r="L136" s="1023">
        <f t="shared" si="29"/>
        <v>0</v>
      </c>
      <c r="M136" s="1023">
        <f t="shared" si="29"/>
        <v>0</v>
      </c>
      <c r="N136" s="1023">
        <f t="shared" si="29"/>
        <v>0</v>
      </c>
      <c r="O136" s="1023">
        <f t="shared" si="29"/>
        <v>0</v>
      </c>
      <c r="P136" s="1023">
        <f t="shared" si="29"/>
        <v>0</v>
      </c>
      <c r="Q136" s="1023">
        <f t="shared" si="29"/>
        <v>0</v>
      </c>
      <c r="R136" s="1023">
        <f t="shared" si="29"/>
        <v>0</v>
      </c>
      <c r="S136" s="1023">
        <f t="shared" si="29"/>
        <v>0</v>
      </c>
      <c r="T136" s="1023">
        <f t="shared" si="29"/>
        <v>0</v>
      </c>
      <c r="U136" s="1023">
        <f t="shared" si="29"/>
        <v>0</v>
      </c>
      <c r="V136" s="1023">
        <f t="shared" si="29"/>
        <v>0</v>
      </c>
      <c r="W136" s="1023">
        <f t="shared" si="29"/>
        <v>0</v>
      </c>
      <c r="X136" s="1023">
        <f t="shared" si="29"/>
        <v>0</v>
      </c>
      <c r="Y136" s="1023">
        <f t="shared" si="29"/>
        <v>0</v>
      </c>
      <c r="Z136" s="1023">
        <f t="shared" si="29"/>
        <v>0</v>
      </c>
      <c r="AA136" s="1023">
        <f t="shared" si="29"/>
        <v>0</v>
      </c>
      <c r="AB136" s="1023">
        <f t="shared" si="29"/>
        <v>0</v>
      </c>
      <c r="AC136" s="1023">
        <f t="shared" si="29"/>
        <v>0</v>
      </c>
      <c r="AE136" s="1024">
        <f>IF(AE134=0,0,AE133/AE134)</f>
        <v>0</v>
      </c>
      <c r="AG136" s="1023">
        <f>IF(AG134=0,0,AG133/AG134)</f>
        <v>0</v>
      </c>
      <c r="AI136" s="1023">
        <f>IF(AI134=0,0,AI133/AI134)</f>
        <v>0</v>
      </c>
    </row>
    <row r="137" spans="2:35" ht="13.8" outlineLevel="1" thickTop="1" x14ac:dyDescent="0.25">
      <c r="D137" s="1025" t="s">
        <v>723</v>
      </c>
      <c r="G137" s="1026" t="str">
        <f t="shared" ref="G137:AC137" si="30">IF(OR(G133=0,G134=0),"N/A",IF(ROUND(G136,3)&gt;=$F$136,"OK",IF(AND(ROUND(G136,3)&gt;=$E$136,ROUND(G136,3)&lt;$F$136),"LOCKUP","BREACH")))</f>
        <v>N/A</v>
      </c>
      <c r="H137" s="1026" t="str">
        <f t="shared" si="30"/>
        <v>N/A</v>
      </c>
      <c r="I137" s="1026" t="str">
        <f t="shared" si="30"/>
        <v>N/A</v>
      </c>
      <c r="J137" s="1026" t="str">
        <f t="shared" si="30"/>
        <v>N/A</v>
      </c>
      <c r="K137" s="1026" t="str">
        <f t="shared" si="30"/>
        <v>N/A</v>
      </c>
      <c r="L137" s="1026" t="str">
        <f t="shared" si="30"/>
        <v>N/A</v>
      </c>
      <c r="M137" s="1026" t="str">
        <f t="shared" si="30"/>
        <v>N/A</v>
      </c>
      <c r="N137" s="1026" t="str">
        <f t="shared" si="30"/>
        <v>N/A</v>
      </c>
      <c r="O137" s="1026" t="str">
        <f t="shared" si="30"/>
        <v>N/A</v>
      </c>
      <c r="P137" s="1026" t="str">
        <f t="shared" si="30"/>
        <v>N/A</v>
      </c>
      <c r="Q137" s="1026" t="str">
        <f t="shared" si="30"/>
        <v>N/A</v>
      </c>
      <c r="R137" s="1026" t="str">
        <f t="shared" si="30"/>
        <v>N/A</v>
      </c>
      <c r="S137" s="1026" t="str">
        <f t="shared" si="30"/>
        <v>N/A</v>
      </c>
      <c r="T137" s="1026" t="str">
        <f t="shared" si="30"/>
        <v>N/A</v>
      </c>
      <c r="U137" s="1026" t="str">
        <f t="shared" si="30"/>
        <v>N/A</v>
      </c>
      <c r="V137" s="1026" t="str">
        <f t="shared" si="30"/>
        <v>N/A</v>
      </c>
      <c r="W137" s="1026" t="str">
        <f t="shared" si="30"/>
        <v>N/A</v>
      </c>
      <c r="X137" s="1026" t="str">
        <f t="shared" si="30"/>
        <v>N/A</v>
      </c>
      <c r="Y137" s="1026" t="str">
        <f t="shared" si="30"/>
        <v>N/A</v>
      </c>
      <c r="Z137" s="1026" t="str">
        <f t="shared" si="30"/>
        <v>N/A</v>
      </c>
      <c r="AA137" s="1026" t="str">
        <f t="shared" si="30"/>
        <v>N/A</v>
      </c>
      <c r="AB137" s="1026" t="str">
        <f t="shared" si="30"/>
        <v>N/A</v>
      </c>
      <c r="AC137" s="1026" t="str">
        <f t="shared" si="30"/>
        <v>N/A</v>
      </c>
      <c r="AE137" s="1026" t="str">
        <f>IF(OR(AE133=0,AE134=0),"N/A",IF(ROUND(AE136,3)&gt;=$F$136,"OK",IF(AND(ROUND(AE136,3)&gt;=$E$136,ROUND(AE136,3)&lt;$F$136),"LOCKUP","BREACH")))</f>
        <v>N/A</v>
      </c>
      <c r="AG137" s="1026" t="str">
        <f>IF(OR(AG133=0,AG134=0),"N/A",IF(ROUND(AG136,3)&gt;=$F$136,"OK",IF(AND(ROUND(AG136,3)&gt;=$E$136,ROUND(AG136,3)&lt;$F$136),"LOCKUP","BREACH")))</f>
        <v>N/A</v>
      </c>
      <c r="AI137" s="1026" t="str">
        <f>IF(OR(AI133=0,AI134=0),"N/A",IF(ROUND(AI136,3)&gt;=$F$136,"OK",IF(AND(ROUND(AI136,3)&gt;=$E$136,ROUND(AI136,3)&lt;$F$136),"LOCKUP","BREACH")))</f>
        <v>N/A</v>
      </c>
    </row>
    <row r="138" spans="2:35" outlineLevel="1" x14ac:dyDescent="0.25">
      <c r="D138" s="954" t="str">
        <f>"NB: In line with Franchise Agreement the ratio calculated in row "&amp;ROW(D136)&amp;" must be 1.070 or above before rounding in the bid model submitted."</f>
        <v>NB: In line with Franchise Agreement the ratio calculated in row 136 must be 1.070 or above before rounding in the bid model submitted.</v>
      </c>
    </row>
    <row r="140" spans="2:35" ht="14.4" x14ac:dyDescent="0.25">
      <c r="B140" s="1017"/>
      <c r="C140" s="1017" t="s">
        <v>829</v>
      </c>
      <c r="D140" s="1017"/>
      <c r="E140" s="1017"/>
      <c r="F140" s="1017"/>
      <c r="G140" s="1017"/>
      <c r="H140" s="1017"/>
      <c r="I140" s="1017"/>
      <c r="J140" s="1017"/>
      <c r="K140" s="1017"/>
      <c r="L140" s="1027"/>
      <c r="M140" s="1017"/>
      <c r="N140" s="1017"/>
      <c r="O140" s="1017"/>
      <c r="P140" s="1017"/>
      <c r="Q140" s="1017"/>
      <c r="R140" s="1017"/>
      <c r="S140" s="1017"/>
      <c r="T140" s="1017"/>
      <c r="U140" s="1017"/>
      <c r="V140" s="1017"/>
      <c r="W140" s="1017"/>
      <c r="X140" s="1017"/>
      <c r="Y140" s="1017"/>
      <c r="Z140" s="1017"/>
      <c r="AA140" s="1017"/>
      <c r="AB140" s="1017"/>
      <c r="AC140" s="1017"/>
      <c r="AE140" s="1017"/>
      <c r="AG140" s="1017"/>
      <c r="AI140" s="1017"/>
    </row>
    <row r="141" spans="2:35" outlineLevel="1" x14ac:dyDescent="0.25">
      <c r="G141" s="1028"/>
      <c r="H141" s="1028"/>
      <c r="I141" s="1028"/>
      <c r="J141" s="1028"/>
      <c r="K141" s="1028"/>
    </row>
    <row r="142" spans="2:35" outlineLevel="1" x14ac:dyDescent="0.25">
      <c r="D142" s="72" t="s">
        <v>832</v>
      </c>
    </row>
    <row r="143" spans="2:35" ht="219" customHeight="1" outlineLevel="1" x14ac:dyDescent="0.25">
      <c r="D143" s="77" t="s">
        <v>846</v>
      </c>
    </row>
    <row r="144" spans="2:35" outlineLevel="1" x14ac:dyDescent="0.25"/>
    <row r="145" spans="1:35" outlineLevel="1" x14ac:dyDescent="0.25">
      <c r="D145" s="1029" t="s">
        <v>76</v>
      </c>
      <c r="E145" s="1030"/>
      <c r="F145" s="1030"/>
      <c r="G145" s="1031"/>
      <c r="H145" s="1031"/>
      <c r="I145" s="1031"/>
      <c r="J145" s="1031"/>
      <c r="K145" s="1031"/>
      <c r="L145" s="1032">
        <v>1</v>
      </c>
      <c r="M145" s="1030">
        <v>0</v>
      </c>
      <c r="N145" s="1030">
        <v>0</v>
      </c>
      <c r="O145" s="1030">
        <v>0</v>
      </c>
      <c r="P145" s="1030">
        <v>0</v>
      </c>
      <c r="Q145" s="1030">
        <v>0</v>
      </c>
      <c r="R145" s="1030">
        <v>0</v>
      </c>
      <c r="S145" s="1030">
        <v>0</v>
      </c>
      <c r="T145" s="1030">
        <v>0</v>
      </c>
      <c r="U145" s="1030">
        <v>0</v>
      </c>
      <c r="V145" s="1030">
        <v>0</v>
      </c>
      <c r="W145" s="1030">
        <v>0</v>
      </c>
      <c r="X145" s="1030">
        <v>0</v>
      </c>
      <c r="Y145" s="1030">
        <v>0</v>
      </c>
      <c r="Z145" s="1030">
        <v>0</v>
      </c>
      <c r="AA145" s="1030">
        <v>0</v>
      </c>
      <c r="AB145" s="1030">
        <v>0</v>
      </c>
      <c r="AC145" s="1033">
        <v>0</v>
      </c>
    </row>
    <row r="146" spans="1:35" outlineLevel="1" x14ac:dyDescent="0.25">
      <c r="D146" s="1034" t="s">
        <v>847</v>
      </c>
      <c r="E146" s="1035"/>
      <c r="F146" s="1035"/>
      <c r="G146" s="1036"/>
      <c r="H146" s="1036"/>
      <c r="I146" s="1036"/>
      <c r="J146" s="1036"/>
      <c r="K146" s="1036"/>
      <c r="L146" s="1037">
        <v>0</v>
      </c>
      <c r="M146" s="1035">
        <v>0</v>
      </c>
      <c r="N146" s="1035">
        <v>0</v>
      </c>
      <c r="O146" s="1035">
        <v>0</v>
      </c>
      <c r="P146" s="1035">
        <v>0</v>
      </c>
      <c r="Q146" s="1035">
        <v>0</v>
      </c>
      <c r="R146" s="1035">
        <v>0</v>
      </c>
      <c r="S146" s="1035">
        <v>0</v>
      </c>
      <c r="T146" s="1035">
        <v>0</v>
      </c>
      <c r="U146" s="1037">
        <v>0</v>
      </c>
      <c r="V146" s="1035">
        <v>0</v>
      </c>
      <c r="W146" s="1035">
        <v>0</v>
      </c>
      <c r="X146" s="1035">
        <v>0</v>
      </c>
      <c r="Y146" s="1035">
        <v>0</v>
      </c>
      <c r="Z146" s="1035">
        <v>0</v>
      </c>
      <c r="AA146" s="1035">
        <v>0</v>
      </c>
      <c r="AB146" s="1035">
        <v>0</v>
      </c>
      <c r="AC146" s="1038">
        <v>0</v>
      </c>
    </row>
    <row r="147" spans="1:35" outlineLevel="1" x14ac:dyDescent="0.25">
      <c r="D147" s="1034" t="s">
        <v>848</v>
      </c>
      <c r="E147" s="1035"/>
      <c r="F147" s="1035"/>
      <c r="G147" s="1036"/>
      <c r="H147" s="1036"/>
      <c r="I147" s="1036"/>
      <c r="J147" s="1036"/>
      <c r="K147" s="1036"/>
      <c r="L147" s="1037">
        <v>0</v>
      </c>
      <c r="M147" s="1035">
        <v>0</v>
      </c>
      <c r="N147" s="1035">
        <v>0</v>
      </c>
      <c r="O147" s="1035">
        <v>0</v>
      </c>
      <c r="P147" s="1035">
        <v>0</v>
      </c>
      <c r="Q147" s="1035">
        <v>0</v>
      </c>
      <c r="R147" s="1035">
        <v>0</v>
      </c>
      <c r="S147" s="1035">
        <v>0</v>
      </c>
      <c r="T147" s="1035">
        <v>0</v>
      </c>
      <c r="U147" s="1037">
        <v>0</v>
      </c>
      <c r="V147" s="1035">
        <v>1</v>
      </c>
      <c r="W147" s="1035">
        <v>0</v>
      </c>
      <c r="X147" s="1035">
        <v>0</v>
      </c>
      <c r="Y147" s="1035">
        <v>0</v>
      </c>
      <c r="Z147" s="1035">
        <v>0</v>
      </c>
      <c r="AA147" s="1035">
        <v>0</v>
      </c>
      <c r="AB147" s="1035">
        <v>0</v>
      </c>
      <c r="AC147" s="1038">
        <v>0</v>
      </c>
    </row>
    <row r="148" spans="1:35" outlineLevel="1" x14ac:dyDescent="0.25">
      <c r="D148" s="1034" t="s">
        <v>471</v>
      </c>
      <c r="E148" s="1035"/>
      <c r="F148" s="1035"/>
      <c r="G148" s="1036"/>
      <c r="H148" s="1036"/>
      <c r="I148" s="1036"/>
      <c r="J148" s="1036"/>
      <c r="K148" s="1036"/>
      <c r="L148" s="1037"/>
      <c r="M148" s="1035"/>
      <c r="N148" s="1035"/>
      <c r="O148" s="1035"/>
      <c r="P148" s="1035"/>
      <c r="Q148" s="1035"/>
      <c r="R148" s="1035"/>
      <c r="S148" s="1035"/>
      <c r="T148" s="1035"/>
      <c r="U148" s="1035"/>
      <c r="V148" s="1037"/>
      <c r="W148" s="1035"/>
      <c r="X148" s="1035"/>
      <c r="Y148" s="1035"/>
      <c r="Z148" s="1035"/>
      <c r="AA148" s="1035"/>
      <c r="AB148" s="1035"/>
      <c r="AC148" s="1038"/>
    </row>
    <row r="149" spans="1:35" customFormat="1" outlineLevel="1" x14ac:dyDescent="0.25">
      <c r="D149" s="1039" t="s">
        <v>849</v>
      </c>
      <c r="AC149" s="1040"/>
      <c r="AE149" s="2"/>
      <c r="AF149" s="2"/>
      <c r="AG149" s="2"/>
      <c r="AH149" s="2"/>
      <c r="AI149" s="2"/>
    </row>
    <row r="150" spans="1:35" s="72" customFormat="1" outlineLevel="1" x14ac:dyDescent="0.25">
      <c r="D150" s="1039" t="s">
        <v>850</v>
      </c>
      <c r="G150" s="1041"/>
      <c r="H150" s="1041"/>
      <c r="I150" s="1041"/>
      <c r="J150" s="1041"/>
      <c r="K150" s="1041"/>
      <c r="L150" s="1041">
        <f>IF(L145=1,Franchise_Start,Timeline!L32)</f>
        <v>43695</v>
      </c>
      <c r="M150" s="1041">
        <f>IF(M145=1,Franchise_Start,Timeline!M32)</f>
        <v>43922</v>
      </c>
      <c r="N150" s="1041">
        <f>IF(N145=1,Franchise_Start,Timeline!N32)</f>
        <v>44287</v>
      </c>
      <c r="O150" s="1041">
        <f>IF(O145=1,Franchise_Start,Timeline!O32)</f>
        <v>44652</v>
      </c>
      <c r="P150" s="1041">
        <f>IF(P145=1,Franchise_Start,Timeline!P32)</f>
        <v>45017</v>
      </c>
      <c r="Q150" s="1041">
        <f>IF(Q145=1,Franchise_Start,Timeline!Q32)</f>
        <v>45383</v>
      </c>
      <c r="R150" s="1041">
        <f>IF(R145=1,Franchise_Start,Timeline!R32)</f>
        <v>45748</v>
      </c>
      <c r="S150" s="1041">
        <f>IF(S145=1,Franchise_Start,Timeline!S32)</f>
        <v>46113</v>
      </c>
      <c r="T150" s="1041">
        <f>IF(T145=1,Franchise_Start,Timeline!T32)</f>
        <v>46478</v>
      </c>
      <c r="U150" s="1041">
        <f>IF(U145=1,Franchise_Start,Timeline!U32)</f>
        <v>46844</v>
      </c>
      <c r="V150" s="1041">
        <f>IF(V145=1,Franchise_Start,Timeline!V32)</f>
        <v>47209</v>
      </c>
      <c r="W150" s="1041">
        <f>IF(W145=1,Franchise_Start,Timeline!W32)</f>
        <v>47574</v>
      </c>
      <c r="X150" s="1041">
        <f>IF(X145=1,Franchise_Start,Timeline!X32)</f>
        <v>47939</v>
      </c>
      <c r="Y150" s="1041">
        <f>IF(Y145=1,Franchise_Start,Timeline!Y32)</f>
        <v>48305</v>
      </c>
      <c r="Z150" s="1041">
        <f>IF(Z145=1,Franchise_Start,Timeline!Z32)</f>
        <v>48670</v>
      </c>
      <c r="AA150" s="1041">
        <f>IF(AA145=1,Franchise_Start,Timeline!AA32)</f>
        <v>49035</v>
      </c>
      <c r="AB150" s="1041">
        <f>IF(AB145=1,Franchise_Start,Timeline!AB32)</f>
        <v>49400</v>
      </c>
      <c r="AC150" s="1042">
        <f>IF(AC145=1,Franchise_Start,Timeline!AC32)</f>
        <v>49766</v>
      </c>
      <c r="AD150" s="1041"/>
      <c r="AE150" s="2"/>
      <c r="AF150" s="2"/>
      <c r="AG150" s="2"/>
      <c r="AH150" s="2"/>
      <c r="AI150" s="2"/>
    </row>
    <row r="151" spans="1:35" s="72" customFormat="1" outlineLevel="1" x14ac:dyDescent="0.25">
      <c r="D151" s="1043" t="s">
        <v>851</v>
      </c>
      <c r="E151" s="1044"/>
      <c r="F151" s="1044"/>
      <c r="G151" s="1045"/>
      <c r="H151" s="1045"/>
      <c r="I151" s="1045"/>
      <c r="J151" s="1045"/>
      <c r="K151" s="1045"/>
      <c r="L151" s="1045">
        <f>IF(L146=1,Franchise_End_1,IF(L147=1,Franchise_End_2,Timeline!L31))</f>
        <v>43921</v>
      </c>
      <c r="M151" s="1045">
        <f>IF(M146=1,Franchise_End_1,IF(M147=1,Franchise_End_2,Timeline!M31))</f>
        <v>44286</v>
      </c>
      <c r="N151" s="1045">
        <f>IF(N146=1,Franchise_End_1,IF(N147=1,Franchise_End_2,Timeline!N31))</f>
        <v>44651</v>
      </c>
      <c r="O151" s="1045">
        <f>IF(O146=1,Franchise_End_1,IF(O147=1,Franchise_End_2,Timeline!O31))</f>
        <v>45016</v>
      </c>
      <c r="P151" s="1045">
        <f>IF(P146=1,Franchise_End_1,IF(P147=1,Franchise_End_2,Timeline!P31))</f>
        <v>45382</v>
      </c>
      <c r="Q151" s="1045">
        <f>IF(Q146=1,Franchise_End_1,IF(Q147=1,Franchise_End_2,Timeline!Q31))</f>
        <v>45747</v>
      </c>
      <c r="R151" s="1045">
        <f>IF(R146=1,Franchise_End_1,IF(R147=1,Franchise_End_2,Timeline!R31))</f>
        <v>46112</v>
      </c>
      <c r="S151" s="1045">
        <f>IF(S146=1,Franchise_End_1,IF(S147=1,Franchise_End_2,Timeline!S31))</f>
        <v>46477</v>
      </c>
      <c r="T151" s="1045">
        <f>IF(T146=1,Franchise_End_1,IF(T147=1,Franchise_End_2,Timeline!T31))</f>
        <v>46843</v>
      </c>
      <c r="U151" s="1045">
        <f>IF(U146=1,Franchise_End_1,IF(U147=1,Franchise_End_2,Timeline!U31))</f>
        <v>47208</v>
      </c>
      <c r="V151" s="1045">
        <f>IF(V146=1,Franchise_End_1,IF(V147=1,Franchise_End_2,Timeline!V31))</f>
        <v>47348</v>
      </c>
      <c r="W151" s="1045">
        <f>IF(W146=1,Franchise_End_1,IF(W147=1,Franchise_End_2,Timeline!W31))</f>
        <v>47938</v>
      </c>
      <c r="X151" s="1045">
        <f>IF(X146=1,Franchise_End_1,IF(X147=1,Franchise_End_2,Timeline!X31))</f>
        <v>48304</v>
      </c>
      <c r="Y151" s="1045">
        <f>IF(Y146=1,Franchise_End_1,IF(Y147=1,Franchise_End_2,Timeline!Y31))</f>
        <v>48669</v>
      </c>
      <c r="Z151" s="1045">
        <f>IF(Z146=1,Franchise_End_1,IF(Z147=1,Franchise_End_2,Timeline!Z31))</f>
        <v>49034</v>
      </c>
      <c r="AA151" s="1045">
        <f>IF(AA146=1,Franchise_End_1,IF(AA147=1,Franchise_End_2,Timeline!AA31))</f>
        <v>49399</v>
      </c>
      <c r="AB151" s="1045">
        <f>IF(AB146=1,Franchise_End_1,IF(AB147=1,Franchise_End_2,Timeline!AB31))</f>
        <v>49765</v>
      </c>
      <c r="AC151" s="1046">
        <f>IF(AC146=1,Franchise_End_1,IF(AC147=1,Franchise_End_2,Timeline!AC31))</f>
        <v>50130</v>
      </c>
      <c r="AD151" s="1041"/>
      <c r="AE151" s="2"/>
      <c r="AF151" s="2"/>
      <c r="AG151" s="2"/>
      <c r="AH151" s="2"/>
      <c r="AI151" s="2"/>
    </row>
    <row r="152" spans="1:35" outlineLevel="1" x14ac:dyDescent="0.25">
      <c r="L152" s="1041"/>
      <c r="M152" s="1041"/>
      <c r="N152" s="1041"/>
      <c r="O152" s="1041"/>
      <c r="P152" s="1041"/>
      <c r="Q152" s="1041"/>
      <c r="R152" s="1041"/>
      <c r="S152" s="1041"/>
      <c r="T152" s="1041"/>
      <c r="U152" s="1041"/>
      <c r="V152" s="1041"/>
      <c r="W152" s="1041"/>
      <c r="X152" s="1041"/>
      <c r="Y152" s="1041"/>
      <c r="Z152" s="1041"/>
      <c r="AA152" s="1041"/>
      <c r="AB152" s="1041"/>
      <c r="AC152" s="1041"/>
      <c r="AD152" s="1041"/>
    </row>
    <row r="153" spans="1:35" outlineLevel="1" x14ac:dyDescent="0.25">
      <c r="D153" s="1047" t="s">
        <v>852</v>
      </c>
      <c r="E153" s="540" t="s">
        <v>556</v>
      </c>
      <c r="F153" s="955"/>
      <c r="G153" s="956"/>
      <c r="H153" s="956"/>
      <c r="I153" s="956"/>
      <c r="J153" s="956"/>
      <c r="K153" s="956"/>
      <c r="L153" s="956">
        <f t="shared" ref="L153:AC153" si="31">IF(L145=1,$AE$133,IF(L146=1,$AG$133,IF(L147=1,$AI$133,L133)))</f>
        <v>0</v>
      </c>
      <c r="M153" s="956">
        <f t="shared" si="31"/>
        <v>0</v>
      </c>
      <c r="N153" s="956">
        <f t="shared" si="31"/>
        <v>0</v>
      </c>
      <c r="O153" s="956">
        <f t="shared" si="31"/>
        <v>0</v>
      </c>
      <c r="P153" s="956">
        <f t="shared" si="31"/>
        <v>0</v>
      </c>
      <c r="Q153" s="956">
        <f t="shared" si="31"/>
        <v>0</v>
      </c>
      <c r="R153" s="956">
        <f t="shared" si="31"/>
        <v>0</v>
      </c>
      <c r="S153" s="956">
        <f t="shared" si="31"/>
        <v>0</v>
      </c>
      <c r="T153" s="956">
        <f t="shared" si="31"/>
        <v>0</v>
      </c>
      <c r="U153" s="956">
        <f t="shared" si="31"/>
        <v>0</v>
      </c>
      <c r="V153" s="956">
        <f t="shared" si="31"/>
        <v>0</v>
      </c>
      <c r="W153" s="956">
        <f t="shared" si="31"/>
        <v>0</v>
      </c>
      <c r="X153" s="956">
        <f t="shared" si="31"/>
        <v>0</v>
      </c>
      <c r="Y153" s="956">
        <f t="shared" si="31"/>
        <v>0</v>
      </c>
      <c r="Z153" s="956">
        <f t="shared" si="31"/>
        <v>0</v>
      </c>
      <c r="AA153" s="956">
        <f t="shared" si="31"/>
        <v>0</v>
      </c>
      <c r="AB153" s="956">
        <f t="shared" si="31"/>
        <v>0</v>
      </c>
      <c r="AC153" s="1048">
        <f t="shared" si="31"/>
        <v>0</v>
      </c>
      <c r="AD153" s="72"/>
    </row>
    <row r="154" spans="1:35" outlineLevel="1" x14ac:dyDescent="0.25">
      <c r="D154" s="836" t="s">
        <v>853</v>
      </c>
      <c r="E154" s="886" t="s">
        <v>556</v>
      </c>
      <c r="F154" s="838"/>
      <c r="G154" s="983"/>
      <c r="H154" s="983"/>
      <c r="I154" s="983"/>
      <c r="J154" s="983"/>
      <c r="K154" s="983"/>
      <c r="L154" s="983">
        <f t="shared" ref="L154:AC154" si="32">IF(L145=1,$AE$134,IF(L146=1,$AG$134,IF(L147=1,$AI$134,L134)))</f>
        <v>0</v>
      </c>
      <c r="M154" s="983">
        <f t="shared" si="32"/>
        <v>0</v>
      </c>
      <c r="N154" s="983">
        <f t="shared" si="32"/>
        <v>0</v>
      </c>
      <c r="O154" s="983">
        <f t="shared" si="32"/>
        <v>0</v>
      </c>
      <c r="P154" s="983">
        <f t="shared" si="32"/>
        <v>0</v>
      </c>
      <c r="Q154" s="983">
        <f t="shared" si="32"/>
        <v>0</v>
      </c>
      <c r="R154" s="983">
        <f t="shared" si="32"/>
        <v>0</v>
      </c>
      <c r="S154" s="983">
        <f t="shared" si="32"/>
        <v>0</v>
      </c>
      <c r="T154" s="983">
        <f t="shared" si="32"/>
        <v>0</v>
      </c>
      <c r="U154" s="983">
        <f t="shared" si="32"/>
        <v>0</v>
      </c>
      <c r="V154" s="983">
        <f t="shared" si="32"/>
        <v>0</v>
      </c>
      <c r="W154" s="983">
        <f t="shared" si="32"/>
        <v>0</v>
      </c>
      <c r="X154" s="983">
        <f t="shared" si="32"/>
        <v>0</v>
      </c>
      <c r="Y154" s="983">
        <f t="shared" si="32"/>
        <v>0</v>
      </c>
      <c r="Z154" s="983">
        <f t="shared" si="32"/>
        <v>0</v>
      </c>
      <c r="AA154" s="983">
        <f t="shared" si="32"/>
        <v>0</v>
      </c>
      <c r="AB154" s="983">
        <f t="shared" si="32"/>
        <v>0</v>
      </c>
      <c r="AC154" s="1049">
        <f t="shared" si="32"/>
        <v>0</v>
      </c>
      <c r="AD154" s="1041"/>
    </row>
    <row r="155" spans="1:35" outlineLevel="1" x14ac:dyDescent="0.25">
      <c r="G155" s="1028"/>
      <c r="H155" s="1028"/>
      <c r="I155" s="1028"/>
      <c r="J155" s="1028"/>
      <c r="K155" s="1028"/>
    </row>
    <row r="156" spans="1:35" s="1055" customFormat="1" outlineLevel="1" x14ac:dyDescent="0.25">
      <c r="A156" s="2"/>
      <c r="B156" s="2"/>
      <c r="C156" s="2"/>
      <c r="D156" s="1047" t="s">
        <v>854</v>
      </c>
      <c r="E156" s="1050"/>
      <c r="F156" s="1051"/>
      <c r="G156" s="1052"/>
      <c r="H156" s="1052"/>
      <c r="I156" s="1052"/>
      <c r="J156" s="1052"/>
      <c r="K156" s="1052"/>
      <c r="L156" s="1053">
        <f>IF(Timeline!L43,$F$136,K157)</f>
        <v>0</v>
      </c>
      <c r="M156" s="1053">
        <f>IF(Timeline!M43,$F$136,L157)</f>
        <v>1.07</v>
      </c>
      <c r="N156" s="1053">
        <f>IF(Timeline!N43,$F$136,M157)</f>
        <v>0</v>
      </c>
      <c r="O156" s="1053">
        <f>IF(Timeline!O43,$F$136,N157)</f>
        <v>0</v>
      </c>
      <c r="P156" s="1053">
        <f>IF(Timeline!P43,$F$136,O157)</f>
        <v>0</v>
      </c>
      <c r="Q156" s="1053">
        <f>IF(Timeline!Q43,$F$136,P157)</f>
        <v>0</v>
      </c>
      <c r="R156" s="1053">
        <f>IF(Timeline!R43,$F$136,Q157)</f>
        <v>0</v>
      </c>
      <c r="S156" s="1053">
        <f>IF(Timeline!S43,$F$136,R157)</f>
        <v>0</v>
      </c>
      <c r="T156" s="1053">
        <f>IF(Timeline!T43,$F$136,S157)</f>
        <v>0</v>
      </c>
      <c r="U156" s="1053">
        <f>IF(Timeline!U43,$F$136,T157)</f>
        <v>0</v>
      </c>
      <c r="V156" s="1053">
        <f>IF(Timeline!V43,$F$136,U157)</f>
        <v>0</v>
      </c>
      <c r="W156" s="1053">
        <f>IF(Timeline!W43,$F$136,V157)</f>
        <v>0</v>
      </c>
      <c r="X156" s="1053">
        <f>IF(Timeline!X43,$F$136,W157)</f>
        <v>0</v>
      </c>
      <c r="Y156" s="1053">
        <f>IF(Timeline!Y43,$F$136,X157)</f>
        <v>0</v>
      </c>
      <c r="Z156" s="1053">
        <f>IF(Timeline!Z43,$F$136,Y157)</f>
        <v>0</v>
      </c>
      <c r="AA156" s="1053">
        <f>IF(Timeline!AA43,$F$136,Z157)</f>
        <v>0</v>
      </c>
      <c r="AB156" s="1053">
        <f>IF(Timeline!AB43,$F$136,AA157)</f>
        <v>0</v>
      </c>
      <c r="AC156" s="1054">
        <f>IF(Timeline!AC43,$F$136,AB157)</f>
        <v>0</v>
      </c>
      <c r="AD156" s="2"/>
      <c r="AE156" s="2"/>
      <c r="AF156" s="2"/>
      <c r="AG156" s="2"/>
      <c r="AH156" s="2"/>
      <c r="AI156" s="2"/>
    </row>
    <row r="157" spans="1:35" s="943" customFormat="1" outlineLevel="1" x14ac:dyDescent="0.25">
      <c r="A157" s="2"/>
      <c r="B157" s="2"/>
      <c r="C157" s="2"/>
      <c r="D157" s="836" t="s">
        <v>855</v>
      </c>
      <c r="E157" s="1056"/>
      <c r="F157" s="887"/>
      <c r="G157" s="867"/>
      <c r="H157" s="867"/>
      <c r="I157" s="867"/>
      <c r="J157" s="867"/>
      <c r="K157" s="867"/>
      <c r="L157" s="1057">
        <f>IF(L154 = 0, 0, L153/L154)</f>
        <v>0</v>
      </c>
      <c r="M157" s="1057">
        <f t="shared" ref="M157:AC157" si="33">IF(M154 = 0, 0, M153/M154)</f>
        <v>0</v>
      </c>
      <c r="N157" s="1057">
        <f t="shared" si="33"/>
        <v>0</v>
      </c>
      <c r="O157" s="1057">
        <f t="shared" si="33"/>
        <v>0</v>
      </c>
      <c r="P157" s="1057">
        <f t="shared" si="33"/>
        <v>0</v>
      </c>
      <c r="Q157" s="1057">
        <f t="shared" si="33"/>
        <v>0</v>
      </c>
      <c r="R157" s="1057">
        <f t="shared" si="33"/>
        <v>0</v>
      </c>
      <c r="S157" s="1057">
        <f t="shared" si="33"/>
        <v>0</v>
      </c>
      <c r="T157" s="1057">
        <f t="shared" si="33"/>
        <v>0</v>
      </c>
      <c r="U157" s="1057">
        <f t="shared" si="33"/>
        <v>0</v>
      </c>
      <c r="V157" s="1057">
        <f t="shared" si="33"/>
        <v>0</v>
      </c>
      <c r="W157" s="1057">
        <f t="shared" si="33"/>
        <v>0</v>
      </c>
      <c r="X157" s="1057">
        <f t="shared" si="33"/>
        <v>0</v>
      </c>
      <c r="Y157" s="1057">
        <f t="shared" si="33"/>
        <v>0</v>
      </c>
      <c r="Z157" s="1057">
        <f t="shared" si="33"/>
        <v>0</v>
      </c>
      <c r="AA157" s="1057">
        <f t="shared" si="33"/>
        <v>0</v>
      </c>
      <c r="AB157" s="1057">
        <f t="shared" si="33"/>
        <v>0</v>
      </c>
      <c r="AC157" s="1058">
        <f t="shared" si="33"/>
        <v>0</v>
      </c>
      <c r="AD157" s="2"/>
      <c r="AE157" s="2"/>
      <c r="AF157" s="2"/>
      <c r="AG157" s="2"/>
      <c r="AH157" s="2"/>
      <c r="AI157" s="2"/>
    </row>
    <row r="158" spans="1:35" outlineLevel="1" x14ac:dyDescent="0.25">
      <c r="G158" s="1028"/>
      <c r="H158" s="1028"/>
      <c r="I158" s="1028"/>
      <c r="J158" s="1028"/>
      <c r="K158" s="1028"/>
    </row>
    <row r="159" spans="1:35" outlineLevel="1" x14ac:dyDescent="0.25">
      <c r="D159" s="1047" t="s">
        <v>856</v>
      </c>
      <c r="E159" s="1059" t="s">
        <v>556</v>
      </c>
      <c r="F159" s="1060"/>
      <c r="G159" s="1028" t="s">
        <v>831</v>
      </c>
      <c r="H159" s="1028"/>
      <c r="I159" s="1028"/>
      <c r="J159" s="1028"/>
      <c r="K159" s="1028"/>
    </row>
    <row r="160" spans="1:35" outlineLevel="1" x14ac:dyDescent="0.25">
      <c r="D160" s="1061" t="s">
        <v>857</v>
      </c>
      <c r="G160" s="1028"/>
      <c r="H160" s="1028"/>
      <c r="I160" s="1028"/>
      <c r="J160" s="1028"/>
      <c r="K160" s="1028"/>
    </row>
    <row r="161" spans="4:35" outlineLevel="1" x14ac:dyDescent="0.25">
      <c r="D161" s="836" t="s">
        <v>858</v>
      </c>
      <c r="E161" s="943"/>
      <c r="F161" s="1062">
        <f>IF($D$9="nominal",MAX(0,F159-Funding!$F$40),"n/a")</f>
        <v>0</v>
      </c>
      <c r="G161" s="1028"/>
      <c r="H161" s="1028"/>
      <c r="I161" s="1028"/>
      <c r="J161" s="1028"/>
      <c r="K161" s="1028"/>
    </row>
    <row r="162" spans="4:35" outlineLevel="1" x14ac:dyDescent="0.25">
      <c r="G162" s="1028"/>
      <c r="H162" s="1028"/>
      <c r="I162" s="1028"/>
      <c r="J162" s="1028"/>
      <c r="K162" s="1028"/>
    </row>
    <row r="163" spans="4:35" outlineLevel="1" x14ac:dyDescent="0.25">
      <c r="D163" s="1047" t="s">
        <v>859</v>
      </c>
      <c r="E163" s="1059" t="s">
        <v>556</v>
      </c>
      <c r="F163" s="1063">
        <v>20000</v>
      </c>
      <c r="G163" s="1028"/>
      <c r="H163" s="1028"/>
      <c r="I163" s="1028"/>
      <c r="J163" s="1028"/>
      <c r="K163" s="1028"/>
    </row>
    <row r="164" spans="4:35" outlineLevel="1" x14ac:dyDescent="0.25">
      <c r="D164" s="836" t="s">
        <v>860</v>
      </c>
      <c r="E164" s="943"/>
      <c r="F164" s="1064" t="b">
        <f>IF($D$9="nominal",(F161&gt;=F163),"n/a")</f>
        <v>0</v>
      </c>
      <c r="G164" s="1028"/>
      <c r="H164" s="1028"/>
      <c r="I164" s="1028"/>
      <c r="J164" s="1028"/>
      <c r="K164" s="1028"/>
    </row>
    <row r="165" spans="4:35" outlineLevel="1" x14ac:dyDescent="0.25">
      <c r="G165" s="1028"/>
      <c r="H165" s="1028"/>
      <c r="I165" s="1028"/>
      <c r="J165" s="1028"/>
      <c r="K165" s="1028"/>
    </row>
    <row r="166" spans="4:35" outlineLevel="1" x14ac:dyDescent="0.25">
      <c r="D166" s="1047" t="s">
        <v>861</v>
      </c>
      <c r="E166" s="955"/>
      <c r="F166" s="1065"/>
      <c r="G166" s="541"/>
      <c r="H166" s="541"/>
      <c r="I166" s="1066"/>
      <c r="J166" s="1066"/>
      <c r="K166" s="1066"/>
      <c r="L166" s="1066">
        <f>AND(SUM($G166:K166)=0,L$157&lt;$E$136,NOT(OR(L153=0,L154=0)),$F$164)*1</f>
        <v>0</v>
      </c>
      <c r="M166" s="1066">
        <f>AND(SUM($G166:L166)=0,M$157&lt;$E$136,NOT(OR(M153=0,M154=0)),$F$164)*1</f>
        <v>0</v>
      </c>
      <c r="N166" s="1066">
        <f>AND(SUM($G166:M166)=0,N$157&lt;$E$136,NOT(OR(N153=0,N154=0)),$F$164)*1</f>
        <v>0</v>
      </c>
      <c r="O166" s="1066">
        <f>AND(SUM($G166:N166)=0,O$157&lt;$E$136,NOT(OR(O153=0,O154=0)),$F$164)*1</f>
        <v>0</v>
      </c>
      <c r="P166" s="1066">
        <f>AND(SUM($G166:O166)=0,P$157&lt;$E$136,NOT(OR(P153=0,P154=0)),$F$164)*1</f>
        <v>0</v>
      </c>
      <c r="Q166" s="1066">
        <f>AND(SUM($G166:P166)=0,Q$157&lt;$E$136,NOT(OR(Q153=0,Q154=0)),$F$164)*1</f>
        <v>0</v>
      </c>
      <c r="R166" s="1066">
        <f>AND(SUM($G166:Q166)=0,R$157&lt;$E$136,NOT(OR(R153=0,R154=0)),$F$164)*1</f>
        <v>0</v>
      </c>
      <c r="S166" s="1066">
        <f>AND(SUM($G166:R166)=0,S$157&lt;$E$136,NOT(OR(S153=0,S154=0)),$F$164)*1</f>
        <v>0</v>
      </c>
      <c r="T166" s="1066">
        <f>AND(SUM($G166:S166)=0,T$157&lt;$E$136,NOT(OR(T153=0,T154=0)),$F$164)*1</f>
        <v>0</v>
      </c>
      <c r="U166" s="1066">
        <f>AND(SUM($G166:T166)=0,U$157&lt;$E$136,NOT(OR(U153=0,U154=0)),$F$164)*1</f>
        <v>0</v>
      </c>
      <c r="V166" s="1066">
        <f>AND(SUM($G166:U166)=0,V$157&lt;$E$136,NOT(OR(V153=0,V154=0)),$F$164)*1</f>
        <v>0</v>
      </c>
      <c r="W166" s="1066">
        <f>AND(SUM($G166:V166)=0,W$157&lt;$E$136,NOT(OR(W153=0,W154=0)),$F$164)*1</f>
        <v>0</v>
      </c>
      <c r="X166" s="1066">
        <f>AND(SUM($G166:W166)=0,X$157&lt;$E$136,NOT(OR(X153=0,X154=0)),$F$164)*1</f>
        <v>0</v>
      </c>
      <c r="Y166" s="1066">
        <f>AND(SUM($G166:X166)=0,Y$157&lt;$E$136,NOT(OR(Y153=0,Y154=0)),$F$164)*1</f>
        <v>0</v>
      </c>
      <c r="Z166" s="1066">
        <f>AND(SUM($G166:Y166)=0,Z$157&lt;$E$136,NOT(OR(Z153=0,Z154=0)),$F$164)*1</f>
        <v>0</v>
      </c>
      <c r="AA166" s="1066">
        <f>AND(SUM($G166:Z166)=0,AA$157&lt;$E$136,NOT(OR(AA153=0,AA154=0)),$F$164)*1</f>
        <v>0</v>
      </c>
      <c r="AB166" s="1066">
        <f>AND(SUM($G166:AA166)=0,AB$157&lt;$E$136,NOT(OR(AB153=0,AB154=0)),$F$164)*1</f>
        <v>0</v>
      </c>
      <c r="AC166" s="1067">
        <f>AND(SUM($G166:AB166)=0,AC$157&lt;$E$136,NOT(OR(AC153=0,AC154=0)),$F$164)*1</f>
        <v>0</v>
      </c>
      <c r="AD166" s="893"/>
    </row>
    <row r="167" spans="4:35" outlineLevel="1" x14ac:dyDescent="0.25">
      <c r="D167" s="836" t="s">
        <v>862</v>
      </c>
      <c r="E167" s="886" t="s">
        <v>99</v>
      </c>
      <c r="F167" s="887"/>
      <c r="G167" s="930"/>
      <c r="H167" s="930"/>
      <c r="I167" s="930"/>
      <c r="J167" s="930"/>
      <c r="K167" s="930"/>
      <c r="L167" s="930">
        <f t="shared" ref="L167:AC167" si="34">IF(L$166,MIN(1,(1-(L156-$E$136)/(L156-L157))),0)</f>
        <v>0</v>
      </c>
      <c r="M167" s="930">
        <f t="shared" si="34"/>
        <v>0</v>
      </c>
      <c r="N167" s="930">
        <f t="shared" si="34"/>
        <v>0</v>
      </c>
      <c r="O167" s="930">
        <f t="shared" si="34"/>
        <v>0</v>
      </c>
      <c r="P167" s="930">
        <f t="shared" si="34"/>
        <v>0</v>
      </c>
      <c r="Q167" s="930">
        <f t="shared" si="34"/>
        <v>0</v>
      </c>
      <c r="R167" s="930">
        <f t="shared" si="34"/>
        <v>0</v>
      </c>
      <c r="S167" s="930">
        <f t="shared" si="34"/>
        <v>0</v>
      </c>
      <c r="T167" s="930">
        <f t="shared" si="34"/>
        <v>0</v>
      </c>
      <c r="U167" s="930">
        <f t="shared" si="34"/>
        <v>0</v>
      </c>
      <c r="V167" s="930">
        <f>IF(V$166,MIN(1,(1-(V156-$E$136)/(V156-V157))),0)</f>
        <v>0</v>
      </c>
      <c r="W167" s="930">
        <f t="shared" si="34"/>
        <v>0</v>
      </c>
      <c r="X167" s="930">
        <f t="shared" si="34"/>
        <v>0</v>
      </c>
      <c r="Y167" s="930">
        <f t="shared" si="34"/>
        <v>0</v>
      </c>
      <c r="Z167" s="930">
        <f t="shared" si="34"/>
        <v>0</v>
      </c>
      <c r="AA167" s="930">
        <f t="shared" si="34"/>
        <v>0</v>
      </c>
      <c r="AB167" s="930">
        <f t="shared" si="34"/>
        <v>0</v>
      </c>
      <c r="AC167" s="931">
        <f t="shared" si="34"/>
        <v>0</v>
      </c>
      <c r="AD167" s="928"/>
    </row>
    <row r="168" spans="4:35" outlineLevel="1" x14ac:dyDescent="0.25">
      <c r="D168" s="1047" t="s">
        <v>863</v>
      </c>
      <c r="E168" s="1068"/>
      <c r="F168" s="1069">
        <f>Franchise_End_1</f>
        <v>46620</v>
      </c>
      <c r="G168" s="1028"/>
      <c r="H168" s="1028"/>
      <c r="I168" s="1028"/>
      <c r="J168" s="1028"/>
      <c r="K168" s="1028"/>
    </row>
    <row r="169" spans="4:35" outlineLevel="1" x14ac:dyDescent="0.25">
      <c r="D169" s="836" t="s">
        <v>864</v>
      </c>
      <c r="E169" s="1070"/>
      <c r="F169" s="1044" t="b">
        <f>AND(SUM($K$166:$AC$166)&gt;0,SUMPRODUCT($K$166:$AC$166,$K$151:$AC$151)&lt;=$F$168)</f>
        <v>0</v>
      </c>
      <c r="G169" s="1028"/>
      <c r="H169" s="1028"/>
      <c r="I169" s="1028"/>
      <c r="J169" s="1028"/>
      <c r="K169" s="1028"/>
    </row>
    <row r="170" spans="4:35" outlineLevel="1" x14ac:dyDescent="0.25">
      <c r="D170" s="71"/>
      <c r="E170" s="1068"/>
      <c r="G170" s="1028"/>
      <c r="H170" s="1028"/>
      <c r="I170" s="1028"/>
      <c r="J170" s="1028"/>
      <c r="K170" s="1028"/>
    </row>
    <row r="171" spans="4:35" outlineLevel="1" x14ac:dyDescent="0.25">
      <c r="D171" s="1047" t="s">
        <v>865</v>
      </c>
      <c r="E171" s="540" t="s">
        <v>99</v>
      </c>
      <c r="F171" s="1065"/>
      <c r="G171" s="1071"/>
      <c r="H171" s="1071"/>
      <c r="I171" s="1071"/>
      <c r="J171" s="1071"/>
      <c r="K171" s="1071"/>
      <c r="L171" s="1071">
        <f>(SUM($K167:L167)=0)*1+(L166*(1-L167))</f>
        <v>1</v>
      </c>
      <c r="M171" s="1071">
        <f>(SUM($K167:M167)=0)*1+(M166*(1-M167))</f>
        <v>1</v>
      </c>
      <c r="N171" s="1071">
        <f>(SUM($K167:N167)=0)*1+(N166*(1-N167))</f>
        <v>1</v>
      </c>
      <c r="O171" s="1071">
        <f>(SUM($K167:O167)=0)*1+(O166*(1-O167))</f>
        <v>1</v>
      </c>
      <c r="P171" s="1071">
        <f>(SUM($K167:P167)=0)*1+(P166*(1-P167))</f>
        <v>1</v>
      </c>
      <c r="Q171" s="1071">
        <f>(SUM($K167:Q167)=0)*1+(Q166*(1-Q167))</f>
        <v>1</v>
      </c>
      <c r="R171" s="1071">
        <f>(SUM($K167:R167)=0)*1+(R166*(1-R167))</f>
        <v>1</v>
      </c>
      <c r="S171" s="1071">
        <f>(SUM($K167:S167)=0)*1+(S166*(1-S167))</f>
        <v>1</v>
      </c>
      <c r="T171" s="1071">
        <f>(SUM($K167:T167)=0)*1+(T166*(1-T167))</f>
        <v>1</v>
      </c>
      <c r="U171" s="1071">
        <f>(SUM($K167:U167)=0)*1+(U166*(1-U167))</f>
        <v>1</v>
      </c>
      <c r="V171" s="1071">
        <f>(SUM($K167:V167)=0)*1+(V166*(1-V167))</f>
        <v>1</v>
      </c>
      <c r="W171" s="1071">
        <f>(SUM($K167:W167)=0)*1+(W166*(1-W167))</f>
        <v>1</v>
      </c>
      <c r="X171" s="1071">
        <f>(SUM($K167:X167)=0)*1+(X166*(1-X167))</f>
        <v>1</v>
      </c>
      <c r="Y171" s="1071">
        <f>(SUM($K167:Y167)=0)*1+(Y166*(1-Y167))</f>
        <v>1</v>
      </c>
      <c r="Z171" s="1071">
        <f>(SUM($K167:Z167)=0)*1+(Z166*(1-Z167))</f>
        <v>1</v>
      </c>
      <c r="AA171" s="1071">
        <f>(SUM($K167:AA167)=0)*1+(AA166*(1-AA167))</f>
        <v>1</v>
      </c>
      <c r="AB171" s="1071">
        <f>(SUM($K167:AB167)=0)*1+(AB166*(1-AB167))</f>
        <v>1</v>
      </c>
      <c r="AC171" s="1072">
        <f>(SUM($K167:AC167)=0)*1+(AC166*(1-AC167))</f>
        <v>1</v>
      </c>
      <c r="AD171" s="928"/>
    </row>
    <row r="172" spans="4:35" outlineLevel="1" x14ac:dyDescent="0.25">
      <c r="D172" s="836" t="s">
        <v>866</v>
      </c>
      <c r="E172" s="886" t="s">
        <v>99</v>
      </c>
      <c r="F172" s="887"/>
      <c r="G172" s="930"/>
      <c r="H172" s="930"/>
      <c r="I172" s="930"/>
      <c r="J172" s="930"/>
      <c r="K172" s="930"/>
      <c r="L172" s="930">
        <f t="shared" ref="L172:AC172" si="35">1-L171</f>
        <v>0</v>
      </c>
      <c r="M172" s="930">
        <f t="shared" si="35"/>
        <v>0</v>
      </c>
      <c r="N172" s="930">
        <f t="shared" si="35"/>
        <v>0</v>
      </c>
      <c r="O172" s="930">
        <f t="shared" si="35"/>
        <v>0</v>
      </c>
      <c r="P172" s="930">
        <f t="shared" si="35"/>
        <v>0</v>
      </c>
      <c r="Q172" s="930">
        <f t="shared" si="35"/>
        <v>0</v>
      </c>
      <c r="R172" s="930">
        <f t="shared" si="35"/>
        <v>0</v>
      </c>
      <c r="S172" s="930">
        <f t="shared" si="35"/>
        <v>0</v>
      </c>
      <c r="T172" s="930">
        <f t="shared" si="35"/>
        <v>0</v>
      </c>
      <c r="U172" s="930">
        <f t="shared" si="35"/>
        <v>0</v>
      </c>
      <c r="V172" s="930">
        <f t="shared" si="35"/>
        <v>0</v>
      </c>
      <c r="W172" s="930">
        <f t="shared" si="35"/>
        <v>0</v>
      </c>
      <c r="X172" s="930">
        <f t="shared" si="35"/>
        <v>0</v>
      </c>
      <c r="Y172" s="930">
        <f t="shared" si="35"/>
        <v>0</v>
      </c>
      <c r="Z172" s="930">
        <f t="shared" si="35"/>
        <v>0</v>
      </c>
      <c r="AA172" s="930">
        <f t="shared" si="35"/>
        <v>0</v>
      </c>
      <c r="AB172" s="930">
        <f t="shared" si="35"/>
        <v>0</v>
      </c>
      <c r="AC172" s="931">
        <f t="shared" si="35"/>
        <v>0</v>
      </c>
    </row>
    <row r="173" spans="4:35" outlineLevel="1" x14ac:dyDescent="0.25">
      <c r="E173" s="258"/>
    </row>
    <row r="174" spans="4:35" outlineLevel="1" x14ac:dyDescent="0.25">
      <c r="D174" s="1073" t="s">
        <v>867</v>
      </c>
      <c r="E174" s="1074"/>
      <c r="F174" s="1055"/>
      <c r="G174" s="1055"/>
      <c r="H174" s="1055"/>
      <c r="I174" s="1055"/>
      <c r="J174" s="1055"/>
      <c r="K174" s="1055"/>
      <c r="L174" s="1055"/>
      <c r="M174" s="1055"/>
      <c r="N174" s="1055"/>
      <c r="O174" s="1055"/>
      <c r="P174" s="1055"/>
      <c r="Q174" s="1055"/>
      <c r="R174" s="1055"/>
      <c r="S174" s="1055"/>
      <c r="T174" s="1055"/>
      <c r="U174" s="1055"/>
      <c r="V174" s="1055"/>
      <c r="W174" s="1055"/>
      <c r="X174" s="1055"/>
      <c r="Y174" s="1055"/>
      <c r="Z174" s="1055"/>
      <c r="AA174" s="1055"/>
      <c r="AB174" s="1055"/>
      <c r="AC174" s="1075"/>
      <c r="AE174" s="1076"/>
      <c r="AG174" s="1076"/>
      <c r="AI174" s="1076"/>
    </row>
    <row r="175" spans="4:35" outlineLevel="1" x14ac:dyDescent="0.25">
      <c r="D175" s="1039" t="s">
        <v>868</v>
      </c>
      <c r="E175" s="258"/>
      <c r="I175" s="1041"/>
      <c r="J175" s="1041"/>
      <c r="K175" s="1041"/>
      <c r="L175" s="1041">
        <f>Timeline!L32</f>
        <v>43556</v>
      </c>
      <c r="M175" s="1041">
        <f>Timeline!M32</f>
        <v>43922</v>
      </c>
      <c r="N175" s="1041">
        <f>Timeline!N32</f>
        <v>44287</v>
      </c>
      <c r="O175" s="1041">
        <f>Timeline!O32</f>
        <v>44652</v>
      </c>
      <c r="P175" s="1041">
        <f>Timeline!P32</f>
        <v>45017</v>
      </c>
      <c r="Q175" s="1041">
        <f>Timeline!Q32</f>
        <v>45383</v>
      </c>
      <c r="R175" s="1041">
        <f>Timeline!R32</f>
        <v>45748</v>
      </c>
      <c r="S175" s="1041">
        <f>Timeline!S32</f>
        <v>46113</v>
      </c>
      <c r="T175" s="1041">
        <f>Timeline!T32</f>
        <v>46478</v>
      </c>
      <c r="U175" s="1041">
        <f>Timeline!U32</f>
        <v>46844</v>
      </c>
      <c r="V175" s="1041">
        <f>Timeline!V32</f>
        <v>47209</v>
      </c>
      <c r="W175" s="1041">
        <f>Timeline!W32</f>
        <v>47574</v>
      </c>
      <c r="X175" s="1041">
        <f>Timeline!X32</f>
        <v>47939</v>
      </c>
      <c r="Y175" s="1041">
        <f>Timeline!Y32</f>
        <v>48305</v>
      </c>
      <c r="Z175" s="1041">
        <f>Timeline!Z32</f>
        <v>48670</v>
      </c>
      <c r="AA175" s="1041">
        <f>Timeline!AA32</f>
        <v>49035</v>
      </c>
      <c r="AB175" s="1041">
        <f>Timeline!AB32</f>
        <v>49400</v>
      </c>
      <c r="AC175" s="1042">
        <f>Timeline!AC32</f>
        <v>49766</v>
      </c>
      <c r="AE175" s="1077">
        <f>Timeline!AE32</f>
        <v>43695</v>
      </c>
      <c r="AG175" s="1077">
        <f>Timeline!AG32</f>
        <v>46478</v>
      </c>
      <c r="AI175" s="1077">
        <f>Timeline!AI32</f>
        <v>47209</v>
      </c>
    </row>
    <row r="176" spans="4:35" outlineLevel="1" x14ac:dyDescent="0.25">
      <c r="D176" s="1043" t="s">
        <v>869</v>
      </c>
      <c r="E176" s="1078"/>
      <c r="F176" s="943"/>
      <c r="G176" s="943"/>
      <c r="H176" s="943"/>
      <c r="I176" s="1045"/>
      <c r="J176" s="1045"/>
      <c r="K176" s="1045"/>
      <c r="L176" s="1045">
        <f>Timeline!L31</f>
        <v>43921</v>
      </c>
      <c r="M176" s="1045">
        <f>Timeline!M31</f>
        <v>44286</v>
      </c>
      <c r="N176" s="1045">
        <f>Timeline!N31</f>
        <v>44651</v>
      </c>
      <c r="O176" s="1045">
        <f>Timeline!O31</f>
        <v>45016</v>
      </c>
      <c r="P176" s="1045">
        <f>Timeline!P31</f>
        <v>45382</v>
      </c>
      <c r="Q176" s="1045">
        <f>Timeline!Q31</f>
        <v>45747</v>
      </c>
      <c r="R176" s="1045">
        <f>Timeline!R31</f>
        <v>46112</v>
      </c>
      <c r="S176" s="1045">
        <f>Timeline!S31</f>
        <v>46477</v>
      </c>
      <c r="T176" s="1045">
        <f>Timeline!T31</f>
        <v>46843</v>
      </c>
      <c r="U176" s="1045">
        <f>Timeline!U31</f>
        <v>47208</v>
      </c>
      <c r="V176" s="1045">
        <f>Timeline!V31</f>
        <v>47573</v>
      </c>
      <c r="W176" s="1045">
        <f>Timeline!W31</f>
        <v>47938</v>
      </c>
      <c r="X176" s="1045">
        <f>Timeline!X31</f>
        <v>48304</v>
      </c>
      <c r="Y176" s="1045">
        <f>Timeline!Y31</f>
        <v>48669</v>
      </c>
      <c r="Z176" s="1045">
        <f>Timeline!Z31</f>
        <v>49034</v>
      </c>
      <c r="AA176" s="1045">
        <f>Timeline!AA31</f>
        <v>49399</v>
      </c>
      <c r="AB176" s="1045">
        <f>Timeline!AB31</f>
        <v>49765</v>
      </c>
      <c r="AC176" s="1046">
        <f>Timeline!AC31</f>
        <v>50130</v>
      </c>
      <c r="AE176" s="1079">
        <f>Timeline!AE31</f>
        <v>43921</v>
      </c>
      <c r="AG176" s="1079">
        <f>Timeline!AG31</f>
        <v>46620</v>
      </c>
      <c r="AI176" s="1079">
        <f>Timeline!AI31</f>
        <v>47348</v>
      </c>
    </row>
    <row r="177" spans="1:35" outlineLevel="1" x14ac:dyDescent="0.25">
      <c r="E177" s="258"/>
    </row>
    <row r="178" spans="1:35" outlineLevel="1" x14ac:dyDescent="0.25">
      <c r="D178" s="1080" t="s">
        <v>870</v>
      </c>
      <c r="E178" s="1081"/>
      <c r="F178" s="1082"/>
      <c r="G178" s="1083"/>
      <c r="H178" s="1083"/>
      <c r="I178" s="1083"/>
      <c r="J178" s="1083"/>
      <c r="K178" s="1083"/>
      <c r="L178" s="1084"/>
      <c r="M178" s="1084"/>
      <c r="N178" s="1083"/>
      <c r="O178" s="1083"/>
      <c r="P178" s="1083"/>
      <c r="Q178" s="1083"/>
      <c r="R178" s="1083"/>
      <c r="S178" s="1083"/>
      <c r="T178" s="1083"/>
      <c r="U178" s="1084"/>
      <c r="V178" s="1084"/>
      <c r="W178" s="1083"/>
      <c r="X178" s="1083"/>
      <c r="Y178" s="1083"/>
      <c r="Z178" s="1083"/>
      <c r="AA178" s="1083"/>
      <c r="AB178" s="1083"/>
      <c r="AC178" s="1085"/>
      <c r="AE178" s="1086">
        <v>1</v>
      </c>
      <c r="AG178" s="1087">
        <v>9</v>
      </c>
      <c r="AI178" s="1087">
        <v>11</v>
      </c>
    </row>
    <row r="179" spans="1:35" ht="155.4" customHeight="1" outlineLevel="1" x14ac:dyDescent="0.25">
      <c r="D179" s="77" t="s">
        <v>871</v>
      </c>
      <c r="E179" s="258"/>
    </row>
    <row r="180" spans="1:35" outlineLevel="1" x14ac:dyDescent="0.25">
      <c r="E180" s="258"/>
    </row>
    <row r="181" spans="1:35" outlineLevel="1" x14ac:dyDescent="0.25">
      <c r="A181" s="156"/>
      <c r="D181" s="1047" t="s">
        <v>872</v>
      </c>
      <c r="E181" s="540" t="s">
        <v>99</v>
      </c>
      <c r="F181" s="1065"/>
      <c r="G181" s="1071"/>
      <c r="H181" s="1071"/>
      <c r="I181" s="1071"/>
      <c r="J181" s="1071"/>
      <c r="K181" s="1071"/>
      <c r="L181" s="1071">
        <f>IF(NPV!L57&lt;=0,0,IF(L178&lt;&gt;0,(INDEX($L$171:$AC$171,,MATCH(L178,$L$22:$AC$22,0))),L171))</f>
        <v>0</v>
      </c>
      <c r="M181" s="1071">
        <f>IF(NPV!M57&lt;=0,0,IF(M178&lt;&gt;0,(INDEX($L$171:$AC$171,,MATCH(M178,$L$22:$AC$22,0))),M171))</f>
        <v>1</v>
      </c>
      <c r="N181" s="1071">
        <f>IF(NPV!N57&lt;=0,0,IF(N178&lt;&gt;0,(INDEX($L$171:$AC$171,,MATCH(N178,$L$22:$AC$22,0))),N171))</f>
        <v>1</v>
      </c>
      <c r="O181" s="1071">
        <f>IF(NPV!O57&lt;=0,0,IF(O178&lt;&gt;0,(INDEX($L$171:$AC$171,,MATCH(O178,$L$22:$AC$22,0))),O171))</f>
        <v>1</v>
      </c>
      <c r="P181" s="1071">
        <f>IF(NPV!P57&lt;=0,0,IF(P178&lt;&gt;0,(INDEX($L$171:$AC$171,,MATCH(P178,$L$22:$AC$22,0))),P171))</f>
        <v>1</v>
      </c>
      <c r="Q181" s="1071">
        <f>IF(NPV!Q57&lt;=0,0,IF(Q178&lt;&gt;0,(INDEX($L$171:$AC$171,,MATCH(Q178,$L$22:$AC$22,0))),Q171))</f>
        <v>1</v>
      </c>
      <c r="R181" s="1071">
        <f>IF(NPV!R57&lt;=0,0,IF(R178&lt;&gt;0,(INDEX($L$171:$AC$171,,MATCH(R178,$L$22:$AC$22,0))),R171))</f>
        <v>1</v>
      </c>
      <c r="S181" s="1071">
        <f>IF(NPV!S57&lt;=0,0,IF(S178&lt;&gt;0,(INDEX($L$171:$AC$171,,MATCH(S178,$L$22:$AC$22,0))),S171))</f>
        <v>1</v>
      </c>
      <c r="T181" s="1071">
        <f>IF(NPV!T57&lt;=0,0,IF(T178&lt;&gt;0,(INDEX($L$171:$AC$171,,MATCH(T178,$L$22:$AC$22,0))),T171))</f>
        <v>1</v>
      </c>
      <c r="U181" s="1071">
        <f>IF(NPV!U57&lt;=0,0,IF(U178&lt;&gt;0,(INDEX($L$171:$AC$171,,MATCH(U178,$L$22:$AC$22,0))),U171))</f>
        <v>1</v>
      </c>
      <c r="V181" s="1071">
        <f>IF(NPV!V57&lt;=0,0,IF(V178&lt;&gt;0,(INDEX($L$171:$AC$171,,MATCH(V178,$L$22:$AC$22,0))),V171))</f>
        <v>0</v>
      </c>
      <c r="W181" s="1071">
        <f>IF(NPV!W57&lt;=0,0,IF(W178&lt;&gt;0,(INDEX($L$171:$AC$171,,MATCH(W178,$L$22:$AC$22,0))),W171))</f>
        <v>0</v>
      </c>
      <c r="X181" s="1071">
        <f>IF(NPV!X57&lt;=0,0,IF(X178&lt;&gt;0,(INDEX($L$171:$AC$171,,MATCH(X178,$L$22:$AC$22,0))),X171))</f>
        <v>0</v>
      </c>
      <c r="Y181" s="1071">
        <f>IF(NPV!Y57&lt;=0,0,IF(Y178&lt;&gt;0,(INDEX($L$171:$AC$171,,MATCH(Y178,$L$22:$AC$22,0))),Y171))</f>
        <v>0</v>
      </c>
      <c r="Z181" s="1071">
        <f>IF(NPV!Z57&lt;=0,0,IF(Z178&lt;&gt;0,(INDEX($L$171:$AC$171,,MATCH(Z178,$L$22:$AC$22,0))),Z171))</f>
        <v>0</v>
      </c>
      <c r="AA181" s="1071">
        <f>IF(NPV!AA57&lt;=0,0,IF(AA178&lt;&gt;0,(INDEX($L$171:$AC$171,,MATCH(AA178,$L$22:$AC$22,0))),AA171))</f>
        <v>0</v>
      </c>
      <c r="AB181" s="1071">
        <f>IF(NPV!AB57&lt;=0,0,IF(AB178&lt;&gt;0,(INDEX($L$171:$AC$171,,MATCH(AB178,$L$22:$AC$22,0))),AB171))</f>
        <v>0</v>
      </c>
      <c r="AC181" s="1072">
        <f>IF(NPV!AC57&lt;=0,0,IF(AC178&lt;&gt;0,(INDEX($L$171:$AC$171,,MATCH(AC178,$L$22:$AC$22,0))),AC171))</f>
        <v>0</v>
      </c>
      <c r="AD181" s="928"/>
      <c r="AE181" s="1088">
        <f>IF(NPV!AE57&lt;=0,0,IF(AE178&lt;&gt;0,(INDEX($L$171:$AC$171,,MATCH(AE178,$L$22:$AC$22,0))),AE171))</f>
        <v>1</v>
      </c>
      <c r="AF181" s="928"/>
      <c r="AG181" s="1088">
        <f>IF(NPV!AG57&lt;=0,0,IF(AG178&lt;&gt;0,(INDEX($L$171:$AC$171,,MATCH(AG178,$L$22:$AC$22,0))),AG171))</f>
        <v>0</v>
      </c>
      <c r="AH181" s="928"/>
      <c r="AI181" s="1088">
        <f>IF(NPV!AI57&lt;=0,0,IF(AI178&lt;&gt;0,(INDEX($L$171:$AC$171,,MATCH(AI178,$L$22:$AC$22,0))),AI171))</f>
        <v>1</v>
      </c>
    </row>
    <row r="182" spans="1:35" outlineLevel="1" x14ac:dyDescent="0.25">
      <c r="A182" s="71"/>
      <c r="D182" s="836" t="s">
        <v>873</v>
      </c>
      <c r="E182" s="886" t="s">
        <v>99</v>
      </c>
      <c r="F182" s="887"/>
      <c r="G182" s="930"/>
      <c r="H182" s="930"/>
      <c r="I182" s="930"/>
      <c r="J182" s="930"/>
      <c r="K182" s="930"/>
      <c r="L182" s="930">
        <f>IF(NPV!L$57&lt;=0,0,1-L181)</f>
        <v>0</v>
      </c>
      <c r="M182" s="930">
        <f>IF(NPV!M$57&lt;=0,0,1-M181)</f>
        <v>0</v>
      </c>
      <c r="N182" s="930">
        <f>IF(NPV!N$57&lt;=0,0,1-N181)</f>
        <v>0</v>
      </c>
      <c r="O182" s="930">
        <f>IF(NPV!O$57&lt;=0,0,1-O181)</f>
        <v>0</v>
      </c>
      <c r="P182" s="930">
        <f>IF(NPV!P$57&lt;=0,0,1-P181)</f>
        <v>0</v>
      </c>
      <c r="Q182" s="930">
        <f>IF(NPV!Q$57&lt;=0,0,1-Q181)</f>
        <v>0</v>
      </c>
      <c r="R182" s="930">
        <f>IF(NPV!R$57&lt;=0,0,1-R181)</f>
        <v>0</v>
      </c>
      <c r="S182" s="930">
        <f>IF(NPV!S$57&lt;=0,0,1-S181)</f>
        <v>0</v>
      </c>
      <c r="T182" s="930">
        <f>IF(NPV!T$57&lt;=0,0,1-T181)</f>
        <v>0</v>
      </c>
      <c r="U182" s="930">
        <f>IF(NPV!U$57&lt;=0,0,1-U181)</f>
        <v>0</v>
      </c>
      <c r="V182" s="930">
        <f>IF(NPV!V$57&lt;=0,0,1-V181)</f>
        <v>0</v>
      </c>
      <c r="W182" s="930">
        <f>IF(NPV!W$57&lt;=0,0,1-W181)</f>
        <v>0</v>
      </c>
      <c r="X182" s="930">
        <f>IF(NPV!X$57&lt;=0,0,1-X181)</f>
        <v>0</v>
      </c>
      <c r="Y182" s="930">
        <f>IF(NPV!Y$57&lt;=0,0,1-Y181)</f>
        <v>0</v>
      </c>
      <c r="Z182" s="930">
        <f>IF(NPV!Z$57&lt;=0,0,1-Z181)</f>
        <v>0</v>
      </c>
      <c r="AA182" s="930">
        <f>IF(NPV!AA$57&lt;=0,0,1-AA181)</f>
        <v>0</v>
      </c>
      <c r="AB182" s="930">
        <f>IF(NPV!AB$57&lt;=0,0,1-AB181)</f>
        <v>0</v>
      </c>
      <c r="AC182" s="931">
        <f>IF(NPV!AC$57&lt;=0,0,1-AC181)</f>
        <v>0</v>
      </c>
      <c r="AD182" s="928"/>
      <c r="AE182" s="932">
        <f>IF(NPV!AE$57&lt;=0,0,1-AE181)</f>
        <v>0</v>
      </c>
      <c r="AF182" s="928"/>
      <c r="AG182" s="932">
        <f>IF(NPV!AG$57&lt;=0,0,1-AG181)</f>
        <v>0</v>
      </c>
      <c r="AH182" s="928"/>
      <c r="AI182" s="932">
        <f>IF(NPV!AI$57&lt;=0,0,1-AI181)</f>
        <v>0</v>
      </c>
    </row>
    <row r="183" spans="1:35" outlineLevel="1" x14ac:dyDescent="0.25">
      <c r="A183" s="71"/>
      <c r="F183" s="1089"/>
      <c r="G183" s="1090"/>
      <c r="H183" s="1090"/>
      <c r="I183" s="1090"/>
      <c r="J183" s="1090"/>
      <c r="K183" s="1090"/>
      <c r="L183" s="1090"/>
      <c r="M183" s="1090"/>
      <c r="N183" s="1090"/>
      <c r="O183" s="1090"/>
      <c r="P183" s="1090"/>
      <c r="Q183" s="1090"/>
      <c r="R183" s="1090"/>
      <c r="S183" s="1090"/>
      <c r="T183" s="1090"/>
      <c r="U183" s="1090"/>
      <c r="V183" s="1090"/>
      <c r="W183" s="1090"/>
      <c r="X183" s="1090"/>
      <c r="Y183" s="1090"/>
      <c r="Z183" s="1090"/>
      <c r="AA183" s="1090"/>
      <c r="AB183" s="1090"/>
      <c r="AC183" s="1090"/>
      <c r="AD183" s="928"/>
      <c r="AE183" s="1090"/>
      <c r="AF183" s="928"/>
      <c r="AG183" s="1090"/>
      <c r="AH183" s="928"/>
      <c r="AI183" s="1090"/>
    </row>
    <row r="184" spans="1:35" outlineLevel="1" x14ac:dyDescent="0.25">
      <c r="A184" s="71"/>
      <c r="F184" s="1089"/>
      <c r="G184" s="1090"/>
      <c r="H184" s="1090"/>
      <c r="I184" s="1090"/>
      <c r="J184" s="1090"/>
      <c r="K184" s="1090"/>
      <c r="L184" s="1090"/>
      <c r="M184" s="1090"/>
      <c r="N184" s="1090"/>
      <c r="O184" s="1090"/>
      <c r="P184" s="1090"/>
      <c r="Q184" s="1090"/>
      <c r="R184" s="1090"/>
      <c r="S184" s="1090"/>
      <c r="T184" s="1090"/>
      <c r="U184" s="1090"/>
      <c r="V184" s="1090"/>
      <c r="W184" s="1090"/>
      <c r="X184" s="1090"/>
      <c r="Y184" s="1090"/>
      <c r="Z184" s="1090"/>
      <c r="AA184" s="1090"/>
      <c r="AB184" s="1090"/>
      <c r="AC184" s="1090"/>
      <c r="AD184" s="1090"/>
      <c r="AE184" s="1090"/>
      <c r="AF184" s="1090"/>
      <c r="AG184" s="1090"/>
      <c r="AH184" s="1090"/>
      <c r="AI184" s="1090"/>
    </row>
    <row r="185" spans="1:35" outlineLevel="1" x14ac:dyDescent="0.25">
      <c r="A185" s="71"/>
      <c r="F185" s="1089"/>
      <c r="G185" s="1090"/>
      <c r="H185" s="1090"/>
      <c r="I185" s="1090"/>
      <c r="J185" s="1090"/>
      <c r="K185" s="1090"/>
      <c r="L185" s="1090"/>
      <c r="M185" s="1090"/>
      <c r="N185" s="1090"/>
      <c r="O185" s="1090"/>
      <c r="P185" s="1090"/>
      <c r="Q185" s="1090"/>
      <c r="R185" s="1090"/>
      <c r="S185" s="1090"/>
      <c r="T185" s="1090"/>
      <c r="U185" s="1090"/>
      <c r="V185" s="1090"/>
      <c r="W185" s="1090"/>
      <c r="X185" s="1090"/>
      <c r="Y185" s="1090"/>
      <c r="Z185" s="1090"/>
      <c r="AA185" s="1090"/>
      <c r="AB185" s="1090"/>
      <c r="AC185" s="1090"/>
      <c r="AD185" s="928"/>
      <c r="AE185" s="1090"/>
      <c r="AF185" s="928"/>
      <c r="AG185" s="1090"/>
      <c r="AH185" s="928"/>
      <c r="AI185" s="1090"/>
    </row>
    <row r="186" spans="1:35" outlineLevel="1" x14ac:dyDescent="0.25">
      <c r="A186" s="71"/>
      <c r="F186" s="1089"/>
      <c r="G186" s="1090"/>
      <c r="H186" s="1090"/>
      <c r="I186" s="1090"/>
      <c r="J186" s="1090"/>
      <c r="K186" s="1090"/>
      <c r="L186" s="1090"/>
      <c r="M186" s="1090"/>
      <c r="N186" s="1090"/>
      <c r="O186" s="1090"/>
      <c r="P186" s="1090"/>
      <c r="Q186" s="1090"/>
      <c r="R186" s="1090"/>
      <c r="S186" s="1090"/>
      <c r="T186" s="1090"/>
      <c r="U186" s="1090"/>
      <c r="V186" s="1090"/>
      <c r="W186" s="1090"/>
      <c r="X186" s="1090"/>
      <c r="Y186" s="1090"/>
      <c r="Z186" s="1090"/>
      <c r="AA186" s="1090"/>
      <c r="AB186" s="1090"/>
      <c r="AC186" s="1090"/>
      <c r="AD186" s="928"/>
      <c r="AE186" s="1090"/>
      <c r="AF186" s="928"/>
      <c r="AG186" s="1090"/>
      <c r="AH186" s="928"/>
      <c r="AI186" s="1090"/>
    </row>
    <row r="187" spans="1:35" outlineLevel="1" x14ac:dyDescent="0.25">
      <c r="A187" s="71"/>
      <c r="F187" s="1089"/>
      <c r="G187" s="1090"/>
      <c r="H187" s="1090"/>
      <c r="I187" s="1090"/>
      <c r="J187" s="1090"/>
      <c r="K187" s="1090"/>
      <c r="L187" s="1090"/>
      <c r="M187" s="1090"/>
      <c r="N187" s="1090"/>
      <c r="O187" s="1090"/>
      <c r="P187" s="1090"/>
      <c r="Q187" s="1090"/>
      <c r="R187" s="1090"/>
      <c r="S187" s="1090"/>
      <c r="T187" s="1090"/>
      <c r="U187" s="1090"/>
      <c r="V187" s="1090"/>
      <c r="W187" s="1090"/>
      <c r="X187" s="1090"/>
      <c r="Y187" s="1090"/>
      <c r="Z187" s="1090"/>
      <c r="AA187" s="1090"/>
      <c r="AB187" s="1090"/>
      <c r="AC187" s="1090"/>
      <c r="AD187" s="928"/>
      <c r="AE187" s="1090"/>
      <c r="AF187" s="928"/>
      <c r="AG187" s="1090"/>
      <c r="AH187" s="928"/>
      <c r="AI187" s="1090"/>
    </row>
    <row r="188" spans="1:35" outlineLevel="1" x14ac:dyDescent="0.25">
      <c r="A188" s="71"/>
      <c r="F188" s="1089"/>
      <c r="G188" s="1090"/>
      <c r="H188" s="1090"/>
      <c r="I188" s="1090"/>
      <c r="J188" s="1090"/>
      <c r="K188" s="1090"/>
      <c r="L188" s="1090"/>
      <c r="M188" s="1090"/>
      <c r="N188" s="1090"/>
      <c r="O188" s="1090"/>
      <c r="P188" s="1090"/>
      <c r="Q188" s="1090"/>
      <c r="R188" s="1090"/>
      <c r="S188" s="1090"/>
      <c r="T188" s="1090"/>
      <c r="U188" s="1090"/>
      <c r="V188" s="1090"/>
      <c r="W188" s="1090"/>
      <c r="X188" s="1090"/>
      <c r="Y188" s="1090"/>
      <c r="Z188" s="1090"/>
      <c r="AA188" s="1090"/>
      <c r="AB188" s="1090"/>
      <c r="AC188" s="1090"/>
      <c r="AD188" s="928"/>
      <c r="AE188" s="1090"/>
      <c r="AF188" s="928"/>
      <c r="AG188" s="1090"/>
      <c r="AH188" s="928"/>
      <c r="AI188" s="1090"/>
    </row>
    <row r="189" spans="1:35" outlineLevel="1" x14ac:dyDescent="0.25">
      <c r="A189" s="71"/>
      <c r="F189" s="1089"/>
      <c r="G189" s="1090"/>
      <c r="H189" s="1090"/>
      <c r="I189" s="1090"/>
      <c r="J189" s="1090"/>
      <c r="K189" s="1090"/>
      <c r="L189" s="1090"/>
      <c r="M189" s="1090"/>
      <c r="N189" s="1090"/>
      <c r="O189" s="1090"/>
      <c r="P189" s="1090"/>
      <c r="Q189" s="1090"/>
      <c r="R189" s="1090"/>
      <c r="S189" s="1090"/>
      <c r="T189" s="1090"/>
      <c r="U189" s="1090"/>
      <c r="V189" s="1090"/>
      <c r="W189" s="1090"/>
      <c r="X189" s="1090"/>
      <c r="Y189" s="1090"/>
      <c r="Z189" s="1090"/>
      <c r="AA189" s="1090"/>
      <c r="AB189" s="1090"/>
      <c r="AC189" s="1090"/>
      <c r="AD189" s="928"/>
      <c r="AE189" s="1090"/>
      <c r="AF189" s="928"/>
      <c r="AG189" s="1090"/>
      <c r="AH189" s="928"/>
      <c r="AI189" s="1090"/>
    </row>
    <row r="190" spans="1:35" outlineLevel="1" x14ac:dyDescent="0.25">
      <c r="A190" s="71"/>
      <c r="F190" s="1089"/>
      <c r="G190" s="1090"/>
      <c r="H190" s="1090"/>
      <c r="I190" s="1090"/>
      <c r="J190" s="1090"/>
      <c r="K190" s="1090"/>
      <c r="L190" s="1090"/>
      <c r="M190" s="1090"/>
      <c r="N190" s="1090"/>
      <c r="O190" s="1090"/>
      <c r="P190" s="1090"/>
      <c r="Q190" s="1090"/>
      <c r="R190" s="1090"/>
      <c r="S190" s="1090"/>
      <c r="T190" s="1090"/>
      <c r="U190" s="1090"/>
      <c r="V190" s="1090"/>
      <c r="W190" s="1090"/>
      <c r="X190" s="1090"/>
      <c r="Y190" s="1090"/>
      <c r="Z190" s="1090"/>
      <c r="AA190" s="1090"/>
      <c r="AB190" s="1090"/>
      <c r="AC190" s="1090"/>
      <c r="AD190" s="928"/>
      <c r="AE190" s="1090"/>
      <c r="AF190" s="928"/>
      <c r="AG190" s="1090"/>
      <c r="AH190" s="928"/>
      <c r="AI190" s="1090"/>
    </row>
    <row r="191" spans="1:35" outlineLevel="1" x14ac:dyDescent="0.25">
      <c r="A191" s="71"/>
      <c r="F191" s="1089"/>
      <c r="G191" s="1090"/>
      <c r="H191" s="1090"/>
      <c r="I191" s="1090"/>
      <c r="J191" s="1090"/>
      <c r="K191" s="1090"/>
      <c r="L191" s="1090"/>
      <c r="M191" s="1090"/>
      <c r="N191" s="1090"/>
      <c r="O191" s="1090"/>
      <c r="P191" s="1090"/>
      <c r="Q191" s="1090"/>
      <c r="R191" s="1090"/>
      <c r="S191" s="1090"/>
      <c r="T191" s="1090"/>
      <c r="U191" s="1090"/>
      <c r="V191" s="1090"/>
      <c r="W191" s="1090"/>
      <c r="X191" s="1090"/>
      <c r="Y191" s="1090"/>
      <c r="Z191" s="1090"/>
      <c r="AA191" s="1090"/>
      <c r="AB191" s="1090"/>
      <c r="AC191" s="1090"/>
      <c r="AD191" s="928"/>
      <c r="AE191" s="1090"/>
      <c r="AF191" s="928"/>
      <c r="AG191" s="1090"/>
      <c r="AH191" s="928"/>
      <c r="AI191" s="1090"/>
    </row>
    <row r="192" spans="1:35" outlineLevel="1" x14ac:dyDescent="0.25">
      <c r="A192" s="71"/>
      <c r="F192" s="1089"/>
      <c r="G192" s="1090"/>
      <c r="H192" s="1090"/>
      <c r="I192" s="1090"/>
      <c r="J192" s="1090"/>
      <c r="K192" s="1090"/>
      <c r="L192" s="1090"/>
      <c r="M192" s="1090"/>
      <c r="N192" s="1090"/>
      <c r="O192" s="1090"/>
      <c r="P192" s="1090"/>
      <c r="Q192" s="1090"/>
      <c r="R192" s="1090"/>
      <c r="S192" s="1090"/>
      <c r="T192" s="1090"/>
      <c r="U192" s="1090"/>
      <c r="V192" s="1090"/>
      <c r="W192" s="1090"/>
      <c r="X192" s="1090"/>
      <c r="Y192" s="1090"/>
      <c r="Z192" s="1090"/>
      <c r="AA192" s="1090"/>
      <c r="AB192" s="1090"/>
      <c r="AC192" s="1090"/>
      <c r="AD192" s="928"/>
      <c r="AE192" s="1090"/>
      <c r="AF192" s="928"/>
      <c r="AG192" s="1090"/>
      <c r="AH192" s="928"/>
      <c r="AI192" s="1090"/>
    </row>
    <row r="193" spans="1:35" outlineLevel="1" x14ac:dyDescent="0.25">
      <c r="A193" s="71"/>
      <c r="F193" s="1089"/>
      <c r="G193" s="1090"/>
      <c r="H193" s="1090"/>
      <c r="I193" s="1090"/>
      <c r="J193" s="1090"/>
      <c r="K193" s="1090"/>
      <c r="L193" s="1090"/>
      <c r="M193" s="1090"/>
      <c r="N193" s="1090"/>
      <c r="O193" s="1090"/>
      <c r="P193" s="1090"/>
      <c r="Q193" s="1090"/>
      <c r="R193" s="1090"/>
      <c r="S193" s="1090"/>
      <c r="T193" s="1090"/>
      <c r="U193" s="1090"/>
      <c r="V193" s="1090"/>
      <c r="W193" s="1090"/>
      <c r="X193" s="1090"/>
      <c r="Y193" s="1090"/>
      <c r="Z193" s="1090"/>
      <c r="AA193" s="1090"/>
      <c r="AB193" s="1090"/>
      <c r="AC193" s="1090"/>
      <c r="AD193" s="928"/>
      <c r="AE193" s="1090"/>
      <c r="AF193" s="928"/>
      <c r="AG193" s="1090"/>
      <c r="AH193" s="928"/>
      <c r="AI193" s="1090"/>
    </row>
    <row r="194" spans="1:35" outlineLevel="1" x14ac:dyDescent="0.25">
      <c r="A194" s="71"/>
      <c r="F194" s="1089"/>
      <c r="G194" s="1090"/>
      <c r="H194" s="1090"/>
      <c r="I194" s="1090"/>
      <c r="J194" s="1090"/>
      <c r="K194" s="1090"/>
      <c r="L194" s="1090"/>
      <c r="M194" s="1090"/>
      <c r="N194" s="1090"/>
      <c r="O194" s="1090"/>
      <c r="P194" s="1090"/>
      <c r="Q194" s="1090"/>
      <c r="R194" s="1090"/>
      <c r="S194" s="1090"/>
      <c r="T194" s="1090"/>
      <c r="U194" s="1090"/>
      <c r="V194" s="1090"/>
      <c r="W194" s="1090"/>
      <c r="X194" s="1090"/>
      <c r="Y194" s="1090"/>
      <c r="Z194" s="1090"/>
      <c r="AA194" s="1090"/>
      <c r="AB194" s="1090"/>
      <c r="AC194" s="1090"/>
      <c r="AD194" s="928"/>
      <c r="AE194" s="1090"/>
      <c r="AF194" s="928"/>
      <c r="AG194" s="1090"/>
      <c r="AH194" s="928"/>
      <c r="AI194" s="1090"/>
    </row>
    <row r="195" spans="1:35" outlineLevel="1" x14ac:dyDescent="0.25">
      <c r="A195" s="71"/>
      <c r="F195" s="1089"/>
      <c r="G195" s="1090"/>
      <c r="H195" s="1090"/>
      <c r="I195" s="1090"/>
      <c r="J195" s="1090"/>
      <c r="K195" s="1090"/>
      <c r="L195" s="1090"/>
      <c r="M195" s="1090"/>
      <c r="N195" s="1090"/>
      <c r="O195" s="1090"/>
      <c r="P195" s="1090"/>
      <c r="Q195" s="1090"/>
      <c r="R195" s="1090"/>
      <c r="S195" s="1090"/>
      <c r="T195" s="1090"/>
      <c r="U195" s="1090"/>
      <c r="V195" s="1090"/>
      <c r="W195" s="1090"/>
      <c r="X195" s="1090"/>
      <c r="Y195" s="1090"/>
      <c r="Z195" s="1090"/>
      <c r="AA195" s="1090"/>
      <c r="AB195" s="1090"/>
      <c r="AC195" s="1090"/>
      <c r="AD195" s="928"/>
      <c r="AE195" s="1090"/>
      <c r="AF195" s="928"/>
      <c r="AG195" s="1090"/>
      <c r="AH195" s="928"/>
      <c r="AI195" s="1090"/>
    </row>
    <row r="196" spans="1:35" outlineLevel="1" x14ac:dyDescent="0.25">
      <c r="A196" s="71"/>
      <c r="F196" s="1089"/>
      <c r="G196" s="1090"/>
      <c r="H196" s="1090"/>
      <c r="I196" s="1090"/>
      <c r="J196" s="1090"/>
      <c r="K196" s="1090"/>
      <c r="L196" s="1090"/>
      <c r="M196" s="1090"/>
      <c r="N196" s="1090"/>
      <c r="O196" s="1090"/>
      <c r="P196" s="1090"/>
      <c r="Q196" s="1090"/>
      <c r="R196" s="1090"/>
      <c r="S196" s="1090"/>
      <c r="T196" s="1090"/>
      <c r="U196" s="1090"/>
      <c r="V196" s="1090"/>
      <c r="W196" s="1090"/>
      <c r="X196" s="1090"/>
      <c r="Y196" s="1090"/>
      <c r="Z196" s="1090"/>
      <c r="AA196" s="1090"/>
      <c r="AB196" s="1090"/>
      <c r="AC196" s="1090"/>
      <c r="AD196" s="928"/>
      <c r="AE196" s="1090"/>
      <c r="AF196" s="928"/>
      <c r="AG196" s="1090"/>
      <c r="AH196" s="928"/>
      <c r="AI196" s="1090"/>
    </row>
    <row r="197" spans="1:35" outlineLevel="1" x14ac:dyDescent="0.25">
      <c r="E197" s="258"/>
    </row>
    <row r="199" spans="1:35" x14ac:dyDescent="0.25">
      <c r="N199" s="612"/>
      <c r="O199" s="612"/>
      <c r="P199" s="612"/>
      <c r="Q199" s="612"/>
    </row>
    <row r="200" spans="1:35" ht="16.8" x14ac:dyDescent="0.3">
      <c r="B200" s="7" t="s">
        <v>874</v>
      </c>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outlineLevel="1" x14ac:dyDescent="0.25">
      <c r="B201" s="136"/>
    </row>
    <row r="202" spans="1:35" outlineLevel="1" x14ac:dyDescent="0.25">
      <c r="D202" s="1091" t="str">
        <f>'Line Items'!D2746</f>
        <v>Season Ticket amount (STL)</v>
      </c>
      <c r="E202" s="993" t="str">
        <f>E47</f>
        <v>£000</v>
      </c>
      <c r="F202" s="993"/>
      <c r="G202" s="1092"/>
      <c r="H202" s="1092"/>
      <c r="I202" s="1092"/>
      <c r="J202" s="1092"/>
      <c r="K202" s="1092"/>
      <c r="L202" s="1092"/>
      <c r="M202" s="1092"/>
      <c r="N202" s="1092"/>
      <c r="O202" s="1092"/>
      <c r="P202" s="1092"/>
      <c r="Q202" s="1092"/>
      <c r="R202" s="1092"/>
      <c r="S202" s="1092"/>
      <c r="T202" s="1092"/>
      <c r="U202" s="1092"/>
      <c r="V202" s="1092"/>
      <c r="W202" s="1092"/>
      <c r="X202" s="1092"/>
      <c r="Y202" s="1092"/>
      <c r="Z202" s="1092"/>
      <c r="AA202" s="1092"/>
      <c r="AB202" s="1092"/>
      <c r="AC202" s="1092"/>
      <c r="AE202" s="1092"/>
      <c r="AG202" s="1092"/>
      <c r="AI202" s="1092"/>
    </row>
    <row r="203" spans="1:35" outlineLevel="1" x14ac:dyDescent="0.25">
      <c r="D203" s="576" t="str">
        <f>'Line Items'!D2747</f>
        <v>RPI</v>
      </c>
      <c r="E203" s="877" t="s">
        <v>667</v>
      </c>
      <c r="F203" s="578"/>
      <c r="G203" s="883">
        <f>IF(G$11=Output_Price_Base,1,1+'Indices &amp; Rates'!G$17)*G$21</f>
        <v>0</v>
      </c>
      <c r="H203" s="883">
        <f>IF(H$11=Output_Price_Base,1,1+'Indices &amp; Rates'!H$17)*H$21</f>
        <v>0</v>
      </c>
      <c r="I203" s="883">
        <f>IF(I$11=Output_Price_Base,1,1+'Indices &amp; Rates'!I$17)*I$21</f>
        <v>0</v>
      </c>
      <c r="J203" s="883">
        <f>IF(J$11=Output_Price_Base,1,1+'Indices &amp; Rates'!J$17)*J$21</f>
        <v>0</v>
      </c>
      <c r="K203" s="883">
        <f>IF(K$11=Output_Price_Base,1,1+'Indices &amp; Rates'!K$17)*K$21</f>
        <v>0</v>
      </c>
      <c r="L203" s="883">
        <f>IF(L$11=Output_Price_Base,1,1+'Indices &amp; Rates'!L$17)*L$21</f>
        <v>0</v>
      </c>
      <c r="M203" s="883">
        <f>IF(M$11=Output_Price_Base,1,1+'Indices &amp; Rates'!M$17)*M$21</f>
        <v>1.0291808651616865</v>
      </c>
      <c r="N203" s="883">
        <f>IF(N$11=Output_Price_Base,1,1+'Indices &amp; Rates'!N$17)*N$21</f>
        <v>1.0293130103096835</v>
      </c>
      <c r="O203" s="883">
        <f>IF(O$11=Output_Price_Base,1,1+'Indices &amp; Rates'!O$17)*O$21</f>
        <v>1.0298561506879718</v>
      </c>
      <c r="P203" s="883">
        <f>IF(P$11=Output_Price_Base,1,1+'Indices &amp; Rates'!P$17)*P$21</f>
        <v>1.0310686122533563</v>
      </c>
      <c r="Q203" s="883">
        <f>IF(Q$11=Output_Price_Base,1,1+'Indices &amp; Rates'!Q$17)*Q$21</f>
        <v>1.0317510304074038</v>
      </c>
      <c r="R203" s="883">
        <f>IF(R$11=Output_Price_Base,1,1+'Indices &amp; Rates'!R$17)*R$21</f>
        <v>1.0317607508127291</v>
      </c>
      <c r="S203" s="883">
        <f>IF(S$11=Output_Price_Base,1,1+'Indices &amp; Rates'!S$17)*S$21</f>
        <v>1.0317821924007764</v>
      </c>
      <c r="T203" s="883">
        <f>IF(T$11=Output_Price_Base,1,1+'Indices &amp; Rates'!T$17)*T$21</f>
        <v>1.0318134388365745</v>
      </c>
      <c r="U203" s="883">
        <f>IF(U$11=Output_Price_Base,1,1+'Indices &amp; Rates'!U$17)*U$21</f>
        <v>1.0318529699395533</v>
      </c>
      <c r="V203" s="883">
        <f>IF(V$11=Output_Price_Base,1,1+'Indices &amp; Rates'!V$17)*V$21</f>
        <v>0</v>
      </c>
      <c r="W203" s="883">
        <f>IF(W$11=Output_Price_Base,1,1+'Indices &amp; Rates'!W$17)*W$21</f>
        <v>0</v>
      </c>
      <c r="X203" s="883">
        <f>IF(X$11=Output_Price_Base,1,1+'Indices &amp; Rates'!X$17)*X$21</f>
        <v>0</v>
      </c>
      <c r="Y203" s="883">
        <f>IF(Y$11=Output_Price_Base,1,1+'Indices &amp; Rates'!Y$17)*Y$21</f>
        <v>0</v>
      </c>
      <c r="Z203" s="883">
        <f>IF(Z$11=Output_Price_Base,1,1+'Indices &amp; Rates'!Z$17)*Z$21</f>
        <v>0</v>
      </c>
      <c r="AA203" s="883">
        <f>IF(AA$11=Output_Price_Base,1,1+'Indices &amp; Rates'!AA$17)*AA$21</f>
        <v>0</v>
      </c>
      <c r="AB203" s="883">
        <f>IF(AB$11=Output_Price_Base,1,1+'Indices &amp; Rates'!AB$17)*AB$21</f>
        <v>0</v>
      </c>
      <c r="AC203" s="1093">
        <f>IF(AC$11=Output_Price_Base,1,1+'Indices &amp; Rates'!AC$17)*AC$21</f>
        <v>0</v>
      </c>
      <c r="AE203" s="885">
        <f>IF(AE$11=Output_Price_Base,1,1+'Indices &amp; Rates'!AE$17)*AE$21</f>
        <v>1</v>
      </c>
      <c r="AG203" s="885">
        <f>IF(AG$11=Output_Price_Base,1,1+'Indices &amp; Rates'!AG$17)*AG$21</f>
        <v>1.0318134388365745</v>
      </c>
      <c r="AI203" s="885">
        <f>IF(AI$11=Output_Price_Base,1,1+'Indices &amp; Rates'!AI$17)*AI$21</f>
        <v>1.0318995643453186</v>
      </c>
    </row>
    <row r="204" spans="1:35" outlineLevel="1" x14ac:dyDescent="0.25">
      <c r="D204" s="576" t="str">
        <f>'Line Items'!D2748</f>
        <v>K</v>
      </c>
      <c r="E204" s="578" t="str">
        <f>E203</f>
        <v>#</v>
      </c>
      <c r="F204" s="578"/>
      <c r="G204" s="1094"/>
      <c r="H204" s="1094"/>
      <c r="I204" s="1094">
        <v>0</v>
      </c>
      <c r="J204" s="1094">
        <v>0</v>
      </c>
      <c r="K204" s="1094">
        <v>0</v>
      </c>
      <c r="L204" s="1094">
        <v>0</v>
      </c>
      <c r="M204" s="1094">
        <v>0</v>
      </c>
      <c r="N204" s="1094">
        <v>0</v>
      </c>
      <c r="O204" s="1094">
        <v>0.25</v>
      </c>
      <c r="P204" s="1094">
        <v>1</v>
      </c>
      <c r="Q204" s="1094">
        <v>1</v>
      </c>
      <c r="R204" s="1094">
        <v>1</v>
      </c>
      <c r="S204" s="1094">
        <v>1</v>
      </c>
      <c r="T204" s="1094">
        <v>1</v>
      </c>
      <c r="U204" s="1094">
        <v>1</v>
      </c>
      <c r="V204" s="1094">
        <v>1</v>
      </c>
      <c r="W204" s="1094">
        <v>1</v>
      </c>
      <c r="X204" s="1094">
        <v>1</v>
      </c>
      <c r="Y204" s="1094">
        <v>1</v>
      </c>
      <c r="Z204" s="1094">
        <v>1</v>
      </c>
      <c r="AA204" s="1094">
        <v>1</v>
      </c>
      <c r="AB204" s="1094">
        <v>1</v>
      </c>
      <c r="AC204" s="1095">
        <v>1</v>
      </c>
      <c r="AE204" s="1096">
        <v>1</v>
      </c>
      <c r="AG204" s="1096">
        <v>1</v>
      </c>
      <c r="AI204" s="1096">
        <v>1</v>
      </c>
    </row>
    <row r="205" spans="1:35" outlineLevel="1" x14ac:dyDescent="0.25">
      <c r="D205" s="1097" t="str">
        <f>'Line Items'!D2749</f>
        <v>Z</v>
      </c>
      <c r="E205" s="1098" t="str">
        <f>E204</f>
        <v>#</v>
      </c>
      <c r="F205" s="1098"/>
      <c r="G205" s="1099"/>
      <c r="H205" s="1099"/>
      <c r="I205" s="1099">
        <v>1</v>
      </c>
      <c r="J205" s="1099">
        <v>1</v>
      </c>
      <c r="K205" s="1099">
        <v>1</v>
      </c>
      <c r="L205" s="1099">
        <v>1</v>
      </c>
      <c r="M205" s="1099">
        <v>1</v>
      </c>
      <c r="N205" s="1099">
        <v>1</v>
      </c>
      <c r="O205" s="1099">
        <v>1</v>
      </c>
      <c r="P205" s="1099">
        <v>1</v>
      </c>
      <c r="Q205" s="1099">
        <v>1</v>
      </c>
      <c r="R205" s="1099">
        <v>1</v>
      </c>
      <c r="S205" s="1099">
        <v>1</v>
      </c>
      <c r="T205" s="1099">
        <v>1</v>
      </c>
      <c r="U205" s="1099">
        <v>1</v>
      </c>
      <c r="V205" s="1099">
        <v>1</v>
      </c>
      <c r="W205" s="1099">
        <v>1</v>
      </c>
      <c r="X205" s="1099">
        <v>1</v>
      </c>
      <c r="Y205" s="1099">
        <v>1</v>
      </c>
      <c r="Z205" s="1099">
        <v>1</v>
      </c>
      <c r="AA205" s="1099">
        <v>1</v>
      </c>
      <c r="AB205" s="1099">
        <v>1</v>
      </c>
      <c r="AC205" s="1100">
        <v>1</v>
      </c>
      <c r="AE205" s="1101">
        <v>1</v>
      </c>
      <c r="AG205" s="1101">
        <v>1</v>
      </c>
      <c r="AI205" s="1101">
        <v>1</v>
      </c>
    </row>
    <row r="206" spans="1:35" outlineLevel="1" x14ac:dyDescent="0.25">
      <c r="AC206" s="950"/>
      <c r="AE206" s="1102"/>
      <c r="AG206" s="1102"/>
      <c r="AI206" s="1102"/>
    </row>
    <row r="207" spans="1:35" ht="13.8" outlineLevel="1" thickBot="1" x14ac:dyDescent="0.3">
      <c r="D207" s="1020" t="str">
        <f>B200</f>
        <v>FA Schedule 12 Season Ticket Bond</v>
      </c>
      <c r="E207" s="1103" t="str">
        <f>E202</f>
        <v>£000</v>
      </c>
      <c r="F207" s="1103"/>
      <c r="G207" s="1104">
        <f t="shared" ref="G207:AC207" si="36">G202*(((G203*100)+G204)/100)*G205</f>
        <v>0</v>
      </c>
      <c r="H207" s="1104">
        <f t="shared" si="36"/>
        <v>0</v>
      </c>
      <c r="I207" s="1104">
        <f t="shared" si="36"/>
        <v>0</v>
      </c>
      <c r="J207" s="1104">
        <f t="shared" si="36"/>
        <v>0</v>
      </c>
      <c r="K207" s="1104">
        <f t="shared" si="36"/>
        <v>0</v>
      </c>
      <c r="L207" s="1104">
        <f t="shared" si="36"/>
        <v>0</v>
      </c>
      <c r="M207" s="1104">
        <f t="shared" si="36"/>
        <v>0</v>
      </c>
      <c r="N207" s="1104">
        <f t="shared" si="36"/>
        <v>0</v>
      </c>
      <c r="O207" s="1104">
        <f>O202*(((O203*100)+O204)/100)*O205</f>
        <v>0</v>
      </c>
      <c r="P207" s="1104">
        <f t="shared" si="36"/>
        <v>0</v>
      </c>
      <c r="Q207" s="1104">
        <f t="shared" si="36"/>
        <v>0</v>
      </c>
      <c r="R207" s="1104">
        <f t="shared" si="36"/>
        <v>0</v>
      </c>
      <c r="S207" s="1104">
        <f t="shared" si="36"/>
        <v>0</v>
      </c>
      <c r="T207" s="1104">
        <f t="shared" si="36"/>
        <v>0</v>
      </c>
      <c r="U207" s="1104">
        <f t="shared" si="36"/>
        <v>0</v>
      </c>
      <c r="V207" s="1104">
        <f t="shared" si="36"/>
        <v>0</v>
      </c>
      <c r="W207" s="1104">
        <f t="shared" si="36"/>
        <v>0</v>
      </c>
      <c r="X207" s="1104">
        <f t="shared" si="36"/>
        <v>0</v>
      </c>
      <c r="Y207" s="1104">
        <f t="shared" si="36"/>
        <v>0</v>
      </c>
      <c r="Z207" s="1104">
        <f t="shared" si="36"/>
        <v>0</v>
      </c>
      <c r="AA207" s="1104">
        <f t="shared" si="36"/>
        <v>0</v>
      </c>
      <c r="AB207" s="1104">
        <f t="shared" si="36"/>
        <v>0</v>
      </c>
      <c r="AC207" s="1105">
        <f t="shared" si="36"/>
        <v>0</v>
      </c>
      <c r="AE207" s="1012">
        <f>AE202*(((AE203*100)+AE204)/100)*AE205</f>
        <v>0</v>
      </c>
      <c r="AG207" s="1012">
        <f>AG202*(((AG203*100)+AG204)/100)*AG205</f>
        <v>0</v>
      </c>
      <c r="AI207" s="1012">
        <f>AI202*(((AI203*100)+AI204)/100)*AI205</f>
        <v>0</v>
      </c>
    </row>
    <row r="208" spans="1:35" ht="13.8" thickTop="1" x14ac:dyDescent="0.25">
      <c r="L208" s="103"/>
    </row>
    <row r="209" spans="2:35" x14ac:dyDescent="0.25">
      <c r="L209" s="103"/>
    </row>
    <row r="210" spans="2:35" ht="16.8" x14ac:dyDescent="0.3">
      <c r="B210" s="7" t="s">
        <v>21</v>
      </c>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sheetData>
  <mergeCells count="3">
    <mergeCell ref="E9:E11"/>
    <mergeCell ref="F9:F11"/>
    <mergeCell ref="D10:D11"/>
  </mergeCells>
  <dataValidations count="2">
    <dataValidation type="list" allowBlank="1" showInputMessage="1" showErrorMessage="1" sqref="L145:AC149">
      <formula1>"0,1"</formula1>
    </dataValidation>
    <dataValidation type="list" allowBlank="1" showInputMessage="1" showErrorMessage="1" sqref="AE178 AG178 AI178">
      <formula1>$I$22:$AC$22</formula1>
    </dataValidation>
  </dataValidations>
  <pageMargins left="0.39370078740157483" right="0.39370078740157483" top="0.39370078740157483" bottom="0.39370078740157483" header="0.31496062992125984" footer="0.31496062992125984"/>
  <pageSetup paperSize="8" scale="48" fitToHeight="99" orientation="landscape" r:id="rId1"/>
  <rowBreaks count="1" manualBreakCount="1">
    <brk id="102"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B2:AJ82"/>
  <sheetViews>
    <sheetView showGridLines="0" tabSelected="1" zoomScale="75" zoomScaleNormal="75" zoomScaleSheetLayoutView="70" workbookViewId="0">
      <pane xSplit="6" ySplit="12" topLeftCell="O13" activePane="bottomRight" state="frozen"/>
      <selection pane="topRight"/>
      <selection pane="bottomLeft"/>
      <selection pane="bottomRight" activeCell="L20" sqref="L20:AI20"/>
    </sheetView>
  </sheetViews>
  <sheetFormatPr defaultColWidth="9" defaultRowHeight="13.2" outlineLevelRow="1" outlineLevelCol="1" x14ac:dyDescent="0.25"/>
  <cols>
    <col min="1" max="1" width="2.875" style="2" customWidth="1"/>
    <col min="2" max="2" width="3.375" style="2" customWidth="1"/>
    <col min="3" max="3" width="5.25" style="2" customWidth="1"/>
    <col min="4" max="4" width="30.25" style="2" customWidth="1"/>
    <col min="5" max="5" width="19.25" style="2" customWidth="1"/>
    <col min="6" max="6" width="20.875" style="2" customWidth="1"/>
    <col min="7" max="8" width="19.75" style="2" customWidth="1"/>
    <col min="9" max="22" width="10.625" style="2" customWidth="1"/>
    <col min="23" max="29" width="10.625" style="2" customWidth="1" outlineLevel="1"/>
    <col min="30" max="30" width="3.875" style="2" customWidth="1"/>
    <col min="31" max="31" width="10.625" style="2" customWidth="1"/>
    <col min="32" max="32" width="3.875" style="2" customWidth="1" outlineLevel="1"/>
    <col min="33" max="33" width="10.625" style="2" customWidth="1" outlineLevel="1"/>
    <col min="34" max="34" width="3.875" style="2" customWidth="1" outlineLevel="1"/>
    <col min="35" max="35" width="10.625" style="2" customWidth="1" outlineLevel="1"/>
    <col min="36" max="36" width="3.875" style="2" customWidth="1"/>
    <col min="37" max="16384" width="9" style="2"/>
  </cols>
  <sheetData>
    <row r="2" spans="2:36"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c r="AJ2" s="3"/>
    </row>
    <row r="3" spans="2:36"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c r="AJ3" s="3"/>
    </row>
    <row r="4" spans="2:36" x14ac:dyDescent="0.25">
      <c r="B4" s="5" t="str">
        <f>'Template Cover'!B4</f>
        <v>Sheet:</v>
      </c>
      <c r="C4" s="3"/>
      <c r="D4" s="3"/>
      <c r="E4" s="3"/>
      <c r="F4" s="3"/>
      <c r="G4" s="3" t="str">
        <f ca="1">MID(CELL("filename",$A$1),FIND("]",CELL("filename",$A$1))+1,99)</f>
        <v>Funding</v>
      </c>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spans="2:36"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c r="AJ5" s="3"/>
    </row>
    <row r="6" spans="2:36"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c r="AJ6" s="6"/>
    </row>
    <row r="7" spans="2:36"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c r="AJ7" s="3"/>
    </row>
    <row r="9" spans="2:36" ht="26.4" x14ac:dyDescent="0.25">
      <c r="C9" s="1367" t="str">
        <f>RN_Switch</f>
        <v>Nominal</v>
      </c>
      <c r="D9" s="1368"/>
      <c r="E9" s="1369"/>
      <c r="F9" s="1370" t="s">
        <v>95</v>
      </c>
      <c r="G9" s="1106" t="str">
        <f>Timeline!G29</f>
        <v>Blank</v>
      </c>
      <c r="H9" s="1106" t="str">
        <f>Timeline!H29</f>
        <v>Blank</v>
      </c>
      <c r="I9" s="1106" t="str">
        <f>Timeline!I29</f>
        <v>Year -2</v>
      </c>
      <c r="J9" s="1106" t="str">
        <f>Timeline!J29</f>
        <v>Year -1</v>
      </c>
      <c r="K9" s="1106" t="str">
        <f>Timeline!K29</f>
        <v>Year 0</v>
      </c>
      <c r="L9" s="1106" t="str">
        <f>Timeline!L29</f>
        <v>Year 1</v>
      </c>
      <c r="M9" s="1106" t="str">
        <f>Timeline!M29</f>
        <v>Year 2</v>
      </c>
      <c r="N9" s="1106" t="str">
        <f>Timeline!N29</f>
        <v>Year 3</v>
      </c>
      <c r="O9" s="1106" t="str">
        <f>Timeline!O29</f>
        <v>Year 4</v>
      </c>
      <c r="P9" s="1106" t="str">
        <f>Timeline!P29</f>
        <v>Year 5</v>
      </c>
      <c r="Q9" s="1106" t="str">
        <f>Timeline!Q29</f>
        <v>Year 6</v>
      </c>
      <c r="R9" s="1106" t="str">
        <f>Timeline!R29</f>
        <v>Year 7</v>
      </c>
      <c r="S9" s="1106" t="str">
        <f>Timeline!S29</f>
        <v>Year 8</v>
      </c>
      <c r="T9" s="1106" t="str">
        <f>Timeline!T29</f>
        <v>Year 9</v>
      </c>
      <c r="U9" s="1106" t="str">
        <f>Timeline!U29</f>
        <v>Year 10</v>
      </c>
      <c r="V9" s="1106" t="str">
        <f>Timeline!V29</f>
        <v>Year 11</v>
      </c>
      <c r="W9" s="1106" t="str">
        <f>Timeline!W29</f>
        <v>Year 12</v>
      </c>
      <c r="X9" s="1106" t="str">
        <f>Timeline!X29</f>
        <v>Year 13</v>
      </c>
      <c r="Y9" s="1106" t="str">
        <f>Timeline!Y29</f>
        <v>Year 14</v>
      </c>
      <c r="Z9" s="1106" t="str">
        <f>Timeline!Z29</f>
        <v>Year 15</v>
      </c>
      <c r="AA9" s="1106" t="str">
        <f>Timeline!AA29</f>
        <v>Year 16</v>
      </c>
      <c r="AB9" s="1106" t="str">
        <f>Timeline!AB29</f>
        <v>Year 17</v>
      </c>
      <c r="AC9" s="1106" t="str">
        <f>Timeline!AC29</f>
        <v>Year 18</v>
      </c>
      <c r="AE9" s="1106" t="str">
        <f>Timeline!AE29</f>
        <v>Year 1 (part)</v>
      </c>
      <c r="AG9" s="1106" t="str">
        <f>Timeline!AG29</f>
        <v>Year 9 (part)</v>
      </c>
      <c r="AI9" s="1106" t="str">
        <f>Timeline!AI29</f>
        <v>Year 11 (part)</v>
      </c>
    </row>
    <row r="10" spans="2:36" x14ac:dyDescent="0.25">
      <c r="C10" s="1371" t="str">
        <f>Option_Switch</f>
        <v>Base Model</v>
      </c>
      <c r="D10" s="1372"/>
      <c r="E10" s="1373"/>
      <c r="F10" s="1300"/>
      <c r="G10" s="1106" t="str">
        <f>Timeline!G30</f>
        <v>For Bidder Use</v>
      </c>
      <c r="H10" s="1106" t="str">
        <f>Timeline!H30</f>
        <v>For Bidder Use</v>
      </c>
      <c r="I10" s="1106" t="str">
        <f>Timeline!I30</f>
        <v>Actual</v>
      </c>
      <c r="J10" s="1106" t="str">
        <f>Timeline!J30</f>
        <v>Actual</v>
      </c>
      <c r="K10" s="1106" t="str">
        <f>Timeline!K30</f>
        <v>Forecast</v>
      </c>
      <c r="L10" s="1106" t="str">
        <f>Timeline!L30</f>
        <v>Forecast</v>
      </c>
      <c r="M10" s="1106" t="str">
        <f>Timeline!M30</f>
        <v>Core</v>
      </c>
      <c r="N10" s="1106" t="str">
        <f>Timeline!N30</f>
        <v>Core</v>
      </c>
      <c r="O10" s="1106" t="str">
        <f>Timeline!O30</f>
        <v>Core</v>
      </c>
      <c r="P10" s="1106" t="str">
        <f>Timeline!P30</f>
        <v>Core</v>
      </c>
      <c r="Q10" s="1106" t="str">
        <f>Timeline!Q30</f>
        <v>Core</v>
      </c>
      <c r="R10" s="1106" t="str">
        <f>Timeline!R30</f>
        <v>Core</v>
      </c>
      <c r="S10" s="1106" t="str">
        <f>Timeline!S30</f>
        <v>Core</v>
      </c>
      <c r="T10" s="1106" t="str">
        <f>Timeline!T30</f>
        <v>Option</v>
      </c>
      <c r="U10" s="1106" t="str">
        <f>Timeline!U30</f>
        <v>Option</v>
      </c>
      <c r="V10" s="1106" t="str">
        <f>Timeline!V30</f>
        <v>Not used</v>
      </c>
      <c r="W10" s="1106" t="str">
        <f>Timeline!W30</f>
        <v>Not used</v>
      </c>
      <c r="X10" s="1106" t="str">
        <f>Timeline!X30</f>
        <v>Not used</v>
      </c>
      <c r="Y10" s="1106" t="str">
        <f>Timeline!Y30</f>
        <v>Not used</v>
      </c>
      <c r="Z10" s="1106" t="str">
        <f>Timeline!Z30</f>
        <v>Not used</v>
      </c>
      <c r="AA10" s="1106" t="str">
        <f>Timeline!AA30</f>
        <v>Not used</v>
      </c>
      <c r="AB10" s="1106" t="str">
        <f>Timeline!AB30</f>
        <v>Not used</v>
      </c>
      <c r="AC10" s="1106" t="str">
        <f>Timeline!AC30</f>
        <v>Not used</v>
      </c>
      <c r="AE10" s="1106" t="str">
        <f>Timeline!AE30</f>
        <v>Core</v>
      </c>
      <c r="AG10" s="1106" t="str">
        <f>Timeline!AG30</f>
        <v>Core</v>
      </c>
      <c r="AI10" s="1106" t="str">
        <f>Timeline!AI30</f>
        <v>Option</v>
      </c>
    </row>
    <row r="11" spans="2:36" ht="13.65" customHeight="1" x14ac:dyDescent="0.25">
      <c r="C11" s="1374"/>
      <c r="D11" s="1375"/>
      <c r="E11" s="1376"/>
      <c r="F11" s="1359"/>
      <c r="G11" s="1107" t="str">
        <f>IF(Timeline!G31="","",Timeline!G31)</f>
        <v/>
      </c>
      <c r="H11" s="1107" t="str">
        <f>IF(Timeline!H31="","",Timeline!H31)</f>
        <v/>
      </c>
      <c r="I11" s="1107">
        <f>IF(Timeline!I31="","",Timeline!I31)</f>
        <v>42825</v>
      </c>
      <c r="J11" s="1107">
        <f>IF(Timeline!J31="","",Timeline!J31)</f>
        <v>43190</v>
      </c>
      <c r="K11" s="1107">
        <f>IF(Timeline!K31="","",Timeline!K31)</f>
        <v>43555</v>
      </c>
      <c r="L11" s="1107">
        <f>IF(Timeline!L31="","",Timeline!L31)</f>
        <v>43921</v>
      </c>
      <c r="M11" s="1107">
        <f>IF(Timeline!M31="","",Timeline!M31)</f>
        <v>44286</v>
      </c>
      <c r="N11" s="1107">
        <f>IF(Timeline!N31="","",Timeline!N31)</f>
        <v>44651</v>
      </c>
      <c r="O11" s="1107">
        <f>IF(Timeline!O31="","",Timeline!O31)</f>
        <v>45016</v>
      </c>
      <c r="P11" s="1107">
        <f>IF(Timeline!P31="","",Timeline!P31)</f>
        <v>45382</v>
      </c>
      <c r="Q11" s="1107">
        <f>IF(Timeline!Q31="","",Timeline!Q31)</f>
        <v>45747</v>
      </c>
      <c r="R11" s="1107">
        <f>IF(Timeline!R31="","",Timeline!R31)</f>
        <v>46112</v>
      </c>
      <c r="S11" s="1107">
        <f>IF(Timeline!S31="","",Timeline!S31)</f>
        <v>46477</v>
      </c>
      <c r="T11" s="1107">
        <f>IF(Timeline!T31="","",Timeline!T31)</f>
        <v>46843</v>
      </c>
      <c r="U11" s="1107">
        <f>IF(Timeline!U31="","",Timeline!U31)</f>
        <v>47208</v>
      </c>
      <c r="V11" s="1107">
        <f>IF(Timeline!V31="","",Timeline!V31)</f>
        <v>47573</v>
      </c>
      <c r="W11" s="1107">
        <f>IF(Timeline!W31="","",Timeline!W31)</f>
        <v>47938</v>
      </c>
      <c r="X11" s="1107">
        <f>IF(Timeline!X31="","",Timeline!X31)</f>
        <v>48304</v>
      </c>
      <c r="Y11" s="1107">
        <f>IF(Timeline!Y31="","",Timeline!Y31)</f>
        <v>48669</v>
      </c>
      <c r="Z11" s="1107">
        <f>IF(Timeline!Z31="","",Timeline!Z31)</f>
        <v>49034</v>
      </c>
      <c r="AA11" s="1107">
        <f>IF(Timeline!AA31="","",Timeline!AA31)</f>
        <v>49399</v>
      </c>
      <c r="AB11" s="1107">
        <f>IF(Timeline!AB31="","",Timeline!AB31)</f>
        <v>49765</v>
      </c>
      <c r="AC11" s="1107">
        <f>IF(Timeline!AC31="","",Timeline!AC31)</f>
        <v>50130</v>
      </c>
      <c r="AE11" s="1107">
        <f>IF(Timeline!AE31="","",Timeline!AE31)</f>
        <v>43921</v>
      </c>
      <c r="AG11" s="1107">
        <f>IF(Timeline!AG31="","",Timeline!AG31)</f>
        <v>46620</v>
      </c>
      <c r="AI11" s="1107">
        <f>IF(Timeline!AI31="","",Timeline!AI31)</f>
        <v>47348</v>
      </c>
    </row>
    <row r="13" spans="2:36" ht="16.8" x14ac:dyDescent="0.3">
      <c r="B13" s="7" t="s">
        <v>875</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row>
    <row r="14" spans="2:36" x14ac:dyDescent="0.25">
      <c r="D14" s="136"/>
    </row>
    <row r="15" spans="2:36" ht="14.4" x14ac:dyDescent="0.25">
      <c r="B15" s="1108"/>
      <c r="C15" s="1108" t="s">
        <v>876</v>
      </c>
      <c r="D15" s="1108"/>
      <c r="E15" s="1108"/>
      <c r="F15" s="1108"/>
      <c r="G15" s="1108"/>
      <c r="H15" s="1108"/>
      <c r="I15" s="1108"/>
      <c r="J15" s="1108"/>
      <c r="K15" s="1108"/>
      <c r="L15" s="1108"/>
      <c r="M15" s="1108"/>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row>
    <row r="16" spans="2:36" outlineLevel="1" x14ac:dyDescent="0.25"/>
    <row r="17" spans="4:36" outlineLevel="1" x14ac:dyDescent="0.25">
      <c r="D17" s="174" t="s">
        <v>877</v>
      </c>
      <c r="E17" s="102"/>
      <c r="G17" s="609"/>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c r="AI17" s="410"/>
      <c r="AJ17" s="410"/>
    </row>
    <row r="18" spans="4:36" outlineLevel="1" x14ac:dyDescent="0.25">
      <c r="D18" s="1109"/>
      <c r="E18" s="102"/>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c r="AI18" s="410"/>
      <c r="AJ18" s="410"/>
    </row>
    <row r="19" spans="4:36" outlineLevel="1" x14ac:dyDescent="0.25">
      <c r="D19" s="1110" t="s">
        <v>878</v>
      </c>
      <c r="E19" s="1111"/>
      <c r="F19" s="1112">
        <v>0.12</v>
      </c>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c r="AF19" s="410"/>
      <c r="AG19" s="410"/>
      <c r="AH19" s="410"/>
      <c r="AI19" s="410"/>
      <c r="AJ19" s="410"/>
    </row>
    <row r="20" spans="4:36" outlineLevel="1" x14ac:dyDescent="0.25">
      <c r="D20" s="1113" t="s">
        <v>879</v>
      </c>
      <c r="E20" s="1114"/>
      <c r="F20" s="1115" t="s">
        <v>556</v>
      </c>
      <c r="G20" s="1116"/>
      <c r="H20" s="1116"/>
      <c r="I20" s="1117"/>
      <c r="J20" s="1117"/>
      <c r="K20" s="1118"/>
      <c r="L20" s="1117"/>
      <c r="M20" s="1275"/>
      <c r="N20" s="1275"/>
      <c r="O20" s="1275"/>
      <c r="P20" s="1275"/>
      <c r="Q20" s="1275"/>
      <c r="R20" s="1275"/>
      <c r="S20" s="1117"/>
      <c r="T20" s="1117"/>
      <c r="U20" s="1118"/>
      <c r="V20" s="1117"/>
      <c r="W20" s="1117"/>
      <c r="X20" s="1117"/>
      <c r="Y20" s="1117"/>
      <c r="Z20" s="1117"/>
      <c r="AA20" s="1117"/>
      <c r="AB20" s="1117"/>
      <c r="AC20" s="1119"/>
      <c r="AD20" s="410"/>
      <c r="AE20" s="1120"/>
      <c r="AF20" s="410"/>
      <c r="AG20" s="1121"/>
      <c r="AH20" s="410"/>
      <c r="AI20" s="1121"/>
      <c r="AJ20" s="410"/>
    </row>
    <row r="21" spans="4:36" outlineLevel="1" x14ac:dyDescent="0.25">
      <c r="D21" s="1122" t="s">
        <v>880</v>
      </c>
      <c r="E21" s="1123"/>
      <c r="F21" s="1115" t="s">
        <v>556</v>
      </c>
      <c r="G21" s="1124"/>
      <c r="H21" s="1124"/>
      <c r="I21" s="1124">
        <f>IF($C$9="nominal",'P&amp;L3'!I51*Timeline!I49,"n/a")</f>
        <v>0</v>
      </c>
      <c r="J21" s="1124">
        <f>IF($C$9="nominal",'P&amp;L3'!J51*Timeline!J49,"n/a")</f>
        <v>0</v>
      </c>
      <c r="K21" s="1124">
        <f>IF($C$9="nominal",'P&amp;L3'!K51*Timeline!K49,"n/a")</f>
        <v>0</v>
      </c>
      <c r="L21" s="1124">
        <f>IF($C$9="nominal",'P&amp;L3'!L51*Timeline!L49,"n/a")</f>
        <v>0</v>
      </c>
      <c r="M21" s="1124">
        <f>IF($C$9="nominal",'P&amp;L3'!M51*Timeline!M49,"n/a")</f>
        <v>0</v>
      </c>
      <c r="N21" s="1124">
        <f>IF($C$9="nominal",'P&amp;L3'!N51*Timeline!N49,"n/a")</f>
        <v>0</v>
      </c>
      <c r="O21" s="1124">
        <f>IF($C$9="nominal",'P&amp;L3'!O51*Timeline!O49,"n/a")</f>
        <v>0</v>
      </c>
      <c r="P21" s="1124">
        <f>IF($C$9="nominal",'P&amp;L3'!P51*Timeline!P49,"n/a")</f>
        <v>0</v>
      </c>
      <c r="Q21" s="1124">
        <f>IF($C$9="nominal",'P&amp;L3'!Q51*Timeline!Q49,"n/a")</f>
        <v>0</v>
      </c>
      <c r="R21" s="1124">
        <f>IF($C$9="nominal",'P&amp;L3'!R51*Timeline!R49,"n/a")</f>
        <v>0</v>
      </c>
      <c r="S21" s="1124">
        <f>IF($C$9="nominal",'P&amp;L3'!S51*Timeline!S49,"n/a")</f>
        <v>0</v>
      </c>
      <c r="T21" s="1124">
        <f>IF($C$9="nominal",'P&amp;L3'!T51*Timeline!T49,"n/a")</f>
        <v>0</v>
      </c>
      <c r="U21" s="1124">
        <f>IF($C$9="nominal",'P&amp;L3'!U51*Timeline!U49,"n/a")</f>
        <v>0</v>
      </c>
      <c r="V21" s="1124">
        <f>IF($C$9="nominal",'P&amp;L3'!V51*Timeline!V49,"n/a")</f>
        <v>0</v>
      </c>
      <c r="W21" s="1124">
        <f>IF($C$9="nominal",'P&amp;L3'!W51*Timeline!W49,"n/a")</f>
        <v>0</v>
      </c>
      <c r="X21" s="1124">
        <f>IF($C$9="nominal",'P&amp;L3'!X51*Timeline!X49,"n/a")</f>
        <v>0</v>
      </c>
      <c r="Y21" s="1124">
        <f>IF($C$9="nominal",'P&amp;L3'!Y51*Timeline!Y49,"n/a")</f>
        <v>0</v>
      </c>
      <c r="Z21" s="1124">
        <f>IF($C$9="nominal",'P&amp;L3'!Z51*Timeline!Z49,"n/a")</f>
        <v>0</v>
      </c>
      <c r="AA21" s="1124">
        <f>IF($C$9="nominal",'P&amp;L3'!AA51*Timeline!AA49,"n/a")</f>
        <v>0</v>
      </c>
      <c r="AB21" s="1124">
        <f>IF($C$9="nominal",'P&amp;L3'!AB51*Timeline!AB49,"n/a")</f>
        <v>0</v>
      </c>
      <c r="AC21" s="1125">
        <f>IF($C$9="nominal",'P&amp;L3'!AC51*Timeline!AC49,"n/a")</f>
        <v>0</v>
      </c>
      <c r="AD21" s="410"/>
      <c r="AE21" s="1126">
        <f>IF($C$9="nominal",'P&amp;L3'!AE51*Timeline!AE49,"n/a")</f>
        <v>0</v>
      </c>
      <c r="AF21" s="410"/>
      <c r="AG21" s="1126">
        <f>IF($C$9="nominal",'P&amp;L3'!AG51*Timeline!AG49,"n/a")</f>
        <v>0</v>
      </c>
      <c r="AH21" s="410"/>
      <c r="AI21" s="1126">
        <f>IF($C$9="nominal",'P&amp;L3'!AI51*Timeline!AI49,"n/a")</f>
        <v>0</v>
      </c>
      <c r="AJ21" s="410"/>
    </row>
    <row r="22" spans="4:36" outlineLevel="1" x14ac:dyDescent="0.25">
      <c r="D22" s="852" t="s">
        <v>881</v>
      </c>
      <c r="E22" s="1127"/>
      <c r="F22" s="939" t="s">
        <v>556</v>
      </c>
      <c r="G22" s="1128"/>
      <c r="H22" s="1128"/>
      <c r="I22" s="1128">
        <f t="shared" ref="I22:AE22" si="0">IF($C$9="nominal",MAX(0,I20-I21),"n/a")</f>
        <v>0</v>
      </c>
      <c r="J22" s="1128">
        <f t="shared" si="0"/>
        <v>0</v>
      </c>
      <c r="K22" s="1128">
        <f t="shared" si="0"/>
        <v>0</v>
      </c>
      <c r="L22" s="1128">
        <f t="shared" si="0"/>
        <v>0</v>
      </c>
      <c r="M22" s="1128">
        <f t="shared" si="0"/>
        <v>0</v>
      </c>
      <c r="N22" s="1128">
        <f t="shared" si="0"/>
        <v>0</v>
      </c>
      <c r="O22" s="1128">
        <f t="shared" si="0"/>
        <v>0</v>
      </c>
      <c r="P22" s="1128">
        <f t="shared" si="0"/>
        <v>0</v>
      </c>
      <c r="Q22" s="1128">
        <f t="shared" si="0"/>
        <v>0</v>
      </c>
      <c r="R22" s="1128">
        <f t="shared" si="0"/>
        <v>0</v>
      </c>
      <c r="S22" s="1128">
        <f t="shared" si="0"/>
        <v>0</v>
      </c>
      <c r="T22" s="1128">
        <f t="shared" si="0"/>
        <v>0</v>
      </c>
      <c r="U22" s="1128">
        <f t="shared" si="0"/>
        <v>0</v>
      </c>
      <c r="V22" s="1128">
        <f>IF($C$9="nominal",MAX(0,V20-V21),"n/a")</f>
        <v>0</v>
      </c>
      <c r="W22" s="1128">
        <f t="shared" si="0"/>
        <v>0</v>
      </c>
      <c r="X22" s="1128">
        <f t="shared" si="0"/>
        <v>0</v>
      </c>
      <c r="Y22" s="1128">
        <f t="shared" si="0"/>
        <v>0</v>
      </c>
      <c r="Z22" s="1128">
        <f t="shared" si="0"/>
        <v>0</v>
      </c>
      <c r="AA22" s="1128">
        <f t="shared" si="0"/>
        <v>0</v>
      </c>
      <c r="AB22" s="1128">
        <f t="shared" si="0"/>
        <v>0</v>
      </c>
      <c r="AC22" s="1129">
        <f t="shared" si="0"/>
        <v>0</v>
      </c>
      <c r="AD22" s="410"/>
      <c r="AE22" s="1130">
        <f t="shared" si="0"/>
        <v>0</v>
      </c>
      <c r="AF22" s="410"/>
      <c r="AG22" s="1130">
        <f>IF($C$9="nominal",MAX(0,AG20-AG21),"n/a")</f>
        <v>0</v>
      </c>
      <c r="AH22" s="410"/>
      <c r="AI22" s="1130">
        <f>IF($C$9="nominal",MAX(0,AI20-AI21),"n/a")</f>
        <v>0</v>
      </c>
      <c r="AJ22" s="410"/>
    </row>
    <row r="23" spans="4:36" outlineLevel="1" x14ac:dyDescent="0.25">
      <c r="D23" s="410"/>
      <c r="E23" s="102"/>
      <c r="F23" s="1131"/>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c r="AH23" s="410"/>
      <c r="AI23" s="410"/>
      <c r="AJ23" s="410"/>
    </row>
    <row r="24" spans="4:36" outlineLevel="1" x14ac:dyDescent="0.25">
      <c r="D24" s="1110" t="s">
        <v>882</v>
      </c>
      <c r="E24" s="1132"/>
      <c r="F24" s="1133">
        <v>25000</v>
      </c>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row>
    <row r="25" spans="4:36" outlineLevel="1" x14ac:dyDescent="0.25">
      <c r="D25" s="102"/>
      <c r="E25" s="102"/>
      <c r="F25" s="1134"/>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row>
    <row r="26" spans="4:36" outlineLevel="1" x14ac:dyDescent="0.25">
      <c r="D26" s="1110" t="s">
        <v>883</v>
      </c>
      <c r="E26" s="1132"/>
      <c r="F26" s="1135">
        <f>IF($C$9="nominal",(SUMPRODUCT($G$22:$AI$22,NPV!$G$57:$AI$57)*$F$19+$F$24),"n/a")</f>
        <v>25000</v>
      </c>
      <c r="G26" s="410"/>
      <c r="H26" s="410"/>
      <c r="I26" s="1136"/>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row>
    <row r="27" spans="4:36" outlineLevel="1" x14ac:dyDescent="0.25">
      <c r="D27" s="410"/>
      <c r="E27" s="102"/>
      <c r="F27" s="1131"/>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row>
    <row r="28" spans="4:36" outlineLevel="1" x14ac:dyDescent="0.25">
      <c r="D28" s="174" t="s">
        <v>884</v>
      </c>
      <c r="E28" s="102"/>
      <c r="F28" s="1134"/>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row>
    <row r="29" spans="4:36" outlineLevel="1" x14ac:dyDescent="0.25">
      <c r="D29" s="102"/>
      <c r="E29" s="102"/>
      <c r="F29" s="1134"/>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row>
    <row r="30" spans="4:36" outlineLevel="1" x14ac:dyDescent="0.25">
      <c r="D30" s="1110" t="s">
        <v>885</v>
      </c>
      <c r="E30" s="1132"/>
      <c r="F30" s="1137"/>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103"/>
      <c r="AE30" s="410"/>
      <c r="AF30" s="103"/>
      <c r="AG30" s="410"/>
      <c r="AH30" s="103"/>
      <c r="AI30" s="410"/>
      <c r="AJ30" s="103"/>
    </row>
    <row r="31" spans="4:36" outlineLevel="1" x14ac:dyDescent="0.25">
      <c r="F31" s="258"/>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E31" s="410"/>
      <c r="AG31" s="410"/>
      <c r="AI31" s="410"/>
    </row>
    <row r="32" spans="4:36" outlineLevel="1" x14ac:dyDescent="0.25">
      <c r="D32" s="206" t="s">
        <v>886</v>
      </c>
      <c r="F32" s="258"/>
    </row>
    <row r="33" spans="2:36" outlineLevel="1" x14ac:dyDescent="0.25">
      <c r="F33" s="258"/>
    </row>
    <row r="34" spans="2:36" outlineLevel="1" x14ac:dyDescent="0.25">
      <c r="D34" s="1110" t="s">
        <v>887</v>
      </c>
      <c r="E34" s="1132"/>
      <c r="F34" s="1112">
        <v>0.5</v>
      </c>
    </row>
    <row r="35" spans="2:36" outlineLevel="1" x14ac:dyDescent="0.25">
      <c r="D35" s="410"/>
      <c r="E35" s="102"/>
      <c r="F35" s="1131"/>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c r="AG35" s="410"/>
      <c r="AH35" s="410"/>
      <c r="AI35" s="410"/>
      <c r="AJ35" s="410"/>
    </row>
    <row r="36" spans="2:36" outlineLevel="1" x14ac:dyDescent="0.25">
      <c r="D36" s="206" t="s">
        <v>888</v>
      </c>
      <c r="G36" s="206"/>
    </row>
    <row r="37" spans="2:36" outlineLevel="1" x14ac:dyDescent="0.25">
      <c r="D37" s="1138"/>
      <c r="E37" s="1139"/>
      <c r="F37" s="1140" t="s">
        <v>556</v>
      </c>
      <c r="K37" s="1141"/>
      <c r="L37" s="1141"/>
      <c r="M37" s="1141"/>
      <c r="N37" s="1141"/>
      <c r="O37" s="1141"/>
      <c r="P37" s="1141"/>
      <c r="Q37" s="1141"/>
      <c r="R37" s="1141"/>
      <c r="S37" s="1141"/>
      <c r="T37" s="1141"/>
      <c r="U37" s="1141"/>
      <c r="V37" s="1141"/>
      <c r="W37" s="1141"/>
      <c r="X37" s="1141"/>
      <c r="Y37" s="1141"/>
      <c r="Z37" s="1141"/>
    </row>
    <row r="38" spans="2:36" outlineLevel="1" x14ac:dyDescent="0.25">
      <c r="D38" s="1142" t="s">
        <v>877</v>
      </c>
      <c r="E38" s="1143"/>
      <c r="F38" s="1144">
        <f>F26</f>
        <v>25000</v>
      </c>
      <c r="K38" s="1141"/>
      <c r="L38" s="1141"/>
      <c r="M38" s="1141"/>
      <c r="N38" s="1141"/>
      <c r="O38" s="1141"/>
      <c r="P38" s="1141"/>
      <c r="Q38" s="1141"/>
      <c r="R38" s="1141"/>
      <c r="S38" s="1141"/>
      <c r="T38" s="1141"/>
      <c r="U38" s="1141"/>
      <c r="V38" s="1141"/>
      <c r="W38" s="1141"/>
      <c r="X38" s="1141"/>
      <c r="Y38" s="1141"/>
      <c r="Z38" s="1141"/>
    </row>
    <row r="39" spans="2:36" outlineLevel="1" x14ac:dyDescent="0.25">
      <c r="D39" s="1145" t="s">
        <v>884</v>
      </c>
      <c r="E39" s="1143"/>
      <c r="F39" s="1146">
        <f>IF($C$9="nominal",F30,"n/a")</f>
        <v>0</v>
      </c>
      <c r="K39" s="1147"/>
      <c r="L39" s="1147"/>
      <c r="M39" s="1147"/>
      <c r="N39" s="1147"/>
      <c r="O39" s="1147"/>
      <c r="P39" s="1147"/>
      <c r="Q39" s="1147"/>
      <c r="R39" s="1147"/>
      <c r="S39" s="1147"/>
      <c r="T39" s="1147"/>
      <c r="U39" s="1147"/>
      <c r="V39" s="1147"/>
      <c r="W39" s="1147"/>
      <c r="X39" s="1147"/>
      <c r="Y39" s="1147"/>
      <c r="Z39" s="1147"/>
    </row>
    <row r="40" spans="2:36" outlineLevel="1" x14ac:dyDescent="0.25">
      <c r="D40" s="1148" t="s">
        <v>889</v>
      </c>
      <c r="E40" s="1143"/>
      <c r="F40" s="1149">
        <f>IF($C$9="nominal",SUM(F38:F39),"n/a")</f>
        <v>25000</v>
      </c>
      <c r="K40" s="1147"/>
      <c r="L40" s="1147"/>
      <c r="M40" s="1147"/>
      <c r="N40" s="1147"/>
      <c r="O40" s="1147"/>
      <c r="P40" s="1147"/>
      <c r="Q40" s="1147"/>
      <c r="R40" s="1147"/>
      <c r="S40" s="1147"/>
      <c r="T40" s="1147"/>
      <c r="U40" s="1147"/>
      <c r="V40" s="1147"/>
      <c r="W40" s="1147"/>
      <c r="X40" s="1147"/>
      <c r="Y40" s="1147"/>
      <c r="Z40" s="1147"/>
    </row>
    <row r="41" spans="2:36" outlineLevel="1" x14ac:dyDescent="0.25">
      <c r="D41" s="1150"/>
      <c r="E41" s="1151"/>
      <c r="F41" s="1152"/>
      <c r="G41" s="206"/>
      <c r="K41" s="1147"/>
      <c r="L41" s="1147"/>
      <c r="M41" s="1147"/>
      <c r="N41" s="1147"/>
      <c r="O41" s="1147"/>
      <c r="P41" s="1147"/>
      <c r="Q41" s="1147"/>
      <c r="R41" s="1147"/>
      <c r="S41" s="1147"/>
      <c r="T41" s="1147"/>
      <c r="U41" s="1147"/>
      <c r="V41" s="1147"/>
      <c r="W41" s="1147"/>
      <c r="X41" s="1147"/>
      <c r="Y41" s="1147"/>
      <c r="Z41" s="1147"/>
    </row>
    <row r="42" spans="2:36" outlineLevel="1" x14ac:dyDescent="0.25">
      <c r="D42" s="1153" t="s">
        <v>890</v>
      </c>
      <c r="E42" s="943"/>
      <c r="F42" s="1154">
        <f>IF($C$9="nominal",F40*F34,"n/a")</f>
        <v>12500</v>
      </c>
      <c r="K42" s="1147"/>
      <c r="L42" s="1147"/>
      <c r="M42" s="1147"/>
      <c r="N42" s="1147"/>
      <c r="O42" s="1147"/>
      <c r="P42" s="1147"/>
      <c r="Q42" s="1147"/>
      <c r="R42" s="1147"/>
      <c r="S42" s="1147"/>
      <c r="T42" s="1147"/>
      <c r="U42" s="1147"/>
      <c r="V42" s="1147"/>
      <c r="W42" s="1147"/>
      <c r="X42" s="1147"/>
      <c r="Y42" s="1147"/>
      <c r="Z42" s="1147"/>
    </row>
    <row r="43" spans="2:36" outlineLevel="1" x14ac:dyDescent="0.25"/>
    <row r="44" spans="2:36" x14ac:dyDescent="0.25">
      <c r="D44" s="136"/>
    </row>
    <row r="45" spans="2:36" ht="14.4" x14ac:dyDescent="0.25">
      <c r="B45" s="1108"/>
      <c r="C45" s="1108" t="s">
        <v>891</v>
      </c>
      <c r="D45" s="1108"/>
      <c r="E45" s="1108"/>
      <c r="F45" s="1108"/>
      <c r="G45" s="1108"/>
      <c r="H45" s="1108"/>
      <c r="I45" s="1108"/>
      <c r="J45" s="1108"/>
      <c r="K45" s="1108"/>
      <c r="L45" s="1108"/>
      <c r="M45" s="1108"/>
      <c r="N45" s="1108"/>
      <c r="O45" s="1108"/>
      <c r="P45" s="1108"/>
      <c r="Q45" s="1108"/>
      <c r="R45" s="1108"/>
      <c r="S45" s="1108"/>
      <c r="T45" s="1108"/>
      <c r="U45" s="1108"/>
      <c r="V45" s="1108"/>
      <c r="W45" s="1108"/>
      <c r="X45" s="1108"/>
      <c r="Y45" s="1108"/>
      <c r="Z45" s="1108"/>
      <c r="AA45" s="1108"/>
      <c r="AB45" s="1108"/>
      <c r="AC45" s="1108"/>
      <c r="AD45" s="1108"/>
      <c r="AE45" s="1108"/>
      <c r="AF45" s="1108"/>
      <c r="AG45" s="1108"/>
      <c r="AH45" s="1108"/>
      <c r="AI45" s="1108"/>
      <c r="AJ45" s="1108"/>
    </row>
    <row r="46" spans="2:36" outlineLevel="1" x14ac:dyDescent="0.25"/>
    <row r="47" spans="2:36" outlineLevel="1" x14ac:dyDescent="0.25">
      <c r="D47" s="1155" t="s">
        <v>892</v>
      </c>
      <c r="E47" s="539"/>
      <c r="F47" s="1156" t="s">
        <v>556</v>
      </c>
      <c r="G47" s="542"/>
      <c r="H47" s="542"/>
      <c r="I47" s="542"/>
      <c r="J47" s="542"/>
      <c r="K47" s="542"/>
      <c r="L47" s="542"/>
      <c r="M47" s="542"/>
      <c r="N47" s="542"/>
      <c r="O47" s="542"/>
      <c r="P47" s="542"/>
      <c r="Q47" s="542"/>
      <c r="R47" s="542"/>
      <c r="S47" s="542"/>
      <c r="T47" s="542"/>
      <c r="U47" s="542"/>
      <c r="V47" s="542"/>
      <c r="W47" s="542"/>
      <c r="X47" s="542"/>
      <c r="Y47" s="542"/>
      <c r="Z47" s="542"/>
      <c r="AA47" s="542"/>
      <c r="AB47" s="542"/>
      <c r="AC47" s="1157"/>
      <c r="AD47" s="103"/>
      <c r="AE47" s="1158"/>
      <c r="AF47" s="103"/>
      <c r="AG47" s="1158"/>
      <c r="AH47" s="103"/>
      <c r="AI47" s="1158"/>
      <c r="AJ47" s="103"/>
    </row>
    <row r="48" spans="2:36" outlineLevel="1" x14ac:dyDescent="0.25">
      <c r="D48" s="1159" t="s">
        <v>893</v>
      </c>
      <c r="E48" s="102"/>
      <c r="F48" s="1134" t="str">
        <f>F47</f>
        <v>£000</v>
      </c>
      <c r="G48" s="283"/>
      <c r="H48" s="283"/>
      <c r="I48" s="283"/>
      <c r="J48" s="283"/>
      <c r="K48" s="283"/>
      <c r="L48" s="283"/>
      <c r="M48" s="283"/>
      <c r="N48" s="283"/>
      <c r="O48" s="283"/>
      <c r="P48" s="283"/>
      <c r="Q48" s="283"/>
      <c r="R48" s="283"/>
      <c r="S48" s="283"/>
      <c r="T48" s="283"/>
      <c r="U48" s="283"/>
      <c r="V48" s="283"/>
      <c r="W48" s="283"/>
      <c r="X48" s="283"/>
      <c r="Y48" s="283"/>
      <c r="Z48" s="283"/>
      <c r="AA48" s="283"/>
      <c r="AB48" s="283"/>
      <c r="AC48" s="1160"/>
      <c r="AD48" s="103"/>
      <c r="AE48" s="1161"/>
      <c r="AF48" s="103"/>
      <c r="AG48" s="1162"/>
      <c r="AH48" s="103"/>
      <c r="AI48" s="1162"/>
      <c r="AJ48" s="103"/>
    </row>
    <row r="49" spans="3:36" outlineLevel="1" x14ac:dyDescent="0.25">
      <c r="D49" s="1159" t="s">
        <v>894</v>
      </c>
      <c r="E49" s="102"/>
      <c r="F49" s="1134" t="str">
        <f>F48</f>
        <v>£000</v>
      </c>
      <c r="G49" s="283"/>
      <c r="H49" s="283"/>
      <c r="I49" s="283"/>
      <c r="J49" s="283"/>
      <c r="K49" s="283"/>
      <c r="L49" s="283"/>
      <c r="M49" s="283"/>
      <c r="N49" s="283"/>
      <c r="O49" s="283"/>
      <c r="P49" s="283"/>
      <c r="Q49" s="283"/>
      <c r="R49" s="283"/>
      <c r="S49" s="283"/>
      <c r="T49" s="283"/>
      <c r="U49" s="283"/>
      <c r="V49" s="283"/>
      <c r="W49" s="283"/>
      <c r="X49" s="283"/>
      <c r="Y49" s="283"/>
      <c r="Z49" s="283"/>
      <c r="AA49" s="283"/>
      <c r="AB49" s="283"/>
      <c r="AC49" s="1160"/>
      <c r="AD49" s="103"/>
      <c r="AE49" s="1162"/>
      <c r="AF49" s="103"/>
      <c r="AG49" s="1162"/>
      <c r="AH49" s="103"/>
      <c r="AI49" s="1162"/>
      <c r="AJ49" s="103"/>
    </row>
    <row r="50" spans="3:36" outlineLevel="1" x14ac:dyDescent="0.25">
      <c r="D50" s="1163" t="s">
        <v>895</v>
      </c>
      <c r="E50" s="1127"/>
      <c r="F50" s="1164" t="str">
        <f>F49</f>
        <v>£000</v>
      </c>
      <c r="G50" s="981"/>
      <c r="H50" s="981"/>
      <c r="I50" s="981"/>
      <c r="J50" s="981"/>
      <c r="K50" s="981"/>
      <c r="L50" s="981"/>
      <c r="M50" s="981"/>
      <c r="N50" s="981"/>
      <c r="O50" s="981"/>
      <c r="P50" s="981"/>
      <c r="Q50" s="981"/>
      <c r="R50" s="981"/>
      <c r="S50" s="981"/>
      <c r="T50" s="981"/>
      <c r="U50" s="981"/>
      <c r="V50" s="981"/>
      <c r="W50" s="981"/>
      <c r="X50" s="981"/>
      <c r="Y50" s="981"/>
      <c r="Z50" s="981"/>
      <c r="AA50" s="981"/>
      <c r="AB50" s="981"/>
      <c r="AC50" s="1165"/>
      <c r="AD50" s="103"/>
      <c r="AE50" s="1166"/>
      <c r="AF50" s="103"/>
      <c r="AG50" s="1166"/>
      <c r="AH50" s="103"/>
      <c r="AI50" s="1166"/>
      <c r="AJ50" s="103"/>
    </row>
    <row r="51" spans="3:36" outlineLevel="1" x14ac:dyDescent="0.25">
      <c r="D51" s="206"/>
    </row>
    <row r="52" spans="3:36" outlineLevel="1" x14ac:dyDescent="0.25">
      <c r="D52" s="2" t="s">
        <v>896</v>
      </c>
    </row>
    <row r="53" spans="3:36" outlineLevel="1" x14ac:dyDescent="0.25">
      <c r="D53" s="2" t="s">
        <v>897</v>
      </c>
    </row>
    <row r="54" spans="3:36" outlineLevel="1" x14ac:dyDescent="0.25"/>
    <row r="55" spans="3:36" outlineLevel="1" x14ac:dyDescent="0.25">
      <c r="F55" s="72" t="s">
        <v>898</v>
      </c>
    </row>
    <row r="56" spans="3:36" ht="168.6" customHeight="1" outlineLevel="1" x14ac:dyDescent="0.25">
      <c r="D56" s="1377" t="s">
        <v>734</v>
      </c>
      <c r="E56" s="1378"/>
      <c r="F56" s="1365" t="s">
        <v>738</v>
      </c>
      <c r="G56" s="1365" t="s">
        <v>899</v>
      </c>
      <c r="H56" s="1365" t="s">
        <v>900</v>
      </c>
    </row>
    <row r="57" spans="3:36" ht="21" customHeight="1" outlineLevel="1" x14ac:dyDescent="0.25">
      <c r="D57" s="1167" t="s">
        <v>731</v>
      </c>
      <c r="E57" s="1167" t="s">
        <v>732</v>
      </c>
      <c r="F57" s="1366"/>
      <c r="G57" s="1365"/>
      <c r="H57" s="1366"/>
    </row>
    <row r="58" spans="3:36" outlineLevel="1" x14ac:dyDescent="0.25">
      <c r="C58" s="1168" t="str">
        <f>FAA!C36</f>
        <v>Year 1 (part)</v>
      </c>
      <c r="D58" s="1169">
        <f>FAA!D36</f>
        <v>43695</v>
      </c>
      <c r="E58" s="1170">
        <f>FAA!E36</f>
        <v>43921</v>
      </c>
      <c r="F58" s="1171" t="str">
        <f>FAA!F36</f>
        <v>Year 1</v>
      </c>
      <c r="G58" s="1172">
        <f t="shared" ref="G58:G69" si="1">INDEX($G$48:$AI$48,,MATCH($C58,$G$9:$AI$9,0)) - IF($C57 = $AG$9, G56, 0)</f>
        <v>0</v>
      </c>
      <c r="H58" s="1173">
        <f t="shared" ref="H58:H69" si="2">INDEX($G$49:$AI$49,,MATCH($C58,$G$9:$AI$9,0)) - IF($C57 = $AG$9, G56, 0)</f>
        <v>0</v>
      </c>
    </row>
    <row r="59" spans="3:36" outlineLevel="1" x14ac:dyDescent="0.25">
      <c r="C59" s="1168" t="str">
        <f>FAA!C37</f>
        <v>Year 2</v>
      </c>
      <c r="D59" s="1174">
        <f>FAA!D37</f>
        <v>43922</v>
      </c>
      <c r="E59" s="1175">
        <f>FAA!E37</f>
        <v>44286</v>
      </c>
      <c r="F59" s="1176" t="str">
        <f>FAA!F37</f>
        <v>Year 2</v>
      </c>
      <c r="G59" s="1177">
        <f t="shared" si="1"/>
        <v>0</v>
      </c>
      <c r="H59" s="1178">
        <f t="shared" si="2"/>
        <v>0</v>
      </c>
    </row>
    <row r="60" spans="3:36" outlineLevel="1" x14ac:dyDescent="0.25">
      <c r="C60" s="1168" t="str">
        <f>FAA!C38</f>
        <v>Year 3</v>
      </c>
      <c r="D60" s="1174">
        <f>FAA!D38</f>
        <v>44287</v>
      </c>
      <c r="E60" s="1175">
        <f>FAA!E38</f>
        <v>44651</v>
      </c>
      <c r="F60" s="1176" t="str">
        <f>FAA!F38</f>
        <v>Year 3</v>
      </c>
      <c r="G60" s="1177">
        <f t="shared" si="1"/>
        <v>0</v>
      </c>
      <c r="H60" s="1178">
        <f t="shared" si="2"/>
        <v>0</v>
      </c>
    </row>
    <row r="61" spans="3:36" outlineLevel="1" x14ac:dyDescent="0.25">
      <c r="C61" s="1168" t="str">
        <f>FAA!C39</f>
        <v>Year 4</v>
      </c>
      <c r="D61" s="1174">
        <f>FAA!D39</f>
        <v>44652</v>
      </c>
      <c r="E61" s="1175">
        <f>FAA!E39</f>
        <v>45016</v>
      </c>
      <c r="F61" s="1176" t="str">
        <f>FAA!F39</f>
        <v>Year 4</v>
      </c>
      <c r="G61" s="1177">
        <f t="shared" si="1"/>
        <v>0</v>
      </c>
      <c r="H61" s="1178">
        <f t="shared" si="2"/>
        <v>0</v>
      </c>
    </row>
    <row r="62" spans="3:36" outlineLevel="1" x14ac:dyDescent="0.25">
      <c r="C62" s="1168" t="str">
        <f>FAA!C40</f>
        <v>Year 5</v>
      </c>
      <c r="D62" s="1174">
        <f>FAA!D40</f>
        <v>45017</v>
      </c>
      <c r="E62" s="1175">
        <f>FAA!E40</f>
        <v>45382</v>
      </c>
      <c r="F62" s="1176" t="str">
        <f>FAA!F40</f>
        <v>Year 5</v>
      </c>
      <c r="G62" s="1177">
        <f t="shared" si="1"/>
        <v>0</v>
      </c>
      <c r="H62" s="1178">
        <f t="shared" si="2"/>
        <v>0</v>
      </c>
    </row>
    <row r="63" spans="3:36" outlineLevel="1" x14ac:dyDescent="0.25">
      <c r="C63" s="1168" t="str">
        <f>FAA!C41</f>
        <v>Year 6</v>
      </c>
      <c r="D63" s="1174">
        <f>FAA!D41</f>
        <v>45383</v>
      </c>
      <c r="E63" s="1175">
        <f>FAA!E41</f>
        <v>45747</v>
      </c>
      <c r="F63" s="1176" t="str">
        <f>FAA!F41</f>
        <v>Year 6</v>
      </c>
      <c r="G63" s="1177">
        <f t="shared" si="1"/>
        <v>0</v>
      </c>
      <c r="H63" s="1178">
        <f t="shared" si="2"/>
        <v>0</v>
      </c>
    </row>
    <row r="64" spans="3:36" outlineLevel="1" x14ac:dyDescent="0.25">
      <c r="C64" s="1168" t="str">
        <f>FAA!C42</f>
        <v>Year 7</v>
      </c>
      <c r="D64" s="1174">
        <f>FAA!D42</f>
        <v>45748</v>
      </c>
      <c r="E64" s="1175">
        <f>FAA!E42</f>
        <v>46112</v>
      </c>
      <c r="F64" s="1176" t="str">
        <f>FAA!F42</f>
        <v>Year 7</v>
      </c>
      <c r="G64" s="1177">
        <f t="shared" si="1"/>
        <v>0</v>
      </c>
      <c r="H64" s="1178">
        <f t="shared" si="2"/>
        <v>0</v>
      </c>
    </row>
    <row r="65" spans="3:8" outlineLevel="1" x14ac:dyDescent="0.25">
      <c r="C65" s="1168" t="str">
        <f>FAA!C43</f>
        <v>Year 8</v>
      </c>
      <c r="D65" s="1174">
        <f>FAA!D43</f>
        <v>46113</v>
      </c>
      <c r="E65" s="1175">
        <f>FAA!E43</f>
        <v>46477</v>
      </c>
      <c r="F65" s="1176" t="str">
        <f>FAA!F43</f>
        <v>Year 8</v>
      </c>
      <c r="G65" s="1177">
        <f t="shared" si="1"/>
        <v>0</v>
      </c>
      <c r="H65" s="1178">
        <f t="shared" si="2"/>
        <v>0</v>
      </c>
    </row>
    <row r="66" spans="3:8" outlineLevel="1" x14ac:dyDescent="0.25">
      <c r="C66" s="1168" t="str">
        <f>FAA!C44</f>
        <v>Year 9 (part)</v>
      </c>
      <c r="D66" s="1174">
        <f>FAA!D44</f>
        <v>46478</v>
      </c>
      <c r="E66" s="1175">
        <f>FAA!E44</f>
        <v>46620</v>
      </c>
      <c r="F66" s="1176" t="str">
        <f>FAA!F44</f>
        <v>Year 9 (core)</v>
      </c>
      <c r="G66" s="1177">
        <f t="shared" si="1"/>
        <v>0</v>
      </c>
      <c r="H66" s="1178">
        <f t="shared" si="2"/>
        <v>0</v>
      </c>
    </row>
    <row r="67" spans="3:8" outlineLevel="1" x14ac:dyDescent="0.25">
      <c r="C67" s="1168" t="str">
        <f>FAA!C45</f>
        <v>Year 9</v>
      </c>
      <c r="D67" s="1179">
        <f>FAA!D45</f>
        <v>46621</v>
      </c>
      <c r="E67" s="1175">
        <f>FAA!E45</f>
        <v>46843</v>
      </c>
      <c r="F67" s="1180" t="str">
        <f>FAA!F45</f>
        <v>Year 9 (extension)</v>
      </c>
      <c r="G67" s="1177">
        <f t="shared" si="1"/>
        <v>0</v>
      </c>
      <c r="H67" s="1178">
        <f t="shared" si="2"/>
        <v>0</v>
      </c>
    </row>
    <row r="68" spans="3:8" outlineLevel="1" x14ac:dyDescent="0.25">
      <c r="C68" s="1168" t="str">
        <f>FAA!C46</f>
        <v>Year 10</v>
      </c>
      <c r="D68" s="1174">
        <f>FAA!D46</f>
        <v>46844</v>
      </c>
      <c r="E68" s="1175">
        <f>FAA!E46</f>
        <v>47208</v>
      </c>
      <c r="F68" s="1176" t="str">
        <f>FAA!F46</f>
        <v>Year 10 (extension)</v>
      </c>
      <c r="G68" s="1177">
        <f t="shared" si="1"/>
        <v>0</v>
      </c>
      <c r="H68" s="1178">
        <f t="shared" si="2"/>
        <v>0</v>
      </c>
    </row>
    <row r="69" spans="3:8" outlineLevel="1" x14ac:dyDescent="0.25">
      <c r="C69" s="1168" t="str">
        <f>FAA!C47</f>
        <v>Year 11 (part)</v>
      </c>
      <c r="D69" s="1174">
        <f>FAA!D47</f>
        <v>47209</v>
      </c>
      <c r="E69" s="1175">
        <f>FAA!E47</f>
        <v>47348</v>
      </c>
      <c r="F69" s="1176" t="str">
        <f>FAA!F47</f>
        <v>Year 11 (extension)</v>
      </c>
      <c r="G69" s="1177">
        <f t="shared" si="1"/>
        <v>0</v>
      </c>
      <c r="H69" s="1178">
        <f t="shared" si="2"/>
        <v>0</v>
      </c>
    </row>
    <row r="70" spans="3:8" outlineLevel="1" x14ac:dyDescent="0.25">
      <c r="C70" s="1168" t="str">
        <f>FAA!C48</f>
        <v/>
      </c>
      <c r="D70" s="1181" t="s">
        <v>471</v>
      </c>
      <c r="E70" s="1182" t="s">
        <v>471</v>
      </c>
      <c r="F70" s="1181" t="s">
        <v>471</v>
      </c>
      <c r="G70" s="1183"/>
      <c r="H70" s="1184"/>
    </row>
    <row r="71" spans="3:8" outlineLevel="1" x14ac:dyDescent="0.25">
      <c r="C71" s="1168" t="str">
        <f>FAA!C49</f>
        <v/>
      </c>
      <c r="D71" s="1181" t="s">
        <v>471</v>
      </c>
      <c r="E71" s="1182" t="s">
        <v>471</v>
      </c>
      <c r="F71" s="1181" t="s">
        <v>471</v>
      </c>
      <c r="G71" s="1183"/>
      <c r="H71" s="1184"/>
    </row>
    <row r="72" spans="3:8" outlineLevel="1" x14ac:dyDescent="0.25">
      <c r="C72" s="1168" t="str">
        <f>FAA!C50</f>
        <v/>
      </c>
      <c r="D72" s="1181" t="s">
        <v>471</v>
      </c>
      <c r="E72" s="1182" t="s">
        <v>471</v>
      </c>
      <c r="F72" s="1181" t="s">
        <v>471</v>
      </c>
      <c r="G72" s="1183"/>
      <c r="H72" s="1184"/>
    </row>
    <row r="73" spans="3:8" outlineLevel="1" x14ac:dyDescent="0.25">
      <c r="C73" s="1168" t="str">
        <f>FAA!C51</f>
        <v/>
      </c>
      <c r="D73" s="1181" t="s">
        <v>471</v>
      </c>
      <c r="E73" s="1182" t="s">
        <v>471</v>
      </c>
      <c r="F73" s="1181" t="s">
        <v>471</v>
      </c>
      <c r="G73" s="1183"/>
      <c r="H73" s="1184"/>
    </row>
    <row r="74" spans="3:8" outlineLevel="1" x14ac:dyDescent="0.25">
      <c r="C74" s="1168" t="str">
        <f>FAA!C52</f>
        <v/>
      </c>
      <c r="D74" s="1181" t="s">
        <v>471</v>
      </c>
      <c r="E74" s="1182" t="s">
        <v>471</v>
      </c>
      <c r="F74" s="1181" t="s">
        <v>471</v>
      </c>
      <c r="G74" s="1183"/>
      <c r="H74" s="1184"/>
    </row>
    <row r="75" spans="3:8" outlineLevel="1" x14ac:dyDescent="0.25">
      <c r="C75" s="1168" t="str">
        <f>FAA!C53</f>
        <v/>
      </c>
      <c r="D75" s="1181" t="s">
        <v>471</v>
      </c>
      <c r="E75" s="1182" t="s">
        <v>471</v>
      </c>
      <c r="F75" s="1181" t="s">
        <v>471</v>
      </c>
      <c r="G75" s="1183"/>
      <c r="H75" s="1184"/>
    </row>
    <row r="76" spans="3:8" outlineLevel="1" x14ac:dyDescent="0.25">
      <c r="C76" s="1168" t="str">
        <f>FAA!C54</f>
        <v/>
      </c>
      <c r="D76" s="1181" t="s">
        <v>471</v>
      </c>
      <c r="E76" s="1182" t="s">
        <v>471</v>
      </c>
      <c r="F76" s="1181" t="s">
        <v>471</v>
      </c>
      <c r="G76" s="1183"/>
      <c r="H76" s="1184"/>
    </row>
    <row r="77" spans="3:8" outlineLevel="1" x14ac:dyDescent="0.25">
      <c r="C77" s="1168" t="str">
        <f>FAA!C55</f>
        <v/>
      </c>
      <c r="D77" s="1181" t="s">
        <v>471</v>
      </c>
      <c r="E77" s="1182" t="s">
        <v>471</v>
      </c>
      <c r="F77" s="1181" t="s">
        <v>471</v>
      </c>
      <c r="G77" s="1183"/>
      <c r="H77" s="1184"/>
    </row>
    <row r="78" spans="3:8" outlineLevel="1" x14ac:dyDescent="0.25">
      <c r="C78" s="1168" t="str">
        <f>FAA!C56</f>
        <v/>
      </c>
      <c r="D78" s="1181" t="s">
        <v>471</v>
      </c>
      <c r="E78" s="1182" t="s">
        <v>471</v>
      </c>
      <c r="F78" s="1181" t="s">
        <v>471</v>
      </c>
      <c r="G78" s="1183"/>
      <c r="H78" s="1184"/>
    </row>
    <row r="79" spans="3:8" outlineLevel="1" x14ac:dyDescent="0.25">
      <c r="C79" s="1168" t="str">
        <f>FAA!C57</f>
        <v/>
      </c>
      <c r="D79" s="1185" t="s">
        <v>471</v>
      </c>
      <c r="E79" s="1186" t="s">
        <v>471</v>
      </c>
      <c r="F79" s="1185" t="s">
        <v>471</v>
      </c>
      <c r="G79" s="1187"/>
      <c r="H79" s="1188"/>
    </row>
    <row r="80" spans="3:8" outlineLevel="1" x14ac:dyDescent="0.25"/>
    <row r="82" spans="2:36" ht="16.8" x14ac:dyDescent="0.3">
      <c r="B82" s="7" t="s">
        <v>21</v>
      </c>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row>
  </sheetData>
  <mergeCells count="7">
    <mergeCell ref="H56:H57"/>
    <mergeCell ref="C9:E9"/>
    <mergeCell ref="F9:F11"/>
    <mergeCell ref="C10:E11"/>
    <mergeCell ref="D56:E56"/>
    <mergeCell ref="F56:F57"/>
    <mergeCell ref="G56:G57"/>
  </mergeCells>
  <pageMargins left="0.39370078740157483" right="0.39370078740157483" top="0.39370078740157483" bottom="0.39370078740157483" header="0.31496062992125984" footer="0.31496062992125984"/>
  <pageSetup paperSize="8" scale="52" fitToHeight="99" orientation="landscape" r:id="rId1"/>
  <rowBreaks count="1" manualBreakCount="1">
    <brk id="9" max="16383" man="1"/>
  </rowBreaks>
  <colBreaks count="1" manualBreakCount="1">
    <brk id="1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B2:G27"/>
  <sheetViews>
    <sheetView showGridLines="0" zoomScale="75" zoomScaleNormal="75" zoomScaleSheetLayoutView="85" workbookViewId="0">
      <pane ySplit="9" topLeftCell="A10" activePane="bottomLeft" state="frozen"/>
      <selection pane="bottomLeft"/>
    </sheetView>
  </sheetViews>
  <sheetFormatPr defaultColWidth="9" defaultRowHeight="13.2" outlineLevelRow="1" x14ac:dyDescent="0.25"/>
  <cols>
    <col min="1" max="1" width="2.875" style="2" customWidth="1"/>
    <col min="2" max="5" width="6.75" style="2" customWidth="1"/>
    <col min="6" max="6" width="49.375" style="2" customWidth="1"/>
    <col min="7" max="7" width="70.25" style="2" customWidth="1"/>
    <col min="8" max="16384" width="9" style="2"/>
  </cols>
  <sheetData>
    <row r="2" spans="2:7" x14ac:dyDescent="0.25">
      <c r="B2" s="5" t="str">
        <f>'Template Cover'!B2</f>
        <v>Owner:</v>
      </c>
      <c r="C2" s="3"/>
      <c r="D2" s="3"/>
      <c r="E2" s="3"/>
      <c r="F2" s="3" t="str">
        <f>Owner</f>
        <v>[Bidder Name]</v>
      </c>
      <c r="G2" s="3"/>
    </row>
    <row r="3" spans="2:7" x14ac:dyDescent="0.25">
      <c r="B3" s="5" t="str">
        <f>'Template Cover'!B3</f>
        <v>Project:</v>
      </c>
      <c r="C3" s="3"/>
      <c r="D3" s="3"/>
      <c r="E3" s="3"/>
      <c r="F3" s="3" t="str">
        <f>Project</f>
        <v>East Midlands Rail Franchise</v>
      </c>
      <c r="G3" s="3"/>
    </row>
    <row r="4" spans="2:7" x14ac:dyDescent="0.25">
      <c r="B4" s="5" t="str">
        <f>'Template Cover'!B4</f>
        <v>Sheet:</v>
      </c>
      <c r="C4" s="3"/>
      <c r="D4" s="3"/>
      <c r="E4" s="3"/>
      <c r="F4" s="3" t="str">
        <f ca="1">MID(CELL("filename",$A$1),FIND("]",CELL("filename",$A$1))+1,99)</f>
        <v>Template Control</v>
      </c>
      <c r="G4" s="3"/>
    </row>
    <row r="5" spans="2:7" x14ac:dyDescent="0.25">
      <c r="B5" s="5" t="str">
        <f>'Template Cover'!B5</f>
        <v>Version:</v>
      </c>
      <c r="C5" s="3"/>
      <c r="D5" s="3"/>
      <c r="E5" s="3"/>
      <c r="F5" s="3">
        <f>Version</f>
        <v>2</v>
      </c>
      <c r="G5" s="3"/>
    </row>
    <row r="6" spans="2:7" x14ac:dyDescent="0.25">
      <c r="B6" s="5" t="str">
        <f>'Template Cover'!B6</f>
        <v>Date:</v>
      </c>
      <c r="C6" s="6"/>
      <c r="D6" s="6"/>
      <c r="E6" s="6"/>
      <c r="F6" s="6">
        <f ca="1">TODAY()</f>
        <v>43257</v>
      </c>
      <c r="G6" s="6"/>
    </row>
    <row r="7" spans="2:7" x14ac:dyDescent="0.25">
      <c r="B7" s="5" t="str">
        <f>'Template Cover'!B7</f>
        <v>Filename:</v>
      </c>
      <c r="C7" s="3"/>
      <c r="D7" s="3"/>
      <c r="E7" s="3"/>
      <c r="F7" s="3" t="str">
        <f ca="1">LEFT(CELL("FILENAME",$A$1),FIND("]",CELL("FILENAME",$A$1)))</f>
        <v>C:\Users\Standalone\Downloads\[Attachment C - Financial Templates.xlsx]</v>
      </c>
      <c r="G7" s="3"/>
    </row>
    <row r="10" spans="2:7" ht="16.8" x14ac:dyDescent="0.3">
      <c r="B10" s="7" t="s">
        <v>22</v>
      </c>
      <c r="C10" s="7"/>
      <c r="D10" s="7"/>
      <c r="E10" s="7"/>
      <c r="F10" s="7"/>
      <c r="G10" s="7"/>
    </row>
    <row r="12" spans="2:7" ht="14.4" x14ac:dyDescent="0.25">
      <c r="B12" s="17" t="s">
        <v>23</v>
      </c>
      <c r="C12" s="17"/>
      <c r="D12" s="17"/>
      <c r="E12" s="17"/>
      <c r="F12" s="17"/>
      <c r="G12" s="17"/>
    </row>
    <row r="13" spans="2:7" outlineLevel="1" x14ac:dyDescent="0.25"/>
    <row r="14" spans="2:7" outlineLevel="1" x14ac:dyDescent="0.25"/>
    <row r="15" spans="2:7" outlineLevel="1" x14ac:dyDescent="0.25">
      <c r="E15" s="39" t="s">
        <v>24</v>
      </c>
      <c r="F15" s="40" t="s">
        <v>904</v>
      </c>
      <c r="G15" s="2" t="s">
        <v>25</v>
      </c>
    </row>
    <row r="16" spans="2:7" outlineLevel="1" x14ac:dyDescent="0.25">
      <c r="E16" s="39"/>
    </row>
    <row r="17" spans="2:7" outlineLevel="1" x14ac:dyDescent="0.25">
      <c r="E17" s="39" t="s">
        <v>26</v>
      </c>
      <c r="F17" s="41" t="str">
        <f>IF(RN_Switch="Real",Timeline!$C$16,"n/a")</f>
        <v>n/a</v>
      </c>
    </row>
    <row r="18" spans="2:7" outlineLevel="1" x14ac:dyDescent="0.25">
      <c r="E18" s="39"/>
    </row>
    <row r="19" spans="2:7" outlineLevel="1" x14ac:dyDescent="0.25">
      <c r="E19" s="39" t="s">
        <v>27</v>
      </c>
      <c r="F19" s="42">
        <f>Version</f>
        <v>2</v>
      </c>
    </row>
    <row r="21" spans="2:7" ht="14.4" x14ac:dyDescent="0.25">
      <c r="B21" s="17" t="s">
        <v>28</v>
      </c>
      <c r="C21" s="17"/>
      <c r="D21" s="17"/>
      <c r="E21" s="17"/>
      <c r="F21" s="17"/>
      <c r="G21" s="17"/>
    </row>
    <row r="22" spans="2:7" outlineLevel="1" x14ac:dyDescent="0.25"/>
    <row r="23" spans="2:7" outlineLevel="1" x14ac:dyDescent="0.25"/>
    <row r="24" spans="2:7" outlineLevel="1" x14ac:dyDescent="0.25">
      <c r="E24" s="39" t="s">
        <v>29</v>
      </c>
      <c r="F24" s="43" t="s">
        <v>30</v>
      </c>
      <c r="G24" s="2" t="str">
        <f>"Bidders should specify the model option names in Line Items tab, rows "&amp;ROW('Line Items'!D2753)&amp;":"&amp;ROW('Line Items'!D2773)</f>
        <v>Bidders should specify the model option names in Line Items tab, rows 2753:2773</v>
      </c>
    </row>
    <row r="27" spans="2:7" ht="16.8" x14ac:dyDescent="0.3">
      <c r="B27" s="7" t="s">
        <v>21</v>
      </c>
      <c r="C27" s="7"/>
      <c r="D27" s="7"/>
      <c r="E27" s="7"/>
      <c r="F27" s="7"/>
      <c r="G27" s="7"/>
    </row>
  </sheetData>
  <dataValidations count="1">
    <dataValidation type="list" allowBlank="1" showInputMessage="1" showErrorMessage="1" sqref="F24">
      <formula1>Model_Option</formula1>
    </dataValidation>
  </dataValidations>
  <pageMargins left="0.39370078740157483" right="0.39370078740157483" top="0.39370078740157483" bottom="0.39370078740157483" header="0.31496062992125984" footer="0.31496062992125984"/>
  <pageSetup paperSize="8" fitToHeight="9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2:L72"/>
  <sheetViews>
    <sheetView showGridLines="0" zoomScale="75" zoomScaleNormal="75" zoomScaleSheetLayoutView="85" workbookViewId="0">
      <pane ySplit="12" topLeftCell="A13" activePane="bottomLeft" state="frozen"/>
      <selection pane="bottomLeft"/>
    </sheetView>
  </sheetViews>
  <sheetFormatPr defaultColWidth="9" defaultRowHeight="13.2" x14ac:dyDescent="0.25"/>
  <cols>
    <col min="1" max="1" width="2.875" style="2" customWidth="1"/>
    <col min="2" max="2" width="17.875" style="2" customWidth="1"/>
    <col min="3" max="3" width="10.25" style="2" customWidth="1"/>
    <col min="4" max="4" width="12.125" style="2" customWidth="1"/>
    <col min="5" max="5" width="10.25" style="2" customWidth="1"/>
    <col min="6" max="6" width="60.125" style="2" customWidth="1"/>
    <col min="7" max="7" width="14" style="2" customWidth="1"/>
    <col min="8" max="9" width="14.375" style="2" customWidth="1"/>
    <col min="10" max="12" width="11.625" style="2" customWidth="1"/>
    <col min="13" max="16384" width="9" style="2"/>
  </cols>
  <sheetData>
    <row r="2" spans="2:12" x14ac:dyDescent="0.25">
      <c r="B2" s="5" t="str">
        <f>'Template Cover'!B2</f>
        <v>Owner:</v>
      </c>
      <c r="C2" s="3"/>
      <c r="D2" s="3"/>
      <c r="E2" s="3"/>
      <c r="F2" s="3" t="str">
        <f>Owner</f>
        <v>[Bidder Name]</v>
      </c>
      <c r="G2" s="3"/>
      <c r="H2" s="3"/>
      <c r="I2" s="3"/>
      <c r="J2" s="3"/>
      <c r="K2" s="3"/>
      <c r="L2" s="3"/>
    </row>
    <row r="3" spans="2:12" x14ac:dyDescent="0.25">
      <c r="B3" s="5" t="str">
        <f>'Template Cover'!B3</f>
        <v>Project:</v>
      </c>
      <c r="C3" s="3"/>
      <c r="D3" s="3"/>
      <c r="E3" s="3"/>
      <c r="F3" s="3" t="str">
        <f>Project</f>
        <v>East Midlands Rail Franchise</v>
      </c>
      <c r="G3" s="3"/>
      <c r="H3" s="3"/>
      <c r="I3" s="3"/>
      <c r="J3" s="3"/>
      <c r="K3" s="3"/>
      <c r="L3" s="3"/>
    </row>
    <row r="4" spans="2:12" x14ac:dyDescent="0.25">
      <c r="B4" s="5" t="str">
        <f>'Template Cover'!B4</f>
        <v>Sheet:</v>
      </c>
      <c r="C4" s="3"/>
      <c r="D4" s="3"/>
      <c r="E4" s="3"/>
      <c r="F4" s="3" t="str">
        <f ca="1">MID(CELL("filename",$A$1),FIND("]",CELL("filename",$A$1))+1,99)</f>
        <v>Version Control</v>
      </c>
      <c r="G4" s="3"/>
      <c r="H4" s="3"/>
      <c r="I4" s="3"/>
      <c r="J4" s="3"/>
      <c r="K4" s="3"/>
      <c r="L4" s="3"/>
    </row>
    <row r="5" spans="2:12" x14ac:dyDescent="0.25">
      <c r="B5" s="5" t="str">
        <f>'Template Cover'!B5</f>
        <v>Version:</v>
      </c>
      <c r="C5" s="3"/>
      <c r="D5" s="3"/>
      <c r="E5" s="3"/>
      <c r="F5" s="3">
        <f>Version</f>
        <v>2</v>
      </c>
      <c r="G5" s="3"/>
      <c r="H5" s="3"/>
      <c r="I5" s="3"/>
      <c r="J5" s="3"/>
      <c r="K5" s="3"/>
      <c r="L5" s="3"/>
    </row>
    <row r="6" spans="2:12" x14ac:dyDescent="0.25">
      <c r="B6" s="5" t="str">
        <f>'Template Cover'!B6</f>
        <v>Date:</v>
      </c>
      <c r="C6" s="6"/>
      <c r="D6" s="6"/>
      <c r="E6" s="6"/>
      <c r="F6" s="6">
        <f ca="1">TODAY()</f>
        <v>43257</v>
      </c>
      <c r="G6" s="6"/>
      <c r="H6" s="6"/>
      <c r="I6" s="6"/>
      <c r="J6" s="6"/>
      <c r="K6" s="6"/>
      <c r="L6" s="6"/>
    </row>
    <row r="7" spans="2:12" x14ac:dyDescent="0.25">
      <c r="B7" s="5" t="str">
        <f>'Template Cover'!B7</f>
        <v>Filename:</v>
      </c>
      <c r="C7" s="3"/>
      <c r="D7" s="3"/>
      <c r="E7" s="3"/>
      <c r="F7" s="3" t="str">
        <f ca="1">LEFT(CELL("FILENAME",$A$1),FIND("]",CELL("FILENAME",$A$1)))</f>
        <v>C:\Users\Standalone\Downloads\[Attachment C - Financial Templates.xlsx]</v>
      </c>
      <c r="G7" s="3"/>
      <c r="H7" s="3"/>
      <c r="I7" s="3"/>
      <c r="J7" s="3"/>
      <c r="K7" s="3"/>
      <c r="L7" s="3"/>
    </row>
    <row r="10" spans="2:12" ht="16.8" x14ac:dyDescent="0.3">
      <c r="B10" s="7" t="s">
        <v>31</v>
      </c>
      <c r="C10" s="7"/>
      <c r="D10" s="7"/>
      <c r="E10" s="7"/>
      <c r="F10" s="7"/>
      <c r="G10" s="7"/>
      <c r="H10" s="7"/>
      <c r="I10" s="7"/>
      <c r="J10" s="7"/>
      <c r="K10" s="7"/>
      <c r="L10" s="7"/>
    </row>
    <row r="12" spans="2:12" ht="52.8" x14ac:dyDescent="0.25">
      <c r="B12" s="44" t="s">
        <v>32</v>
      </c>
      <c r="C12" s="45" t="s">
        <v>33</v>
      </c>
      <c r="D12" s="45" t="s">
        <v>34</v>
      </c>
      <c r="E12" s="44" t="s">
        <v>20</v>
      </c>
      <c r="F12" s="46" t="s">
        <v>35</v>
      </c>
      <c r="G12" s="46" t="s">
        <v>35</v>
      </c>
      <c r="H12" s="44" t="s">
        <v>36</v>
      </c>
      <c r="I12" s="44" t="s">
        <v>37</v>
      </c>
      <c r="J12" s="47" t="s">
        <v>38</v>
      </c>
      <c r="K12" s="48" t="s">
        <v>39</v>
      </c>
      <c r="L12" s="47" t="s">
        <v>40</v>
      </c>
    </row>
    <row r="13" spans="2:12" x14ac:dyDescent="0.25">
      <c r="B13" s="49"/>
      <c r="C13" s="49"/>
      <c r="D13" s="49"/>
      <c r="E13" s="49"/>
      <c r="F13" s="49"/>
      <c r="G13" s="49"/>
      <c r="H13" s="49"/>
      <c r="I13" s="49"/>
      <c r="J13" s="49"/>
      <c r="K13" s="49"/>
      <c r="L13" s="49"/>
    </row>
    <row r="14" spans="2:12" x14ac:dyDescent="0.25">
      <c r="B14" s="50"/>
      <c r="C14" s="50"/>
      <c r="D14" s="50"/>
      <c r="E14" s="50"/>
      <c r="F14" s="50"/>
      <c r="G14" s="50"/>
      <c r="H14" s="50"/>
      <c r="I14" s="50"/>
      <c r="J14" s="50"/>
      <c r="K14" s="50"/>
      <c r="L14" s="50"/>
    </row>
    <row r="15" spans="2:12" x14ac:dyDescent="0.25">
      <c r="B15" s="50"/>
      <c r="C15" s="50"/>
      <c r="D15" s="50"/>
      <c r="E15" s="50"/>
      <c r="F15" s="50"/>
      <c r="G15" s="50"/>
      <c r="H15" s="50"/>
      <c r="I15" s="50"/>
      <c r="J15" s="50"/>
      <c r="K15" s="50"/>
      <c r="L15" s="50"/>
    </row>
    <row r="16" spans="2:12" x14ac:dyDescent="0.25">
      <c r="B16" s="50"/>
      <c r="C16" s="50"/>
      <c r="D16" s="50"/>
      <c r="E16" s="50"/>
      <c r="F16" s="50"/>
      <c r="G16" s="50"/>
      <c r="H16" s="50"/>
      <c r="I16" s="50"/>
      <c r="J16" s="50"/>
      <c r="K16" s="50"/>
      <c r="L16" s="50"/>
    </row>
    <row r="17" spans="2:12" x14ac:dyDescent="0.25">
      <c r="B17" s="50"/>
      <c r="C17" s="50"/>
      <c r="D17" s="50"/>
      <c r="E17" s="50"/>
      <c r="F17" s="50"/>
      <c r="G17" s="50"/>
      <c r="H17" s="50"/>
      <c r="I17" s="50"/>
      <c r="J17" s="50"/>
      <c r="K17" s="50"/>
      <c r="L17" s="50"/>
    </row>
    <row r="18" spans="2:12" x14ac:dyDescent="0.25">
      <c r="B18" s="50"/>
      <c r="C18" s="50"/>
      <c r="D18" s="50"/>
      <c r="E18" s="50"/>
      <c r="F18" s="50"/>
      <c r="G18" s="50"/>
      <c r="H18" s="50"/>
      <c r="I18" s="50"/>
      <c r="J18" s="50"/>
      <c r="K18" s="50"/>
      <c r="L18" s="50"/>
    </row>
    <row r="19" spans="2:12" x14ac:dyDescent="0.25">
      <c r="B19" s="50"/>
      <c r="C19" s="50"/>
      <c r="D19" s="50"/>
      <c r="E19" s="50"/>
      <c r="F19" s="50"/>
      <c r="G19" s="50"/>
      <c r="H19" s="50"/>
      <c r="I19" s="50"/>
      <c r="J19" s="50"/>
      <c r="K19" s="50"/>
      <c r="L19" s="50"/>
    </row>
    <row r="20" spans="2:12" x14ac:dyDescent="0.25">
      <c r="B20" s="50"/>
      <c r="C20" s="50"/>
      <c r="D20" s="50"/>
      <c r="E20" s="50"/>
      <c r="F20" s="50"/>
      <c r="G20" s="50"/>
      <c r="H20" s="50"/>
      <c r="I20" s="50"/>
      <c r="J20" s="50"/>
      <c r="K20" s="50"/>
      <c r="L20" s="50"/>
    </row>
    <row r="21" spans="2:12" x14ac:dyDescent="0.25">
      <c r="B21" s="50"/>
      <c r="C21" s="50"/>
      <c r="D21" s="50"/>
      <c r="E21" s="50"/>
      <c r="F21" s="50"/>
      <c r="G21" s="50"/>
      <c r="H21" s="50"/>
      <c r="I21" s="50"/>
      <c r="J21" s="50"/>
      <c r="K21" s="50"/>
      <c r="L21" s="50"/>
    </row>
    <row r="22" spans="2:12" x14ac:dyDescent="0.25">
      <c r="B22" s="50"/>
      <c r="C22" s="50"/>
      <c r="D22" s="50"/>
      <c r="E22" s="50"/>
      <c r="F22" s="50"/>
      <c r="G22" s="50"/>
      <c r="H22" s="50"/>
      <c r="I22" s="50"/>
      <c r="J22" s="50"/>
      <c r="K22" s="50"/>
      <c r="L22" s="50"/>
    </row>
    <row r="23" spans="2:12" x14ac:dyDescent="0.25">
      <c r="B23" s="50"/>
      <c r="C23" s="50"/>
      <c r="D23" s="50"/>
      <c r="E23" s="50"/>
      <c r="F23" s="50"/>
      <c r="G23" s="50"/>
      <c r="H23" s="50"/>
      <c r="I23" s="50"/>
      <c r="J23" s="50"/>
      <c r="K23" s="50"/>
      <c r="L23" s="50"/>
    </row>
    <row r="24" spans="2:12" x14ac:dyDescent="0.25">
      <c r="B24" s="50"/>
      <c r="C24" s="50"/>
      <c r="D24" s="50"/>
      <c r="E24" s="50"/>
      <c r="F24" s="50"/>
      <c r="G24" s="50"/>
      <c r="H24" s="50"/>
      <c r="I24" s="50"/>
      <c r="J24" s="50"/>
      <c r="K24" s="50"/>
      <c r="L24" s="50"/>
    </row>
    <row r="25" spans="2:12" x14ac:dyDescent="0.25">
      <c r="B25" s="50"/>
      <c r="C25" s="50"/>
      <c r="D25" s="50"/>
      <c r="E25" s="50"/>
      <c r="F25" s="50"/>
      <c r="G25" s="50"/>
      <c r="H25" s="50"/>
      <c r="I25" s="50"/>
      <c r="J25" s="50"/>
      <c r="K25" s="50"/>
      <c r="L25" s="50"/>
    </row>
    <row r="26" spans="2:12" x14ac:dyDescent="0.25">
      <c r="B26" s="50"/>
      <c r="C26" s="50"/>
      <c r="D26" s="50"/>
      <c r="E26" s="50"/>
      <c r="F26" s="50"/>
      <c r="G26" s="50"/>
      <c r="H26" s="50"/>
      <c r="I26" s="50"/>
      <c r="J26" s="50"/>
      <c r="K26" s="50"/>
      <c r="L26" s="50"/>
    </row>
    <row r="27" spans="2:12" x14ac:dyDescent="0.25">
      <c r="B27" s="50"/>
      <c r="C27" s="50"/>
      <c r="D27" s="50"/>
      <c r="E27" s="50"/>
      <c r="F27" s="50"/>
      <c r="G27" s="50"/>
      <c r="H27" s="50"/>
      <c r="I27" s="50"/>
      <c r="J27" s="50"/>
      <c r="K27" s="50"/>
      <c r="L27" s="50"/>
    </row>
    <row r="28" spans="2:12" x14ac:dyDescent="0.25">
      <c r="B28" s="50"/>
      <c r="C28" s="50"/>
      <c r="D28" s="50"/>
      <c r="E28" s="50"/>
      <c r="F28" s="50"/>
      <c r="G28" s="50"/>
      <c r="H28" s="50"/>
      <c r="I28" s="50"/>
      <c r="J28" s="50"/>
      <c r="K28" s="50"/>
      <c r="L28" s="50"/>
    </row>
    <row r="29" spans="2:12" x14ac:dyDescent="0.25">
      <c r="B29" s="50"/>
      <c r="C29" s="50"/>
      <c r="D29" s="50"/>
      <c r="E29" s="50"/>
      <c r="F29" s="50"/>
      <c r="G29" s="50"/>
      <c r="H29" s="50"/>
      <c r="I29" s="50"/>
      <c r="J29" s="50"/>
      <c r="K29" s="50"/>
      <c r="L29" s="50"/>
    </row>
    <row r="30" spans="2:12" x14ac:dyDescent="0.25">
      <c r="B30" s="50"/>
      <c r="C30" s="50"/>
      <c r="D30" s="50"/>
      <c r="E30" s="50"/>
      <c r="F30" s="50"/>
      <c r="G30" s="50"/>
      <c r="H30" s="50"/>
      <c r="I30" s="50"/>
      <c r="J30" s="50"/>
      <c r="K30" s="50"/>
      <c r="L30" s="50"/>
    </row>
    <row r="31" spans="2:12" x14ac:dyDescent="0.25">
      <c r="B31" s="50"/>
      <c r="C31" s="50"/>
      <c r="D31" s="50"/>
      <c r="E31" s="50"/>
      <c r="F31" s="50"/>
      <c r="G31" s="50"/>
      <c r="H31" s="50"/>
      <c r="I31" s="50"/>
      <c r="J31" s="50"/>
      <c r="K31" s="50"/>
      <c r="L31" s="50"/>
    </row>
    <row r="32" spans="2:12" x14ac:dyDescent="0.25">
      <c r="B32" s="50"/>
      <c r="C32" s="50"/>
      <c r="D32" s="50"/>
      <c r="E32" s="50"/>
      <c r="F32" s="50"/>
      <c r="G32" s="50"/>
      <c r="H32" s="50"/>
      <c r="I32" s="50"/>
      <c r="J32" s="50"/>
      <c r="K32" s="50"/>
      <c r="L32" s="50"/>
    </row>
    <row r="33" spans="2:12" x14ac:dyDescent="0.25">
      <c r="B33" s="50"/>
      <c r="C33" s="50"/>
      <c r="D33" s="50"/>
      <c r="E33" s="50"/>
      <c r="F33" s="50"/>
      <c r="G33" s="50"/>
      <c r="H33" s="50"/>
      <c r="I33" s="50"/>
      <c r="J33" s="50"/>
      <c r="K33" s="50"/>
      <c r="L33" s="50"/>
    </row>
    <row r="34" spans="2:12" x14ac:dyDescent="0.25">
      <c r="B34" s="50"/>
      <c r="C34" s="50"/>
      <c r="D34" s="50"/>
      <c r="E34" s="50"/>
      <c r="F34" s="50"/>
      <c r="G34" s="50"/>
      <c r="H34" s="50"/>
      <c r="I34" s="50"/>
      <c r="J34" s="50"/>
      <c r="K34" s="50"/>
      <c r="L34" s="50"/>
    </row>
    <row r="35" spans="2:12" x14ac:dyDescent="0.25">
      <c r="B35" s="50"/>
      <c r="C35" s="50"/>
      <c r="D35" s="50"/>
      <c r="E35" s="50"/>
      <c r="F35" s="50"/>
      <c r="G35" s="50"/>
      <c r="H35" s="50"/>
      <c r="I35" s="50"/>
      <c r="J35" s="50"/>
      <c r="K35" s="50"/>
      <c r="L35" s="50"/>
    </row>
    <row r="36" spans="2:12" x14ac:dyDescent="0.25">
      <c r="B36" s="50"/>
      <c r="C36" s="50"/>
      <c r="D36" s="50"/>
      <c r="E36" s="50"/>
      <c r="F36" s="50"/>
      <c r="G36" s="50"/>
      <c r="H36" s="50"/>
      <c r="I36" s="50"/>
      <c r="J36" s="50"/>
      <c r="K36" s="50"/>
      <c r="L36" s="50"/>
    </row>
    <row r="37" spans="2:12" x14ac:dyDescent="0.25">
      <c r="B37" s="50"/>
      <c r="C37" s="50"/>
      <c r="D37" s="50"/>
      <c r="E37" s="50"/>
      <c r="F37" s="50"/>
      <c r="G37" s="50"/>
      <c r="H37" s="50"/>
      <c r="I37" s="50"/>
      <c r="J37" s="50"/>
      <c r="K37" s="50"/>
      <c r="L37" s="50"/>
    </row>
    <row r="38" spans="2:12" x14ac:dyDescent="0.25">
      <c r="B38" s="50"/>
      <c r="C38" s="50"/>
      <c r="D38" s="50"/>
      <c r="E38" s="50"/>
      <c r="F38" s="50"/>
      <c r="G38" s="50"/>
      <c r="H38" s="50"/>
      <c r="I38" s="50"/>
      <c r="J38" s="50"/>
      <c r="K38" s="50"/>
      <c r="L38" s="50"/>
    </row>
    <row r="39" spans="2:12" x14ac:dyDescent="0.25">
      <c r="B39" s="50"/>
      <c r="C39" s="50"/>
      <c r="D39" s="50"/>
      <c r="E39" s="50"/>
      <c r="F39" s="50"/>
      <c r="G39" s="50"/>
      <c r="H39" s="50"/>
      <c r="I39" s="50"/>
      <c r="J39" s="50"/>
      <c r="K39" s="50"/>
      <c r="L39" s="50"/>
    </row>
    <row r="40" spans="2:12" x14ac:dyDescent="0.25">
      <c r="B40" s="50"/>
      <c r="C40" s="50"/>
      <c r="D40" s="50"/>
      <c r="E40" s="50"/>
      <c r="F40" s="50"/>
      <c r="G40" s="50"/>
      <c r="H40" s="50"/>
      <c r="I40" s="50"/>
      <c r="J40" s="50"/>
      <c r="K40" s="50"/>
      <c r="L40" s="50"/>
    </row>
    <row r="41" spans="2:12" x14ac:dyDescent="0.25">
      <c r="B41" s="50"/>
      <c r="C41" s="50"/>
      <c r="D41" s="50"/>
      <c r="E41" s="50"/>
      <c r="F41" s="50"/>
      <c r="G41" s="50"/>
      <c r="H41" s="50"/>
      <c r="I41" s="50"/>
      <c r="J41" s="50"/>
      <c r="K41" s="50"/>
      <c r="L41" s="50"/>
    </row>
    <row r="42" spans="2:12" x14ac:dyDescent="0.25">
      <c r="B42" s="50"/>
      <c r="C42" s="50"/>
      <c r="D42" s="50"/>
      <c r="E42" s="50"/>
      <c r="F42" s="50"/>
      <c r="G42" s="50"/>
      <c r="H42" s="50"/>
      <c r="I42" s="50"/>
      <c r="J42" s="50"/>
      <c r="K42" s="50"/>
      <c r="L42" s="50"/>
    </row>
    <row r="43" spans="2:12" x14ac:dyDescent="0.25">
      <c r="B43" s="50"/>
      <c r="C43" s="50"/>
      <c r="D43" s="50"/>
      <c r="E43" s="50"/>
      <c r="F43" s="50"/>
      <c r="G43" s="50"/>
      <c r="H43" s="50"/>
      <c r="I43" s="50"/>
      <c r="J43" s="50"/>
      <c r="K43" s="50"/>
      <c r="L43" s="50"/>
    </row>
    <row r="44" spans="2:12" x14ac:dyDescent="0.25">
      <c r="B44" s="50"/>
      <c r="C44" s="50"/>
      <c r="D44" s="50"/>
      <c r="E44" s="50"/>
      <c r="F44" s="50"/>
      <c r="G44" s="50"/>
      <c r="H44" s="50"/>
      <c r="I44" s="50"/>
      <c r="J44" s="50"/>
      <c r="K44" s="50"/>
      <c r="L44" s="50"/>
    </row>
    <row r="45" spans="2:12" x14ac:dyDescent="0.25">
      <c r="B45" s="50"/>
      <c r="C45" s="50"/>
      <c r="D45" s="50"/>
      <c r="E45" s="50"/>
      <c r="F45" s="50"/>
      <c r="G45" s="50"/>
      <c r="H45" s="50"/>
      <c r="I45" s="50"/>
      <c r="J45" s="50"/>
      <c r="K45" s="50"/>
      <c r="L45" s="50"/>
    </row>
    <row r="46" spans="2:12" x14ac:dyDescent="0.25">
      <c r="B46" s="50"/>
      <c r="C46" s="50"/>
      <c r="D46" s="50"/>
      <c r="E46" s="50"/>
      <c r="F46" s="50"/>
      <c r="G46" s="50"/>
      <c r="H46" s="50"/>
      <c r="I46" s="50"/>
      <c r="J46" s="50"/>
      <c r="K46" s="50"/>
      <c r="L46" s="50"/>
    </row>
    <row r="47" spans="2:12" x14ac:dyDescent="0.25">
      <c r="B47" s="50"/>
      <c r="C47" s="50"/>
      <c r="D47" s="50"/>
      <c r="E47" s="50"/>
      <c r="F47" s="50"/>
      <c r="G47" s="50"/>
      <c r="H47" s="50"/>
      <c r="I47" s="50"/>
      <c r="J47" s="50"/>
      <c r="K47" s="50"/>
      <c r="L47" s="50"/>
    </row>
    <row r="48" spans="2:12" x14ac:dyDescent="0.25">
      <c r="B48" s="50"/>
      <c r="C48" s="50"/>
      <c r="D48" s="50"/>
      <c r="E48" s="50"/>
      <c r="F48" s="50"/>
      <c r="G48" s="50"/>
      <c r="H48" s="50"/>
      <c r="I48" s="50"/>
      <c r="J48" s="50"/>
      <c r="K48" s="50"/>
      <c r="L48" s="50"/>
    </row>
    <row r="49" spans="2:12" x14ac:dyDescent="0.25">
      <c r="B49" s="50"/>
      <c r="C49" s="50"/>
      <c r="D49" s="50"/>
      <c r="E49" s="50"/>
      <c r="F49" s="50"/>
      <c r="G49" s="50"/>
      <c r="H49" s="50"/>
      <c r="I49" s="50"/>
      <c r="J49" s="50"/>
      <c r="K49" s="50"/>
      <c r="L49" s="50"/>
    </row>
    <row r="50" spans="2:12" x14ac:dyDescent="0.25">
      <c r="B50" s="50"/>
      <c r="C50" s="50"/>
      <c r="D50" s="50"/>
      <c r="E50" s="50"/>
      <c r="F50" s="50"/>
      <c r="G50" s="50"/>
      <c r="H50" s="50"/>
      <c r="I50" s="50"/>
      <c r="J50" s="50"/>
      <c r="K50" s="50"/>
      <c r="L50" s="50"/>
    </row>
    <row r="51" spans="2:12" x14ac:dyDescent="0.25">
      <c r="B51" s="50"/>
      <c r="C51" s="50"/>
      <c r="D51" s="50"/>
      <c r="E51" s="50"/>
      <c r="F51" s="50"/>
      <c r="G51" s="50"/>
      <c r="H51" s="50"/>
      <c r="I51" s="50"/>
      <c r="J51" s="50"/>
      <c r="K51" s="50"/>
      <c r="L51" s="50"/>
    </row>
    <row r="52" spans="2:12" x14ac:dyDescent="0.25">
      <c r="B52" s="50"/>
      <c r="C52" s="50"/>
      <c r="D52" s="50"/>
      <c r="E52" s="50"/>
      <c r="F52" s="50"/>
      <c r="G52" s="50"/>
      <c r="H52" s="50"/>
      <c r="I52" s="50"/>
      <c r="J52" s="50"/>
      <c r="K52" s="50"/>
      <c r="L52" s="50"/>
    </row>
    <row r="53" spans="2:12" x14ac:dyDescent="0.25">
      <c r="B53" s="50"/>
      <c r="C53" s="50"/>
      <c r="D53" s="50"/>
      <c r="E53" s="50"/>
      <c r="F53" s="50"/>
      <c r="G53" s="50"/>
      <c r="H53" s="50"/>
      <c r="I53" s="50"/>
      <c r="J53" s="50"/>
      <c r="K53" s="50"/>
      <c r="L53" s="50"/>
    </row>
    <row r="54" spans="2:12" x14ac:dyDescent="0.25">
      <c r="B54" s="50"/>
      <c r="C54" s="50"/>
      <c r="D54" s="50"/>
      <c r="E54" s="50"/>
      <c r="F54" s="50"/>
      <c r="G54" s="50"/>
      <c r="H54" s="50"/>
      <c r="I54" s="50"/>
      <c r="J54" s="50"/>
      <c r="K54" s="50"/>
      <c r="L54" s="50"/>
    </row>
    <row r="55" spans="2:12" x14ac:dyDescent="0.25">
      <c r="B55" s="50"/>
      <c r="C55" s="50"/>
      <c r="D55" s="50"/>
      <c r="E55" s="50"/>
      <c r="F55" s="50"/>
      <c r="G55" s="50"/>
      <c r="H55" s="50"/>
      <c r="I55" s="50"/>
      <c r="J55" s="50"/>
      <c r="K55" s="50"/>
      <c r="L55" s="50"/>
    </row>
    <row r="56" spans="2:12" x14ac:dyDescent="0.25">
      <c r="B56" s="50"/>
      <c r="C56" s="50"/>
      <c r="D56" s="50"/>
      <c r="E56" s="50"/>
      <c r="F56" s="50"/>
      <c r="G56" s="50"/>
      <c r="H56" s="50"/>
      <c r="I56" s="50"/>
      <c r="J56" s="50"/>
      <c r="K56" s="50"/>
      <c r="L56" s="50"/>
    </row>
    <row r="57" spans="2:12" x14ac:dyDescent="0.25">
      <c r="B57" s="50"/>
      <c r="C57" s="50"/>
      <c r="D57" s="50"/>
      <c r="E57" s="50"/>
      <c r="F57" s="50"/>
      <c r="G57" s="50"/>
      <c r="H57" s="50"/>
      <c r="I57" s="50"/>
      <c r="J57" s="50"/>
      <c r="K57" s="50"/>
      <c r="L57" s="50"/>
    </row>
    <row r="58" spans="2:12" x14ac:dyDescent="0.25">
      <c r="B58" s="50"/>
      <c r="C58" s="50"/>
      <c r="D58" s="50"/>
      <c r="E58" s="50"/>
      <c r="F58" s="50"/>
      <c r="G58" s="50"/>
      <c r="H58" s="50"/>
      <c r="I58" s="50"/>
      <c r="J58" s="50"/>
      <c r="K58" s="50"/>
      <c r="L58" s="50"/>
    </row>
    <row r="59" spans="2:12" x14ac:dyDescent="0.25">
      <c r="B59" s="50"/>
      <c r="C59" s="50"/>
      <c r="D59" s="50"/>
      <c r="E59" s="50"/>
      <c r="F59" s="50"/>
      <c r="G59" s="50"/>
      <c r="H59" s="50"/>
      <c r="I59" s="50"/>
      <c r="J59" s="50"/>
      <c r="K59" s="50"/>
      <c r="L59" s="50"/>
    </row>
    <row r="60" spans="2:12" x14ac:dyDescent="0.25">
      <c r="B60" s="50"/>
      <c r="C60" s="50"/>
      <c r="D60" s="50"/>
      <c r="E60" s="50"/>
      <c r="F60" s="50"/>
      <c r="G60" s="50"/>
      <c r="H60" s="50"/>
      <c r="I60" s="50"/>
      <c r="J60" s="50"/>
      <c r="K60" s="50"/>
      <c r="L60" s="50"/>
    </row>
    <row r="61" spans="2:12" x14ac:dyDescent="0.25">
      <c r="B61" s="50"/>
      <c r="C61" s="50"/>
      <c r="D61" s="50"/>
      <c r="E61" s="50"/>
      <c r="F61" s="50"/>
      <c r="G61" s="50"/>
      <c r="H61" s="50"/>
      <c r="I61" s="50"/>
      <c r="J61" s="50"/>
      <c r="K61" s="50"/>
      <c r="L61" s="50"/>
    </row>
    <row r="62" spans="2:12" x14ac:dyDescent="0.25">
      <c r="B62" s="50"/>
      <c r="C62" s="50"/>
      <c r="D62" s="50"/>
      <c r="E62" s="50"/>
      <c r="F62" s="50"/>
      <c r="G62" s="50"/>
      <c r="H62" s="50"/>
      <c r="I62" s="50"/>
      <c r="J62" s="50"/>
      <c r="K62" s="50"/>
      <c r="L62" s="50"/>
    </row>
    <row r="63" spans="2:12" x14ac:dyDescent="0.25">
      <c r="B63" s="50"/>
      <c r="C63" s="50"/>
      <c r="D63" s="50"/>
      <c r="E63" s="50"/>
      <c r="F63" s="50"/>
      <c r="G63" s="50"/>
      <c r="H63" s="50"/>
      <c r="I63" s="50"/>
      <c r="J63" s="50"/>
      <c r="K63" s="50"/>
      <c r="L63" s="50"/>
    </row>
    <row r="64" spans="2:12" x14ac:dyDescent="0.25">
      <c r="B64" s="50"/>
      <c r="C64" s="50"/>
      <c r="D64" s="50"/>
      <c r="E64" s="50"/>
      <c r="F64" s="50"/>
      <c r="G64" s="50"/>
      <c r="H64" s="50"/>
      <c r="I64" s="50"/>
      <c r="J64" s="50"/>
      <c r="K64" s="50"/>
      <c r="L64" s="50"/>
    </row>
    <row r="65" spans="2:12" x14ac:dyDescent="0.25">
      <c r="B65" s="50"/>
      <c r="C65" s="50"/>
      <c r="D65" s="50"/>
      <c r="E65" s="50"/>
      <c r="F65" s="50"/>
      <c r="G65" s="50"/>
      <c r="H65" s="50"/>
      <c r="I65" s="50"/>
      <c r="J65" s="50"/>
      <c r="K65" s="50"/>
      <c r="L65" s="50"/>
    </row>
    <row r="66" spans="2:12" x14ac:dyDescent="0.25">
      <c r="B66" s="50"/>
      <c r="C66" s="50"/>
      <c r="D66" s="50"/>
      <c r="E66" s="50"/>
      <c r="F66" s="50"/>
      <c r="G66" s="50"/>
      <c r="H66" s="50"/>
      <c r="I66" s="50"/>
      <c r="J66" s="50"/>
      <c r="K66" s="50"/>
      <c r="L66" s="50"/>
    </row>
    <row r="67" spans="2:12" x14ac:dyDescent="0.25">
      <c r="B67" s="50"/>
      <c r="C67" s="50"/>
      <c r="D67" s="50"/>
      <c r="E67" s="50"/>
      <c r="F67" s="50"/>
      <c r="G67" s="50"/>
      <c r="H67" s="50"/>
      <c r="I67" s="50"/>
      <c r="J67" s="50"/>
      <c r="K67" s="50"/>
      <c r="L67" s="50"/>
    </row>
    <row r="68" spans="2:12" x14ac:dyDescent="0.25">
      <c r="B68" s="50"/>
      <c r="C68" s="50"/>
      <c r="D68" s="50"/>
      <c r="E68" s="50"/>
      <c r="F68" s="50"/>
      <c r="G68" s="50"/>
      <c r="H68" s="50"/>
      <c r="I68" s="50"/>
      <c r="J68" s="50"/>
      <c r="K68" s="50"/>
      <c r="L68" s="50"/>
    </row>
    <row r="69" spans="2:12" x14ac:dyDescent="0.25">
      <c r="B69" s="51"/>
      <c r="C69" s="51"/>
      <c r="D69" s="51"/>
      <c r="E69" s="51"/>
      <c r="F69" s="51"/>
      <c r="G69" s="51"/>
      <c r="H69" s="51"/>
      <c r="I69" s="51"/>
      <c r="J69" s="51"/>
      <c r="K69" s="51"/>
      <c r="L69" s="51"/>
    </row>
    <row r="72" spans="2:12" ht="16.8" x14ac:dyDescent="0.3">
      <c r="B72" s="7" t="s">
        <v>21</v>
      </c>
      <c r="C72" s="7"/>
      <c r="D72" s="7"/>
      <c r="E72" s="7"/>
      <c r="F72" s="7"/>
      <c r="G72" s="7"/>
      <c r="H72" s="7"/>
      <c r="I72" s="7"/>
      <c r="J72" s="7"/>
      <c r="K72" s="7"/>
      <c r="L72" s="7"/>
    </row>
  </sheetData>
  <pageMargins left="0.39370078740157483" right="0.39370078740157483" top="0.39370078740157483" bottom="0.39370078740157483" header="0.31496062992125984" footer="0.31496062992125984"/>
  <pageSetup paperSize="8" fitToHeight="9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8080"/>
    <pageSetUpPr fitToPage="1"/>
  </sheetPr>
  <dimension ref="A1:P32"/>
  <sheetViews>
    <sheetView showGridLines="0" zoomScale="75" zoomScaleNormal="75" zoomScaleSheetLayoutView="85" workbookViewId="0"/>
  </sheetViews>
  <sheetFormatPr defaultColWidth="9" defaultRowHeight="13.2" x14ac:dyDescent="0.25"/>
  <cols>
    <col min="1" max="1" width="2.875" style="2" customWidth="1"/>
    <col min="2" max="2" width="7.625" style="2" customWidth="1"/>
    <col min="3" max="3" width="7.75" style="2" customWidth="1"/>
    <col min="4" max="4" width="49.875" style="2" customWidth="1"/>
    <col min="5" max="16384" width="9" style="2"/>
  </cols>
  <sheetData>
    <row r="1" spans="1:16" x14ac:dyDescent="0.25">
      <c r="A1" s="1"/>
    </row>
    <row r="2" spans="1:16" x14ac:dyDescent="0.25">
      <c r="B2" s="3"/>
      <c r="C2" s="3"/>
      <c r="D2" s="3"/>
      <c r="E2" s="3"/>
      <c r="F2" s="3"/>
      <c r="G2" s="3"/>
      <c r="H2" s="3"/>
      <c r="I2" s="3"/>
      <c r="J2" s="3"/>
      <c r="K2" s="3"/>
      <c r="L2" s="3"/>
      <c r="M2" s="3"/>
      <c r="N2" s="3"/>
      <c r="O2" s="3"/>
      <c r="P2" s="3"/>
    </row>
    <row r="3" spans="1:16" x14ac:dyDescent="0.25">
      <c r="B3" s="3"/>
      <c r="C3" s="3"/>
      <c r="D3" s="3"/>
      <c r="E3" s="3"/>
      <c r="F3" s="3"/>
      <c r="G3" s="3"/>
      <c r="H3" s="3"/>
      <c r="I3" s="3"/>
      <c r="J3" s="3"/>
      <c r="K3" s="3"/>
      <c r="L3" s="3"/>
      <c r="M3" s="3"/>
      <c r="N3" s="3"/>
      <c r="O3" s="3"/>
      <c r="P3" s="3"/>
    </row>
    <row r="4" spans="1:16" x14ac:dyDescent="0.25">
      <c r="B4" s="3"/>
      <c r="C4" s="3"/>
      <c r="D4" s="3"/>
      <c r="E4" s="3"/>
      <c r="F4" s="3"/>
      <c r="G4" s="3"/>
      <c r="H4" s="3"/>
      <c r="I4" s="3"/>
      <c r="J4" s="3"/>
      <c r="K4" s="3"/>
      <c r="L4" s="3"/>
      <c r="M4" s="3"/>
      <c r="N4" s="3"/>
      <c r="O4" s="3"/>
      <c r="P4" s="3"/>
    </row>
    <row r="5" spans="1:16" x14ac:dyDescent="0.25">
      <c r="B5" s="3"/>
      <c r="C5" s="3"/>
      <c r="D5" s="3"/>
      <c r="E5" s="3"/>
      <c r="F5" s="3"/>
      <c r="G5" s="3"/>
      <c r="H5" s="3"/>
      <c r="I5" s="3"/>
      <c r="J5" s="3"/>
      <c r="K5" s="3"/>
      <c r="L5" s="3"/>
      <c r="M5" s="3"/>
      <c r="N5" s="3"/>
      <c r="O5" s="3"/>
      <c r="P5" s="3"/>
    </row>
    <row r="6" spans="1:16" x14ac:dyDescent="0.25">
      <c r="B6" s="3"/>
      <c r="C6" s="3"/>
      <c r="D6" s="3"/>
      <c r="E6" s="3"/>
      <c r="F6" s="3"/>
      <c r="G6" s="3"/>
      <c r="H6" s="3"/>
      <c r="I6" s="3"/>
      <c r="J6" s="3"/>
      <c r="K6" s="3"/>
      <c r="L6" s="3"/>
      <c r="M6" s="3"/>
      <c r="N6" s="3"/>
      <c r="O6" s="3"/>
      <c r="P6" s="3"/>
    </row>
    <row r="7" spans="1:16" x14ac:dyDescent="0.25">
      <c r="B7" s="3"/>
      <c r="C7" s="3"/>
      <c r="D7" s="3"/>
      <c r="E7" s="3"/>
      <c r="F7" s="3"/>
      <c r="G7" s="3"/>
      <c r="H7" s="3"/>
      <c r="I7" s="3"/>
      <c r="J7" s="3"/>
      <c r="K7" s="3"/>
      <c r="L7" s="3"/>
      <c r="M7" s="3"/>
      <c r="N7" s="3"/>
      <c r="O7" s="3"/>
      <c r="P7" s="3"/>
    </row>
    <row r="8" spans="1:16" x14ac:dyDescent="0.25">
      <c r="B8" s="3"/>
      <c r="C8" s="3"/>
      <c r="D8" s="3"/>
      <c r="E8" s="3"/>
      <c r="F8" s="3"/>
      <c r="G8" s="3"/>
      <c r="H8" s="3"/>
      <c r="I8" s="3"/>
      <c r="J8" s="3"/>
      <c r="K8" s="3"/>
      <c r="L8" s="3"/>
      <c r="M8" s="3"/>
      <c r="N8" s="3"/>
      <c r="O8" s="3"/>
      <c r="P8" s="3"/>
    </row>
    <row r="9" spans="1:16" x14ac:dyDescent="0.25">
      <c r="B9" s="3"/>
      <c r="C9" s="3"/>
      <c r="D9" s="3"/>
      <c r="E9" s="3"/>
      <c r="F9" s="3"/>
      <c r="G9" s="3"/>
      <c r="H9" s="3"/>
      <c r="I9" s="3"/>
      <c r="J9" s="3"/>
      <c r="K9" s="3"/>
      <c r="L9" s="3"/>
      <c r="M9" s="3"/>
      <c r="N9" s="3"/>
      <c r="O9" s="3"/>
      <c r="P9" s="3"/>
    </row>
    <row r="10" spans="1:16" x14ac:dyDescent="0.25">
      <c r="B10" s="3"/>
      <c r="C10" s="3"/>
      <c r="D10" s="3"/>
      <c r="E10" s="3"/>
      <c r="F10" s="3"/>
      <c r="G10" s="3"/>
      <c r="H10" s="3"/>
      <c r="I10" s="3"/>
      <c r="J10" s="3"/>
      <c r="K10" s="3"/>
      <c r="L10" s="3"/>
      <c r="M10" s="3"/>
      <c r="N10" s="3"/>
      <c r="O10" s="3"/>
      <c r="P10" s="3"/>
    </row>
    <row r="11" spans="1:16" ht="60.6" x14ac:dyDescent="1">
      <c r="B11" s="4"/>
      <c r="C11" s="4" t="str">
        <f ca="1">MID(CELL("filename",A1),FIND("]",CELL("filename",A1))+1,99)</f>
        <v>Templated Inputs</v>
      </c>
      <c r="D11" s="4"/>
      <c r="E11" s="4"/>
      <c r="F11" s="4"/>
      <c r="G11" s="4"/>
      <c r="H11" s="4"/>
      <c r="I11" s="4"/>
      <c r="J11" s="4"/>
      <c r="K11" s="4"/>
      <c r="L11" s="4"/>
      <c r="M11" s="4"/>
      <c r="N11" s="4"/>
      <c r="O11" s="4"/>
      <c r="P11" s="4"/>
    </row>
    <row r="12" spans="1:16" x14ac:dyDescent="0.25">
      <c r="B12" s="3"/>
      <c r="C12" s="3"/>
      <c r="D12" s="3"/>
      <c r="E12" s="3"/>
      <c r="F12" s="3"/>
      <c r="G12" s="3"/>
      <c r="H12" s="3"/>
      <c r="I12" s="3"/>
      <c r="J12" s="3"/>
      <c r="K12" s="3"/>
      <c r="L12" s="3"/>
      <c r="M12" s="3"/>
      <c r="N12" s="3"/>
      <c r="O12" s="3"/>
      <c r="P12" s="3"/>
    </row>
    <row r="13" spans="1:16" x14ac:dyDescent="0.25">
      <c r="B13" s="3"/>
      <c r="C13" s="3"/>
      <c r="D13" s="3"/>
      <c r="E13" s="3"/>
      <c r="F13" s="3"/>
      <c r="G13" s="3"/>
      <c r="H13" s="3"/>
      <c r="I13" s="3"/>
      <c r="J13" s="3"/>
      <c r="K13" s="3"/>
      <c r="L13" s="3"/>
      <c r="M13" s="3"/>
      <c r="N13" s="3"/>
      <c r="O13" s="3"/>
      <c r="P13" s="3"/>
    </row>
    <row r="14" spans="1:16" x14ac:dyDescent="0.25">
      <c r="B14" s="3"/>
      <c r="C14" s="3"/>
      <c r="D14" s="3"/>
      <c r="E14" s="3"/>
      <c r="F14" s="3"/>
      <c r="G14" s="3"/>
      <c r="H14" s="3"/>
      <c r="I14" s="3"/>
      <c r="J14" s="3"/>
      <c r="K14" s="3"/>
      <c r="L14" s="3"/>
      <c r="M14" s="3"/>
      <c r="N14" s="3"/>
      <c r="O14" s="3"/>
      <c r="P14" s="3"/>
    </row>
    <row r="15" spans="1:16" x14ac:dyDescent="0.25">
      <c r="B15" s="3"/>
      <c r="C15" s="3"/>
      <c r="D15" s="3"/>
      <c r="E15" s="3"/>
      <c r="F15" s="3"/>
      <c r="G15" s="3"/>
      <c r="H15" s="3"/>
      <c r="I15" s="3"/>
      <c r="J15" s="3"/>
      <c r="K15" s="3"/>
      <c r="L15" s="3"/>
      <c r="M15" s="3"/>
      <c r="N15" s="3"/>
      <c r="O15" s="3"/>
      <c r="P15" s="3"/>
    </row>
    <row r="16" spans="1:16" x14ac:dyDescent="0.25">
      <c r="B16" s="3"/>
      <c r="C16" s="3"/>
      <c r="D16" s="3"/>
      <c r="E16" s="3"/>
      <c r="F16" s="3"/>
      <c r="G16" s="3"/>
      <c r="H16" s="3"/>
      <c r="I16" s="3"/>
      <c r="J16" s="3"/>
      <c r="K16" s="3"/>
      <c r="L16" s="3"/>
      <c r="M16" s="3"/>
      <c r="N16" s="3"/>
      <c r="O16" s="3"/>
      <c r="P16" s="3"/>
    </row>
    <row r="17" spans="2:16" x14ac:dyDescent="0.25">
      <c r="B17" s="3"/>
      <c r="C17" s="3"/>
      <c r="D17" s="3"/>
      <c r="E17" s="3"/>
      <c r="F17" s="3"/>
      <c r="G17" s="3"/>
      <c r="H17" s="3"/>
      <c r="I17" s="3"/>
      <c r="J17" s="3"/>
      <c r="K17" s="3"/>
      <c r="L17" s="3"/>
      <c r="M17" s="3"/>
      <c r="N17" s="3"/>
      <c r="O17" s="3"/>
      <c r="P17" s="3"/>
    </row>
    <row r="18" spans="2:16" x14ac:dyDescent="0.25">
      <c r="B18" s="3"/>
      <c r="C18" s="3"/>
      <c r="D18" s="3"/>
      <c r="E18" s="3"/>
      <c r="F18" s="3"/>
      <c r="G18" s="3"/>
      <c r="H18" s="3"/>
      <c r="I18" s="3"/>
      <c r="J18" s="3"/>
      <c r="K18" s="3"/>
      <c r="L18" s="3"/>
      <c r="M18" s="3"/>
      <c r="N18" s="3"/>
      <c r="O18" s="3"/>
      <c r="P18" s="3"/>
    </row>
    <row r="19" spans="2:16" x14ac:dyDescent="0.25">
      <c r="B19" s="3"/>
      <c r="C19" s="3"/>
      <c r="D19" s="3"/>
      <c r="E19" s="3"/>
      <c r="F19" s="3"/>
      <c r="G19" s="3"/>
      <c r="H19" s="3"/>
      <c r="I19" s="3"/>
      <c r="J19" s="3"/>
      <c r="K19" s="3"/>
      <c r="L19" s="3"/>
      <c r="M19" s="3"/>
      <c r="N19" s="3"/>
      <c r="O19" s="3"/>
      <c r="P19" s="3"/>
    </row>
    <row r="20" spans="2:16" x14ac:dyDescent="0.25">
      <c r="B20" s="3"/>
      <c r="C20" s="3"/>
      <c r="D20" s="3"/>
      <c r="E20" s="3"/>
      <c r="F20" s="3"/>
      <c r="G20" s="3"/>
      <c r="H20" s="3"/>
      <c r="I20" s="3"/>
      <c r="J20" s="3"/>
      <c r="K20" s="3"/>
      <c r="L20" s="3"/>
      <c r="M20" s="3"/>
      <c r="N20" s="3"/>
      <c r="O20" s="3"/>
      <c r="P20" s="3"/>
    </row>
    <row r="21" spans="2:16" x14ac:dyDescent="0.25">
      <c r="B21" s="3"/>
      <c r="C21" s="3"/>
      <c r="D21" s="3"/>
      <c r="E21" s="3"/>
      <c r="F21" s="3"/>
      <c r="G21" s="3"/>
      <c r="H21" s="3"/>
      <c r="I21" s="3"/>
      <c r="J21" s="3"/>
      <c r="K21" s="3"/>
      <c r="L21" s="3"/>
      <c r="M21" s="3"/>
      <c r="N21" s="3"/>
      <c r="O21" s="3"/>
      <c r="P21" s="3"/>
    </row>
    <row r="22" spans="2:16" x14ac:dyDescent="0.25">
      <c r="B22" s="3"/>
      <c r="C22" s="3"/>
      <c r="D22" s="3"/>
      <c r="E22" s="3"/>
      <c r="F22" s="3"/>
      <c r="G22" s="3"/>
      <c r="H22" s="3"/>
      <c r="I22" s="3"/>
      <c r="J22" s="3"/>
      <c r="K22" s="3"/>
      <c r="L22" s="3"/>
      <c r="M22" s="3"/>
      <c r="N22" s="3"/>
      <c r="O22" s="3"/>
      <c r="P22" s="3"/>
    </row>
    <row r="23" spans="2:16" x14ac:dyDescent="0.25">
      <c r="B23" s="3"/>
      <c r="C23" s="3"/>
      <c r="D23" s="3"/>
      <c r="E23" s="3"/>
      <c r="F23" s="3"/>
      <c r="G23" s="3"/>
      <c r="H23" s="3"/>
      <c r="I23" s="3"/>
      <c r="J23" s="3"/>
      <c r="K23" s="3"/>
      <c r="L23" s="3"/>
      <c r="M23" s="3"/>
      <c r="N23" s="3"/>
      <c r="O23" s="3"/>
      <c r="P23" s="3"/>
    </row>
    <row r="24" spans="2:16" x14ac:dyDescent="0.25">
      <c r="B24" s="3"/>
      <c r="C24" s="3"/>
      <c r="D24" s="3"/>
      <c r="E24" s="3"/>
      <c r="F24" s="3"/>
      <c r="G24" s="3"/>
      <c r="H24" s="3"/>
      <c r="I24" s="3"/>
      <c r="J24" s="3"/>
      <c r="K24" s="3"/>
      <c r="L24" s="3"/>
      <c r="M24" s="3"/>
      <c r="N24" s="3"/>
      <c r="O24" s="3"/>
      <c r="P24" s="3"/>
    </row>
    <row r="25" spans="2:16" x14ac:dyDescent="0.25">
      <c r="B25" s="3"/>
      <c r="C25" s="3"/>
      <c r="D25" s="3"/>
      <c r="E25" s="3"/>
      <c r="F25" s="3"/>
      <c r="G25" s="3"/>
      <c r="H25" s="3"/>
      <c r="I25" s="3"/>
      <c r="J25" s="3"/>
      <c r="K25" s="3"/>
      <c r="L25" s="3"/>
      <c r="M25" s="3"/>
      <c r="N25" s="3"/>
      <c r="O25" s="3"/>
      <c r="P25" s="3"/>
    </row>
    <row r="26" spans="2:16" x14ac:dyDescent="0.25">
      <c r="B26" s="3"/>
      <c r="C26" s="3"/>
      <c r="D26" s="3"/>
      <c r="E26" s="3"/>
      <c r="F26" s="3"/>
      <c r="G26" s="3"/>
      <c r="H26" s="3"/>
      <c r="I26" s="3"/>
      <c r="J26" s="3"/>
      <c r="K26" s="3"/>
      <c r="L26" s="3"/>
      <c r="M26" s="3"/>
      <c r="N26" s="3"/>
      <c r="O26" s="3"/>
      <c r="P26" s="3"/>
    </row>
    <row r="27" spans="2:16" x14ac:dyDescent="0.25">
      <c r="B27" s="3"/>
      <c r="C27" s="3"/>
      <c r="D27" s="3"/>
      <c r="E27" s="3"/>
      <c r="F27" s="3"/>
      <c r="G27" s="3"/>
      <c r="H27" s="3"/>
      <c r="I27" s="3"/>
      <c r="J27" s="3"/>
      <c r="K27" s="3"/>
      <c r="L27" s="3"/>
      <c r="M27" s="3"/>
      <c r="N27" s="3"/>
      <c r="O27" s="3"/>
      <c r="P27" s="3"/>
    </row>
    <row r="28" spans="2:16" x14ac:dyDescent="0.25">
      <c r="B28" s="3"/>
      <c r="C28" s="3"/>
      <c r="D28" s="3"/>
      <c r="E28" s="3"/>
      <c r="F28" s="3"/>
      <c r="G28" s="3"/>
      <c r="H28" s="3"/>
      <c r="I28" s="3"/>
      <c r="J28" s="3"/>
      <c r="K28" s="3"/>
      <c r="L28" s="3"/>
      <c r="M28" s="3"/>
      <c r="N28" s="3"/>
      <c r="O28" s="3"/>
      <c r="P28" s="3"/>
    </row>
    <row r="29" spans="2:16" x14ac:dyDescent="0.25">
      <c r="B29" s="3"/>
      <c r="C29" s="3"/>
      <c r="D29" s="3"/>
      <c r="E29" s="3"/>
      <c r="F29" s="3"/>
      <c r="G29" s="3"/>
      <c r="H29" s="3"/>
      <c r="I29" s="3"/>
      <c r="J29" s="3"/>
      <c r="K29" s="3"/>
      <c r="L29" s="3"/>
      <c r="M29" s="3"/>
      <c r="N29" s="3"/>
      <c r="O29" s="3"/>
      <c r="P29" s="3"/>
    </row>
    <row r="30" spans="2:16" x14ac:dyDescent="0.25">
      <c r="B30" s="3"/>
      <c r="C30" s="3"/>
      <c r="D30" s="3"/>
      <c r="E30" s="3"/>
      <c r="F30" s="3"/>
      <c r="G30" s="3"/>
      <c r="H30" s="3"/>
      <c r="I30" s="3"/>
      <c r="J30" s="3"/>
      <c r="K30" s="3"/>
      <c r="L30" s="3"/>
      <c r="M30" s="3"/>
      <c r="N30" s="3"/>
      <c r="O30" s="3"/>
      <c r="P30" s="3"/>
    </row>
    <row r="31" spans="2:16" x14ac:dyDescent="0.25">
      <c r="B31" s="3"/>
      <c r="C31" s="3"/>
      <c r="D31" s="3"/>
      <c r="E31" s="3"/>
      <c r="F31" s="3"/>
      <c r="G31" s="3"/>
      <c r="H31" s="3"/>
      <c r="I31" s="3"/>
      <c r="J31" s="3"/>
      <c r="K31" s="3"/>
      <c r="L31" s="3"/>
      <c r="M31" s="3"/>
      <c r="N31" s="3"/>
      <c r="O31" s="3"/>
      <c r="P31" s="3"/>
    </row>
    <row r="32" spans="2:16" x14ac:dyDescent="0.25">
      <c r="B32" s="3"/>
      <c r="C32" s="3"/>
      <c r="D32" s="3"/>
      <c r="E32" s="3"/>
      <c r="F32" s="3"/>
      <c r="G32" s="3"/>
      <c r="H32" s="3"/>
      <c r="I32" s="3"/>
      <c r="J32" s="3"/>
      <c r="K32" s="3"/>
      <c r="L32" s="3"/>
      <c r="M32" s="3"/>
      <c r="N32" s="3"/>
      <c r="O32" s="3"/>
      <c r="P32" s="3"/>
    </row>
  </sheetData>
  <pageMargins left="0.39370078740157483" right="0.39370078740157483" top="0.39370078740157483" bottom="0.39370078740157483" header="0.31496062992125984" footer="0.31496062992125984"/>
  <pageSetup paperSize="8" fitToHeight="9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B2:AI58"/>
  <sheetViews>
    <sheetView showGridLines="0" zoomScale="75" zoomScaleNormal="75" zoomScaleSheetLayoutView="85" workbookViewId="0">
      <pane xSplit="6" ySplit="9" topLeftCell="G10" activePane="bottomRight" state="frozen"/>
      <selection pane="topRight"/>
      <selection pane="bottomLeft"/>
      <selection pane="bottomRight"/>
    </sheetView>
  </sheetViews>
  <sheetFormatPr defaultColWidth="9" defaultRowHeight="13.2" outlineLevelRow="1" x14ac:dyDescent="0.25"/>
  <cols>
    <col min="1" max="1" width="2.875" style="2" customWidth="1"/>
    <col min="2" max="2" width="18.375" style="2" customWidth="1"/>
    <col min="3" max="6" width="14.375" style="2" customWidth="1"/>
    <col min="7" max="29" width="12.375" style="2" customWidth="1"/>
    <col min="30" max="30" width="4.375" style="2" customWidth="1"/>
    <col min="31" max="31" width="12.375" style="2" customWidth="1"/>
    <col min="32" max="32" width="4.375" style="2" customWidth="1"/>
    <col min="33" max="33" width="12.375" style="2" customWidth="1"/>
    <col min="34" max="34" width="4.375" style="2" customWidth="1"/>
    <col min="35" max="35" width="12.375" style="2" customWidth="1"/>
    <col min="36" max="16384" width="9" style="2"/>
  </cols>
  <sheetData>
    <row r="2" spans="2:35" x14ac:dyDescent="0.25">
      <c r="B2" s="5" t="str">
        <f>'Template Cover'!B2</f>
        <v>Owner:</v>
      </c>
      <c r="C2" s="3"/>
      <c r="D2" s="3"/>
      <c r="E2" s="3" t="str">
        <f>Owner</f>
        <v>[Bidder Name]</v>
      </c>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row>
    <row r="3" spans="2:35" x14ac:dyDescent="0.25">
      <c r="B3" s="5" t="str">
        <f>'Template Cover'!B3</f>
        <v>Project:</v>
      </c>
      <c r="C3" s="3"/>
      <c r="D3" s="3"/>
      <c r="E3" s="3" t="str">
        <f>Project</f>
        <v>East Midlands Rail Franchise</v>
      </c>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2:35" x14ac:dyDescent="0.25">
      <c r="B4" s="5" t="str">
        <f>'Template Cover'!B4</f>
        <v>Sheet:</v>
      </c>
      <c r="C4" s="3"/>
      <c r="D4" s="3"/>
      <c r="E4" s="3" t="str">
        <f ca="1">MID(CELL("filename",$A$1),FIND("]",CELL("filename",$A$1))+1,99)</f>
        <v>Timeline</v>
      </c>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2:35" x14ac:dyDescent="0.25">
      <c r="B5" s="5" t="str">
        <f>'Template Cover'!B5</f>
        <v>Version:</v>
      </c>
      <c r="C5" s="3"/>
      <c r="D5" s="3"/>
      <c r="E5" s="3">
        <f>Version</f>
        <v>2</v>
      </c>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2:35" x14ac:dyDescent="0.25">
      <c r="B6" s="5" t="str">
        <f>'Template Cover'!B6</f>
        <v>Date:</v>
      </c>
      <c r="C6" s="6"/>
      <c r="D6" s="6"/>
      <c r="E6" s="6">
        <f ca="1">TODAY()</f>
        <v>43257</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row>
    <row r="7" spans="2:35" x14ac:dyDescent="0.25">
      <c r="B7" s="5" t="str">
        <f>'Template Cover'!B7</f>
        <v>Filename:</v>
      </c>
      <c r="C7" s="3"/>
      <c r="D7" s="3"/>
      <c r="E7" s="3" t="str">
        <f ca="1">LEFT(CELL("FILENAME",$A$1),FIND("]",CELL("FILENAME",$A$1)))</f>
        <v>C:\Users\Standalone\Downloads\[Attachment C - Financial Templates.xlsx]</v>
      </c>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10" spans="2:35" ht="16.8" x14ac:dyDescent="0.3">
      <c r="B10" s="7" t="s">
        <v>41</v>
      </c>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row>
    <row r="12" spans="2:35" ht="14.4" x14ac:dyDescent="0.25">
      <c r="B12" s="17" t="s">
        <v>42</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row>
    <row r="13" spans="2:35" outlineLevel="1" x14ac:dyDescent="0.25"/>
    <row r="14" spans="2:35" ht="26.4" outlineLevel="1" x14ac:dyDescent="0.25">
      <c r="C14" s="52" t="s">
        <v>43</v>
      </c>
      <c r="D14" s="52" t="s">
        <v>44</v>
      </c>
      <c r="E14" s="52" t="s">
        <v>45</v>
      </c>
    </row>
    <row r="15" spans="2:35" outlineLevel="1" x14ac:dyDescent="0.25">
      <c r="B15" s="53" t="s">
        <v>46</v>
      </c>
      <c r="C15" s="54"/>
      <c r="D15" s="55"/>
      <c r="E15" s="56"/>
    </row>
    <row r="16" spans="2:35" outlineLevel="1" x14ac:dyDescent="0.25">
      <c r="B16" s="53" t="s">
        <v>47</v>
      </c>
      <c r="C16" s="57" t="s">
        <v>776</v>
      </c>
      <c r="D16" s="58">
        <v>43556</v>
      </c>
      <c r="E16" s="58">
        <v>43921</v>
      </c>
    </row>
    <row r="17" spans="2:35" outlineLevel="1" x14ac:dyDescent="0.25">
      <c r="B17" s="53" t="s">
        <v>48</v>
      </c>
      <c r="C17" s="59"/>
      <c r="D17" s="60">
        <f>Franchise_Start</f>
        <v>43695</v>
      </c>
      <c r="E17" s="61"/>
    </row>
    <row r="19" spans="2:35" ht="14.4" x14ac:dyDescent="0.25">
      <c r="B19" s="62" t="s">
        <v>49</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row>
    <row r="20" spans="2:35" outlineLevel="1" x14ac:dyDescent="0.25"/>
    <row r="21" spans="2:35" outlineLevel="1" x14ac:dyDescent="0.25">
      <c r="B21" s="63" t="s">
        <v>50</v>
      </c>
      <c r="C21" s="64">
        <v>43695</v>
      </c>
    </row>
    <row r="22" spans="2:35" outlineLevel="1" x14ac:dyDescent="0.25">
      <c r="B22" s="65" t="s">
        <v>51</v>
      </c>
      <c r="C22" s="66">
        <v>46620</v>
      </c>
      <c r="D22" s="67"/>
      <c r="J22" s="68"/>
    </row>
    <row r="23" spans="2:35" outlineLevel="1" x14ac:dyDescent="0.25">
      <c r="B23" s="69" t="s">
        <v>52</v>
      </c>
      <c r="C23" s="70">
        <v>47348</v>
      </c>
      <c r="D23" s="67"/>
    </row>
    <row r="24" spans="2:35" outlineLevel="1" x14ac:dyDescent="0.25">
      <c r="F24" s="67"/>
    </row>
    <row r="25" spans="2:35" outlineLevel="1" x14ac:dyDescent="0.25">
      <c r="F25" s="67"/>
    </row>
    <row r="27" spans="2:35" ht="14.4" collapsed="1" x14ac:dyDescent="0.25">
      <c r="B27" s="62" t="s">
        <v>53</v>
      </c>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row>
    <row r="28" spans="2:35" outlineLevel="1" x14ac:dyDescent="0.25">
      <c r="B28" s="71"/>
      <c r="C28" s="72"/>
      <c r="D28" s="72"/>
    </row>
    <row r="29" spans="2:35" ht="26.4" outlineLevel="1" x14ac:dyDescent="0.25">
      <c r="B29" s="73" t="s">
        <v>54</v>
      </c>
      <c r="C29" s="74"/>
      <c r="D29" s="74"/>
      <c r="E29" s="74"/>
      <c r="F29" s="74"/>
      <c r="G29" s="75" t="s">
        <v>55</v>
      </c>
      <c r="H29" s="75" t="s">
        <v>55</v>
      </c>
      <c r="I29" s="76" t="s">
        <v>56</v>
      </c>
      <c r="J29" s="76" t="s">
        <v>57</v>
      </c>
      <c r="K29" s="76" t="s">
        <v>58</v>
      </c>
      <c r="L29" s="76" t="s">
        <v>59</v>
      </c>
      <c r="M29" s="76" t="s">
        <v>60</v>
      </c>
      <c r="N29" s="76" t="s">
        <v>61</v>
      </c>
      <c r="O29" s="76" t="s">
        <v>62</v>
      </c>
      <c r="P29" s="76" t="s">
        <v>63</v>
      </c>
      <c r="Q29" s="76" t="s">
        <v>64</v>
      </c>
      <c r="R29" s="76" t="s">
        <v>65</v>
      </c>
      <c r="S29" s="76" t="s">
        <v>66</v>
      </c>
      <c r="T29" s="76" t="s">
        <v>67</v>
      </c>
      <c r="U29" s="76" t="s">
        <v>68</v>
      </c>
      <c r="V29" s="76" t="s">
        <v>69</v>
      </c>
      <c r="W29" s="76" t="s">
        <v>70</v>
      </c>
      <c r="X29" s="76" t="s">
        <v>71</v>
      </c>
      <c r="Y29" s="76" t="s">
        <v>72</v>
      </c>
      <c r="Z29" s="76" t="s">
        <v>73</v>
      </c>
      <c r="AA29" s="76" t="s">
        <v>74</v>
      </c>
      <c r="AB29" s="76" t="s">
        <v>75</v>
      </c>
      <c r="AC29" s="76" t="s">
        <v>1342</v>
      </c>
      <c r="AD29" s="77"/>
      <c r="AE29" s="76" t="s">
        <v>76</v>
      </c>
      <c r="AF29" s="77"/>
      <c r="AG29" s="76" t="s">
        <v>77</v>
      </c>
      <c r="AH29" s="77"/>
      <c r="AI29" s="76" t="s">
        <v>78</v>
      </c>
    </row>
    <row r="30" spans="2:35" ht="26.4" outlineLevel="1" x14ac:dyDescent="0.25">
      <c r="B30" s="78" t="s">
        <v>79</v>
      </c>
      <c r="C30" s="12"/>
      <c r="D30" s="12"/>
      <c r="E30" s="12"/>
      <c r="F30" s="12"/>
      <c r="G30" s="75" t="s">
        <v>80</v>
      </c>
      <c r="H30" s="75" t="s">
        <v>80</v>
      </c>
      <c r="I30" s="79" t="s">
        <v>81</v>
      </c>
      <c r="J30" s="79" t="s">
        <v>81</v>
      </c>
      <c r="K30" s="79" t="s">
        <v>82</v>
      </c>
      <c r="L30" s="79" t="s">
        <v>82</v>
      </c>
      <c r="M30" s="79" t="s">
        <v>84</v>
      </c>
      <c r="N30" s="79" t="s">
        <v>84</v>
      </c>
      <c r="O30" s="79" t="s">
        <v>84</v>
      </c>
      <c r="P30" s="79" t="s">
        <v>84</v>
      </c>
      <c r="Q30" s="79" t="s">
        <v>84</v>
      </c>
      <c r="R30" s="79" t="s">
        <v>84</v>
      </c>
      <c r="S30" s="79" t="s">
        <v>84</v>
      </c>
      <c r="T30" s="79" t="s">
        <v>85</v>
      </c>
      <c r="U30" s="79" t="s">
        <v>85</v>
      </c>
      <c r="V30" s="79" t="s">
        <v>83</v>
      </c>
      <c r="W30" s="79" t="s">
        <v>83</v>
      </c>
      <c r="X30" s="79" t="s">
        <v>83</v>
      </c>
      <c r="Y30" s="79" t="s">
        <v>83</v>
      </c>
      <c r="Z30" s="79" t="s">
        <v>83</v>
      </c>
      <c r="AA30" s="79" t="s">
        <v>83</v>
      </c>
      <c r="AB30" s="79" t="s">
        <v>83</v>
      </c>
      <c r="AC30" s="79" t="s">
        <v>83</v>
      </c>
      <c r="AD30" s="77"/>
      <c r="AE30" s="79" t="s">
        <v>84</v>
      </c>
      <c r="AF30" s="77"/>
      <c r="AG30" s="79" t="s">
        <v>84</v>
      </c>
      <c r="AH30" s="77"/>
      <c r="AI30" s="79" t="s">
        <v>85</v>
      </c>
    </row>
    <row r="31" spans="2:35" outlineLevel="1" x14ac:dyDescent="0.25">
      <c r="B31" s="78" t="s">
        <v>45</v>
      </c>
      <c r="C31" s="12"/>
      <c r="D31" s="12"/>
      <c r="E31" s="12"/>
      <c r="F31" s="12"/>
      <c r="G31" s="80"/>
      <c r="H31" s="80"/>
      <c r="I31" s="81">
        <v>42825</v>
      </c>
      <c r="J31" s="81">
        <v>43190</v>
      </c>
      <c r="K31" s="81">
        <v>43555</v>
      </c>
      <c r="L31" s="81">
        <v>43921</v>
      </c>
      <c r="M31" s="81">
        <v>44286</v>
      </c>
      <c r="N31" s="81">
        <v>44651</v>
      </c>
      <c r="O31" s="81">
        <v>45016</v>
      </c>
      <c r="P31" s="81">
        <v>45382</v>
      </c>
      <c r="Q31" s="81">
        <v>45747</v>
      </c>
      <c r="R31" s="81">
        <v>46112</v>
      </c>
      <c r="S31" s="81">
        <v>46477</v>
      </c>
      <c r="T31" s="81">
        <v>46843</v>
      </c>
      <c r="U31" s="81">
        <v>47208</v>
      </c>
      <c r="V31" s="81">
        <v>47573</v>
      </c>
      <c r="W31" s="81">
        <v>47938</v>
      </c>
      <c r="X31" s="81">
        <v>48304</v>
      </c>
      <c r="Y31" s="81">
        <v>48669</v>
      </c>
      <c r="Z31" s="81">
        <v>49034</v>
      </c>
      <c r="AA31" s="81">
        <v>49399</v>
      </c>
      <c r="AB31" s="81">
        <v>49765</v>
      </c>
      <c r="AC31" s="81">
        <v>50130</v>
      </c>
      <c r="AE31" s="82">
        <v>43921</v>
      </c>
      <c r="AG31" s="81">
        <v>46620</v>
      </c>
      <c r="AI31" s="81">
        <v>47348</v>
      </c>
    </row>
    <row r="32" spans="2:35" outlineLevel="1" x14ac:dyDescent="0.25">
      <c r="B32" s="78" t="s">
        <v>44</v>
      </c>
      <c r="C32" s="12"/>
      <c r="D32" s="12"/>
      <c r="E32" s="12"/>
      <c r="F32" s="12"/>
      <c r="G32" s="83"/>
      <c r="H32" s="83"/>
      <c r="I32" s="81">
        <v>42461</v>
      </c>
      <c r="J32" s="81">
        <v>42826</v>
      </c>
      <c r="K32" s="81">
        <v>43191</v>
      </c>
      <c r="L32" s="81">
        <v>43556</v>
      </c>
      <c r="M32" s="81">
        <v>43922</v>
      </c>
      <c r="N32" s="81">
        <v>44287</v>
      </c>
      <c r="O32" s="81">
        <v>44652</v>
      </c>
      <c r="P32" s="81">
        <v>45017</v>
      </c>
      <c r="Q32" s="81">
        <v>45383</v>
      </c>
      <c r="R32" s="81">
        <v>45748</v>
      </c>
      <c r="S32" s="81">
        <v>46113</v>
      </c>
      <c r="T32" s="81">
        <v>46478</v>
      </c>
      <c r="U32" s="81">
        <v>46844</v>
      </c>
      <c r="V32" s="81">
        <v>47209</v>
      </c>
      <c r="W32" s="81">
        <v>47574</v>
      </c>
      <c r="X32" s="81">
        <v>47939</v>
      </c>
      <c r="Y32" s="81">
        <v>48305</v>
      </c>
      <c r="Z32" s="81">
        <v>48670</v>
      </c>
      <c r="AA32" s="81">
        <v>49035</v>
      </c>
      <c r="AB32" s="81">
        <v>49400</v>
      </c>
      <c r="AC32" s="81">
        <v>49766</v>
      </c>
      <c r="AE32" s="81">
        <v>43695</v>
      </c>
      <c r="AG32" s="81">
        <v>46478</v>
      </c>
      <c r="AI32" s="81">
        <v>47209</v>
      </c>
    </row>
    <row r="33" spans="2:35" outlineLevel="1" x14ac:dyDescent="0.25">
      <c r="B33" s="78" t="s">
        <v>86</v>
      </c>
      <c r="C33" s="12"/>
      <c r="D33" s="12"/>
      <c r="E33" s="12"/>
      <c r="F33" s="12"/>
      <c r="G33" s="83"/>
      <c r="H33" s="83"/>
      <c r="I33" s="81">
        <v>42825</v>
      </c>
      <c r="J33" s="81">
        <v>43190</v>
      </c>
      <c r="K33" s="81">
        <v>43555</v>
      </c>
      <c r="L33" s="81">
        <v>43921</v>
      </c>
      <c r="M33" s="81">
        <v>44286</v>
      </c>
      <c r="N33" s="81">
        <v>44651</v>
      </c>
      <c r="O33" s="81">
        <v>45016</v>
      </c>
      <c r="P33" s="81">
        <v>45382</v>
      </c>
      <c r="Q33" s="81">
        <v>45747</v>
      </c>
      <c r="R33" s="81">
        <v>46112</v>
      </c>
      <c r="S33" s="81">
        <v>46477</v>
      </c>
      <c r="T33" s="81">
        <v>46843</v>
      </c>
      <c r="U33" s="81">
        <v>47208</v>
      </c>
      <c r="V33" s="81">
        <v>47573</v>
      </c>
      <c r="W33" s="81">
        <v>47938</v>
      </c>
      <c r="X33" s="81">
        <v>48304</v>
      </c>
      <c r="Y33" s="81">
        <v>48669</v>
      </c>
      <c r="Z33" s="81">
        <v>49034</v>
      </c>
      <c r="AA33" s="81">
        <v>49399</v>
      </c>
      <c r="AB33" s="81">
        <v>49765</v>
      </c>
      <c r="AC33" s="81">
        <v>50130</v>
      </c>
      <c r="AE33" s="81">
        <v>43921</v>
      </c>
      <c r="AG33" s="81">
        <v>46843</v>
      </c>
      <c r="AI33" s="81">
        <v>47573</v>
      </c>
    </row>
    <row r="34" spans="2:35" outlineLevel="1" x14ac:dyDescent="0.25">
      <c r="B34" s="78" t="s">
        <v>87</v>
      </c>
      <c r="C34" s="12"/>
      <c r="D34" s="12"/>
      <c r="E34" s="12"/>
      <c r="F34" s="12"/>
      <c r="G34" s="83"/>
      <c r="H34" s="83"/>
      <c r="I34" s="84">
        <f t="shared" ref="I34:AC34" si="0">AVERAGE(I32,I31)</f>
        <v>42643</v>
      </c>
      <c r="J34" s="84">
        <f t="shared" si="0"/>
        <v>43008</v>
      </c>
      <c r="K34" s="84">
        <f t="shared" si="0"/>
        <v>43373</v>
      </c>
      <c r="L34" s="84">
        <f t="shared" si="0"/>
        <v>43738.5</v>
      </c>
      <c r="M34" s="84">
        <f t="shared" si="0"/>
        <v>44104</v>
      </c>
      <c r="N34" s="84">
        <f t="shared" si="0"/>
        <v>44469</v>
      </c>
      <c r="O34" s="84">
        <f t="shared" si="0"/>
        <v>44834</v>
      </c>
      <c r="P34" s="84">
        <f t="shared" si="0"/>
        <v>45199.5</v>
      </c>
      <c r="Q34" s="84">
        <f t="shared" si="0"/>
        <v>45565</v>
      </c>
      <c r="R34" s="84">
        <f t="shared" si="0"/>
        <v>45930</v>
      </c>
      <c r="S34" s="84">
        <f t="shared" si="0"/>
        <v>46295</v>
      </c>
      <c r="T34" s="84">
        <f t="shared" si="0"/>
        <v>46660.5</v>
      </c>
      <c r="U34" s="84">
        <f t="shared" si="0"/>
        <v>47026</v>
      </c>
      <c r="V34" s="84">
        <f t="shared" si="0"/>
        <v>47391</v>
      </c>
      <c r="W34" s="84">
        <f t="shared" si="0"/>
        <v>47756</v>
      </c>
      <c r="X34" s="84">
        <f t="shared" si="0"/>
        <v>48121.5</v>
      </c>
      <c r="Y34" s="84">
        <f t="shared" si="0"/>
        <v>48487</v>
      </c>
      <c r="Z34" s="84">
        <f t="shared" si="0"/>
        <v>48852</v>
      </c>
      <c r="AA34" s="84">
        <f t="shared" si="0"/>
        <v>49217</v>
      </c>
      <c r="AB34" s="84">
        <f t="shared" si="0"/>
        <v>49582.5</v>
      </c>
      <c r="AC34" s="84">
        <f t="shared" si="0"/>
        <v>49948</v>
      </c>
      <c r="AE34" s="84">
        <f>AVERAGE(AE32,AE31)</f>
        <v>43808</v>
      </c>
      <c r="AG34" s="84">
        <f>AVERAGE(AG32,AG31)</f>
        <v>46549</v>
      </c>
      <c r="AI34" s="84">
        <f>AVERAGE(AI32,AI31)</f>
        <v>47278.5</v>
      </c>
    </row>
    <row r="35" spans="2:35" outlineLevel="1" x14ac:dyDescent="0.25">
      <c r="B35" s="78" t="s">
        <v>88</v>
      </c>
      <c r="C35" s="12"/>
      <c r="D35" s="12"/>
      <c r="E35" s="12"/>
      <c r="F35" s="85"/>
      <c r="G35" s="86"/>
      <c r="H35" s="86"/>
      <c r="I35" s="87">
        <f t="shared" ref="I35:AC35" si="1">I31-I32+1</f>
        <v>365</v>
      </c>
      <c r="J35" s="87">
        <f t="shared" si="1"/>
        <v>365</v>
      </c>
      <c r="K35" s="87">
        <f t="shared" si="1"/>
        <v>365</v>
      </c>
      <c r="L35" s="87">
        <f t="shared" si="1"/>
        <v>366</v>
      </c>
      <c r="M35" s="87">
        <f t="shared" si="1"/>
        <v>365</v>
      </c>
      <c r="N35" s="87">
        <f t="shared" si="1"/>
        <v>365</v>
      </c>
      <c r="O35" s="87">
        <f t="shared" si="1"/>
        <v>365</v>
      </c>
      <c r="P35" s="87">
        <f t="shared" si="1"/>
        <v>366</v>
      </c>
      <c r="Q35" s="87">
        <f t="shared" si="1"/>
        <v>365</v>
      </c>
      <c r="R35" s="87">
        <f t="shared" si="1"/>
        <v>365</v>
      </c>
      <c r="S35" s="87">
        <f t="shared" si="1"/>
        <v>365</v>
      </c>
      <c r="T35" s="87">
        <f t="shared" si="1"/>
        <v>366</v>
      </c>
      <c r="U35" s="87">
        <f t="shared" si="1"/>
        <v>365</v>
      </c>
      <c r="V35" s="87">
        <f t="shared" si="1"/>
        <v>365</v>
      </c>
      <c r="W35" s="87">
        <f t="shared" si="1"/>
        <v>365</v>
      </c>
      <c r="X35" s="87">
        <f t="shared" si="1"/>
        <v>366</v>
      </c>
      <c r="Y35" s="87">
        <f t="shared" si="1"/>
        <v>365</v>
      </c>
      <c r="Z35" s="87">
        <f t="shared" si="1"/>
        <v>365</v>
      </c>
      <c r="AA35" s="87">
        <f t="shared" si="1"/>
        <v>365</v>
      </c>
      <c r="AB35" s="87">
        <f t="shared" si="1"/>
        <v>366</v>
      </c>
      <c r="AC35" s="87">
        <f t="shared" si="1"/>
        <v>365</v>
      </c>
      <c r="AE35" s="87">
        <f>AE31-AE32+1</f>
        <v>227</v>
      </c>
      <c r="AG35" s="87">
        <f>AG31-AG32+1</f>
        <v>143</v>
      </c>
      <c r="AI35" s="87">
        <f>AI31-AI32+1</f>
        <v>140</v>
      </c>
    </row>
    <row r="36" spans="2:35" outlineLevel="1" x14ac:dyDescent="0.25">
      <c r="B36" s="88" t="s">
        <v>89</v>
      </c>
      <c r="C36" s="89"/>
      <c r="D36" s="89"/>
      <c r="E36" s="89"/>
      <c r="F36" s="90"/>
      <c r="G36" s="83"/>
      <c r="H36" s="83"/>
      <c r="I36" s="87">
        <f t="shared" ref="I36:AB36" si="2">INDEX($I$35:$AC$35,MATCH(I$33,$I$31:$AC$31,0))</f>
        <v>365</v>
      </c>
      <c r="J36" s="87">
        <f t="shared" si="2"/>
        <v>365</v>
      </c>
      <c r="K36" s="87">
        <f t="shared" si="2"/>
        <v>365</v>
      </c>
      <c r="L36" s="87">
        <f t="shared" si="2"/>
        <v>366</v>
      </c>
      <c r="M36" s="87">
        <f t="shared" si="2"/>
        <v>365</v>
      </c>
      <c r="N36" s="87">
        <f t="shared" si="2"/>
        <v>365</v>
      </c>
      <c r="O36" s="87">
        <f t="shared" si="2"/>
        <v>365</v>
      </c>
      <c r="P36" s="87">
        <f t="shared" si="2"/>
        <v>366</v>
      </c>
      <c r="Q36" s="87">
        <f t="shared" si="2"/>
        <v>365</v>
      </c>
      <c r="R36" s="87">
        <f t="shared" si="2"/>
        <v>365</v>
      </c>
      <c r="S36" s="87">
        <f t="shared" si="2"/>
        <v>365</v>
      </c>
      <c r="T36" s="87">
        <f t="shared" si="2"/>
        <v>366</v>
      </c>
      <c r="U36" s="87">
        <f t="shared" si="2"/>
        <v>365</v>
      </c>
      <c r="V36" s="87">
        <f t="shared" si="2"/>
        <v>365</v>
      </c>
      <c r="W36" s="87">
        <f t="shared" si="2"/>
        <v>365</v>
      </c>
      <c r="X36" s="87">
        <f t="shared" si="2"/>
        <v>366</v>
      </c>
      <c r="Y36" s="87">
        <f t="shared" si="2"/>
        <v>365</v>
      </c>
      <c r="Z36" s="87">
        <f t="shared" si="2"/>
        <v>365</v>
      </c>
      <c r="AA36" s="87">
        <f t="shared" si="2"/>
        <v>365</v>
      </c>
      <c r="AB36" s="87">
        <f t="shared" si="2"/>
        <v>366</v>
      </c>
      <c r="AC36" s="87">
        <f t="shared" ref="AC36:AI36" si="3">INDEX($I$35:$AC$35,MATCH(AC$33,$I$31:$AC$31,0))</f>
        <v>365</v>
      </c>
      <c r="AE36" s="87">
        <f t="shared" si="3"/>
        <v>366</v>
      </c>
      <c r="AG36" s="87">
        <f t="shared" si="3"/>
        <v>366</v>
      </c>
      <c r="AI36" s="87">
        <f t="shared" si="3"/>
        <v>365</v>
      </c>
    </row>
    <row r="37" spans="2:35" outlineLevel="1" x14ac:dyDescent="0.25">
      <c r="B37" s="91"/>
      <c r="C37" s="92"/>
      <c r="D37" s="92"/>
      <c r="E37" s="92"/>
      <c r="F37" s="92"/>
      <c r="G37" s="93"/>
      <c r="H37" s="93"/>
      <c r="I37" s="94"/>
      <c r="J37" s="94"/>
      <c r="K37" s="94"/>
      <c r="L37" s="94"/>
      <c r="M37" s="94"/>
      <c r="N37" s="94"/>
      <c r="O37" s="94"/>
      <c r="P37" s="94"/>
      <c r="Q37" s="94"/>
      <c r="R37" s="94"/>
      <c r="S37" s="94"/>
      <c r="T37" s="94"/>
      <c r="U37" s="94"/>
      <c r="V37" s="94"/>
      <c r="W37" s="94"/>
      <c r="X37" s="94"/>
      <c r="Y37" s="94"/>
      <c r="Z37" s="94"/>
      <c r="AA37" s="94"/>
      <c r="AB37" s="94"/>
      <c r="AC37" s="94"/>
      <c r="AE37" s="94"/>
      <c r="AG37" s="94"/>
      <c r="AI37" s="94"/>
    </row>
    <row r="38" spans="2:35" x14ac:dyDescent="0.25">
      <c r="B38" s="95"/>
      <c r="H38" s="93"/>
    </row>
    <row r="39" spans="2:35" ht="16.8" x14ac:dyDescent="0.3">
      <c r="B39" s="7" t="s">
        <v>90</v>
      </c>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row>
    <row r="40" spans="2:35" x14ac:dyDescent="0.25">
      <c r="H40" s="93"/>
    </row>
    <row r="41" spans="2:35" ht="14.4" x14ac:dyDescent="0.25">
      <c r="B41" s="62" t="s">
        <v>91</v>
      </c>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row>
    <row r="42" spans="2:35" outlineLevel="1" x14ac:dyDescent="0.25"/>
    <row r="43" spans="2:35" outlineLevel="1" x14ac:dyDescent="0.25">
      <c r="B43" s="96" t="str">
        <f>M29</f>
        <v>Year 2</v>
      </c>
      <c r="C43" s="97"/>
      <c r="D43" s="97"/>
      <c r="E43" s="97"/>
      <c r="F43" s="97"/>
      <c r="G43" s="98">
        <f t="shared" ref="G43:V47" si="4">($B43=G$29)*1</f>
        <v>0</v>
      </c>
      <c r="H43" s="98">
        <f t="shared" si="4"/>
        <v>0</v>
      </c>
      <c r="I43" s="98">
        <f t="shared" si="4"/>
        <v>0</v>
      </c>
      <c r="J43" s="98">
        <f t="shared" si="4"/>
        <v>0</v>
      </c>
      <c r="K43" s="98">
        <f t="shared" si="4"/>
        <v>0</v>
      </c>
      <c r="L43" s="98">
        <f t="shared" si="4"/>
        <v>0</v>
      </c>
      <c r="M43" s="98">
        <f t="shared" si="4"/>
        <v>1</v>
      </c>
      <c r="N43" s="98">
        <f t="shared" si="4"/>
        <v>0</v>
      </c>
      <c r="O43" s="98">
        <f t="shared" si="4"/>
        <v>0</v>
      </c>
      <c r="P43" s="98">
        <f t="shared" si="4"/>
        <v>0</v>
      </c>
      <c r="Q43" s="98">
        <f t="shared" si="4"/>
        <v>0</v>
      </c>
      <c r="R43" s="98">
        <f t="shared" si="4"/>
        <v>0</v>
      </c>
      <c r="S43" s="98">
        <f t="shared" si="4"/>
        <v>0</v>
      </c>
      <c r="T43" s="98">
        <f t="shared" si="4"/>
        <v>0</v>
      </c>
      <c r="U43" s="98">
        <f t="shared" si="4"/>
        <v>0</v>
      </c>
      <c r="V43" s="98">
        <f t="shared" si="4"/>
        <v>0</v>
      </c>
      <c r="W43" s="98">
        <f t="shared" ref="W43:AI47" si="5">($B43=W$29)*1</f>
        <v>0</v>
      </c>
      <c r="X43" s="98">
        <f t="shared" si="5"/>
        <v>0</v>
      </c>
      <c r="Y43" s="98">
        <f t="shared" si="5"/>
        <v>0</v>
      </c>
      <c r="Z43" s="98">
        <f t="shared" si="5"/>
        <v>0</v>
      </c>
      <c r="AA43" s="98">
        <f t="shared" si="5"/>
        <v>0</v>
      </c>
      <c r="AB43" s="98">
        <f t="shared" si="5"/>
        <v>0</v>
      </c>
      <c r="AC43" s="99">
        <f t="shared" si="5"/>
        <v>0</v>
      </c>
      <c r="AE43" s="100">
        <f t="shared" si="5"/>
        <v>0</v>
      </c>
      <c r="AG43" s="100">
        <f t="shared" si="5"/>
        <v>0</v>
      </c>
      <c r="AI43" s="100">
        <f t="shared" si="5"/>
        <v>0</v>
      </c>
    </row>
    <row r="44" spans="2:35" outlineLevel="1" x14ac:dyDescent="0.25">
      <c r="B44" s="101" t="str">
        <f>N29</f>
        <v>Year 3</v>
      </c>
      <c r="C44" s="102"/>
      <c r="D44" s="102"/>
      <c r="E44" s="102"/>
      <c r="F44" s="102"/>
      <c r="G44" s="103">
        <f>($B44=G$29)*1</f>
        <v>0</v>
      </c>
      <c r="H44" s="103">
        <f t="shared" si="4"/>
        <v>0</v>
      </c>
      <c r="I44" s="103">
        <f t="shared" si="4"/>
        <v>0</v>
      </c>
      <c r="J44" s="103">
        <f t="shared" si="4"/>
        <v>0</v>
      </c>
      <c r="K44" s="103">
        <f t="shared" si="4"/>
        <v>0</v>
      </c>
      <c r="L44" s="103">
        <f t="shared" si="4"/>
        <v>0</v>
      </c>
      <c r="M44" s="103">
        <f t="shared" si="4"/>
        <v>0</v>
      </c>
      <c r="N44" s="103">
        <f t="shared" si="4"/>
        <v>1</v>
      </c>
      <c r="O44" s="103">
        <f t="shared" si="4"/>
        <v>0</v>
      </c>
      <c r="P44" s="103">
        <f t="shared" si="4"/>
        <v>0</v>
      </c>
      <c r="Q44" s="103">
        <f t="shared" si="4"/>
        <v>0</v>
      </c>
      <c r="R44" s="103">
        <f t="shared" si="4"/>
        <v>0</v>
      </c>
      <c r="S44" s="103">
        <f t="shared" si="4"/>
        <v>0</v>
      </c>
      <c r="T44" s="103">
        <f t="shared" si="4"/>
        <v>0</v>
      </c>
      <c r="U44" s="103">
        <f t="shared" si="4"/>
        <v>0</v>
      </c>
      <c r="V44" s="103">
        <f t="shared" si="4"/>
        <v>0</v>
      </c>
      <c r="W44" s="103">
        <f t="shared" si="5"/>
        <v>0</v>
      </c>
      <c r="X44" s="103">
        <f t="shared" si="5"/>
        <v>0</v>
      </c>
      <c r="Y44" s="103">
        <f t="shared" si="5"/>
        <v>0</v>
      </c>
      <c r="Z44" s="103">
        <f t="shared" si="5"/>
        <v>0</v>
      </c>
      <c r="AA44" s="103">
        <f t="shared" si="5"/>
        <v>0</v>
      </c>
      <c r="AB44" s="103">
        <f t="shared" si="5"/>
        <v>0</v>
      </c>
      <c r="AC44" s="104">
        <f t="shared" si="5"/>
        <v>0</v>
      </c>
      <c r="AE44" s="105">
        <f t="shared" si="5"/>
        <v>0</v>
      </c>
      <c r="AG44" s="105">
        <f t="shared" si="5"/>
        <v>0</v>
      </c>
      <c r="AI44" s="105">
        <f t="shared" si="5"/>
        <v>0</v>
      </c>
    </row>
    <row r="45" spans="2:35" outlineLevel="1" x14ac:dyDescent="0.25">
      <c r="B45" s="101" t="str">
        <f>AE29</f>
        <v>Year 1 (part)</v>
      </c>
      <c r="C45" s="102"/>
      <c r="D45" s="102"/>
      <c r="E45" s="102"/>
      <c r="F45" s="102"/>
      <c r="G45" s="103">
        <f>($B45=G$29)*1</f>
        <v>0</v>
      </c>
      <c r="H45" s="103">
        <f t="shared" si="4"/>
        <v>0</v>
      </c>
      <c r="I45" s="103">
        <f t="shared" si="4"/>
        <v>0</v>
      </c>
      <c r="J45" s="103">
        <f t="shared" si="4"/>
        <v>0</v>
      </c>
      <c r="K45" s="103">
        <f t="shared" si="4"/>
        <v>0</v>
      </c>
      <c r="L45" s="103">
        <f t="shared" si="4"/>
        <v>0</v>
      </c>
      <c r="M45" s="103">
        <f t="shared" si="4"/>
        <v>0</v>
      </c>
      <c r="N45" s="103">
        <f t="shared" si="4"/>
        <v>0</v>
      </c>
      <c r="O45" s="103">
        <f t="shared" si="4"/>
        <v>0</v>
      </c>
      <c r="P45" s="103">
        <f t="shared" si="4"/>
        <v>0</v>
      </c>
      <c r="Q45" s="103">
        <f t="shared" si="4"/>
        <v>0</v>
      </c>
      <c r="R45" s="103">
        <f t="shared" si="4"/>
        <v>0</v>
      </c>
      <c r="S45" s="103">
        <f t="shared" si="4"/>
        <v>0</v>
      </c>
      <c r="T45" s="103">
        <f t="shared" si="4"/>
        <v>0</v>
      </c>
      <c r="U45" s="103">
        <f t="shared" si="4"/>
        <v>0</v>
      </c>
      <c r="V45" s="103">
        <f t="shared" si="4"/>
        <v>0</v>
      </c>
      <c r="W45" s="103">
        <f t="shared" si="5"/>
        <v>0</v>
      </c>
      <c r="X45" s="103">
        <f t="shared" si="5"/>
        <v>0</v>
      </c>
      <c r="Y45" s="103">
        <f t="shared" si="5"/>
        <v>0</v>
      </c>
      <c r="Z45" s="103">
        <f t="shared" si="5"/>
        <v>0</v>
      </c>
      <c r="AA45" s="103">
        <f t="shared" si="5"/>
        <v>0</v>
      </c>
      <c r="AB45" s="103">
        <f t="shared" si="5"/>
        <v>0</v>
      </c>
      <c r="AC45" s="104">
        <f t="shared" si="5"/>
        <v>0</v>
      </c>
      <c r="AE45" s="105">
        <f t="shared" si="5"/>
        <v>1</v>
      </c>
      <c r="AG45" s="105">
        <f t="shared" si="5"/>
        <v>0</v>
      </c>
      <c r="AI45" s="105">
        <f t="shared" si="5"/>
        <v>0</v>
      </c>
    </row>
    <row r="46" spans="2:35" outlineLevel="1" x14ac:dyDescent="0.25">
      <c r="B46" s="101" t="str">
        <f>AG29</f>
        <v>Year 9 (part)</v>
      </c>
      <c r="C46" s="102"/>
      <c r="D46" s="102"/>
      <c r="E46" s="102"/>
      <c r="F46" s="102"/>
      <c r="G46" s="103">
        <f>($B46=G$29)*1</f>
        <v>0</v>
      </c>
      <c r="H46" s="103">
        <f t="shared" si="4"/>
        <v>0</v>
      </c>
      <c r="I46" s="103">
        <f t="shared" si="4"/>
        <v>0</v>
      </c>
      <c r="J46" s="103">
        <f t="shared" si="4"/>
        <v>0</v>
      </c>
      <c r="K46" s="103">
        <f t="shared" si="4"/>
        <v>0</v>
      </c>
      <c r="L46" s="103">
        <f t="shared" si="4"/>
        <v>0</v>
      </c>
      <c r="M46" s="103">
        <f t="shared" si="4"/>
        <v>0</v>
      </c>
      <c r="N46" s="103">
        <f t="shared" si="4"/>
        <v>0</v>
      </c>
      <c r="O46" s="103">
        <f t="shared" si="4"/>
        <v>0</v>
      </c>
      <c r="P46" s="103">
        <f t="shared" si="4"/>
        <v>0</v>
      </c>
      <c r="Q46" s="103">
        <f t="shared" si="4"/>
        <v>0</v>
      </c>
      <c r="R46" s="103">
        <f t="shared" si="4"/>
        <v>0</v>
      </c>
      <c r="S46" s="103">
        <f t="shared" si="4"/>
        <v>0</v>
      </c>
      <c r="T46" s="103">
        <f t="shared" si="4"/>
        <v>0</v>
      </c>
      <c r="U46" s="103">
        <f t="shared" si="4"/>
        <v>0</v>
      </c>
      <c r="V46" s="103">
        <f t="shared" si="4"/>
        <v>0</v>
      </c>
      <c r="W46" s="103">
        <f t="shared" si="5"/>
        <v>0</v>
      </c>
      <c r="X46" s="103">
        <f t="shared" si="5"/>
        <v>0</v>
      </c>
      <c r="Y46" s="103">
        <f t="shared" si="5"/>
        <v>0</v>
      </c>
      <c r="Z46" s="103">
        <f t="shared" si="5"/>
        <v>0</v>
      </c>
      <c r="AA46" s="103">
        <f t="shared" si="5"/>
        <v>0</v>
      </c>
      <c r="AB46" s="103">
        <f t="shared" si="5"/>
        <v>0</v>
      </c>
      <c r="AC46" s="104">
        <f t="shared" si="5"/>
        <v>0</v>
      </c>
      <c r="AE46" s="105">
        <f t="shared" si="5"/>
        <v>0</v>
      </c>
      <c r="AG46" s="105">
        <f t="shared" si="5"/>
        <v>1</v>
      </c>
      <c r="AI46" s="105">
        <f t="shared" si="5"/>
        <v>0</v>
      </c>
    </row>
    <row r="47" spans="2:35" outlineLevel="1" x14ac:dyDescent="0.25">
      <c r="B47" s="101" t="str">
        <f>AI29</f>
        <v>Year 11 (part)</v>
      </c>
      <c r="C47" s="102"/>
      <c r="D47" s="102"/>
      <c r="E47" s="102"/>
      <c r="F47" s="102"/>
      <c r="G47" s="103">
        <f>($B47=G$29)*1</f>
        <v>0</v>
      </c>
      <c r="H47" s="103">
        <f t="shared" si="4"/>
        <v>0</v>
      </c>
      <c r="I47" s="103">
        <f t="shared" si="4"/>
        <v>0</v>
      </c>
      <c r="J47" s="103">
        <f t="shared" si="4"/>
        <v>0</v>
      </c>
      <c r="K47" s="103">
        <f t="shared" si="4"/>
        <v>0</v>
      </c>
      <c r="L47" s="103">
        <f t="shared" si="4"/>
        <v>0</v>
      </c>
      <c r="M47" s="103">
        <f t="shared" si="4"/>
        <v>0</v>
      </c>
      <c r="N47" s="103">
        <f t="shared" si="4"/>
        <v>0</v>
      </c>
      <c r="O47" s="103">
        <f t="shared" si="4"/>
        <v>0</v>
      </c>
      <c r="P47" s="103">
        <f t="shared" si="4"/>
        <v>0</v>
      </c>
      <c r="Q47" s="103">
        <f t="shared" si="4"/>
        <v>0</v>
      </c>
      <c r="R47" s="103">
        <f t="shared" si="4"/>
        <v>0</v>
      </c>
      <c r="S47" s="103">
        <f t="shared" si="4"/>
        <v>0</v>
      </c>
      <c r="T47" s="103">
        <f t="shared" si="4"/>
        <v>0</v>
      </c>
      <c r="U47" s="103">
        <f t="shared" si="4"/>
        <v>0</v>
      </c>
      <c r="V47" s="103">
        <f t="shared" si="4"/>
        <v>0</v>
      </c>
      <c r="W47" s="103">
        <f t="shared" si="5"/>
        <v>0</v>
      </c>
      <c r="X47" s="103">
        <f t="shared" si="5"/>
        <v>0</v>
      </c>
      <c r="Y47" s="103">
        <f t="shared" si="5"/>
        <v>0</v>
      </c>
      <c r="Z47" s="103">
        <f t="shared" si="5"/>
        <v>0</v>
      </c>
      <c r="AA47" s="103">
        <f t="shared" si="5"/>
        <v>0</v>
      </c>
      <c r="AB47" s="103">
        <f t="shared" si="5"/>
        <v>0</v>
      </c>
      <c r="AC47" s="104">
        <f t="shared" si="5"/>
        <v>0</v>
      </c>
      <c r="AE47" s="105">
        <f t="shared" si="5"/>
        <v>0</v>
      </c>
      <c r="AG47" s="105">
        <f t="shared" si="5"/>
        <v>0</v>
      </c>
      <c r="AI47" s="105">
        <f t="shared" si="5"/>
        <v>1</v>
      </c>
    </row>
    <row r="48" spans="2:35" outlineLevel="1" x14ac:dyDescent="0.25">
      <c r="B48" s="106" t="s">
        <v>92</v>
      </c>
      <c r="C48" s="107"/>
      <c r="D48" s="107"/>
      <c r="E48" s="107"/>
      <c r="F48" s="107"/>
      <c r="G48" s="108">
        <f>(COLUMN()&lt;COLUMN($AD$29))*1</f>
        <v>1</v>
      </c>
      <c r="H48" s="108">
        <f t="shared" ref="H48:AI48" si="6">(COLUMN()&lt;COLUMN($AD$29))*1</f>
        <v>1</v>
      </c>
      <c r="I48" s="108">
        <f t="shared" si="6"/>
        <v>1</v>
      </c>
      <c r="J48" s="108">
        <f t="shared" si="6"/>
        <v>1</v>
      </c>
      <c r="K48" s="108">
        <f t="shared" si="6"/>
        <v>1</v>
      </c>
      <c r="L48" s="108">
        <f t="shared" si="6"/>
        <v>1</v>
      </c>
      <c r="M48" s="108">
        <f t="shared" si="6"/>
        <v>1</v>
      </c>
      <c r="N48" s="108">
        <f t="shared" si="6"/>
        <v>1</v>
      </c>
      <c r="O48" s="108">
        <f t="shared" si="6"/>
        <v>1</v>
      </c>
      <c r="P48" s="108">
        <f t="shared" si="6"/>
        <v>1</v>
      </c>
      <c r="Q48" s="108">
        <f t="shared" si="6"/>
        <v>1</v>
      </c>
      <c r="R48" s="108">
        <f t="shared" si="6"/>
        <v>1</v>
      </c>
      <c r="S48" s="108">
        <f t="shared" si="6"/>
        <v>1</v>
      </c>
      <c r="T48" s="108">
        <f t="shared" si="6"/>
        <v>1</v>
      </c>
      <c r="U48" s="108">
        <f t="shared" si="6"/>
        <v>1</v>
      </c>
      <c r="V48" s="108">
        <f t="shared" si="6"/>
        <v>1</v>
      </c>
      <c r="W48" s="108">
        <f t="shared" si="6"/>
        <v>1</v>
      </c>
      <c r="X48" s="108">
        <f t="shared" si="6"/>
        <v>1</v>
      </c>
      <c r="Y48" s="108">
        <f t="shared" si="6"/>
        <v>1</v>
      </c>
      <c r="Z48" s="108">
        <f t="shared" si="6"/>
        <v>1</v>
      </c>
      <c r="AA48" s="108">
        <f t="shared" si="6"/>
        <v>1</v>
      </c>
      <c r="AB48" s="108">
        <f t="shared" si="6"/>
        <v>1</v>
      </c>
      <c r="AC48" s="109">
        <f t="shared" si="6"/>
        <v>1</v>
      </c>
      <c r="AE48" s="110">
        <f t="shared" si="6"/>
        <v>0</v>
      </c>
      <c r="AG48" s="110">
        <f t="shared" si="6"/>
        <v>0</v>
      </c>
      <c r="AI48" s="110">
        <f t="shared" si="6"/>
        <v>0</v>
      </c>
    </row>
    <row r="49" spans="2:35" outlineLevel="1" x14ac:dyDescent="0.25">
      <c r="B49" s="111" t="s">
        <v>91</v>
      </c>
      <c r="C49" s="112"/>
      <c r="D49" s="112"/>
      <c r="E49" s="112"/>
      <c r="F49" s="112"/>
      <c r="G49" s="113">
        <f t="shared" ref="G49:AB49" si="7">AND(G32&gt;=Franchise_Start,G31&lt;=Franchise_End_2)*1</f>
        <v>0</v>
      </c>
      <c r="H49" s="113">
        <f t="shared" si="7"/>
        <v>0</v>
      </c>
      <c r="I49" s="113">
        <f t="shared" si="7"/>
        <v>0</v>
      </c>
      <c r="J49" s="113">
        <f t="shared" si="7"/>
        <v>0</v>
      </c>
      <c r="K49" s="113">
        <f t="shared" si="7"/>
        <v>0</v>
      </c>
      <c r="L49" s="113">
        <f t="shared" si="7"/>
        <v>0</v>
      </c>
      <c r="M49" s="113">
        <f t="shared" si="7"/>
        <v>1</v>
      </c>
      <c r="N49" s="113">
        <f t="shared" si="7"/>
        <v>1</v>
      </c>
      <c r="O49" s="113">
        <f t="shared" si="7"/>
        <v>1</v>
      </c>
      <c r="P49" s="113">
        <f t="shared" si="7"/>
        <v>1</v>
      </c>
      <c r="Q49" s="113">
        <f t="shared" si="7"/>
        <v>1</v>
      </c>
      <c r="R49" s="113">
        <f t="shared" si="7"/>
        <v>1</v>
      </c>
      <c r="S49" s="113">
        <f t="shared" si="7"/>
        <v>1</v>
      </c>
      <c r="T49" s="113">
        <f t="shared" si="7"/>
        <v>1</v>
      </c>
      <c r="U49" s="113">
        <f t="shared" si="7"/>
        <v>1</v>
      </c>
      <c r="V49" s="113">
        <f t="shared" si="7"/>
        <v>0</v>
      </c>
      <c r="W49" s="113">
        <f t="shared" si="7"/>
        <v>0</v>
      </c>
      <c r="X49" s="113">
        <f t="shared" si="7"/>
        <v>0</v>
      </c>
      <c r="Y49" s="113">
        <f t="shared" si="7"/>
        <v>0</v>
      </c>
      <c r="Z49" s="113">
        <f t="shared" si="7"/>
        <v>0</v>
      </c>
      <c r="AA49" s="113">
        <f t="shared" si="7"/>
        <v>0</v>
      </c>
      <c r="AB49" s="113">
        <f t="shared" si="7"/>
        <v>0</v>
      </c>
      <c r="AC49" s="114">
        <f>AND(AC32&gt;=Franchise_Start,AC31&lt;=Franchise_End_2)*1</f>
        <v>0</v>
      </c>
      <c r="AE49" s="115">
        <f>AND(AE32&gt;=Franchise_Start,AE31&lt;=Franchise_End_2)*1</f>
        <v>1</v>
      </c>
      <c r="AG49" s="115">
        <f>AND(AG32&gt;=Franchise_Start,AG31&lt;=Franchise_End_2)*1</f>
        <v>1</v>
      </c>
      <c r="AI49" s="115">
        <f>AND(AI32&gt;=Franchise_Start,AI31&lt;=Franchise_End_2)*1</f>
        <v>1</v>
      </c>
    </row>
    <row r="50" spans="2:35" x14ac:dyDescent="0.25">
      <c r="B50" s="116"/>
    </row>
    <row r="51" spans="2:35" ht="14.4" x14ac:dyDescent="0.25">
      <c r="B51" s="62" t="s">
        <v>93</v>
      </c>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row>
    <row r="52" spans="2:35" outlineLevel="1" x14ac:dyDescent="0.25">
      <c r="E52" s="52"/>
      <c r="F52" s="52"/>
    </row>
    <row r="53" spans="2:35" outlineLevel="1" x14ac:dyDescent="0.25">
      <c r="B53" s="117" t="str">
        <f>AE29</f>
        <v>Year 1 (part)</v>
      </c>
      <c r="C53" s="118"/>
      <c r="D53" s="118"/>
      <c r="E53" s="119"/>
      <c r="F53" s="119"/>
      <c r="G53" s="120">
        <f>IF($B53=G$29,1,IF(AND(F$32&lt;$AE$32,F31&gt;=$AE$31),1-($AE$35/$AE$36),0))</f>
        <v>0</v>
      </c>
      <c r="H53" s="120">
        <f t="shared" ref="H53:AC53" si="8">IF($B53=H$29,1,IF(AND(G$32&lt;$AE$32,G31&gt;=$AE$31),1-($AE$35/$AE$36),0))</f>
        <v>0</v>
      </c>
      <c r="I53" s="120">
        <f t="shared" si="8"/>
        <v>0</v>
      </c>
      <c r="J53" s="120">
        <f t="shared" si="8"/>
        <v>0</v>
      </c>
      <c r="K53" s="120">
        <f t="shared" si="8"/>
        <v>0</v>
      </c>
      <c r="L53" s="120">
        <f t="shared" si="8"/>
        <v>0</v>
      </c>
      <c r="M53" s="120">
        <f>IF($B53=M$29,1,IF(AND(L$32&lt;$AE$32,L31&gt;=$AE$31),1-($AE$35/$AE$36),0))</f>
        <v>0.3797814207650273</v>
      </c>
      <c r="N53" s="120">
        <f>IF($B53=N$29,1,IF(AND(M$32&lt;$AE$32,M31&gt;=$AE$31),1-($AE$35/$AE$36),0))</f>
        <v>0</v>
      </c>
      <c r="O53" s="120">
        <f t="shared" si="8"/>
        <v>0</v>
      </c>
      <c r="P53" s="120">
        <f t="shared" si="8"/>
        <v>0</v>
      </c>
      <c r="Q53" s="120">
        <f t="shared" si="8"/>
        <v>0</v>
      </c>
      <c r="R53" s="120">
        <f t="shared" si="8"/>
        <v>0</v>
      </c>
      <c r="S53" s="120">
        <f t="shared" si="8"/>
        <v>0</v>
      </c>
      <c r="T53" s="120">
        <f t="shared" si="8"/>
        <v>0</v>
      </c>
      <c r="U53" s="120">
        <f t="shared" si="8"/>
        <v>0</v>
      </c>
      <c r="V53" s="120">
        <f t="shared" si="8"/>
        <v>0</v>
      </c>
      <c r="W53" s="120">
        <f t="shared" si="8"/>
        <v>0</v>
      </c>
      <c r="X53" s="120">
        <f t="shared" si="8"/>
        <v>0</v>
      </c>
      <c r="Y53" s="120">
        <f t="shared" si="8"/>
        <v>0</v>
      </c>
      <c r="Z53" s="120">
        <f t="shared" si="8"/>
        <v>0</v>
      </c>
      <c r="AA53" s="120">
        <f t="shared" si="8"/>
        <v>0</v>
      </c>
      <c r="AB53" s="120">
        <f t="shared" si="8"/>
        <v>0</v>
      </c>
      <c r="AC53" s="121">
        <f t="shared" si="8"/>
        <v>0</v>
      </c>
      <c r="AD53" s="122"/>
      <c r="AE53" s="123">
        <f>IF($B53=AE$29,1,IF(AND(AD$32&lt;$AE$32,AD31&gt;=$AE$31),1-($AE$35/$AE$36),0))</f>
        <v>1</v>
      </c>
      <c r="AF53" s="122"/>
      <c r="AG53" s="123">
        <f>IF($B53=AG$29,1,IF(AND(AF$32&lt;$AE$32,AF31&gt;=$AE$31),1-($AE$35/$AE$36),0))</f>
        <v>0</v>
      </c>
      <c r="AH53" s="122"/>
      <c r="AI53" s="123">
        <f>IF($B53=AI$29,1,IF(AND(AH$32&lt;$AE$32,AH31&gt;=$AE$31),1-($AE$35/$AE$36),0))</f>
        <v>0</v>
      </c>
    </row>
    <row r="54" spans="2:35" outlineLevel="1" x14ac:dyDescent="0.25">
      <c r="B54" s="124" t="str">
        <f>AG29</f>
        <v>Year 9 (part)</v>
      </c>
      <c r="C54" s="125"/>
      <c r="D54" s="125"/>
      <c r="E54" s="125"/>
      <c r="F54" s="125"/>
      <c r="G54" s="126">
        <f>IF($B54=G$29,1,IF(AND(H$32&lt;=$AG$32,H$31&gt;$AG$31),1-($AG$35/$AG$36),0))</f>
        <v>0</v>
      </c>
      <c r="H54" s="126">
        <f t="shared" ref="H54:AC54" si="9">IF($B54=H$29,1,IF(AND(I$32&lt;=$AG$32,I$31&gt;$AG$31),1-($AG$35/$AG$36),0))</f>
        <v>0</v>
      </c>
      <c r="I54" s="126">
        <f t="shared" si="9"/>
        <v>0</v>
      </c>
      <c r="J54" s="126">
        <f t="shared" si="9"/>
        <v>0</v>
      </c>
      <c r="K54" s="126">
        <f t="shared" si="9"/>
        <v>0</v>
      </c>
      <c r="L54" s="126">
        <f t="shared" si="9"/>
        <v>0</v>
      </c>
      <c r="M54" s="126">
        <f t="shared" si="9"/>
        <v>0</v>
      </c>
      <c r="N54" s="126">
        <f t="shared" si="9"/>
        <v>0</v>
      </c>
      <c r="O54" s="126">
        <f t="shared" si="9"/>
        <v>0</v>
      </c>
      <c r="P54" s="126">
        <f t="shared" si="9"/>
        <v>0</v>
      </c>
      <c r="Q54" s="126">
        <f t="shared" si="9"/>
        <v>0</v>
      </c>
      <c r="R54" s="126">
        <f t="shared" si="9"/>
        <v>0</v>
      </c>
      <c r="S54" s="126">
        <f t="shared" si="9"/>
        <v>0.60928961748633881</v>
      </c>
      <c r="T54" s="126">
        <f>IF($B54=T$29,1,IF(AND(U$32&lt;=$AG$32,U$31&gt;$AG$31),1-($AG$35/$AG$36),0))</f>
        <v>0</v>
      </c>
      <c r="U54" s="126">
        <f t="shared" si="9"/>
        <v>0</v>
      </c>
      <c r="V54" s="126">
        <f t="shared" si="9"/>
        <v>0</v>
      </c>
      <c r="W54" s="126">
        <f t="shared" si="9"/>
        <v>0</v>
      </c>
      <c r="X54" s="126">
        <f t="shared" si="9"/>
        <v>0</v>
      </c>
      <c r="Y54" s="126">
        <f t="shared" si="9"/>
        <v>0</v>
      </c>
      <c r="Z54" s="126">
        <f t="shared" si="9"/>
        <v>0</v>
      </c>
      <c r="AA54" s="126">
        <f t="shared" si="9"/>
        <v>0</v>
      </c>
      <c r="AB54" s="126">
        <f t="shared" si="9"/>
        <v>0</v>
      </c>
      <c r="AC54" s="127">
        <f t="shared" si="9"/>
        <v>0</v>
      </c>
      <c r="AD54" s="122"/>
      <c r="AE54" s="128">
        <f>IF($B54=AE$29,1,IF(AND(AF$32&lt;=$AG$32,AF$31&gt;$AG$31),1-($AG$35/$AG$36),0))</f>
        <v>0</v>
      </c>
      <c r="AF54" s="122"/>
      <c r="AG54" s="128">
        <f>IF($B54=AG$29,1,IF(AND(AH$32&lt;=$AG$32,AH$31&gt;$AG$31),1-($AG$35/$AG$36),0))</f>
        <v>1</v>
      </c>
      <c r="AH54" s="122"/>
      <c r="AI54" s="128">
        <f>IF($B54=AI$29,1,IF(AND(AJ$32&lt;=$AG$32,AJ$31&gt;$AG$31),1-($AG$35/$AG$36),0))</f>
        <v>0</v>
      </c>
    </row>
    <row r="55" spans="2:35" outlineLevel="1" x14ac:dyDescent="0.25">
      <c r="B55" s="111" t="str">
        <f>AI29</f>
        <v>Year 11 (part)</v>
      </c>
      <c r="C55" s="112"/>
      <c r="D55" s="112"/>
      <c r="E55" s="112"/>
      <c r="F55" s="112"/>
      <c r="G55" s="129">
        <f>IF($B55=G$29,1,IF(AND(H$32&lt;=$AI$32,H$31&gt;$AI$31),1-($AI$35/$AI$36),0))</f>
        <v>0</v>
      </c>
      <c r="H55" s="129">
        <f t="shared" ref="H55:AC55" si="10">IF($B55=H$29,1,IF(AND(I$32&lt;=$AI$32,I$31&gt;$AI$31),1-($AI$35/$AI$36),0))</f>
        <v>0</v>
      </c>
      <c r="I55" s="129">
        <f t="shared" si="10"/>
        <v>0</v>
      </c>
      <c r="J55" s="129">
        <f t="shared" si="10"/>
        <v>0</v>
      </c>
      <c r="K55" s="129">
        <f t="shared" si="10"/>
        <v>0</v>
      </c>
      <c r="L55" s="129">
        <f t="shared" si="10"/>
        <v>0</v>
      </c>
      <c r="M55" s="129">
        <f t="shared" si="10"/>
        <v>0</v>
      </c>
      <c r="N55" s="129">
        <f>IF($B55=N$29,1,IF(AND(O$32&lt;=$AI$32,O$31&gt;$AI$31),1-($AI$35/$AI$36),0))</f>
        <v>0</v>
      </c>
      <c r="O55" s="129">
        <f t="shared" si="10"/>
        <v>0</v>
      </c>
      <c r="P55" s="129">
        <f t="shared" si="10"/>
        <v>0</v>
      </c>
      <c r="Q55" s="129">
        <f t="shared" si="10"/>
        <v>0</v>
      </c>
      <c r="R55" s="129">
        <f t="shared" si="10"/>
        <v>0</v>
      </c>
      <c r="S55" s="129">
        <f t="shared" si="10"/>
        <v>0</v>
      </c>
      <c r="T55" s="129">
        <f t="shared" si="10"/>
        <v>0</v>
      </c>
      <c r="U55" s="129">
        <f t="shared" si="10"/>
        <v>0.61643835616438358</v>
      </c>
      <c r="V55" s="129">
        <f t="shared" si="10"/>
        <v>0</v>
      </c>
      <c r="W55" s="129">
        <f t="shared" si="10"/>
        <v>0</v>
      </c>
      <c r="X55" s="129">
        <f t="shared" si="10"/>
        <v>0</v>
      </c>
      <c r="Y55" s="129">
        <f t="shared" si="10"/>
        <v>0</v>
      </c>
      <c r="Z55" s="129">
        <f t="shared" si="10"/>
        <v>0</v>
      </c>
      <c r="AA55" s="129">
        <f t="shared" si="10"/>
        <v>0</v>
      </c>
      <c r="AB55" s="129">
        <f t="shared" si="10"/>
        <v>0</v>
      </c>
      <c r="AC55" s="130">
        <f t="shared" si="10"/>
        <v>0</v>
      </c>
      <c r="AD55" s="122"/>
      <c r="AE55" s="131">
        <f>IF($B55=AE$29,1,IF(AND(AF$32&lt;=$AI$32,AF$31&gt;$AI$31),1-($AI$35/$AI$36),0))</f>
        <v>0</v>
      </c>
      <c r="AF55" s="122"/>
      <c r="AG55" s="131">
        <f>IF($B55=AG$29,1,IF(AND(AH$32&lt;=$AI$32,AH$31&gt;$AI$31),1-($AI$35/$AI$36),0))</f>
        <v>0</v>
      </c>
      <c r="AH55" s="122"/>
      <c r="AI55" s="131">
        <f>IF($B55=AI$29,1,IF(AND(AJ$32&lt;=$AI$32,AJ$31&gt;$AI$31),1-($AI$35/$AI$36),0))</f>
        <v>1</v>
      </c>
    </row>
    <row r="57" spans="2:35" ht="16.8" x14ac:dyDescent="0.3">
      <c r="B57" s="7" t="s">
        <v>21</v>
      </c>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row>
    <row r="58" spans="2:35" x14ac:dyDescent="0.25">
      <c r="G58" s="132"/>
      <c r="H58" s="132"/>
      <c r="I58" s="132"/>
      <c r="J58" s="132"/>
      <c r="K58" s="132"/>
    </row>
  </sheetData>
  <dataValidations count="1">
    <dataValidation type="list" allowBlank="1" showInputMessage="1" showErrorMessage="1" sqref="AI30 AE30 AG30 I30:AC30">
      <formula1>"Actual,Forecast,Not used,Core,Option"</formula1>
    </dataValidation>
  </dataValidations>
  <pageMargins left="0.39370078740157483" right="0.39370078740157483" top="0.39370078740157483" bottom="0.39370078740157483" header="0.31496062992125984" footer="0.31496062992125984"/>
  <pageSetup paperSize="8" scale="53" fitToHeight="9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2:AI109"/>
  <sheetViews>
    <sheetView showGridLines="0" zoomScale="75" zoomScaleNormal="75" zoomScaleSheetLayoutView="85" workbookViewId="0">
      <pane xSplit="6" ySplit="14" topLeftCell="G15" activePane="bottomRight" state="frozen"/>
      <selection pane="topRight"/>
      <selection pane="bottomLeft"/>
      <selection pane="bottomRight"/>
    </sheetView>
  </sheetViews>
  <sheetFormatPr defaultColWidth="9" defaultRowHeight="13.2" outlineLevelRow="1" outlineLevelCol="1" x14ac:dyDescent="0.25"/>
  <cols>
    <col min="1" max="1" width="2.875" style="2" customWidth="1"/>
    <col min="2" max="3" width="5" style="2" customWidth="1"/>
    <col min="4" max="4" width="57.375" style="2" customWidth="1"/>
    <col min="5" max="5" width="5.25" style="2" customWidth="1"/>
    <col min="6" max="6" width="13.875" style="2" customWidth="1"/>
    <col min="7" max="22" width="11.375" style="2" customWidth="1"/>
    <col min="23" max="29" width="11.375" style="2" customWidth="1" outlineLevel="1"/>
    <col min="30" max="30" width="4.125" style="2" customWidth="1"/>
    <col min="31" max="31" width="11.375" style="2" customWidth="1"/>
    <col min="32" max="32" width="4.125" style="2" customWidth="1"/>
    <col min="33" max="33" width="11.375" style="2" customWidth="1"/>
    <col min="34" max="34" width="4.125" style="2" customWidth="1"/>
    <col min="35" max="35" width="11.375" style="2" customWidth="1"/>
    <col min="36" max="16384" width="9" style="2"/>
  </cols>
  <sheetData>
    <row r="2" spans="2:35" x14ac:dyDescent="0.25">
      <c r="B2" s="5" t="str">
        <f>'Template Cover'!B2</f>
        <v>Owner:</v>
      </c>
      <c r="C2" s="3"/>
      <c r="D2" s="3"/>
      <c r="E2" s="3"/>
      <c r="F2" s="3"/>
      <c r="G2" s="3" t="str">
        <f>Owner</f>
        <v>[Bidder Name]</v>
      </c>
      <c r="H2" s="3"/>
      <c r="I2" s="3"/>
      <c r="J2" s="3"/>
      <c r="K2" s="3"/>
      <c r="L2" s="3"/>
      <c r="M2" s="3"/>
      <c r="N2" s="3"/>
      <c r="O2" s="3"/>
      <c r="P2" s="3"/>
      <c r="Q2" s="3"/>
      <c r="R2" s="3"/>
      <c r="S2" s="3"/>
      <c r="T2" s="3"/>
      <c r="U2" s="3"/>
      <c r="V2" s="3"/>
      <c r="W2" s="3"/>
      <c r="X2" s="3"/>
      <c r="Y2" s="3"/>
      <c r="Z2" s="3"/>
      <c r="AA2" s="3"/>
      <c r="AB2" s="3"/>
      <c r="AC2" s="3"/>
      <c r="AD2" s="3"/>
      <c r="AE2" s="3"/>
      <c r="AF2" s="3"/>
      <c r="AG2" s="3"/>
      <c r="AH2" s="3"/>
      <c r="AI2" s="3"/>
    </row>
    <row r="3" spans="2:35" x14ac:dyDescent="0.25">
      <c r="B3" s="5" t="str">
        <f>'Template Cover'!B3</f>
        <v>Project:</v>
      </c>
      <c r="C3" s="3"/>
      <c r="D3" s="3"/>
      <c r="E3" s="3"/>
      <c r="F3" s="3"/>
      <c r="G3" s="3" t="str">
        <f>Project</f>
        <v>East Midlands Rail Franchise</v>
      </c>
      <c r="H3" s="3"/>
      <c r="I3" s="3"/>
      <c r="J3" s="3"/>
      <c r="K3" s="3"/>
      <c r="L3" s="3"/>
      <c r="M3" s="3"/>
      <c r="N3" s="3"/>
      <c r="O3" s="3"/>
      <c r="P3" s="3"/>
      <c r="Q3" s="3"/>
      <c r="R3" s="3"/>
      <c r="S3" s="3"/>
      <c r="T3" s="3"/>
      <c r="U3" s="3"/>
      <c r="V3" s="3"/>
      <c r="W3" s="3"/>
      <c r="X3" s="3"/>
      <c r="Y3" s="3"/>
      <c r="Z3" s="3"/>
      <c r="AA3" s="3"/>
      <c r="AB3" s="3"/>
      <c r="AC3" s="3"/>
      <c r="AD3" s="3"/>
      <c r="AE3" s="3"/>
      <c r="AF3" s="3"/>
      <c r="AG3" s="3"/>
      <c r="AH3" s="3"/>
      <c r="AI3" s="3"/>
    </row>
    <row r="4" spans="2:35" x14ac:dyDescent="0.25">
      <c r="B4" s="5" t="str">
        <f>'Template Cover'!B4</f>
        <v>Sheet:</v>
      </c>
      <c r="C4" s="3"/>
      <c r="D4" s="3"/>
      <c r="E4" s="3"/>
      <c r="F4" s="3"/>
      <c r="G4" s="3" t="str">
        <f ca="1">MID(CELL("filename",$A$1),FIND("]",CELL("filename",$A$1))+1,99)</f>
        <v>Indices &amp; Rates</v>
      </c>
      <c r="H4" s="3"/>
      <c r="I4" s="3"/>
      <c r="J4" s="3"/>
      <c r="K4" s="3"/>
      <c r="L4" s="3"/>
      <c r="M4" s="3"/>
      <c r="N4" s="3"/>
      <c r="O4" s="3"/>
      <c r="P4" s="3"/>
      <c r="Q4" s="3"/>
      <c r="R4" s="3"/>
      <c r="S4" s="3"/>
      <c r="T4" s="3"/>
      <c r="U4" s="3"/>
      <c r="V4" s="3"/>
      <c r="W4" s="3"/>
      <c r="X4" s="3"/>
      <c r="Y4" s="3"/>
      <c r="Z4" s="3"/>
      <c r="AA4" s="3"/>
      <c r="AB4" s="3"/>
      <c r="AC4" s="3"/>
      <c r="AD4" s="3"/>
      <c r="AE4" s="3"/>
      <c r="AF4" s="3"/>
      <c r="AG4" s="3"/>
      <c r="AH4" s="3"/>
      <c r="AI4" s="3"/>
    </row>
    <row r="5" spans="2:35" x14ac:dyDescent="0.25">
      <c r="B5" s="5" t="str">
        <f>'Template Cover'!B5</f>
        <v>Version:</v>
      </c>
      <c r="C5" s="3"/>
      <c r="D5" s="3"/>
      <c r="E5" s="3"/>
      <c r="F5" s="3"/>
      <c r="G5" s="3">
        <f>Version</f>
        <v>2</v>
      </c>
      <c r="H5" s="3"/>
      <c r="I5" s="3"/>
      <c r="J5" s="3"/>
      <c r="K5" s="3"/>
      <c r="L5" s="3"/>
      <c r="M5" s="3"/>
      <c r="N5" s="3"/>
      <c r="O5" s="3"/>
      <c r="P5" s="3"/>
      <c r="Q5" s="3"/>
      <c r="R5" s="3"/>
      <c r="S5" s="3"/>
      <c r="T5" s="3"/>
      <c r="U5" s="3"/>
      <c r="V5" s="3"/>
      <c r="W5" s="3"/>
      <c r="X5" s="3"/>
      <c r="Y5" s="3"/>
      <c r="Z5" s="3"/>
      <c r="AA5" s="3"/>
      <c r="AB5" s="3"/>
      <c r="AC5" s="3"/>
      <c r="AD5" s="3"/>
      <c r="AE5" s="3"/>
      <c r="AF5" s="3"/>
      <c r="AG5" s="3"/>
      <c r="AH5" s="3"/>
      <c r="AI5" s="3"/>
    </row>
    <row r="6" spans="2:35" x14ac:dyDescent="0.25">
      <c r="B6" s="5" t="str">
        <f>'Template Cover'!B6</f>
        <v>Date:</v>
      </c>
      <c r="C6" s="6"/>
      <c r="D6" s="6"/>
      <c r="E6" s="6"/>
      <c r="F6" s="6"/>
      <c r="G6" s="6">
        <f ca="1">TODAY()</f>
        <v>43257</v>
      </c>
      <c r="H6" s="6"/>
      <c r="I6" s="6"/>
      <c r="J6" s="6"/>
      <c r="K6" s="6"/>
      <c r="L6" s="6"/>
      <c r="M6" s="6"/>
      <c r="N6" s="6"/>
      <c r="O6" s="6"/>
      <c r="P6" s="6"/>
      <c r="Q6" s="6"/>
      <c r="R6" s="6"/>
      <c r="S6" s="6"/>
      <c r="T6" s="6"/>
      <c r="U6" s="6"/>
      <c r="V6" s="6"/>
      <c r="W6" s="6"/>
      <c r="X6" s="6"/>
      <c r="Y6" s="6"/>
      <c r="Z6" s="6"/>
      <c r="AA6" s="6"/>
      <c r="AB6" s="6"/>
      <c r="AC6" s="6"/>
      <c r="AD6" s="6"/>
      <c r="AE6" s="6"/>
      <c r="AF6" s="6"/>
      <c r="AG6" s="6"/>
      <c r="AH6" s="6"/>
      <c r="AI6" s="6"/>
    </row>
    <row r="7" spans="2:35" x14ac:dyDescent="0.25">
      <c r="B7" s="5" t="str">
        <f>'Template Cover'!B7</f>
        <v>Filename:</v>
      </c>
      <c r="C7" s="3"/>
      <c r="D7" s="3"/>
      <c r="E7" s="3"/>
      <c r="F7" s="3"/>
      <c r="G7" s="3" t="str">
        <f ca="1">LEFT(CELL("FILENAME",$A$1),FIND("]",CELL("FILENAME",$A$1)))</f>
        <v>C:\Users\Standalone\Downloads\[Attachment C - Financial Templates.xlsx]</v>
      </c>
      <c r="H7" s="3"/>
      <c r="I7" s="3"/>
      <c r="J7" s="3"/>
      <c r="K7" s="3"/>
      <c r="L7" s="3"/>
      <c r="M7" s="3"/>
      <c r="N7" s="3"/>
      <c r="O7" s="3"/>
      <c r="P7" s="3"/>
      <c r="Q7" s="3"/>
      <c r="R7" s="3"/>
      <c r="S7" s="3"/>
      <c r="T7" s="3"/>
      <c r="U7" s="3"/>
      <c r="V7" s="3"/>
      <c r="W7" s="3"/>
      <c r="X7" s="3"/>
      <c r="Y7" s="3"/>
      <c r="Z7" s="3"/>
      <c r="AA7" s="3"/>
      <c r="AB7" s="3"/>
      <c r="AC7" s="3"/>
      <c r="AD7" s="3"/>
      <c r="AE7" s="3"/>
      <c r="AF7" s="3"/>
      <c r="AG7" s="3"/>
      <c r="AH7" s="3"/>
      <c r="AI7" s="3"/>
    </row>
    <row r="9" spans="2:35" ht="26.4" x14ac:dyDescent="0.25">
      <c r="D9" s="1292" t="s">
        <v>94</v>
      </c>
      <c r="E9" s="1295" t="s">
        <v>95</v>
      </c>
      <c r="F9" s="1295" t="s">
        <v>96</v>
      </c>
      <c r="G9" s="133" t="str">
        <f>Timeline!G29</f>
        <v>Blank</v>
      </c>
      <c r="H9" s="133" t="str">
        <f>Timeline!H29</f>
        <v>Blank</v>
      </c>
      <c r="I9" s="133" t="str">
        <f>Timeline!I29</f>
        <v>Year -2</v>
      </c>
      <c r="J9" s="133" t="str">
        <f>Timeline!J29</f>
        <v>Year -1</v>
      </c>
      <c r="K9" s="133" t="str">
        <f>Timeline!K29</f>
        <v>Year 0</v>
      </c>
      <c r="L9" s="133" t="str">
        <f>Timeline!L29</f>
        <v>Year 1</v>
      </c>
      <c r="M9" s="133" t="str">
        <f>Timeline!M29</f>
        <v>Year 2</v>
      </c>
      <c r="N9" s="133" t="str">
        <f>Timeline!N29</f>
        <v>Year 3</v>
      </c>
      <c r="O9" s="133" t="str">
        <f>Timeline!O29</f>
        <v>Year 4</v>
      </c>
      <c r="P9" s="133" t="str">
        <f>Timeline!P29</f>
        <v>Year 5</v>
      </c>
      <c r="Q9" s="133" t="str">
        <f>Timeline!Q29</f>
        <v>Year 6</v>
      </c>
      <c r="R9" s="133" t="str">
        <f>Timeline!R29</f>
        <v>Year 7</v>
      </c>
      <c r="S9" s="133" t="str">
        <f>Timeline!S29</f>
        <v>Year 8</v>
      </c>
      <c r="T9" s="133" t="str">
        <f>Timeline!T29</f>
        <v>Year 9</v>
      </c>
      <c r="U9" s="133" t="str">
        <f>Timeline!U29</f>
        <v>Year 10</v>
      </c>
      <c r="V9" s="133" t="str">
        <f>Timeline!V29</f>
        <v>Year 11</v>
      </c>
      <c r="W9" s="133" t="str">
        <f>Timeline!W29</f>
        <v>Year 12</v>
      </c>
      <c r="X9" s="133" t="str">
        <f>Timeline!X29</f>
        <v>Year 13</v>
      </c>
      <c r="Y9" s="133" t="str">
        <f>Timeline!Y29</f>
        <v>Year 14</v>
      </c>
      <c r="Z9" s="133" t="str">
        <f>Timeline!Z29</f>
        <v>Year 15</v>
      </c>
      <c r="AA9" s="133" t="str">
        <f>Timeline!AA29</f>
        <v>Year 16</v>
      </c>
      <c r="AB9" s="133" t="str">
        <f>Timeline!AB29</f>
        <v>Year 17</v>
      </c>
      <c r="AC9" s="133" t="str">
        <f>Timeline!AC29</f>
        <v>Year 18</v>
      </c>
      <c r="AE9" s="133" t="str">
        <f>Timeline!AE29</f>
        <v>Year 1 (part)</v>
      </c>
      <c r="AG9" s="133" t="str">
        <f>Timeline!AG29</f>
        <v>Year 9 (part)</v>
      </c>
      <c r="AI9" s="133" t="str">
        <f>Timeline!AI29</f>
        <v>Year 11 (part)</v>
      </c>
    </row>
    <row r="10" spans="2:35" ht="39.6" x14ac:dyDescent="0.25">
      <c r="D10" s="1293"/>
      <c r="E10" s="1296"/>
      <c r="F10" s="1296"/>
      <c r="G10" s="133" t="str">
        <f>Timeline!G30</f>
        <v>For Bidder Use</v>
      </c>
      <c r="H10" s="133" t="str">
        <f>Timeline!H30</f>
        <v>For Bidder Use</v>
      </c>
      <c r="I10" s="133" t="str">
        <f>Timeline!I30</f>
        <v>Actual</v>
      </c>
      <c r="J10" s="133" t="str">
        <f>Timeline!J30</f>
        <v>Actual</v>
      </c>
      <c r="K10" s="133" t="str">
        <f>Timeline!K30</f>
        <v>Forecast</v>
      </c>
      <c r="L10" s="133" t="str">
        <f>Timeline!L30</f>
        <v>Forecast</v>
      </c>
      <c r="M10" s="133" t="str">
        <f>Timeline!M30</f>
        <v>Core</v>
      </c>
      <c r="N10" s="133" t="str">
        <f>Timeline!N30</f>
        <v>Core</v>
      </c>
      <c r="O10" s="133" t="str">
        <f>Timeline!O30</f>
        <v>Core</v>
      </c>
      <c r="P10" s="133" t="str">
        <f>Timeline!P30</f>
        <v>Core</v>
      </c>
      <c r="Q10" s="133" t="str">
        <f>Timeline!Q30</f>
        <v>Core</v>
      </c>
      <c r="R10" s="133" t="str">
        <f>Timeline!R30</f>
        <v>Core</v>
      </c>
      <c r="S10" s="133" t="str">
        <f>Timeline!S30</f>
        <v>Core</v>
      </c>
      <c r="T10" s="133" t="str">
        <f>Timeline!T30</f>
        <v>Option</v>
      </c>
      <c r="U10" s="133" t="str">
        <f>Timeline!U30</f>
        <v>Option</v>
      </c>
      <c r="V10" s="133" t="str">
        <f>Timeline!V30</f>
        <v>Not used</v>
      </c>
      <c r="W10" s="133" t="str">
        <f>Timeline!W30</f>
        <v>Not used</v>
      </c>
      <c r="X10" s="133" t="str">
        <f>Timeline!X30</f>
        <v>Not used</v>
      </c>
      <c r="Y10" s="133" t="str">
        <f>Timeline!Y30</f>
        <v>Not used</v>
      </c>
      <c r="Z10" s="133" t="str">
        <f>Timeline!Z30</f>
        <v>Not used</v>
      </c>
      <c r="AA10" s="133" t="str">
        <f>Timeline!AA30</f>
        <v>Not used</v>
      </c>
      <c r="AB10" s="133" t="str">
        <f>Timeline!AB30</f>
        <v>Not used</v>
      </c>
      <c r="AC10" s="133" t="str">
        <f>Timeline!AC30</f>
        <v>Not used</v>
      </c>
      <c r="AE10" s="133" t="str">
        <f>Timeline!AE30</f>
        <v>Core</v>
      </c>
      <c r="AG10" s="133" t="str">
        <f>Timeline!AG30</f>
        <v>Core</v>
      </c>
      <c r="AI10" s="133" t="str">
        <f>Timeline!AI30</f>
        <v>Option</v>
      </c>
    </row>
    <row r="11" spans="2:35" x14ac:dyDescent="0.25">
      <c r="D11" s="1294"/>
      <c r="E11" s="1297"/>
      <c r="F11" s="1297"/>
      <c r="G11" s="134" t="str">
        <f>IF(Timeline!G31="","",Timeline!G31)</f>
        <v/>
      </c>
      <c r="H11" s="134" t="str">
        <f>IF(Timeline!H31="","",Timeline!H31)</f>
        <v/>
      </c>
      <c r="I11" s="134">
        <f>IF(Timeline!I31="","",Timeline!I31)</f>
        <v>42825</v>
      </c>
      <c r="J11" s="134">
        <f>IF(Timeline!J31="","",Timeline!J31)</f>
        <v>43190</v>
      </c>
      <c r="K11" s="134">
        <f>IF(Timeline!K31="","",Timeline!K31)</f>
        <v>43555</v>
      </c>
      <c r="L11" s="134">
        <f>IF(Timeline!L31="","",Timeline!L31)</f>
        <v>43921</v>
      </c>
      <c r="M11" s="134">
        <f>IF(Timeline!M31="","",Timeline!M31)</f>
        <v>44286</v>
      </c>
      <c r="N11" s="134">
        <f>IF(Timeline!N31="","",Timeline!N31)</f>
        <v>44651</v>
      </c>
      <c r="O11" s="134">
        <f>IF(Timeline!O31="","",Timeline!O31)</f>
        <v>45016</v>
      </c>
      <c r="P11" s="134">
        <f>IF(Timeline!P31="","",Timeline!P31)</f>
        <v>45382</v>
      </c>
      <c r="Q11" s="134">
        <f>IF(Timeline!Q31="","",Timeline!Q31)</f>
        <v>45747</v>
      </c>
      <c r="R11" s="134">
        <f>IF(Timeline!R31="","",Timeline!R31)</f>
        <v>46112</v>
      </c>
      <c r="S11" s="134">
        <f>IF(Timeline!S31="","",Timeline!S31)</f>
        <v>46477</v>
      </c>
      <c r="T11" s="134">
        <f>IF(Timeline!T31="","",Timeline!T31)</f>
        <v>46843</v>
      </c>
      <c r="U11" s="134">
        <f>IF(Timeline!U31="","",Timeline!U31)</f>
        <v>47208</v>
      </c>
      <c r="V11" s="134">
        <f>IF(Timeline!V31="","",Timeline!V31)</f>
        <v>47573</v>
      </c>
      <c r="W11" s="134">
        <f>IF(Timeline!W31="","",Timeline!W31)</f>
        <v>47938</v>
      </c>
      <c r="X11" s="134">
        <f>IF(Timeline!X31="","",Timeline!X31)</f>
        <v>48304</v>
      </c>
      <c r="Y11" s="134">
        <f>IF(Timeline!Y31="","",Timeline!Y31)</f>
        <v>48669</v>
      </c>
      <c r="Z11" s="134">
        <f>IF(Timeline!Z31="","",Timeline!Z31)</f>
        <v>49034</v>
      </c>
      <c r="AA11" s="134">
        <f>IF(Timeline!AA31="","",Timeline!AA31)</f>
        <v>49399</v>
      </c>
      <c r="AB11" s="134">
        <f>IF(Timeline!AB31="","",Timeline!AB31)</f>
        <v>49765</v>
      </c>
      <c r="AC11" s="134">
        <f>IF(Timeline!AC31="","",Timeline!AC31)</f>
        <v>50130</v>
      </c>
      <c r="AE11" s="134">
        <f>IF(Timeline!AE31="","",Timeline!AE31)</f>
        <v>43921</v>
      </c>
      <c r="AG11" s="134">
        <f>IF(Timeline!AG31="","",Timeline!AG31)</f>
        <v>46620</v>
      </c>
      <c r="AI11" s="134">
        <f>IF(Timeline!AI31="","",Timeline!AI31)</f>
        <v>47348</v>
      </c>
    </row>
    <row r="12" spans="2:35" x14ac:dyDescent="0.25">
      <c r="L12" s="67"/>
      <c r="M12" s="67"/>
    </row>
    <row r="13" spans="2:35" ht="16.8" x14ac:dyDescent="0.3">
      <c r="B13" s="7" t="s">
        <v>97</v>
      </c>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row>
    <row r="15" spans="2:35" ht="14.4" x14ac:dyDescent="0.25">
      <c r="B15" s="17" t="s">
        <v>98</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35"/>
      <c r="AH15" s="62"/>
      <c r="AI15" s="62"/>
    </row>
    <row r="16" spans="2:35" outlineLevel="1" x14ac:dyDescent="0.25">
      <c r="D16" s="136"/>
    </row>
    <row r="17" spans="4:35" outlineLevel="1" x14ac:dyDescent="0.25">
      <c r="D17" s="137" t="str">
        <f>'Line Items'!D2777</f>
        <v>RPI</v>
      </c>
      <c r="E17" s="138" t="s">
        <v>99</v>
      </c>
      <c r="F17" s="1267"/>
      <c r="G17" s="1258"/>
      <c r="H17" s="1258"/>
      <c r="I17" s="1258"/>
      <c r="J17" s="1258"/>
      <c r="K17" s="1258"/>
      <c r="L17" s="1258"/>
      <c r="M17" s="1259">
        <v>2.9180865161686598E-2</v>
      </c>
      <c r="N17" s="1259">
        <v>2.9313010309683401E-2</v>
      </c>
      <c r="O17" s="1259">
        <v>2.9856150687971698E-2</v>
      </c>
      <c r="P17" s="1259">
        <v>3.1068612253356401E-2</v>
      </c>
      <c r="Q17" s="1259">
        <v>3.1751030407403701E-2</v>
      </c>
      <c r="R17" s="1259">
        <v>3.1760750812729201E-2</v>
      </c>
      <c r="S17" s="1259">
        <v>3.1782192400776399E-2</v>
      </c>
      <c r="T17" s="1259">
        <v>3.1813438836574497E-2</v>
      </c>
      <c r="U17" s="1259">
        <v>3.1852969939553402E-2</v>
      </c>
      <c r="V17" s="1259">
        <v>3.1899564345318598E-2</v>
      </c>
      <c r="W17" s="1259">
        <v>3.1948964978254099E-2</v>
      </c>
      <c r="X17" s="1259">
        <v>3.1894346380589099E-2</v>
      </c>
      <c r="Y17" s="1259">
        <v>3.1844406160712803E-2</v>
      </c>
      <c r="Z17" s="1259">
        <v>3.1798567912305897E-2</v>
      </c>
      <c r="AA17" s="1259">
        <v>3.1756346182980802E-2</v>
      </c>
      <c r="AB17" s="1259">
        <v>3.1717329215060902E-2</v>
      </c>
      <c r="AC17" s="1260">
        <v>3.1681165472748199E-2</v>
      </c>
      <c r="AE17" s="1268"/>
      <c r="AG17" s="1269">
        <v>3.1813438836574497E-2</v>
      </c>
      <c r="AI17" s="1269">
        <v>3.1899564345318598E-2</v>
      </c>
    </row>
    <row r="18" spans="4:35" outlineLevel="1" x14ac:dyDescent="0.25">
      <c r="D18" s="139" t="str">
        <f>'Line Items'!D2778</f>
        <v>AWE</v>
      </c>
      <c r="E18" s="140" t="str">
        <f>E17</f>
        <v>%</v>
      </c>
      <c r="F18" s="141"/>
      <c r="G18" s="142"/>
      <c r="H18" s="142"/>
      <c r="I18" s="142"/>
      <c r="J18" s="142"/>
      <c r="K18" s="142"/>
      <c r="L18" s="142"/>
      <c r="M18" s="143">
        <v>2.5802028575560701E-2</v>
      </c>
      <c r="N18" s="143">
        <v>2.8207766986980801E-2</v>
      </c>
      <c r="O18" s="143">
        <v>3.0157903553321E-2</v>
      </c>
      <c r="P18" s="143">
        <v>3.5315631619400101E-2</v>
      </c>
      <c r="Q18" s="143">
        <v>3.6337631619399999E-2</v>
      </c>
      <c r="R18" s="143">
        <v>3.7359631619400299E-2</v>
      </c>
      <c r="S18" s="143">
        <v>3.83816316194001E-2</v>
      </c>
      <c r="T18" s="143">
        <v>3.9403631619400199E-2</v>
      </c>
      <c r="U18" s="143">
        <v>4.04256316194E-2</v>
      </c>
      <c r="V18" s="143">
        <v>4.1447631619400099E-2</v>
      </c>
      <c r="W18" s="143">
        <v>4.2440000000000033E-2</v>
      </c>
      <c r="X18" s="143">
        <v>4.2440000000000033E-2</v>
      </c>
      <c r="Y18" s="143">
        <v>4.2440000000000033E-2</v>
      </c>
      <c r="Z18" s="143">
        <v>4.2440000000000033E-2</v>
      </c>
      <c r="AA18" s="143">
        <v>4.2440000000000033E-2</v>
      </c>
      <c r="AB18" s="143">
        <v>4.2440000000000033E-2</v>
      </c>
      <c r="AC18" s="1261">
        <v>4.2440000000000033E-2</v>
      </c>
      <c r="AE18" s="1257"/>
      <c r="AG18" s="144">
        <v>3.9403631619400199E-2</v>
      </c>
      <c r="AI18" s="144">
        <v>4.1447631619400099E-2</v>
      </c>
    </row>
    <row r="19" spans="4:35" outlineLevel="1" x14ac:dyDescent="0.25">
      <c r="D19" s="139" t="str">
        <f>'Line Items'!D2779</f>
        <v>Real Discount Rate</v>
      </c>
      <c r="E19" s="140" t="str">
        <f t="shared" ref="E19:E49" si="0">E18</f>
        <v>%</v>
      </c>
      <c r="F19" s="1273">
        <v>3.5000000000000003E-2</v>
      </c>
      <c r="G19" s="1282">
        <f t="shared" ref="G19:AC19" si="1">$F$19</f>
        <v>3.5000000000000003E-2</v>
      </c>
      <c r="H19" s="1282">
        <f t="shared" si="1"/>
        <v>3.5000000000000003E-2</v>
      </c>
      <c r="I19" s="1282">
        <f t="shared" si="1"/>
        <v>3.5000000000000003E-2</v>
      </c>
      <c r="J19" s="1282">
        <f t="shared" si="1"/>
        <v>3.5000000000000003E-2</v>
      </c>
      <c r="K19" s="1282">
        <f t="shared" si="1"/>
        <v>3.5000000000000003E-2</v>
      </c>
      <c r="L19" s="1282">
        <f t="shared" si="1"/>
        <v>3.5000000000000003E-2</v>
      </c>
      <c r="M19" s="1282">
        <f t="shared" si="1"/>
        <v>3.5000000000000003E-2</v>
      </c>
      <c r="N19" s="1282">
        <f t="shared" si="1"/>
        <v>3.5000000000000003E-2</v>
      </c>
      <c r="O19" s="1282">
        <f t="shared" si="1"/>
        <v>3.5000000000000003E-2</v>
      </c>
      <c r="P19" s="1282">
        <f t="shared" si="1"/>
        <v>3.5000000000000003E-2</v>
      </c>
      <c r="Q19" s="1282">
        <f t="shared" si="1"/>
        <v>3.5000000000000003E-2</v>
      </c>
      <c r="R19" s="1282">
        <f t="shared" si="1"/>
        <v>3.5000000000000003E-2</v>
      </c>
      <c r="S19" s="1282">
        <f t="shared" si="1"/>
        <v>3.5000000000000003E-2</v>
      </c>
      <c r="T19" s="1282">
        <f t="shared" si="1"/>
        <v>3.5000000000000003E-2</v>
      </c>
      <c r="U19" s="1282">
        <f t="shared" si="1"/>
        <v>3.5000000000000003E-2</v>
      </c>
      <c r="V19" s="1282">
        <f t="shared" si="1"/>
        <v>3.5000000000000003E-2</v>
      </c>
      <c r="W19" s="1282">
        <f t="shared" si="1"/>
        <v>3.5000000000000003E-2</v>
      </c>
      <c r="X19" s="1282">
        <f t="shared" si="1"/>
        <v>3.5000000000000003E-2</v>
      </c>
      <c r="Y19" s="1282">
        <f t="shared" si="1"/>
        <v>3.5000000000000003E-2</v>
      </c>
      <c r="Z19" s="1282">
        <f t="shared" si="1"/>
        <v>3.5000000000000003E-2</v>
      </c>
      <c r="AA19" s="1282">
        <f t="shared" si="1"/>
        <v>3.5000000000000003E-2</v>
      </c>
      <c r="AB19" s="1282">
        <f t="shared" si="1"/>
        <v>3.5000000000000003E-2</v>
      </c>
      <c r="AC19" s="1282">
        <f t="shared" si="1"/>
        <v>3.5000000000000003E-2</v>
      </c>
      <c r="AE19" s="1283">
        <f>$F$19</f>
        <v>3.5000000000000003E-2</v>
      </c>
      <c r="AG19" s="1283">
        <f>$F$19</f>
        <v>3.5000000000000003E-2</v>
      </c>
      <c r="AI19" s="1283">
        <f>$F$19</f>
        <v>3.5000000000000003E-2</v>
      </c>
    </row>
    <row r="20" spans="4:35" outlineLevel="1" x14ac:dyDescent="0.25">
      <c r="D20" s="139" t="str">
        <f>'Line Items'!D2780</f>
        <v>[Indices and Rates - Inflation &amp; Discounting Line 4]</v>
      </c>
      <c r="E20" s="140" t="str">
        <f t="shared" si="0"/>
        <v>%</v>
      </c>
      <c r="F20" s="141"/>
      <c r="G20" s="147"/>
      <c r="H20" s="142"/>
      <c r="I20" s="142"/>
      <c r="J20" s="142"/>
      <c r="K20" s="142"/>
      <c r="L20" s="142"/>
      <c r="M20" s="142"/>
      <c r="N20" s="142"/>
      <c r="O20" s="142"/>
      <c r="P20" s="142"/>
      <c r="Q20" s="142"/>
      <c r="R20" s="142"/>
      <c r="S20" s="142"/>
      <c r="T20" s="142"/>
      <c r="U20" s="142"/>
      <c r="V20" s="142"/>
      <c r="W20" s="142"/>
      <c r="X20" s="142"/>
      <c r="Y20" s="142"/>
      <c r="Z20" s="142"/>
      <c r="AA20" s="142"/>
      <c r="AB20" s="142"/>
      <c r="AC20" s="149"/>
      <c r="AE20" s="148"/>
      <c r="AG20" s="148"/>
      <c r="AI20" s="148"/>
    </row>
    <row r="21" spans="4:35" outlineLevel="1" x14ac:dyDescent="0.25">
      <c r="D21" s="139" t="str">
        <f>'Line Items'!D2781</f>
        <v>[Indices and Rates - Inflation &amp; Discounting Line 5]</v>
      </c>
      <c r="E21" s="140" t="str">
        <f t="shared" si="0"/>
        <v>%</v>
      </c>
      <c r="F21" s="141"/>
      <c r="G21" s="147"/>
      <c r="H21" s="142"/>
      <c r="I21" s="142"/>
      <c r="J21" s="142"/>
      <c r="K21" s="142"/>
      <c r="L21" s="142"/>
      <c r="M21" s="142"/>
      <c r="N21" s="142"/>
      <c r="O21" s="142"/>
      <c r="P21" s="142"/>
      <c r="Q21" s="142"/>
      <c r="R21" s="142"/>
      <c r="S21" s="142"/>
      <c r="T21" s="142"/>
      <c r="U21" s="142"/>
      <c r="V21" s="142"/>
      <c r="W21" s="142"/>
      <c r="X21" s="142"/>
      <c r="Y21" s="142"/>
      <c r="Z21" s="142"/>
      <c r="AA21" s="142"/>
      <c r="AB21" s="142"/>
      <c r="AC21" s="149"/>
      <c r="AE21" s="148"/>
      <c r="AG21" s="148"/>
      <c r="AI21" s="148"/>
    </row>
    <row r="22" spans="4:35" outlineLevel="1" x14ac:dyDescent="0.25">
      <c r="D22" s="139" t="str">
        <f>'Line Items'!D2782</f>
        <v>[Indices and Rates - Inflation &amp; Discounting Line 6]</v>
      </c>
      <c r="E22" s="140" t="str">
        <f t="shared" si="0"/>
        <v>%</v>
      </c>
      <c r="F22" s="141"/>
      <c r="G22" s="147"/>
      <c r="H22" s="142"/>
      <c r="I22" s="142"/>
      <c r="J22" s="142"/>
      <c r="K22" s="142"/>
      <c r="L22" s="1262"/>
      <c r="M22" s="1262"/>
      <c r="N22" s="1262"/>
      <c r="O22" s="1262"/>
      <c r="P22" s="1262"/>
      <c r="Q22" s="1262"/>
      <c r="R22" s="1262"/>
      <c r="S22" s="1262"/>
      <c r="T22" s="1262"/>
      <c r="U22" s="1262"/>
      <c r="V22" s="1262"/>
      <c r="W22" s="1262"/>
      <c r="X22" s="1262"/>
      <c r="Y22" s="1262"/>
      <c r="Z22" s="1262"/>
      <c r="AA22" s="1262"/>
      <c r="AB22" s="1262"/>
      <c r="AC22" s="1263"/>
      <c r="AE22" s="1270"/>
      <c r="AG22" s="1271"/>
      <c r="AI22" s="1271"/>
    </row>
    <row r="23" spans="4:35" outlineLevel="1" x14ac:dyDescent="0.25">
      <c r="D23" s="139" t="str">
        <f>'Line Items'!D2783</f>
        <v>[Indices and Rates - Inflation &amp; Discounting Line 7]</v>
      </c>
      <c r="E23" s="140" t="str">
        <f t="shared" si="0"/>
        <v>%</v>
      </c>
      <c r="F23" s="141"/>
      <c r="G23" s="147"/>
      <c r="H23" s="142"/>
      <c r="I23" s="142"/>
      <c r="J23" s="142"/>
      <c r="K23" s="142"/>
      <c r="L23" s="1262"/>
      <c r="M23" s="1262"/>
      <c r="N23" s="1262"/>
      <c r="O23" s="1262"/>
      <c r="P23" s="1262"/>
      <c r="Q23" s="1262"/>
      <c r="R23" s="1262"/>
      <c r="S23" s="1262"/>
      <c r="T23" s="1262"/>
      <c r="U23" s="1262"/>
      <c r="V23" s="1262"/>
      <c r="W23" s="1262"/>
      <c r="X23" s="1262"/>
      <c r="Y23" s="1262"/>
      <c r="Z23" s="1262"/>
      <c r="AA23" s="1262"/>
      <c r="AB23" s="1262"/>
      <c r="AC23" s="1263"/>
      <c r="AE23" s="1271"/>
      <c r="AG23" s="1271"/>
      <c r="AI23" s="1271"/>
    </row>
    <row r="24" spans="4:35" outlineLevel="1" x14ac:dyDescent="0.25">
      <c r="D24" s="139" t="str">
        <f>'Line Items'!D2784</f>
        <v>[Indices and Rates - Inflation &amp; Discounting Line 8]</v>
      </c>
      <c r="E24" s="140" t="str">
        <f t="shared" si="0"/>
        <v>%</v>
      </c>
      <c r="F24" s="141"/>
      <c r="G24" s="147"/>
      <c r="H24" s="142"/>
      <c r="I24" s="142"/>
      <c r="J24" s="142"/>
      <c r="K24" s="142"/>
      <c r="L24" s="142"/>
      <c r="M24" s="142"/>
      <c r="N24" s="142"/>
      <c r="O24" s="142"/>
      <c r="P24" s="142"/>
      <c r="Q24" s="142"/>
      <c r="R24" s="142"/>
      <c r="S24" s="142"/>
      <c r="T24" s="142"/>
      <c r="U24" s="142"/>
      <c r="V24" s="142"/>
      <c r="W24" s="142"/>
      <c r="X24" s="142"/>
      <c r="Y24" s="142"/>
      <c r="Z24" s="142"/>
      <c r="AA24" s="142"/>
      <c r="AB24" s="142"/>
      <c r="AC24" s="149"/>
      <c r="AE24" s="148"/>
      <c r="AG24" s="148"/>
      <c r="AI24" s="148"/>
    </row>
    <row r="25" spans="4:35" outlineLevel="1" x14ac:dyDescent="0.25">
      <c r="D25" s="139" t="str">
        <f>'Line Items'!D2785</f>
        <v>[Indices and Rates - Inflation &amp; Discounting Line 9]</v>
      </c>
      <c r="E25" s="140" t="str">
        <f t="shared" si="0"/>
        <v>%</v>
      </c>
      <c r="F25" s="141"/>
      <c r="G25" s="147"/>
      <c r="H25" s="142"/>
      <c r="I25" s="142"/>
      <c r="J25" s="142"/>
      <c r="K25" s="142"/>
      <c r="L25" s="142"/>
      <c r="M25" s="142"/>
      <c r="N25" s="142"/>
      <c r="O25" s="142"/>
      <c r="P25" s="142"/>
      <c r="Q25" s="142"/>
      <c r="R25" s="142"/>
      <c r="S25" s="142"/>
      <c r="T25" s="142"/>
      <c r="U25" s="142"/>
      <c r="V25" s="142"/>
      <c r="W25" s="142"/>
      <c r="X25" s="142"/>
      <c r="Y25" s="142"/>
      <c r="Z25" s="142"/>
      <c r="AA25" s="142"/>
      <c r="AB25" s="142"/>
      <c r="AC25" s="149"/>
      <c r="AE25" s="148"/>
      <c r="AG25" s="148"/>
      <c r="AI25" s="148"/>
    </row>
    <row r="26" spans="4:35" outlineLevel="1" x14ac:dyDescent="0.25">
      <c r="D26" s="139" t="str">
        <f>'Line Items'!D2786</f>
        <v>[Indices and Rates - Inflation &amp; Discounting Line 10]</v>
      </c>
      <c r="E26" s="140" t="str">
        <f t="shared" si="0"/>
        <v>%</v>
      </c>
      <c r="F26" s="141"/>
      <c r="G26" s="147"/>
      <c r="H26" s="142"/>
      <c r="I26" s="142"/>
      <c r="J26" s="142"/>
      <c r="K26" s="142"/>
      <c r="L26" s="142"/>
      <c r="M26" s="142"/>
      <c r="N26" s="142"/>
      <c r="O26" s="142"/>
      <c r="P26" s="142"/>
      <c r="Q26" s="142"/>
      <c r="R26" s="142"/>
      <c r="S26" s="142"/>
      <c r="T26" s="142"/>
      <c r="U26" s="142"/>
      <c r="V26" s="142"/>
      <c r="W26" s="142"/>
      <c r="X26" s="142"/>
      <c r="Y26" s="142"/>
      <c r="Z26" s="142"/>
      <c r="AA26" s="142"/>
      <c r="AB26" s="142"/>
      <c r="AC26" s="149"/>
      <c r="AE26" s="148"/>
      <c r="AG26" s="148"/>
      <c r="AI26" s="148"/>
    </row>
    <row r="27" spans="4:35" outlineLevel="1" x14ac:dyDescent="0.25">
      <c r="D27" s="139" t="str">
        <f>'Line Items'!D2787</f>
        <v>[Indices and Rates - Inflation &amp; Discounting Line 11]</v>
      </c>
      <c r="E27" s="140" t="str">
        <f t="shared" si="0"/>
        <v>%</v>
      </c>
      <c r="F27" s="141"/>
      <c r="G27" s="147"/>
      <c r="H27" s="142"/>
      <c r="I27" s="142"/>
      <c r="J27" s="142"/>
      <c r="K27" s="142"/>
      <c r="L27" s="142"/>
      <c r="M27" s="142"/>
      <c r="N27" s="142"/>
      <c r="O27" s="142"/>
      <c r="P27" s="142"/>
      <c r="Q27" s="142"/>
      <c r="R27" s="142"/>
      <c r="S27" s="142"/>
      <c r="T27" s="142"/>
      <c r="U27" s="142"/>
      <c r="V27" s="142"/>
      <c r="W27" s="142"/>
      <c r="X27" s="142"/>
      <c r="Y27" s="142"/>
      <c r="Z27" s="142"/>
      <c r="AA27" s="142"/>
      <c r="AB27" s="142"/>
      <c r="AC27" s="149"/>
      <c r="AE27" s="148"/>
      <c r="AG27" s="148"/>
      <c r="AI27" s="148"/>
    </row>
    <row r="28" spans="4:35" outlineLevel="1" x14ac:dyDescent="0.25">
      <c r="D28" s="139" t="str">
        <f>'Line Items'!D2788</f>
        <v>[Indices and Rates - Inflation &amp; Discounting Line 12]</v>
      </c>
      <c r="E28" s="140" t="str">
        <f t="shared" si="0"/>
        <v>%</v>
      </c>
      <c r="F28" s="141"/>
      <c r="G28" s="147"/>
      <c r="H28" s="142"/>
      <c r="I28" s="142"/>
      <c r="J28" s="142"/>
      <c r="K28" s="142"/>
      <c r="L28" s="142"/>
      <c r="M28" s="142"/>
      <c r="N28" s="142"/>
      <c r="O28" s="142"/>
      <c r="P28" s="142"/>
      <c r="Q28" s="142"/>
      <c r="R28" s="142"/>
      <c r="S28" s="142"/>
      <c r="T28" s="142"/>
      <c r="U28" s="142"/>
      <c r="V28" s="142"/>
      <c r="W28" s="142"/>
      <c r="X28" s="142"/>
      <c r="Y28" s="142"/>
      <c r="Z28" s="142"/>
      <c r="AA28" s="142"/>
      <c r="AB28" s="142"/>
      <c r="AC28" s="149"/>
      <c r="AE28" s="148"/>
      <c r="AG28" s="148"/>
      <c r="AI28" s="148"/>
    </row>
    <row r="29" spans="4:35" outlineLevel="1" x14ac:dyDescent="0.25">
      <c r="D29" s="139" t="str">
        <f>'Line Items'!D2789</f>
        <v>[Indices and Rates - Inflation &amp; Discounting Line 13]</v>
      </c>
      <c r="E29" s="140" t="str">
        <f t="shared" si="0"/>
        <v>%</v>
      </c>
      <c r="F29" s="141"/>
      <c r="G29" s="147"/>
      <c r="H29" s="142"/>
      <c r="I29" s="142"/>
      <c r="J29" s="142"/>
      <c r="K29" s="142"/>
      <c r="L29" s="142"/>
      <c r="M29" s="142"/>
      <c r="N29" s="142"/>
      <c r="O29" s="142"/>
      <c r="P29" s="142"/>
      <c r="Q29" s="142"/>
      <c r="R29" s="142"/>
      <c r="S29" s="142"/>
      <c r="T29" s="142"/>
      <c r="U29" s="142"/>
      <c r="V29" s="142"/>
      <c r="W29" s="142"/>
      <c r="X29" s="142"/>
      <c r="Y29" s="142"/>
      <c r="Z29" s="142"/>
      <c r="AA29" s="142"/>
      <c r="AB29" s="142"/>
      <c r="AC29" s="149"/>
      <c r="AE29" s="148"/>
      <c r="AG29" s="148"/>
      <c r="AI29" s="148"/>
    </row>
    <row r="30" spans="4:35" outlineLevel="1" x14ac:dyDescent="0.25">
      <c r="D30" s="139" t="str">
        <f>'Line Items'!D2790</f>
        <v>[Indices and Rates - Inflation &amp; Discounting Line 14]</v>
      </c>
      <c r="E30" s="140" t="str">
        <f t="shared" si="0"/>
        <v>%</v>
      </c>
      <c r="F30" s="141"/>
      <c r="G30" s="147"/>
      <c r="H30" s="142"/>
      <c r="I30" s="142"/>
      <c r="J30" s="142"/>
      <c r="K30" s="142"/>
      <c r="L30" s="142"/>
      <c r="M30" s="142"/>
      <c r="N30" s="142"/>
      <c r="O30" s="142"/>
      <c r="P30" s="142"/>
      <c r="Q30" s="142"/>
      <c r="R30" s="142"/>
      <c r="S30" s="142"/>
      <c r="T30" s="142"/>
      <c r="U30" s="142"/>
      <c r="V30" s="142"/>
      <c r="W30" s="142"/>
      <c r="X30" s="142"/>
      <c r="Y30" s="142"/>
      <c r="Z30" s="142"/>
      <c r="AA30" s="142"/>
      <c r="AB30" s="142"/>
      <c r="AC30" s="149"/>
      <c r="AE30" s="148"/>
      <c r="AG30" s="148"/>
      <c r="AI30" s="148"/>
    </row>
    <row r="31" spans="4:35" outlineLevel="1" x14ac:dyDescent="0.25">
      <c r="D31" s="139" t="str">
        <f>'Line Items'!D2791</f>
        <v>[Indices and Rates - Inflation &amp; Discounting Line 15]</v>
      </c>
      <c r="E31" s="140" t="str">
        <f t="shared" si="0"/>
        <v>%</v>
      </c>
      <c r="F31" s="141"/>
      <c r="G31" s="147"/>
      <c r="H31" s="142"/>
      <c r="I31" s="142"/>
      <c r="J31" s="142"/>
      <c r="K31" s="142"/>
      <c r="L31" s="142"/>
      <c r="M31" s="142"/>
      <c r="N31" s="142"/>
      <c r="O31" s="142"/>
      <c r="P31" s="142"/>
      <c r="Q31" s="142"/>
      <c r="R31" s="142"/>
      <c r="S31" s="142"/>
      <c r="T31" s="142"/>
      <c r="U31" s="142"/>
      <c r="V31" s="142"/>
      <c r="W31" s="142"/>
      <c r="X31" s="142"/>
      <c r="Y31" s="142"/>
      <c r="Z31" s="142"/>
      <c r="AA31" s="142"/>
      <c r="AB31" s="142"/>
      <c r="AC31" s="149"/>
      <c r="AE31" s="148"/>
      <c r="AG31" s="148"/>
      <c r="AI31" s="148"/>
    </row>
    <row r="32" spans="4:35" outlineLevel="1" x14ac:dyDescent="0.25">
      <c r="D32" s="139" t="str">
        <f>'Line Items'!D2792</f>
        <v>[Indices and Rates - Inflation &amp; Discounting Line 16]</v>
      </c>
      <c r="E32" s="140" t="str">
        <f t="shared" si="0"/>
        <v>%</v>
      </c>
      <c r="F32" s="141"/>
      <c r="G32" s="147"/>
      <c r="H32" s="142"/>
      <c r="I32" s="142"/>
      <c r="J32" s="142"/>
      <c r="K32" s="142"/>
      <c r="L32" s="142"/>
      <c r="M32" s="142"/>
      <c r="N32" s="142"/>
      <c r="O32" s="142"/>
      <c r="P32" s="142"/>
      <c r="Q32" s="142"/>
      <c r="R32" s="142"/>
      <c r="S32" s="142"/>
      <c r="T32" s="142"/>
      <c r="U32" s="142"/>
      <c r="V32" s="142"/>
      <c r="W32" s="142"/>
      <c r="X32" s="142"/>
      <c r="Y32" s="142"/>
      <c r="Z32" s="142"/>
      <c r="AA32" s="142"/>
      <c r="AB32" s="142"/>
      <c r="AC32" s="149"/>
      <c r="AE32" s="148"/>
      <c r="AG32" s="148"/>
      <c r="AI32" s="148"/>
    </row>
    <row r="33" spans="4:35" outlineLevel="1" x14ac:dyDescent="0.25">
      <c r="D33" s="139" t="str">
        <f>'Line Items'!D2793</f>
        <v>[Indices and Rates - Inflation &amp; Discounting Line 17]</v>
      </c>
      <c r="E33" s="140" t="str">
        <f t="shared" si="0"/>
        <v>%</v>
      </c>
      <c r="F33" s="141"/>
      <c r="G33" s="147"/>
      <c r="H33" s="142"/>
      <c r="I33" s="142"/>
      <c r="J33" s="142"/>
      <c r="K33" s="142"/>
      <c r="L33" s="142"/>
      <c r="M33" s="142"/>
      <c r="N33" s="142"/>
      <c r="O33" s="142"/>
      <c r="P33" s="142"/>
      <c r="Q33" s="142"/>
      <c r="R33" s="142"/>
      <c r="S33" s="142"/>
      <c r="T33" s="142"/>
      <c r="U33" s="142"/>
      <c r="V33" s="142"/>
      <c r="W33" s="142"/>
      <c r="X33" s="142"/>
      <c r="Y33" s="142"/>
      <c r="Z33" s="142"/>
      <c r="AA33" s="142"/>
      <c r="AB33" s="142"/>
      <c r="AC33" s="149"/>
      <c r="AE33" s="148"/>
      <c r="AG33" s="148"/>
      <c r="AI33" s="148"/>
    </row>
    <row r="34" spans="4:35" outlineLevel="1" x14ac:dyDescent="0.25">
      <c r="D34" s="139" t="str">
        <f>'Line Items'!D2794</f>
        <v>[Indices and Rates - Inflation &amp; Discounting Line 18]</v>
      </c>
      <c r="E34" s="140" t="str">
        <f t="shared" si="0"/>
        <v>%</v>
      </c>
      <c r="F34" s="141"/>
      <c r="G34" s="147"/>
      <c r="H34" s="142"/>
      <c r="I34" s="142"/>
      <c r="J34" s="142"/>
      <c r="K34" s="142"/>
      <c r="L34" s="142"/>
      <c r="M34" s="142"/>
      <c r="N34" s="142"/>
      <c r="O34" s="142"/>
      <c r="P34" s="142"/>
      <c r="Q34" s="142"/>
      <c r="R34" s="142"/>
      <c r="S34" s="142"/>
      <c r="T34" s="142"/>
      <c r="U34" s="142"/>
      <c r="V34" s="142"/>
      <c r="W34" s="142"/>
      <c r="X34" s="142"/>
      <c r="Y34" s="142"/>
      <c r="Z34" s="142"/>
      <c r="AA34" s="142"/>
      <c r="AB34" s="142"/>
      <c r="AC34" s="149"/>
      <c r="AE34" s="148"/>
      <c r="AG34" s="148"/>
      <c r="AI34" s="148"/>
    </row>
    <row r="35" spans="4:35" outlineLevel="1" x14ac:dyDescent="0.25">
      <c r="D35" s="139" t="str">
        <f>'Line Items'!D2795</f>
        <v>[Indices and Rates - Inflation &amp; Discounting Line 19]</v>
      </c>
      <c r="E35" s="140" t="str">
        <f t="shared" si="0"/>
        <v>%</v>
      </c>
      <c r="F35" s="141"/>
      <c r="G35" s="147"/>
      <c r="H35" s="142"/>
      <c r="I35" s="142"/>
      <c r="J35" s="142"/>
      <c r="K35" s="142"/>
      <c r="L35" s="142"/>
      <c r="M35" s="142"/>
      <c r="N35" s="142"/>
      <c r="O35" s="142"/>
      <c r="P35" s="142"/>
      <c r="Q35" s="142"/>
      <c r="R35" s="142"/>
      <c r="S35" s="142"/>
      <c r="T35" s="142"/>
      <c r="U35" s="142"/>
      <c r="V35" s="142"/>
      <c r="W35" s="142"/>
      <c r="X35" s="142"/>
      <c r="Y35" s="142"/>
      <c r="Z35" s="142"/>
      <c r="AA35" s="142"/>
      <c r="AB35" s="142"/>
      <c r="AC35" s="149"/>
      <c r="AE35" s="148"/>
      <c r="AG35" s="148"/>
      <c r="AI35" s="148"/>
    </row>
    <row r="36" spans="4:35" outlineLevel="1" x14ac:dyDescent="0.25">
      <c r="D36" s="139" t="str">
        <f>'Line Items'!D2796</f>
        <v>[Indices and Rates - Inflation &amp; Discounting Line 20]</v>
      </c>
      <c r="E36" s="140" t="str">
        <f t="shared" si="0"/>
        <v>%</v>
      </c>
      <c r="F36" s="141"/>
      <c r="G36" s="147"/>
      <c r="H36" s="142"/>
      <c r="I36" s="142"/>
      <c r="J36" s="142"/>
      <c r="K36" s="142"/>
      <c r="L36" s="142"/>
      <c r="M36" s="142"/>
      <c r="N36" s="142"/>
      <c r="O36" s="142"/>
      <c r="P36" s="142"/>
      <c r="Q36" s="142"/>
      <c r="R36" s="142"/>
      <c r="S36" s="142"/>
      <c r="T36" s="142"/>
      <c r="U36" s="142"/>
      <c r="V36" s="142"/>
      <c r="W36" s="142"/>
      <c r="X36" s="142"/>
      <c r="Y36" s="142"/>
      <c r="Z36" s="142"/>
      <c r="AA36" s="142"/>
      <c r="AB36" s="142"/>
      <c r="AC36" s="149"/>
      <c r="AE36" s="148"/>
      <c r="AG36" s="148"/>
      <c r="AI36" s="148"/>
    </row>
    <row r="37" spans="4:35" outlineLevel="1" x14ac:dyDescent="0.25">
      <c r="D37" s="139" t="str">
        <f>'Line Items'!D2797</f>
        <v>[Indices and Rates - Inflation &amp; Discounting Line 21]</v>
      </c>
      <c r="E37" s="140" t="str">
        <f t="shared" si="0"/>
        <v>%</v>
      </c>
      <c r="F37" s="141"/>
      <c r="G37" s="147"/>
      <c r="H37" s="142"/>
      <c r="I37" s="142"/>
      <c r="J37" s="142"/>
      <c r="K37" s="142"/>
      <c r="L37" s="142"/>
      <c r="M37" s="142"/>
      <c r="N37" s="142"/>
      <c r="O37" s="142"/>
      <c r="P37" s="142"/>
      <c r="Q37" s="142"/>
      <c r="R37" s="142"/>
      <c r="S37" s="142"/>
      <c r="T37" s="142"/>
      <c r="U37" s="142"/>
      <c r="V37" s="142"/>
      <c r="W37" s="142"/>
      <c r="X37" s="142"/>
      <c r="Y37" s="142"/>
      <c r="Z37" s="142"/>
      <c r="AA37" s="142"/>
      <c r="AB37" s="142"/>
      <c r="AC37" s="149"/>
      <c r="AE37" s="148"/>
      <c r="AG37" s="148"/>
      <c r="AI37" s="148"/>
    </row>
    <row r="38" spans="4:35" outlineLevel="1" x14ac:dyDescent="0.25">
      <c r="D38" s="139" t="str">
        <f>'Line Items'!D2798</f>
        <v>[Indices and Rates - Inflation &amp; Discounting Line 22]</v>
      </c>
      <c r="E38" s="140" t="str">
        <f t="shared" si="0"/>
        <v>%</v>
      </c>
      <c r="F38" s="141"/>
      <c r="G38" s="147"/>
      <c r="H38" s="142"/>
      <c r="I38" s="142"/>
      <c r="J38" s="142"/>
      <c r="K38" s="142"/>
      <c r="L38" s="142"/>
      <c r="M38" s="142"/>
      <c r="N38" s="142"/>
      <c r="O38" s="142"/>
      <c r="P38" s="142"/>
      <c r="Q38" s="142"/>
      <c r="R38" s="142"/>
      <c r="S38" s="142"/>
      <c r="T38" s="142"/>
      <c r="U38" s="142"/>
      <c r="V38" s="142"/>
      <c r="W38" s="142"/>
      <c r="X38" s="142"/>
      <c r="Y38" s="142"/>
      <c r="Z38" s="142"/>
      <c r="AA38" s="142"/>
      <c r="AB38" s="142"/>
      <c r="AC38" s="149"/>
      <c r="AE38" s="148"/>
      <c r="AG38" s="148"/>
      <c r="AI38" s="148"/>
    </row>
    <row r="39" spans="4:35" outlineLevel="1" x14ac:dyDescent="0.25">
      <c r="D39" s="139" t="str">
        <f>'Line Items'!D2799</f>
        <v>[Indices and Rates - Inflation &amp; Discounting Line 23]</v>
      </c>
      <c r="E39" s="140" t="str">
        <f t="shared" si="0"/>
        <v>%</v>
      </c>
      <c r="F39" s="141"/>
      <c r="G39" s="147"/>
      <c r="H39" s="142"/>
      <c r="I39" s="142"/>
      <c r="J39" s="142"/>
      <c r="K39" s="142"/>
      <c r="L39" s="142"/>
      <c r="M39" s="142"/>
      <c r="N39" s="142"/>
      <c r="O39" s="142"/>
      <c r="P39" s="142"/>
      <c r="Q39" s="142"/>
      <c r="R39" s="142"/>
      <c r="S39" s="142"/>
      <c r="T39" s="142"/>
      <c r="U39" s="142"/>
      <c r="V39" s="142"/>
      <c r="W39" s="142"/>
      <c r="X39" s="142"/>
      <c r="Y39" s="142"/>
      <c r="Z39" s="142"/>
      <c r="AA39" s="142"/>
      <c r="AB39" s="142"/>
      <c r="AC39" s="149"/>
      <c r="AE39" s="148"/>
      <c r="AG39" s="148"/>
      <c r="AI39" s="148"/>
    </row>
    <row r="40" spans="4:35" outlineLevel="1" x14ac:dyDescent="0.25">
      <c r="D40" s="139" t="str">
        <f>'Line Items'!D2800</f>
        <v>[Indices and Rates - Inflation &amp; Discounting Line 24]</v>
      </c>
      <c r="E40" s="140" t="str">
        <f t="shared" si="0"/>
        <v>%</v>
      </c>
      <c r="F40" s="141"/>
      <c r="G40" s="147"/>
      <c r="H40" s="142"/>
      <c r="I40" s="142"/>
      <c r="J40" s="142"/>
      <c r="K40" s="142"/>
      <c r="L40" s="142"/>
      <c r="M40" s="142"/>
      <c r="N40" s="142"/>
      <c r="O40" s="142"/>
      <c r="P40" s="142"/>
      <c r="Q40" s="142"/>
      <c r="R40" s="142"/>
      <c r="S40" s="142"/>
      <c r="T40" s="142"/>
      <c r="U40" s="142"/>
      <c r="V40" s="142"/>
      <c r="W40" s="142"/>
      <c r="X40" s="142"/>
      <c r="Y40" s="142"/>
      <c r="Z40" s="142"/>
      <c r="AA40" s="142"/>
      <c r="AB40" s="142"/>
      <c r="AC40" s="149"/>
      <c r="AE40" s="148"/>
      <c r="AG40" s="148"/>
      <c r="AI40" s="148"/>
    </row>
    <row r="41" spans="4:35" outlineLevel="1" x14ac:dyDescent="0.25">
      <c r="D41" s="139" t="str">
        <f>'Line Items'!D2801</f>
        <v>[Indices and Rates - Inflation &amp; Discounting Line 25]</v>
      </c>
      <c r="E41" s="140" t="str">
        <f t="shared" si="0"/>
        <v>%</v>
      </c>
      <c r="F41" s="141"/>
      <c r="G41" s="147"/>
      <c r="H41" s="142"/>
      <c r="I41" s="142"/>
      <c r="J41" s="142"/>
      <c r="K41" s="142"/>
      <c r="L41" s="142"/>
      <c r="M41" s="142"/>
      <c r="N41" s="142"/>
      <c r="O41" s="142"/>
      <c r="P41" s="142"/>
      <c r="Q41" s="142"/>
      <c r="R41" s="142"/>
      <c r="S41" s="142"/>
      <c r="T41" s="142"/>
      <c r="U41" s="142"/>
      <c r="V41" s="142"/>
      <c r="W41" s="142"/>
      <c r="X41" s="142"/>
      <c r="Y41" s="142"/>
      <c r="Z41" s="142"/>
      <c r="AA41" s="142"/>
      <c r="AB41" s="142"/>
      <c r="AC41" s="149"/>
      <c r="AE41" s="148"/>
      <c r="AG41" s="148"/>
      <c r="AI41" s="148"/>
    </row>
    <row r="42" spans="4:35" outlineLevel="1" x14ac:dyDescent="0.25">
      <c r="D42" s="139" t="str">
        <f>'Line Items'!D2802</f>
        <v>[Indices and Rates - Inflation &amp; Discounting Line 26]</v>
      </c>
      <c r="E42" s="140" t="str">
        <f t="shared" si="0"/>
        <v>%</v>
      </c>
      <c r="F42" s="141"/>
      <c r="G42" s="147"/>
      <c r="H42" s="142"/>
      <c r="I42" s="142"/>
      <c r="J42" s="142"/>
      <c r="K42" s="142"/>
      <c r="L42" s="142"/>
      <c r="M42" s="142"/>
      <c r="N42" s="142"/>
      <c r="O42" s="142"/>
      <c r="P42" s="142"/>
      <c r="Q42" s="142"/>
      <c r="R42" s="142"/>
      <c r="S42" s="142"/>
      <c r="T42" s="142"/>
      <c r="U42" s="142"/>
      <c r="V42" s="142"/>
      <c r="W42" s="142"/>
      <c r="X42" s="142"/>
      <c r="Y42" s="142"/>
      <c r="Z42" s="142"/>
      <c r="AA42" s="142"/>
      <c r="AB42" s="142"/>
      <c r="AC42" s="149"/>
      <c r="AE42" s="148"/>
      <c r="AG42" s="148"/>
      <c r="AI42" s="148"/>
    </row>
    <row r="43" spans="4:35" outlineLevel="1" x14ac:dyDescent="0.25">
      <c r="D43" s="139" t="str">
        <f>'Line Items'!D2803</f>
        <v>[Indices and Rates - Inflation &amp; Discounting Line 27]</v>
      </c>
      <c r="E43" s="140" t="str">
        <f t="shared" si="0"/>
        <v>%</v>
      </c>
      <c r="F43" s="141"/>
      <c r="G43" s="147"/>
      <c r="H43" s="142"/>
      <c r="I43" s="142"/>
      <c r="J43" s="142"/>
      <c r="K43" s="142"/>
      <c r="L43" s="142"/>
      <c r="M43" s="142"/>
      <c r="N43" s="142"/>
      <c r="O43" s="142"/>
      <c r="P43" s="142"/>
      <c r="Q43" s="142"/>
      <c r="R43" s="142"/>
      <c r="S43" s="142"/>
      <c r="T43" s="142"/>
      <c r="U43" s="142"/>
      <c r="V43" s="142"/>
      <c r="W43" s="142"/>
      <c r="X43" s="142"/>
      <c r="Y43" s="142"/>
      <c r="Z43" s="142"/>
      <c r="AA43" s="142"/>
      <c r="AB43" s="142"/>
      <c r="AC43" s="149"/>
      <c r="AE43" s="148"/>
      <c r="AG43" s="148"/>
      <c r="AI43" s="148"/>
    </row>
    <row r="44" spans="4:35" outlineLevel="1" x14ac:dyDescent="0.25">
      <c r="D44" s="139" t="str">
        <f>'Line Items'!D2804</f>
        <v>[Indices and Rates - Inflation &amp; Discounting Line 28]</v>
      </c>
      <c r="E44" s="140" t="str">
        <f t="shared" si="0"/>
        <v>%</v>
      </c>
      <c r="F44" s="141"/>
      <c r="G44" s="147"/>
      <c r="H44" s="142"/>
      <c r="I44" s="142"/>
      <c r="J44" s="142"/>
      <c r="K44" s="142"/>
      <c r="L44" s="142"/>
      <c r="M44" s="142"/>
      <c r="N44" s="142"/>
      <c r="O44" s="142"/>
      <c r="P44" s="142"/>
      <c r="Q44" s="142"/>
      <c r="R44" s="142"/>
      <c r="S44" s="142"/>
      <c r="T44" s="142"/>
      <c r="U44" s="142"/>
      <c r="V44" s="142"/>
      <c r="W44" s="142"/>
      <c r="X44" s="142"/>
      <c r="Y44" s="142"/>
      <c r="Z44" s="142"/>
      <c r="AA44" s="142"/>
      <c r="AB44" s="142"/>
      <c r="AC44" s="149"/>
      <c r="AE44" s="148"/>
      <c r="AG44" s="148"/>
      <c r="AI44" s="148"/>
    </row>
    <row r="45" spans="4:35" outlineLevel="1" x14ac:dyDescent="0.25">
      <c r="D45" s="139" t="str">
        <f>'Line Items'!D2805</f>
        <v>[Indices and Rates - Inflation &amp; Discounting Line 29]</v>
      </c>
      <c r="E45" s="140" t="str">
        <f t="shared" si="0"/>
        <v>%</v>
      </c>
      <c r="F45" s="141"/>
      <c r="G45" s="147"/>
      <c r="H45" s="142"/>
      <c r="I45" s="142"/>
      <c r="J45" s="142"/>
      <c r="K45" s="142"/>
      <c r="L45" s="142"/>
      <c r="M45" s="142"/>
      <c r="N45" s="142"/>
      <c r="O45" s="142"/>
      <c r="P45" s="142"/>
      <c r="Q45" s="142"/>
      <c r="R45" s="142"/>
      <c r="S45" s="142"/>
      <c r="T45" s="142"/>
      <c r="U45" s="142"/>
      <c r="V45" s="142"/>
      <c r="W45" s="142"/>
      <c r="X45" s="142"/>
      <c r="Y45" s="142"/>
      <c r="Z45" s="142"/>
      <c r="AA45" s="142"/>
      <c r="AB45" s="142"/>
      <c r="AC45" s="149"/>
      <c r="AE45" s="148"/>
      <c r="AG45" s="148"/>
      <c r="AI45" s="148"/>
    </row>
    <row r="46" spans="4:35" outlineLevel="1" x14ac:dyDescent="0.25">
      <c r="D46" s="139" t="str">
        <f>'Line Items'!D2806</f>
        <v>[Indices and Rates - Inflation &amp; Discounting Line 30]</v>
      </c>
      <c r="E46" s="140" t="str">
        <f t="shared" si="0"/>
        <v>%</v>
      </c>
      <c r="F46" s="141"/>
      <c r="G46" s="147"/>
      <c r="H46" s="142"/>
      <c r="I46" s="142"/>
      <c r="J46" s="142"/>
      <c r="K46" s="142"/>
      <c r="L46" s="142"/>
      <c r="M46" s="142"/>
      <c r="N46" s="142"/>
      <c r="O46" s="142"/>
      <c r="P46" s="142"/>
      <c r="Q46" s="142"/>
      <c r="R46" s="142"/>
      <c r="S46" s="142"/>
      <c r="T46" s="142"/>
      <c r="U46" s="142"/>
      <c r="V46" s="142"/>
      <c r="W46" s="142"/>
      <c r="X46" s="142"/>
      <c r="Y46" s="142"/>
      <c r="Z46" s="142"/>
      <c r="AA46" s="142"/>
      <c r="AB46" s="142"/>
      <c r="AC46" s="149"/>
      <c r="AE46" s="148"/>
      <c r="AG46" s="148"/>
      <c r="AI46" s="148"/>
    </row>
    <row r="47" spans="4:35" outlineLevel="1" x14ac:dyDescent="0.25">
      <c r="D47" s="139" t="str">
        <f>'Line Items'!D2807</f>
        <v>[Indices and Rates - Inflation &amp; Discounting Line 31]</v>
      </c>
      <c r="E47" s="140" t="str">
        <f t="shared" si="0"/>
        <v>%</v>
      </c>
      <c r="F47" s="141"/>
      <c r="G47" s="147"/>
      <c r="H47" s="142"/>
      <c r="I47" s="142"/>
      <c r="J47" s="142"/>
      <c r="K47" s="142"/>
      <c r="L47" s="142"/>
      <c r="M47" s="142"/>
      <c r="N47" s="142"/>
      <c r="O47" s="142"/>
      <c r="P47" s="142"/>
      <c r="Q47" s="142"/>
      <c r="R47" s="142"/>
      <c r="S47" s="142"/>
      <c r="T47" s="142"/>
      <c r="U47" s="142"/>
      <c r="V47" s="142"/>
      <c r="W47" s="142"/>
      <c r="X47" s="142"/>
      <c r="Y47" s="142"/>
      <c r="Z47" s="142"/>
      <c r="AA47" s="142"/>
      <c r="AB47" s="142"/>
      <c r="AC47" s="149"/>
      <c r="AE47" s="148"/>
      <c r="AG47" s="148"/>
      <c r="AI47" s="148"/>
    </row>
    <row r="48" spans="4:35" outlineLevel="1" x14ac:dyDescent="0.25">
      <c r="D48" s="139" t="str">
        <f>'Line Items'!D2808</f>
        <v>[Indices and Rates - Inflation &amp; Discounting Line 32]</v>
      </c>
      <c r="E48" s="140" t="str">
        <f t="shared" si="0"/>
        <v>%</v>
      </c>
      <c r="F48" s="141"/>
      <c r="G48" s="147"/>
      <c r="H48" s="142"/>
      <c r="I48" s="142"/>
      <c r="J48" s="142"/>
      <c r="K48" s="142"/>
      <c r="L48" s="142"/>
      <c r="M48" s="142"/>
      <c r="N48" s="142"/>
      <c r="O48" s="142"/>
      <c r="P48" s="142"/>
      <c r="Q48" s="142"/>
      <c r="R48" s="142"/>
      <c r="S48" s="142"/>
      <c r="T48" s="142"/>
      <c r="U48" s="142"/>
      <c r="V48" s="142"/>
      <c r="W48" s="142"/>
      <c r="X48" s="142"/>
      <c r="Y48" s="142"/>
      <c r="Z48" s="142"/>
      <c r="AA48" s="142"/>
      <c r="AB48" s="142"/>
      <c r="AC48" s="149"/>
      <c r="AE48" s="148"/>
      <c r="AG48" s="148"/>
      <c r="AI48" s="148"/>
    </row>
    <row r="49" spans="2:35" outlineLevel="1" x14ac:dyDescent="0.25">
      <c r="D49" s="111" t="str">
        <f>'Line Items'!D2809</f>
        <v>[Indices and Rates - Inflation &amp; Discounting Line 33]</v>
      </c>
      <c r="E49" s="150" t="str">
        <f t="shared" si="0"/>
        <v>%</v>
      </c>
      <c r="F49" s="1272"/>
      <c r="G49" s="1264"/>
      <c r="H49" s="1265"/>
      <c r="I49" s="1265"/>
      <c r="J49" s="1265"/>
      <c r="K49" s="1265"/>
      <c r="L49" s="1265"/>
      <c r="M49" s="1265"/>
      <c r="N49" s="1265"/>
      <c r="O49" s="1265"/>
      <c r="P49" s="1265"/>
      <c r="Q49" s="1265"/>
      <c r="R49" s="1265"/>
      <c r="S49" s="1265"/>
      <c r="T49" s="1265"/>
      <c r="U49" s="1265"/>
      <c r="V49" s="1265"/>
      <c r="W49" s="1265"/>
      <c r="X49" s="1265"/>
      <c r="Y49" s="1265"/>
      <c r="Z49" s="1265"/>
      <c r="AA49" s="1265"/>
      <c r="AB49" s="1265"/>
      <c r="AC49" s="1266"/>
      <c r="AE49" s="155"/>
      <c r="AG49" s="155"/>
      <c r="AI49" s="155"/>
    </row>
    <row r="50" spans="2:35" outlineLevel="1" x14ac:dyDescent="0.25"/>
    <row r="51" spans="2:35" outlineLevel="1" x14ac:dyDescent="0.25">
      <c r="D51" s="77"/>
      <c r="K51" s="156"/>
    </row>
    <row r="52" spans="2:35" outlineLevel="1" x14ac:dyDescent="0.25">
      <c r="H52" s="157" t="s">
        <v>100</v>
      </c>
      <c r="I52" s="158"/>
      <c r="J52" s="157" t="s">
        <v>101</v>
      </c>
      <c r="K52" s="159"/>
      <c r="L52" s="159"/>
      <c r="M52" s="159"/>
      <c r="N52" s="160"/>
      <c r="O52" s="157" t="s">
        <v>102</v>
      </c>
      <c r="P52" s="159"/>
      <c r="Q52" s="161"/>
      <c r="R52" s="161"/>
      <c r="S52" s="162"/>
    </row>
    <row r="53" spans="2:35" outlineLevel="1" x14ac:dyDescent="0.25">
      <c r="H53" s="1190"/>
      <c r="I53" s="1191"/>
      <c r="J53" s="1190" t="s">
        <v>1343</v>
      </c>
      <c r="K53" s="1035"/>
      <c r="L53" s="1035"/>
      <c r="M53" s="1035"/>
      <c r="N53" s="1192"/>
      <c r="O53" s="1190" t="s">
        <v>1343</v>
      </c>
      <c r="P53" s="1035"/>
      <c r="Q53" s="1035"/>
      <c r="R53" s="1035"/>
      <c r="S53" s="1191"/>
    </row>
    <row r="54" spans="2:35" outlineLevel="1" x14ac:dyDescent="0.25">
      <c r="H54" s="1193"/>
      <c r="I54" s="1194"/>
      <c r="J54" s="1193"/>
      <c r="K54" s="1195"/>
      <c r="L54" s="1195"/>
      <c r="M54" s="1195"/>
      <c r="N54" s="1196"/>
      <c r="O54" s="1193"/>
      <c r="P54" s="1195"/>
      <c r="Q54" s="1195"/>
      <c r="R54" s="1195"/>
      <c r="S54" s="1194"/>
    </row>
    <row r="55" spans="2:35" outlineLevel="1" x14ac:dyDescent="0.25">
      <c r="D55" s="77"/>
    </row>
    <row r="57" spans="2:35" ht="14.4" x14ac:dyDescent="0.25">
      <c r="B57" s="164" t="s">
        <v>103</v>
      </c>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5"/>
      <c r="AF57" s="164"/>
      <c r="AG57" s="165"/>
      <c r="AH57" s="164"/>
      <c r="AI57" s="165"/>
    </row>
    <row r="58" spans="2:35" outlineLevel="1" x14ac:dyDescent="0.25"/>
    <row r="59" spans="2:35" outlineLevel="1" x14ac:dyDescent="0.25">
      <c r="D59" s="166" t="str">
        <f>'Line Items'!D2813</f>
        <v>Pensions employer contribution as % of basic pay</v>
      </c>
      <c r="E59" s="167" t="s">
        <v>99</v>
      </c>
      <c r="F59" s="168"/>
      <c r="G59" s="169"/>
      <c r="H59" s="170"/>
      <c r="I59" s="170"/>
      <c r="J59" s="170"/>
      <c r="K59" s="170"/>
      <c r="L59" s="170"/>
      <c r="M59" s="170"/>
      <c r="N59" s="170"/>
      <c r="O59" s="170"/>
      <c r="P59" s="170"/>
      <c r="Q59" s="170"/>
      <c r="R59" s="170"/>
      <c r="S59" s="170"/>
      <c r="T59" s="170"/>
      <c r="U59" s="170"/>
      <c r="V59" s="170"/>
      <c r="W59" s="170"/>
      <c r="X59" s="170"/>
      <c r="Y59" s="170"/>
      <c r="Z59" s="170"/>
      <c r="AA59" s="170"/>
      <c r="AB59" s="170"/>
      <c r="AC59" s="171"/>
      <c r="AE59" s="172"/>
      <c r="AG59" s="172"/>
      <c r="AI59" s="172"/>
    </row>
    <row r="60" spans="2:35" outlineLevel="1" x14ac:dyDescent="0.25">
      <c r="D60" s="139" t="str">
        <f>'Line Items'!D2814</f>
        <v>NI employer contribution - as % of basic pay</v>
      </c>
      <c r="E60" s="140" t="str">
        <f t="shared" ref="E60:E78" si="2">E59</f>
        <v>%</v>
      </c>
      <c r="F60" s="141"/>
      <c r="G60" s="147"/>
      <c r="H60" s="142"/>
      <c r="I60" s="142"/>
      <c r="J60" s="142"/>
      <c r="K60" s="142"/>
      <c r="L60" s="142"/>
      <c r="M60" s="142"/>
      <c r="N60" s="142"/>
      <c r="O60" s="142"/>
      <c r="P60" s="142"/>
      <c r="Q60" s="142"/>
      <c r="R60" s="142"/>
      <c r="S60" s="142"/>
      <c r="T60" s="142"/>
      <c r="U60" s="142"/>
      <c r="V60" s="142"/>
      <c r="W60" s="142"/>
      <c r="X60" s="142"/>
      <c r="Y60" s="142"/>
      <c r="Z60" s="142"/>
      <c r="AA60" s="142"/>
      <c r="AB60" s="142"/>
      <c r="AC60" s="149"/>
      <c r="AE60" s="148"/>
      <c r="AG60" s="148"/>
      <c r="AI60" s="148"/>
    </row>
    <row r="61" spans="2:35" outlineLevel="1" x14ac:dyDescent="0.25">
      <c r="D61" s="139" t="str">
        <f>'Line Items'!D2815</f>
        <v>General Tax disallowance in each year</v>
      </c>
      <c r="E61" s="140" t="str">
        <f t="shared" si="2"/>
        <v>%</v>
      </c>
      <c r="F61" s="173"/>
      <c r="G61" s="147"/>
      <c r="H61" s="142"/>
      <c r="I61" s="142"/>
      <c r="J61" s="142"/>
      <c r="K61" s="142"/>
      <c r="L61" s="142"/>
      <c r="M61" s="142"/>
      <c r="N61" s="142"/>
      <c r="O61" s="142"/>
      <c r="P61" s="142"/>
      <c r="Q61" s="142"/>
      <c r="R61" s="142"/>
      <c r="S61" s="142"/>
      <c r="T61" s="142"/>
      <c r="U61" s="142"/>
      <c r="V61" s="142"/>
      <c r="W61" s="142"/>
      <c r="X61" s="142"/>
      <c r="Y61" s="142"/>
      <c r="Z61" s="142"/>
      <c r="AA61" s="142"/>
      <c r="AB61" s="142"/>
      <c r="AC61" s="149"/>
      <c r="AE61" s="148"/>
      <c r="AG61" s="148"/>
      <c r="AI61" s="148"/>
    </row>
    <row r="62" spans="2:35" outlineLevel="1" x14ac:dyDescent="0.25">
      <c r="D62" s="139" t="str">
        <f>'Line Items'!D2816</f>
        <v>LIBOR</v>
      </c>
      <c r="E62" s="140" t="str">
        <f t="shared" si="2"/>
        <v>%</v>
      </c>
      <c r="F62" s="173"/>
      <c r="G62" s="147"/>
      <c r="H62" s="142"/>
      <c r="I62" s="142"/>
      <c r="J62" s="142"/>
      <c r="K62" s="142"/>
      <c r="L62" s="142"/>
      <c r="M62" s="142"/>
      <c r="N62" s="142"/>
      <c r="O62" s="142"/>
      <c r="P62" s="142"/>
      <c r="Q62" s="142"/>
      <c r="R62" s="142"/>
      <c r="S62" s="142"/>
      <c r="T62" s="142"/>
      <c r="U62" s="142"/>
      <c r="V62" s="142"/>
      <c r="W62" s="142"/>
      <c r="X62" s="142"/>
      <c r="Y62" s="142"/>
      <c r="Z62" s="142"/>
      <c r="AA62" s="142"/>
      <c r="AB62" s="142"/>
      <c r="AC62" s="149"/>
      <c r="AE62" s="148"/>
      <c r="AG62" s="148"/>
      <c r="AI62" s="148"/>
    </row>
    <row r="63" spans="2:35" outlineLevel="1" x14ac:dyDescent="0.25">
      <c r="D63" s="139" t="str">
        <f>'Line Items'!D2817</f>
        <v>Interest paid on debt - relative to LIBOR</v>
      </c>
      <c r="E63" s="140" t="str">
        <f t="shared" si="2"/>
        <v>%</v>
      </c>
      <c r="F63" s="173"/>
      <c r="G63" s="147"/>
      <c r="H63" s="142"/>
      <c r="I63" s="142"/>
      <c r="J63" s="142"/>
      <c r="K63" s="142"/>
      <c r="L63" s="142"/>
      <c r="M63" s="142"/>
      <c r="N63" s="142"/>
      <c r="O63" s="142"/>
      <c r="P63" s="142"/>
      <c r="Q63" s="142"/>
      <c r="R63" s="142"/>
      <c r="S63" s="142"/>
      <c r="T63" s="142"/>
      <c r="U63" s="142"/>
      <c r="V63" s="142"/>
      <c r="W63" s="142"/>
      <c r="X63" s="142"/>
      <c r="Y63" s="142"/>
      <c r="Z63" s="142"/>
      <c r="AA63" s="142"/>
      <c r="AB63" s="142"/>
      <c r="AC63" s="149"/>
      <c r="AE63" s="148"/>
      <c r="AG63" s="148"/>
      <c r="AI63" s="148"/>
    </row>
    <row r="64" spans="2:35" outlineLevel="1" x14ac:dyDescent="0.25">
      <c r="D64" s="139" t="str">
        <f>'Line Items'!D2818</f>
        <v>Interest received on cash balances - relative to LIBOR</v>
      </c>
      <c r="E64" s="140" t="str">
        <f t="shared" si="2"/>
        <v>%</v>
      </c>
      <c r="F64" s="173"/>
      <c r="G64" s="147"/>
      <c r="H64" s="142"/>
      <c r="I64" s="142"/>
      <c r="J64" s="142"/>
      <c r="K64" s="142"/>
      <c r="L64" s="142"/>
      <c r="M64" s="142"/>
      <c r="N64" s="142"/>
      <c r="O64" s="142"/>
      <c r="P64" s="142"/>
      <c r="Q64" s="142"/>
      <c r="R64" s="142"/>
      <c r="S64" s="142"/>
      <c r="T64" s="142"/>
      <c r="U64" s="142"/>
      <c r="V64" s="142"/>
      <c r="W64" s="142"/>
      <c r="X64" s="142"/>
      <c r="Y64" s="142"/>
      <c r="Z64" s="142"/>
      <c r="AA64" s="142"/>
      <c r="AB64" s="142"/>
      <c r="AC64" s="149"/>
      <c r="AE64" s="148"/>
      <c r="AG64" s="148"/>
      <c r="AI64" s="148"/>
    </row>
    <row r="65" spans="2:35" outlineLevel="1" x14ac:dyDescent="0.25">
      <c r="D65" s="139" t="str">
        <f>'Line Items'!D2819</f>
        <v>UK corporation tax rate</v>
      </c>
      <c r="E65" s="140" t="str">
        <f t="shared" si="2"/>
        <v>%</v>
      </c>
      <c r="F65" s="173"/>
      <c r="G65" s="147"/>
      <c r="H65" s="142"/>
      <c r="I65" s="142"/>
      <c r="J65" s="142"/>
      <c r="K65" s="142"/>
      <c r="L65" s="142"/>
      <c r="M65" s="142"/>
      <c r="N65" s="142"/>
      <c r="O65" s="142"/>
      <c r="P65" s="142"/>
      <c r="Q65" s="142"/>
      <c r="R65" s="142"/>
      <c r="S65" s="142"/>
      <c r="T65" s="142"/>
      <c r="U65" s="142"/>
      <c r="V65" s="142"/>
      <c r="W65" s="142"/>
      <c r="X65" s="142"/>
      <c r="Y65" s="142"/>
      <c r="Z65" s="142"/>
      <c r="AA65" s="142"/>
      <c r="AB65" s="142"/>
      <c r="AC65" s="149"/>
      <c r="AE65" s="148"/>
      <c r="AG65" s="148"/>
      <c r="AI65" s="148"/>
    </row>
    <row r="66" spans="2:35" outlineLevel="1" x14ac:dyDescent="0.25">
      <c r="D66" s="139" t="str">
        <f>'Line Items'!D2820</f>
        <v>% of tax paid in year</v>
      </c>
      <c r="E66" s="140" t="str">
        <f t="shared" si="2"/>
        <v>%</v>
      </c>
      <c r="F66" s="173"/>
      <c r="G66" s="147"/>
      <c r="H66" s="142"/>
      <c r="I66" s="142"/>
      <c r="J66" s="142"/>
      <c r="K66" s="142"/>
      <c r="L66" s="142"/>
      <c r="M66" s="142"/>
      <c r="N66" s="142"/>
      <c r="O66" s="142"/>
      <c r="P66" s="142"/>
      <c r="Q66" s="142"/>
      <c r="R66" s="142"/>
      <c r="S66" s="142"/>
      <c r="T66" s="142"/>
      <c r="U66" s="142"/>
      <c r="V66" s="142"/>
      <c r="W66" s="142"/>
      <c r="X66" s="142"/>
      <c r="Y66" s="142"/>
      <c r="Z66" s="142"/>
      <c r="AA66" s="142"/>
      <c r="AB66" s="142"/>
      <c r="AC66" s="149"/>
      <c r="AE66" s="148"/>
      <c r="AG66" s="148"/>
      <c r="AI66" s="148"/>
    </row>
    <row r="67" spans="2:35" outlineLevel="1" x14ac:dyDescent="0.25">
      <c r="D67" s="139" t="str">
        <f>'Line Items'!D2821</f>
        <v>PBT margin as % of revenues as defined in TFA</v>
      </c>
      <c r="E67" s="140" t="str">
        <f t="shared" si="2"/>
        <v>%</v>
      </c>
      <c r="F67" s="173"/>
      <c r="G67" s="147"/>
      <c r="H67" s="142"/>
      <c r="I67" s="142"/>
      <c r="J67" s="142"/>
      <c r="K67" s="142"/>
      <c r="L67" s="142"/>
      <c r="M67" s="142"/>
      <c r="N67" s="142"/>
      <c r="O67" s="142"/>
      <c r="P67" s="142"/>
      <c r="Q67" s="142"/>
      <c r="R67" s="142"/>
      <c r="S67" s="142"/>
      <c r="T67" s="142"/>
      <c r="U67" s="142"/>
      <c r="V67" s="142"/>
      <c r="W67" s="142"/>
      <c r="X67" s="142"/>
      <c r="Y67" s="142"/>
      <c r="Z67" s="142"/>
      <c r="AA67" s="142"/>
      <c r="AB67" s="142"/>
      <c r="AC67" s="149"/>
      <c r="AE67" s="148"/>
      <c r="AG67" s="148"/>
      <c r="AI67" s="148"/>
    </row>
    <row r="68" spans="2:35" outlineLevel="1" x14ac:dyDescent="0.25">
      <c r="D68" s="139" t="str">
        <f>'Line Items'!D2822</f>
        <v>Annual Cost of Performance Bond (as % of value)</v>
      </c>
      <c r="E68" s="140" t="str">
        <f t="shared" si="2"/>
        <v>%</v>
      </c>
      <c r="F68" s="173"/>
      <c r="G68" s="147"/>
      <c r="H68" s="142"/>
      <c r="I68" s="142"/>
      <c r="J68" s="142"/>
      <c r="K68" s="142"/>
      <c r="L68" s="142"/>
      <c r="M68" s="142"/>
      <c r="N68" s="142"/>
      <c r="O68" s="142"/>
      <c r="P68" s="142"/>
      <c r="Q68" s="142"/>
      <c r="R68" s="142"/>
      <c r="S68" s="142"/>
      <c r="T68" s="142"/>
      <c r="U68" s="142"/>
      <c r="V68" s="142"/>
      <c r="W68" s="142"/>
      <c r="X68" s="142"/>
      <c r="Y68" s="142"/>
      <c r="Z68" s="142"/>
      <c r="AA68" s="142"/>
      <c r="AB68" s="142"/>
      <c r="AC68" s="149"/>
      <c r="AE68" s="148"/>
      <c r="AG68" s="148"/>
      <c r="AI68" s="148"/>
    </row>
    <row r="69" spans="2:35" outlineLevel="1" x14ac:dyDescent="0.25">
      <c r="D69" s="139" t="str">
        <f>'Line Items'!D2823</f>
        <v>Annual Cost of Season Ticket Bond (as % of value)</v>
      </c>
      <c r="E69" s="140" t="str">
        <f t="shared" si="2"/>
        <v>%</v>
      </c>
      <c r="F69" s="173"/>
      <c r="G69" s="147"/>
      <c r="H69" s="142"/>
      <c r="I69" s="142"/>
      <c r="J69" s="142"/>
      <c r="K69" s="142"/>
      <c r="L69" s="142"/>
      <c r="M69" s="142"/>
      <c r="N69" s="142"/>
      <c r="O69" s="142"/>
      <c r="P69" s="142"/>
      <c r="Q69" s="142"/>
      <c r="R69" s="142"/>
      <c r="S69" s="142"/>
      <c r="T69" s="142"/>
      <c r="U69" s="142"/>
      <c r="V69" s="142"/>
      <c r="W69" s="142"/>
      <c r="X69" s="142"/>
      <c r="Y69" s="142"/>
      <c r="Z69" s="142"/>
      <c r="AA69" s="142"/>
      <c r="AB69" s="142"/>
      <c r="AC69" s="149"/>
      <c r="AE69" s="148"/>
      <c r="AG69" s="148"/>
      <c r="AI69" s="148"/>
    </row>
    <row r="70" spans="2:35" outlineLevel="1" x14ac:dyDescent="0.25">
      <c r="D70" s="139" t="str">
        <f>'Line Items'!D2824</f>
        <v>Annual Cost of PCS Bond (as % of value)</v>
      </c>
      <c r="E70" s="140" t="str">
        <f t="shared" si="2"/>
        <v>%</v>
      </c>
      <c r="F70" s="173"/>
      <c r="G70" s="147"/>
      <c r="H70" s="142"/>
      <c r="I70" s="142"/>
      <c r="J70" s="142"/>
      <c r="K70" s="142"/>
      <c r="L70" s="142"/>
      <c r="M70" s="142"/>
      <c r="N70" s="142"/>
      <c r="O70" s="142"/>
      <c r="P70" s="142"/>
      <c r="Q70" s="142"/>
      <c r="R70" s="142"/>
      <c r="S70" s="142"/>
      <c r="T70" s="142"/>
      <c r="U70" s="142"/>
      <c r="V70" s="142"/>
      <c r="W70" s="142"/>
      <c r="X70" s="142"/>
      <c r="Y70" s="142"/>
      <c r="Z70" s="142"/>
      <c r="AA70" s="142"/>
      <c r="AB70" s="142"/>
      <c r="AC70" s="149"/>
      <c r="AE70" s="148"/>
      <c r="AG70" s="148"/>
      <c r="AI70" s="148"/>
    </row>
    <row r="71" spans="2:35" outlineLevel="1" x14ac:dyDescent="0.25">
      <c r="D71" s="139" t="str">
        <f>'Line Items'!D2825</f>
        <v>VAT Rate</v>
      </c>
      <c r="E71" s="140" t="str">
        <f t="shared" si="2"/>
        <v>%</v>
      </c>
      <c r="F71" s="173"/>
      <c r="G71" s="147"/>
      <c r="H71" s="142"/>
      <c r="I71" s="142"/>
      <c r="J71" s="142"/>
      <c r="K71" s="142"/>
      <c r="L71" s="142"/>
      <c r="M71" s="142"/>
      <c r="N71" s="142"/>
      <c r="O71" s="142"/>
      <c r="P71" s="142"/>
      <c r="Q71" s="142"/>
      <c r="R71" s="142"/>
      <c r="S71" s="142"/>
      <c r="T71" s="142"/>
      <c r="U71" s="142"/>
      <c r="V71" s="142"/>
      <c r="W71" s="142"/>
      <c r="X71" s="142"/>
      <c r="Y71" s="142"/>
      <c r="Z71" s="142"/>
      <c r="AA71" s="142"/>
      <c r="AB71" s="142"/>
      <c r="AC71" s="149"/>
      <c r="AE71" s="148"/>
      <c r="AG71" s="148"/>
      <c r="AI71" s="148"/>
    </row>
    <row r="72" spans="2:35" outlineLevel="1" x14ac:dyDescent="0.25">
      <c r="D72" s="139" t="str">
        <f>'Line Items'!D2826</f>
        <v>[Indices and Rates - Other Rates Line 14]</v>
      </c>
      <c r="E72" s="140" t="str">
        <f t="shared" si="2"/>
        <v>%</v>
      </c>
      <c r="F72" s="173"/>
      <c r="G72" s="147"/>
      <c r="H72" s="142"/>
      <c r="I72" s="142"/>
      <c r="J72" s="142"/>
      <c r="K72" s="142"/>
      <c r="L72" s="142"/>
      <c r="M72" s="142"/>
      <c r="N72" s="142"/>
      <c r="O72" s="142"/>
      <c r="P72" s="142"/>
      <c r="Q72" s="142"/>
      <c r="R72" s="142"/>
      <c r="S72" s="142"/>
      <c r="T72" s="142"/>
      <c r="U72" s="142"/>
      <c r="V72" s="142"/>
      <c r="W72" s="142"/>
      <c r="X72" s="142"/>
      <c r="Y72" s="142"/>
      <c r="Z72" s="142"/>
      <c r="AA72" s="142"/>
      <c r="AB72" s="142"/>
      <c r="AC72" s="149"/>
      <c r="AE72" s="148"/>
      <c r="AG72" s="148"/>
      <c r="AI72" s="148"/>
    </row>
    <row r="73" spans="2:35" outlineLevel="1" x14ac:dyDescent="0.25">
      <c r="D73" s="139" t="str">
        <f>'Line Items'!D2827</f>
        <v>[Indices and Rates - Other Rates Line 15]</v>
      </c>
      <c r="E73" s="140" t="str">
        <f t="shared" si="2"/>
        <v>%</v>
      </c>
      <c r="F73" s="141"/>
      <c r="G73" s="147"/>
      <c r="H73" s="142"/>
      <c r="I73" s="142"/>
      <c r="J73" s="142"/>
      <c r="K73" s="142"/>
      <c r="L73" s="142"/>
      <c r="M73" s="142"/>
      <c r="N73" s="142"/>
      <c r="O73" s="142"/>
      <c r="P73" s="142"/>
      <c r="Q73" s="142"/>
      <c r="R73" s="142"/>
      <c r="S73" s="142"/>
      <c r="T73" s="142"/>
      <c r="U73" s="142"/>
      <c r="V73" s="142"/>
      <c r="W73" s="142"/>
      <c r="X73" s="142"/>
      <c r="Y73" s="142"/>
      <c r="Z73" s="142"/>
      <c r="AA73" s="142"/>
      <c r="AB73" s="142"/>
      <c r="AC73" s="149"/>
      <c r="AE73" s="148"/>
      <c r="AG73" s="148"/>
      <c r="AI73" s="148"/>
    </row>
    <row r="74" spans="2:35" outlineLevel="1" x14ac:dyDescent="0.25">
      <c r="D74" s="139" t="str">
        <f>'Line Items'!D2828</f>
        <v>[Indices and Rates - Other Rates Line 16]</v>
      </c>
      <c r="E74" s="140" t="str">
        <f t="shared" si="2"/>
        <v>%</v>
      </c>
      <c r="F74" s="141"/>
      <c r="G74" s="147"/>
      <c r="H74" s="142"/>
      <c r="I74" s="142"/>
      <c r="J74" s="142"/>
      <c r="K74" s="142"/>
      <c r="L74" s="142"/>
      <c r="M74" s="142"/>
      <c r="N74" s="142"/>
      <c r="O74" s="142"/>
      <c r="P74" s="142"/>
      <c r="Q74" s="142"/>
      <c r="R74" s="142"/>
      <c r="S74" s="142"/>
      <c r="T74" s="142"/>
      <c r="U74" s="142"/>
      <c r="V74" s="142"/>
      <c r="W74" s="142"/>
      <c r="X74" s="142"/>
      <c r="Y74" s="142"/>
      <c r="Z74" s="142"/>
      <c r="AA74" s="142"/>
      <c r="AB74" s="142"/>
      <c r="AC74" s="149"/>
      <c r="AE74" s="148"/>
      <c r="AG74" s="148"/>
      <c r="AI74" s="148"/>
    </row>
    <row r="75" spans="2:35" outlineLevel="1" x14ac:dyDescent="0.25">
      <c r="D75" s="139" t="str">
        <f>'Line Items'!D2829</f>
        <v>[Indices and Rates - Other Rates Line 17]</v>
      </c>
      <c r="E75" s="140" t="str">
        <f t="shared" si="2"/>
        <v>%</v>
      </c>
      <c r="F75" s="141"/>
      <c r="G75" s="147"/>
      <c r="H75" s="142"/>
      <c r="I75" s="142"/>
      <c r="J75" s="142"/>
      <c r="K75" s="142"/>
      <c r="L75" s="142"/>
      <c r="M75" s="142"/>
      <c r="N75" s="142"/>
      <c r="O75" s="142"/>
      <c r="P75" s="142"/>
      <c r="Q75" s="142"/>
      <c r="R75" s="142"/>
      <c r="S75" s="142"/>
      <c r="T75" s="142"/>
      <c r="U75" s="142"/>
      <c r="V75" s="142"/>
      <c r="W75" s="142"/>
      <c r="X75" s="142"/>
      <c r="Y75" s="142"/>
      <c r="Z75" s="142"/>
      <c r="AA75" s="142"/>
      <c r="AB75" s="142"/>
      <c r="AC75" s="149"/>
      <c r="AE75" s="148"/>
      <c r="AG75" s="148"/>
      <c r="AI75" s="148"/>
    </row>
    <row r="76" spans="2:35" outlineLevel="1" x14ac:dyDescent="0.25">
      <c r="D76" s="139" t="str">
        <f>'Line Items'!D2830</f>
        <v>[Indices and Rates - Other Rates Line 18]</v>
      </c>
      <c r="E76" s="140" t="str">
        <f t="shared" si="2"/>
        <v>%</v>
      </c>
      <c r="F76" s="141"/>
      <c r="G76" s="147"/>
      <c r="H76" s="142"/>
      <c r="I76" s="142"/>
      <c r="J76" s="142"/>
      <c r="K76" s="142"/>
      <c r="L76" s="142"/>
      <c r="M76" s="142"/>
      <c r="N76" s="142"/>
      <c r="O76" s="142"/>
      <c r="P76" s="142"/>
      <c r="Q76" s="142"/>
      <c r="R76" s="142"/>
      <c r="S76" s="142"/>
      <c r="T76" s="142"/>
      <c r="U76" s="142"/>
      <c r="V76" s="142"/>
      <c r="W76" s="142"/>
      <c r="X76" s="142"/>
      <c r="Y76" s="142"/>
      <c r="Z76" s="142"/>
      <c r="AA76" s="142"/>
      <c r="AB76" s="142"/>
      <c r="AC76" s="149"/>
      <c r="AE76" s="148"/>
      <c r="AG76" s="148"/>
      <c r="AI76" s="148"/>
    </row>
    <row r="77" spans="2:35" outlineLevel="1" x14ac:dyDescent="0.25">
      <c r="D77" s="139" t="str">
        <f>'Line Items'!D2831</f>
        <v>[Indices and Rates - Other Rates Line 19]</v>
      </c>
      <c r="E77" s="140" t="str">
        <f t="shared" si="2"/>
        <v>%</v>
      </c>
      <c r="F77" s="141"/>
      <c r="G77" s="147"/>
      <c r="H77" s="142"/>
      <c r="I77" s="142"/>
      <c r="J77" s="142"/>
      <c r="K77" s="142"/>
      <c r="L77" s="142"/>
      <c r="M77" s="142"/>
      <c r="N77" s="142"/>
      <c r="O77" s="142"/>
      <c r="P77" s="142"/>
      <c r="Q77" s="142"/>
      <c r="R77" s="142"/>
      <c r="S77" s="142"/>
      <c r="T77" s="142"/>
      <c r="U77" s="142"/>
      <c r="V77" s="142"/>
      <c r="W77" s="142"/>
      <c r="X77" s="142"/>
      <c r="Y77" s="142"/>
      <c r="Z77" s="142"/>
      <c r="AA77" s="142"/>
      <c r="AB77" s="142"/>
      <c r="AC77" s="149"/>
      <c r="AE77" s="148"/>
      <c r="AG77" s="148"/>
      <c r="AI77" s="148"/>
    </row>
    <row r="78" spans="2:35" outlineLevel="1" x14ac:dyDescent="0.25">
      <c r="D78" s="111" t="str">
        <f>'Line Items'!D2832</f>
        <v>[Indices and Rates - Other Rates Line 20]</v>
      </c>
      <c r="E78" s="150" t="str">
        <f t="shared" si="2"/>
        <v>%</v>
      </c>
      <c r="F78" s="151"/>
      <c r="G78" s="152"/>
      <c r="H78" s="153"/>
      <c r="I78" s="153"/>
      <c r="J78" s="153"/>
      <c r="K78" s="153"/>
      <c r="L78" s="153"/>
      <c r="M78" s="153"/>
      <c r="N78" s="153"/>
      <c r="O78" s="153"/>
      <c r="P78" s="153"/>
      <c r="Q78" s="153"/>
      <c r="R78" s="153"/>
      <c r="S78" s="153"/>
      <c r="T78" s="153"/>
      <c r="U78" s="153"/>
      <c r="V78" s="153"/>
      <c r="W78" s="153"/>
      <c r="X78" s="153"/>
      <c r="Y78" s="153"/>
      <c r="Z78" s="153"/>
      <c r="AA78" s="153"/>
      <c r="AB78" s="153"/>
      <c r="AC78" s="154"/>
      <c r="AE78" s="155"/>
      <c r="AG78" s="155"/>
      <c r="AI78" s="155"/>
    </row>
    <row r="80" spans="2:35" ht="14.4" x14ac:dyDescent="0.25">
      <c r="B80" s="164" t="s">
        <v>104</v>
      </c>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row>
    <row r="81" spans="1:35" outlineLevel="1" x14ac:dyDescent="0.25"/>
    <row r="82" spans="1:35" outlineLevel="1" x14ac:dyDescent="0.25">
      <c r="D82" s="174" t="s">
        <v>105</v>
      </c>
      <c r="E82" s="140"/>
      <c r="F82" s="175"/>
      <c r="G82" s="146"/>
      <c r="H82" s="145"/>
      <c r="I82" s="145"/>
      <c r="J82" s="145"/>
      <c r="K82" s="145"/>
      <c r="L82" s="145"/>
      <c r="M82" s="145"/>
      <c r="N82" s="145"/>
      <c r="O82" s="145"/>
      <c r="P82" s="145"/>
      <c r="Q82" s="145"/>
      <c r="R82" s="145"/>
      <c r="S82" s="145"/>
      <c r="T82" s="145"/>
      <c r="U82" s="145"/>
      <c r="V82" s="145"/>
      <c r="W82" s="145"/>
      <c r="X82" s="145"/>
      <c r="Y82" s="145"/>
      <c r="Z82" s="145"/>
      <c r="AA82" s="145"/>
      <c r="AB82" s="145"/>
      <c r="AC82" s="145"/>
      <c r="AE82" s="145"/>
      <c r="AG82" s="145"/>
      <c r="AI82" s="145"/>
    </row>
    <row r="83" spans="1:35" outlineLevel="1" x14ac:dyDescent="0.25">
      <c r="D83" s="176" t="s">
        <v>106</v>
      </c>
      <c r="E83" s="167" t="s">
        <v>99</v>
      </c>
      <c r="F83" s="1276">
        <v>7.4999999999999997E-2</v>
      </c>
      <c r="G83" s="146"/>
      <c r="H83" s="145"/>
      <c r="I83" s="146"/>
      <c r="J83" s="146"/>
      <c r="K83" s="146"/>
      <c r="L83" s="146"/>
      <c r="M83" s="146"/>
      <c r="N83" s="146"/>
      <c r="O83" s="146"/>
      <c r="P83" s="145"/>
      <c r="Q83" s="145"/>
      <c r="R83" s="146"/>
      <c r="S83" s="146"/>
      <c r="T83" s="146"/>
      <c r="U83" s="146"/>
      <c r="V83" s="146"/>
      <c r="W83" s="146"/>
      <c r="X83" s="146"/>
      <c r="Y83" s="146"/>
      <c r="Z83" s="146"/>
      <c r="AA83" s="146"/>
      <c r="AB83" s="146"/>
      <c r="AC83" s="146"/>
      <c r="AD83" s="146"/>
      <c r="AE83" s="146"/>
      <c r="AF83" s="146"/>
      <c r="AG83" s="146"/>
      <c r="AH83" s="146"/>
      <c r="AI83" s="146"/>
    </row>
    <row r="84" spans="1:35" outlineLevel="1" x14ac:dyDescent="0.25">
      <c r="D84" s="177" t="s">
        <v>107</v>
      </c>
      <c r="E84" s="178" t="s">
        <v>99</v>
      </c>
      <c r="F84" s="1277">
        <v>9.5000000000000001E-2</v>
      </c>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c r="AI84" s="146"/>
    </row>
    <row r="85" spans="1:35" outlineLevel="1" x14ac:dyDescent="0.25">
      <c r="D85" s="179" t="s">
        <v>108</v>
      </c>
      <c r="E85" s="180" t="s">
        <v>99</v>
      </c>
      <c r="F85" s="1278">
        <v>0.115</v>
      </c>
      <c r="G85" s="146"/>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row>
    <row r="86" spans="1:35" outlineLevel="1" x14ac:dyDescent="0.25">
      <c r="G86" s="146"/>
      <c r="H86" s="146"/>
      <c r="I86" s="146"/>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c r="AH86" s="146"/>
      <c r="AI86" s="146"/>
    </row>
    <row r="87" spans="1:35" outlineLevel="1" x14ac:dyDescent="0.25">
      <c r="D87" s="174" t="s">
        <v>109</v>
      </c>
      <c r="E87" s="140"/>
      <c r="F87" s="175"/>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row>
    <row r="88" spans="1:35" outlineLevel="1" x14ac:dyDescent="0.25">
      <c r="D88" s="176" t="s">
        <v>110</v>
      </c>
      <c r="E88" s="167" t="s">
        <v>99</v>
      </c>
      <c r="F88" s="1279">
        <v>0.25</v>
      </c>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row>
    <row r="89" spans="1:35" outlineLevel="1" x14ac:dyDescent="0.25">
      <c r="D89" s="177" t="s">
        <v>111</v>
      </c>
      <c r="E89" s="178" t="s">
        <v>99</v>
      </c>
      <c r="F89" s="1280">
        <v>0.5</v>
      </c>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row>
    <row r="90" spans="1:35" outlineLevel="1" x14ac:dyDescent="0.25">
      <c r="D90" s="179" t="s">
        <v>112</v>
      </c>
      <c r="E90" s="180" t="s">
        <v>99</v>
      </c>
      <c r="F90" s="1281">
        <v>1</v>
      </c>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row>
    <row r="91" spans="1:35" outlineLevel="1" x14ac:dyDescent="0.25">
      <c r="D91" s="71"/>
    </row>
    <row r="92" spans="1:35" outlineLevel="1" x14ac:dyDescent="0.25">
      <c r="A92" s="181"/>
      <c r="D92" s="174" t="s">
        <v>113</v>
      </c>
      <c r="E92" s="140"/>
      <c r="F92" s="175"/>
    </row>
    <row r="93" spans="1:35" outlineLevel="1" x14ac:dyDescent="0.25">
      <c r="A93" s="181"/>
      <c r="D93" s="176" t="s">
        <v>106</v>
      </c>
      <c r="E93" s="167" t="s">
        <v>99</v>
      </c>
      <c r="F93" s="1279">
        <v>1.4999999999999999E-2</v>
      </c>
    </row>
    <row r="94" spans="1:35" outlineLevel="1" x14ac:dyDescent="0.25">
      <c r="A94" s="181"/>
      <c r="D94" s="177" t="s">
        <v>107</v>
      </c>
      <c r="E94" s="178" t="s">
        <v>99</v>
      </c>
      <c r="F94" s="1280">
        <v>2.5000000000000001E-2</v>
      </c>
    </row>
    <row r="95" spans="1:35" outlineLevel="1" x14ac:dyDescent="0.25">
      <c r="A95" s="181"/>
      <c r="D95" s="179" t="s">
        <v>108</v>
      </c>
      <c r="E95" s="180" t="s">
        <v>99</v>
      </c>
      <c r="F95" s="1281">
        <v>4.4999999999999998E-2</v>
      </c>
    </row>
    <row r="96" spans="1:35" outlineLevel="1" x14ac:dyDescent="0.25">
      <c r="A96" s="181"/>
    </row>
    <row r="97" spans="1:35" outlineLevel="1" x14ac:dyDescent="0.25">
      <c r="A97" s="181"/>
      <c r="D97" s="174" t="s">
        <v>114</v>
      </c>
      <c r="E97" s="140"/>
      <c r="F97" s="175"/>
    </row>
    <row r="98" spans="1:35" outlineLevel="1" x14ac:dyDescent="0.25">
      <c r="A98" s="181"/>
      <c r="D98" s="176" t="s">
        <v>110</v>
      </c>
      <c r="E98" s="167" t="s">
        <v>99</v>
      </c>
      <c r="F98" s="1279">
        <v>0.25</v>
      </c>
    </row>
    <row r="99" spans="1:35" outlineLevel="1" x14ac:dyDescent="0.25">
      <c r="A99" s="181"/>
      <c r="D99" s="177" t="s">
        <v>111</v>
      </c>
      <c r="E99" s="178" t="s">
        <v>99</v>
      </c>
      <c r="F99" s="1280">
        <v>0.5</v>
      </c>
    </row>
    <row r="100" spans="1:35" outlineLevel="1" x14ac:dyDescent="0.25">
      <c r="A100" s="181"/>
      <c r="D100" s="179" t="s">
        <v>112</v>
      </c>
      <c r="E100" s="180" t="s">
        <v>99</v>
      </c>
      <c r="F100" s="1281">
        <v>1</v>
      </c>
    </row>
    <row r="101" spans="1:35" s="182" customFormat="1" ht="11.4" outlineLevel="1" x14ac:dyDescent="0.2">
      <c r="A101" s="181"/>
      <c r="D101" s="183"/>
      <c r="E101" s="183"/>
      <c r="F101" s="184"/>
    </row>
    <row r="102" spans="1:35" s="182" customFormat="1" ht="11.4" outlineLevel="1" x14ac:dyDescent="0.2">
      <c r="A102" s="181"/>
      <c r="D102" s="183"/>
      <c r="E102" s="183"/>
      <c r="F102" s="184"/>
    </row>
    <row r="103" spans="1:35" s="182" customFormat="1" ht="11.4" outlineLevel="1" x14ac:dyDescent="0.2">
      <c r="A103"/>
      <c r="D103" s="183"/>
      <c r="E103" s="183"/>
      <c r="F103" s="184"/>
    </row>
    <row r="104" spans="1:35" outlineLevel="1" x14ac:dyDescent="0.25">
      <c r="D104" s="102" t="s">
        <v>115</v>
      </c>
      <c r="E104" s="140"/>
      <c r="F104" s="175"/>
      <c r="G104" s="146"/>
      <c r="H104" s="146"/>
      <c r="I104" s="146"/>
      <c r="J104" s="146"/>
      <c r="K104" s="146"/>
      <c r="L104" s="146"/>
      <c r="M104" s="146"/>
      <c r="N104" s="146"/>
      <c r="O104" s="146"/>
    </row>
    <row r="105" spans="1:35" outlineLevel="1" x14ac:dyDescent="0.25">
      <c r="D105" s="102" t="s">
        <v>1295</v>
      </c>
      <c r="E105" s="140"/>
      <c r="F105" s="175"/>
      <c r="G105" s="146"/>
      <c r="H105" s="146"/>
      <c r="I105" s="146"/>
      <c r="J105" s="146"/>
      <c r="K105" s="146"/>
      <c r="L105" s="146"/>
      <c r="M105" s="146"/>
      <c r="N105" s="146"/>
      <c r="O105" s="146"/>
    </row>
    <row r="106" spans="1:35" outlineLevel="1" x14ac:dyDescent="0.25">
      <c r="D106" s="185" t="s">
        <v>116</v>
      </c>
      <c r="E106" s="140"/>
      <c r="F106" s="175"/>
      <c r="G106" s="146"/>
      <c r="H106" s="146"/>
      <c r="I106" s="146"/>
      <c r="J106" s="146"/>
      <c r="K106" s="146"/>
      <c r="L106" s="146"/>
      <c r="M106" s="146"/>
      <c r="N106" s="146"/>
      <c r="O106" s="146"/>
    </row>
    <row r="107" spans="1:35" outlineLevel="1" x14ac:dyDescent="0.25">
      <c r="D107" s="174"/>
      <c r="E107" s="186"/>
      <c r="F107" s="186"/>
      <c r="G107" s="186"/>
      <c r="H107" s="186"/>
      <c r="I107" s="186"/>
      <c r="J107" s="186"/>
      <c r="K107" s="186"/>
      <c r="L107" s="186"/>
      <c r="M107" s="186"/>
      <c r="N107" s="187"/>
      <c r="O107" s="187"/>
    </row>
    <row r="109" spans="1:35" ht="16.8" x14ac:dyDescent="0.3">
      <c r="B109" s="7" t="s">
        <v>21</v>
      </c>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row>
  </sheetData>
  <mergeCells count="3">
    <mergeCell ref="D9:D11"/>
    <mergeCell ref="E9:E11"/>
    <mergeCell ref="F9:F11"/>
  </mergeCells>
  <pageMargins left="0.39370078740157483" right="0.39370078740157483" top="0.39370078740157483" bottom="0.39370078740157483" header="0.31496062992125984" footer="0.31496062992125984"/>
  <pageSetup paperSize="8" scale="50" fitToHeight="9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H2840"/>
  <sheetViews>
    <sheetView showGridLines="0" zoomScale="75" zoomScaleNormal="75" zoomScaleSheetLayoutView="70" workbookViewId="0"/>
  </sheetViews>
  <sheetFormatPr defaultColWidth="9" defaultRowHeight="13.2" outlineLevelRow="2" x14ac:dyDescent="0.25"/>
  <cols>
    <col min="1" max="1" width="2.875" style="2" customWidth="1"/>
    <col min="2" max="2" width="5" style="2" customWidth="1"/>
    <col min="3" max="3" width="6" style="2" customWidth="1"/>
    <col min="4" max="4" width="32.75" style="2" customWidth="1"/>
    <col min="5" max="5" width="47.25" style="2" customWidth="1"/>
    <col min="6" max="6" width="31.75" style="2" customWidth="1"/>
    <col min="7" max="7" width="9" style="2" customWidth="1"/>
    <col min="8" max="8" width="30.375" style="2" customWidth="1"/>
    <col min="9" max="16384" width="9" style="2"/>
  </cols>
  <sheetData>
    <row r="2" spans="2:8" x14ac:dyDescent="0.25">
      <c r="B2" s="5" t="str">
        <f>'Template Cover'!B2</f>
        <v>Owner:</v>
      </c>
      <c r="C2" s="3"/>
      <c r="D2" s="3" t="str">
        <f>Owner</f>
        <v>[Bidder Name]</v>
      </c>
      <c r="E2" s="3"/>
      <c r="F2" s="3"/>
      <c r="G2" s="3"/>
      <c r="H2" s="3"/>
    </row>
    <row r="3" spans="2:8" x14ac:dyDescent="0.25">
      <c r="B3" s="5" t="str">
        <f>'Template Cover'!B3</f>
        <v>Project:</v>
      </c>
      <c r="C3" s="3"/>
      <c r="D3" s="3" t="str">
        <f>Project</f>
        <v>East Midlands Rail Franchise</v>
      </c>
      <c r="E3" s="3"/>
      <c r="F3" s="3"/>
      <c r="G3" s="3"/>
      <c r="H3" s="3"/>
    </row>
    <row r="4" spans="2:8" x14ac:dyDescent="0.25">
      <c r="B4" s="5" t="str">
        <f>'Template Cover'!B4</f>
        <v>Sheet:</v>
      </c>
      <c r="C4" s="3"/>
      <c r="D4" s="3" t="str">
        <f ca="1">MID(CELL("filename",$A$1),FIND("]",CELL("filename",$A$1))+1,99)</f>
        <v>Line Items</v>
      </c>
      <c r="E4" s="3"/>
      <c r="F4" s="3"/>
      <c r="G4" s="3"/>
      <c r="H4" s="3"/>
    </row>
    <row r="5" spans="2:8" x14ac:dyDescent="0.25">
      <c r="B5" s="5" t="str">
        <f>'Template Cover'!B5</f>
        <v>Version:</v>
      </c>
      <c r="C5" s="3"/>
      <c r="D5" s="3">
        <f>Version</f>
        <v>2</v>
      </c>
      <c r="E5" s="3"/>
      <c r="F5" s="3"/>
      <c r="G5" s="3"/>
      <c r="H5" s="3"/>
    </row>
    <row r="6" spans="2:8" x14ac:dyDescent="0.25">
      <c r="B6" s="5" t="str">
        <f>'Template Cover'!B6</f>
        <v>Date:</v>
      </c>
      <c r="C6" s="6"/>
      <c r="D6" s="6">
        <f ca="1">TODAY()</f>
        <v>43257</v>
      </c>
      <c r="E6" s="6"/>
      <c r="F6" s="6"/>
      <c r="G6" s="6"/>
      <c r="H6" s="6"/>
    </row>
    <row r="7" spans="2:8" x14ac:dyDescent="0.25">
      <c r="B7" s="5" t="str">
        <f>'Template Cover'!B7</f>
        <v>Filename:</v>
      </c>
      <c r="C7" s="3"/>
      <c r="D7" s="3" t="str">
        <f ca="1">LEFT(CELL("FILENAME",$A$1),FIND("]",CELL("FILENAME",$A$1)))</f>
        <v>C:\Users\Standalone\Downloads\[Attachment C - Financial Templates.xlsx]</v>
      </c>
      <c r="E7" s="3"/>
      <c r="F7" s="3"/>
      <c r="G7" s="3"/>
      <c r="H7" s="3"/>
    </row>
    <row r="8" spans="2:8" x14ac:dyDescent="0.25">
      <c r="B8" s="136"/>
    </row>
    <row r="10" spans="2:8" ht="16.8" x14ac:dyDescent="0.3">
      <c r="B10" s="7" t="s">
        <v>117</v>
      </c>
      <c r="C10" s="7"/>
      <c r="D10" s="7"/>
      <c r="E10" s="7"/>
      <c r="F10" s="7"/>
      <c r="G10" s="7"/>
      <c r="H10" s="7"/>
    </row>
    <row r="12" spans="2:8" ht="14.4" x14ac:dyDescent="0.25">
      <c r="B12" s="164" t="s">
        <v>118</v>
      </c>
      <c r="C12" s="164"/>
      <c r="D12" s="164"/>
      <c r="E12" s="164"/>
      <c r="F12" s="164"/>
      <c r="G12" s="164"/>
      <c r="H12" s="164"/>
    </row>
    <row r="13" spans="2:8" outlineLevel="1" x14ac:dyDescent="0.25">
      <c r="D13" s="102"/>
    </row>
    <row r="14" spans="2:8" outlineLevel="1" x14ac:dyDescent="0.25">
      <c r="D14" s="188" t="s">
        <v>119</v>
      </c>
      <c r="E14" s="189"/>
    </row>
    <row r="15" spans="2:8" outlineLevel="1" x14ac:dyDescent="0.25">
      <c r="D15" s="190" t="s">
        <v>120</v>
      </c>
      <c r="E15" s="85"/>
    </row>
    <row r="16" spans="2:8" outlineLevel="1" x14ac:dyDescent="0.25">
      <c r="D16" s="190" t="s">
        <v>121</v>
      </c>
      <c r="E16" s="85"/>
    </row>
    <row r="17" spans="4:5" outlineLevel="1" x14ac:dyDescent="0.25">
      <c r="D17" s="190" t="s">
        <v>122</v>
      </c>
      <c r="E17" s="85"/>
    </row>
    <row r="18" spans="4:5" outlineLevel="1" x14ac:dyDescent="0.25">
      <c r="D18" s="190" t="s">
        <v>123</v>
      </c>
      <c r="E18" s="85"/>
    </row>
    <row r="19" spans="4:5" outlineLevel="1" x14ac:dyDescent="0.25">
      <c r="D19" s="190" t="s">
        <v>124</v>
      </c>
      <c r="E19" s="85"/>
    </row>
    <row r="20" spans="4:5" outlineLevel="1" x14ac:dyDescent="0.25">
      <c r="D20" s="190" t="s">
        <v>125</v>
      </c>
      <c r="E20" s="85"/>
    </row>
    <row r="21" spans="4:5" outlineLevel="1" x14ac:dyDescent="0.25">
      <c r="D21" s="190" t="s">
        <v>126</v>
      </c>
      <c r="E21" s="85"/>
    </row>
    <row r="22" spans="4:5" outlineLevel="1" x14ac:dyDescent="0.25">
      <c r="D22" s="190" t="s">
        <v>127</v>
      </c>
      <c r="E22" s="85"/>
    </row>
    <row r="23" spans="4:5" outlineLevel="1" x14ac:dyDescent="0.25">
      <c r="D23" s="190" t="s">
        <v>128</v>
      </c>
      <c r="E23" s="85"/>
    </row>
    <row r="24" spans="4:5" outlineLevel="1" x14ac:dyDescent="0.25">
      <c r="D24" s="190" t="s">
        <v>129</v>
      </c>
      <c r="E24" s="85"/>
    </row>
    <row r="25" spans="4:5" outlineLevel="1" x14ac:dyDescent="0.25">
      <c r="D25" s="190" t="s">
        <v>130</v>
      </c>
      <c r="E25" s="85"/>
    </row>
    <row r="26" spans="4:5" outlineLevel="1" x14ac:dyDescent="0.25">
      <c r="D26" s="190" t="s">
        <v>131</v>
      </c>
      <c r="E26" s="85"/>
    </row>
    <row r="27" spans="4:5" outlineLevel="1" x14ac:dyDescent="0.25">
      <c r="D27" s="190" t="s">
        <v>132</v>
      </c>
      <c r="E27" s="85"/>
    </row>
    <row r="28" spans="4:5" outlineLevel="1" x14ac:dyDescent="0.25">
      <c r="D28" s="190" t="s">
        <v>133</v>
      </c>
      <c r="E28" s="85"/>
    </row>
    <row r="29" spans="4:5" outlineLevel="1" x14ac:dyDescent="0.25">
      <c r="D29" s="190" t="s">
        <v>1115</v>
      </c>
      <c r="E29" s="85"/>
    </row>
    <row r="30" spans="4:5" outlineLevel="1" x14ac:dyDescent="0.25">
      <c r="D30" s="191" t="str">
        <f>"["&amp;B$12&amp;" "&amp;"Line "&amp;ROW()-ROW(D$13)&amp;"]"</f>
        <v>[Passenger Revenue Service Groups Line 17]</v>
      </c>
      <c r="E30" s="192"/>
    </row>
    <row r="31" spans="4:5" outlineLevel="1" x14ac:dyDescent="0.25">
      <c r="D31" s="191" t="str">
        <f t="shared" ref="D31:D33" si="0">"["&amp;B$12&amp;" "&amp;"Line "&amp;ROW()-ROW(D$13)&amp;"]"</f>
        <v>[Passenger Revenue Service Groups Line 18]</v>
      </c>
      <c r="E31" s="192"/>
    </row>
    <row r="32" spans="4:5" outlineLevel="1" x14ac:dyDescent="0.25">
      <c r="D32" s="191" t="str">
        <f t="shared" si="0"/>
        <v>[Passenger Revenue Service Groups Line 19]</v>
      </c>
      <c r="E32" s="192"/>
    </row>
    <row r="33" spans="2:8" outlineLevel="1" x14ac:dyDescent="0.25">
      <c r="D33" s="1229" t="str">
        <f t="shared" si="0"/>
        <v>[Passenger Revenue Service Groups Line 20]</v>
      </c>
      <c r="E33" s="194"/>
    </row>
    <row r="35" spans="2:8" ht="14.4" x14ac:dyDescent="0.25">
      <c r="B35" s="164" t="s">
        <v>134</v>
      </c>
      <c r="C35" s="164"/>
      <c r="D35" s="164"/>
      <c r="E35" s="164"/>
      <c r="F35" s="164"/>
      <c r="G35" s="164"/>
      <c r="H35" s="164"/>
    </row>
    <row r="36" spans="2:8" outlineLevel="1" x14ac:dyDescent="0.25"/>
    <row r="37" spans="2:8" outlineLevel="1" x14ac:dyDescent="0.25">
      <c r="D37" s="176" t="s">
        <v>1356</v>
      </c>
      <c r="E37" s="189"/>
      <c r="F37" s="2" t="s">
        <v>1356</v>
      </c>
      <c r="G37" s="2" t="b">
        <f>F37=D37</f>
        <v>1</v>
      </c>
    </row>
    <row r="38" spans="2:8" outlineLevel="1" x14ac:dyDescent="0.25">
      <c r="D38" s="177" t="s">
        <v>1357</v>
      </c>
      <c r="E38" s="85"/>
      <c r="F38" s="2" t="s">
        <v>1357</v>
      </c>
      <c r="G38" s="2" t="b">
        <f t="shared" ref="G38:G57" si="1">F38=D38</f>
        <v>1</v>
      </c>
    </row>
    <row r="39" spans="2:8" outlineLevel="1" x14ac:dyDescent="0.25">
      <c r="D39" s="177" t="s">
        <v>1358</v>
      </c>
      <c r="E39" s="85"/>
      <c r="F39" s="2" t="s">
        <v>1358</v>
      </c>
      <c r="G39" s="2" t="b">
        <f t="shared" si="1"/>
        <v>1</v>
      </c>
    </row>
    <row r="40" spans="2:8" outlineLevel="1" x14ac:dyDescent="0.25">
      <c r="D40" s="177" t="s">
        <v>1359</v>
      </c>
      <c r="E40" s="85"/>
      <c r="F40" s="2" t="s">
        <v>1359</v>
      </c>
      <c r="G40" s="2" t="b">
        <f t="shared" si="1"/>
        <v>1</v>
      </c>
    </row>
    <row r="41" spans="2:8" outlineLevel="1" x14ac:dyDescent="0.25">
      <c r="D41" s="177" t="s">
        <v>1360</v>
      </c>
      <c r="E41" s="85"/>
      <c r="F41" s="2" t="s">
        <v>1360</v>
      </c>
      <c r="G41" s="2" t="b">
        <f t="shared" si="1"/>
        <v>1</v>
      </c>
    </row>
    <row r="42" spans="2:8" outlineLevel="1" x14ac:dyDescent="0.25">
      <c r="D42" s="177" t="s">
        <v>1361</v>
      </c>
      <c r="E42" s="85"/>
      <c r="F42" s="2" t="s">
        <v>1361</v>
      </c>
      <c r="G42" s="2" t="b">
        <f t="shared" si="1"/>
        <v>1</v>
      </c>
    </row>
    <row r="43" spans="2:8" outlineLevel="1" x14ac:dyDescent="0.25">
      <c r="D43" s="177" t="s">
        <v>1281</v>
      </c>
      <c r="E43" s="85"/>
      <c r="F43" s="2" t="s">
        <v>1281</v>
      </c>
      <c r="G43" s="2" t="b">
        <f t="shared" si="1"/>
        <v>1</v>
      </c>
    </row>
    <row r="44" spans="2:8" outlineLevel="1" x14ac:dyDescent="0.25">
      <c r="D44" s="177" t="s">
        <v>1362</v>
      </c>
      <c r="E44" s="85"/>
      <c r="F44" s="2" t="s">
        <v>1362</v>
      </c>
      <c r="G44" s="2" t="b">
        <f t="shared" si="1"/>
        <v>1</v>
      </c>
    </row>
    <row r="45" spans="2:8" outlineLevel="1" x14ac:dyDescent="0.25">
      <c r="D45" s="177" t="s">
        <v>1363</v>
      </c>
      <c r="E45" s="85"/>
      <c r="F45" s="2" t="s">
        <v>1363</v>
      </c>
      <c r="G45" s="2" t="b">
        <f t="shared" si="1"/>
        <v>1</v>
      </c>
    </row>
    <row r="46" spans="2:8" outlineLevel="1" x14ac:dyDescent="0.25">
      <c r="D46" s="177" t="s">
        <v>1364</v>
      </c>
      <c r="E46" s="85"/>
      <c r="F46" s="2" t="s">
        <v>1364</v>
      </c>
      <c r="G46" s="2" t="b">
        <f t="shared" si="1"/>
        <v>1</v>
      </c>
    </row>
    <row r="47" spans="2:8" outlineLevel="1" x14ac:dyDescent="0.25">
      <c r="D47" s="177" t="s">
        <v>1365</v>
      </c>
      <c r="E47" s="85"/>
      <c r="F47" s="2" t="s">
        <v>1365</v>
      </c>
      <c r="G47" s="2" t="b">
        <f t="shared" si="1"/>
        <v>1</v>
      </c>
    </row>
    <row r="48" spans="2:8" outlineLevel="1" x14ac:dyDescent="0.25">
      <c r="D48" s="177" t="s">
        <v>1366</v>
      </c>
      <c r="E48" s="85"/>
      <c r="F48" s="2" t="s">
        <v>1366</v>
      </c>
      <c r="G48" s="2" t="b">
        <f t="shared" si="1"/>
        <v>1</v>
      </c>
    </row>
    <row r="49" spans="4:7" outlineLevel="1" x14ac:dyDescent="0.25">
      <c r="D49" s="177" t="s">
        <v>1367</v>
      </c>
      <c r="E49" s="85"/>
      <c r="F49" s="2" t="s">
        <v>1367</v>
      </c>
      <c r="G49" s="2" t="b">
        <f t="shared" si="1"/>
        <v>1</v>
      </c>
    </row>
    <row r="50" spans="4:7" outlineLevel="1" x14ac:dyDescent="0.25">
      <c r="D50" s="177" t="s">
        <v>1368</v>
      </c>
      <c r="E50" s="85"/>
      <c r="F50" s="2" t="s">
        <v>1368</v>
      </c>
      <c r="G50" s="2" t="b">
        <f t="shared" si="1"/>
        <v>1</v>
      </c>
    </row>
    <row r="51" spans="4:7" outlineLevel="1" x14ac:dyDescent="0.25">
      <c r="D51" s="177" t="s">
        <v>1369</v>
      </c>
      <c r="E51" s="85"/>
      <c r="F51" s="2" t="s">
        <v>1369</v>
      </c>
      <c r="G51" s="2" t="b">
        <f t="shared" si="1"/>
        <v>1</v>
      </c>
    </row>
    <row r="52" spans="4:7" outlineLevel="1" x14ac:dyDescent="0.25">
      <c r="D52" s="177" t="s">
        <v>1370</v>
      </c>
      <c r="E52" s="85"/>
      <c r="F52" s="2" t="s">
        <v>1370</v>
      </c>
      <c r="G52" s="2" t="b">
        <f t="shared" si="1"/>
        <v>1</v>
      </c>
    </row>
    <row r="53" spans="4:7" outlineLevel="1" x14ac:dyDescent="0.25">
      <c r="D53" s="177" t="s">
        <v>1371</v>
      </c>
      <c r="E53" s="85"/>
      <c r="F53" s="2" t="s">
        <v>1371</v>
      </c>
      <c r="G53" s="2" t="b">
        <f t="shared" si="1"/>
        <v>1</v>
      </c>
    </row>
    <row r="54" spans="4:7" outlineLevel="1" x14ac:dyDescent="0.25">
      <c r="D54" s="177" t="s">
        <v>1372</v>
      </c>
      <c r="E54" s="85"/>
      <c r="F54" s="2" t="s">
        <v>1372</v>
      </c>
      <c r="G54" s="2" t="b">
        <f t="shared" si="1"/>
        <v>1</v>
      </c>
    </row>
    <row r="55" spans="4:7" outlineLevel="1" x14ac:dyDescent="0.25">
      <c r="D55" s="177" t="s">
        <v>1373</v>
      </c>
      <c r="E55" s="85"/>
      <c r="F55" s="2" t="s">
        <v>1373</v>
      </c>
      <c r="G55" s="2" t="b">
        <f t="shared" si="1"/>
        <v>1</v>
      </c>
    </row>
    <row r="56" spans="4:7" outlineLevel="1" x14ac:dyDescent="0.25">
      <c r="D56" s="177" t="s">
        <v>1374</v>
      </c>
      <c r="E56" s="85"/>
      <c r="F56" s="2" t="s">
        <v>1374</v>
      </c>
      <c r="G56" s="2" t="b">
        <f t="shared" si="1"/>
        <v>1</v>
      </c>
    </row>
    <row r="57" spans="4:7" outlineLevel="1" x14ac:dyDescent="0.25">
      <c r="D57" s="177" t="s">
        <v>1375</v>
      </c>
      <c r="E57" s="85"/>
      <c r="F57" s="2" t="s">
        <v>1375</v>
      </c>
      <c r="G57" s="2" t="b">
        <f t="shared" si="1"/>
        <v>1</v>
      </c>
    </row>
    <row r="58" spans="4:7" outlineLevel="1" x14ac:dyDescent="0.25">
      <c r="D58" s="191" t="str">
        <f>"["&amp;B$35&amp;" "&amp;"Line "&amp;ROW()-ROW(D$36)&amp;"]"</f>
        <v>[Other Fares Revenue Line 22]</v>
      </c>
      <c r="E58" s="192"/>
    </row>
    <row r="59" spans="4:7" outlineLevel="1" x14ac:dyDescent="0.25">
      <c r="D59" s="191" t="str">
        <f>"["&amp;B$35&amp;" "&amp;"Line "&amp;ROW()-ROW(D$36)&amp;"]"</f>
        <v>[Other Fares Revenue Line 23]</v>
      </c>
      <c r="E59" s="192"/>
    </row>
    <row r="60" spans="4:7" outlineLevel="1" x14ac:dyDescent="0.25">
      <c r="D60" s="191" t="str">
        <f t="shared" ref="D60:D66" si="2">"["&amp;B$35&amp;" "&amp;"Line "&amp;ROW()-ROW(D$36)&amp;"]"</f>
        <v>[Other Fares Revenue Line 24]</v>
      </c>
      <c r="E60" s="192"/>
    </row>
    <row r="61" spans="4:7" outlineLevel="1" x14ac:dyDescent="0.25">
      <c r="D61" s="191" t="str">
        <f t="shared" si="2"/>
        <v>[Other Fares Revenue Line 25]</v>
      </c>
      <c r="E61" s="192"/>
    </row>
    <row r="62" spans="4:7" outlineLevel="1" x14ac:dyDescent="0.25">
      <c r="D62" s="191" t="str">
        <f t="shared" si="2"/>
        <v>[Other Fares Revenue Line 26]</v>
      </c>
      <c r="E62" s="192"/>
    </row>
    <row r="63" spans="4:7" outlineLevel="1" x14ac:dyDescent="0.25">
      <c r="D63" s="191" t="str">
        <f t="shared" si="2"/>
        <v>[Other Fares Revenue Line 27]</v>
      </c>
      <c r="E63" s="192"/>
    </row>
    <row r="64" spans="4:7" outlineLevel="1" x14ac:dyDescent="0.25">
      <c r="D64" s="191" t="str">
        <f t="shared" si="2"/>
        <v>[Other Fares Revenue Line 28]</v>
      </c>
      <c r="E64" s="192"/>
    </row>
    <row r="65" spans="1:8" outlineLevel="1" x14ac:dyDescent="0.25">
      <c r="D65" s="195" t="str">
        <f t="shared" si="2"/>
        <v>[Other Fares Revenue Line 29]</v>
      </c>
      <c r="E65" s="196"/>
    </row>
    <row r="66" spans="1:8" outlineLevel="1" x14ac:dyDescent="0.25">
      <c r="D66" s="193" t="str">
        <f t="shared" si="2"/>
        <v>[Other Fares Revenue Line 30]</v>
      </c>
      <c r="E66" s="197"/>
    </row>
    <row r="68" spans="1:8" s="199" customFormat="1" ht="14.4" outlineLevel="1" x14ac:dyDescent="0.25">
      <c r="A68" s="2"/>
      <c r="B68" s="198" t="s">
        <v>135</v>
      </c>
      <c r="C68" s="198"/>
      <c r="D68" s="198"/>
      <c r="E68" s="198"/>
      <c r="F68" s="198"/>
      <c r="G68" s="198"/>
      <c r="H68" s="198"/>
    </row>
    <row r="69" spans="1:8" s="199" customFormat="1" outlineLevel="1" x14ac:dyDescent="0.25">
      <c r="A69" s="2"/>
    </row>
    <row r="70" spans="1:8" s="199" customFormat="1" outlineLevel="1" x14ac:dyDescent="0.25">
      <c r="A70" s="2"/>
      <c r="D70" s="200" t="s">
        <v>136</v>
      </c>
      <c r="E70" s="201"/>
    </row>
    <row r="71" spans="1:8" s="199" customFormat="1" x14ac:dyDescent="0.25">
      <c r="A71" s="2"/>
    </row>
    <row r="72" spans="1:8" s="199" customFormat="1" ht="14.4" outlineLevel="1" x14ac:dyDescent="0.25">
      <c r="A72" s="2"/>
      <c r="B72" s="198" t="s">
        <v>1376</v>
      </c>
      <c r="C72" s="198"/>
      <c r="D72" s="198"/>
      <c r="E72" s="198"/>
      <c r="F72" s="198"/>
      <c r="G72" s="198"/>
      <c r="H72" s="198"/>
    </row>
    <row r="73" spans="1:8" s="199" customFormat="1" outlineLevel="1" x14ac:dyDescent="0.25">
      <c r="A73" s="2"/>
    </row>
    <row r="74" spans="1:8" s="199" customFormat="1" outlineLevel="1" x14ac:dyDescent="0.25">
      <c r="A74" s="2"/>
      <c r="D74" s="200" t="s">
        <v>137</v>
      </c>
      <c r="E74" s="201"/>
    </row>
    <row r="77" spans="1:8" ht="16.8" x14ac:dyDescent="0.3">
      <c r="B77" s="7" t="s">
        <v>138</v>
      </c>
      <c r="C77" s="7"/>
      <c r="D77" s="7"/>
      <c r="E77" s="7"/>
      <c r="F77" s="7"/>
      <c r="G77" s="7"/>
      <c r="H77" s="7"/>
    </row>
    <row r="79" spans="1:8" ht="14.4" x14ac:dyDescent="0.25">
      <c r="B79" s="164" t="s">
        <v>139</v>
      </c>
      <c r="C79" s="164"/>
      <c r="D79" s="164"/>
      <c r="E79" s="164"/>
      <c r="F79" s="164"/>
      <c r="G79" s="164"/>
      <c r="H79" s="164"/>
    </row>
    <row r="80" spans="1:8" outlineLevel="1" x14ac:dyDescent="0.25"/>
    <row r="81" spans="4:5" outlineLevel="1" x14ac:dyDescent="0.25">
      <c r="D81" s="176" t="s">
        <v>905</v>
      </c>
      <c r="E81" s="189"/>
    </row>
    <row r="82" spans="4:5" outlineLevel="1" x14ac:dyDescent="0.25">
      <c r="D82" s="177" t="s">
        <v>906</v>
      </c>
      <c r="E82" s="85"/>
    </row>
    <row r="83" spans="4:5" outlineLevel="1" x14ac:dyDescent="0.25">
      <c r="D83" s="177" t="s">
        <v>907</v>
      </c>
      <c r="E83" s="85"/>
    </row>
    <row r="84" spans="4:5" outlineLevel="1" x14ac:dyDescent="0.25">
      <c r="D84" s="177" t="s">
        <v>908</v>
      </c>
      <c r="E84" s="85"/>
    </row>
    <row r="85" spans="4:5" outlineLevel="1" x14ac:dyDescent="0.25">
      <c r="D85" s="177" t="s">
        <v>909</v>
      </c>
      <c r="E85" s="85"/>
    </row>
    <row r="86" spans="4:5" outlineLevel="1" x14ac:dyDescent="0.25">
      <c r="D86" s="177" t="s">
        <v>910</v>
      </c>
      <c r="E86" s="85"/>
    </row>
    <row r="87" spans="4:5" outlineLevel="1" x14ac:dyDescent="0.25">
      <c r="D87" s="177" t="s">
        <v>911</v>
      </c>
      <c r="E87" s="85"/>
    </row>
    <row r="88" spans="4:5" outlineLevel="1" x14ac:dyDescent="0.25">
      <c r="D88" s="177" t="s">
        <v>912</v>
      </c>
      <c r="E88" s="85"/>
    </row>
    <row r="89" spans="4:5" outlineLevel="1" x14ac:dyDescent="0.25">
      <c r="D89" s="177" t="s">
        <v>913</v>
      </c>
      <c r="E89" s="85"/>
    </row>
    <row r="90" spans="4:5" outlineLevel="1" x14ac:dyDescent="0.25">
      <c r="D90" s="177" t="s">
        <v>1292</v>
      </c>
      <c r="E90" s="85"/>
    </row>
    <row r="91" spans="4:5" outlineLevel="1" x14ac:dyDescent="0.25">
      <c r="D91" s="177" t="s">
        <v>1377</v>
      </c>
      <c r="E91" s="85"/>
    </row>
    <row r="92" spans="4:5" outlineLevel="1" x14ac:dyDescent="0.25">
      <c r="D92" s="191" t="s">
        <v>914</v>
      </c>
      <c r="E92" s="192"/>
    </row>
    <row r="93" spans="4:5" outlineLevel="1" x14ac:dyDescent="0.25">
      <c r="D93" s="191" t="s">
        <v>915</v>
      </c>
      <c r="E93" s="192"/>
    </row>
    <row r="94" spans="4:5" outlineLevel="1" x14ac:dyDescent="0.25">
      <c r="D94" s="191" t="s">
        <v>916</v>
      </c>
      <c r="E94" s="192"/>
    </row>
    <row r="95" spans="4:5" outlineLevel="1" x14ac:dyDescent="0.25">
      <c r="D95" s="191" t="s">
        <v>917</v>
      </c>
      <c r="E95" s="192"/>
    </row>
    <row r="96" spans="4:5" outlineLevel="1" x14ac:dyDescent="0.25">
      <c r="D96" s="191" t="s">
        <v>918</v>
      </c>
      <c r="E96" s="192"/>
    </row>
    <row r="97" spans="2:8" outlineLevel="1" x14ac:dyDescent="0.25">
      <c r="D97" s="191" t="s">
        <v>919</v>
      </c>
      <c r="E97" s="192"/>
    </row>
    <row r="98" spans="2:8" outlineLevel="1" x14ac:dyDescent="0.25">
      <c r="D98" s="191" t="s">
        <v>920</v>
      </c>
      <c r="E98" s="192"/>
    </row>
    <row r="99" spans="2:8" outlineLevel="1" x14ac:dyDescent="0.25">
      <c r="D99" s="191" t="s">
        <v>921</v>
      </c>
      <c r="E99" s="192"/>
    </row>
    <row r="100" spans="2:8" outlineLevel="1" x14ac:dyDescent="0.25">
      <c r="D100" s="191" t="s">
        <v>922</v>
      </c>
      <c r="E100" s="192"/>
    </row>
    <row r="101" spans="2:8" outlineLevel="1" x14ac:dyDescent="0.25">
      <c r="D101" s="191" t="s">
        <v>923</v>
      </c>
      <c r="E101" s="192"/>
    </row>
    <row r="102" spans="2:8" outlineLevel="1" x14ac:dyDescent="0.25">
      <c r="D102" s="191" t="s">
        <v>924</v>
      </c>
      <c r="E102" s="192"/>
    </row>
    <row r="103" spans="2:8" outlineLevel="1" x14ac:dyDescent="0.25">
      <c r="D103" s="191" t="s">
        <v>925</v>
      </c>
      <c r="E103" s="192"/>
    </row>
    <row r="104" spans="2:8" outlineLevel="1" x14ac:dyDescent="0.25">
      <c r="D104" s="191" t="s">
        <v>926</v>
      </c>
      <c r="E104" s="192"/>
    </row>
    <row r="105" spans="2:8" outlineLevel="1" x14ac:dyDescent="0.25">
      <c r="D105" s="193" t="s">
        <v>927</v>
      </c>
      <c r="E105" s="197"/>
    </row>
    <row r="107" spans="2:8" ht="14.4" x14ac:dyDescent="0.25">
      <c r="B107" s="164" t="s">
        <v>142</v>
      </c>
      <c r="C107" s="164"/>
      <c r="D107" s="164"/>
      <c r="E107" s="164"/>
      <c r="F107" s="164"/>
      <c r="G107" s="164"/>
      <c r="H107" s="164"/>
    </row>
    <row r="108" spans="2:8" customFormat="1" ht="11.4" outlineLevel="1" x14ac:dyDescent="0.2"/>
    <row r="109" spans="2:8" outlineLevel="1" x14ac:dyDescent="0.25">
      <c r="C109" s="72" t="s">
        <v>143</v>
      </c>
    </row>
    <row r="110" spans="2:8" outlineLevel="2" x14ac:dyDescent="0.25">
      <c r="D110" s="1199" t="s">
        <v>1124</v>
      </c>
      <c r="E110" s="1200"/>
    </row>
    <row r="111" spans="2:8" outlineLevel="2" x14ac:dyDescent="0.25">
      <c r="D111" s="177" t="s">
        <v>1125</v>
      </c>
      <c r="E111" s="85"/>
    </row>
    <row r="112" spans="2:8" outlineLevel="2" x14ac:dyDescent="0.25">
      <c r="D112" s="177" t="s">
        <v>1126</v>
      </c>
      <c r="E112" s="85"/>
    </row>
    <row r="113" spans="4:5" outlineLevel="2" x14ac:dyDescent="0.25">
      <c r="D113" s="177" t="s">
        <v>1127</v>
      </c>
      <c r="E113" s="85"/>
    </row>
    <row r="114" spans="4:5" outlineLevel="2" x14ac:dyDescent="0.25">
      <c r="D114" s="177" t="s">
        <v>1128</v>
      </c>
      <c r="E114" s="85"/>
    </row>
    <row r="115" spans="4:5" outlineLevel="2" x14ac:dyDescent="0.25">
      <c r="D115" s="177" t="s">
        <v>1129</v>
      </c>
      <c r="E115" s="85"/>
    </row>
    <row r="116" spans="4:5" outlineLevel="2" x14ac:dyDescent="0.25">
      <c r="D116" s="177" t="s">
        <v>1130</v>
      </c>
      <c r="E116" s="85"/>
    </row>
    <row r="117" spans="4:5" outlineLevel="2" x14ac:dyDescent="0.25">
      <c r="D117" s="177" t="s">
        <v>1131</v>
      </c>
      <c r="E117" s="85"/>
    </row>
    <row r="118" spans="4:5" outlineLevel="2" x14ac:dyDescent="0.25">
      <c r="D118" s="177" t="s">
        <v>1132</v>
      </c>
      <c r="E118" s="85"/>
    </row>
    <row r="119" spans="4:5" outlineLevel="2" x14ac:dyDescent="0.25">
      <c r="D119" s="177" t="s">
        <v>1133</v>
      </c>
      <c r="E119" s="85"/>
    </row>
    <row r="120" spans="4:5" outlineLevel="2" x14ac:dyDescent="0.25">
      <c r="D120" s="177" t="s">
        <v>1134</v>
      </c>
      <c r="E120" s="85"/>
    </row>
    <row r="121" spans="4:5" outlineLevel="2" x14ac:dyDescent="0.25">
      <c r="D121" s="177" t="s">
        <v>1135</v>
      </c>
      <c r="E121" s="85"/>
    </row>
    <row r="122" spans="4:5" outlineLevel="2" x14ac:dyDescent="0.25">
      <c r="D122" s="177" t="s">
        <v>1136</v>
      </c>
      <c r="E122" s="85"/>
    </row>
    <row r="123" spans="4:5" outlineLevel="2" x14ac:dyDescent="0.25">
      <c r="D123" s="177" t="s">
        <v>1137</v>
      </c>
      <c r="E123" s="85"/>
    </row>
    <row r="124" spans="4:5" outlineLevel="2" x14ac:dyDescent="0.25">
      <c r="D124" s="177" t="s">
        <v>1138</v>
      </c>
      <c r="E124" s="85"/>
    </row>
    <row r="125" spans="4:5" outlineLevel="2" x14ac:dyDescent="0.25">
      <c r="D125" s="177" t="s">
        <v>1139</v>
      </c>
      <c r="E125" s="85"/>
    </row>
    <row r="126" spans="4:5" outlineLevel="2" x14ac:dyDescent="0.25">
      <c r="D126" s="177" t="s">
        <v>1140</v>
      </c>
      <c r="E126" s="85"/>
    </row>
    <row r="127" spans="4:5" outlineLevel="2" x14ac:dyDescent="0.25">
      <c r="D127" s="177" t="s">
        <v>1141</v>
      </c>
      <c r="E127" s="85"/>
    </row>
    <row r="128" spans="4:5" outlineLevel="2" x14ac:dyDescent="0.25">
      <c r="D128" s="177" t="s">
        <v>1142</v>
      </c>
      <c r="E128" s="85"/>
    </row>
    <row r="129" spans="4:5" outlineLevel="2" x14ac:dyDescent="0.25">
      <c r="D129" s="177" t="s">
        <v>1143</v>
      </c>
      <c r="E129" s="85"/>
    </row>
    <row r="130" spans="4:5" outlineLevel="2" x14ac:dyDescent="0.25">
      <c r="D130" s="177" t="s">
        <v>1144</v>
      </c>
      <c r="E130" s="85"/>
    </row>
    <row r="131" spans="4:5" outlineLevel="2" x14ac:dyDescent="0.25">
      <c r="D131" s="177" t="s">
        <v>1145</v>
      </c>
      <c r="E131" s="85"/>
    </row>
    <row r="132" spans="4:5" outlineLevel="2" x14ac:dyDescent="0.25">
      <c r="D132" s="177" t="s">
        <v>1146</v>
      </c>
      <c r="E132" s="85"/>
    </row>
    <row r="133" spans="4:5" outlineLevel="2" x14ac:dyDescent="0.25">
      <c r="D133" s="177" t="s">
        <v>1147</v>
      </c>
      <c r="E133" s="85"/>
    </row>
    <row r="134" spans="4:5" outlineLevel="2" x14ac:dyDescent="0.25">
      <c r="D134" s="177" t="s">
        <v>1148</v>
      </c>
      <c r="E134" s="85"/>
    </row>
    <row r="135" spans="4:5" outlineLevel="2" x14ac:dyDescent="0.25">
      <c r="D135" s="177" t="s">
        <v>1149</v>
      </c>
      <c r="E135" s="85"/>
    </row>
    <row r="136" spans="4:5" outlineLevel="2" x14ac:dyDescent="0.25">
      <c r="D136" s="177" t="s">
        <v>1150</v>
      </c>
      <c r="E136" s="85"/>
    </row>
    <row r="137" spans="4:5" outlineLevel="2" x14ac:dyDescent="0.25">
      <c r="D137" s="191" t="str">
        <f t="shared" ref="D137:D174" si="3">"[Station Access Income LTC: SFO stations - Line "&amp;ROW()-ROW(D$109)&amp;"]"</f>
        <v>[Station Access Income LTC: SFO stations - Line 28]</v>
      </c>
      <c r="E137" s="192"/>
    </row>
    <row r="138" spans="4:5" outlineLevel="2" x14ac:dyDescent="0.25">
      <c r="D138" s="191" t="str">
        <f t="shared" si="3"/>
        <v>[Station Access Income LTC: SFO stations - Line 29]</v>
      </c>
      <c r="E138" s="192"/>
    </row>
    <row r="139" spans="4:5" outlineLevel="2" x14ac:dyDescent="0.25">
      <c r="D139" s="191" t="str">
        <f t="shared" si="3"/>
        <v>[Station Access Income LTC: SFO stations - Line 30]</v>
      </c>
      <c r="E139" s="192"/>
    </row>
    <row r="140" spans="4:5" outlineLevel="2" x14ac:dyDescent="0.25">
      <c r="D140" s="191" t="str">
        <f t="shared" si="3"/>
        <v>[Station Access Income LTC: SFO stations - Line 31]</v>
      </c>
      <c r="E140" s="192"/>
    </row>
    <row r="141" spans="4:5" outlineLevel="2" x14ac:dyDescent="0.25">
      <c r="D141" s="191" t="str">
        <f t="shared" si="3"/>
        <v>[Station Access Income LTC: SFO stations - Line 32]</v>
      </c>
      <c r="E141" s="192"/>
    </row>
    <row r="142" spans="4:5" outlineLevel="2" x14ac:dyDescent="0.25">
      <c r="D142" s="191" t="str">
        <f t="shared" si="3"/>
        <v>[Station Access Income LTC: SFO stations - Line 33]</v>
      </c>
      <c r="E142" s="192"/>
    </row>
    <row r="143" spans="4:5" outlineLevel="2" x14ac:dyDescent="0.25">
      <c r="D143" s="191" t="str">
        <f t="shared" si="3"/>
        <v>[Station Access Income LTC: SFO stations - Line 34]</v>
      </c>
      <c r="E143" s="192"/>
    </row>
    <row r="144" spans="4:5" outlineLevel="2" x14ac:dyDescent="0.25">
      <c r="D144" s="191" t="str">
        <f t="shared" si="3"/>
        <v>[Station Access Income LTC: SFO stations - Line 35]</v>
      </c>
      <c r="E144" s="192"/>
    </row>
    <row r="145" spans="4:5" outlineLevel="2" x14ac:dyDescent="0.25">
      <c r="D145" s="191" t="str">
        <f t="shared" si="3"/>
        <v>[Station Access Income LTC: SFO stations - Line 36]</v>
      </c>
      <c r="E145" s="192"/>
    </row>
    <row r="146" spans="4:5" outlineLevel="2" x14ac:dyDescent="0.25">
      <c r="D146" s="191" t="str">
        <f t="shared" si="3"/>
        <v>[Station Access Income LTC: SFO stations - Line 37]</v>
      </c>
      <c r="E146" s="192"/>
    </row>
    <row r="147" spans="4:5" outlineLevel="2" x14ac:dyDescent="0.25">
      <c r="D147" s="191" t="str">
        <f t="shared" si="3"/>
        <v>[Station Access Income LTC: SFO stations - Line 38]</v>
      </c>
      <c r="E147" s="192"/>
    </row>
    <row r="148" spans="4:5" outlineLevel="2" x14ac:dyDescent="0.25">
      <c r="D148" s="191" t="str">
        <f t="shared" si="3"/>
        <v>[Station Access Income LTC: SFO stations - Line 39]</v>
      </c>
      <c r="E148" s="192"/>
    </row>
    <row r="149" spans="4:5" outlineLevel="2" x14ac:dyDescent="0.25">
      <c r="D149" s="191" t="str">
        <f t="shared" si="3"/>
        <v>[Station Access Income LTC: SFO stations - Line 40]</v>
      </c>
      <c r="E149" s="192"/>
    </row>
    <row r="150" spans="4:5" outlineLevel="2" x14ac:dyDescent="0.25">
      <c r="D150" s="191" t="str">
        <f t="shared" si="3"/>
        <v>[Station Access Income LTC: SFO stations - Line 41]</v>
      </c>
      <c r="E150" s="192"/>
    </row>
    <row r="151" spans="4:5" outlineLevel="2" x14ac:dyDescent="0.25">
      <c r="D151" s="191" t="str">
        <f t="shared" si="3"/>
        <v>[Station Access Income LTC: SFO stations - Line 42]</v>
      </c>
      <c r="E151" s="192"/>
    </row>
    <row r="152" spans="4:5" outlineLevel="2" x14ac:dyDescent="0.25">
      <c r="D152" s="191" t="str">
        <f t="shared" si="3"/>
        <v>[Station Access Income LTC: SFO stations - Line 43]</v>
      </c>
      <c r="E152" s="192"/>
    </row>
    <row r="153" spans="4:5" outlineLevel="2" x14ac:dyDescent="0.25">
      <c r="D153" s="191" t="str">
        <f t="shared" si="3"/>
        <v>[Station Access Income LTC: SFO stations - Line 44]</v>
      </c>
      <c r="E153" s="192"/>
    </row>
    <row r="154" spans="4:5" outlineLevel="2" x14ac:dyDescent="0.25">
      <c r="D154" s="191" t="str">
        <f t="shared" si="3"/>
        <v>[Station Access Income LTC: SFO stations - Line 45]</v>
      </c>
      <c r="E154" s="192"/>
    </row>
    <row r="155" spans="4:5" outlineLevel="2" x14ac:dyDescent="0.25">
      <c r="D155" s="191" t="str">
        <f t="shared" si="3"/>
        <v>[Station Access Income LTC: SFO stations - Line 46]</v>
      </c>
      <c r="E155" s="192"/>
    </row>
    <row r="156" spans="4:5" outlineLevel="2" x14ac:dyDescent="0.25">
      <c r="D156" s="191" t="str">
        <f t="shared" si="3"/>
        <v>[Station Access Income LTC: SFO stations - Line 47]</v>
      </c>
      <c r="E156" s="192"/>
    </row>
    <row r="157" spans="4:5" outlineLevel="2" x14ac:dyDescent="0.25">
      <c r="D157" s="191" t="str">
        <f t="shared" si="3"/>
        <v>[Station Access Income LTC: SFO stations - Line 48]</v>
      </c>
      <c r="E157" s="192"/>
    </row>
    <row r="158" spans="4:5" outlineLevel="2" x14ac:dyDescent="0.25">
      <c r="D158" s="191" t="str">
        <f t="shared" si="3"/>
        <v>[Station Access Income LTC: SFO stations - Line 49]</v>
      </c>
      <c r="E158" s="192"/>
    </row>
    <row r="159" spans="4:5" outlineLevel="2" x14ac:dyDescent="0.25">
      <c r="D159" s="191" t="str">
        <f t="shared" si="3"/>
        <v>[Station Access Income LTC: SFO stations - Line 50]</v>
      </c>
      <c r="E159" s="192"/>
    </row>
    <row r="160" spans="4:5" outlineLevel="2" x14ac:dyDescent="0.25">
      <c r="D160" s="191" t="str">
        <f t="shared" si="3"/>
        <v>[Station Access Income LTC: SFO stations - Line 51]</v>
      </c>
      <c r="E160" s="192"/>
    </row>
    <row r="161" spans="4:5" outlineLevel="2" x14ac:dyDescent="0.25">
      <c r="D161" s="191" t="str">
        <f t="shared" si="3"/>
        <v>[Station Access Income LTC: SFO stations - Line 52]</v>
      </c>
      <c r="E161" s="192"/>
    </row>
    <row r="162" spans="4:5" outlineLevel="2" x14ac:dyDescent="0.25">
      <c r="D162" s="191" t="str">
        <f t="shared" si="3"/>
        <v>[Station Access Income LTC: SFO stations - Line 53]</v>
      </c>
      <c r="E162" s="192"/>
    </row>
    <row r="163" spans="4:5" outlineLevel="2" x14ac:dyDescent="0.25">
      <c r="D163" s="191" t="str">
        <f t="shared" si="3"/>
        <v>[Station Access Income LTC: SFO stations - Line 54]</v>
      </c>
      <c r="E163" s="192"/>
    </row>
    <row r="164" spans="4:5" outlineLevel="2" x14ac:dyDescent="0.25">
      <c r="D164" s="191" t="str">
        <f t="shared" si="3"/>
        <v>[Station Access Income LTC: SFO stations - Line 55]</v>
      </c>
      <c r="E164" s="192"/>
    </row>
    <row r="165" spans="4:5" outlineLevel="2" x14ac:dyDescent="0.25">
      <c r="D165" s="191" t="str">
        <f t="shared" si="3"/>
        <v>[Station Access Income LTC: SFO stations - Line 56]</v>
      </c>
      <c r="E165" s="192"/>
    </row>
    <row r="166" spans="4:5" outlineLevel="2" x14ac:dyDescent="0.25">
      <c r="D166" s="191" t="str">
        <f t="shared" si="3"/>
        <v>[Station Access Income LTC: SFO stations - Line 57]</v>
      </c>
      <c r="E166" s="192"/>
    </row>
    <row r="167" spans="4:5" outlineLevel="2" x14ac:dyDescent="0.25">
      <c r="D167" s="191" t="str">
        <f t="shared" si="3"/>
        <v>[Station Access Income LTC: SFO stations - Line 58]</v>
      </c>
      <c r="E167" s="192"/>
    </row>
    <row r="168" spans="4:5" outlineLevel="2" x14ac:dyDescent="0.25">
      <c r="D168" s="191" t="str">
        <f t="shared" si="3"/>
        <v>[Station Access Income LTC: SFO stations - Line 59]</v>
      </c>
      <c r="E168" s="192"/>
    </row>
    <row r="169" spans="4:5" outlineLevel="2" x14ac:dyDescent="0.25">
      <c r="D169" s="191" t="str">
        <f t="shared" si="3"/>
        <v>[Station Access Income LTC: SFO stations - Line 60]</v>
      </c>
      <c r="E169" s="192"/>
    </row>
    <row r="170" spans="4:5" outlineLevel="2" x14ac:dyDescent="0.25">
      <c r="D170" s="191" t="str">
        <f t="shared" si="3"/>
        <v>[Station Access Income LTC: SFO stations - Line 61]</v>
      </c>
      <c r="E170" s="192"/>
    </row>
    <row r="171" spans="4:5" outlineLevel="2" x14ac:dyDescent="0.25">
      <c r="D171" s="191" t="str">
        <f t="shared" si="3"/>
        <v>[Station Access Income LTC: SFO stations - Line 62]</v>
      </c>
      <c r="E171" s="192"/>
    </row>
    <row r="172" spans="4:5" outlineLevel="2" x14ac:dyDescent="0.25">
      <c r="D172" s="191" t="str">
        <f t="shared" si="3"/>
        <v>[Station Access Income LTC: SFO stations - Line 63]</v>
      </c>
      <c r="E172" s="192"/>
    </row>
    <row r="173" spans="4:5" outlineLevel="2" x14ac:dyDescent="0.25">
      <c r="D173" s="191" t="str">
        <f t="shared" si="3"/>
        <v>[Station Access Income LTC: SFO stations - Line 64]</v>
      </c>
      <c r="E173" s="192"/>
    </row>
    <row r="174" spans="4:5" outlineLevel="2" x14ac:dyDescent="0.25">
      <c r="D174" s="191" t="str">
        <f t="shared" si="3"/>
        <v>[Station Access Income LTC: SFO stations - Line 65]</v>
      </c>
      <c r="E174" s="192"/>
    </row>
    <row r="175" spans="4:5" outlineLevel="2" x14ac:dyDescent="0.25">
      <c r="D175" s="191" t="str">
        <f t="shared" ref="D175:D238" si="4">"[Station Access Income LTC: SFO stations - Line "&amp;ROW()-ROW(D$109)&amp;"]"</f>
        <v>[Station Access Income LTC: SFO stations - Line 66]</v>
      </c>
      <c r="E175" s="192"/>
    </row>
    <row r="176" spans="4:5" outlineLevel="2" x14ac:dyDescent="0.25">
      <c r="D176" s="191" t="str">
        <f t="shared" si="4"/>
        <v>[Station Access Income LTC: SFO stations - Line 67]</v>
      </c>
      <c r="E176" s="192"/>
    </row>
    <row r="177" spans="4:5" outlineLevel="2" x14ac:dyDescent="0.25">
      <c r="D177" s="191" t="str">
        <f t="shared" si="4"/>
        <v>[Station Access Income LTC: SFO stations - Line 68]</v>
      </c>
      <c r="E177" s="192"/>
    </row>
    <row r="178" spans="4:5" outlineLevel="2" x14ac:dyDescent="0.25">
      <c r="D178" s="191" t="str">
        <f t="shared" si="4"/>
        <v>[Station Access Income LTC: SFO stations - Line 69]</v>
      </c>
      <c r="E178" s="192"/>
    </row>
    <row r="179" spans="4:5" outlineLevel="2" x14ac:dyDescent="0.25">
      <c r="D179" s="191" t="str">
        <f t="shared" si="4"/>
        <v>[Station Access Income LTC: SFO stations - Line 70]</v>
      </c>
      <c r="E179" s="192"/>
    </row>
    <row r="180" spans="4:5" outlineLevel="2" x14ac:dyDescent="0.25">
      <c r="D180" s="191" t="str">
        <f t="shared" si="4"/>
        <v>[Station Access Income LTC: SFO stations - Line 71]</v>
      </c>
      <c r="E180" s="192"/>
    </row>
    <row r="181" spans="4:5" outlineLevel="2" x14ac:dyDescent="0.25">
      <c r="D181" s="191" t="str">
        <f t="shared" si="4"/>
        <v>[Station Access Income LTC: SFO stations - Line 72]</v>
      </c>
      <c r="E181" s="192"/>
    </row>
    <row r="182" spans="4:5" outlineLevel="2" x14ac:dyDescent="0.25">
      <c r="D182" s="191" t="str">
        <f t="shared" si="4"/>
        <v>[Station Access Income LTC: SFO stations - Line 73]</v>
      </c>
      <c r="E182" s="192"/>
    </row>
    <row r="183" spans="4:5" outlineLevel="2" x14ac:dyDescent="0.25">
      <c r="D183" s="191" t="str">
        <f t="shared" si="4"/>
        <v>[Station Access Income LTC: SFO stations - Line 74]</v>
      </c>
      <c r="E183" s="192"/>
    </row>
    <row r="184" spans="4:5" outlineLevel="2" x14ac:dyDescent="0.25">
      <c r="D184" s="191" t="str">
        <f t="shared" si="4"/>
        <v>[Station Access Income LTC: SFO stations - Line 75]</v>
      </c>
      <c r="E184" s="192"/>
    </row>
    <row r="185" spans="4:5" outlineLevel="2" x14ac:dyDescent="0.25">
      <c r="D185" s="191" t="str">
        <f t="shared" si="4"/>
        <v>[Station Access Income LTC: SFO stations - Line 76]</v>
      </c>
      <c r="E185" s="192"/>
    </row>
    <row r="186" spans="4:5" outlineLevel="2" x14ac:dyDescent="0.25">
      <c r="D186" s="191" t="str">
        <f t="shared" si="4"/>
        <v>[Station Access Income LTC: SFO stations - Line 77]</v>
      </c>
      <c r="E186" s="192"/>
    </row>
    <row r="187" spans="4:5" outlineLevel="2" x14ac:dyDescent="0.25">
      <c r="D187" s="191" t="str">
        <f t="shared" si="4"/>
        <v>[Station Access Income LTC: SFO stations - Line 78]</v>
      </c>
      <c r="E187" s="192"/>
    </row>
    <row r="188" spans="4:5" outlineLevel="2" x14ac:dyDescent="0.25">
      <c r="D188" s="191" t="str">
        <f t="shared" si="4"/>
        <v>[Station Access Income LTC: SFO stations - Line 79]</v>
      </c>
      <c r="E188" s="192"/>
    </row>
    <row r="189" spans="4:5" outlineLevel="2" x14ac:dyDescent="0.25">
      <c r="D189" s="191" t="str">
        <f t="shared" si="4"/>
        <v>[Station Access Income LTC: SFO stations - Line 80]</v>
      </c>
      <c r="E189" s="192"/>
    </row>
    <row r="190" spans="4:5" outlineLevel="2" x14ac:dyDescent="0.25">
      <c r="D190" s="191" t="str">
        <f t="shared" si="4"/>
        <v>[Station Access Income LTC: SFO stations - Line 81]</v>
      </c>
      <c r="E190" s="192"/>
    </row>
    <row r="191" spans="4:5" outlineLevel="2" x14ac:dyDescent="0.25">
      <c r="D191" s="191" t="str">
        <f t="shared" si="4"/>
        <v>[Station Access Income LTC: SFO stations - Line 82]</v>
      </c>
      <c r="E191" s="192"/>
    </row>
    <row r="192" spans="4:5" outlineLevel="2" x14ac:dyDescent="0.25">
      <c r="D192" s="191" t="str">
        <f t="shared" si="4"/>
        <v>[Station Access Income LTC: SFO stations - Line 83]</v>
      </c>
      <c r="E192" s="192"/>
    </row>
    <row r="193" spans="4:5" outlineLevel="2" x14ac:dyDescent="0.25">
      <c r="D193" s="191" t="str">
        <f t="shared" si="4"/>
        <v>[Station Access Income LTC: SFO stations - Line 84]</v>
      </c>
      <c r="E193" s="192"/>
    </row>
    <row r="194" spans="4:5" outlineLevel="2" x14ac:dyDescent="0.25">
      <c r="D194" s="191" t="str">
        <f t="shared" si="4"/>
        <v>[Station Access Income LTC: SFO stations - Line 85]</v>
      </c>
      <c r="E194" s="192"/>
    </row>
    <row r="195" spans="4:5" outlineLevel="2" x14ac:dyDescent="0.25">
      <c r="D195" s="191" t="str">
        <f t="shared" si="4"/>
        <v>[Station Access Income LTC: SFO stations - Line 86]</v>
      </c>
      <c r="E195" s="192"/>
    </row>
    <row r="196" spans="4:5" outlineLevel="2" x14ac:dyDescent="0.25">
      <c r="D196" s="191" t="str">
        <f t="shared" si="4"/>
        <v>[Station Access Income LTC: SFO stations - Line 87]</v>
      </c>
      <c r="E196" s="192"/>
    </row>
    <row r="197" spans="4:5" outlineLevel="2" x14ac:dyDescent="0.25">
      <c r="D197" s="191" t="str">
        <f t="shared" si="4"/>
        <v>[Station Access Income LTC: SFO stations - Line 88]</v>
      </c>
      <c r="E197" s="192"/>
    </row>
    <row r="198" spans="4:5" outlineLevel="2" x14ac:dyDescent="0.25">
      <c r="D198" s="191" t="str">
        <f t="shared" si="4"/>
        <v>[Station Access Income LTC: SFO stations - Line 89]</v>
      </c>
      <c r="E198" s="192"/>
    </row>
    <row r="199" spans="4:5" outlineLevel="2" x14ac:dyDescent="0.25">
      <c r="D199" s="191" t="str">
        <f t="shared" si="4"/>
        <v>[Station Access Income LTC: SFO stations - Line 90]</v>
      </c>
      <c r="E199" s="192"/>
    </row>
    <row r="200" spans="4:5" outlineLevel="2" x14ac:dyDescent="0.25">
      <c r="D200" s="191" t="str">
        <f t="shared" si="4"/>
        <v>[Station Access Income LTC: SFO stations - Line 91]</v>
      </c>
      <c r="E200" s="192"/>
    </row>
    <row r="201" spans="4:5" outlineLevel="2" x14ac:dyDescent="0.25">
      <c r="D201" s="191" t="str">
        <f t="shared" si="4"/>
        <v>[Station Access Income LTC: SFO stations - Line 92]</v>
      </c>
      <c r="E201" s="192"/>
    </row>
    <row r="202" spans="4:5" outlineLevel="2" x14ac:dyDescent="0.25">
      <c r="D202" s="191" t="str">
        <f t="shared" si="4"/>
        <v>[Station Access Income LTC: SFO stations - Line 93]</v>
      </c>
      <c r="E202" s="192"/>
    </row>
    <row r="203" spans="4:5" outlineLevel="2" x14ac:dyDescent="0.25">
      <c r="D203" s="191" t="str">
        <f t="shared" si="4"/>
        <v>[Station Access Income LTC: SFO stations - Line 94]</v>
      </c>
      <c r="E203" s="192"/>
    </row>
    <row r="204" spans="4:5" outlineLevel="2" x14ac:dyDescent="0.25">
      <c r="D204" s="191" t="str">
        <f t="shared" si="4"/>
        <v>[Station Access Income LTC: SFO stations - Line 95]</v>
      </c>
      <c r="E204" s="192"/>
    </row>
    <row r="205" spans="4:5" outlineLevel="2" x14ac:dyDescent="0.25">
      <c r="D205" s="191" t="str">
        <f t="shared" si="4"/>
        <v>[Station Access Income LTC: SFO stations - Line 96]</v>
      </c>
      <c r="E205" s="192"/>
    </row>
    <row r="206" spans="4:5" outlineLevel="2" x14ac:dyDescent="0.25">
      <c r="D206" s="191" t="str">
        <f t="shared" si="4"/>
        <v>[Station Access Income LTC: SFO stations - Line 97]</v>
      </c>
      <c r="E206" s="192"/>
    </row>
    <row r="207" spans="4:5" outlineLevel="2" x14ac:dyDescent="0.25">
      <c r="D207" s="191" t="str">
        <f t="shared" si="4"/>
        <v>[Station Access Income LTC: SFO stations - Line 98]</v>
      </c>
      <c r="E207" s="192"/>
    </row>
    <row r="208" spans="4:5" outlineLevel="2" x14ac:dyDescent="0.25">
      <c r="D208" s="191" t="str">
        <f t="shared" si="4"/>
        <v>[Station Access Income LTC: SFO stations - Line 99]</v>
      </c>
      <c r="E208" s="192"/>
    </row>
    <row r="209" spans="4:5" outlineLevel="2" x14ac:dyDescent="0.25">
      <c r="D209" s="191" t="str">
        <f t="shared" si="4"/>
        <v>[Station Access Income LTC: SFO stations - Line 100]</v>
      </c>
      <c r="E209" s="192"/>
    </row>
    <row r="210" spans="4:5" outlineLevel="2" x14ac:dyDescent="0.25">
      <c r="D210" s="191" t="str">
        <f t="shared" si="4"/>
        <v>[Station Access Income LTC: SFO stations - Line 101]</v>
      </c>
      <c r="E210" s="192"/>
    </row>
    <row r="211" spans="4:5" outlineLevel="2" x14ac:dyDescent="0.25">
      <c r="D211" s="191" t="str">
        <f t="shared" si="4"/>
        <v>[Station Access Income LTC: SFO stations - Line 102]</v>
      </c>
      <c r="E211" s="192"/>
    </row>
    <row r="212" spans="4:5" outlineLevel="2" x14ac:dyDescent="0.25">
      <c r="D212" s="191" t="str">
        <f t="shared" si="4"/>
        <v>[Station Access Income LTC: SFO stations - Line 103]</v>
      </c>
      <c r="E212" s="192"/>
    </row>
    <row r="213" spans="4:5" outlineLevel="2" x14ac:dyDescent="0.25">
      <c r="D213" s="191" t="str">
        <f t="shared" si="4"/>
        <v>[Station Access Income LTC: SFO stations - Line 104]</v>
      </c>
      <c r="E213" s="192"/>
    </row>
    <row r="214" spans="4:5" outlineLevel="2" x14ac:dyDescent="0.25">
      <c r="D214" s="191" t="str">
        <f t="shared" si="4"/>
        <v>[Station Access Income LTC: SFO stations - Line 105]</v>
      </c>
      <c r="E214" s="192"/>
    </row>
    <row r="215" spans="4:5" outlineLevel="2" x14ac:dyDescent="0.25">
      <c r="D215" s="191" t="str">
        <f t="shared" si="4"/>
        <v>[Station Access Income LTC: SFO stations - Line 106]</v>
      </c>
      <c r="E215" s="192"/>
    </row>
    <row r="216" spans="4:5" outlineLevel="2" x14ac:dyDescent="0.25">
      <c r="D216" s="191" t="str">
        <f t="shared" si="4"/>
        <v>[Station Access Income LTC: SFO stations - Line 107]</v>
      </c>
      <c r="E216" s="192"/>
    </row>
    <row r="217" spans="4:5" outlineLevel="2" x14ac:dyDescent="0.25">
      <c r="D217" s="191" t="str">
        <f t="shared" si="4"/>
        <v>[Station Access Income LTC: SFO stations - Line 108]</v>
      </c>
      <c r="E217" s="192"/>
    </row>
    <row r="218" spans="4:5" outlineLevel="2" x14ac:dyDescent="0.25">
      <c r="D218" s="191" t="str">
        <f t="shared" si="4"/>
        <v>[Station Access Income LTC: SFO stations - Line 109]</v>
      </c>
      <c r="E218" s="192"/>
    </row>
    <row r="219" spans="4:5" outlineLevel="2" x14ac:dyDescent="0.25">
      <c r="D219" s="191" t="str">
        <f t="shared" si="4"/>
        <v>[Station Access Income LTC: SFO stations - Line 110]</v>
      </c>
      <c r="E219" s="192"/>
    </row>
    <row r="220" spans="4:5" outlineLevel="2" x14ac:dyDescent="0.25">
      <c r="D220" s="191" t="str">
        <f t="shared" si="4"/>
        <v>[Station Access Income LTC: SFO stations - Line 111]</v>
      </c>
      <c r="E220" s="192"/>
    </row>
    <row r="221" spans="4:5" outlineLevel="2" x14ac:dyDescent="0.25">
      <c r="D221" s="191" t="str">
        <f t="shared" si="4"/>
        <v>[Station Access Income LTC: SFO stations - Line 112]</v>
      </c>
      <c r="E221" s="192"/>
    </row>
    <row r="222" spans="4:5" outlineLevel="2" x14ac:dyDescent="0.25">
      <c r="D222" s="191" t="str">
        <f t="shared" si="4"/>
        <v>[Station Access Income LTC: SFO stations - Line 113]</v>
      </c>
      <c r="E222" s="192"/>
    </row>
    <row r="223" spans="4:5" outlineLevel="2" x14ac:dyDescent="0.25">
      <c r="D223" s="191" t="str">
        <f t="shared" si="4"/>
        <v>[Station Access Income LTC: SFO stations - Line 114]</v>
      </c>
      <c r="E223" s="192"/>
    </row>
    <row r="224" spans="4:5" outlineLevel="2" x14ac:dyDescent="0.25">
      <c r="D224" s="191" t="str">
        <f t="shared" si="4"/>
        <v>[Station Access Income LTC: SFO stations - Line 115]</v>
      </c>
      <c r="E224" s="192"/>
    </row>
    <row r="225" spans="4:5" outlineLevel="2" x14ac:dyDescent="0.25">
      <c r="D225" s="191" t="str">
        <f t="shared" si="4"/>
        <v>[Station Access Income LTC: SFO stations - Line 116]</v>
      </c>
      <c r="E225" s="192"/>
    </row>
    <row r="226" spans="4:5" outlineLevel="2" x14ac:dyDescent="0.25">
      <c r="D226" s="191" t="str">
        <f t="shared" si="4"/>
        <v>[Station Access Income LTC: SFO stations - Line 117]</v>
      </c>
      <c r="E226" s="192"/>
    </row>
    <row r="227" spans="4:5" outlineLevel="2" x14ac:dyDescent="0.25">
      <c r="D227" s="191" t="str">
        <f t="shared" si="4"/>
        <v>[Station Access Income LTC: SFO stations - Line 118]</v>
      </c>
      <c r="E227" s="192"/>
    </row>
    <row r="228" spans="4:5" outlineLevel="2" x14ac:dyDescent="0.25">
      <c r="D228" s="191" t="str">
        <f t="shared" si="4"/>
        <v>[Station Access Income LTC: SFO stations - Line 119]</v>
      </c>
      <c r="E228" s="192"/>
    </row>
    <row r="229" spans="4:5" outlineLevel="2" x14ac:dyDescent="0.25">
      <c r="D229" s="191" t="str">
        <f t="shared" si="4"/>
        <v>[Station Access Income LTC: SFO stations - Line 120]</v>
      </c>
      <c r="E229" s="192"/>
    </row>
    <row r="230" spans="4:5" outlineLevel="2" x14ac:dyDescent="0.25">
      <c r="D230" s="191" t="str">
        <f t="shared" si="4"/>
        <v>[Station Access Income LTC: SFO stations - Line 121]</v>
      </c>
      <c r="E230" s="192"/>
    </row>
    <row r="231" spans="4:5" outlineLevel="2" x14ac:dyDescent="0.25">
      <c r="D231" s="191" t="str">
        <f t="shared" si="4"/>
        <v>[Station Access Income LTC: SFO stations - Line 122]</v>
      </c>
      <c r="E231" s="192"/>
    </row>
    <row r="232" spans="4:5" outlineLevel="2" x14ac:dyDescent="0.25">
      <c r="D232" s="191" t="str">
        <f t="shared" si="4"/>
        <v>[Station Access Income LTC: SFO stations - Line 123]</v>
      </c>
      <c r="E232" s="192"/>
    </row>
    <row r="233" spans="4:5" outlineLevel="2" x14ac:dyDescent="0.25">
      <c r="D233" s="191" t="str">
        <f t="shared" si="4"/>
        <v>[Station Access Income LTC: SFO stations - Line 124]</v>
      </c>
      <c r="E233" s="192"/>
    </row>
    <row r="234" spans="4:5" outlineLevel="2" x14ac:dyDescent="0.25">
      <c r="D234" s="191" t="str">
        <f t="shared" si="4"/>
        <v>[Station Access Income LTC: SFO stations - Line 125]</v>
      </c>
      <c r="E234" s="192"/>
    </row>
    <row r="235" spans="4:5" outlineLevel="2" x14ac:dyDescent="0.25">
      <c r="D235" s="191" t="str">
        <f t="shared" si="4"/>
        <v>[Station Access Income LTC: SFO stations - Line 126]</v>
      </c>
      <c r="E235" s="192"/>
    </row>
    <row r="236" spans="4:5" outlineLevel="2" x14ac:dyDescent="0.25">
      <c r="D236" s="191" t="str">
        <f t="shared" si="4"/>
        <v>[Station Access Income LTC: SFO stations - Line 127]</v>
      </c>
      <c r="E236" s="192"/>
    </row>
    <row r="237" spans="4:5" outlineLevel="2" x14ac:dyDescent="0.25">
      <c r="D237" s="191" t="str">
        <f t="shared" si="4"/>
        <v>[Station Access Income LTC: SFO stations - Line 128]</v>
      </c>
      <c r="E237" s="192"/>
    </row>
    <row r="238" spans="4:5" outlineLevel="2" x14ac:dyDescent="0.25">
      <c r="D238" s="191" t="str">
        <f t="shared" si="4"/>
        <v>[Station Access Income LTC: SFO stations - Line 129]</v>
      </c>
      <c r="E238" s="192"/>
    </row>
    <row r="239" spans="4:5" outlineLevel="2" x14ac:dyDescent="0.25">
      <c r="D239" s="191" t="str">
        <f t="shared" ref="D239:D302" si="5">"[Station Access Income LTC: SFO stations - Line "&amp;ROW()-ROW(D$109)&amp;"]"</f>
        <v>[Station Access Income LTC: SFO stations - Line 130]</v>
      </c>
      <c r="E239" s="192"/>
    </row>
    <row r="240" spans="4:5" outlineLevel="2" x14ac:dyDescent="0.25">
      <c r="D240" s="191" t="str">
        <f t="shared" si="5"/>
        <v>[Station Access Income LTC: SFO stations - Line 131]</v>
      </c>
      <c r="E240" s="192"/>
    </row>
    <row r="241" spans="4:5" outlineLevel="2" x14ac:dyDescent="0.25">
      <c r="D241" s="191" t="str">
        <f t="shared" si="5"/>
        <v>[Station Access Income LTC: SFO stations - Line 132]</v>
      </c>
      <c r="E241" s="192"/>
    </row>
    <row r="242" spans="4:5" outlineLevel="2" x14ac:dyDescent="0.25">
      <c r="D242" s="191" t="str">
        <f t="shared" si="5"/>
        <v>[Station Access Income LTC: SFO stations - Line 133]</v>
      </c>
      <c r="E242" s="192"/>
    </row>
    <row r="243" spans="4:5" outlineLevel="2" x14ac:dyDescent="0.25">
      <c r="D243" s="191" t="str">
        <f t="shared" si="5"/>
        <v>[Station Access Income LTC: SFO stations - Line 134]</v>
      </c>
      <c r="E243" s="192"/>
    </row>
    <row r="244" spans="4:5" outlineLevel="2" x14ac:dyDescent="0.25">
      <c r="D244" s="191" t="str">
        <f t="shared" si="5"/>
        <v>[Station Access Income LTC: SFO stations - Line 135]</v>
      </c>
      <c r="E244" s="192"/>
    </row>
    <row r="245" spans="4:5" outlineLevel="2" x14ac:dyDescent="0.25">
      <c r="D245" s="191" t="str">
        <f t="shared" si="5"/>
        <v>[Station Access Income LTC: SFO stations - Line 136]</v>
      </c>
      <c r="E245" s="192"/>
    </row>
    <row r="246" spans="4:5" outlineLevel="2" x14ac:dyDescent="0.25">
      <c r="D246" s="191" t="str">
        <f t="shared" si="5"/>
        <v>[Station Access Income LTC: SFO stations - Line 137]</v>
      </c>
      <c r="E246" s="192"/>
    </row>
    <row r="247" spans="4:5" outlineLevel="2" x14ac:dyDescent="0.25">
      <c r="D247" s="191" t="str">
        <f t="shared" si="5"/>
        <v>[Station Access Income LTC: SFO stations - Line 138]</v>
      </c>
      <c r="E247" s="192"/>
    </row>
    <row r="248" spans="4:5" outlineLevel="2" x14ac:dyDescent="0.25">
      <c r="D248" s="191" t="str">
        <f t="shared" si="5"/>
        <v>[Station Access Income LTC: SFO stations - Line 139]</v>
      </c>
      <c r="E248" s="192"/>
    </row>
    <row r="249" spans="4:5" outlineLevel="2" x14ac:dyDescent="0.25">
      <c r="D249" s="191" t="str">
        <f t="shared" si="5"/>
        <v>[Station Access Income LTC: SFO stations - Line 140]</v>
      </c>
      <c r="E249" s="192"/>
    </row>
    <row r="250" spans="4:5" outlineLevel="2" x14ac:dyDescent="0.25">
      <c r="D250" s="191" t="str">
        <f t="shared" si="5"/>
        <v>[Station Access Income LTC: SFO stations - Line 141]</v>
      </c>
      <c r="E250" s="192"/>
    </row>
    <row r="251" spans="4:5" outlineLevel="2" x14ac:dyDescent="0.25">
      <c r="D251" s="191" t="str">
        <f t="shared" si="5"/>
        <v>[Station Access Income LTC: SFO stations - Line 142]</v>
      </c>
      <c r="E251" s="192"/>
    </row>
    <row r="252" spans="4:5" outlineLevel="2" x14ac:dyDescent="0.25">
      <c r="D252" s="191" t="str">
        <f t="shared" si="5"/>
        <v>[Station Access Income LTC: SFO stations - Line 143]</v>
      </c>
      <c r="E252" s="192"/>
    </row>
    <row r="253" spans="4:5" outlineLevel="2" x14ac:dyDescent="0.25">
      <c r="D253" s="191" t="str">
        <f t="shared" si="5"/>
        <v>[Station Access Income LTC: SFO stations - Line 144]</v>
      </c>
      <c r="E253" s="192"/>
    </row>
    <row r="254" spans="4:5" outlineLevel="2" x14ac:dyDescent="0.25">
      <c r="D254" s="191" t="str">
        <f t="shared" si="5"/>
        <v>[Station Access Income LTC: SFO stations - Line 145]</v>
      </c>
      <c r="E254" s="192"/>
    </row>
    <row r="255" spans="4:5" outlineLevel="2" x14ac:dyDescent="0.25">
      <c r="D255" s="191" t="str">
        <f t="shared" si="5"/>
        <v>[Station Access Income LTC: SFO stations - Line 146]</v>
      </c>
      <c r="E255" s="192"/>
    </row>
    <row r="256" spans="4:5" outlineLevel="2" x14ac:dyDescent="0.25">
      <c r="D256" s="191" t="str">
        <f t="shared" si="5"/>
        <v>[Station Access Income LTC: SFO stations - Line 147]</v>
      </c>
      <c r="E256" s="192"/>
    </row>
    <row r="257" spans="4:5" outlineLevel="2" x14ac:dyDescent="0.25">
      <c r="D257" s="191" t="str">
        <f t="shared" si="5"/>
        <v>[Station Access Income LTC: SFO stations - Line 148]</v>
      </c>
      <c r="E257" s="192"/>
    </row>
    <row r="258" spans="4:5" outlineLevel="2" x14ac:dyDescent="0.25">
      <c r="D258" s="191" t="str">
        <f t="shared" si="5"/>
        <v>[Station Access Income LTC: SFO stations - Line 149]</v>
      </c>
      <c r="E258" s="192"/>
    </row>
    <row r="259" spans="4:5" outlineLevel="2" x14ac:dyDescent="0.25">
      <c r="D259" s="191" t="str">
        <f t="shared" si="5"/>
        <v>[Station Access Income LTC: SFO stations - Line 150]</v>
      </c>
      <c r="E259" s="192"/>
    </row>
    <row r="260" spans="4:5" outlineLevel="2" x14ac:dyDescent="0.25">
      <c r="D260" s="191" t="str">
        <f t="shared" si="5"/>
        <v>[Station Access Income LTC: SFO stations - Line 151]</v>
      </c>
      <c r="E260" s="192"/>
    </row>
    <row r="261" spans="4:5" outlineLevel="2" x14ac:dyDescent="0.25">
      <c r="D261" s="191" t="str">
        <f t="shared" si="5"/>
        <v>[Station Access Income LTC: SFO stations - Line 152]</v>
      </c>
      <c r="E261" s="192"/>
    </row>
    <row r="262" spans="4:5" outlineLevel="2" x14ac:dyDescent="0.25">
      <c r="D262" s="191" t="str">
        <f t="shared" si="5"/>
        <v>[Station Access Income LTC: SFO stations - Line 153]</v>
      </c>
      <c r="E262" s="192"/>
    </row>
    <row r="263" spans="4:5" outlineLevel="2" x14ac:dyDescent="0.25">
      <c r="D263" s="191" t="str">
        <f t="shared" si="5"/>
        <v>[Station Access Income LTC: SFO stations - Line 154]</v>
      </c>
      <c r="E263" s="192"/>
    </row>
    <row r="264" spans="4:5" outlineLevel="2" x14ac:dyDescent="0.25">
      <c r="D264" s="191" t="str">
        <f t="shared" si="5"/>
        <v>[Station Access Income LTC: SFO stations - Line 155]</v>
      </c>
      <c r="E264" s="192"/>
    </row>
    <row r="265" spans="4:5" outlineLevel="2" x14ac:dyDescent="0.25">
      <c r="D265" s="191" t="str">
        <f t="shared" si="5"/>
        <v>[Station Access Income LTC: SFO stations - Line 156]</v>
      </c>
      <c r="E265" s="192"/>
    </row>
    <row r="266" spans="4:5" outlineLevel="2" x14ac:dyDescent="0.25">
      <c r="D266" s="191" t="str">
        <f t="shared" si="5"/>
        <v>[Station Access Income LTC: SFO stations - Line 157]</v>
      </c>
      <c r="E266" s="192"/>
    </row>
    <row r="267" spans="4:5" outlineLevel="2" x14ac:dyDescent="0.25">
      <c r="D267" s="191" t="str">
        <f t="shared" si="5"/>
        <v>[Station Access Income LTC: SFO stations - Line 158]</v>
      </c>
      <c r="E267" s="192"/>
    </row>
    <row r="268" spans="4:5" outlineLevel="2" x14ac:dyDescent="0.25">
      <c r="D268" s="191" t="str">
        <f t="shared" si="5"/>
        <v>[Station Access Income LTC: SFO stations - Line 159]</v>
      </c>
      <c r="E268" s="192"/>
    </row>
    <row r="269" spans="4:5" outlineLevel="2" x14ac:dyDescent="0.25">
      <c r="D269" s="191" t="str">
        <f t="shared" si="5"/>
        <v>[Station Access Income LTC: SFO stations - Line 160]</v>
      </c>
      <c r="E269" s="192"/>
    </row>
    <row r="270" spans="4:5" outlineLevel="2" x14ac:dyDescent="0.25">
      <c r="D270" s="191" t="str">
        <f t="shared" si="5"/>
        <v>[Station Access Income LTC: SFO stations - Line 161]</v>
      </c>
      <c r="E270" s="192"/>
    </row>
    <row r="271" spans="4:5" outlineLevel="2" x14ac:dyDescent="0.25">
      <c r="D271" s="191" t="str">
        <f t="shared" si="5"/>
        <v>[Station Access Income LTC: SFO stations - Line 162]</v>
      </c>
      <c r="E271" s="192"/>
    </row>
    <row r="272" spans="4:5" outlineLevel="2" x14ac:dyDescent="0.25">
      <c r="D272" s="191" t="str">
        <f t="shared" si="5"/>
        <v>[Station Access Income LTC: SFO stations - Line 163]</v>
      </c>
      <c r="E272" s="192"/>
    </row>
    <row r="273" spans="4:5" outlineLevel="2" x14ac:dyDescent="0.25">
      <c r="D273" s="191" t="str">
        <f t="shared" si="5"/>
        <v>[Station Access Income LTC: SFO stations - Line 164]</v>
      </c>
      <c r="E273" s="192"/>
    </row>
    <row r="274" spans="4:5" outlineLevel="2" x14ac:dyDescent="0.25">
      <c r="D274" s="191" t="str">
        <f t="shared" si="5"/>
        <v>[Station Access Income LTC: SFO stations - Line 165]</v>
      </c>
      <c r="E274" s="192"/>
    </row>
    <row r="275" spans="4:5" outlineLevel="2" x14ac:dyDescent="0.25">
      <c r="D275" s="191" t="str">
        <f t="shared" si="5"/>
        <v>[Station Access Income LTC: SFO stations - Line 166]</v>
      </c>
      <c r="E275" s="192"/>
    </row>
    <row r="276" spans="4:5" outlineLevel="2" x14ac:dyDescent="0.25">
      <c r="D276" s="191" t="str">
        <f t="shared" si="5"/>
        <v>[Station Access Income LTC: SFO stations - Line 167]</v>
      </c>
      <c r="E276" s="192"/>
    </row>
    <row r="277" spans="4:5" outlineLevel="2" x14ac:dyDescent="0.25">
      <c r="D277" s="191" t="str">
        <f t="shared" si="5"/>
        <v>[Station Access Income LTC: SFO stations - Line 168]</v>
      </c>
      <c r="E277" s="192"/>
    </row>
    <row r="278" spans="4:5" outlineLevel="2" x14ac:dyDescent="0.25">
      <c r="D278" s="191" t="str">
        <f t="shared" si="5"/>
        <v>[Station Access Income LTC: SFO stations - Line 169]</v>
      </c>
      <c r="E278" s="192"/>
    </row>
    <row r="279" spans="4:5" outlineLevel="2" x14ac:dyDescent="0.25">
      <c r="D279" s="191" t="str">
        <f t="shared" si="5"/>
        <v>[Station Access Income LTC: SFO stations - Line 170]</v>
      </c>
      <c r="E279" s="192"/>
    </row>
    <row r="280" spans="4:5" outlineLevel="2" x14ac:dyDescent="0.25">
      <c r="D280" s="191" t="str">
        <f t="shared" si="5"/>
        <v>[Station Access Income LTC: SFO stations - Line 171]</v>
      </c>
      <c r="E280" s="192"/>
    </row>
    <row r="281" spans="4:5" outlineLevel="2" x14ac:dyDescent="0.25">
      <c r="D281" s="191" t="str">
        <f t="shared" si="5"/>
        <v>[Station Access Income LTC: SFO stations - Line 172]</v>
      </c>
      <c r="E281" s="192"/>
    </row>
    <row r="282" spans="4:5" outlineLevel="2" x14ac:dyDescent="0.25">
      <c r="D282" s="191" t="str">
        <f t="shared" si="5"/>
        <v>[Station Access Income LTC: SFO stations - Line 173]</v>
      </c>
      <c r="E282" s="192"/>
    </row>
    <row r="283" spans="4:5" outlineLevel="2" x14ac:dyDescent="0.25">
      <c r="D283" s="191" t="str">
        <f t="shared" si="5"/>
        <v>[Station Access Income LTC: SFO stations - Line 174]</v>
      </c>
      <c r="E283" s="192"/>
    </row>
    <row r="284" spans="4:5" outlineLevel="2" x14ac:dyDescent="0.25">
      <c r="D284" s="191" t="str">
        <f t="shared" si="5"/>
        <v>[Station Access Income LTC: SFO stations - Line 175]</v>
      </c>
      <c r="E284" s="192"/>
    </row>
    <row r="285" spans="4:5" outlineLevel="2" x14ac:dyDescent="0.25">
      <c r="D285" s="191" t="str">
        <f t="shared" si="5"/>
        <v>[Station Access Income LTC: SFO stations - Line 176]</v>
      </c>
      <c r="E285" s="192"/>
    </row>
    <row r="286" spans="4:5" outlineLevel="2" x14ac:dyDescent="0.25">
      <c r="D286" s="191" t="str">
        <f t="shared" si="5"/>
        <v>[Station Access Income LTC: SFO stations - Line 177]</v>
      </c>
      <c r="E286" s="192"/>
    </row>
    <row r="287" spans="4:5" outlineLevel="2" x14ac:dyDescent="0.25">
      <c r="D287" s="191" t="str">
        <f t="shared" si="5"/>
        <v>[Station Access Income LTC: SFO stations - Line 178]</v>
      </c>
      <c r="E287" s="192"/>
    </row>
    <row r="288" spans="4:5" outlineLevel="2" x14ac:dyDescent="0.25">
      <c r="D288" s="191" t="str">
        <f t="shared" si="5"/>
        <v>[Station Access Income LTC: SFO stations - Line 179]</v>
      </c>
      <c r="E288" s="192"/>
    </row>
    <row r="289" spans="4:5" outlineLevel="2" x14ac:dyDescent="0.25">
      <c r="D289" s="191" t="str">
        <f t="shared" si="5"/>
        <v>[Station Access Income LTC: SFO stations - Line 180]</v>
      </c>
      <c r="E289" s="192"/>
    </row>
    <row r="290" spans="4:5" outlineLevel="2" x14ac:dyDescent="0.25">
      <c r="D290" s="191" t="str">
        <f t="shared" si="5"/>
        <v>[Station Access Income LTC: SFO stations - Line 181]</v>
      </c>
      <c r="E290" s="192"/>
    </row>
    <row r="291" spans="4:5" outlineLevel="2" x14ac:dyDescent="0.25">
      <c r="D291" s="191" t="str">
        <f t="shared" si="5"/>
        <v>[Station Access Income LTC: SFO stations - Line 182]</v>
      </c>
      <c r="E291" s="192"/>
    </row>
    <row r="292" spans="4:5" outlineLevel="2" x14ac:dyDescent="0.25">
      <c r="D292" s="191" t="str">
        <f t="shared" si="5"/>
        <v>[Station Access Income LTC: SFO stations - Line 183]</v>
      </c>
      <c r="E292" s="192"/>
    </row>
    <row r="293" spans="4:5" outlineLevel="2" x14ac:dyDescent="0.25">
      <c r="D293" s="191" t="str">
        <f t="shared" si="5"/>
        <v>[Station Access Income LTC: SFO stations - Line 184]</v>
      </c>
      <c r="E293" s="192"/>
    </row>
    <row r="294" spans="4:5" outlineLevel="2" x14ac:dyDescent="0.25">
      <c r="D294" s="191" t="str">
        <f t="shared" si="5"/>
        <v>[Station Access Income LTC: SFO stations - Line 185]</v>
      </c>
      <c r="E294" s="192"/>
    </row>
    <row r="295" spans="4:5" outlineLevel="2" x14ac:dyDescent="0.25">
      <c r="D295" s="191" t="str">
        <f t="shared" si="5"/>
        <v>[Station Access Income LTC: SFO stations - Line 186]</v>
      </c>
      <c r="E295" s="192"/>
    </row>
    <row r="296" spans="4:5" outlineLevel="2" x14ac:dyDescent="0.25">
      <c r="D296" s="191" t="str">
        <f t="shared" si="5"/>
        <v>[Station Access Income LTC: SFO stations - Line 187]</v>
      </c>
      <c r="E296" s="192"/>
    </row>
    <row r="297" spans="4:5" outlineLevel="2" x14ac:dyDescent="0.25">
      <c r="D297" s="191" t="str">
        <f t="shared" si="5"/>
        <v>[Station Access Income LTC: SFO stations - Line 188]</v>
      </c>
      <c r="E297" s="192"/>
    </row>
    <row r="298" spans="4:5" outlineLevel="2" x14ac:dyDescent="0.25">
      <c r="D298" s="191" t="str">
        <f t="shared" si="5"/>
        <v>[Station Access Income LTC: SFO stations - Line 189]</v>
      </c>
      <c r="E298" s="192"/>
    </row>
    <row r="299" spans="4:5" outlineLevel="2" x14ac:dyDescent="0.25">
      <c r="D299" s="191" t="str">
        <f t="shared" si="5"/>
        <v>[Station Access Income LTC: SFO stations - Line 190]</v>
      </c>
      <c r="E299" s="192"/>
    </row>
    <row r="300" spans="4:5" outlineLevel="2" x14ac:dyDescent="0.25">
      <c r="D300" s="191" t="str">
        <f t="shared" si="5"/>
        <v>[Station Access Income LTC: SFO stations - Line 191]</v>
      </c>
      <c r="E300" s="192"/>
    </row>
    <row r="301" spans="4:5" outlineLevel="2" x14ac:dyDescent="0.25">
      <c r="D301" s="191" t="str">
        <f t="shared" si="5"/>
        <v>[Station Access Income LTC: SFO stations - Line 192]</v>
      </c>
      <c r="E301" s="192"/>
    </row>
    <row r="302" spans="4:5" outlineLevel="2" x14ac:dyDescent="0.25">
      <c r="D302" s="191" t="str">
        <f t="shared" si="5"/>
        <v>[Station Access Income LTC: SFO stations - Line 193]</v>
      </c>
      <c r="E302" s="192"/>
    </row>
    <row r="303" spans="4:5" outlineLevel="2" x14ac:dyDescent="0.25">
      <c r="D303" s="191" t="str">
        <f t="shared" ref="D303:D359" si="6">"[Station Access Income LTC: SFO stations - Line "&amp;ROW()-ROW(D$109)&amp;"]"</f>
        <v>[Station Access Income LTC: SFO stations - Line 194]</v>
      </c>
      <c r="E303" s="192"/>
    </row>
    <row r="304" spans="4:5" outlineLevel="2" x14ac:dyDescent="0.25">
      <c r="D304" s="191" t="str">
        <f t="shared" si="6"/>
        <v>[Station Access Income LTC: SFO stations - Line 195]</v>
      </c>
      <c r="E304" s="192"/>
    </row>
    <row r="305" spans="4:5" outlineLevel="2" x14ac:dyDescent="0.25">
      <c r="D305" s="191" t="str">
        <f t="shared" si="6"/>
        <v>[Station Access Income LTC: SFO stations - Line 196]</v>
      </c>
      <c r="E305" s="192"/>
    </row>
    <row r="306" spans="4:5" outlineLevel="2" x14ac:dyDescent="0.25">
      <c r="D306" s="191" t="str">
        <f t="shared" si="6"/>
        <v>[Station Access Income LTC: SFO stations - Line 197]</v>
      </c>
      <c r="E306" s="192"/>
    </row>
    <row r="307" spans="4:5" outlineLevel="2" x14ac:dyDescent="0.25">
      <c r="D307" s="191" t="str">
        <f t="shared" si="6"/>
        <v>[Station Access Income LTC: SFO stations - Line 198]</v>
      </c>
      <c r="E307" s="192"/>
    </row>
    <row r="308" spans="4:5" outlineLevel="2" x14ac:dyDescent="0.25">
      <c r="D308" s="191" t="str">
        <f t="shared" si="6"/>
        <v>[Station Access Income LTC: SFO stations - Line 199]</v>
      </c>
      <c r="E308" s="192"/>
    </row>
    <row r="309" spans="4:5" outlineLevel="2" x14ac:dyDescent="0.25">
      <c r="D309" s="191" t="str">
        <f t="shared" si="6"/>
        <v>[Station Access Income LTC: SFO stations - Line 200]</v>
      </c>
      <c r="E309" s="192"/>
    </row>
    <row r="310" spans="4:5" outlineLevel="2" x14ac:dyDescent="0.25">
      <c r="D310" s="191" t="str">
        <f t="shared" si="6"/>
        <v>[Station Access Income LTC: SFO stations - Line 201]</v>
      </c>
      <c r="E310" s="192"/>
    </row>
    <row r="311" spans="4:5" outlineLevel="2" x14ac:dyDescent="0.25">
      <c r="D311" s="191" t="str">
        <f t="shared" si="6"/>
        <v>[Station Access Income LTC: SFO stations - Line 202]</v>
      </c>
      <c r="E311" s="192"/>
    </row>
    <row r="312" spans="4:5" outlineLevel="2" x14ac:dyDescent="0.25">
      <c r="D312" s="191" t="str">
        <f t="shared" si="6"/>
        <v>[Station Access Income LTC: SFO stations - Line 203]</v>
      </c>
      <c r="E312" s="192"/>
    </row>
    <row r="313" spans="4:5" outlineLevel="2" x14ac:dyDescent="0.25">
      <c r="D313" s="191" t="str">
        <f t="shared" si="6"/>
        <v>[Station Access Income LTC: SFO stations - Line 204]</v>
      </c>
      <c r="E313" s="192"/>
    </row>
    <row r="314" spans="4:5" outlineLevel="2" x14ac:dyDescent="0.25">
      <c r="D314" s="191" t="str">
        <f t="shared" si="6"/>
        <v>[Station Access Income LTC: SFO stations - Line 205]</v>
      </c>
      <c r="E314" s="192"/>
    </row>
    <row r="315" spans="4:5" outlineLevel="2" x14ac:dyDescent="0.25">
      <c r="D315" s="191" t="str">
        <f t="shared" si="6"/>
        <v>[Station Access Income LTC: SFO stations - Line 206]</v>
      </c>
      <c r="E315" s="192"/>
    </row>
    <row r="316" spans="4:5" outlineLevel="2" x14ac:dyDescent="0.25">
      <c r="D316" s="191" t="str">
        <f t="shared" si="6"/>
        <v>[Station Access Income LTC: SFO stations - Line 207]</v>
      </c>
      <c r="E316" s="192"/>
    </row>
    <row r="317" spans="4:5" outlineLevel="2" x14ac:dyDescent="0.25">
      <c r="D317" s="191" t="str">
        <f t="shared" si="6"/>
        <v>[Station Access Income LTC: SFO stations - Line 208]</v>
      </c>
      <c r="E317" s="192"/>
    </row>
    <row r="318" spans="4:5" outlineLevel="2" x14ac:dyDescent="0.25">
      <c r="D318" s="191" t="str">
        <f t="shared" si="6"/>
        <v>[Station Access Income LTC: SFO stations - Line 209]</v>
      </c>
      <c r="E318" s="192"/>
    </row>
    <row r="319" spans="4:5" outlineLevel="2" x14ac:dyDescent="0.25">
      <c r="D319" s="191" t="str">
        <f t="shared" si="6"/>
        <v>[Station Access Income LTC: SFO stations - Line 210]</v>
      </c>
      <c r="E319" s="192"/>
    </row>
    <row r="320" spans="4:5" outlineLevel="2" x14ac:dyDescent="0.25">
      <c r="D320" s="191" t="str">
        <f t="shared" si="6"/>
        <v>[Station Access Income LTC: SFO stations - Line 211]</v>
      </c>
      <c r="E320" s="192"/>
    </row>
    <row r="321" spans="4:5" outlineLevel="2" x14ac:dyDescent="0.25">
      <c r="D321" s="191" t="str">
        <f t="shared" si="6"/>
        <v>[Station Access Income LTC: SFO stations - Line 212]</v>
      </c>
      <c r="E321" s="192"/>
    </row>
    <row r="322" spans="4:5" outlineLevel="2" x14ac:dyDescent="0.25">
      <c r="D322" s="191" t="str">
        <f t="shared" si="6"/>
        <v>[Station Access Income LTC: SFO stations - Line 213]</v>
      </c>
      <c r="E322" s="192"/>
    </row>
    <row r="323" spans="4:5" outlineLevel="2" x14ac:dyDescent="0.25">
      <c r="D323" s="191" t="str">
        <f t="shared" si="6"/>
        <v>[Station Access Income LTC: SFO stations - Line 214]</v>
      </c>
      <c r="E323" s="192"/>
    </row>
    <row r="324" spans="4:5" outlineLevel="2" x14ac:dyDescent="0.25">
      <c r="D324" s="191" t="str">
        <f t="shared" si="6"/>
        <v>[Station Access Income LTC: SFO stations - Line 215]</v>
      </c>
      <c r="E324" s="192"/>
    </row>
    <row r="325" spans="4:5" outlineLevel="2" x14ac:dyDescent="0.25">
      <c r="D325" s="191" t="str">
        <f t="shared" si="6"/>
        <v>[Station Access Income LTC: SFO stations - Line 216]</v>
      </c>
      <c r="E325" s="192"/>
    </row>
    <row r="326" spans="4:5" outlineLevel="2" x14ac:dyDescent="0.25">
      <c r="D326" s="191" t="str">
        <f t="shared" si="6"/>
        <v>[Station Access Income LTC: SFO stations - Line 217]</v>
      </c>
      <c r="E326" s="192"/>
    </row>
    <row r="327" spans="4:5" outlineLevel="2" x14ac:dyDescent="0.25">
      <c r="D327" s="191" t="str">
        <f t="shared" si="6"/>
        <v>[Station Access Income LTC: SFO stations - Line 218]</v>
      </c>
      <c r="E327" s="192"/>
    </row>
    <row r="328" spans="4:5" outlineLevel="2" x14ac:dyDescent="0.25">
      <c r="D328" s="191" t="str">
        <f t="shared" si="6"/>
        <v>[Station Access Income LTC: SFO stations - Line 219]</v>
      </c>
      <c r="E328" s="192"/>
    </row>
    <row r="329" spans="4:5" outlineLevel="2" x14ac:dyDescent="0.25">
      <c r="D329" s="191" t="str">
        <f t="shared" si="6"/>
        <v>[Station Access Income LTC: SFO stations - Line 220]</v>
      </c>
      <c r="E329" s="192"/>
    </row>
    <row r="330" spans="4:5" outlineLevel="2" x14ac:dyDescent="0.25">
      <c r="D330" s="191" t="str">
        <f t="shared" si="6"/>
        <v>[Station Access Income LTC: SFO stations - Line 221]</v>
      </c>
      <c r="E330" s="192"/>
    </row>
    <row r="331" spans="4:5" outlineLevel="2" x14ac:dyDescent="0.25">
      <c r="D331" s="191" t="str">
        <f t="shared" si="6"/>
        <v>[Station Access Income LTC: SFO stations - Line 222]</v>
      </c>
      <c r="E331" s="192"/>
    </row>
    <row r="332" spans="4:5" outlineLevel="2" x14ac:dyDescent="0.25">
      <c r="D332" s="191" t="str">
        <f t="shared" si="6"/>
        <v>[Station Access Income LTC: SFO stations - Line 223]</v>
      </c>
      <c r="E332" s="192"/>
    </row>
    <row r="333" spans="4:5" outlineLevel="2" x14ac:dyDescent="0.25">
      <c r="D333" s="191" t="str">
        <f t="shared" si="6"/>
        <v>[Station Access Income LTC: SFO stations - Line 224]</v>
      </c>
      <c r="E333" s="192"/>
    </row>
    <row r="334" spans="4:5" outlineLevel="2" x14ac:dyDescent="0.25">
      <c r="D334" s="191" t="str">
        <f t="shared" si="6"/>
        <v>[Station Access Income LTC: SFO stations - Line 225]</v>
      </c>
      <c r="E334" s="192"/>
    </row>
    <row r="335" spans="4:5" outlineLevel="2" x14ac:dyDescent="0.25">
      <c r="D335" s="191" t="str">
        <f t="shared" si="6"/>
        <v>[Station Access Income LTC: SFO stations - Line 226]</v>
      </c>
      <c r="E335" s="192"/>
    </row>
    <row r="336" spans="4:5" outlineLevel="2" x14ac:dyDescent="0.25">
      <c r="D336" s="191" t="str">
        <f t="shared" si="6"/>
        <v>[Station Access Income LTC: SFO stations - Line 227]</v>
      </c>
      <c r="E336" s="192"/>
    </row>
    <row r="337" spans="4:5" outlineLevel="2" x14ac:dyDescent="0.25">
      <c r="D337" s="191" t="str">
        <f t="shared" si="6"/>
        <v>[Station Access Income LTC: SFO stations - Line 228]</v>
      </c>
      <c r="E337" s="192"/>
    </row>
    <row r="338" spans="4:5" outlineLevel="2" x14ac:dyDescent="0.25">
      <c r="D338" s="191" t="str">
        <f t="shared" si="6"/>
        <v>[Station Access Income LTC: SFO stations - Line 229]</v>
      </c>
      <c r="E338" s="192"/>
    </row>
    <row r="339" spans="4:5" outlineLevel="2" x14ac:dyDescent="0.25">
      <c r="D339" s="191" t="str">
        <f t="shared" si="6"/>
        <v>[Station Access Income LTC: SFO stations - Line 230]</v>
      </c>
      <c r="E339" s="192"/>
    </row>
    <row r="340" spans="4:5" outlineLevel="2" x14ac:dyDescent="0.25">
      <c r="D340" s="191" t="str">
        <f t="shared" si="6"/>
        <v>[Station Access Income LTC: SFO stations - Line 231]</v>
      </c>
      <c r="E340" s="192"/>
    </row>
    <row r="341" spans="4:5" outlineLevel="2" x14ac:dyDescent="0.25">
      <c r="D341" s="191" t="str">
        <f t="shared" si="6"/>
        <v>[Station Access Income LTC: SFO stations - Line 232]</v>
      </c>
      <c r="E341" s="192"/>
    </row>
    <row r="342" spans="4:5" outlineLevel="2" x14ac:dyDescent="0.25">
      <c r="D342" s="191" t="str">
        <f t="shared" si="6"/>
        <v>[Station Access Income LTC: SFO stations - Line 233]</v>
      </c>
      <c r="E342" s="192"/>
    </row>
    <row r="343" spans="4:5" outlineLevel="2" x14ac:dyDescent="0.25">
      <c r="D343" s="191" t="str">
        <f t="shared" si="6"/>
        <v>[Station Access Income LTC: SFO stations - Line 234]</v>
      </c>
      <c r="E343" s="192"/>
    </row>
    <row r="344" spans="4:5" outlineLevel="2" x14ac:dyDescent="0.25">
      <c r="D344" s="191" t="str">
        <f t="shared" si="6"/>
        <v>[Station Access Income LTC: SFO stations - Line 235]</v>
      </c>
      <c r="E344" s="192"/>
    </row>
    <row r="345" spans="4:5" outlineLevel="2" x14ac:dyDescent="0.25">
      <c r="D345" s="191" t="str">
        <f t="shared" si="6"/>
        <v>[Station Access Income LTC: SFO stations - Line 236]</v>
      </c>
      <c r="E345" s="192"/>
    </row>
    <row r="346" spans="4:5" outlineLevel="2" x14ac:dyDescent="0.25">
      <c r="D346" s="191" t="str">
        <f t="shared" si="6"/>
        <v>[Station Access Income LTC: SFO stations - Line 237]</v>
      </c>
      <c r="E346" s="192"/>
    </row>
    <row r="347" spans="4:5" outlineLevel="2" x14ac:dyDescent="0.25">
      <c r="D347" s="191" t="str">
        <f t="shared" si="6"/>
        <v>[Station Access Income LTC: SFO stations - Line 238]</v>
      </c>
      <c r="E347" s="192"/>
    </row>
    <row r="348" spans="4:5" outlineLevel="2" x14ac:dyDescent="0.25">
      <c r="D348" s="191" t="str">
        <f t="shared" si="6"/>
        <v>[Station Access Income LTC: SFO stations - Line 239]</v>
      </c>
      <c r="E348" s="192"/>
    </row>
    <row r="349" spans="4:5" outlineLevel="2" x14ac:dyDescent="0.25">
      <c r="D349" s="191" t="str">
        <f t="shared" si="6"/>
        <v>[Station Access Income LTC: SFO stations - Line 240]</v>
      </c>
      <c r="E349" s="192"/>
    </row>
    <row r="350" spans="4:5" outlineLevel="2" x14ac:dyDescent="0.25">
      <c r="D350" s="191" t="str">
        <f t="shared" si="6"/>
        <v>[Station Access Income LTC: SFO stations - Line 241]</v>
      </c>
      <c r="E350" s="192"/>
    </row>
    <row r="351" spans="4:5" outlineLevel="2" x14ac:dyDescent="0.25">
      <c r="D351" s="191" t="str">
        <f t="shared" si="6"/>
        <v>[Station Access Income LTC: SFO stations - Line 242]</v>
      </c>
      <c r="E351" s="192"/>
    </row>
    <row r="352" spans="4:5" outlineLevel="2" x14ac:dyDescent="0.25">
      <c r="D352" s="191" t="str">
        <f t="shared" si="6"/>
        <v>[Station Access Income LTC: SFO stations - Line 243]</v>
      </c>
      <c r="E352" s="192"/>
    </row>
    <row r="353" spans="3:5" outlineLevel="2" x14ac:dyDescent="0.25">
      <c r="D353" s="191" t="str">
        <f t="shared" si="6"/>
        <v>[Station Access Income LTC: SFO stations - Line 244]</v>
      </c>
      <c r="E353" s="192"/>
    </row>
    <row r="354" spans="3:5" outlineLevel="2" x14ac:dyDescent="0.25">
      <c r="D354" s="191" t="str">
        <f t="shared" si="6"/>
        <v>[Station Access Income LTC: SFO stations - Line 245]</v>
      </c>
      <c r="E354" s="192"/>
    </row>
    <row r="355" spans="3:5" outlineLevel="2" x14ac:dyDescent="0.25">
      <c r="D355" s="191" t="str">
        <f t="shared" si="6"/>
        <v>[Station Access Income LTC: SFO stations - Line 246]</v>
      </c>
      <c r="E355" s="192"/>
    </row>
    <row r="356" spans="3:5" outlineLevel="2" x14ac:dyDescent="0.25">
      <c r="D356" s="191" t="str">
        <f t="shared" si="6"/>
        <v>[Station Access Income LTC: SFO stations - Line 247]</v>
      </c>
      <c r="E356" s="192"/>
    </row>
    <row r="357" spans="3:5" outlineLevel="2" x14ac:dyDescent="0.25">
      <c r="D357" s="191" t="str">
        <f t="shared" si="6"/>
        <v>[Station Access Income LTC: SFO stations - Line 248]</v>
      </c>
      <c r="E357" s="192"/>
    </row>
    <row r="358" spans="3:5" outlineLevel="2" x14ac:dyDescent="0.25">
      <c r="D358" s="191" t="str">
        <f t="shared" si="6"/>
        <v>[Station Access Income LTC: SFO stations - Line 249]</v>
      </c>
      <c r="E358" s="192"/>
    </row>
    <row r="359" spans="3:5" outlineLevel="2" x14ac:dyDescent="0.25">
      <c r="D359" s="202" t="str">
        <f t="shared" si="6"/>
        <v>[Station Access Income LTC: SFO stations - Line 250]</v>
      </c>
      <c r="E359" s="194"/>
    </row>
    <row r="360" spans="3:5" outlineLevel="1" x14ac:dyDescent="0.25"/>
    <row r="361" spans="3:5" outlineLevel="1" x14ac:dyDescent="0.25">
      <c r="C361" s="72" t="s">
        <v>144</v>
      </c>
      <c r="D361" s="943"/>
      <c r="E361" s="943"/>
    </row>
    <row r="362" spans="3:5" outlineLevel="2" x14ac:dyDescent="0.25">
      <c r="D362" s="190" t="s">
        <v>1124</v>
      </c>
      <c r="E362" s="222"/>
    </row>
    <row r="363" spans="3:5" outlineLevel="2" x14ac:dyDescent="0.25">
      <c r="D363" s="190" t="s">
        <v>1125</v>
      </c>
      <c r="E363" s="222"/>
    </row>
    <row r="364" spans="3:5" outlineLevel="2" x14ac:dyDescent="0.25">
      <c r="D364" s="190" t="s">
        <v>1126</v>
      </c>
      <c r="E364" s="222"/>
    </row>
    <row r="365" spans="3:5" outlineLevel="2" x14ac:dyDescent="0.25">
      <c r="D365" s="190" t="s">
        <v>1127</v>
      </c>
      <c r="E365" s="222"/>
    </row>
    <row r="366" spans="3:5" outlineLevel="2" x14ac:dyDescent="0.25">
      <c r="D366" s="190" t="s">
        <v>1128</v>
      </c>
      <c r="E366" s="222"/>
    </row>
    <row r="367" spans="3:5" outlineLevel="2" x14ac:dyDescent="0.25">
      <c r="D367" s="190" t="s">
        <v>1129</v>
      </c>
      <c r="E367" s="222"/>
    </row>
    <row r="368" spans="3:5" outlineLevel="2" x14ac:dyDescent="0.25">
      <c r="D368" s="190" t="s">
        <v>1130</v>
      </c>
      <c r="E368" s="222"/>
    </row>
    <row r="369" spans="4:5" outlineLevel="2" x14ac:dyDescent="0.25">
      <c r="D369" s="190" t="s">
        <v>1131</v>
      </c>
      <c r="E369" s="222"/>
    </row>
    <row r="370" spans="4:5" outlineLevel="2" x14ac:dyDescent="0.25">
      <c r="D370" s="190" t="s">
        <v>1132</v>
      </c>
      <c r="E370" s="222"/>
    </row>
    <row r="371" spans="4:5" outlineLevel="2" x14ac:dyDescent="0.25">
      <c r="D371" s="190" t="s">
        <v>1133</v>
      </c>
      <c r="E371" s="222"/>
    </row>
    <row r="372" spans="4:5" outlineLevel="2" x14ac:dyDescent="0.25">
      <c r="D372" s="190" t="s">
        <v>1134</v>
      </c>
      <c r="E372" s="222"/>
    </row>
    <row r="373" spans="4:5" outlineLevel="2" x14ac:dyDescent="0.25">
      <c r="D373" s="190" t="s">
        <v>1135</v>
      </c>
      <c r="E373" s="222"/>
    </row>
    <row r="374" spans="4:5" outlineLevel="2" x14ac:dyDescent="0.25">
      <c r="D374" s="190" t="s">
        <v>1136</v>
      </c>
      <c r="E374" s="222"/>
    </row>
    <row r="375" spans="4:5" outlineLevel="2" x14ac:dyDescent="0.25">
      <c r="D375" s="190" t="s">
        <v>1137</v>
      </c>
      <c r="E375" s="222"/>
    </row>
    <row r="376" spans="4:5" outlineLevel="2" x14ac:dyDescent="0.25">
      <c r="D376" s="190" t="s">
        <v>1138</v>
      </c>
      <c r="E376" s="222"/>
    </row>
    <row r="377" spans="4:5" outlineLevel="2" x14ac:dyDescent="0.25">
      <c r="D377" s="190" t="s">
        <v>1139</v>
      </c>
      <c r="E377" s="222"/>
    </row>
    <row r="378" spans="4:5" outlineLevel="2" x14ac:dyDescent="0.25">
      <c r="D378" s="190" t="s">
        <v>1140</v>
      </c>
      <c r="E378" s="222"/>
    </row>
    <row r="379" spans="4:5" outlineLevel="2" x14ac:dyDescent="0.25">
      <c r="D379" s="190" t="s">
        <v>1141</v>
      </c>
      <c r="E379" s="222"/>
    </row>
    <row r="380" spans="4:5" outlineLevel="2" x14ac:dyDescent="0.25">
      <c r="D380" s="190" t="s">
        <v>1142</v>
      </c>
      <c r="E380" s="222"/>
    </row>
    <row r="381" spans="4:5" outlineLevel="2" x14ac:dyDescent="0.25">
      <c r="D381" s="190" t="s">
        <v>1143</v>
      </c>
      <c r="E381" s="222"/>
    </row>
    <row r="382" spans="4:5" outlineLevel="2" x14ac:dyDescent="0.25">
      <c r="D382" s="190" t="s">
        <v>1144</v>
      </c>
      <c r="E382" s="222"/>
    </row>
    <row r="383" spans="4:5" outlineLevel="2" x14ac:dyDescent="0.25">
      <c r="D383" s="190" t="s">
        <v>1145</v>
      </c>
      <c r="E383" s="222"/>
    </row>
    <row r="384" spans="4:5" outlineLevel="2" x14ac:dyDescent="0.25">
      <c r="D384" s="190" t="s">
        <v>1146</v>
      </c>
      <c r="E384" s="222"/>
    </row>
    <row r="385" spans="4:5" outlineLevel="2" x14ac:dyDescent="0.25">
      <c r="D385" s="190" t="s">
        <v>1147</v>
      </c>
      <c r="E385" s="222"/>
    </row>
    <row r="386" spans="4:5" outlineLevel="2" x14ac:dyDescent="0.25">
      <c r="D386" s="190" t="s">
        <v>1148</v>
      </c>
      <c r="E386" s="222"/>
    </row>
    <row r="387" spans="4:5" outlineLevel="2" x14ac:dyDescent="0.25">
      <c r="D387" s="190" t="s">
        <v>1149</v>
      </c>
      <c r="E387" s="222"/>
    </row>
    <row r="388" spans="4:5" outlineLevel="2" x14ac:dyDescent="0.25">
      <c r="D388" s="190" t="s">
        <v>1150</v>
      </c>
      <c r="E388" s="222"/>
    </row>
    <row r="389" spans="4:5" outlineLevel="2" x14ac:dyDescent="0.25">
      <c r="D389" s="191" t="str">
        <f t="shared" ref="D389:D426" si="7">"[Station Access Income QX: SFO stations - Line "&amp;ROW()-ROW(D$361)&amp;"]"</f>
        <v>[Station Access Income QX: SFO stations - Line 28]</v>
      </c>
      <c r="E389" s="192"/>
    </row>
    <row r="390" spans="4:5" outlineLevel="2" x14ac:dyDescent="0.25">
      <c r="D390" s="191" t="str">
        <f t="shared" si="7"/>
        <v>[Station Access Income QX: SFO stations - Line 29]</v>
      </c>
      <c r="E390" s="192"/>
    </row>
    <row r="391" spans="4:5" outlineLevel="2" x14ac:dyDescent="0.25">
      <c r="D391" s="191" t="str">
        <f t="shared" si="7"/>
        <v>[Station Access Income QX: SFO stations - Line 30]</v>
      </c>
      <c r="E391" s="192"/>
    </row>
    <row r="392" spans="4:5" outlineLevel="2" x14ac:dyDescent="0.25">
      <c r="D392" s="191" t="str">
        <f t="shared" si="7"/>
        <v>[Station Access Income QX: SFO stations - Line 31]</v>
      </c>
      <c r="E392" s="192"/>
    </row>
    <row r="393" spans="4:5" outlineLevel="2" x14ac:dyDescent="0.25">
      <c r="D393" s="191" t="str">
        <f t="shared" si="7"/>
        <v>[Station Access Income QX: SFO stations - Line 32]</v>
      </c>
      <c r="E393" s="192"/>
    </row>
    <row r="394" spans="4:5" outlineLevel="2" x14ac:dyDescent="0.25">
      <c r="D394" s="191" t="str">
        <f t="shared" si="7"/>
        <v>[Station Access Income QX: SFO stations - Line 33]</v>
      </c>
      <c r="E394" s="192"/>
    </row>
    <row r="395" spans="4:5" outlineLevel="2" x14ac:dyDescent="0.25">
      <c r="D395" s="191" t="str">
        <f t="shared" si="7"/>
        <v>[Station Access Income QX: SFO stations - Line 34]</v>
      </c>
      <c r="E395" s="192"/>
    </row>
    <row r="396" spans="4:5" outlineLevel="2" x14ac:dyDescent="0.25">
      <c r="D396" s="191" t="str">
        <f t="shared" si="7"/>
        <v>[Station Access Income QX: SFO stations - Line 35]</v>
      </c>
      <c r="E396" s="192"/>
    </row>
    <row r="397" spans="4:5" outlineLevel="2" x14ac:dyDescent="0.25">
      <c r="D397" s="191" t="str">
        <f t="shared" si="7"/>
        <v>[Station Access Income QX: SFO stations - Line 36]</v>
      </c>
      <c r="E397" s="192"/>
    </row>
    <row r="398" spans="4:5" outlineLevel="2" x14ac:dyDescent="0.25">
      <c r="D398" s="191" t="str">
        <f t="shared" si="7"/>
        <v>[Station Access Income QX: SFO stations - Line 37]</v>
      </c>
      <c r="E398" s="192"/>
    </row>
    <row r="399" spans="4:5" outlineLevel="2" x14ac:dyDescent="0.25">
      <c r="D399" s="191" t="str">
        <f t="shared" si="7"/>
        <v>[Station Access Income QX: SFO stations - Line 38]</v>
      </c>
      <c r="E399" s="192"/>
    </row>
    <row r="400" spans="4:5" outlineLevel="2" x14ac:dyDescent="0.25">
      <c r="D400" s="191" t="str">
        <f t="shared" si="7"/>
        <v>[Station Access Income QX: SFO stations - Line 39]</v>
      </c>
      <c r="E400" s="192"/>
    </row>
    <row r="401" spans="4:5" outlineLevel="2" x14ac:dyDescent="0.25">
      <c r="D401" s="191" t="str">
        <f t="shared" si="7"/>
        <v>[Station Access Income QX: SFO stations - Line 40]</v>
      </c>
      <c r="E401" s="192"/>
    </row>
    <row r="402" spans="4:5" outlineLevel="2" x14ac:dyDescent="0.25">
      <c r="D402" s="191" t="str">
        <f t="shared" si="7"/>
        <v>[Station Access Income QX: SFO stations - Line 41]</v>
      </c>
      <c r="E402" s="192"/>
    </row>
    <row r="403" spans="4:5" outlineLevel="2" x14ac:dyDescent="0.25">
      <c r="D403" s="191" t="str">
        <f t="shared" si="7"/>
        <v>[Station Access Income QX: SFO stations - Line 42]</v>
      </c>
      <c r="E403" s="192"/>
    </row>
    <row r="404" spans="4:5" outlineLevel="2" x14ac:dyDescent="0.25">
      <c r="D404" s="191" t="str">
        <f t="shared" si="7"/>
        <v>[Station Access Income QX: SFO stations - Line 43]</v>
      </c>
      <c r="E404" s="192"/>
    </row>
    <row r="405" spans="4:5" outlineLevel="2" x14ac:dyDescent="0.25">
      <c r="D405" s="191" t="str">
        <f t="shared" si="7"/>
        <v>[Station Access Income QX: SFO stations - Line 44]</v>
      </c>
      <c r="E405" s="192"/>
    </row>
    <row r="406" spans="4:5" outlineLevel="2" x14ac:dyDescent="0.25">
      <c r="D406" s="191" t="str">
        <f t="shared" si="7"/>
        <v>[Station Access Income QX: SFO stations - Line 45]</v>
      </c>
      <c r="E406" s="192"/>
    </row>
    <row r="407" spans="4:5" outlineLevel="2" x14ac:dyDescent="0.25">
      <c r="D407" s="191" t="str">
        <f t="shared" si="7"/>
        <v>[Station Access Income QX: SFO stations - Line 46]</v>
      </c>
      <c r="E407" s="192"/>
    </row>
    <row r="408" spans="4:5" outlineLevel="2" x14ac:dyDescent="0.25">
      <c r="D408" s="191" t="str">
        <f t="shared" si="7"/>
        <v>[Station Access Income QX: SFO stations - Line 47]</v>
      </c>
      <c r="E408" s="192"/>
    </row>
    <row r="409" spans="4:5" outlineLevel="2" x14ac:dyDescent="0.25">
      <c r="D409" s="191" t="str">
        <f t="shared" si="7"/>
        <v>[Station Access Income QX: SFO stations - Line 48]</v>
      </c>
      <c r="E409" s="192"/>
    </row>
    <row r="410" spans="4:5" outlineLevel="2" x14ac:dyDescent="0.25">
      <c r="D410" s="191" t="str">
        <f t="shared" si="7"/>
        <v>[Station Access Income QX: SFO stations - Line 49]</v>
      </c>
      <c r="E410" s="192"/>
    </row>
    <row r="411" spans="4:5" outlineLevel="2" x14ac:dyDescent="0.25">
      <c r="D411" s="191" t="str">
        <f t="shared" si="7"/>
        <v>[Station Access Income QX: SFO stations - Line 50]</v>
      </c>
      <c r="E411" s="192"/>
    </row>
    <row r="412" spans="4:5" outlineLevel="2" x14ac:dyDescent="0.25">
      <c r="D412" s="191" t="str">
        <f t="shared" si="7"/>
        <v>[Station Access Income QX: SFO stations - Line 51]</v>
      </c>
      <c r="E412" s="192"/>
    </row>
    <row r="413" spans="4:5" outlineLevel="2" x14ac:dyDescent="0.25">
      <c r="D413" s="191" t="str">
        <f t="shared" si="7"/>
        <v>[Station Access Income QX: SFO stations - Line 52]</v>
      </c>
      <c r="E413" s="192"/>
    </row>
    <row r="414" spans="4:5" outlineLevel="2" x14ac:dyDescent="0.25">
      <c r="D414" s="191" t="str">
        <f t="shared" si="7"/>
        <v>[Station Access Income QX: SFO stations - Line 53]</v>
      </c>
      <c r="E414" s="192"/>
    </row>
    <row r="415" spans="4:5" outlineLevel="2" x14ac:dyDescent="0.25">
      <c r="D415" s="191" t="str">
        <f t="shared" si="7"/>
        <v>[Station Access Income QX: SFO stations - Line 54]</v>
      </c>
      <c r="E415" s="192"/>
    </row>
    <row r="416" spans="4:5" outlineLevel="2" x14ac:dyDescent="0.25">
      <c r="D416" s="191" t="str">
        <f t="shared" si="7"/>
        <v>[Station Access Income QX: SFO stations - Line 55]</v>
      </c>
      <c r="E416" s="192"/>
    </row>
    <row r="417" spans="4:5" outlineLevel="2" x14ac:dyDescent="0.25">
      <c r="D417" s="191" t="str">
        <f t="shared" si="7"/>
        <v>[Station Access Income QX: SFO stations - Line 56]</v>
      </c>
      <c r="E417" s="192"/>
    </row>
    <row r="418" spans="4:5" outlineLevel="2" x14ac:dyDescent="0.25">
      <c r="D418" s="191" t="str">
        <f t="shared" si="7"/>
        <v>[Station Access Income QX: SFO stations - Line 57]</v>
      </c>
      <c r="E418" s="192"/>
    </row>
    <row r="419" spans="4:5" outlineLevel="2" x14ac:dyDescent="0.25">
      <c r="D419" s="191" t="str">
        <f t="shared" si="7"/>
        <v>[Station Access Income QX: SFO stations - Line 58]</v>
      </c>
      <c r="E419" s="192"/>
    </row>
    <row r="420" spans="4:5" outlineLevel="2" x14ac:dyDescent="0.25">
      <c r="D420" s="191" t="str">
        <f t="shared" si="7"/>
        <v>[Station Access Income QX: SFO stations - Line 59]</v>
      </c>
      <c r="E420" s="192"/>
    </row>
    <row r="421" spans="4:5" outlineLevel="2" x14ac:dyDescent="0.25">
      <c r="D421" s="191" t="str">
        <f t="shared" si="7"/>
        <v>[Station Access Income QX: SFO stations - Line 60]</v>
      </c>
      <c r="E421" s="192"/>
    </row>
    <row r="422" spans="4:5" outlineLevel="2" x14ac:dyDescent="0.25">
      <c r="D422" s="191" t="str">
        <f t="shared" si="7"/>
        <v>[Station Access Income QX: SFO stations - Line 61]</v>
      </c>
      <c r="E422" s="192"/>
    </row>
    <row r="423" spans="4:5" outlineLevel="2" x14ac:dyDescent="0.25">
      <c r="D423" s="191" t="str">
        <f t="shared" si="7"/>
        <v>[Station Access Income QX: SFO stations - Line 62]</v>
      </c>
      <c r="E423" s="192"/>
    </row>
    <row r="424" spans="4:5" outlineLevel="2" x14ac:dyDescent="0.25">
      <c r="D424" s="191" t="str">
        <f t="shared" si="7"/>
        <v>[Station Access Income QX: SFO stations - Line 63]</v>
      </c>
      <c r="E424" s="192"/>
    </row>
    <row r="425" spans="4:5" outlineLevel="2" x14ac:dyDescent="0.25">
      <c r="D425" s="191" t="str">
        <f t="shared" si="7"/>
        <v>[Station Access Income QX: SFO stations - Line 64]</v>
      </c>
      <c r="E425" s="192"/>
    </row>
    <row r="426" spans="4:5" outlineLevel="2" x14ac:dyDescent="0.25">
      <c r="D426" s="191" t="str">
        <f t="shared" si="7"/>
        <v>[Station Access Income QX: SFO stations - Line 65]</v>
      </c>
      <c r="E426" s="192"/>
    </row>
    <row r="427" spans="4:5" outlineLevel="2" x14ac:dyDescent="0.25">
      <c r="D427" s="191" t="str">
        <f t="shared" ref="D427:D490" si="8">"[Station Access Income QX: SFO stations - Line "&amp;ROW()-ROW(D$361)&amp;"]"</f>
        <v>[Station Access Income QX: SFO stations - Line 66]</v>
      </c>
      <c r="E427" s="192"/>
    </row>
    <row r="428" spans="4:5" outlineLevel="2" x14ac:dyDescent="0.25">
      <c r="D428" s="191" t="str">
        <f t="shared" si="8"/>
        <v>[Station Access Income QX: SFO stations - Line 67]</v>
      </c>
      <c r="E428" s="192"/>
    </row>
    <row r="429" spans="4:5" outlineLevel="2" x14ac:dyDescent="0.25">
      <c r="D429" s="191" t="str">
        <f t="shared" si="8"/>
        <v>[Station Access Income QX: SFO stations - Line 68]</v>
      </c>
      <c r="E429" s="192"/>
    </row>
    <row r="430" spans="4:5" outlineLevel="2" x14ac:dyDescent="0.25">
      <c r="D430" s="191" t="str">
        <f t="shared" si="8"/>
        <v>[Station Access Income QX: SFO stations - Line 69]</v>
      </c>
      <c r="E430" s="192"/>
    </row>
    <row r="431" spans="4:5" outlineLevel="2" x14ac:dyDescent="0.25">
      <c r="D431" s="191" t="str">
        <f t="shared" si="8"/>
        <v>[Station Access Income QX: SFO stations - Line 70]</v>
      </c>
      <c r="E431" s="192"/>
    </row>
    <row r="432" spans="4:5" outlineLevel="2" x14ac:dyDescent="0.25">
      <c r="D432" s="191" t="str">
        <f t="shared" si="8"/>
        <v>[Station Access Income QX: SFO stations - Line 71]</v>
      </c>
      <c r="E432" s="192"/>
    </row>
    <row r="433" spans="4:5" outlineLevel="2" x14ac:dyDescent="0.25">
      <c r="D433" s="191" t="str">
        <f t="shared" si="8"/>
        <v>[Station Access Income QX: SFO stations - Line 72]</v>
      </c>
      <c r="E433" s="192"/>
    </row>
    <row r="434" spans="4:5" outlineLevel="2" x14ac:dyDescent="0.25">
      <c r="D434" s="191" t="str">
        <f t="shared" si="8"/>
        <v>[Station Access Income QX: SFO stations - Line 73]</v>
      </c>
      <c r="E434" s="192"/>
    </row>
    <row r="435" spans="4:5" outlineLevel="2" x14ac:dyDescent="0.25">
      <c r="D435" s="191" t="str">
        <f t="shared" si="8"/>
        <v>[Station Access Income QX: SFO stations - Line 74]</v>
      </c>
      <c r="E435" s="192"/>
    </row>
    <row r="436" spans="4:5" outlineLevel="2" x14ac:dyDescent="0.25">
      <c r="D436" s="191" t="str">
        <f t="shared" si="8"/>
        <v>[Station Access Income QX: SFO stations - Line 75]</v>
      </c>
      <c r="E436" s="192"/>
    </row>
    <row r="437" spans="4:5" outlineLevel="2" x14ac:dyDescent="0.25">
      <c r="D437" s="191" t="str">
        <f t="shared" si="8"/>
        <v>[Station Access Income QX: SFO stations - Line 76]</v>
      </c>
      <c r="E437" s="192"/>
    </row>
    <row r="438" spans="4:5" outlineLevel="2" x14ac:dyDescent="0.25">
      <c r="D438" s="191" t="str">
        <f t="shared" si="8"/>
        <v>[Station Access Income QX: SFO stations - Line 77]</v>
      </c>
      <c r="E438" s="192"/>
    </row>
    <row r="439" spans="4:5" outlineLevel="2" x14ac:dyDescent="0.25">
      <c r="D439" s="191" t="str">
        <f t="shared" si="8"/>
        <v>[Station Access Income QX: SFO stations - Line 78]</v>
      </c>
      <c r="E439" s="192"/>
    </row>
    <row r="440" spans="4:5" outlineLevel="2" x14ac:dyDescent="0.25">
      <c r="D440" s="191" t="str">
        <f t="shared" si="8"/>
        <v>[Station Access Income QX: SFO stations - Line 79]</v>
      </c>
      <c r="E440" s="192"/>
    </row>
    <row r="441" spans="4:5" outlineLevel="2" x14ac:dyDescent="0.25">
      <c r="D441" s="191" t="str">
        <f t="shared" si="8"/>
        <v>[Station Access Income QX: SFO stations - Line 80]</v>
      </c>
      <c r="E441" s="192"/>
    </row>
    <row r="442" spans="4:5" outlineLevel="2" x14ac:dyDescent="0.25">
      <c r="D442" s="191" t="str">
        <f t="shared" si="8"/>
        <v>[Station Access Income QX: SFO stations - Line 81]</v>
      </c>
      <c r="E442" s="192"/>
    </row>
    <row r="443" spans="4:5" outlineLevel="2" x14ac:dyDescent="0.25">
      <c r="D443" s="191" t="str">
        <f t="shared" si="8"/>
        <v>[Station Access Income QX: SFO stations - Line 82]</v>
      </c>
      <c r="E443" s="192"/>
    </row>
    <row r="444" spans="4:5" outlineLevel="2" x14ac:dyDescent="0.25">
      <c r="D444" s="191" t="str">
        <f t="shared" si="8"/>
        <v>[Station Access Income QX: SFO stations - Line 83]</v>
      </c>
      <c r="E444" s="192"/>
    </row>
    <row r="445" spans="4:5" outlineLevel="2" x14ac:dyDescent="0.25">
      <c r="D445" s="191" t="str">
        <f t="shared" si="8"/>
        <v>[Station Access Income QX: SFO stations - Line 84]</v>
      </c>
      <c r="E445" s="192"/>
    </row>
    <row r="446" spans="4:5" outlineLevel="2" x14ac:dyDescent="0.25">
      <c r="D446" s="191" t="str">
        <f t="shared" si="8"/>
        <v>[Station Access Income QX: SFO stations - Line 85]</v>
      </c>
      <c r="E446" s="192"/>
    </row>
    <row r="447" spans="4:5" outlineLevel="2" x14ac:dyDescent="0.25">
      <c r="D447" s="191" t="str">
        <f t="shared" si="8"/>
        <v>[Station Access Income QX: SFO stations - Line 86]</v>
      </c>
      <c r="E447" s="192"/>
    </row>
    <row r="448" spans="4:5" outlineLevel="2" x14ac:dyDescent="0.25">
      <c r="D448" s="191" t="str">
        <f t="shared" si="8"/>
        <v>[Station Access Income QX: SFO stations - Line 87]</v>
      </c>
      <c r="E448" s="192"/>
    </row>
    <row r="449" spans="4:5" outlineLevel="2" x14ac:dyDescent="0.25">
      <c r="D449" s="191" t="str">
        <f t="shared" si="8"/>
        <v>[Station Access Income QX: SFO stations - Line 88]</v>
      </c>
      <c r="E449" s="192"/>
    </row>
    <row r="450" spans="4:5" outlineLevel="2" x14ac:dyDescent="0.25">
      <c r="D450" s="191" t="str">
        <f t="shared" si="8"/>
        <v>[Station Access Income QX: SFO stations - Line 89]</v>
      </c>
      <c r="E450" s="192"/>
    </row>
    <row r="451" spans="4:5" outlineLevel="2" x14ac:dyDescent="0.25">
      <c r="D451" s="191" t="str">
        <f t="shared" si="8"/>
        <v>[Station Access Income QX: SFO stations - Line 90]</v>
      </c>
      <c r="E451" s="192"/>
    </row>
    <row r="452" spans="4:5" outlineLevel="2" x14ac:dyDescent="0.25">
      <c r="D452" s="191" t="str">
        <f t="shared" si="8"/>
        <v>[Station Access Income QX: SFO stations - Line 91]</v>
      </c>
      <c r="E452" s="192"/>
    </row>
    <row r="453" spans="4:5" outlineLevel="2" x14ac:dyDescent="0.25">
      <c r="D453" s="191" t="str">
        <f t="shared" si="8"/>
        <v>[Station Access Income QX: SFO stations - Line 92]</v>
      </c>
      <c r="E453" s="192"/>
    </row>
    <row r="454" spans="4:5" outlineLevel="2" x14ac:dyDescent="0.25">
      <c r="D454" s="191" t="str">
        <f t="shared" si="8"/>
        <v>[Station Access Income QX: SFO stations - Line 93]</v>
      </c>
      <c r="E454" s="192"/>
    </row>
    <row r="455" spans="4:5" outlineLevel="2" x14ac:dyDescent="0.25">
      <c r="D455" s="191" t="str">
        <f t="shared" si="8"/>
        <v>[Station Access Income QX: SFO stations - Line 94]</v>
      </c>
      <c r="E455" s="192"/>
    </row>
    <row r="456" spans="4:5" outlineLevel="2" x14ac:dyDescent="0.25">
      <c r="D456" s="191" t="str">
        <f t="shared" si="8"/>
        <v>[Station Access Income QX: SFO stations - Line 95]</v>
      </c>
      <c r="E456" s="192"/>
    </row>
    <row r="457" spans="4:5" outlineLevel="2" x14ac:dyDescent="0.25">
      <c r="D457" s="191" t="str">
        <f t="shared" si="8"/>
        <v>[Station Access Income QX: SFO stations - Line 96]</v>
      </c>
      <c r="E457" s="192"/>
    </row>
    <row r="458" spans="4:5" outlineLevel="2" x14ac:dyDescent="0.25">
      <c r="D458" s="191" t="str">
        <f t="shared" si="8"/>
        <v>[Station Access Income QX: SFO stations - Line 97]</v>
      </c>
      <c r="E458" s="192"/>
    </row>
    <row r="459" spans="4:5" outlineLevel="2" x14ac:dyDescent="0.25">
      <c r="D459" s="191" t="str">
        <f t="shared" si="8"/>
        <v>[Station Access Income QX: SFO stations - Line 98]</v>
      </c>
      <c r="E459" s="192"/>
    </row>
    <row r="460" spans="4:5" outlineLevel="2" x14ac:dyDescent="0.25">
      <c r="D460" s="191" t="str">
        <f t="shared" si="8"/>
        <v>[Station Access Income QX: SFO stations - Line 99]</v>
      </c>
      <c r="E460" s="192"/>
    </row>
    <row r="461" spans="4:5" outlineLevel="2" x14ac:dyDescent="0.25">
      <c r="D461" s="191" t="str">
        <f t="shared" si="8"/>
        <v>[Station Access Income QX: SFO stations - Line 100]</v>
      </c>
      <c r="E461" s="192"/>
    </row>
    <row r="462" spans="4:5" outlineLevel="2" x14ac:dyDescent="0.25">
      <c r="D462" s="191" t="str">
        <f t="shared" si="8"/>
        <v>[Station Access Income QX: SFO stations - Line 101]</v>
      </c>
      <c r="E462" s="192"/>
    </row>
    <row r="463" spans="4:5" outlineLevel="2" x14ac:dyDescent="0.25">
      <c r="D463" s="191" t="str">
        <f t="shared" si="8"/>
        <v>[Station Access Income QX: SFO stations - Line 102]</v>
      </c>
      <c r="E463" s="192"/>
    </row>
    <row r="464" spans="4:5" outlineLevel="2" x14ac:dyDescent="0.25">
      <c r="D464" s="191" t="str">
        <f t="shared" si="8"/>
        <v>[Station Access Income QX: SFO stations - Line 103]</v>
      </c>
      <c r="E464" s="192"/>
    </row>
    <row r="465" spans="4:5" outlineLevel="2" x14ac:dyDescent="0.25">
      <c r="D465" s="191" t="str">
        <f t="shared" si="8"/>
        <v>[Station Access Income QX: SFO stations - Line 104]</v>
      </c>
      <c r="E465" s="192"/>
    </row>
    <row r="466" spans="4:5" outlineLevel="2" x14ac:dyDescent="0.25">
      <c r="D466" s="191" t="str">
        <f t="shared" si="8"/>
        <v>[Station Access Income QX: SFO stations - Line 105]</v>
      </c>
      <c r="E466" s="192"/>
    </row>
    <row r="467" spans="4:5" outlineLevel="2" x14ac:dyDescent="0.25">
      <c r="D467" s="191" t="str">
        <f t="shared" si="8"/>
        <v>[Station Access Income QX: SFO stations - Line 106]</v>
      </c>
      <c r="E467" s="192"/>
    </row>
    <row r="468" spans="4:5" outlineLevel="2" x14ac:dyDescent="0.25">
      <c r="D468" s="191" t="str">
        <f t="shared" si="8"/>
        <v>[Station Access Income QX: SFO stations - Line 107]</v>
      </c>
      <c r="E468" s="192"/>
    </row>
    <row r="469" spans="4:5" outlineLevel="2" x14ac:dyDescent="0.25">
      <c r="D469" s="191" t="str">
        <f t="shared" si="8"/>
        <v>[Station Access Income QX: SFO stations - Line 108]</v>
      </c>
      <c r="E469" s="192"/>
    </row>
    <row r="470" spans="4:5" outlineLevel="2" x14ac:dyDescent="0.25">
      <c r="D470" s="191" t="str">
        <f t="shared" si="8"/>
        <v>[Station Access Income QX: SFO stations - Line 109]</v>
      </c>
      <c r="E470" s="192"/>
    </row>
    <row r="471" spans="4:5" outlineLevel="2" x14ac:dyDescent="0.25">
      <c r="D471" s="191" t="str">
        <f t="shared" si="8"/>
        <v>[Station Access Income QX: SFO stations - Line 110]</v>
      </c>
      <c r="E471" s="192"/>
    </row>
    <row r="472" spans="4:5" outlineLevel="2" x14ac:dyDescent="0.25">
      <c r="D472" s="191" t="str">
        <f t="shared" si="8"/>
        <v>[Station Access Income QX: SFO stations - Line 111]</v>
      </c>
      <c r="E472" s="192"/>
    </row>
    <row r="473" spans="4:5" outlineLevel="2" x14ac:dyDescent="0.25">
      <c r="D473" s="191" t="str">
        <f t="shared" si="8"/>
        <v>[Station Access Income QX: SFO stations - Line 112]</v>
      </c>
      <c r="E473" s="192"/>
    </row>
    <row r="474" spans="4:5" outlineLevel="2" x14ac:dyDescent="0.25">
      <c r="D474" s="191" t="str">
        <f t="shared" si="8"/>
        <v>[Station Access Income QX: SFO stations - Line 113]</v>
      </c>
      <c r="E474" s="192"/>
    </row>
    <row r="475" spans="4:5" outlineLevel="2" x14ac:dyDescent="0.25">
      <c r="D475" s="191" t="str">
        <f t="shared" si="8"/>
        <v>[Station Access Income QX: SFO stations - Line 114]</v>
      </c>
      <c r="E475" s="192"/>
    </row>
    <row r="476" spans="4:5" outlineLevel="2" x14ac:dyDescent="0.25">
      <c r="D476" s="191" t="str">
        <f t="shared" si="8"/>
        <v>[Station Access Income QX: SFO stations - Line 115]</v>
      </c>
      <c r="E476" s="192"/>
    </row>
    <row r="477" spans="4:5" outlineLevel="2" x14ac:dyDescent="0.25">
      <c r="D477" s="191" t="str">
        <f t="shared" si="8"/>
        <v>[Station Access Income QX: SFO stations - Line 116]</v>
      </c>
      <c r="E477" s="192"/>
    </row>
    <row r="478" spans="4:5" outlineLevel="2" x14ac:dyDescent="0.25">
      <c r="D478" s="191" t="str">
        <f t="shared" si="8"/>
        <v>[Station Access Income QX: SFO stations - Line 117]</v>
      </c>
      <c r="E478" s="192"/>
    </row>
    <row r="479" spans="4:5" outlineLevel="2" x14ac:dyDescent="0.25">
      <c r="D479" s="191" t="str">
        <f t="shared" si="8"/>
        <v>[Station Access Income QX: SFO stations - Line 118]</v>
      </c>
      <c r="E479" s="192"/>
    </row>
    <row r="480" spans="4:5" outlineLevel="2" x14ac:dyDescent="0.25">
      <c r="D480" s="191" t="str">
        <f t="shared" si="8"/>
        <v>[Station Access Income QX: SFO stations - Line 119]</v>
      </c>
      <c r="E480" s="192"/>
    </row>
    <row r="481" spans="4:5" outlineLevel="2" x14ac:dyDescent="0.25">
      <c r="D481" s="191" t="str">
        <f t="shared" si="8"/>
        <v>[Station Access Income QX: SFO stations - Line 120]</v>
      </c>
      <c r="E481" s="192"/>
    </row>
    <row r="482" spans="4:5" outlineLevel="2" x14ac:dyDescent="0.25">
      <c r="D482" s="191" t="str">
        <f t="shared" si="8"/>
        <v>[Station Access Income QX: SFO stations - Line 121]</v>
      </c>
      <c r="E482" s="192"/>
    </row>
    <row r="483" spans="4:5" outlineLevel="2" x14ac:dyDescent="0.25">
      <c r="D483" s="191" t="str">
        <f t="shared" si="8"/>
        <v>[Station Access Income QX: SFO stations - Line 122]</v>
      </c>
      <c r="E483" s="192"/>
    </row>
    <row r="484" spans="4:5" outlineLevel="2" x14ac:dyDescent="0.25">
      <c r="D484" s="191" t="str">
        <f t="shared" si="8"/>
        <v>[Station Access Income QX: SFO stations - Line 123]</v>
      </c>
      <c r="E484" s="192"/>
    </row>
    <row r="485" spans="4:5" outlineLevel="2" x14ac:dyDescent="0.25">
      <c r="D485" s="191" t="str">
        <f t="shared" si="8"/>
        <v>[Station Access Income QX: SFO stations - Line 124]</v>
      </c>
      <c r="E485" s="192"/>
    </row>
    <row r="486" spans="4:5" outlineLevel="2" x14ac:dyDescent="0.25">
      <c r="D486" s="191" t="str">
        <f t="shared" si="8"/>
        <v>[Station Access Income QX: SFO stations - Line 125]</v>
      </c>
      <c r="E486" s="192"/>
    </row>
    <row r="487" spans="4:5" outlineLevel="2" x14ac:dyDescent="0.25">
      <c r="D487" s="191" t="str">
        <f t="shared" si="8"/>
        <v>[Station Access Income QX: SFO stations - Line 126]</v>
      </c>
      <c r="E487" s="192"/>
    </row>
    <row r="488" spans="4:5" outlineLevel="2" x14ac:dyDescent="0.25">
      <c r="D488" s="191" t="str">
        <f t="shared" si="8"/>
        <v>[Station Access Income QX: SFO stations - Line 127]</v>
      </c>
      <c r="E488" s="192"/>
    </row>
    <row r="489" spans="4:5" outlineLevel="2" x14ac:dyDescent="0.25">
      <c r="D489" s="191" t="str">
        <f t="shared" si="8"/>
        <v>[Station Access Income QX: SFO stations - Line 128]</v>
      </c>
      <c r="E489" s="192"/>
    </row>
    <row r="490" spans="4:5" outlineLevel="2" x14ac:dyDescent="0.25">
      <c r="D490" s="191" t="str">
        <f t="shared" si="8"/>
        <v>[Station Access Income QX: SFO stations - Line 129]</v>
      </c>
      <c r="E490" s="192"/>
    </row>
    <row r="491" spans="4:5" outlineLevel="2" x14ac:dyDescent="0.25">
      <c r="D491" s="191" t="str">
        <f t="shared" ref="D491:D554" si="9">"[Station Access Income QX: SFO stations - Line "&amp;ROW()-ROW(D$361)&amp;"]"</f>
        <v>[Station Access Income QX: SFO stations - Line 130]</v>
      </c>
      <c r="E491" s="192"/>
    </row>
    <row r="492" spans="4:5" outlineLevel="2" x14ac:dyDescent="0.25">
      <c r="D492" s="191" t="str">
        <f t="shared" si="9"/>
        <v>[Station Access Income QX: SFO stations - Line 131]</v>
      </c>
      <c r="E492" s="192"/>
    </row>
    <row r="493" spans="4:5" outlineLevel="2" x14ac:dyDescent="0.25">
      <c r="D493" s="191" t="str">
        <f t="shared" si="9"/>
        <v>[Station Access Income QX: SFO stations - Line 132]</v>
      </c>
      <c r="E493" s="192"/>
    </row>
    <row r="494" spans="4:5" outlineLevel="2" x14ac:dyDescent="0.25">
      <c r="D494" s="191" t="str">
        <f t="shared" si="9"/>
        <v>[Station Access Income QX: SFO stations - Line 133]</v>
      </c>
      <c r="E494" s="192"/>
    </row>
    <row r="495" spans="4:5" outlineLevel="2" x14ac:dyDescent="0.25">
      <c r="D495" s="191" t="str">
        <f t="shared" si="9"/>
        <v>[Station Access Income QX: SFO stations - Line 134]</v>
      </c>
      <c r="E495" s="192"/>
    </row>
    <row r="496" spans="4:5" outlineLevel="2" x14ac:dyDescent="0.25">
      <c r="D496" s="191" t="str">
        <f t="shared" si="9"/>
        <v>[Station Access Income QX: SFO stations - Line 135]</v>
      </c>
      <c r="E496" s="192"/>
    </row>
    <row r="497" spans="4:5" outlineLevel="2" x14ac:dyDescent="0.25">
      <c r="D497" s="191" t="str">
        <f t="shared" si="9"/>
        <v>[Station Access Income QX: SFO stations - Line 136]</v>
      </c>
      <c r="E497" s="192"/>
    </row>
    <row r="498" spans="4:5" outlineLevel="2" x14ac:dyDescent="0.25">
      <c r="D498" s="191" t="str">
        <f t="shared" si="9"/>
        <v>[Station Access Income QX: SFO stations - Line 137]</v>
      </c>
      <c r="E498" s="192"/>
    </row>
    <row r="499" spans="4:5" outlineLevel="2" x14ac:dyDescent="0.25">
      <c r="D499" s="191" t="str">
        <f t="shared" si="9"/>
        <v>[Station Access Income QX: SFO stations - Line 138]</v>
      </c>
      <c r="E499" s="192"/>
    </row>
    <row r="500" spans="4:5" outlineLevel="2" x14ac:dyDescent="0.25">
      <c r="D500" s="191" t="str">
        <f t="shared" si="9"/>
        <v>[Station Access Income QX: SFO stations - Line 139]</v>
      </c>
      <c r="E500" s="192"/>
    </row>
    <row r="501" spans="4:5" outlineLevel="2" x14ac:dyDescent="0.25">
      <c r="D501" s="191" t="str">
        <f t="shared" si="9"/>
        <v>[Station Access Income QX: SFO stations - Line 140]</v>
      </c>
      <c r="E501" s="192"/>
    </row>
    <row r="502" spans="4:5" outlineLevel="2" x14ac:dyDescent="0.25">
      <c r="D502" s="191" t="str">
        <f t="shared" si="9"/>
        <v>[Station Access Income QX: SFO stations - Line 141]</v>
      </c>
      <c r="E502" s="192"/>
    </row>
    <row r="503" spans="4:5" outlineLevel="2" x14ac:dyDescent="0.25">
      <c r="D503" s="191" t="str">
        <f t="shared" si="9"/>
        <v>[Station Access Income QX: SFO stations - Line 142]</v>
      </c>
      <c r="E503" s="192"/>
    </row>
    <row r="504" spans="4:5" outlineLevel="2" x14ac:dyDescent="0.25">
      <c r="D504" s="191" t="str">
        <f t="shared" si="9"/>
        <v>[Station Access Income QX: SFO stations - Line 143]</v>
      </c>
      <c r="E504" s="192"/>
    </row>
    <row r="505" spans="4:5" outlineLevel="2" x14ac:dyDescent="0.25">
      <c r="D505" s="191" t="str">
        <f t="shared" si="9"/>
        <v>[Station Access Income QX: SFO stations - Line 144]</v>
      </c>
      <c r="E505" s="192"/>
    </row>
    <row r="506" spans="4:5" outlineLevel="2" x14ac:dyDescent="0.25">
      <c r="D506" s="191" t="str">
        <f t="shared" si="9"/>
        <v>[Station Access Income QX: SFO stations - Line 145]</v>
      </c>
      <c r="E506" s="192"/>
    </row>
    <row r="507" spans="4:5" outlineLevel="2" x14ac:dyDescent="0.25">
      <c r="D507" s="191" t="str">
        <f t="shared" si="9"/>
        <v>[Station Access Income QX: SFO stations - Line 146]</v>
      </c>
      <c r="E507" s="192"/>
    </row>
    <row r="508" spans="4:5" outlineLevel="2" x14ac:dyDescent="0.25">
      <c r="D508" s="191" t="str">
        <f t="shared" si="9"/>
        <v>[Station Access Income QX: SFO stations - Line 147]</v>
      </c>
      <c r="E508" s="192"/>
    </row>
    <row r="509" spans="4:5" outlineLevel="2" x14ac:dyDescent="0.25">
      <c r="D509" s="191" t="str">
        <f t="shared" si="9"/>
        <v>[Station Access Income QX: SFO stations - Line 148]</v>
      </c>
      <c r="E509" s="192"/>
    </row>
    <row r="510" spans="4:5" outlineLevel="2" x14ac:dyDescent="0.25">
      <c r="D510" s="191" t="str">
        <f t="shared" si="9"/>
        <v>[Station Access Income QX: SFO stations - Line 149]</v>
      </c>
      <c r="E510" s="192"/>
    </row>
    <row r="511" spans="4:5" outlineLevel="2" x14ac:dyDescent="0.25">
      <c r="D511" s="191" t="str">
        <f t="shared" si="9"/>
        <v>[Station Access Income QX: SFO stations - Line 150]</v>
      </c>
      <c r="E511" s="192"/>
    </row>
    <row r="512" spans="4:5" outlineLevel="2" x14ac:dyDescent="0.25">
      <c r="D512" s="191" t="str">
        <f t="shared" si="9"/>
        <v>[Station Access Income QX: SFO stations - Line 151]</v>
      </c>
      <c r="E512" s="192"/>
    </row>
    <row r="513" spans="4:5" outlineLevel="2" x14ac:dyDescent="0.25">
      <c r="D513" s="191" t="str">
        <f t="shared" si="9"/>
        <v>[Station Access Income QX: SFO stations - Line 152]</v>
      </c>
      <c r="E513" s="192"/>
    </row>
    <row r="514" spans="4:5" outlineLevel="2" x14ac:dyDescent="0.25">
      <c r="D514" s="191" t="str">
        <f t="shared" si="9"/>
        <v>[Station Access Income QX: SFO stations - Line 153]</v>
      </c>
      <c r="E514" s="192"/>
    </row>
    <row r="515" spans="4:5" outlineLevel="2" x14ac:dyDescent="0.25">
      <c r="D515" s="191" t="str">
        <f t="shared" si="9"/>
        <v>[Station Access Income QX: SFO stations - Line 154]</v>
      </c>
      <c r="E515" s="192"/>
    </row>
    <row r="516" spans="4:5" outlineLevel="2" x14ac:dyDescent="0.25">
      <c r="D516" s="191" t="str">
        <f t="shared" si="9"/>
        <v>[Station Access Income QX: SFO stations - Line 155]</v>
      </c>
      <c r="E516" s="192"/>
    </row>
    <row r="517" spans="4:5" outlineLevel="2" x14ac:dyDescent="0.25">
      <c r="D517" s="191" t="str">
        <f t="shared" si="9"/>
        <v>[Station Access Income QX: SFO stations - Line 156]</v>
      </c>
      <c r="E517" s="192"/>
    </row>
    <row r="518" spans="4:5" outlineLevel="2" x14ac:dyDescent="0.25">
      <c r="D518" s="191" t="str">
        <f t="shared" si="9"/>
        <v>[Station Access Income QX: SFO stations - Line 157]</v>
      </c>
      <c r="E518" s="192"/>
    </row>
    <row r="519" spans="4:5" outlineLevel="2" x14ac:dyDescent="0.25">
      <c r="D519" s="191" t="str">
        <f t="shared" si="9"/>
        <v>[Station Access Income QX: SFO stations - Line 158]</v>
      </c>
      <c r="E519" s="192"/>
    </row>
    <row r="520" spans="4:5" outlineLevel="2" x14ac:dyDescent="0.25">
      <c r="D520" s="191" t="str">
        <f t="shared" si="9"/>
        <v>[Station Access Income QX: SFO stations - Line 159]</v>
      </c>
      <c r="E520" s="192"/>
    </row>
    <row r="521" spans="4:5" outlineLevel="2" x14ac:dyDescent="0.25">
      <c r="D521" s="191" t="str">
        <f t="shared" si="9"/>
        <v>[Station Access Income QX: SFO stations - Line 160]</v>
      </c>
      <c r="E521" s="192"/>
    </row>
    <row r="522" spans="4:5" outlineLevel="2" x14ac:dyDescent="0.25">
      <c r="D522" s="191" t="str">
        <f t="shared" si="9"/>
        <v>[Station Access Income QX: SFO stations - Line 161]</v>
      </c>
      <c r="E522" s="192"/>
    </row>
    <row r="523" spans="4:5" outlineLevel="2" x14ac:dyDescent="0.25">
      <c r="D523" s="191" t="str">
        <f t="shared" si="9"/>
        <v>[Station Access Income QX: SFO stations - Line 162]</v>
      </c>
      <c r="E523" s="192"/>
    </row>
    <row r="524" spans="4:5" outlineLevel="2" x14ac:dyDescent="0.25">
      <c r="D524" s="191" t="str">
        <f t="shared" si="9"/>
        <v>[Station Access Income QX: SFO stations - Line 163]</v>
      </c>
      <c r="E524" s="192"/>
    </row>
    <row r="525" spans="4:5" outlineLevel="2" x14ac:dyDescent="0.25">
      <c r="D525" s="191" t="str">
        <f t="shared" si="9"/>
        <v>[Station Access Income QX: SFO stations - Line 164]</v>
      </c>
      <c r="E525" s="192"/>
    </row>
    <row r="526" spans="4:5" outlineLevel="2" x14ac:dyDescent="0.25">
      <c r="D526" s="191" t="str">
        <f t="shared" si="9"/>
        <v>[Station Access Income QX: SFO stations - Line 165]</v>
      </c>
      <c r="E526" s="192"/>
    </row>
    <row r="527" spans="4:5" outlineLevel="2" x14ac:dyDescent="0.25">
      <c r="D527" s="191" t="str">
        <f t="shared" si="9"/>
        <v>[Station Access Income QX: SFO stations - Line 166]</v>
      </c>
      <c r="E527" s="192"/>
    </row>
    <row r="528" spans="4:5" outlineLevel="2" x14ac:dyDescent="0.25">
      <c r="D528" s="191" t="str">
        <f t="shared" si="9"/>
        <v>[Station Access Income QX: SFO stations - Line 167]</v>
      </c>
      <c r="E528" s="192"/>
    </row>
    <row r="529" spans="4:5" outlineLevel="2" x14ac:dyDescent="0.25">
      <c r="D529" s="191" t="str">
        <f t="shared" si="9"/>
        <v>[Station Access Income QX: SFO stations - Line 168]</v>
      </c>
      <c r="E529" s="192"/>
    </row>
    <row r="530" spans="4:5" outlineLevel="2" x14ac:dyDescent="0.25">
      <c r="D530" s="191" t="str">
        <f t="shared" si="9"/>
        <v>[Station Access Income QX: SFO stations - Line 169]</v>
      </c>
      <c r="E530" s="192"/>
    </row>
    <row r="531" spans="4:5" outlineLevel="2" x14ac:dyDescent="0.25">
      <c r="D531" s="191" t="str">
        <f t="shared" si="9"/>
        <v>[Station Access Income QX: SFO stations - Line 170]</v>
      </c>
      <c r="E531" s="192"/>
    </row>
    <row r="532" spans="4:5" outlineLevel="2" x14ac:dyDescent="0.25">
      <c r="D532" s="191" t="str">
        <f t="shared" si="9"/>
        <v>[Station Access Income QX: SFO stations - Line 171]</v>
      </c>
      <c r="E532" s="192"/>
    </row>
    <row r="533" spans="4:5" outlineLevel="2" x14ac:dyDescent="0.25">
      <c r="D533" s="191" t="str">
        <f t="shared" si="9"/>
        <v>[Station Access Income QX: SFO stations - Line 172]</v>
      </c>
      <c r="E533" s="192"/>
    </row>
    <row r="534" spans="4:5" outlineLevel="2" x14ac:dyDescent="0.25">
      <c r="D534" s="191" t="str">
        <f t="shared" si="9"/>
        <v>[Station Access Income QX: SFO stations - Line 173]</v>
      </c>
      <c r="E534" s="192"/>
    </row>
    <row r="535" spans="4:5" outlineLevel="2" x14ac:dyDescent="0.25">
      <c r="D535" s="191" t="str">
        <f t="shared" si="9"/>
        <v>[Station Access Income QX: SFO stations - Line 174]</v>
      </c>
      <c r="E535" s="192"/>
    </row>
    <row r="536" spans="4:5" outlineLevel="2" x14ac:dyDescent="0.25">
      <c r="D536" s="191" t="str">
        <f t="shared" si="9"/>
        <v>[Station Access Income QX: SFO stations - Line 175]</v>
      </c>
      <c r="E536" s="192"/>
    </row>
    <row r="537" spans="4:5" outlineLevel="2" x14ac:dyDescent="0.25">
      <c r="D537" s="191" t="str">
        <f t="shared" si="9"/>
        <v>[Station Access Income QX: SFO stations - Line 176]</v>
      </c>
      <c r="E537" s="192"/>
    </row>
    <row r="538" spans="4:5" outlineLevel="2" x14ac:dyDescent="0.25">
      <c r="D538" s="191" t="str">
        <f t="shared" si="9"/>
        <v>[Station Access Income QX: SFO stations - Line 177]</v>
      </c>
      <c r="E538" s="192"/>
    </row>
    <row r="539" spans="4:5" outlineLevel="2" x14ac:dyDescent="0.25">
      <c r="D539" s="191" t="str">
        <f t="shared" si="9"/>
        <v>[Station Access Income QX: SFO stations - Line 178]</v>
      </c>
      <c r="E539" s="192"/>
    </row>
    <row r="540" spans="4:5" outlineLevel="2" x14ac:dyDescent="0.25">
      <c r="D540" s="191" t="str">
        <f t="shared" si="9"/>
        <v>[Station Access Income QX: SFO stations - Line 179]</v>
      </c>
      <c r="E540" s="192"/>
    </row>
    <row r="541" spans="4:5" outlineLevel="2" x14ac:dyDescent="0.25">
      <c r="D541" s="191" t="str">
        <f t="shared" si="9"/>
        <v>[Station Access Income QX: SFO stations - Line 180]</v>
      </c>
      <c r="E541" s="192"/>
    </row>
    <row r="542" spans="4:5" outlineLevel="2" x14ac:dyDescent="0.25">
      <c r="D542" s="191" t="str">
        <f t="shared" si="9"/>
        <v>[Station Access Income QX: SFO stations - Line 181]</v>
      </c>
      <c r="E542" s="192"/>
    </row>
    <row r="543" spans="4:5" outlineLevel="2" x14ac:dyDescent="0.25">
      <c r="D543" s="191" t="str">
        <f t="shared" si="9"/>
        <v>[Station Access Income QX: SFO stations - Line 182]</v>
      </c>
      <c r="E543" s="192"/>
    </row>
    <row r="544" spans="4:5" outlineLevel="2" x14ac:dyDescent="0.25">
      <c r="D544" s="191" t="str">
        <f t="shared" si="9"/>
        <v>[Station Access Income QX: SFO stations - Line 183]</v>
      </c>
      <c r="E544" s="192"/>
    </row>
    <row r="545" spans="4:5" outlineLevel="2" x14ac:dyDescent="0.25">
      <c r="D545" s="191" t="str">
        <f t="shared" si="9"/>
        <v>[Station Access Income QX: SFO stations - Line 184]</v>
      </c>
      <c r="E545" s="192"/>
    </row>
    <row r="546" spans="4:5" outlineLevel="2" x14ac:dyDescent="0.25">
      <c r="D546" s="191" t="str">
        <f t="shared" si="9"/>
        <v>[Station Access Income QX: SFO stations - Line 185]</v>
      </c>
      <c r="E546" s="192"/>
    </row>
    <row r="547" spans="4:5" outlineLevel="2" x14ac:dyDescent="0.25">
      <c r="D547" s="191" t="str">
        <f t="shared" si="9"/>
        <v>[Station Access Income QX: SFO stations - Line 186]</v>
      </c>
      <c r="E547" s="192"/>
    </row>
    <row r="548" spans="4:5" outlineLevel="2" x14ac:dyDescent="0.25">
      <c r="D548" s="191" t="str">
        <f t="shared" si="9"/>
        <v>[Station Access Income QX: SFO stations - Line 187]</v>
      </c>
      <c r="E548" s="192"/>
    </row>
    <row r="549" spans="4:5" outlineLevel="2" x14ac:dyDescent="0.25">
      <c r="D549" s="191" t="str">
        <f t="shared" si="9"/>
        <v>[Station Access Income QX: SFO stations - Line 188]</v>
      </c>
      <c r="E549" s="192"/>
    </row>
    <row r="550" spans="4:5" outlineLevel="2" x14ac:dyDescent="0.25">
      <c r="D550" s="191" t="str">
        <f t="shared" si="9"/>
        <v>[Station Access Income QX: SFO stations - Line 189]</v>
      </c>
      <c r="E550" s="192"/>
    </row>
    <row r="551" spans="4:5" outlineLevel="2" x14ac:dyDescent="0.25">
      <c r="D551" s="191" t="str">
        <f t="shared" si="9"/>
        <v>[Station Access Income QX: SFO stations - Line 190]</v>
      </c>
      <c r="E551" s="192"/>
    </row>
    <row r="552" spans="4:5" outlineLevel="2" x14ac:dyDescent="0.25">
      <c r="D552" s="191" t="str">
        <f t="shared" si="9"/>
        <v>[Station Access Income QX: SFO stations - Line 191]</v>
      </c>
      <c r="E552" s="192"/>
    </row>
    <row r="553" spans="4:5" outlineLevel="2" x14ac:dyDescent="0.25">
      <c r="D553" s="191" t="str">
        <f t="shared" si="9"/>
        <v>[Station Access Income QX: SFO stations - Line 192]</v>
      </c>
      <c r="E553" s="192"/>
    </row>
    <row r="554" spans="4:5" outlineLevel="2" x14ac:dyDescent="0.25">
      <c r="D554" s="191" t="str">
        <f t="shared" si="9"/>
        <v>[Station Access Income QX: SFO stations - Line 193]</v>
      </c>
      <c r="E554" s="192"/>
    </row>
    <row r="555" spans="4:5" outlineLevel="2" x14ac:dyDescent="0.25">
      <c r="D555" s="191" t="str">
        <f t="shared" ref="D555:D611" si="10">"[Station Access Income QX: SFO stations - Line "&amp;ROW()-ROW(D$361)&amp;"]"</f>
        <v>[Station Access Income QX: SFO stations - Line 194]</v>
      </c>
      <c r="E555" s="192"/>
    </row>
    <row r="556" spans="4:5" outlineLevel="2" x14ac:dyDescent="0.25">
      <c r="D556" s="191" t="str">
        <f t="shared" si="10"/>
        <v>[Station Access Income QX: SFO stations - Line 195]</v>
      </c>
      <c r="E556" s="192"/>
    </row>
    <row r="557" spans="4:5" outlineLevel="2" x14ac:dyDescent="0.25">
      <c r="D557" s="191" t="str">
        <f t="shared" si="10"/>
        <v>[Station Access Income QX: SFO stations - Line 196]</v>
      </c>
      <c r="E557" s="192"/>
    </row>
    <row r="558" spans="4:5" outlineLevel="2" x14ac:dyDescent="0.25">
      <c r="D558" s="191" t="str">
        <f t="shared" si="10"/>
        <v>[Station Access Income QX: SFO stations - Line 197]</v>
      </c>
      <c r="E558" s="192"/>
    </row>
    <row r="559" spans="4:5" outlineLevel="2" x14ac:dyDescent="0.25">
      <c r="D559" s="191" t="str">
        <f t="shared" si="10"/>
        <v>[Station Access Income QX: SFO stations - Line 198]</v>
      </c>
      <c r="E559" s="192"/>
    </row>
    <row r="560" spans="4:5" outlineLevel="2" x14ac:dyDescent="0.25">
      <c r="D560" s="191" t="str">
        <f t="shared" si="10"/>
        <v>[Station Access Income QX: SFO stations - Line 199]</v>
      </c>
      <c r="E560" s="192"/>
    </row>
    <row r="561" spans="4:5" outlineLevel="2" x14ac:dyDescent="0.25">
      <c r="D561" s="191" t="str">
        <f t="shared" si="10"/>
        <v>[Station Access Income QX: SFO stations - Line 200]</v>
      </c>
      <c r="E561" s="192"/>
    </row>
    <row r="562" spans="4:5" outlineLevel="2" x14ac:dyDescent="0.25">
      <c r="D562" s="191" t="str">
        <f t="shared" si="10"/>
        <v>[Station Access Income QX: SFO stations - Line 201]</v>
      </c>
      <c r="E562" s="192"/>
    </row>
    <row r="563" spans="4:5" outlineLevel="2" x14ac:dyDescent="0.25">
      <c r="D563" s="191" t="str">
        <f t="shared" si="10"/>
        <v>[Station Access Income QX: SFO stations - Line 202]</v>
      </c>
      <c r="E563" s="192"/>
    </row>
    <row r="564" spans="4:5" outlineLevel="2" x14ac:dyDescent="0.25">
      <c r="D564" s="191" t="str">
        <f t="shared" si="10"/>
        <v>[Station Access Income QX: SFO stations - Line 203]</v>
      </c>
      <c r="E564" s="192"/>
    </row>
    <row r="565" spans="4:5" outlineLevel="2" x14ac:dyDescent="0.25">
      <c r="D565" s="191" t="str">
        <f t="shared" si="10"/>
        <v>[Station Access Income QX: SFO stations - Line 204]</v>
      </c>
      <c r="E565" s="192"/>
    </row>
    <row r="566" spans="4:5" outlineLevel="2" x14ac:dyDescent="0.25">
      <c r="D566" s="191" t="str">
        <f t="shared" si="10"/>
        <v>[Station Access Income QX: SFO stations - Line 205]</v>
      </c>
      <c r="E566" s="192"/>
    </row>
    <row r="567" spans="4:5" outlineLevel="2" x14ac:dyDescent="0.25">
      <c r="D567" s="191" t="str">
        <f t="shared" si="10"/>
        <v>[Station Access Income QX: SFO stations - Line 206]</v>
      </c>
      <c r="E567" s="192"/>
    </row>
    <row r="568" spans="4:5" outlineLevel="2" x14ac:dyDescent="0.25">
      <c r="D568" s="191" t="str">
        <f t="shared" si="10"/>
        <v>[Station Access Income QX: SFO stations - Line 207]</v>
      </c>
      <c r="E568" s="192"/>
    </row>
    <row r="569" spans="4:5" outlineLevel="2" x14ac:dyDescent="0.25">
      <c r="D569" s="191" t="str">
        <f t="shared" si="10"/>
        <v>[Station Access Income QX: SFO stations - Line 208]</v>
      </c>
      <c r="E569" s="192"/>
    </row>
    <row r="570" spans="4:5" outlineLevel="2" x14ac:dyDescent="0.25">
      <c r="D570" s="191" t="str">
        <f t="shared" si="10"/>
        <v>[Station Access Income QX: SFO stations - Line 209]</v>
      </c>
      <c r="E570" s="192"/>
    </row>
    <row r="571" spans="4:5" outlineLevel="2" x14ac:dyDescent="0.25">
      <c r="D571" s="191" t="str">
        <f t="shared" si="10"/>
        <v>[Station Access Income QX: SFO stations - Line 210]</v>
      </c>
      <c r="E571" s="192"/>
    </row>
    <row r="572" spans="4:5" outlineLevel="2" x14ac:dyDescent="0.25">
      <c r="D572" s="191" t="str">
        <f t="shared" si="10"/>
        <v>[Station Access Income QX: SFO stations - Line 211]</v>
      </c>
      <c r="E572" s="192"/>
    </row>
    <row r="573" spans="4:5" outlineLevel="2" x14ac:dyDescent="0.25">
      <c r="D573" s="191" t="str">
        <f t="shared" si="10"/>
        <v>[Station Access Income QX: SFO stations - Line 212]</v>
      </c>
      <c r="E573" s="192"/>
    </row>
    <row r="574" spans="4:5" outlineLevel="2" x14ac:dyDescent="0.25">
      <c r="D574" s="191" t="str">
        <f t="shared" si="10"/>
        <v>[Station Access Income QX: SFO stations - Line 213]</v>
      </c>
      <c r="E574" s="192"/>
    </row>
    <row r="575" spans="4:5" outlineLevel="2" x14ac:dyDescent="0.25">
      <c r="D575" s="191" t="str">
        <f t="shared" si="10"/>
        <v>[Station Access Income QX: SFO stations - Line 214]</v>
      </c>
      <c r="E575" s="192"/>
    </row>
    <row r="576" spans="4:5" outlineLevel="2" x14ac:dyDescent="0.25">
      <c r="D576" s="191" t="str">
        <f t="shared" si="10"/>
        <v>[Station Access Income QX: SFO stations - Line 215]</v>
      </c>
      <c r="E576" s="192"/>
    </row>
    <row r="577" spans="4:5" outlineLevel="2" x14ac:dyDescent="0.25">
      <c r="D577" s="191" t="str">
        <f t="shared" si="10"/>
        <v>[Station Access Income QX: SFO stations - Line 216]</v>
      </c>
      <c r="E577" s="192"/>
    </row>
    <row r="578" spans="4:5" outlineLevel="2" x14ac:dyDescent="0.25">
      <c r="D578" s="191" t="str">
        <f t="shared" si="10"/>
        <v>[Station Access Income QX: SFO stations - Line 217]</v>
      </c>
      <c r="E578" s="192"/>
    </row>
    <row r="579" spans="4:5" outlineLevel="2" x14ac:dyDescent="0.25">
      <c r="D579" s="191" t="str">
        <f t="shared" si="10"/>
        <v>[Station Access Income QX: SFO stations - Line 218]</v>
      </c>
      <c r="E579" s="192"/>
    </row>
    <row r="580" spans="4:5" outlineLevel="2" x14ac:dyDescent="0.25">
      <c r="D580" s="191" t="str">
        <f t="shared" si="10"/>
        <v>[Station Access Income QX: SFO stations - Line 219]</v>
      </c>
      <c r="E580" s="192"/>
    </row>
    <row r="581" spans="4:5" outlineLevel="2" x14ac:dyDescent="0.25">
      <c r="D581" s="191" t="str">
        <f t="shared" si="10"/>
        <v>[Station Access Income QX: SFO stations - Line 220]</v>
      </c>
      <c r="E581" s="192"/>
    </row>
    <row r="582" spans="4:5" outlineLevel="2" x14ac:dyDescent="0.25">
      <c r="D582" s="191" t="str">
        <f t="shared" si="10"/>
        <v>[Station Access Income QX: SFO stations - Line 221]</v>
      </c>
      <c r="E582" s="192"/>
    </row>
    <row r="583" spans="4:5" outlineLevel="2" x14ac:dyDescent="0.25">
      <c r="D583" s="191" t="str">
        <f t="shared" si="10"/>
        <v>[Station Access Income QX: SFO stations - Line 222]</v>
      </c>
      <c r="E583" s="192"/>
    </row>
    <row r="584" spans="4:5" outlineLevel="2" x14ac:dyDescent="0.25">
      <c r="D584" s="191" t="str">
        <f t="shared" si="10"/>
        <v>[Station Access Income QX: SFO stations - Line 223]</v>
      </c>
      <c r="E584" s="192"/>
    </row>
    <row r="585" spans="4:5" outlineLevel="2" x14ac:dyDescent="0.25">
      <c r="D585" s="191" t="str">
        <f t="shared" si="10"/>
        <v>[Station Access Income QX: SFO stations - Line 224]</v>
      </c>
      <c r="E585" s="192"/>
    </row>
    <row r="586" spans="4:5" outlineLevel="2" x14ac:dyDescent="0.25">
      <c r="D586" s="191" t="str">
        <f t="shared" si="10"/>
        <v>[Station Access Income QX: SFO stations - Line 225]</v>
      </c>
      <c r="E586" s="192"/>
    </row>
    <row r="587" spans="4:5" outlineLevel="2" x14ac:dyDescent="0.25">
      <c r="D587" s="191" t="str">
        <f t="shared" si="10"/>
        <v>[Station Access Income QX: SFO stations - Line 226]</v>
      </c>
      <c r="E587" s="192"/>
    </row>
    <row r="588" spans="4:5" outlineLevel="2" x14ac:dyDescent="0.25">
      <c r="D588" s="191" t="str">
        <f t="shared" si="10"/>
        <v>[Station Access Income QX: SFO stations - Line 227]</v>
      </c>
      <c r="E588" s="192"/>
    </row>
    <row r="589" spans="4:5" outlineLevel="2" x14ac:dyDescent="0.25">
      <c r="D589" s="191" t="str">
        <f t="shared" si="10"/>
        <v>[Station Access Income QX: SFO stations - Line 228]</v>
      </c>
      <c r="E589" s="192"/>
    </row>
    <row r="590" spans="4:5" outlineLevel="2" x14ac:dyDescent="0.25">
      <c r="D590" s="191" t="str">
        <f t="shared" si="10"/>
        <v>[Station Access Income QX: SFO stations - Line 229]</v>
      </c>
      <c r="E590" s="192"/>
    </row>
    <row r="591" spans="4:5" outlineLevel="2" x14ac:dyDescent="0.25">
      <c r="D591" s="191" t="str">
        <f t="shared" si="10"/>
        <v>[Station Access Income QX: SFO stations - Line 230]</v>
      </c>
      <c r="E591" s="192"/>
    </row>
    <row r="592" spans="4:5" outlineLevel="2" x14ac:dyDescent="0.25">
      <c r="D592" s="191" t="str">
        <f t="shared" si="10"/>
        <v>[Station Access Income QX: SFO stations - Line 231]</v>
      </c>
      <c r="E592" s="192"/>
    </row>
    <row r="593" spans="4:5" outlineLevel="2" x14ac:dyDescent="0.25">
      <c r="D593" s="191" t="str">
        <f t="shared" si="10"/>
        <v>[Station Access Income QX: SFO stations - Line 232]</v>
      </c>
      <c r="E593" s="192"/>
    </row>
    <row r="594" spans="4:5" outlineLevel="2" x14ac:dyDescent="0.25">
      <c r="D594" s="191" t="str">
        <f t="shared" si="10"/>
        <v>[Station Access Income QX: SFO stations - Line 233]</v>
      </c>
      <c r="E594" s="192"/>
    </row>
    <row r="595" spans="4:5" outlineLevel="2" x14ac:dyDescent="0.25">
      <c r="D595" s="191" t="str">
        <f t="shared" si="10"/>
        <v>[Station Access Income QX: SFO stations - Line 234]</v>
      </c>
      <c r="E595" s="192"/>
    </row>
    <row r="596" spans="4:5" outlineLevel="2" x14ac:dyDescent="0.25">
      <c r="D596" s="191" t="str">
        <f t="shared" si="10"/>
        <v>[Station Access Income QX: SFO stations - Line 235]</v>
      </c>
      <c r="E596" s="192"/>
    </row>
    <row r="597" spans="4:5" outlineLevel="2" x14ac:dyDescent="0.25">
      <c r="D597" s="191" t="str">
        <f t="shared" si="10"/>
        <v>[Station Access Income QX: SFO stations - Line 236]</v>
      </c>
      <c r="E597" s="192"/>
    </row>
    <row r="598" spans="4:5" outlineLevel="2" x14ac:dyDescent="0.25">
      <c r="D598" s="191" t="str">
        <f t="shared" si="10"/>
        <v>[Station Access Income QX: SFO stations - Line 237]</v>
      </c>
      <c r="E598" s="192"/>
    </row>
    <row r="599" spans="4:5" outlineLevel="2" x14ac:dyDescent="0.25">
      <c r="D599" s="191" t="str">
        <f t="shared" si="10"/>
        <v>[Station Access Income QX: SFO stations - Line 238]</v>
      </c>
      <c r="E599" s="192"/>
    </row>
    <row r="600" spans="4:5" outlineLevel="2" x14ac:dyDescent="0.25">
      <c r="D600" s="191" t="str">
        <f t="shared" si="10"/>
        <v>[Station Access Income QX: SFO stations - Line 239]</v>
      </c>
      <c r="E600" s="192"/>
    </row>
    <row r="601" spans="4:5" outlineLevel="2" x14ac:dyDescent="0.25">
      <c r="D601" s="191" t="str">
        <f t="shared" si="10"/>
        <v>[Station Access Income QX: SFO stations - Line 240]</v>
      </c>
      <c r="E601" s="192"/>
    </row>
    <row r="602" spans="4:5" outlineLevel="2" x14ac:dyDescent="0.25">
      <c r="D602" s="191" t="str">
        <f t="shared" si="10"/>
        <v>[Station Access Income QX: SFO stations - Line 241]</v>
      </c>
      <c r="E602" s="192"/>
    </row>
    <row r="603" spans="4:5" outlineLevel="2" x14ac:dyDescent="0.25">
      <c r="D603" s="191" t="str">
        <f t="shared" si="10"/>
        <v>[Station Access Income QX: SFO stations - Line 242]</v>
      </c>
      <c r="E603" s="192"/>
    </row>
    <row r="604" spans="4:5" outlineLevel="2" x14ac:dyDescent="0.25">
      <c r="D604" s="191" t="str">
        <f t="shared" si="10"/>
        <v>[Station Access Income QX: SFO stations - Line 243]</v>
      </c>
      <c r="E604" s="192"/>
    </row>
    <row r="605" spans="4:5" outlineLevel="2" x14ac:dyDescent="0.25">
      <c r="D605" s="191" t="str">
        <f t="shared" si="10"/>
        <v>[Station Access Income QX: SFO stations - Line 244]</v>
      </c>
      <c r="E605" s="192"/>
    </row>
    <row r="606" spans="4:5" outlineLevel="2" x14ac:dyDescent="0.25">
      <c r="D606" s="191" t="str">
        <f t="shared" si="10"/>
        <v>[Station Access Income QX: SFO stations - Line 245]</v>
      </c>
      <c r="E606" s="192"/>
    </row>
    <row r="607" spans="4:5" outlineLevel="2" x14ac:dyDescent="0.25">
      <c r="D607" s="191" t="str">
        <f t="shared" si="10"/>
        <v>[Station Access Income QX: SFO stations - Line 246]</v>
      </c>
      <c r="E607" s="192"/>
    </row>
    <row r="608" spans="4:5" outlineLevel="2" x14ac:dyDescent="0.25">
      <c r="D608" s="191" t="str">
        <f t="shared" si="10"/>
        <v>[Station Access Income QX: SFO stations - Line 247]</v>
      </c>
      <c r="E608" s="192"/>
    </row>
    <row r="609" spans="2:8" outlineLevel="2" x14ac:dyDescent="0.25">
      <c r="D609" s="191" t="str">
        <f t="shared" si="10"/>
        <v>[Station Access Income QX: SFO stations - Line 248]</v>
      </c>
      <c r="E609" s="192"/>
    </row>
    <row r="610" spans="2:8" outlineLevel="2" x14ac:dyDescent="0.25">
      <c r="D610" s="191" t="str">
        <f t="shared" si="10"/>
        <v>[Station Access Income QX: SFO stations - Line 249]</v>
      </c>
      <c r="E610" s="192"/>
    </row>
    <row r="611" spans="2:8" outlineLevel="2" x14ac:dyDescent="0.25">
      <c r="D611" s="202" t="str">
        <f t="shared" si="10"/>
        <v>[Station Access Income QX: SFO stations - Line 250]</v>
      </c>
      <c r="E611" s="194"/>
    </row>
    <row r="612" spans="2:8" outlineLevel="1" x14ac:dyDescent="0.25"/>
    <row r="614" spans="2:8" ht="14.4" x14ac:dyDescent="0.25">
      <c r="B614" s="164" t="s">
        <v>145</v>
      </c>
      <c r="C614" s="164"/>
      <c r="D614" s="164"/>
      <c r="E614" s="164"/>
      <c r="F614" s="164"/>
      <c r="G614" s="164"/>
      <c r="H614" s="164"/>
    </row>
    <row r="615" spans="2:8" outlineLevel="1" x14ac:dyDescent="0.25"/>
    <row r="616" spans="2:8" outlineLevel="1" x14ac:dyDescent="0.25">
      <c r="D616" s="1197" t="s">
        <v>928</v>
      </c>
      <c r="E616" s="1198"/>
    </row>
    <row r="617" spans="2:8" outlineLevel="1" x14ac:dyDescent="0.25">
      <c r="D617" s="190" t="s">
        <v>929</v>
      </c>
      <c r="E617" s="222"/>
    </row>
    <row r="618" spans="2:8" outlineLevel="1" x14ac:dyDescent="0.25">
      <c r="D618" s="190" t="s">
        <v>930</v>
      </c>
      <c r="E618" s="222"/>
    </row>
    <row r="619" spans="2:8" outlineLevel="1" x14ac:dyDescent="0.25">
      <c r="D619" s="190" t="s">
        <v>931</v>
      </c>
      <c r="E619" s="222"/>
    </row>
    <row r="620" spans="2:8" outlineLevel="1" x14ac:dyDescent="0.25">
      <c r="D620" s="190" t="s">
        <v>932</v>
      </c>
      <c r="E620" s="222"/>
    </row>
    <row r="621" spans="2:8" outlineLevel="1" x14ac:dyDescent="0.25">
      <c r="D621" s="190" t="s">
        <v>933</v>
      </c>
      <c r="E621" s="222"/>
    </row>
    <row r="622" spans="2:8" outlineLevel="1" x14ac:dyDescent="0.25">
      <c r="D622" s="190" t="s">
        <v>934</v>
      </c>
      <c r="E622" s="222"/>
    </row>
    <row r="623" spans="2:8" outlineLevel="1" x14ac:dyDescent="0.25">
      <c r="D623" s="190" t="s">
        <v>935</v>
      </c>
      <c r="E623" s="222"/>
    </row>
    <row r="624" spans="2:8" outlineLevel="1" x14ac:dyDescent="0.25">
      <c r="D624" s="190" t="s">
        <v>936</v>
      </c>
      <c r="E624" s="222"/>
    </row>
    <row r="625" spans="4:5" outlineLevel="1" x14ac:dyDescent="0.25">
      <c r="D625" s="190" t="s">
        <v>937</v>
      </c>
      <c r="E625" s="222"/>
    </row>
    <row r="626" spans="4:5" outlineLevel="1" x14ac:dyDescent="0.25">
      <c r="D626" s="190" t="s">
        <v>938</v>
      </c>
      <c r="E626" s="222"/>
    </row>
    <row r="627" spans="4:5" outlineLevel="1" x14ac:dyDescent="0.25">
      <c r="D627" s="190" t="s">
        <v>939</v>
      </c>
      <c r="E627" s="222"/>
    </row>
    <row r="628" spans="4:5" outlineLevel="1" x14ac:dyDescent="0.25">
      <c r="D628" s="190" t="s">
        <v>940</v>
      </c>
      <c r="E628" s="222"/>
    </row>
    <row r="629" spans="4:5" outlineLevel="1" x14ac:dyDescent="0.25">
      <c r="D629" s="190" t="s">
        <v>941</v>
      </c>
      <c r="E629" s="222"/>
    </row>
    <row r="630" spans="4:5" outlineLevel="1" x14ac:dyDescent="0.25">
      <c r="D630" s="190" t="s">
        <v>942</v>
      </c>
      <c r="E630" s="222"/>
    </row>
    <row r="631" spans="4:5" outlineLevel="1" x14ac:dyDescent="0.25">
      <c r="D631" s="190" t="s">
        <v>943</v>
      </c>
      <c r="E631" s="222"/>
    </row>
    <row r="632" spans="4:5" outlineLevel="1" x14ac:dyDescent="0.25">
      <c r="D632" s="190" t="s">
        <v>944</v>
      </c>
      <c r="E632" s="222"/>
    </row>
    <row r="633" spans="4:5" outlineLevel="1" x14ac:dyDescent="0.25">
      <c r="D633" s="190" t="s">
        <v>945</v>
      </c>
      <c r="E633" s="222"/>
    </row>
    <row r="634" spans="4:5" outlineLevel="1" x14ac:dyDescent="0.25">
      <c r="D634" s="190" t="s">
        <v>1347</v>
      </c>
      <c r="E634" s="222"/>
    </row>
    <row r="635" spans="4:5" outlineLevel="1" x14ac:dyDescent="0.25">
      <c r="D635" s="191" t="str">
        <f t="shared" ref="D635:D644" si="11">"["&amp;B$614&amp;" "&amp;"Line "&amp;ROW()-ROW(D$615)&amp;"]"</f>
        <v>[Revenue from Other Costs Offcharged Line 20]</v>
      </c>
      <c r="E635" s="192"/>
    </row>
    <row r="636" spans="4:5" outlineLevel="1" x14ac:dyDescent="0.25">
      <c r="D636" s="191" t="str">
        <f t="shared" si="11"/>
        <v>[Revenue from Other Costs Offcharged Line 21]</v>
      </c>
      <c r="E636" s="192"/>
    </row>
    <row r="637" spans="4:5" outlineLevel="1" x14ac:dyDescent="0.25">
      <c r="D637" s="191" t="str">
        <f t="shared" si="11"/>
        <v>[Revenue from Other Costs Offcharged Line 22]</v>
      </c>
      <c r="E637" s="192"/>
    </row>
    <row r="638" spans="4:5" outlineLevel="1" x14ac:dyDescent="0.25">
      <c r="D638" s="191" t="str">
        <f t="shared" si="11"/>
        <v>[Revenue from Other Costs Offcharged Line 23]</v>
      </c>
      <c r="E638" s="192"/>
    </row>
    <row r="639" spans="4:5" outlineLevel="1" x14ac:dyDescent="0.25">
      <c r="D639" s="191" t="str">
        <f t="shared" si="11"/>
        <v>[Revenue from Other Costs Offcharged Line 24]</v>
      </c>
      <c r="E639" s="192"/>
    </row>
    <row r="640" spans="4:5" outlineLevel="1" x14ac:dyDescent="0.25">
      <c r="D640" s="191" t="str">
        <f t="shared" si="11"/>
        <v>[Revenue from Other Costs Offcharged Line 25]</v>
      </c>
      <c r="E640" s="192"/>
    </row>
    <row r="641" spans="2:8" outlineLevel="1" x14ac:dyDescent="0.25">
      <c r="D641" s="191" t="str">
        <f t="shared" si="11"/>
        <v>[Revenue from Other Costs Offcharged Line 26]</v>
      </c>
      <c r="E641" s="192"/>
    </row>
    <row r="642" spans="2:8" outlineLevel="1" x14ac:dyDescent="0.25">
      <c r="D642" s="191" t="str">
        <f t="shared" si="11"/>
        <v>[Revenue from Other Costs Offcharged Line 27]</v>
      </c>
      <c r="E642" s="192"/>
    </row>
    <row r="643" spans="2:8" outlineLevel="1" x14ac:dyDescent="0.25">
      <c r="D643" s="191" t="str">
        <f t="shared" si="11"/>
        <v>[Revenue from Other Costs Offcharged Line 28]</v>
      </c>
      <c r="E643" s="192"/>
    </row>
    <row r="644" spans="2:8" outlineLevel="1" x14ac:dyDescent="0.25">
      <c r="D644" s="191" t="str">
        <f t="shared" si="11"/>
        <v>[Revenue from Other Costs Offcharged Line 29]</v>
      </c>
      <c r="E644" s="192"/>
    </row>
    <row r="645" spans="2:8" outlineLevel="1" x14ac:dyDescent="0.25">
      <c r="D645" s="202" t="str">
        <f>"["&amp;B$614&amp;" "&amp;"Line "&amp;ROW()-ROW(D$615)&amp;"]"</f>
        <v>[Revenue from Other Costs Offcharged Line 30]</v>
      </c>
      <c r="E645" s="194"/>
    </row>
    <row r="648" spans="2:8" ht="16.8" x14ac:dyDescent="0.3">
      <c r="B648" s="7" t="s">
        <v>146</v>
      </c>
      <c r="C648" s="7"/>
      <c r="D648" s="7"/>
      <c r="E648" s="7"/>
      <c r="F648" s="7"/>
      <c r="G648" s="7"/>
      <c r="H648" s="7"/>
    </row>
    <row r="650" spans="2:8" ht="14.4" x14ac:dyDescent="0.25">
      <c r="B650" s="164" t="s">
        <v>147</v>
      </c>
      <c r="C650" s="164"/>
      <c r="D650" s="164"/>
      <c r="E650" s="164"/>
      <c r="F650" s="164"/>
      <c r="G650" s="164"/>
      <c r="H650" s="164"/>
    </row>
    <row r="651" spans="2:8" outlineLevel="1" x14ac:dyDescent="0.25"/>
    <row r="652" spans="2:8" outlineLevel="1" x14ac:dyDescent="0.25">
      <c r="D652" s="204" t="s">
        <v>148</v>
      </c>
      <c r="E652" s="204"/>
      <c r="F652" s="205" t="s">
        <v>149</v>
      </c>
      <c r="H652" s="206" t="s">
        <v>150</v>
      </c>
    </row>
    <row r="653" spans="2:8" outlineLevel="1" x14ac:dyDescent="0.25">
      <c r="D653" s="176" t="s">
        <v>165</v>
      </c>
      <c r="E653" s="189"/>
      <c r="F653" s="207" t="s">
        <v>153</v>
      </c>
      <c r="H653" s="208" t="s">
        <v>153</v>
      </c>
    </row>
    <row r="654" spans="2:8" outlineLevel="1" x14ac:dyDescent="0.25">
      <c r="D654" s="177" t="s">
        <v>1324</v>
      </c>
      <c r="E654" s="85"/>
      <c r="F654" s="209" t="s">
        <v>153</v>
      </c>
      <c r="H654" s="65" t="s">
        <v>155</v>
      </c>
    </row>
    <row r="655" spans="2:8" outlineLevel="1" x14ac:dyDescent="0.25">
      <c r="D655" s="177" t="s">
        <v>1325</v>
      </c>
      <c r="E655" s="85"/>
      <c r="F655" s="209" t="s">
        <v>153</v>
      </c>
      <c r="H655" s="210" t="s">
        <v>157</v>
      </c>
    </row>
    <row r="656" spans="2:8" outlineLevel="1" x14ac:dyDescent="0.25">
      <c r="D656" s="177" t="s">
        <v>1326</v>
      </c>
      <c r="E656" s="85"/>
      <c r="F656" s="209" t="s">
        <v>153</v>
      </c>
      <c r="H656" s="210" t="s">
        <v>152</v>
      </c>
    </row>
    <row r="657" spans="4:8" outlineLevel="1" x14ac:dyDescent="0.25">
      <c r="D657" s="177" t="s">
        <v>1327</v>
      </c>
      <c r="E657" s="85"/>
      <c r="F657" s="209" t="s">
        <v>153</v>
      </c>
      <c r="H657" s="211" t="s">
        <v>159</v>
      </c>
    </row>
    <row r="658" spans="4:8" outlineLevel="1" x14ac:dyDescent="0.25">
      <c r="D658" s="177" t="s">
        <v>166</v>
      </c>
      <c r="E658" s="85"/>
      <c r="F658" s="209" t="s">
        <v>153</v>
      </c>
    </row>
    <row r="659" spans="4:8" outlineLevel="1" x14ac:dyDescent="0.25">
      <c r="D659" s="177" t="s">
        <v>1328</v>
      </c>
      <c r="E659" s="85"/>
      <c r="F659" s="209" t="s">
        <v>153</v>
      </c>
    </row>
    <row r="660" spans="4:8" outlineLevel="1" x14ac:dyDescent="0.25">
      <c r="D660" s="177" t="s">
        <v>1329</v>
      </c>
      <c r="E660" s="85"/>
      <c r="F660" s="209" t="s">
        <v>153</v>
      </c>
    </row>
    <row r="661" spans="4:8" outlineLevel="1" x14ac:dyDescent="0.25">
      <c r="D661" s="177" t="s">
        <v>1330</v>
      </c>
      <c r="E661" s="85"/>
      <c r="F661" s="209" t="s">
        <v>153</v>
      </c>
    </row>
    <row r="662" spans="4:8" outlineLevel="1" x14ac:dyDescent="0.25">
      <c r="D662" s="177" t="s">
        <v>1331</v>
      </c>
      <c r="E662" s="85"/>
      <c r="F662" s="209" t="s">
        <v>153</v>
      </c>
    </row>
    <row r="663" spans="4:8" outlineLevel="1" x14ac:dyDescent="0.25">
      <c r="D663" s="177" t="s">
        <v>1332</v>
      </c>
      <c r="E663" s="85"/>
      <c r="F663" s="209" t="s">
        <v>155</v>
      </c>
    </row>
    <row r="664" spans="4:8" outlineLevel="1" x14ac:dyDescent="0.25">
      <c r="D664" s="177" t="s">
        <v>1333</v>
      </c>
      <c r="E664" s="85"/>
      <c r="F664" s="209" t="s">
        <v>155</v>
      </c>
    </row>
    <row r="665" spans="4:8" outlineLevel="1" x14ac:dyDescent="0.25">
      <c r="D665" s="177" t="s">
        <v>1334</v>
      </c>
      <c r="E665" s="85"/>
      <c r="F665" s="209" t="s">
        <v>155</v>
      </c>
    </row>
    <row r="666" spans="4:8" outlineLevel="1" x14ac:dyDescent="0.25">
      <c r="D666" s="177" t="s">
        <v>1335</v>
      </c>
      <c r="E666" s="85"/>
      <c r="F666" s="209" t="s">
        <v>155</v>
      </c>
    </row>
    <row r="667" spans="4:8" ht="14.4" outlineLevel="1" x14ac:dyDescent="0.3">
      <c r="D667" s="177" t="s">
        <v>151</v>
      </c>
      <c r="E667" s="85"/>
      <c r="F667" s="209" t="s">
        <v>152</v>
      </c>
      <c r="G667" s="212"/>
    </row>
    <row r="668" spans="4:8" ht="14.4" outlineLevel="1" x14ac:dyDescent="0.3">
      <c r="D668" s="190" t="s">
        <v>154</v>
      </c>
      <c r="E668" s="222"/>
      <c r="F668" s="209" t="s">
        <v>152</v>
      </c>
      <c r="G668" s="212"/>
    </row>
    <row r="669" spans="4:8" ht="14.4" outlineLevel="1" x14ac:dyDescent="0.3">
      <c r="D669" s="190" t="s">
        <v>156</v>
      </c>
      <c r="E669" s="222"/>
      <c r="F669" s="209" t="s">
        <v>152</v>
      </c>
      <c r="G669" s="212"/>
    </row>
    <row r="670" spans="4:8" outlineLevel="1" x14ac:dyDescent="0.25">
      <c r="D670" s="190" t="s">
        <v>158</v>
      </c>
      <c r="E670" s="222"/>
      <c r="F670" s="209" t="s">
        <v>152</v>
      </c>
    </row>
    <row r="671" spans="4:8" outlineLevel="1" x14ac:dyDescent="0.25">
      <c r="D671" s="190" t="s">
        <v>1336</v>
      </c>
      <c r="E671" s="222"/>
      <c r="F671" s="209" t="s">
        <v>152</v>
      </c>
    </row>
    <row r="672" spans="4:8" outlineLevel="1" x14ac:dyDescent="0.25">
      <c r="D672" s="190" t="s">
        <v>160</v>
      </c>
      <c r="E672" s="222"/>
      <c r="F672" s="209" t="s">
        <v>152</v>
      </c>
    </row>
    <row r="673" spans="4:6" outlineLevel="1" x14ac:dyDescent="0.25">
      <c r="D673" s="190" t="s">
        <v>161</v>
      </c>
      <c r="E673" s="222"/>
      <c r="F673" s="209" t="s">
        <v>152</v>
      </c>
    </row>
    <row r="674" spans="4:6" outlineLevel="1" x14ac:dyDescent="0.25">
      <c r="D674" s="190" t="s">
        <v>162</v>
      </c>
      <c r="E674" s="222"/>
      <c r="F674" s="209" t="s">
        <v>157</v>
      </c>
    </row>
    <row r="675" spans="4:6" outlineLevel="1" x14ac:dyDescent="0.25">
      <c r="D675" s="190" t="s">
        <v>163</v>
      </c>
      <c r="E675" s="222"/>
      <c r="F675" s="209" t="s">
        <v>157</v>
      </c>
    </row>
    <row r="676" spans="4:6" outlineLevel="1" x14ac:dyDescent="0.25">
      <c r="D676" s="190" t="s">
        <v>164</v>
      </c>
      <c r="E676" s="222"/>
      <c r="F676" s="209" t="s">
        <v>157</v>
      </c>
    </row>
    <row r="677" spans="4:6" outlineLevel="1" x14ac:dyDescent="0.25">
      <c r="D677" s="190" t="s">
        <v>1338</v>
      </c>
      <c r="E677" s="222"/>
      <c r="F677" s="209" t="s">
        <v>159</v>
      </c>
    </row>
    <row r="678" spans="4:6" outlineLevel="1" x14ac:dyDescent="0.25">
      <c r="D678" s="191" t="str">
        <f>"["&amp;B$650&amp;" "&amp;"Line "&amp;ROW()-ROW(D$652)&amp;"]"</f>
        <v>[Staff Functions Line 26]</v>
      </c>
      <c r="E678" s="192"/>
      <c r="F678" s="213" t="s">
        <v>159</v>
      </c>
    </row>
    <row r="679" spans="4:6" outlineLevel="1" x14ac:dyDescent="0.25">
      <c r="D679" s="191" t="str">
        <f t="shared" ref="D679:D692" si="12">"["&amp;B$650&amp;" "&amp;"Line "&amp;ROW()-ROW(D$652)&amp;"]"</f>
        <v>[Staff Functions Line 27]</v>
      </c>
      <c r="E679" s="192"/>
      <c r="F679" s="213" t="s">
        <v>159</v>
      </c>
    </row>
    <row r="680" spans="4:6" outlineLevel="1" x14ac:dyDescent="0.25">
      <c r="D680" s="191" t="str">
        <f t="shared" si="12"/>
        <v>[Staff Functions Line 28]</v>
      </c>
      <c r="E680" s="192"/>
      <c r="F680" s="213" t="s">
        <v>159</v>
      </c>
    </row>
    <row r="681" spans="4:6" outlineLevel="1" x14ac:dyDescent="0.25">
      <c r="D681" s="191" t="str">
        <f t="shared" si="12"/>
        <v>[Staff Functions Line 29]</v>
      </c>
      <c r="E681" s="192"/>
      <c r="F681" s="213" t="s">
        <v>159</v>
      </c>
    </row>
    <row r="682" spans="4:6" outlineLevel="1" x14ac:dyDescent="0.25">
      <c r="D682" s="191" t="str">
        <f t="shared" si="12"/>
        <v>[Staff Functions Line 30]</v>
      </c>
      <c r="E682" s="192"/>
      <c r="F682" s="213" t="s">
        <v>159</v>
      </c>
    </row>
    <row r="683" spans="4:6" outlineLevel="1" x14ac:dyDescent="0.25">
      <c r="D683" s="191" t="str">
        <f t="shared" si="12"/>
        <v>[Staff Functions Line 31]</v>
      </c>
      <c r="E683" s="192"/>
      <c r="F683" s="213" t="s">
        <v>159</v>
      </c>
    </row>
    <row r="684" spans="4:6" outlineLevel="1" x14ac:dyDescent="0.25">
      <c r="D684" s="191" t="str">
        <f t="shared" si="12"/>
        <v>[Staff Functions Line 32]</v>
      </c>
      <c r="E684" s="192"/>
      <c r="F684" s="213" t="s">
        <v>159</v>
      </c>
    </row>
    <row r="685" spans="4:6" outlineLevel="1" x14ac:dyDescent="0.25">
      <c r="D685" s="191" t="str">
        <f t="shared" si="12"/>
        <v>[Staff Functions Line 33]</v>
      </c>
      <c r="E685" s="192"/>
      <c r="F685" s="213" t="s">
        <v>159</v>
      </c>
    </row>
    <row r="686" spans="4:6" outlineLevel="1" x14ac:dyDescent="0.25">
      <c r="D686" s="191" t="str">
        <f t="shared" si="12"/>
        <v>[Staff Functions Line 34]</v>
      </c>
      <c r="E686" s="192"/>
      <c r="F686" s="213" t="s">
        <v>159</v>
      </c>
    </row>
    <row r="687" spans="4:6" outlineLevel="1" x14ac:dyDescent="0.25">
      <c r="D687" s="191" t="str">
        <f t="shared" si="12"/>
        <v>[Staff Functions Line 35]</v>
      </c>
      <c r="E687" s="192"/>
      <c r="F687" s="213" t="s">
        <v>159</v>
      </c>
    </row>
    <row r="688" spans="4:6" outlineLevel="1" x14ac:dyDescent="0.25">
      <c r="D688" s="191" t="str">
        <f t="shared" si="12"/>
        <v>[Staff Functions Line 36]</v>
      </c>
      <c r="E688" s="192"/>
      <c r="F688" s="213" t="s">
        <v>159</v>
      </c>
    </row>
    <row r="689" spans="2:8" outlineLevel="1" x14ac:dyDescent="0.25">
      <c r="D689" s="191" t="str">
        <f t="shared" si="12"/>
        <v>[Staff Functions Line 37]</v>
      </c>
      <c r="E689" s="192"/>
      <c r="F689" s="213" t="s">
        <v>159</v>
      </c>
    </row>
    <row r="690" spans="2:8" outlineLevel="1" x14ac:dyDescent="0.25">
      <c r="D690" s="191" t="str">
        <f t="shared" si="12"/>
        <v>[Staff Functions Line 38]</v>
      </c>
      <c r="E690" s="192"/>
      <c r="F690" s="213" t="s">
        <v>159</v>
      </c>
    </row>
    <row r="691" spans="2:8" outlineLevel="1" x14ac:dyDescent="0.25">
      <c r="D691" s="191" t="str">
        <f t="shared" si="12"/>
        <v>[Staff Functions Line 39]</v>
      </c>
      <c r="E691" s="192"/>
      <c r="F691" s="213" t="s">
        <v>159</v>
      </c>
    </row>
    <row r="692" spans="2:8" outlineLevel="1" x14ac:dyDescent="0.25">
      <c r="D692" s="1229" t="str">
        <f t="shared" si="12"/>
        <v>[Staff Functions Line 40]</v>
      </c>
      <c r="E692" s="1230"/>
      <c r="F692" s="1231" t="s">
        <v>159</v>
      </c>
    </row>
    <row r="694" spans="2:8" ht="14.4" x14ac:dyDescent="0.25">
      <c r="B694" s="164" t="s">
        <v>167</v>
      </c>
      <c r="C694" s="164"/>
      <c r="D694" s="164"/>
      <c r="E694" s="164"/>
      <c r="F694" s="164"/>
      <c r="G694" s="164"/>
      <c r="H694" s="164"/>
    </row>
    <row r="695" spans="2:8" outlineLevel="1" x14ac:dyDescent="0.25"/>
    <row r="696" spans="2:8" outlineLevel="1" x14ac:dyDescent="0.25">
      <c r="D696" s="214" t="s">
        <v>167</v>
      </c>
      <c r="E696" s="215"/>
      <c r="F696" s="216" t="s">
        <v>159</v>
      </c>
    </row>
    <row r="698" spans="2:8" ht="16.8" x14ac:dyDescent="0.3">
      <c r="B698" s="7" t="s">
        <v>168</v>
      </c>
      <c r="C698" s="7"/>
      <c r="D698" s="7"/>
      <c r="E698" s="7"/>
      <c r="F698" s="7"/>
      <c r="G698" s="7"/>
      <c r="H698" s="7"/>
    </row>
    <row r="700" spans="2:8" ht="14.4" x14ac:dyDescent="0.25">
      <c r="B700" s="164" t="s">
        <v>169</v>
      </c>
      <c r="C700" s="164"/>
      <c r="D700" s="164"/>
      <c r="E700" s="164"/>
      <c r="F700" s="164"/>
      <c r="G700" s="164"/>
      <c r="H700" s="164"/>
    </row>
    <row r="701" spans="2:8" outlineLevel="1" x14ac:dyDescent="0.25"/>
    <row r="702" spans="2:8" outlineLevel="1" x14ac:dyDescent="0.25">
      <c r="D702" s="176" t="s">
        <v>946</v>
      </c>
      <c r="E702" s="189"/>
    </row>
    <row r="703" spans="2:8" outlineLevel="1" x14ac:dyDescent="0.25">
      <c r="D703" s="177" t="s">
        <v>947</v>
      </c>
      <c r="E703" s="85"/>
    </row>
    <row r="704" spans="2:8" outlineLevel="1" x14ac:dyDescent="0.25">
      <c r="D704" s="177" t="s">
        <v>948</v>
      </c>
      <c r="E704" s="85"/>
    </row>
    <row r="705" spans="4:5" outlineLevel="1" x14ac:dyDescent="0.25">
      <c r="D705" s="177" t="s">
        <v>949</v>
      </c>
      <c r="E705" s="85"/>
    </row>
    <row r="706" spans="4:5" outlineLevel="1" x14ac:dyDescent="0.25">
      <c r="D706" s="177" t="s">
        <v>170</v>
      </c>
      <c r="E706" s="85"/>
    </row>
    <row r="707" spans="4:5" outlineLevel="1" x14ac:dyDescent="0.25">
      <c r="D707" s="177" t="s">
        <v>950</v>
      </c>
      <c r="E707" s="85"/>
    </row>
    <row r="708" spans="4:5" outlineLevel="1" x14ac:dyDescent="0.25">
      <c r="D708" s="177" t="s">
        <v>172</v>
      </c>
      <c r="E708" s="85"/>
    </row>
    <row r="709" spans="4:5" outlineLevel="1" x14ac:dyDescent="0.25">
      <c r="D709" s="177" t="s">
        <v>951</v>
      </c>
      <c r="E709" s="85"/>
    </row>
    <row r="710" spans="4:5" outlineLevel="1" x14ac:dyDescent="0.25">
      <c r="D710" s="177" t="s">
        <v>952</v>
      </c>
      <c r="E710" s="85"/>
    </row>
    <row r="711" spans="4:5" outlineLevel="1" x14ac:dyDescent="0.25">
      <c r="D711" s="177" t="s">
        <v>953</v>
      </c>
      <c r="E711" s="85"/>
    </row>
    <row r="712" spans="4:5" outlineLevel="1" x14ac:dyDescent="0.25">
      <c r="D712" s="177" t="s">
        <v>954</v>
      </c>
      <c r="E712" s="85"/>
    </row>
    <row r="713" spans="4:5" outlineLevel="1" x14ac:dyDescent="0.25">
      <c r="D713" s="177" t="s">
        <v>955</v>
      </c>
      <c r="E713" s="85"/>
    </row>
    <row r="714" spans="4:5" outlineLevel="1" x14ac:dyDescent="0.25">
      <c r="D714" s="177" t="s">
        <v>956</v>
      </c>
      <c r="E714" s="85"/>
    </row>
    <row r="715" spans="4:5" outlineLevel="1" x14ac:dyDescent="0.25">
      <c r="D715" s="177" t="s">
        <v>957</v>
      </c>
      <c r="E715" s="85"/>
    </row>
    <row r="716" spans="4:5" outlineLevel="1" x14ac:dyDescent="0.25">
      <c r="D716" s="177" t="s">
        <v>958</v>
      </c>
      <c r="E716" s="85"/>
    </row>
    <row r="717" spans="4:5" outlineLevel="1" x14ac:dyDescent="0.25">
      <c r="D717" s="177" t="s">
        <v>959</v>
      </c>
      <c r="E717" s="85"/>
    </row>
    <row r="718" spans="4:5" outlineLevel="1" x14ac:dyDescent="0.25">
      <c r="D718" s="177" t="s">
        <v>960</v>
      </c>
      <c r="E718" s="85"/>
    </row>
    <row r="719" spans="4:5" outlineLevel="1" x14ac:dyDescent="0.25">
      <c r="D719" s="177" t="s">
        <v>961</v>
      </c>
      <c r="E719" s="85"/>
    </row>
    <row r="720" spans="4:5" outlineLevel="1" x14ac:dyDescent="0.25">
      <c r="D720" s="177" t="s">
        <v>962</v>
      </c>
      <c r="E720" s="85"/>
    </row>
    <row r="721" spans="4:5" outlineLevel="1" x14ac:dyDescent="0.25">
      <c r="D721" s="177" t="s">
        <v>171</v>
      </c>
      <c r="E721" s="85"/>
    </row>
    <row r="722" spans="4:5" outlineLevel="1" x14ac:dyDescent="0.25">
      <c r="D722" s="177" t="s">
        <v>963</v>
      </c>
      <c r="E722" s="85"/>
    </row>
    <row r="723" spans="4:5" outlineLevel="1" x14ac:dyDescent="0.25">
      <c r="D723" s="177" t="s">
        <v>964</v>
      </c>
      <c r="E723" s="85"/>
    </row>
    <row r="724" spans="4:5" outlineLevel="1" x14ac:dyDescent="0.25">
      <c r="D724" s="177" t="s">
        <v>965</v>
      </c>
      <c r="E724" s="85"/>
    </row>
    <row r="725" spans="4:5" outlineLevel="1" x14ac:dyDescent="0.25">
      <c r="D725" s="177" t="s">
        <v>966</v>
      </c>
      <c r="E725" s="85"/>
    </row>
    <row r="726" spans="4:5" outlineLevel="1" x14ac:dyDescent="0.25">
      <c r="D726" s="177" t="s">
        <v>967</v>
      </c>
      <c r="E726" s="85"/>
    </row>
    <row r="727" spans="4:5" outlineLevel="1" x14ac:dyDescent="0.25">
      <c r="D727" s="177" t="s">
        <v>968</v>
      </c>
      <c r="E727" s="85"/>
    </row>
    <row r="728" spans="4:5" outlineLevel="1" x14ac:dyDescent="0.25">
      <c r="D728" s="177" t="s">
        <v>969</v>
      </c>
      <c r="E728" s="85"/>
    </row>
    <row r="729" spans="4:5" outlineLevel="1" x14ac:dyDescent="0.25">
      <c r="D729" s="177" t="s">
        <v>970</v>
      </c>
      <c r="E729" s="85"/>
    </row>
    <row r="730" spans="4:5" outlineLevel="1" x14ac:dyDescent="0.25">
      <c r="D730" s="177" t="s">
        <v>971</v>
      </c>
      <c r="E730" s="85"/>
    </row>
    <row r="731" spans="4:5" outlineLevel="1" x14ac:dyDescent="0.25">
      <c r="D731" s="177" t="s">
        <v>972</v>
      </c>
      <c r="E731" s="85"/>
    </row>
    <row r="732" spans="4:5" outlineLevel="1" x14ac:dyDescent="0.25">
      <c r="D732" s="177" t="s">
        <v>973</v>
      </c>
      <c r="E732" s="85"/>
    </row>
    <row r="733" spans="4:5" outlineLevel="1" x14ac:dyDescent="0.25">
      <c r="D733" s="177" t="s">
        <v>974</v>
      </c>
      <c r="E733" s="85"/>
    </row>
    <row r="734" spans="4:5" outlineLevel="1" x14ac:dyDescent="0.25">
      <c r="D734" s="177" t="s">
        <v>975</v>
      </c>
      <c r="E734" s="85"/>
    </row>
    <row r="735" spans="4:5" outlineLevel="1" x14ac:dyDescent="0.25">
      <c r="D735" s="177" t="s">
        <v>976</v>
      </c>
      <c r="E735" s="85"/>
    </row>
    <row r="736" spans="4:5" outlineLevel="1" x14ac:dyDescent="0.25">
      <c r="D736" s="177" t="s">
        <v>977</v>
      </c>
      <c r="E736" s="85"/>
    </row>
    <row r="737" spans="2:8" outlineLevel="1" x14ac:dyDescent="0.25">
      <c r="D737" s="1284" t="s">
        <v>1348</v>
      </c>
      <c r="E737" s="1285"/>
    </row>
    <row r="738" spans="2:8" outlineLevel="1" x14ac:dyDescent="0.25">
      <c r="D738" s="191" t="str">
        <f>"["&amp;B$700&amp;" "&amp;"Line "&amp;ROW()-ROW(D$701)&amp;"]"</f>
        <v>[Other Staff Costs Line 37]</v>
      </c>
      <c r="E738" s="192"/>
    </row>
    <row r="739" spans="2:8" outlineLevel="1" x14ac:dyDescent="0.25">
      <c r="D739" s="191" t="str">
        <f t="shared" ref="D739:D746" si="13">"["&amp;B$700&amp;" "&amp;"Line "&amp;ROW()-ROW(D$701)&amp;"]"</f>
        <v>[Other Staff Costs Line 38]</v>
      </c>
      <c r="E739" s="192"/>
    </row>
    <row r="740" spans="2:8" outlineLevel="1" x14ac:dyDescent="0.25">
      <c r="D740" s="191" t="str">
        <f t="shared" si="13"/>
        <v>[Other Staff Costs Line 39]</v>
      </c>
      <c r="E740" s="192"/>
    </row>
    <row r="741" spans="2:8" outlineLevel="1" x14ac:dyDescent="0.25">
      <c r="D741" s="191" t="str">
        <f t="shared" si="13"/>
        <v>[Other Staff Costs Line 40]</v>
      </c>
      <c r="E741" s="192"/>
    </row>
    <row r="742" spans="2:8" outlineLevel="1" x14ac:dyDescent="0.25">
      <c r="D742" s="191" t="str">
        <f t="shared" si="13"/>
        <v>[Other Staff Costs Line 41]</v>
      </c>
      <c r="E742" s="192"/>
    </row>
    <row r="743" spans="2:8" outlineLevel="1" x14ac:dyDescent="0.25">
      <c r="D743" s="191" t="str">
        <f t="shared" si="13"/>
        <v>[Other Staff Costs Line 42]</v>
      </c>
      <c r="E743" s="192"/>
    </row>
    <row r="744" spans="2:8" outlineLevel="1" x14ac:dyDescent="0.25">
      <c r="D744" s="191" t="str">
        <f t="shared" si="13"/>
        <v>[Other Staff Costs Line 43]</v>
      </c>
      <c r="E744" s="192"/>
    </row>
    <row r="745" spans="2:8" outlineLevel="1" x14ac:dyDescent="0.25">
      <c r="D745" s="191" t="str">
        <f t="shared" si="13"/>
        <v>[Other Staff Costs Line 44]</v>
      </c>
      <c r="E745" s="192"/>
    </row>
    <row r="746" spans="2:8" outlineLevel="1" x14ac:dyDescent="0.25">
      <c r="D746" s="193" t="str">
        <f t="shared" si="13"/>
        <v>[Other Staff Costs Line 45]</v>
      </c>
      <c r="E746" s="197"/>
    </row>
    <row r="748" spans="2:8" ht="14.4" x14ac:dyDescent="0.25">
      <c r="B748" s="164" t="s">
        <v>173</v>
      </c>
      <c r="C748" s="164"/>
      <c r="D748" s="164"/>
      <c r="E748" s="164"/>
      <c r="F748" s="164"/>
      <c r="G748" s="164"/>
      <c r="H748" s="164"/>
    </row>
    <row r="749" spans="2:8" outlineLevel="1" x14ac:dyDescent="0.25"/>
    <row r="750" spans="2:8" outlineLevel="1" x14ac:dyDescent="0.25">
      <c r="D750" s="217" t="s">
        <v>1293</v>
      </c>
      <c r="E750" s="218"/>
    </row>
    <row r="751" spans="2:8" outlineLevel="1" x14ac:dyDescent="0.25">
      <c r="D751" s="177" t="s">
        <v>1294</v>
      </c>
      <c r="E751" s="85"/>
    </row>
    <row r="752" spans="2:8" outlineLevel="1" x14ac:dyDescent="0.25">
      <c r="D752" s="177" t="s">
        <v>978</v>
      </c>
      <c r="E752" s="85"/>
    </row>
    <row r="753" spans="4:5" outlineLevel="1" x14ac:dyDescent="0.25">
      <c r="D753" s="177" t="s">
        <v>979</v>
      </c>
      <c r="E753" s="85"/>
    </row>
    <row r="754" spans="4:5" outlineLevel="1" x14ac:dyDescent="0.25">
      <c r="D754" s="177" t="s">
        <v>980</v>
      </c>
      <c r="E754" s="85"/>
    </row>
    <row r="755" spans="4:5" outlineLevel="1" x14ac:dyDescent="0.25">
      <c r="D755" s="177" t="s">
        <v>981</v>
      </c>
      <c r="E755" s="85"/>
    </row>
    <row r="756" spans="4:5" outlineLevel="1" x14ac:dyDescent="0.25">
      <c r="D756" s="177" t="s">
        <v>982</v>
      </c>
      <c r="E756" s="85"/>
    </row>
    <row r="757" spans="4:5" outlineLevel="1" x14ac:dyDescent="0.25">
      <c r="D757" s="177" t="s">
        <v>177</v>
      </c>
      <c r="E757" s="85"/>
    </row>
    <row r="758" spans="4:5" outlineLevel="1" x14ac:dyDescent="0.25">
      <c r="D758" s="177" t="s">
        <v>983</v>
      </c>
      <c r="E758" s="85"/>
    </row>
    <row r="759" spans="4:5" outlineLevel="1" x14ac:dyDescent="0.25">
      <c r="D759" s="177" t="s">
        <v>175</v>
      </c>
      <c r="E759" s="85"/>
    </row>
    <row r="760" spans="4:5" outlineLevel="1" x14ac:dyDescent="0.25">
      <c r="D760" s="177" t="s">
        <v>984</v>
      </c>
      <c r="E760" s="85"/>
    </row>
    <row r="761" spans="4:5" outlineLevel="1" x14ac:dyDescent="0.25">
      <c r="D761" s="177" t="s">
        <v>985</v>
      </c>
      <c r="E761" s="85"/>
    </row>
    <row r="762" spans="4:5" outlineLevel="1" x14ac:dyDescent="0.25">
      <c r="D762" s="177" t="s">
        <v>986</v>
      </c>
      <c r="E762" s="85"/>
    </row>
    <row r="763" spans="4:5" outlineLevel="1" x14ac:dyDescent="0.25">
      <c r="D763" s="177" t="s">
        <v>987</v>
      </c>
      <c r="E763" s="85"/>
    </row>
    <row r="764" spans="4:5" outlineLevel="1" x14ac:dyDescent="0.25">
      <c r="D764" s="177" t="s">
        <v>988</v>
      </c>
      <c r="E764" s="85"/>
    </row>
    <row r="765" spans="4:5" outlineLevel="1" x14ac:dyDescent="0.25">
      <c r="D765" s="177" t="s">
        <v>989</v>
      </c>
      <c r="E765" s="85"/>
    </row>
    <row r="766" spans="4:5" outlineLevel="1" x14ac:dyDescent="0.25">
      <c r="D766" s="177" t="s">
        <v>990</v>
      </c>
      <c r="E766" s="85"/>
    </row>
    <row r="767" spans="4:5" outlineLevel="1" x14ac:dyDescent="0.25">
      <c r="D767" s="177" t="s">
        <v>991</v>
      </c>
      <c r="E767" s="85"/>
    </row>
    <row r="768" spans="4:5" outlineLevel="1" x14ac:dyDescent="0.25">
      <c r="D768" s="177" t="s">
        <v>992</v>
      </c>
      <c r="E768" s="85"/>
    </row>
    <row r="769" spans="4:5" outlineLevel="1" x14ac:dyDescent="0.25">
      <c r="D769" s="177" t="s">
        <v>993</v>
      </c>
      <c r="E769" s="85"/>
    </row>
    <row r="770" spans="4:5" outlineLevel="1" x14ac:dyDescent="0.25">
      <c r="D770" s="177" t="s">
        <v>994</v>
      </c>
      <c r="E770" s="85"/>
    </row>
    <row r="771" spans="4:5" outlineLevel="1" x14ac:dyDescent="0.25">
      <c r="D771" s="177" t="s">
        <v>995</v>
      </c>
      <c r="E771" s="85"/>
    </row>
    <row r="772" spans="4:5" outlineLevel="1" x14ac:dyDescent="0.25">
      <c r="D772" s="177" t="s">
        <v>996</v>
      </c>
      <c r="E772" s="85"/>
    </row>
    <row r="773" spans="4:5" outlineLevel="1" x14ac:dyDescent="0.25">
      <c r="D773" s="177" t="s">
        <v>997</v>
      </c>
      <c r="E773" s="85"/>
    </row>
    <row r="774" spans="4:5" outlineLevel="1" x14ac:dyDescent="0.25">
      <c r="D774" s="177" t="s">
        <v>998</v>
      </c>
      <c r="E774" s="85"/>
    </row>
    <row r="775" spans="4:5" outlineLevel="1" x14ac:dyDescent="0.25">
      <c r="D775" s="177" t="s">
        <v>999</v>
      </c>
      <c r="E775" s="85"/>
    </row>
    <row r="776" spans="4:5" outlineLevel="1" x14ac:dyDescent="0.25">
      <c r="D776" s="177" t="s">
        <v>1000</v>
      </c>
      <c r="E776" s="85"/>
    </row>
    <row r="777" spans="4:5" outlineLevel="1" x14ac:dyDescent="0.25">
      <c r="D777" s="177" t="s">
        <v>1378</v>
      </c>
      <c r="E777" s="85"/>
    </row>
    <row r="778" spans="4:5" outlineLevel="1" x14ac:dyDescent="0.25">
      <c r="D778" s="177" t="s">
        <v>1001</v>
      </c>
      <c r="E778" s="85"/>
    </row>
    <row r="779" spans="4:5" outlineLevel="1" x14ac:dyDescent="0.25">
      <c r="D779" s="177" t="s">
        <v>1002</v>
      </c>
      <c r="E779" s="85"/>
    </row>
    <row r="780" spans="4:5" outlineLevel="1" x14ac:dyDescent="0.25">
      <c r="D780" s="177" t="s">
        <v>1003</v>
      </c>
      <c r="E780" s="85"/>
    </row>
    <row r="781" spans="4:5" outlineLevel="1" x14ac:dyDescent="0.25">
      <c r="D781" s="177" t="s">
        <v>1004</v>
      </c>
      <c r="E781" s="85"/>
    </row>
    <row r="782" spans="4:5" outlineLevel="1" x14ac:dyDescent="0.25">
      <c r="D782" s="177" t="s">
        <v>1005</v>
      </c>
      <c r="E782" s="85"/>
    </row>
    <row r="783" spans="4:5" outlineLevel="1" x14ac:dyDescent="0.25">
      <c r="D783" s="190" t="s">
        <v>1006</v>
      </c>
      <c r="E783" s="85"/>
    </row>
    <row r="784" spans="4:5" outlineLevel="1" x14ac:dyDescent="0.25">
      <c r="D784" s="177" t="s">
        <v>1282</v>
      </c>
      <c r="E784" s="85"/>
    </row>
    <row r="785" spans="4:6" outlineLevel="1" x14ac:dyDescent="0.25">
      <c r="D785" s="177" t="s">
        <v>1007</v>
      </c>
      <c r="E785" s="85"/>
    </row>
    <row r="786" spans="4:6" outlineLevel="1" x14ac:dyDescent="0.25">
      <c r="D786" s="177" t="s">
        <v>1008</v>
      </c>
      <c r="E786" s="85"/>
    </row>
    <row r="787" spans="4:6" outlineLevel="1" x14ac:dyDescent="0.25">
      <c r="D787" s="177" t="s">
        <v>1009</v>
      </c>
      <c r="E787" s="85"/>
    </row>
    <row r="788" spans="4:6" outlineLevel="1" x14ac:dyDescent="0.25">
      <c r="D788" s="177" t="s">
        <v>1010</v>
      </c>
      <c r="E788" s="85"/>
    </row>
    <row r="789" spans="4:6" outlineLevel="1" x14ac:dyDescent="0.25">
      <c r="D789" s="177" t="s">
        <v>1011</v>
      </c>
      <c r="E789" s="85"/>
    </row>
    <row r="790" spans="4:6" outlineLevel="1" x14ac:dyDescent="0.25">
      <c r="D790" s="177" t="s">
        <v>1379</v>
      </c>
      <c r="E790" s="85"/>
    </row>
    <row r="791" spans="4:6" outlineLevel="1" x14ac:dyDescent="0.25">
      <c r="D791" s="177" t="s">
        <v>1012</v>
      </c>
      <c r="E791" s="85"/>
    </row>
    <row r="792" spans="4:6" outlineLevel="1" x14ac:dyDescent="0.25">
      <c r="D792" s="177" t="s">
        <v>1013</v>
      </c>
      <c r="E792" s="85"/>
    </row>
    <row r="793" spans="4:6" outlineLevel="1" x14ac:dyDescent="0.25">
      <c r="D793" s="177" t="s">
        <v>1014</v>
      </c>
      <c r="E793" s="85"/>
    </row>
    <row r="794" spans="4:6" outlineLevel="1" x14ac:dyDescent="0.25">
      <c r="D794" s="177" t="s">
        <v>1015</v>
      </c>
      <c r="E794" s="85"/>
    </row>
    <row r="795" spans="4:6" outlineLevel="1" x14ac:dyDescent="0.25">
      <c r="D795" s="177" t="s">
        <v>1016</v>
      </c>
      <c r="E795" s="85"/>
    </row>
    <row r="796" spans="4:6" outlineLevel="1" x14ac:dyDescent="0.25">
      <c r="D796" s="177" t="s">
        <v>1017</v>
      </c>
      <c r="E796" s="85"/>
    </row>
    <row r="797" spans="4:6" outlineLevel="1" x14ac:dyDescent="0.25">
      <c r="D797" s="177" t="s">
        <v>185</v>
      </c>
      <c r="E797" s="85"/>
    </row>
    <row r="798" spans="4:6" ht="13.8" outlineLevel="1" x14ac:dyDescent="0.25">
      <c r="D798" s="177" t="s">
        <v>1018</v>
      </c>
      <c r="E798" s="85"/>
      <c r="F798" s="219"/>
    </row>
    <row r="799" spans="4:6" outlineLevel="1" x14ac:dyDescent="0.25">
      <c r="D799" s="177" t="s">
        <v>1019</v>
      </c>
      <c r="E799" s="222"/>
    </row>
    <row r="800" spans="4:6" outlineLevel="1" x14ac:dyDescent="0.25">
      <c r="D800" s="177" t="s">
        <v>1020</v>
      </c>
      <c r="E800" s="222"/>
    </row>
    <row r="801" spans="4:5" outlineLevel="1" x14ac:dyDescent="0.25">
      <c r="D801" s="177" t="s">
        <v>1067</v>
      </c>
      <c r="E801" s="222"/>
    </row>
    <row r="802" spans="4:5" outlineLevel="1" x14ac:dyDescent="0.25">
      <c r="D802" s="177" t="s">
        <v>1068</v>
      </c>
      <c r="E802" s="222"/>
    </row>
    <row r="803" spans="4:5" outlineLevel="1" x14ac:dyDescent="0.25">
      <c r="D803" s="177" t="s">
        <v>1069</v>
      </c>
      <c r="E803" s="222"/>
    </row>
    <row r="804" spans="4:5" outlineLevel="1" x14ac:dyDescent="0.25">
      <c r="D804" s="177" t="s">
        <v>1070</v>
      </c>
      <c r="E804" s="222"/>
    </row>
    <row r="805" spans="4:5" outlineLevel="1" x14ac:dyDescent="0.25">
      <c r="D805" s="177" t="s">
        <v>1071</v>
      </c>
      <c r="E805" s="222"/>
    </row>
    <row r="806" spans="4:5" outlineLevel="1" x14ac:dyDescent="0.25">
      <c r="D806" s="177" t="s">
        <v>1072</v>
      </c>
      <c r="E806" s="222"/>
    </row>
    <row r="807" spans="4:5" outlineLevel="1" x14ac:dyDescent="0.25">
      <c r="D807" s="191" t="str">
        <f t="shared" ref="D807:D810" si="14">"["&amp;B$748&amp;" "&amp;"Line "&amp;ROW()-ROW(D$749)&amp;"]"</f>
        <v>[Station &amp; Train Operations Line 58]</v>
      </c>
      <c r="E807" s="192"/>
    </row>
    <row r="808" spans="4:5" outlineLevel="1" x14ac:dyDescent="0.25">
      <c r="D808" s="191" t="str">
        <f t="shared" si="14"/>
        <v>[Station &amp; Train Operations Line 59]</v>
      </c>
      <c r="E808" s="192"/>
    </row>
    <row r="809" spans="4:5" outlineLevel="1" x14ac:dyDescent="0.25">
      <c r="D809" s="191" t="str">
        <f t="shared" si="14"/>
        <v>[Station &amp; Train Operations Line 60]</v>
      </c>
      <c r="E809" s="192"/>
    </row>
    <row r="810" spans="4:5" outlineLevel="1" x14ac:dyDescent="0.25">
      <c r="D810" s="191" t="str">
        <f t="shared" si="14"/>
        <v>[Station &amp; Train Operations Line 61]</v>
      </c>
      <c r="E810" s="192"/>
    </row>
    <row r="811" spans="4:5" outlineLevel="1" x14ac:dyDescent="0.25">
      <c r="D811" s="191" t="str">
        <f t="shared" ref="D811:D819" si="15">"["&amp;B$748&amp;" "&amp;"Line "&amp;ROW()-ROW(D$749)&amp;"]"</f>
        <v>[Station &amp; Train Operations Line 62]</v>
      </c>
      <c r="E811" s="192"/>
    </row>
    <row r="812" spans="4:5" outlineLevel="1" x14ac:dyDescent="0.25">
      <c r="D812" s="191" t="str">
        <f t="shared" si="15"/>
        <v>[Station &amp; Train Operations Line 63]</v>
      </c>
      <c r="E812" s="192"/>
    </row>
    <row r="813" spans="4:5" outlineLevel="1" x14ac:dyDescent="0.25">
      <c r="D813" s="191" t="str">
        <f t="shared" si="15"/>
        <v>[Station &amp; Train Operations Line 64]</v>
      </c>
      <c r="E813" s="192"/>
    </row>
    <row r="814" spans="4:5" outlineLevel="1" x14ac:dyDescent="0.25">
      <c r="D814" s="191" t="str">
        <f t="shared" si="15"/>
        <v>[Station &amp; Train Operations Line 65]</v>
      </c>
      <c r="E814" s="192"/>
    </row>
    <row r="815" spans="4:5" outlineLevel="1" x14ac:dyDescent="0.25">
      <c r="D815" s="191" t="str">
        <f t="shared" si="15"/>
        <v>[Station &amp; Train Operations Line 66]</v>
      </c>
      <c r="E815" s="192"/>
    </row>
    <row r="816" spans="4:5" outlineLevel="1" x14ac:dyDescent="0.25">
      <c r="D816" s="191" t="str">
        <f t="shared" si="15"/>
        <v>[Station &amp; Train Operations Line 67]</v>
      </c>
      <c r="E816" s="192"/>
    </row>
    <row r="817" spans="2:8" outlineLevel="1" x14ac:dyDescent="0.25">
      <c r="D817" s="191" t="str">
        <f t="shared" si="15"/>
        <v>[Station &amp; Train Operations Line 68]</v>
      </c>
      <c r="E817" s="192"/>
    </row>
    <row r="818" spans="2:8" outlineLevel="1" x14ac:dyDescent="0.25">
      <c r="D818" s="191" t="str">
        <f t="shared" si="15"/>
        <v>[Station &amp; Train Operations Line 69]</v>
      </c>
      <c r="E818" s="192"/>
    </row>
    <row r="819" spans="2:8" outlineLevel="1" x14ac:dyDescent="0.25">
      <c r="D819" s="193" t="str">
        <f t="shared" si="15"/>
        <v>[Station &amp; Train Operations Line 70]</v>
      </c>
      <c r="E819" s="197"/>
    </row>
    <row r="821" spans="2:8" ht="14.4" x14ac:dyDescent="0.25">
      <c r="B821" s="164" t="s">
        <v>176</v>
      </c>
      <c r="C821" s="164"/>
      <c r="D821" s="164"/>
      <c r="E821" s="164"/>
      <c r="F821" s="164"/>
      <c r="G821" s="164"/>
      <c r="H821" s="164"/>
    </row>
    <row r="822" spans="2:8" outlineLevel="1" x14ac:dyDescent="0.25"/>
    <row r="823" spans="2:8" outlineLevel="1" x14ac:dyDescent="0.25">
      <c r="D823" s="176" t="s">
        <v>1285</v>
      </c>
      <c r="E823" s="189"/>
    </row>
    <row r="824" spans="2:8" outlineLevel="1" x14ac:dyDescent="0.25">
      <c r="D824" s="177" t="s">
        <v>1286</v>
      </c>
      <c r="E824" s="85"/>
    </row>
    <row r="825" spans="2:8" outlineLevel="1" x14ac:dyDescent="0.25">
      <c r="D825" s="177" t="s">
        <v>1021</v>
      </c>
      <c r="E825" s="85"/>
    </row>
    <row r="826" spans="2:8" outlineLevel="1" x14ac:dyDescent="0.25">
      <c r="D826" s="177" t="s">
        <v>1022</v>
      </c>
      <c r="E826" s="85"/>
    </row>
    <row r="827" spans="2:8" outlineLevel="1" x14ac:dyDescent="0.25">
      <c r="D827" s="177" t="s">
        <v>1023</v>
      </c>
      <c r="E827" s="85"/>
    </row>
    <row r="828" spans="2:8" outlineLevel="1" x14ac:dyDescent="0.25">
      <c r="D828" s="177" t="s">
        <v>1024</v>
      </c>
      <c r="E828" s="85"/>
    </row>
    <row r="829" spans="2:8" outlineLevel="1" x14ac:dyDescent="0.25">
      <c r="D829" s="177" t="s">
        <v>1025</v>
      </c>
      <c r="E829" s="85"/>
    </row>
    <row r="830" spans="2:8" outlineLevel="1" x14ac:dyDescent="0.25">
      <c r="D830" s="177" t="s">
        <v>1026</v>
      </c>
      <c r="E830" s="85"/>
    </row>
    <row r="831" spans="2:8" outlineLevel="1" x14ac:dyDescent="0.25">
      <c r="D831" s="177" t="s">
        <v>1027</v>
      </c>
      <c r="E831" s="85"/>
    </row>
    <row r="832" spans="2:8" outlineLevel="1" x14ac:dyDescent="0.25">
      <c r="D832" s="177" t="s">
        <v>1028</v>
      </c>
      <c r="E832" s="85"/>
    </row>
    <row r="833" spans="4:5" outlineLevel="1" x14ac:dyDescent="0.25">
      <c r="D833" s="177" t="s">
        <v>1029</v>
      </c>
      <c r="E833" s="85"/>
    </row>
    <row r="834" spans="4:5" outlineLevel="1" x14ac:dyDescent="0.25">
      <c r="D834" s="177" t="s">
        <v>1030</v>
      </c>
      <c r="E834" s="85"/>
    </row>
    <row r="835" spans="4:5" outlineLevel="1" x14ac:dyDescent="0.25">
      <c r="D835" s="177" t="s">
        <v>1031</v>
      </c>
      <c r="E835" s="85"/>
    </row>
    <row r="836" spans="4:5" outlineLevel="1" x14ac:dyDescent="0.25">
      <c r="D836" s="177" t="s">
        <v>1032</v>
      </c>
      <c r="E836" s="85"/>
    </row>
    <row r="837" spans="4:5" outlineLevel="1" x14ac:dyDescent="0.25">
      <c r="D837" s="177" t="s">
        <v>1033</v>
      </c>
      <c r="E837" s="85"/>
    </row>
    <row r="838" spans="4:5" outlineLevel="1" x14ac:dyDescent="0.25">
      <c r="D838" s="177" t="s">
        <v>1034</v>
      </c>
      <c r="E838" s="85"/>
    </row>
    <row r="839" spans="4:5" outlineLevel="1" x14ac:dyDescent="0.25">
      <c r="D839" s="177" t="s">
        <v>1035</v>
      </c>
      <c r="E839" s="85"/>
    </row>
    <row r="840" spans="4:5" outlineLevel="1" x14ac:dyDescent="0.25">
      <c r="D840" s="177" t="s">
        <v>1036</v>
      </c>
      <c r="E840" s="85"/>
    </row>
    <row r="841" spans="4:5" outlineLevel="1" x14ac:dyDescent="0.25">
      <c r="D841" s="177" t="s">
        <v>1037</v>
      </c>
      <c r="E841" s="85"/>
    </row>
    <row r="842" spans="4:5" outlineLevel="1" x14ac:dyDescent="0.25">
      <c r="D842" s="177" t="s">
        <v>1038</v>
      </c>
      <c r="E842" s="85"/>
    </row>
    <row r="843" spans="4:5" outlineLevel="1" x14ac:dyDescent="0.25">
      <c r="D843" s="177" t="s">
        <v>1039</v>
      </c>
      <c r="E843" s="85"/>
    </row>
    <row r="844" spans="4:5" outlineLevel="1" x14ac:dyDescent="0.25">
      <c r="D844" s="177" t="s">
        <v>1040</v>
      </c>
      <c r="E844" s="85"/>
    </row>
    <row r="845" spans="4:5" outlineLevel="1" x14ac:dyDescent="0.25">
      <c r="D845" s="177" t="s">
        <v>1041</v>
      </c>
      <c r="E845" s="85"/>
    </row>
    <row r="846" spans="4:5" outlineLevel="1" x14ac:dyDescent="0.25">
      <c r="D846" s="177" t="s">
        <v>1042</v>
      </c>
      <c r="E846" s="85"/>
    </row>
    <row r="847" spans="4:5" outlineLevel="1" x14ac:dyDescent="0.25">
      <c r="D847" s="177" t="s">
        <v>1043</v>
      </c>
      <c r="E847" s="85"/>
    </row>
    <row r="848" spans="4:5" outlineLevel="1" x14ac:dyDescent="0.25">
      <c r="D848" s="177" t="s">
        <v>1044</v>
      </c>
      <c r="E848" s="85"/>
    </row>
    <row r="849" spans="4:5" outlineLevel="1" x14ac:dyDescent="0.25">
      <c r="D849" s="177" t="s">
        <v>1045</v>
      </c>
      <c r="E849" s="85"/>
    </row>
    <row r="850" spans="4:5" outlineLevel="1" x14ac:dyDescent="0.25">
      <c r="D850" s="177" t="s">
        <v>1046</v>
      </c>
      <c r="E850" s="85"/>
    </row>
    <row r="851" spans="4:5" outlineLevel="1" x14ac:dyDescent="0.25">
      <c r="D851" s="177" t="s">
        <v>1283</v>
      </c>
      <c r="E851" s="85"/>
    </row>
    <row r="852" spans="4:5" outlineLevel="1" x14ac:dyDescent="0.25">
      <c r="D852" s="177" t="s">
        <v>1284</v>
      </c>
      <c r="E852" s="85"/>
    </row>
    <row r="853" spans="4:5" outlineLevel="1" x14ac:dyDescent="0.25">
      <c r="D853" s="191" t="str">
        <f t="shared" ref="D853:D877" si="16">"["&amp;B$821&amp;" "&amp;"Line "&amp;ROW()-ROW(D$822)&amp;"]"</f>
        <v>[Rolling Stock Maintenance Line 31]</v>
      </c>
      <c r="E853" s="192"/>
    </row>
    <row r="854" spans="4:5" outlineLevel="1" x14ac:dyDescent="0.25">
      <c r="D854" s="191" t="str">
        <f t="shared" si="16"/>
        <v>[Rolling Stock Maintenance Line 32]</v>
      </c>
      <c r="E854" s="192"/>
    </row>
    <row r="855" spans="4:5" outlineLevel="1" x14ac:dyDescent="0.25">
      <c r="D855" s="191" t="str">
        <f t="shared" si="16"/>
        <v>[Rolling Stock Maintenance Line 33]</v>
      </c>
      <c r="E855" s="192"/>
    </row>
    <row r="856" spans="4:5" outlineLevel="1" x14ac:dyDescent="0.25">
      <c r="D856" s="191" t="str">
        <f t="shared" si="16"/>
        <v>[Rolling Stock Maintenance Line 34]</v>
      </c>
      <c r="E856" s="192"/>
    </row>
    <row r="857" spans="4:5" outlineLevel="1" x14ac:dyDescent="0.25">
      <c r="D857" s="191" t="str">
        <f t="shared" si="16"/>
        <v>[Rolling Stock Maintenance Line 35]</v>
      </c>
      <c r="E857" s="192"/>
    </row>
    <row r="858" spans="4:5" outlineLevel="1" x14ac:dyDescent="0.25">
      <c r="D858" s="191" t="str">
        <f t="shared" si="16"/>
        <v>[Rolling Stock Maintenance Line 36]</v>
      </c>
      <c r="E858" s="192"/>
    </row>
    <row r="859" spans="4:5" outlineLevel="1" x14ac:dyDescent="0.25">
      <c r="D859" s="191" t="str">
        <f t="shared" si="16"/>
        <v>[Rolling Stock Maintenance Line 37]</v>
      </c>
      <c r="E859" s="192"/>
    </row>
    <row r="860" spans="4:5" outlineLevel="1" x14ac:dyDescent="0.25">
      <c r="D860" s="191" t="str">
        <f t="shared" si="16"/>
        <v>[Rolling Stock Maintenance Line 38]</v>
      </c>
      <c r="E860" s="192"/>
    </row>
    <row r="861" spans="4:5" outlineLevel="1" x14ac:dyDescent="0.25">
      <c r="D861" s="191" t="str">
        <f t="shared" si="16"/>
        <v>[Rolling Stock Maintenance Line 39]</v>
      </c>
      <c r="E861" s="192"/>
    </row>
    <row r="862" spans="4:5" outlineLevel="1" x14ac:dyDescent="0.25">
      <c r="D862" s="191" t="str">
        <f t="shared" si="16"/>
        <v>[Rolling Stock Maintenance Line 40]</v>
      </c>
      <c r="E862" s="192"/>
    </row>
    <row r="863" spans="4:5" outlineLevel="1" x14ac:dyDescent="0.25">
      <c r="D863" s="191" t="str">
        <f t="shared" si="16"/>
        <v>[Rolling Stock Maintenance Line 41]</v>
      </c>
      <c r="E863" s="192"/>
    </row>
    <row r="864" spans="4:5" outlineLevel="1" x14ac:dyDescent="0.25">
      <c r="D864" s="191" t="str">
        <f t="shared" si="16"/>
        <v>[Rolling Stock Maintenance Line 42]</v>
      </c>
      <c r="E864" s="192"/>
    </row>
    <row r="865" spans="2:8" outlineLevel="1" x14ac:dyDescent="0.25">
      <c r="D865" s="191" t="str">
        <f t="shared" si="16"/>
        <v>[Rolling Stock Maintenance Line 43]</v>
      </c>
      <c r="E865" s="192"/>
    </row>
    <row r="866" spans="2:8" outlineLevel="1" x14ac:dyDescent="0.25">
      <c r="D866" s="191" t="str">
        <f t="shared" si="16"/>
        <v>[Rolling Stock Maintenance Line 44]</v>
      </c>
      <c r="E866" s="192"/>
    </row>
    <row r="867" spans="2:8" outlineLevel="1" x14ac:dyDescent="0.25">
      <c r="D867" s="191" t="str">
        <f t="shared" si="16"/>
        <v>[Rolling Stock Maintenance Line 45]</v>
      </c>
      <c r="E867" s="192"/>
    </row>
    <row r="868" spans="2:8" outlineLevel="1" x14ac:dyDescent="0.25">
      <c r="D868" s="191" t="str">
        <f t="shared" si="16"/>
        <v>[Rolling Stock Maintenance Line 46]</v>
      </c>
      <c r="E868" s="192"/>
    </row>
    <row r="869" spans="2:8" outlineLevel="1" x14ac:dyDescent="0.25">
      <c r="D869" s="191" t="str">
        <f t="shared" si="16"/>
        <v>[Rolling Stock Maintenance Line 47]</v>
      </c>
      <c r="E869" s="192"/>
    </row>
    <row r="870" spans="2:8" outlineLevel="1" x14ac:dyDescent="0.25">
      <c r="D870" s="191" t="str">
        <f t="shared" si="16"/>
        <v>[Rolling Stock Maintenance Line 48]</v>
      </c>
      <c r="E870" s="192"/>
    </row>
    <row r="871" spans="2:8" outlineLevel="1" x14ac:dyDescent="0.25">
      <c r="D871" s="191" t="str">
        <f t="shared" si="16"/>
        <v>[Rolling Stock Maintenance Line 49]</v>
      </c>
      <c r="E871" s="192"/>
    </row>
    <row r="872" spans="2:8" outlineLevel="1" x14ac:dyDescent="0.25">
      <c r="D872" s="191" t="str">
        <f t="shared" si="16"/>
        <v>[Rolling Stock Maintenance Line 50]</v>
      </c>
      <c r="E872" s="192"/>
    </row>
    <row r="873" spans="2:8" outlineLevel="1" x14ac:dyDescent="0.25">
      <c r="D873" s="191" t="str">
        <f t="shared" si="16"/>
        <v>[Rolling Stock Maintenance Line 51]</v>
      </c>
      <c r="E873" s="192"/>
    </row>
    <row r="874" spans="2:8" outlineLevel="1" x14ac:dyDescent="0.25">
      <c r="D874" s="191" t="str">
        <f t="shared" si="16"/>
        <v>[Rolling Stock Maintenance Line 52]</v>
      </c>
      <c r="E874" s="192"/>
    </row>
    <row r="875" spans="2:8" outlineLevel="1" x14ac:dyDescent="0.25">
      <c r="D875" s="191" t="str">
        <f t="shared" si="16"/>
        <v>[Rolling Stock Maintenance Line 53]</v>
      </c>
      <c r="E875" s="192"/>
    </row>
    <row r="876" spans="2:8" outlineLevel="1" x14ac:dyDescent="0.25">
      <c r="D876" s="191" t="str">
        <f t="shared" si="16"/>
        <v>[Rolling Stock Maintenance Line 54]</v>
      </c>
      <c r="E876" s="192"/>
    </row>
    <row r="877" spans="2:8" outlineLevel="1" x14ac:dyDescent="0.25">
      <c r="D877" s="193" t="str">
        <f t="shared" si="16"/>
        <v>[Rolling Stock Maintenance Line 55]</v>
      </c>
      <c r="E877" s="197"/>
    </row>
    <row r="879" spans="2:8" ht="14.4" x14ac:dyDescent="0.25">
      <c r="B879" s="164" t="s">
        <v>178</v>
      </c>
      <c r="C879" s="164"/>
      <c r="D879" s="164"/>
      <c r="E879" s="164"/>
      <c r="F879" s="164"/>
      <c r="G879" s="164"/>
      <c r="H879" s="164"/>
    </row>
    <row r="880" spans="2:8" outlineLevel="1" x14ac:dyDescent="0.25"/>
    <row r="881" spans="4:5" outlineLevel="1" x14ac:dyDescent="0.25">
      <c r="D881" s="176" t="s">
        <v>174</v>
      </c>
      <c r="E881" s="189"/>
    </row>
    <row r="882" spans="4:5" outlineLevel="1" x14ac:dyDescent="0.25">
      <c r="D882" s="177" t="s">
        <v>1047</v>
      </c>
      <c r="E882" s="85"/>
    </row>
    <row r="883" spans="4:5" outlineLevel="1" x14ac:dyDescent="0.25">
      <c r="D883" s="177" t="s">
        <v>1048</v>
      </c>
      <c r="E883" s="85"/>
    </row>
    <row r="884" spans="4:5" outlineLevel="1" x14ac:dyDescent="0.25">
      <c r="D884" s="177" t="s">
        <v>1049</v>
      </c>
      <c r="E884" s="85"/>
    </row>
    <row r="885" spans="4:5" outlineLevel="1" x14ac:dyDescent="0.25">
      <c r="D885" s="177" t="s">
        <v>1050</v>
      </c>
      <c r="E885" s="85"/>
    </row>
    <row r="886" spans="4:5" outlineLevel="1" x14ac:dyDescent="0.25">
      <c r="D886" s="177" t="s">
        <v>1051</v>
      </c>
      <c r="E886" s="85"/>
    </row>
    <row r="887" spans="4:5" outlineLevel="1" x14ac:dyDescent="0.25">
      <c r="D887" s="177" t="s">
        <v>1052</v>
      </c>
      <c r="E887" s="85"/>
    </row>
    <row r="888" spans="4:5" outlineLevel="1" x14ac:dyDescent="0.25">
      <c r="D888" s="177" t="s">
        <v>1380</v>
      </c>
      <c r="E888" s="85"/>
    </row>
    <row r="889" spans="4:5" outlineLevel="1" x14ac:dyDescent="0.25">
      <c r="D889" s="177" t="s">
        <v>1054</v>
      </c>
      <c r="E889" s="85"/>
    </row>
    <row r="890" spans="4:5" outlineLevel="1" x14ac:dyDescent="0.25">
      <c r="D890" s="177" t="s">
        <v>1055</v>
      </c>
      <c r="E890" s="85"/>
    </row>
    <row r="891" spans="4:5" outlineLevel="1" x14ac:dyDescent="0.25">
      <c r="D891" s="177" t="s">
        <v>1056</v>
      </c>
      <c r="E891" s="85"/>
    </row>
    <row r="892" spans="4:5" outlineLevel="1" x14ac:dyDescent="0.25">
      <c r="D892" s="177" t="s">
        <v>1057</v>
      </c>
      <c r="E892" s="85"/>
    </row>
    <row r="893" spans="4:5" outlineLevel="1" x14ac:dyDescent="0.25">
      <c r="D893" s="177" t="s">
        <v>1058</v>
      </c>
      <c r="E893" s="85"/>
    </row>
    <row r="894" spans="4:5" outlineLevel="1" x14ac:dyDescent="0.25">
      <c r="D894" s="177" t="s">
        <v>1059</v>
      </c>
      <c r="E894" s="85"/>
    </row>
    <row r="895" spans="4:5" outlineLevel="1" x14ac:dyDescent="0.25">
      <c r="D895" s="177" t="s">
        <v>1060</v>
      </c>
      <c r="E895" s="85"/>
    </row>
    <row r="896" spans="4:5" outlineLevel="1" x14ac:dyDescent="0.25">
      <c r="D896" s="177" t="s">
        <v>1061</v>
      </c>
      <c r="E896" s="85"/>
    </row>
    <row r="897" spans="4:5" outlineLevel="1" x14ac:dyDescent="0.25">
      <c r="D897" s="177" t="s">
        <v>1062</v>
      </c>
      <c r="E897" s="85"/>
    </row>
    <row r="898" spans="4:5" outlineLevel="1" x14ac:dyDescent="0.25">
      <c r="D898" s="177" t="s">
        <v>1063</v>
      </c>
      <c r="E898" s="85"/>
    </row>
    <row r="899" spans="4:5" outlineLevel="1" x14ac:dyDescent="0.25">
      <c r="D899" s="177" t="s">
        <v>1064</v>
      </c>
      <c r="E899" s="85"/>
    </row>
    <row r="900" spans="4:5" outlineLevel="1" x14ac:dyDescent="0.25">
      <c r="D900" s="177" t="s">
        <v>1065</v>
      </c>
      <c r="E900" s="85"/>
    </row>
    <row r="901" spans="4:5" outlineLevel="1" x14ac:dyDescent="0.25">
      <c r="D901" s="177" t="s">
        <v>1066</v>
      </c>
      <c r="E901" s="85"/>
    </row>
    <row r="902" spans="4:5" outlineLevel="1" x14ac:dyDescent="0.25">
      <c r="D902" s="177" t="s">
        <v>1073</v>
      </c>
      <c r="E902" s="85"/>
    </row>
    <row r="903" spans="4:5" outlineLevel="1" x14ac:dyDescent="0.25">
      <c r="D903" s="177" t="s">
        <v>1074</v>
      </c>
      <c r="E903" s="85"/>
    </row>
    <row r="904" spans="4:5" outlineLevel="1" x14ac:dyDescent="0.25">
      <c r="D904" s="177" t="s">
        <v>1075</v>
      </c>
      <c r="E904" s="85"/>
    </row>
    <row r="905" spans="4:5" outlineLevel="1" x14ac:dyDescent="0.25">
      <c r="D905" s="191" t="str">
        <f t="shared" ref="D905:D910" si="17">"["&amp;B$879&amp;" "&amp;"Line "&amp;ROW()-ROW(D$880)&amp;"]"</f>
        <v>[Industry &amp; Professional Services Line 25]</v>
      </c>
      <c r="E905" s="192"/>
    </row>
    <row r="906" spans="4:5" outlineLevel="1" x14ac:dyDescent="0.25">
      <c r="D906" s="191" t="str">
        <f t="shared" si="17"/>
        <v>[Industry &amp; Professional Services Line 26]</v>
      </c>
      <c r="E906" s="192"/>
    </row>
    <row r="907" spans="4:5" outlineLevel="1" x14ac:dyDescent="0.25">
      <c r="D907" s="191" t="str">
        <f t="shared" si="17"/>
        <v>[Industry &amp; Professional Services Line 27]</v>
      </c>
      <c r="E907" s="192"/>
    </row>
    <row r="908" spans="4:5" outlineLevel="1" x14ac:dyDescent="0.25">
      <c r="D908" s="191" t="str">
        <f t="shared" si="17"/>
        <v>[Industry &amp; Professional Services Line 28]</v>
      </c>
      <c r="E908" s="192"/>
    </row>
    <row r="909" spans="4:5" outlineLevel="1" x14ac:dyDescent="0.25">
      <c r="D909" s="191" t="str">
        <f t="shared" si="17"/>
        <v>[Industry &amp; Professional Services Line 29]</v>
      </c>
      <c r="E909" s="192"/>
    </row>
    <row r="910" spans="4:5" outlineLevel="1" x14ac:dyDescent="0.25">
      <c r="D910" s="191" t="str">
        <f t="shared" si="17"/>
        <v>[Industry &amp; Professional Services Line 30]</v>
      </c>
      <c r="E910" s="192"/>
    </row>
    <row r="911" spans="4:5" outlineLevel="1" x14ac:dyDescent="0.25">
      <c r="D911" s="191" t="str">
        <f t="shared" ref="D911:D923" si="18">"["&amp;B$879&amp;" "&amp;"Line "&amp;ROW()-ROW(D$880)&amp;"]"</f>
        <v>[Industry &amp; Professional Services Line 31]</v>
      </c>
      <c r="E911" s="192"/>
    </row>
    <row r="912" spans="4:5" outlineLevel="1" x14ac:dyDescent="0.25">
      <c r="D912" s="191" t="str">
        <f t="shared" si="18"/>
        <v>[Industry &amp; Professional Services Line 32]</v>
      </c>
      <c r="E912" s="192"/>
    </row>
    <row r="913" spans="2:8" outlineLevel="1" x14ac:dyDescent="0.25">
      <c r="D913" s="191" t="str">
        <f t="shared" si="18"/>
        <v>[Industry &amp; Professional Services Line 33]</v>
      </c>
      <c r="E913" s="192"/>
    </row>
    <row r="914" spans="2:8" outlineLevel="1" x14ac:dyDescent="0.25">
      <c r="D914" s="191" t="str">
        <f t="shared" si="18"/>
        <v>[Industry &amp; Professional Services Line 34]</v>
      </c>
      <c r="E914" s="192"/>
    </row>
    <row r="915" spans="2:8" outlineLevel="1" x14ac:dyDescent="0.25">
      <c r="D915" s="191" t="str">
        <f t="shared" si="18"/>
        <v>[Industry &amp; Professional Services Line 35]</v>
      </c>
      <c r="E915" s="192"/>
    </row>
    <row r="916" spans="2:8" outlineLevel="1" x14ac:dyDescent="0.25">
      <c r="D916" s="191" t="str">
        <f t="shared" si="18"/>
        <v>[Industry &amp; Professional Services Line 36]</v>
      </c>
      <c r="E916" s="192"/>
    </row>
    <row r="917" spans="2:8" outlineLevel="1" x14ac:dyDescent="0.25">
      <c r="D917" s="191" t="str">
        <f t="shared" si="18"/>
        <v>[Industry &amp; Professional Services Line 37]</v>
      </c>
      <c r="E917" s="192"/>
    </row>
    <row r="918" spans="2:8" outlineLevel="1" x14ac:dyDescent="0.25">
      <c r="D918" s="191" t="str">
        <f t="shared" si="18"/>
        <v>[Industry &amp; Professional Services Line 38]</v>
      </c>
      <c r="E918" s="192"/>
    </row>
    <row r="919" spans="2:8" outlineLevel="1" x14ac:dyDescent="0.25">
      <c r="D919" s="191" t="str">
        <f t="shared" si="18"/>
        <v>[Industry &amp; Professional Services Line 39]</v>
      </c>
      <c r="E919" s="192"/>
    </row>
    <row r="920" spans="2:8" outlineLevel="1" x14ac:dyDescent="0.25">
      <c r="D920" s="191" t="str">
        <f t="shared" si="18"/>
        <v>[Industry &amp; Professional Services Line 40]</v>
      </c>
      <c r="E920" s="192"/>
    </row>
    <row r="921" spans="2:8" outlineLevel="1" x14ac:dyDescent="0.25">
      <c r="D921" s="191" t="str">
        <f t="shared" si="18"/>
        <v>[Industry &amp; Professional Services Line 41]</v>
      </c>
      <c r="E921" s="192"/>
    </row>
    <row r="922" spans="2:8" outlineLevel="1" x14ac:dyDescent="0.25">
      <c r="D922" s="191" t="str">
        <f t="shared" si="18"/>
        <v>[Industry &amp; Professional Services Line 42]</v>
      </c>
      <c r="E922" s="192"/>
    </row>
    <row r="923" spans="2:8" outlineLevel="1" x14ac:dyDescent="0.25">
      <c r="D923" s="191" t="str">
        <f t="shared" si="18"/>
        <v>[Industry &amp; Professional Services Line 43]</v>
      </c>
      <c r="E923" s="192"/>
    </row>
    <row r="924" spans="2:8" outlineLevel="1" x14ac:dyDescent="0.25">
      <c r="D924" s="191" t="str">
        <f>"["&amp;B$879&amp;" "&amp;"Line "&amp;ROW()-ROW(D$880)&amp;"]"</f>
        <v>[Industry &amp; Professional Services Line 44]</v>
      </c>
      <c r="E924" s="192"/>
    </row>
    <row r="925" spans="2:8" outlineLevel="1" x14ac:dyDescent="0.25">
      <c r="D925" s="193" t="str">
        <f>"["&amp;B$879&amp;" "&amp;"Line "&amp;ROW()-ROW(D$880)&amp;"]"</f>
        <v>[Industry &amp; Professional Services Line 45]</v>
      </c>
      <c r="E925" s="197"/>
    </row>
    <row r="927" spans="2:8" ht="14.4" x14ac:dyDescent="0.25">
      <c r="B927" s="164" t="s">
        <v>180</v>
      </c>
      <c r="C927" s="164"/>
      <c r="D927" s="164"/>
      <c r="E927" s="164"/>
      <c r="F927" s="164"/>
      <c r="G927" s="164"/>
      <c r="H927" s="164"/>
    </row>
    <row r="928" spans="2:8" outlineLevel="1" x14ac:dyDescent="0.25"/>
    <row r="929" spans="4:5" outlineLevel="1" x14ac:dyDescent="0.25">
      <c r="D929" s="176" t="s">
        <v>1076</v>
      </c>
      <c r="E929" s="189"/>
    </row>
    <row r="930" spans="4:5" outlineLevel="1" x14ac:dyDescent="0.25">
      <c r="D930" s="177" t="s">
        <v>1077</v>
      </c>
      <c r="E930" s="85"/>
    </row>
    <row r="931" spans="4:5" outlineLevel="1" x14ac:dyDescent="0.25">
      <c r="D931" s="177" t="s">
        <v>1078</v>
      </c>
      <c r="E931" s="85"/>
    </row>
    <row r="932" spans="4:5" outlineLevel="1" x14ac:dyDescent="0.25">
      <c r="D932" s="177" t="s">
        <v>1079</v>
      </c>
      <c r="E932" s="85"/>
    </row>
    <row r="933" spans="4:5" outlineLevel="1" x14ac:dyDescent="0.25">
      <c r="D933" s="177" t="s">
        <v>140</v>
      </c>
      <c r="E933" s="85"/>
    </row>
    <row r="934" spans="4:5" outlineLevel="1" x14ac:dyDescent="0.25">
      <c r="D934" s="177" t="s">
        <v>1080</v>
      </c>
      <c r="E934" s="85"/>
    </row>
    <row r="935" spans="4:5" outlineLevel="1" x14ac:dyDescent="0.25">
      <c r="D935" s="177" t="s">
        <v>1081</v>
      </c>
      <c r="E935" s="85"/>
    </row>
    <row r="936" spans="4:5" outlineLevel="1" x14ac:dyDescent="0.25">
      <c r="D936" s="177" t="s">
        <v>181</v>
      </c>
      <c r="E936" s="85"/>
    </row>
    <row r="937" spans="4:5" outlineLevel="1" x14ac:dyDescent="0.25">
      <c r="D937" s="177" t="s">
        <v>1082</v>
      </c>
      <c r="E937" s="85"/>
    </row>
    <row r="938" spans="4:5" outlineLevel="1" x14ac:dyDescent="0.25">
      <c r="D938" s="177" t="s">
        <v>1083</v>
      </c>
      <c r="E938" s="85"/>
    </row>
    <row r="939" spans="4:5" outlineLevel="1" x14ac:dyDescent="0.25">
      <c r="D939" s="177" t="s">
        <v>186</v>
      </c>
      <c r="E939" s="85"/>
    </row>
    <row r="940" spans="4:5" outlineLevel="1" x14ac:dyDescent="0.25">
      <c r="D940" s="177" t="s">
        <v>182</v>
      </c>
      <c r="E940" s="85"/>
    </row>
    <row r="941" spans="4:5" outlineLevel="1" x14ac:dyDescent="0.25">
      <c r="D941" s="177" t="s">
        <v>1084</v>
      </c>
      <c r="E941" s="85"/>
    </row>
    <row r="942" spans="4:5" outlineLevel="1" x14ac:dyDescent="0.25">
      <c r="D942" s="177" t="s">
        <v>1085</v>
      </c>
      <c r="E942" s="85"/>
    </row>
    <row r="943" spans="4:5" outlineLevel="1" x14ac:dyDescent="0.25">
      <c r="D943" s="177" t="s">
        <v>1086</v>
      </c>
      <c r="E943" s="85"/>
    </row>
    <row r="944" spans="4:5" outlineLevel="1" x14ac:dyDescent="0.25">
      <c r="D944" s="177" t="s">
        <v>183</v>
      </c>
      <c r="E944" s="85"/>
    </row>
    <row r="945" spans="4:5" outlineLevel="1" x14ac:dyDescent="0.25">
      <c r="D945" s="177" t="s">
        <v>1087</v>
      </c>
      <c r="E945" s="85"/>
    </row>
    <row r="946" spans="4:5" outlineLevel="1" x14ac:dyDescent="0.25">
      <c r="D946" s="177" t="s">
        <v>184</v>
      </c>
      <c r="E946" s="85"/>
    </row>
    <row r="947" spans="4:5" outlineLevel="1" x14ac:dyDescent="0.25">
      <c r="D947" s="177" t="s">
        <v>1088</v>
      </c>
      <c r="E947" s="85"/>
    </row>
    <row r="948" spans="4:5" outlineLevel="1" x14ac:dyDescent="0.25">
      <c r="D948" s="177" t="s">
        <v>1089</v>
      </c>
      <c r="E948" s="85"/>
    </row>
    <row r="949" spans="4:5" outlineLevel="1" x14ac:dyDescent="0.25">
      <c r="D949" s="177" t="s">
        <v>1090</v>
      </c>
      <c r="E949" s="85"/>
    </row>
    <row r="950" spans="4:5" outlineLevel="1" x14ac:dyDescent="0.25">
      <c r="D950" s="177" t="s">
        <v>1091</v>
      </c>
      <c r="E950" s="85"/>
    </row>
    <row r="951" spans="4:5" outlineLevel="1" x14ac:dyDescent="0.25">
      <c r="D951" s="177" t="s">
        <v>1092</v>
      </c>
      <c r="E951" s="85"/>
    </row>
    <row r="952" spans="4:5" outlineLevel="1" x14ac:dyDescent="0.25">
      <c r="D952" s="177" t="s">
        <v>1093</v>
      </c>
      <c r="E952" s="85"/>
    </row>
    <row r="953" spans="4:5" outlineLevel="1" x14ac:dyDescent="0.25">
      <c r="D953" s="177" t="s">
        <v>1094</v>
      </c>
      <c r="E953" s="85"/>
    </row>
    <row r="954" spans="4:5" outlineLevel="1" x14ac:dyDescent="0.25">
      <c r="D954" s="177" t="s">
        <v>1095</v>
      </c>
      <c r="E954" s="85"/>
    </row>
    <row r="955" spans="4:5" outlineLevel="1" x14ac:dyDescent="0.25">
      <c r="D955" s="177" t="s">
        <v>1096</v>
      </c>
      <c r="E955" s="85"/>
    </row>
    <row r="956" spans="4:5" outlineLevel="1" x14ac:dyDescent="0.25">
      <c r="D956" s="177" t="s">
        <v>1097</v>
      </c>
      <c r="E956" s="85"/>
    </row>
    <row r="957" spans="4:5" outlineLevel="1" x14ac:dyDescent="0.25">
      <c r="D957" s="177" t="s">
        <v>1098</v>
      </c>
      <c r="E957" s="85"/>
    </row>
    <row r="958" spans="4:5" outlineLevel="1" x14ac:dyDescent="0.25">
      <c r="D958" s="177" t="s">
        <v>1099</v>
      </c>
      <c r="E958" s="85"/>
    </row>
    <row r="959" spans="4:5" outlineLevel="1" x14ac:dyDescent="0.25">
      <c r="D959" s="177" t="s">
        <v>1100</v>
      </c>
      <c r="E959" s="85"/>
    </row>
    <row r="960" spans="4:5" outlineLevel="1" x14ac:dyDescent="0.25">
      <c r="D960" s="177" t="s">
        <v>1101</v>
      </c>
      <c r="E960" s="85"/>
    </row>
    <row r="961" spans="4:5" outlineLevel="1" x14ac:dyDescent="0.25">
      <c r="D961" s="177" t="s">
        <v>1102</v>
      </c>
      <c r="E961" s="85"/>
    </row>
    <row r="962" spans="4:5" outlineLevel="1" x14ac:dyDescent="0.25">
      <c r="D962" s="177" t="s">
        <v>1103</v>
      </c>
      <c r="E962" s="85"/>
    </row>
    <row r="963" spans="4:5" outlineLevel="1" x14ac:dyDescent="0.25">
      <c r="D963" s="177" t="s">
        <v>1104</v>
      </c>
      <c r="E963" s="85"/>
    </row>
    <row r="964" spans="4:5" outlineLevel="1" x14ac:dyDescent="0.25">
      <c r="D964" s="177" t="s">
        <v>1105</v>
      </c>
      <c r="E964" s="85"/>
    </row>
    <row r="965" spans="4:5" outlineLevel="1" x14ac:dyDescent="0.25">
      <c r="D965" s="177" t="s">
        <v>1106</v>
      </c>
      <c r="E965" s="85"/>
    </row>
    <row r="966" spans="4:5" outlineLevel="1" x14ac:dyDescent="0.25">
      <c r="D966" s="177" t="s">
        <v>1107</v>
      </c>
      <c r="E966" s="85"/>
    </row>
    <row r="967" spans="4:5" outlineLevel="1" x14ac:dyDescent="0.25">
      <c r="D967" s="177" t="s">
        <v>1108</v>
      </c>
      <c r="E967" s="85"/>
    </row>
    <row r="968" spans="4:5" outlineLevel="1" x14ac:dyDescent="0.25">
      <c r="D968" s="177" t="s">
        <v>179</v>
      </c>
      <c r="E968" s="85"/>
    </row>
    <row r="969" spans="4:5" outlineLevel="1" x14ac:dyDescent="0.25">
      <c r="D969" s="177" t="s">
        <v>1109</v>
      </c>
      <c r="E969" s="85"/>
    </row>
    <row r="970" spans="4:5" outlineLevel="1" x14ac:dyDescent="0.25">
      <c r="D970" s="177" t="s">
        <v>1053</v>
      </c>
      <c r="E970" s="85"/>
    </row>
    <row r="971" spans="4:5" outlineLevel="1" x14ac:dyDescent="0.25">
      <c r="D971" s="191" t="str">
        <f t="shared" ref="D971:D976" si="19">"["&amp;B$927&amp;" "&amp;"Line "&amp;ROW()-ROW(D$928)&amp;"]"</f>
        <v>[Administrative Costs &amp; Other Line 43]</v>
      </c>
      <c r="E971" s="192"/>
    </row>
    <row r="972" spans="4:5" outlineLevel="1" x14ac:dyDescent="0.25">
      <c r="D972" s="191" t="str">
        <f t="shared" si="19"/>
        <v>[Administrative Costs &amp; Other Line 44]</v>
      </c>
      <c r="E972" s="192"/>
    </row>
    <row r="973" spans="4:5" outlineLevel="1" x14ac:dyDescent="0.25">
      <c r="D973" s="191" t="str">
        <f t="shared" si="19"/>
        <v>[Administrative Costs &amp; Other Line 45]</v>
      </c>
      <c r="E973" s="192"/>
    </row>
    <row r="974" spans="4:5" outlineLevel="1" x14ac:dyDescent="0.25">
      <c r="D974" s="191" t="str">
        <f t="shared" si="19"/>
        <v>[Administrative Costs &amp; Other Line 46]</v>
      </c>
      <c r="E974" s="192"/>
    </row>
    <row r="975" spans="4:5" outlineLevel="1" x14ac:dyDescent="0.25">
      <c r="D975" s="191" t="str">
        <f t="shared" si="19"/>
        <v>[Administrative Costs &amp; Other Line 47]</v>
      </c>
      <c r="E975" s="192"/>
    </row>
    <row r="976" spans="4:5" outlineLevel="1" x14ac:dyDescent="0.25">
      <c r="D976" s="191" t="str">
        <f t="shared" si="19"/>
        <v>[Administrative Costs &amp; Other Line 48]</v>
      </c>
      <c r="E976" s="192"/>
    </row>
    <row r="977" spans="2:8" outlineLevel="1" x14ac:dyDescent="0.25">
      <c r="D977" s="191" t="str">
        <f>"["&amp;B$927&amp;" "&amp;"Line "&amp;ROW()-ROW(D$928)&amp;"]"</f>
        <v>[Administrative Costs &amp; Other Line 49]</v>
      </c>
      <c r="E977" s="192"/>
    </row>
    <row r="978" spans="2:8" outlineLevel="1" x14ac:dyDescent="0.25">
      <c r="D978" s="191" t="str">
        <f t="shared" ref="D978:D982" si="20">"["&amp;B$927&amp;" "&amp;"Line "&amp;ROW()-ROW(D$928)&amp;"]"</f>
        <v>[Administrative Costs &amp; Other Line 50]</v>
      </c>
      <c r="E978" s="192"/>
    </row>
    <row r="979" spans="2:8" outlineLevel="1" x14ac:dyDescent="0.25">
      <c r="D979" s="191" t="str">
        <f t="shared" si="20"/>
        <v>[Administrative Costs &amp; Other Line 51]</v>
      </c>
      <c r="E979" s="192"/>
    </row>
    <row r="980" spans="2:8" outlineLevel="1" x14ac:dyDescent="0.25">
      <c r="D980" s="191" t="str">
        <f t="shared" si="20"/>
        <v>[Administrative Costs &amp; Other Line 52]</v>
      </c>
      <c r="E980" s="192"/>
    </row>
    <row r="981" spans="2:8" outlineLevel="1" x14ac:dyDescent="0.25">
      <c r="D981" s="191" t="str">
        <f t="shared" si="20"/>
        <v>[Administrative Costs &amp; Other Line 53]</v>
      </c>
      <c r="E981" s="192"/>
    </row>
    <row r="982" spans="2:8" outlineLevel="1" x14ac:dyDescent="0.25">
      <c r="D982" s="193" t="str">
        <f t="shared" si="20"/>
        <v>[Administrative Costs &amp; Other Line 54]</v>
      </c>
      <c r="E982" s="197"/>
    </row>
    <row r="984" spans="2:8" ht="14.4" x14ac:dyDescent="0.25">
      <c r="B984" s="164" t="s">
        <v>187</v>
      </c>
      <c r="C984" s="164"/>
      <c r="D984" s="164"/>
      <c r="E984" s="164"/>
      <c r="F984" s="164"/>
      <c r="G984" s="164"/>
      <c r="H984" s="164"/>
    </row>
    <row r="985" spans="2:8" outlineLevel="1" x14ac:dyDescent="0.25"/>
    <row r="986" spans="2:8" outlineLevel="1" x14ac:dyDescent="0.25">
      <c r="D986" s="176" t="s">
        <v>188</v>
      </c>
      <c r="E986" s="220"/>
    </row>
    <row r="987" spans="2:8" outlineLevel="1" x14ac:dyDescent="0.25">
      <c r="D987" s="221" t="s">
        <v>189</v>
      </c>
      <c r="E987" s="221"/>
      <c r="F987" s="139"/>
    </row>
    <row r="988" spans="2:8" outlineLevel="1" x14ac:dyDescent="0.25">
      <c r="D988" s="221" t="s">
        <v>190</v>
      </c>
      <c r="E988" s="221"/>
      <c r="F988" s="139"/>
    </row>
    <row r="989" spans="2:8" outlineLevel="1" x14ac:dyDescent="0.25">
      <c r="D989" s="221" t="s">
        <v>191</v>
      </c>
      <c r="E989" s="221"/>
      <c r="F989" s="139"/>
    </row>
    <row r="990" spans="2:8" outlineLevel="1" x14ac:dyDescent="0.25">
      <c r="D990" s="179" t="s">
        <v>192</v>
      </c>
      <c r="E990" s="89"/>
    </row>
    <row r="993" spans="2:8" ht="16.8" x14ac:dyDescent="0.3">
      <c r="B993" s="7" t="s">
        <v>193</v>
      </c>
      <c r="C993" s="7"/>
      <c r="D993" s="7"/>
      <c r="E993" s="7"/>
      <c r="F993" s="7"/>
      <c r="G993" s="7"/>
      <c r="H993" s="7"/>
    </row>
    <row r="995" spans="2:8" ht="14.4" x14ac:dyDescent="0.25">
      <c r="B995" s="164" t="s">
        <v>194</v>
      </c>
      <c r="C995" s="164"/>
      <c r="D995" s="164"/>
      <c r="E995" s="164"/>
      <c r="F995" s="164"/>
      <c r="G995" s="164"/>
      <c r="H995" s="164"/>
    </row>
    <row r="996" spans="2:8" outlineLevel="1" x14ac:dyDescent="0.25"/>
    <row r="997" spans="2:8" outlineLevel="1" x14ac:dyDescent="0.25">
      <c r="D997" s="176" t="s">
        <v>1116</v>
      </c>
      <c r="E997" s="189"/>
    </row>
    <row r="998" spans="2:8" outlineLevel="1" x14ac:dyDescent="0.25">
      <c r="D998" s="177" t="s">
        <v>1117</v>
      </c>
      <c r="E998" s="85"/>
    </row>
    <row r="999" spans="2:8" outlineLevel="1" x14ac:dyDescent="0.25">
      <c r="D999" s="177" t="s">
        <v>1118</v>
      </c>
      <c r="E999" s="85"/>
    </row>
    <row r="1000" spans="2:8" outlineLevel="1" x14ac:dyDescent="0.25">
      <c r="D1000" s="177" t="s">
        <v>1119</v>
      </c>
      <c r="E1000" s="85"/>
    </row>
    <row r="1001" spans="2:8" outlineLevel="1" x14ac:dyDescent="0.25">
      <c r="D1001" s="177" t="s">
        <v>1120</v>
      </c>
      <c r="E1001" s="85"/>
    </row>
    <row r="1002" spans="2:8" outlineLevel="1" x14ac:dyDescent="0.25">
      <c r="D1002" s="177" t="s">
        <v>1121</v>
      </c>
      <c r="E1002" s="85"/>
    </row>
    <row r="1003" spans="2:8" outlineLevel="1" x14ac:dyDescent="0.25">
      <c r="D1003" s="177" t="s">
        <v>1122</v>
      </c>
      <c r="E1003" s="85"/>
    </row>
    <row r="1004" spans="2:8" outlineLevel="1" x14ac:dyDescent="0.25">
      <c r="D1004" s="177" t="s">
        <v>1123</v>
      </c>
      <c r="E1004" s="85"/>
    </row>
    <row r="1005" spans="2:8" outlineLevel="1" x14ac:dyDescent="0.25">
      <c r="D1005" s="177" t="s">
        <v>195</v>
      </c>
      <c r="E1005" s="85"/>
    </row>
    <row r="1006" spans="2:8" outlineLevel="1" x14ac:dyDescent="0.25">
      <c r="D1006" s="177" t="s">
        <v>196</v>
      </c>
      <c r="E1006" s="85"/>
    </row>
    <row r="1007" spans="2:8" outlineLevel="1" x14ac:dyDescent="0.25">
      <c r="D1007" s="177" t="s">
        <v>197</v>
      </c>
      <c r="E1007" s="85"/>
    </row>
    <row r="1008" spans="2:8" outlineLevel="1" x14ac:dyDescent="0.25">
      <c r="D1008" s="177" t="s">
        <v>198</v>
      </c>
      <c r="E1008" s="85"/>
    </row>
    <row r="1009" spans="4:5" outlineLevel="1" x14ac:dyDescent="0.25">
      <c r="D1009" s="177" t="s">
        <v>199</v>
      </c>
      <c r="E1009" s="85"/>
    </row>
    <row r="1010" spans="4:5" outlineLevel="1" x14ac:dyDescent="0.25">
      <c r="D1010" s="177" t="s">
        <v>200</v>
      </c>
      <c r="E1010" s="85"/>
    </row>
    <row r="1011" spans="4:5" outlineLevel="1" x14ac:dyDescent="0.25">
      <c r="D1011" s="195" t="str">
        <f t="shared" ref="D1011:D1051" si="21">"["&amp;B$995&amp;" "&amp;"Line "&amp;ROW()-ROW(D$996)&amp;"]"</f>
        <v>[Rolling Stock Line 15]</v>
      </c>
      <c r="E1011" s="192"/>
    </row>
    <row r="1012" spans="4:5" outlineLevel="1" x14ac:dyDescent="0.25">
      <c r="D1012" s="195" t="str">
        <f t="shared" si="21"/>
        <v>[Rolling Stock Line 16]</v>
      </c>
      <c r="E1012" s="192"/>
    </row>
    <row r="1013" spans="4:5" outlineLevel="1" x14ac:dyDescent="0.25">
      <c r="D1013" s="195" t="str">
        <f t="shared" si="21"/>
        <v>[Rolling Stock Line 17]</v>
      </c>
      <c r="E1013" s="192"/>
    </row>
    <row r="1014" spans="4:5" outlineLevel="1" x14ac:dyDescent="0.25">
      <c r="D1014" s="195" t="str">
        <f t="shared" si="21"/>
        <v>[Rolling Stock Line 18]</v>
      </c>
      <c r="E1014" s="192"/>
    </row>
    <row r="1015" spans="4:5" outlineLevel="1" x14ac:dyDescent="0.25">
      <c r="D1015" s="195" t="str">
        <f t="shared" si="21"/>
        <v>[Rolling Stock Line 19]</v>
      </c>
      <c r="E1015" s="192"/>
    </row>
    <row r="1016" spans="4:5" outlineLevel="1" x14ac:dyDescent="0.25">
      <c r="D1016" s="195" t="str">
        <f t="shared" si="21"/>
        <v>[Rolling Stock Line 20]</v>
      </c>
      <c r="E1016" s="192"/>
    </row>
    <row r="1017" spans="4:5" outlineLevel="1" x14ac:dyDescent="0.25">
      <c r="D1017" s="195" t="str">
        <f t="shared" si="21"/>
        <v>[Rolling Stock Line 21]</v>
      </c>
      <c r="E1017" s="192"/>
    </row>
    <row r="1018" spans="4:5" outlineLevel="1" x14ac:dyDescent="0.25">
      <c r="D1018" s="195" t="str">
        <f t="shared" si="21"/>
        <v>[Rolling Stock Line 22]</v>
      </c>
      <c r="E1018" s="192"/>
    </row>
    <row r="1019" spans="4:5" outlineLevel="1" x14ac:dyDescent="0.25">
      <c r="D1019" s="191" t="str">
        <f t="shared" si="21"/>
        <v>[Rolling Stock Line 23]</v>
      </c>
      <c r="E1019" s="192"/>
    </row>
    <row r="1020" spans="4:5" outlineLevel="1" x14ac:dyDescent="0.25">
      <c r="D1020" s="191" t="str">
        <f t="shared" si="21"/>
        <v>[Rolling Stock Line 24]</v>
      </c>
      <c r="E1020" s="192"/>
    </row>
    <row r="1021" spans="4:5" outlineLevel="1" x14ac:dyDescent="0.25">
      <c r="D1021" s="191" t="str">
        <f t="shared" si="21"/>
        <v>[Rolling Stock Line 25]</v>
      </c>
      <c r="E1021" s="192"/>
    </row>
    <row r="1022" spans="4:5" outlineLevel="1" x14ac:dyDescent="0.25">
      <c r="D1022" s="191" t="str">
        <f t="shared" si="21"/>
        <v>[Rolling Stock Line 26]</v>
      </c>
      <c r="E1022" s="192"/>
    </row>
    <row r="1023" spans="4:5" outlineLevel="1" x14ac:dyDescent="0.25">
      <c r="D1023" s="191" t="str">
        <f t="shared" si="21"/>
        <v>[Rolling Stock Line 27]</v>
      </c>
      <c r="E1023" s="192"/>
    </row>
    <row r="1024" spans="4:5" outlineLevel="1" x14ac:dyDescent="0.25">
      <c r="D1024" s="191" t="str">
        <f t="shared" si="21"/>
        <v>[Rolling Stock Line 28]</v>
      </c>
      <c r="E1024" s="192"/>
    </row>
    <row r="1025" spans="4:5" outlineLevel="1" x14ac:dyDescent="0.25">
      <c r="D1025" s="191" t="str">
        <f t="shared" si="21"/>
        <v>[Rolling Stock Line 29]</v>
      </c>
      <c r="E1025" s="192"/>
    </row>
    <row r="1026" spans="4:5" outlineLevel="1" x14ac:dyDescent="0.25">
      <c r="D1026" s="191" t="str">
        <f t="shared" si="21"/>
        <v>[Rolling Stock Line 30]</v>
      </c>
      <c r="E1026" s="192"/>
    </row>
    <row r="1027" spans="4:5" outlineLevel="1" x14ac:dyDescent="0.25">
      <c r="D1027" s="191" t="str">
        <f t="shared" si="21"/>
        <v>[Rolling Stock Line 31]</v>
      </c>
      <c r="E1027" s="192"/>
    </row>
    <row r="1028" spans="4:5" outlineLevel="1" x14ac:dyDescent="0.25">
      <c r="D1028" s="191" t="str">
        <f t="shared" si="21"/>
        <v>[Rolling Stock Line 32]</v>
      </c>
      <c r="E1028" s="192"/>
    </row>
    <row r="1029" spans="4:5" outlineLevel="1" x14ac:dyDescent="0.25">
      <c r="D1029" s="191" t="str">
        <f t="shared" si="21"/>
        <v>[Rolling Stock Line 33]</v>
      </c>
      <c r="E1029" s="192"/>
    </row>
    <row r="1030" spans="4:5" outlineLevel="1" x14ac:dyDescent="0.25">
      <c r="D1030" s="191" t="str">
        <f t="shared" si="21"/>
        <v>[Rolling Stock Line 34]</v>
      </c>
      <c r="E1030" s="192"/>
    </row>
    <row r="1031" spans="4:5" outlineLevel="1" x14ac:dyDescent="0.25">
      <c r="D1031" s="191" t="str">
        <f t="shared" si="21"/>
        <v>[Rolling Stock Line 35]</v>
      </c>
      <c r="E1031" s="192"/>
    </row>
    <row r="1032" spans="4:5" outlineLevel="1" x14ac:dyDescent="0.25">
      <c r="D1032" s="191" t="str">
        <f t="shared" si="21"/>
        <v>[Rolling Stock Line 36]</v>
      </c>
      <c r="E1032" s="192"/>
    </row>
    <row r="1033" spans="4:5" outlineLevel="1" x14ac:dyDescent="0.25">
      <c r="D1033" s="191" t="str">
        <f t="shared" si="21"/>
        <v>[Rolling Stock Line 37]</v>
      </c>
      <c r="E1033" s="192"/>
    </row>
    <row r="1034" spans="4:5" outlineLevel="1" x14ac:dyDescent="0.25">
      <c r="D1034" s="191" t="str">
        <f t="shared" si="21"/>
        <v>[Rolling Stock Line 38]</v>
      </c>
      <c r="E1034" s="192"/>
    </row>
    <row r="1035" spans="4:5" outlineLevel="1" x14ac:dyDescent="0.25">
      <c r="D1035" s="191" t="str">
        <f t="shared" si="21"/>
        <v>[Rolling Stock Line 39]</v>
      </c>
      <c r="E1035" s="192"/>
    </row>
    <row r="1036" spans="4:5" outlineLevel="1" x14ac:dyDescent="0.25">
      <c r="D1036" s="191" t="str">
        <f t="shared" si="21"/>
        <v>[Rolling Stock Line 40]</v>
      </c>
      <c r="E1036" s="192"/>
    </row>
    <row r="1037" spans="4:5" outlineLevel="1" x14ac:dyDescent="0.25">
      <c r="D1037" s="191" t="str">
        <f t="shared" si="21"/>
        <v>[Rolling Stock Line 41]</v>
      </c>
      <c r="E1037" s="192"/>
    </row>
    <row r="1038" spans="4:5" outlineLevel="1" x14ac:dyDescent="0.25">
      <c r="D1038" s="191" t="str">
        <f t="shared" si="21"/>
        <v>[Rolling Stock Line 42]</v>
      </c>
      <c r="E1038" s="192"/>
    </row>
    <row r="1039" spans="4:5" outlineLevel="1" x14ac:dyDescent="0.25">
      <c r="D1039" s="191" t="str">
        <f t="shared" si="21"/>
        <v>[Rolling Stock Line 43]</v>
      </c>
      <c r="E1039" s="192"/>
    </row>
    <row r="1040" spans="4:5" outlineLevel="1" x14ac:dyDescent="0.25">
      <c r="D1040" s="191" t="str">
        <f t="shared" si="21"/>
        <v>[Rolling Stock Line 44]</v>
      </c>
      <c r="E1040" s="192"/>
    </row>
    <row r="1041" spans="4:5" outlineLevel="1" x14ac:dyDescent="0.25">
      <c r="D1041" s="191" t="str">
        <f t="shared" si="21"/>
        <v>[Rolling Stock Line 45]</v>
      </c>
      <c r="E1041" s="192"/>
    </row>
    <row r="1042" spans="4:5" outlineLevel="1" x14ac:dyDescent="0.25">
      <c r="D1042" s="191" t="str">
        <f t="shared" si="21"/>
        <v>[Rolling Stock Line 46]</v>
      </c>
      <c r="E1042" s="192"/>
    </row>
    <row r="1043" spans="4:5" outlineLevel="1" x14ac:dyDescent="0.25">
      <c r="D1043" s="191" t="str">
        <f t="shared" si="21"/>
        <v>[Rolling Stock Line 47]</v>
      </c>
      <c r="E1043" s="192"/>
    </row>
    <row r="1044" spans="4:5" outlineLevel="1" x14ac:dyDescent="0.25">
      <c r="D1044" s="191" t="str">
        <f t="shared" si="21"/>
        <v>[Rolling Stock Line 48]</v>
      </c>
      <c r="E1044" s="192"/>
    </row>
    <row r="1045" spans="4:5" outlineLevel="1" x14ac:dyDescent="0.25">
      <c r="D1045" s="191" t="str">
        <f t="shared" si="21"/>
        <v>[Rolling Stock Line 49]</v>
      </c>
      <c r="E1045" s="192"/>
    </row>
    <row r="1046" spans="4:5" outlineLevel="1" x14ac:dyDescent="0.25">
      <c r="D1046" s="191" t="str">
        <f t="shared" si="21"/>
        <v>[Rolling Stock Line 50]</v>
      </c>
      <c r="E1046" s="192"/>
    </row>
    <row r="1047" spans="4:5" outlineLevel="1" x14ac:dyDescent="0.25">
      <c r="D1047" s="191" t="str">
        <f t="shared" si="21"/>
        <v>[Rolling Stock Line 51]</v>
      </c>
      <c r="E1047" s="192"/>
    </row>
    <row r="1048" spans="4:5" outlineLevel="1" x14ac:dyDescent="0.25">
      <c r="D1048" s="191" t="str">
        <f t="shared" si="21"/>
        <v>[Rolling Stock Line 52]</v>
      </c>
      <c r="E1048" s="192"/>
    </row>
    <row r="1049" spans="4:5" outlineLevel="1" x14ac:dyDescent="0.25">
      <c r="D1049" s="191" t="str">
        <f t="shared" si="21"/>
        <v>[Rolling Stock Line 53]</v>
      </c>
      <c r="E1049" s="192"/>
    </row>
    <row r="1050" spans="4:5" outlineLevel="1" x14ac:dyDescent="0.25">
      <c r="D1050" s="191" t="str">
        <f t="shared" si="21"/>
        <v>[Rolling Stock Line 54]</v>
      </c>
      <c r="E1050" s="192"/>
    </row>
    <row r="1051" spans="4:5" outlineLevel="1" x14ac:dyDescent="0.25">
      <c r="D1051" s="191" t="str">
        <f t="shared" si="21"/>
        <v>[Rolling Stock Line 55]</v>
      </c>
      <c r="E1051" s="192"/>
    </row>
    <row r="1052" spans="4:5" outlineLevel="1" x14ac:dyDescent="0.25">
      <c r="D1052" s="191" t="str">
        <f t="shared" ref="D1052:D1056" si="22">"["&amp;B$995&amp;" "&amp;"Line "&amp;ROW()-ROW(D$996)&amp;"]"</f>
        <v>[Rolling Stock Line 56]</v>
      </c>
      <c r="E1052" s="192"/>
    </row>
    <row r="1053" spans="4:5" outlineLevel="1" x14ac:dyDescent="0.25">
      <c r="D1053" s="191" t="str">
        <f t="shared" si="22"/>
        <v>[Rolling Stock Line 57]</v>
      </c>
      <c r="E1053" s="192"/>
    </row>
    <row r="1054" spans="4:5" outlineLevel="1" x14ac:dyDescent="0.25">
      <c r="D1054" s="191" t="str">
        <f t="shared" si="22"/>
        <v>[Rolling Stock Line 58]</v>
      </c>
      <c r="E1054" s="192"/>
    </row>
    <row r="1055" spans="4:5" outlineLevel="1" x14ac:dyDescent="0.25">
      <c r="D1055" s="191" t="str">
        <f t="shared" si="22"/>
        <v>[Rolling Stock Line 59]</v>
      </c>
      <c r="E1055" s="192"/>
    </row>
    <row r="1056" spans="4:5" outlineLevel="1" x14ac:dyDescent="0.25">
      <c r="D1056" s="193" t="str">
        <f t="shared" si="22"/>
        <v>[Rolling Stock Line 60]</v>
      </c>
      <c r="E1056" s="197"/>
    </row>
    <row r="1058" spans="2:8" ht="14.4" x14ac:dyDescent="0.25">
      <c r="B1058" s="164" t="s">
        <v>201</v>
      </c>
      <c r="C1058" s="164"/>
      <c r="D1058" s="164"/>
      <c r="E1058" s="164"/>
      <c r="F1058" s="164"/>
      <c r="G1058" s="164"/>
      <c r="H1058" s="164"/>
    </row>
    <row r="1059" spans="2:8" outlineLevel="1" x14ac:dyDescent="0.25"/>
    <row r="1060" spans="2:8" outlineLevel="1" x14ac:dyDescent="0.25">
      <c r="D1060" s="176" t="s">
        <v>202</v>
      </c>
      <c r="E1060" s="189"/>
    </row>
    <row r="1061" spans="2:8" outlineLevel="1" x14ac:dyDescent="0.25">
      <c r="D1061" s="177" t="s">
        <v>203</v>
      </c>
      <c r="E1061" s="222"/>
    </row>
    <row r="1062" spans="2:8" outlineLevel="1" x14ac:dyDescent="0.25">
      <c r="D1062" s="177" t="s">
        <v>204</v>
      </c>
      <c r="E1062" s="222"/>
    </row>
    <row r="1063" spans="2:8" outlineLevel="1" x14ac:dyDescent="0.25">
      <c r="D1063" s="177" t="s">
        <v>1289</v>
      </c>
      <c r="E1063" s="222"/>
    </row>
    <row r="1064" spans="2:8" outlineLevel="1" x14ac:dyDescent="0.25">
      <c r="D1064" s="177" t="s">
        <v>1290</v>
      </c>
      <c r="E1064" s="222"/>
    </row>
    <row r="1065" spans="2:8" outlineLevel="1" x14ac:dyDescent="0.25">
      <c r="D1065" s="177" t="s">
        <v>1291</v>
      </c>
      <c r="E1065" s="222"/>
    </row>
    <row r="1066" spans="2:8" outlineLevel="1" x14ac:dyDescent="0.25">
      <c r="D1066" s="177" t="s">
        <v>1287</v>
      </c>
      <c r="E1066" s="222"/>
    </row>
    <row r="1067" spans="2:8" outlineLevel="1" x14ac:dyDescent="0.25">
      <c r="D1067" s="177" t="s">
        <v>1288</v>
      </c>
      <c r="E1067" s="222"/>
    </row>
    <row r="1068" spans="2:8" outlineLevel="1" x14ac:dyDescent="0.25">
      <c r="D1068" s="191" t="str">
        <f t="shared" ref="D1068:D1119" si="23">"["&amp;B$1058&amp;" "&amp;"Line "&amp;ROW()-ROW(D$1059)&amp;"]"</f>
        <v>[Rolling Stock - Units/Trains Line 9]</v>
      </c>
      <c r="E1068" s="192"/>
    </row>
    <row r="1069" spans="2:8" outlineLevel="1" x14ac:dyDescent="0.25">
      <c r="D1069" s="191" t="str">
        <f t="shared" si="23"/>
        <v>[Rolling Stock - Units/Trains Line 10]</v>
      </c>
      <c r="E1069" s="192"/>
    </row>
    <row r="1070" spans="2:8" outlineLevel="1" x14ac:dyDescent="0.25">
      <c r="D1070" s="191" t="str">
        <f t="shared" si="23"/>
        <v>[Rolling Stock - Units/Trains Line 11]</v>
      </c>
      <c r="E1070" s="192"/>
    </row>
    <row r="1071" spans="2:8" outlineLevel="1" x14ac:dyDescent="0.25">
      <c r="D1071" s="191" t="str">
        <f t="shared" si="23"/>
        <v>[Rolling Stock - Units/Trains Line 12]</v>
      </c>
      <c r="E1071" s="192"/>
    </row>
    <row r="1072" spans="2:8" outlineLevel="1" x14ac:dyDescent="0.25">
      <c r="D1072" s="191" t="str">
        <f t="shared" si="23"/>
        <v>[Rolling Stock - Units/Trains Line 13]</v>
      </c>
      <c r="E1072" s="192"/>
    </row>
    <row r="1073" spans="4:5" outlineLevel="1" x14ac:dyDescent="0.25">
      <c r="D1073" s="191" t="str">
        <f t="shared" si="23"/>
        <v>[Rolling Stock - Units/Trains Line 14]</v>
      </c>
      <c r="E1073" s="192"/>
    </row>
    <row r="1074" spans="4:5" outlineLevel="1" x14ac:dyDescent="0.25">
      <c r="D1074" s="191" t="str">
        <f t="shared" si="23"/>
        <v>[Rolling Stock - Units/Trains Line 15]</v>
      </c>
      <c r="E1074" s="192"/>
    </row>
    <row r="1075" spans="4:5" outlineLevel="1" x14ac:dyDescent="0.25">
      <c r="D1075" s="191" t="str">
        <f t="shared" si="23"/>
        <v>[Rolling Stock - Units/Trains Line 16]</v>
      </c>
      <c r="E1075" s="192"/>
    </row>
    <row r="1076" spans="4:5" outlineLevel="1" x14ac:dyDescent="0.25">
      <c r="D1076" s="191" t="str">
        <f t="shared" si="23"/>
        <v>[Rolling Stock - Units/Trains Line 17]</v>
      </c>
      <c r="E1076" s="192"/>
    </row>
    <row r="1077" spans="4:5" outlineLevel="1" x14ac:dyDescent="0.25">
      <c r="D1077" s="191" t="str">
        <f t="shared" si="23"/>
        <v>[Rolling Stock - Units/Trains Line 18]</v>
      </c>
      <c r="E1077" s="192"/>
    </row>
    <row r="1078" spans="4:5" outlineLevel="1" x14ac:dyDescent="0.25">
      <c r="D1078" s="191" t="str">
        <f t="shared" si="23"/>
        <v>[Rolling Stock - Units/Trains Line 19]</v>
      </c>
      <c r="E1078" s="192"/>
    </row>
    <row r="1079" spans="4:5" outlineLevel="1" x14ac:dyDescent="0.25">
      <c r="D1079" s="191" t="str">
        <f t="shared" si="23"/>
        <v>[Rolling Stock - Units/Trains Line 20]</v>
      </c>
      <c r="E1079" s="192"/>
    </row>
    <row r="1080" spans="4:5" outlineLevel="1" x14ac:dyDescent="0.25">
      <c r="D1080" s="191" t="str">
        <f t="shared" si="23"/>
        <v>[Rolling Stock - Units/Trains Line 21]</v>
      </c>
      <c r="E1080" s="192"/>
    </row>
    <row r="1081" spans="4:5" outlineLevel="1" x14ac:dyDescent="0.25">
      <c r="D1081" s="191" t="str">
        <f t="shared" si="23"/>
        <v>[Rolling Stock - Units/Trains Line 22]</v>
      </c>
      <c r="E1081" s="192"/>
    </row>
    <row r="1082" spans="4:5" outlineLevel="1" x14ac:dyDescent="0.25">
      <c r="D1082" s="191" t="str">
        <f t="shared" si="23"/>
        <v>[Rolling Stock - Units/Trains Line 23]</v>
      </c>
      <c r="E1082" s="192"/>
    </row>
    <row r="1083" spans="4:5" outlineLevel="1" x14ac:dyDescent="0.25">
      <c r="D1083" s="191" t="str">
        <f t="shared" si="23"/>
        <v>[Rolling Stock - Units/Trains Line 24]</v>
      </c>
      <c r="E1083" s="192"/>
    </row>
    <row r="1084" spans="4:5" outlineLevel="1" x14ac:dyDescent="0.25">
      <c r="D1084" s="191" t="str">
        <f t="shared" si="23"/>
        <v>[Rolling Stock - Units/Trains Line 25]</v>
      </c>
      <c r="E1084" s="192"/>
    </row>
    <row r="1085" spans="4:5" outlineLevel="1" x14ac:dyDescent="0.25">
      <c r="D1085" s="191" t="str">
        <f t="shared" si="23"/>
        <v>[Rolling Stock - Units/Trains Line 26]</v>
      </c>
      <c r="E1085" s="192"/>
    </row>
    <row r="1086" spans="4:5" outlineLevel="1" x14ac:dyDescent="0.25">
      <c r="D1086" s="191" t="str">
        <f t="shared" si="23"/>
        <v>[Rolling Stock - Units/Trains Line 27]</v>
      </c>
      <c r="E1086" s="192"/>
    </row>
    <row r="1087" spans="4:5" outlineLevel="1" x14ac:dyDescent="0.25">
      <c r="D1087" s="191" t="str">
        <f t="shared" si="23"/>
        <v>[Rolling Stock - Units/Trains Line 28]</v>
      </c>
      <c r="E1087" s="192"/>
    </row>
    <row r="1088" spans="4:5" outlineLevel="1" x14ac:dyDescent="0.25">
      <c r="D1088" s="191" t="str">
        <f t="shared" si="23"/>
        <v>[Rolling Stock - Units/Trains Line 29]</v>
      </c>
      <c r="E1088" s="192"/>
    </row>
    <row r="1089" spans="4:5" outlineLevel="1" x14ac:dyDescent="0.25">
      <c r="D1089" s="191" t="str">
        <f t="shared" si="23"/>
        <v>[Rolling Stock - Units/Trains Line 30]</v>
      </c>
      <c r="E1089" s="192"/>
    </row>
    <row r="1090" spans="4:5" outlineLevel="1" x14ac:dyDescent="0.25">
      <c r="D1090" s="191" t="str">
        <f t="shared" si="23"/>
        <v>[Rolling Stock - Units/Trains Line 31]</v>
      </c>
      <c r="E1090" s="192"/>
    </row>
    <row r="1091" spans="4:5" outlineLevel="1" x14ac:dyDescent="0.25">
      <c r="D1091" s="191" t="str">
        <f t="shared" si="23"/>
        <v>[Rolling Stock - Units/Trains Line 32]</v>
      </c>
      <c r="E1091" s="192"/>
    </row>
    <row r="1092" spans="4:5" outlineLevel="1" x14ac:dyDescent="0.25">
      <c r="D1092" s="191" t="str">
        <f t="shared" si="23"/>
        <v>[Rolling Stock - Units/Trains Line 33]</v>
      </c>
      <c r="E1092" s="192"/>
    </row>
    <row r="1093" spans="4:5" outlineLevel="1" x14ac:dyDescent="0.25">
      <c r="D1093" s="191" t="str">
        <f t="shared" si="23"/>
        <v>[Rolling Stock - Units/Trains Line 34]</v>
      </c>
      <c r="E1093" s="192"/>
    </row>
    <row r="1094" spans="4:5" outlineLevel="1" x14ac:dyDescent="0.25">
      <c r="D1094" s="191" t="str">
        <f t="shared" si="23"/>
        <v>[Rolling Stock - Units/Trains Line 35]</v>
      </c>
      <c r="E1094" s="192"/>
    </row>
    <row r="1095" spans="4:5" outlineLevel="1" x14ac:dyDescent="0.25">
      <c r="D1095" s="191" t="str">
        <f t="shared" si="23"/>
        <v>[Rolling Stock - Units/Trains Line 36]</v>
      </c>
      <c r="E1095" s="192"/>
    </row>
    <row r="1096" spans="4:5" outlineLevel="1" x14ac:dyDescent="0.25">
      <c r="D1096" s="191" t="str">
        <f t="shared" si="23"/>
        <v>[Rolling Stock - Units/Trains Line 37]</v>
      </c>
      <c r="E1096" s="192"/>
    </row>
    <row r="1097" spans="4:5" outlineLevel="1" x14ac:dyDescent="0.25">
      <c r="D1097" s="191" t="str">
        <f t="shared" si="23"/>
        <v>[Rolling Stock - Units/Trains Line 38]</v>
      </c>
      <c r="E1097" s="192"/>
    </row>
    <row r="1098" spans="4:5" outlineLevel="1" x14ac:dyDescent="0.25">
      <c r="D1098" s="191" t="str">
        <f t="shared" si="23"/>
        <v>[Rolling Stock - Units/Trains Line 39]</v>
      </c>
      <c r="E1098" s="192"/>
    </row>
    <row r="1099" spans="4:5" outlineLevel="1" x14ac:dyDescent="0.25">
      <c r="D1099" s="191" t="str">
        <f t="shared" si="23"/>
        <v>[Rolling Stock - Units/Trains Line 40]</v>
      </c>
      <c r="E1099" s="192"/>
    </row>
    <row r="1100" spans="4:5" outlineLevel="1" x14ac:dyDescent="0.25">
      <c r="D1100" s="191" t="str">
        <f t="shared" si="23"/>
        <v>[Rolling Stock - Units/Trains Line 41]</v>
      </c>
      <c r="E1100" s="192"/>
    </row>
    <row r="1101" spans="4:5" outlineLevel="1" x14ac:dyDescent="0.25">
      <c r="D1101" s="191" t="str">
        <f t="shared" si="23"/>
        <v>[Rolling Stock - Units/Trains Line 42]</v>
      </c>
      <c r="E1101" s="192"/>
    </row>
    <row r="1102" spans="4:5" outlineLevel="1" x14ac:dyDescent="0.25">
      <c r="D1102" s="191" t="str">
        <f t="shared" si="23"/>
        <v>[Rolling Stock - Units/Trains Line 43]</v>
      </c>
      <c r="E1102" s="192"/>
    </row>
    <row r="1103" spans="4:5" outlineLevel="1" x14ac:dyDescent="0.25">
      <c r="D1103" s="191" t="str">
        <f t="shared" si="23"/>
        <v>[Rolling Stock - Units/Trains Line 44]</v>
      </c>
      <c r="E1103" s="192"/>
    </row>
    <row r="1104" spans="4:5" outlineLevel="1" x14ac:dyDescent="0.25">
      <c r="D1104" s="191" t="str">
        <f t="shared" si="23"/>
        <v>[Rolling Stock - Units/Trains Line 45]</v>
      </c>
      <c r="E1104" s="192"/>
    </row>
    <row r="1105" spans="4:5" outlineLevel="1" x14ac:dyDescent="0.25">
      <c r="D1105" s="191" t="str">
        <f t="shared" si="23"/>
        <v>[Rolling Stock - Units/Trains Line 46]</v>
      </c>
      <c r="E1105" s="192"/>
    </row>
    <row r="1106" spans="4:5" outlineLevel="1" x14ac:dyDescent="0.25">
      <c r="D1106" s="191" t="str">
        <f t="shared" si="23"/>
        <v>[Rolling Stock - Units/Trains Line 47]</v>
      </c>
      <c r="E1106" s="192"/>
    </row>
    <row r="1107" spans="4:5" outlineLevel="1" x14ac:dyDescent="0.25">
      <c r="D1107" s="191" t="str">
        <f t="shared" si="23"/>
        <v>[Rolling Stock - Units/Trains Line 48]</v>
      </c>
      <c r="E1107" s="192"/>
    </row>
    <row r="1108" spans="4:5" outlineLevel="1" x14ac:dyDescent="0.25">
      <c r="D1108" s="191" t="str">
        <f t="shared" si="23"/>
        <v>[Rolling Stock - Units/Trains Line 49]</v>
      </c>
      <c r="E1108" s="192"/>
    </row>
    <row r="1109" spans="4:5" outlineLevel="1" x14ac:dyDescent="0.25">
      <c r="D1109" s="191" t="str">
        <f t="shared" si="23"/>
        <v>[Rolling Stock - Units/Trains Line 50]</v>
      </c>
      <c r="E1109" s="192"/>
    </row>
    <row r="1110" spans="4:5" outlineLevel="1" x14ac:dyDescent="0.25">
      <c r="D1110" s="191" t="str">
        <f t="shared" si="23"/>
        <v>[Rolling Stock - Units/Trains Line 51]</v>
      </c>
      <c r="E1110" s="192"/>
    </row>
    <row r="1111" spans="4:5" outlineLevel="1" x14ac:dyDescent="0.25">
      <c r="D1111" s="191" t="str">
        <f t="shared" si="23"/>
        <v>[Rolling Stock - Units/Trains Line 52]</v>
      </c>
      <c r="E1111" s="192"/>
    </row>
    <row r="1112" spans="4:5" outlineLevel="1" x14ac:dyDescent="0.25">
      <c r="D1112" s="191" t="str">
        <f t="shared" si="23"/>
        <v>[Rolling Stock - Units/Trains Line 53]</v>
      </c>
      <c r="E1112" s="192"/>
    </row>
    <row r="1113" spans="4:5" outlineLevel="1" x14ac:dyDescent="0.25">
      <c r="D1113" s="191" t="str">
        <f t="shared" si="23"/>
        <v>[Rolling Stock - Units/Trains Line 54]</v>
      </c>
      <c r="E1113" s="192"/>
    </row>
    <row r="1114" spans="4:5" outlineLevel="1" x14ac:dyDescent="0.25">
      <c r="D1114" s="191" t="str">
        <f t="shared" si="23"/>
        <v>[Rolling Stock - Units/Trains Line 55]</v>
      </c>
      <c r="E1114" s="192"/>
    </row>
    <row r="1115" spans="4:5" outlineLevel="1" x14ac:dyDescent="0.25">
      <c r="D1115" s="191" t="str">
        <f t="shared" si="23"/>
        <v>[Rolling Stock - Units/Trains Line 56]</v>
      </c>
      <c r="E1115" s="192"/>
    </row>
    <row r="1116" spans="4:5" outlineLevel="1" x14ac:dyDescent="0.25">
      <c r="D1116" s="191" t="str">
        <f t="shared" si="23"/>
        <v>[Rolling Stock - Units/Trains Line 57]</v>
      </c>
      <c r="E1116" s="192"/>
    </row>
    <row r="1117" spans="4:5" outlineLevel="1" x14ac:dyDescent="0.25">
      <c r="D1117" s="191" t="str">
        <f t="shared" si="23"/>
        <v>[Rolling Stock - Units/Trains Line 58]</v>
      </c>
      <c r="E1117" s="192"/>
    </row>
    <row r="1118" spans="4:5" outlineLevel="1" x14ac:dyDescent="0.25">
      <c r="D1118" s="191" t="str">
        <f t="shared" si="23"/>
        <v>[Rolling Stock - Units/Trains Line 59]</v>
      </c>
      <c r="E1118" s="192"/>
    </row>
    <row r="1119" spans="4:5" outlineLevel="1" x14ac:dyDescent="0.25">
      <c r="D1119" s="193" t="str">
        <f t="shared" si="23"/>
        <v>[Rolling Stock - Units/Trains Line 60]</v>
      </c>
      <c r="E1119" s="197"/>
    </row>
    <row r="1121" spans="2:8" ht="16.8" x14ac:dyDescent="0.3">
      <c r="B1121" s="7" t="s">
        <v>205</v>
      </c>
      <c r="C1121" s="7"/>
      <c r="D1121" s="7"/>
      <c r="E1121" s="7"/>
      <c r="F1121" s="7"/>
      <c r="G1121" s="7"/>
      <c r="H1121" s="7"/>
    </row>
    <row r="1123" spans="2:8" ht="14.4" x14ac:dyDescent="0.25">
      <c r="B1123" s="223" t="s">
        <v>206</v>
      </c>
      <c r="C1123" s="164"/>
      <c r="D1123" s="164"/>
      <c r="E1123" s="164"/>
      <c r="F1123" s="164"/>
      <c r="G1123" s="164"/>
      <c r="H1123" s="164"/>
    </row>
    <row r="1124" spans="2:8" outlineLevel="1" x14ac:dyDescent="0.25"/>
    <row r="1125" spans="2:8" outlineLevel="1" x14ac:dyDescent="0.25">
      <c r="C1125" s="72" t="s">
        <v>207</v>
      </c>
      <c r="D1125" s="943"/>
      <c r="E1125" s="943"/>
    </row>
    <row r="1126" spans="2:8" outlineLevel="2" x14ac:dyDescent="0.25">
      <c r="D1126" s="190" t="s">
        <v>1163</v>
      </c>
      <c r="E1126" s="222"/>
    </row>
    <row r="1127" spans="2:8" outlineLevel="2" x14ac:dyDescent="0.25">
      <c r="D1127" s="190" t="s">
        <v>1192</v>
      </c>
      <c r="E1127" s="222"/>
    </row>
    <row r="1128" spans="2:8" outlineLevel="2" x14ac:dyDescent="0.25">
      <c r="D1128" s="190" t="s">
        <v>1173</v>
      </c>
      <c r="E1128" s="222"/>
    </row>
    <row r="1129" spans="2:8" outlineLevel="2" x14ac:dyDescent="0.25">
      <c r="D1129" s="190" t="s">
        <v>1187</v>
      </c>
      <c r="E1129" s="222"/>
    </row>
    <row r="1130" spans="2:8" outlineLevel="2" x14ac:dyDescent="0.25">
      <c r="D1130" s="190" t="s">
        <v>1174</v>
      </c>
      <c r="E1130" s="222"/>
    </row>
    <row r="1131" spans="2:8" outlineLevel="2" x14ac:dyDescent="0.25">
      <c r="D1131" s="190" t="s">
        <v>1164</v>
      </c>
      <c r="E1131" s="222"/>
    </row>
    <row r="1132" spans="2:8" outlineLevel="2" x14ac:dyDescent="0.25">
      <c r="D1132" s="190" t="s">
        <v>1151</v>
      </c>
      <c r="E1132" s="222"/>
    </row>
    <row r="1133" spans="2:8" outlineLevel="2" x14ac:dyDescent="0.25">
      <c r="D1133" s="190" t="s">
        <v>1175</v>
      </c>
      <c r="E1133" s="222"/>
    </row>
    <row r="1134" spans="2:8" outlineLevel="2" x14ac:dyDescent="0.25">
      <c r="D1134" s="190" t="s">
        <v>1179</v>
      </c>
      <c r="E1134" s="222"/>
    </row>
    <row r="1135" spans="2:8" outlineLevel="2" x14ac:dyDescent="0.25">
      <c r="D1135" s="190" t="s">
        <v>1321</v>
      </c>
      <c r="E1135" s="222"/>
    </row>
    <row r="1136" spans="2:8" outlineLevel="2" x14ac:dyDescent="0.25">
      <c r="D1136" s="190" t="s">
        <v>1152</v>
      </c>
      <c r="E1136" s="222"/>
    </row>
    <row r="1137" spans="4:5" outlineLevel="2" x14ac:dyDescent="0.25">
      <c r="D1137" s="190" t="s">
        <v>1153</v>
      </c>
      <c r="E1137" s="222"/>
    </row>
    <row r="1138" spans="4:5" outlineLevel="2" x14ac:dyDescent="0.25">
      <c r="D1138" s="190" t="s">
        <v>1165</v>
      </c>
      <c r="E1138" s="222"/>
    </row>
    <row r="1139" spans="4:5" outlineLevel="2" x14ac:dyDescent="0.25">
      <c r="D1139" s="190" t="s">
        <v>1154</v>
      </c>
      <c r="E1139" s="222"/>
    </row>
    <row r="1140" spans="4:5" outlineLevel="2" x14ac:dyDescent="0.25">
      <c r="D1140" s="190" t="s">
        <v>1166</v>
      </c>
      <c r="E1140" s="222"/>
    </row>
    <row r="1141" spans="4:5" outlineLevel="2" x14ac:dyDescent="0.25">
      <c r="D1141" s="190" t="s">
        <v>1183</v>
      </c>
      <c r="E1141" s="222"/>
    </row>
    <row r="1142" spans="4:5" outlineLevel="2" x14ac:dyDescent="0.25">
      <c r="D1142" s="190" t="s">
        <v>1176</v>
      </c>
      <c r="E1142" s="222"/>
    </row>
    <row r="1143" spans="4:5" outlineLevel="2" x14ac:dyDescent="0.25">
      <c r="D1143" s="190" t="s">
        <v>1155</v>
      </c>
      <c r="E1143" s="222"/>
    </row>
    <row r="1144" spans="4:5" outlineLevel="2" x14ac:dyDescent="0.25">
      <c r="D1144" s="190" t="s">
        <v>1167</v>
      </c>
      <c r="E1144" s="222"/>
    </row>
    <row r="1145" spans="4:5" outlineLevel="2" x14ac:dyDescent="0.25">
      <c r="D1145" s="190" t="s">
        <v>1156</v>
      </c>
      <c r="E1145" s="222"/>
    </row>
    <row r="1146" spans="4:5" outlineLevel="2" x14ac:dyDescent="0.25">
      <c r="D1146" s="190" t="s">
        <v>1157</v>
      </c>
      <c r="E1146" s="222"/>
    </row>
    <row r="1147" spans="4:5" outlineLevel="2" x14ac:dyDescent="0.25">
      <c r="D1147" s="190" t="s">
        <v>1158</v>
      </c>
      <c r="E1147" s="222"/>
    </row>
    <row r="1148" spans="4:5" outlineLevel="2" x14ac:dyDescent="0.25">
      <c r="D1148" s="190" t="s">
        <v>1159</v>
      </c>
      <c r="E1148" s="222"/>
    </row>
    <row r="1149" spans="4:5" outlineLevel="2" x14ac:dyDescent="0.25">
      <c r="D1149" s="190" t="s">
        <v>1190</v>
      </c>
      <c r="E1149" s="222"/>
    </row>
    <row r="1150" spans="4:5" outlineLevel="2" x14ac:dyDescent="0.25">
      <c r="D1150" s="190" t="s">
        <v>1160</v>
      </c>
      <c r="E1150" s="222"/>
    </row>
    <row r="1151" spans="4:5" outlineLevel="2" x14ac:dyDescent="0.25">
      <c r="D1151" s="190" t="s">
        <v>1191</v>
      </c>
      <c r="E1151" s="222"/>
    </row>
    <row r="1152" spans="4:5" outlineLevel="2" x14ac:dyDescent="0.25">
      <c r="D1152" s="190" t="s">
        <v>1182</v>
      </c>
      <c r="E1152" s="222"/>
    </row>
    <row r="1153" spans="4:5" outlineLevel="2" x14ac:dyDescent="0.25">
      <c r="D1153" s="190" t="s">
        <v>1188</v>
      </c>
      <c r="E1153" s="222"/>
    </row>
    <row r="1154" spans="4:5" outlineLevel="2" x14ac:dyDescent="0.25">
      <c r="D1154" s="190" t="s">
        <v>1189</v>
      </c>
      <c r="E1154" s="222"/>
    </row>
    <row r="1155" spans="4:5" outlineLevel="2" x14ac:dyDescent="0.25">
      <c r="D1155" s="190" t="s">
        <v>1322</v>
      </c>
      <c r="E1155" s="222"/>
    </row>
    <row r="1156" spans="4:5" outlineLevel="2" x14ac:dyDescent="0.25">
      <c r="D1156" s="190" t="s">
        <v>1168</v>
      </c>
      <c r="E1156" s="222"/>
    </row>
    <row r="1157" spans="4:5" outlineLevel="2" x14ac:dyDescent="0.25">
      <c r="D1157" s="190" t="s">
        <v>1184</v>
      </c>
      <c r="E1157" s="222"/>
    </row>
    <row r="1158" spans="4:5" outlineLevel="2" x14ac:dyDescent="0.25">
      <c r="D1158" s="190" t="s">
        <v>1169</v>
      </c>
      <c r="E1158" s="222"/>
    </row>
    <row r="1159" spans="4:5" outlineLevel="2" x14ac:dyDescent="0.25">
      <c r="D1159" s="190" t="s">
        <v>1185</v>
      </c>
      <c r="E1159" s="222"/>
    </row>
    <row r="1160" spans="4:5" outlineLevel="2" x14ac:dyDescent="0.25">
      <c r="D1160" s="190" t="s">
        <v>1177</v>
      </c>
      <c r="E1160" s="222"/>
    </row>
    <row r="1161" spans="4:5" outlineLevel="2" x14ac:dyDescent="0.25">
      <c r="D1161" s="190" t="s">
        <v>1180</v>
      </c>
      <c r="E1161" s="222"/>
    </row>
    <row r="1162" spans="4:5" outlineLevel="2" x14ac:dyDescent="0.25">
      <c r="D1162" s="190" t="s">
        <v>1181</v>
      </c>
      <c r="E1162" s="222"/>
    </row>
    <row r="1163" spans="4:5" outlineLevel="2" x14ac:dyDescent="0.25">
      <c r="D1163" s="190" t="s">
        <v>1170</v>
      </c>
      <c r="E1163" s="222"/>
    </row>
    <row r="1164" spans="4:5" outlineLevel="2" x14ac:dyDescent="0.25">
      <c r="D1164" s="190" t="s">
        <v>1323</v>
      </c>
      <c r="E1164" s="222"/>
    </row>
    <row r="1165" spans="4:5" outlineLevel="2" x14ac:dyDescent="0.25">
      <c r="D1165" s="190" t="s">
        <v>1178</v>
      </c>
      <c r="E1165" s="222"/>
    </row>
    <row r="1166" spans="4:5" outlineLevel="2" x14ac:dyDescent="0.25">
      <c r="D1166" s="190" t="s">
        <v>1171</v>
      </c>
      <c r="E1166" s="222"/>
    </row>
    <row r="1167" spans="4:5" outlineLevel="2" x14ac:dyDescent="0.25">
      <c r="D1167" s="190" t="s">
        <v>1161</v>
      </c>
      <c r="E1167" s="222"/>
    </row>
    <row r="1168" spans="4:5" outlineLevel="2" x14ac:dyDescent="0.25">
      <c r="D1168" s="190" t="s">
        <v>1162</v>
      </c>
      <c r="E1168" s="222"/>
    </row>
    <row r="1169" spans="4:5" outlineLevel="2" x14ac:dyDescent="0.25">
      <c r="D1169" s="190" t="s">
        <v>1172</v>
      </c>
      <c r="E1169" s="222"/>
    </row>
    <row r="1170" spans="4:5" outlineLevel="2" x14ac:dyDescent="0.25">
      <c r="D1170" s="190" t="s">
        <v>1186</v>
      </c>
      <c r="E1170" s="222"/>
    </row>
    <row r="1171" spans="4:5" outlineLevel="2" x14ac:dyDescent="0.25">
      <c r="D1171" s="191" t="str">
        <f t="shared" ref="D1171:D1190" si="24">"["&amp;B$1123&amp;" LTC - Line "&amp;ROW()-ROW(D$1125)&amp;"]"</f>
        <v>[Secondary Station Access Charges LTC - Line 46]</v>
      </c>
      <c r="E1171" s="192"/>
    </row>
    <row r="1172" spans="4:5" outlineLevel="2" x14ac:dyDescent="0.25">
      <c r="D1172" s="191" t="str">
        <f t="shared" si="24"/>
        <v>[Secondary Station Access Charges LTC - Line 47]</v>
      </c>
      <c r="E1172" s="192"/>
    </row>
    <row r="1173" spans="4:5" outlineLevel="2" x14ac:dyDescent="0.25">
      <c r="D1173" s="191" t="str">
        <f t="shared" si="24"/>
        <v>[Secondary Station Access Charges LTC - Line 48]</v>
      </c>
      <c r="E1173" s="192"/>
    </row>
    <row r="1174" spans="4:5" outlineLevel="2" x14ac:dyDescent="0.25">
      <c r="D1174" s="191" t="str">
        <f t="shared" si="24"/>
        <v>[Secondary Station Access Charges LTC - Line 49]</v>
      </c>
      <c r="E1174" s="192"/>
    </row>
    <row r="1175" spans="4:5" outlineLevel="2" x14ac:dyDescent="0.25">
      <c r="D1175" s="191" t="str">
        <f t="shared" si="24"/>
        <v>[Secondary Station Access Charges LTC - Line 50]</v>
      </c>
      <c r="E1175" s="192"/>
    </row>
    <row r="1176" spans="4:5" outlineLevel="2" x14ac:dyDescent="0.25">
      <c r="D1176" s="191" t="str">
        <f t="shared" si="24"/>
        <v>[Secondary Station Access Charges LTC - Line 51]</v>
      </c>
      <c r="E1176" s="192"/>
    </row>
    <row r="1177" spans="4:5" outlineLevel="2" x14ac:dyDescent="0.25">
      <c r="D1177" s="191" t="str">
        <f t="shared" si="24"/>
        <v>[Secondary Station Access Charges LTC - Line 52]</v>
      </c>
      <c r="E1177" s="192"/>
    </row>
    <row r="1178" spans="4:5" outlineLevel="2" x14ac:dyDescent="0.25">
      <c r="D1178" s="191" t="str">
        <f t="shared" si="24"/>
        <v>[Secondary Station Access Charges LTC - Line 53]</v>
      </c>
      <c r="E1178" s="192"/>
    </row>
    <row r="1179" spans="4:5" outlineLevel="2" x14ac:dyDescent="0.25">
      <c r="D1179" s="191" t="str">
        <f t="shared" si="24"/>
        <v>[Secondary Station Access Charges LTC - Line 54]</v>
      </c>
      <c r="E1179" s="192"/>
    </row>
    <row r="1180" spans="4:5" outlineLevel="2" x14ac:dyDescent="0.25">
      <c r="D1180" s="191" t="str">
        <f t="shared" si="24"/>
        <v>[Secondary Station Access Charges LTC - Line 55]</v>
      </c>
      <c r="E1180" s="192"/>
    </row>
    <row r="1181" spans="4:5" outlineLevel="2" x14ac:dyDescent="0.25">
      <c r="D1181" s="191" t="str">
        <f t="shared" si="24"/>
        <v>[Secondary Station Access Charges LTC - Line 56]</v>
      </c>
      <c r="E1181" s="192"/>
    </row>
    <row r="1182" spans="4:5" outlineLevel="2" x14ac:dyDescent="0.25">
      <c r="D1182" s="191" t="str">
        <f t="shared" si="24"/>
        <v>[Secondary Station Access Charges LTC - Line 57]</v>
      </c>
      <c r="E1182" s="192"/>
    </row>
    <row r="1183" spans="4:5" outlineLevel="2" x14ac:dyDescent="0.25">
      <c r="D1183" s="191" t="str">
        <f t="shared" si="24"/>
        <v>[Secondary Station Access Charges LTC - Line 58]</v>
      </c>
      <c r="E1183" s="192"/>
    </row>
    <row r="1184" spans="4:5" outlineLevel="2" x14ac:dyDescent="0.25">
      <c r="D1184" s="191" t="str">
        <f t="shared" si="24"/>
        <v>[Secondary Station Access Charges LTC - Line 59]</v>
      </c>
      <c r="E1184" s="192"/>
    </row>
    <row r="1185" spans="4:5" outlineLevel="2" x14ac:dyDescent="0.25">
      <c r="D1185" s="191" t="str">
        <f t="shared" si="24"/>
        <v>[Secondary Station Access Charges LTC - Line 60]</v>
      </c>
      <c r="E1185" s="192"/>
    </row>
    <row r="1186" spans="4:5" outlineLevel="2" x14ac:dyDescent="0.25">
      <c r="D1186" s="191" t="str">
        <f t="shared" si="24"/>
        <v>[Secondary Station Access Charges LTC - Line 61]</v>
      </c>
      <c r="E1186" s="192"/>
    </row>
    <row r="1187" spans="4:5" outlineLevel="2" x14ac:dyDescent="0.25">
      <c r="D1187" s="191" t="str">
        <f t="shared" si="24"/>
        <v>[Secondary Station Access Charges LTC - Line 62]</v>
      </c>
      <c r="E1187" s="192"/>
    </row>
    <row r="1188" spans="4:5" outlineLevel="2" x14ac:dyDescent="0.25">
      <c r="D1188" s="191" t="str">
        <f t="shared" si="24"/>
        <v>[Secondary Station Access Charges LTC - Line 63]</v>
      </c>
      <c r="E1188" s="192"/>
    </row>
    <row r="1189" spans="4:5" outlineLevel="2" x14ac:dyDescent="0.25">
      <c r="D1189" s="191" t="str">
        <f t="shared" si="24"/>
        <v>[Secondary Station Access Charges LTC - Line 64]</v>
      </c>
      <c r="E1189" s="192"/>
    </row>
    <row r="1190" spans="4:5" outlineLevel="2" x14ac:dyDescent="0.25">
      <c r="D1190" s="191" t="str">
        <f t="shared" si="24"/>
        <v>[Secondary Station Access Charges LTC - Line 65]</v>
      </c>
      <c r="E1190" s="192"/>
    </row>
    <row r="1191" spans="4:5" outlineLevel="2" x14ac:dyDescent="0.25">
      <c r="D1191" s="191" t="str">
        <f t="shared" ref="D1191:D1254" si="25">"["&amp;B$1123&amp;" LTC - Line "&amp;ROW()-ROW(D$1125)&amp;"]"</f>
        <v>[Secondary Station Access Charges LTC - Line 66]</v>
      </c>
      <c r="E1191" s="192"/>
    </row>
    <row r="1192" spans="4:5" outlineLevel="2" x14ac:dyDescent="0.25">
      <c r="D1192" s="191" t="str">
        <f t="shared" si="25"/>
        <v>[Secondary Station Access Charges LTC - Line 67]</v>
      </c>
      <c r="E1192" s="192"/>
    </row>
    <row r="1193" spans="4:5" outlineLevel="2" x14ac:dyDescent="0.25">
      <c r="D1193" s="191" t="str">
        <f t="shared" si="25"/>
        <v>[Secondary Station Access Charges LTC - Line 68]</v>
      </c>
      <c r="E1193" s="192"/>
    </row>
    <row r="1194" spans="4:5" outlineLevel="2" x14ac:dyDescent="0.25">
      <c r="D1194" s="191" t="str">
        <f t="shared" si="25"/>
        <v>[Secondary Station Access Charges LTC - Line 69]</v>
      </c>
      <c r="E1194" s="192"/>
    </row>
    <row r="1195" spans="4:5" outlineLevel="2" x14ac:dyDescent="0.25">
      <c r="D1195" s="191" t="str">
        <f t="shared" si="25"/>
        <v>[Secondary Station Access Charges LTC - Line 70]</v>
      </c>
      <c r="E1195" s="192"/>
    </row>
    <row r="1196" spans="4:5" outlineLevel="2" x14ac:dyDescent="0.25">
      <c r="D1196" s="191" t="str">
        <f t="shared" si="25"/>
        <v>[Secondary Station Access Charges LTC - Line 71]</v>
      </c>
      <c r="E1196" s="192"/>
    </row>
    <row r="1197" spans="4:5" outlineLevel="2" x14ac:dyDescent="0.25">
      <c r="D1197" s="191" t="str">
        <f t="shared" si="25"/>
        <v>[Secondary Station Access Charges LTC - Line 72]</v>
      </c>
      <c r="E1197" s="192"/>
    </row>
    <row r="1198" spans="4:5" outlineLevel="2" x14ac:dyDescent="0.25">
      <c r="D1198" s="191" t="str">
        <f t="shared" si="25"/>
        <v>[Secondary Station Access Charges LTC - Line 73]</v>
      </c>
      <c r="E1198" s="192"/>
    </row>
    <row r="1199" spans="4:5" outlineLevel="2" x14ac:dyDescent="0.25">
      <c r="D1199" s="191" t="str">
        <f t="shared" si="25"/>
        <v>[Secondary Station Access Charges LTC - Line 74]</v>
      </c>
      <c r="E1199" s="192"/>
    </row>
    <row r="1200" spans="4:5" outlineLevel="2" x14ac:dyDescent="0.25">
      <c r="D1200" s="191" t="str">
        <f t="shared" si="25"/>
        <v>[Secondary Station Access Charges LTC - Line 75]</v>
      </c>
      <c r="E1200" s="192"/>
    </row>
    <row r="1201" spans="4:5" outlineLevel="2" x14ac:dyDescent="0.25">
      <c r="D1201" s="191" t="str">
        <f t="shared" si="25"/>
        <v>[Secondary Station Access Charges LTC - Line 76]</v>
      </c>
      <c r="E1201" s="192"/>
    </row>
    <row r="1202" spans="4:5" outlineLevel="2" x14ac:dyDescent="0.25">
      <c r="D1202" s="191" t="str">
        <f t="shared" si="25"/>
        <v>[Secondary Station Access Charges LTC - Line 77]</v>
      </c>
      <c r="E1202" s="192"/>
    </row>
    <row r="1203" spans="4:5" outlineLevel="2" x14ac:dyDescent="0.25">
      <c r="D1203" s="191" t="str">
        <f t="shared" si="25"/>
        <v>[Secondary Station Access Charges LTC - Line 78]</v>
      </c>
      <c r="E1203" s="192"/>
    </row>
    <row r="1204" spans="4:5" outlineLevel="2" x14ac:dyDescent="0.25">
      <c r="D1204" s="191" t="str">
        <f t="shared" si="25"/>
        <v>[Secondary Station Access Charges LTC - Line 79]</v>
      </c>
      <c r="E1204" s="192"/>
    </row>
    <row r="1205" spans="4:5" outlineLevel="2" x14ac:dyDescent="0.25">
      <c r="D1205" s="191" t="str">
        <f t="shared" si="25"/>
        <v>[Secondary Station Access Charges LTC - Line 80]</v>
      </c>
      <c r="E1205" s="192"/>
    </row>
    <row r="1206" spans="4:5" outlineLevel="2" x14ac:dyDescent="0.25">
      <c r="D1206" s="191" t="str">
        <f t="shared" si="25"/>
        <v>[Secondary Station Access Charges LTC - Line 81]</v>
      </c>
      <c r="E1206" s="192"/>
    </row>
    <row r="1207" spans="4:5" outlineLevel="2" x14ac:dyDescent="0.25">
      <c r="D1207" s="191" t="str">
        <f t="shared" si="25"/>
        <v>[Secondary Station Access Charges LTC - Line 82]</v>
      </c>
      <c r="E1207" s="192"/>
    </row>
    <row r="1208" spans="4:5" outlineLevel="2" x14ac:dyDescent="0.25">
      <c r="D1208" s="191" t="str">
        <f t="shared" si="25"/>
        <v>[Secondary Station Access Charges LTC - Line 83]</v>
      </c>
      <c r="E1208" s="192"/>
    </row>
    <row r="1209" spans="4:5" outlineLevel="2" x14ac:dyDescent="0.25">
      <c r="D1209" s="191" t="str">
        <f t="shared" si="25"/>
        <v>[Secondary Station Access Charges LTC - Line 84]</v>
      </c>
      <c r="E1209" s="192"/>
    </row>
    <row r="1210" spans="4:5" outlineLevel="2" x14ac:dyDescent="0.25">
      <c r="D1210" s="191" t="str">
        <f t="shared" si="25"/>
        <v>[Secondary Station Access Charges LTC - Line 85]</v>
      </c>
      <c r="E1210" s="192"/>
    </row>
    <row r="1211" spans="4:5" outlineLevel="2" x14ac:dyDescent="0.25">
      <c r="D1211" s="191" t="str">
        <f t="shared" si="25"/>
        <v>[Secondary Station Access Charges LTC - Line 86]</v>
      </c>
      <c r="E1211" s="192"/>
    </row>
    <row r="1212" spans="4:5" outlineLevel="2" x14ac:dyDescent="0.25">
      <c r="D1212" s="191" t="str">
        <f t="shared" si="25"/>
        <v>[Secondary Station Access Charges LTC - Line 87]</v>
      </c>
      <c r="E1212" s="192"/>
    </row>
    <row r="1213" spans="4:5" outlineLevel="2" x14ac:dyDescent="0.25">
      <c r="D1213" s="191" t="str">
        <f t="shared" si="25"/>
        <v>[Secondary Station Access Charges LTC - Line 88]</v>
      </c>
      <c r="E1213" s="192"/>
    </row>
    <row r="1214" spans="4:5" outlineLevel="2" x14ac:dyDescent="0.25">
      <c r="D1214" s="191" t="str">
        <f t="shared" si="25"/>
        <v>[Secondary Station Access Charges LTC - Line 89]</v>
      </c>
      <c r="E1214" s="192"/>
    </row>
    <row r="1215" spans="4:5" outlineLevel="2" x14ac:dyDescent="0.25">
      <c r="D1215" s="191" t="str">
        <f t="shared" si="25"/>
        <v>[Secondary Station Access Charges LTC - Line 90]</v>
      </c>
      <c r="E1215" s="192"/>
    </row>
    <row r="1216" spans="4:5" outlineLevel="2" x14ac:dyDescent="0.25">
      <c r="D1216" s="191" t="str">
        <f t="shared" si="25"/>
        <v>[Secondary Station Access Charges LTC - Line 91]</v>
      </c>
      <c r="E1216" s="192"/>
    </row>
    <row r="1217" spans="4:5" outlineLevel="2" x14ac:dyDescent="0.25">
      <c r="D1217" s="191" t="str">
        <f t="shared" si="25"/>
        <v>[Secondary Station Access Charges LTC - Line 92]</v>
      </c>
      <c r="E1217" s="192"/>
    </row>
    <row r="1218" spans="4:5" outlineLevel="2" x14ac:dyDescent="0.25">
      <c r="D1218" s="191" t="str">
        <f t="shared" si="25"/>
        <v>[Secondary Station Access Charges LTC - Line 93]</v>
      </c>
      <c r="E1218" s="192"/>
    </row>
    <row r="1219" spans="4:5" outlineLevel="2" x14ac:dyDescent="0.25">
      <c r="D1219" s="191" t="str">
        <f t="shared" si="25"/>
        <v>[Secondary Station Access Charges LTC - Line 94]</v>
      </c>
      <c r="E1219" s="192"/>
    </row>
    <row r="1220" spans="4:5" outlineLevel="2" x14ac:dyDescent="0.25">
      <c r="D1220" s="191" t="str">
        <f t="shared" si="25"/>
        <v>[Secondary Station Access Charges LTC - Line 95]</v>
      </c>
      <c r="E1220" s="192"/>
    </row>
    <row r="1221" spans="4:5" outlineLevel="2" x14ac:dyDescent="0.25">
      <c r="D1221" s="191" t="str">
        <f t="shared" si="25"/>
        <v>[Secondary Station Access Charges LTC - Line 96]</v>
      </c>
      <c r="E1221" s="192"/>
    </row>
    <row r="1222" spans="4:5" outlineLevel="2" x14ac:dyDescent="0.25">
      <c r="D1222" s="191" t="str">
        <f t="shared" si="25"/>
        <v>[Secondary Station Access Charges LTC - Line 97]</v>
      </c>
      <c r="E1222" s="192"/>
    </row>
    <row r="1223" spans="4:5" outlineLevel="2" x14ac:dyDescent="0.25">
      <c r="D1223" s="191" t="str">
        <f t="shared" si="25"/>
        <v>[Secondary Station Access Charges LTC - Line 98]</v>
      </c>
      <c r="E1223" s="192"/>
    </row>
    <row r="1224" spans="4:5" outlineLevel="2" x14ac:dyDescent="0.25">
      <c r="D1224" s="191" t="str">
        <f t="shared" si="25"/>
        <v>[Secondary Station Access Charges LTC - Line 99]</v>
      </c>
      <c r="E1224" s="192"/>
    </row>
    <row r="1225" spans="4:5" outlineLevel="2" x14ac:dyDescent="0.25">
      <c r="D1225" s="191" t="str">
        <f t="shared" si="25"/>
        <v>[Secondary Station Access Charges LTC - Line 100]</v>
      </c>
      <c r="E1225" s="192"/>
    </row>
    <row r="1226" spans="4:5" outlineLevel="2" x14ac:dyDescent="0.25">
      <c r="D1226" s="191" t="str">
        <f t="shared" si="25"/>
        <v>[Secondary Station Access Charges LTC - Line 101]</v>
      </c>
      <c r="E1226" s="192"/>
    </row>
    <row r="1227" spans="4:5" outlineLevel="2" x14ac:dyDescent="0.25">
      <c r="D1227" s="191" t="str">
        <f t="shared" si="25"/>
        <v>[Secondary Station Access Charges LTC - Line 102]</v>
      </c>
      <c r="E1227" s="192"/>
    </row>
    <row r="1228" spans="4:5" outlineLevel="2" x14ac:dyDescent="0.25">
      <c r="D1228" s="191" t="str">
        <f t="shared" si="25"/>
        <v>[Secondary Station Access Charges LTC - Line 103]</v>
      </c>
      <c r="E1228" s="192"/>
    </row>
    <row r="1229" spans="4:5" outlineLevel="2" x14ac:dyDescent="0.25">
      <c r="D1229" s="191" t="str">
        <f t="shared" si="25"/>
        <v>[Secondary Station Access Charges LTC - Line 104]</v>
      </c>
      <c r="E1229" s="192"/>
    </row>
    <row r="1230" spans="4:5" outlineLevel="2" x14ac:dyDescent="0.25">
      <c r="D1230" s="191" t="str">
        <f t="shared" si="25"/>
        <v>[Secondary Station Access Charges LTC - Line 105]</v>
      </c>
      <c r="E1230" s="192"/>
    </row>
    <row r="1231" spans="4:5" outlineLevel="2" x14ac:dyDescent="0.25">
      <c r="D1231" s="191" t="str">
        <f t="shared" si="25"/>
        <v>[Secondary Station Access Charges LTC - Line 106]</v>
      </c>
      <c r="E1231" s="192"/>
    </row>
    <row r="1232" spans="4:5" outlineLevel="2" x14ac:dyDescent="0.25">
      <c r="D1232" s="191" t="str">
        <f t="shared" si="25"/>
        <v>[Secondary Station Access Charges LTC - Line 107]</v>
      </c>
      <c r="E1232" s="192"/>
    </row>
    <row r="1233" spans="4:5" outlineLevel="2" x14ac:dyDescent="0.25">
      <c r="D1233" s="191" t="str">
        <f t="shared" si="25"/>
        <v>[Secondary Station Access Charges LTC - Line 108]</v>
      </c>
      <c r="E1233" s="192"/>
    </row>
    <row r="1234" spans="4:5" outlineLevel="2" x14ac:dyDescent="0.25">
      <c r="D1234" s="191" t="str">
        <f t="shared" si="25"/>
        <v>[Secondary Station Access Charges LTC - Line 109]</v>
      </c>
      <c r="E1234" s="192"/>
    </row>
    <row r="1235" spans="4:5" outlineLevel="2" x14ac:dyDescent="0.25">
      <c r="D1235" s="191" t="str">
        <f t="shared" si="25"/>
        <v>[Secondary Station Access Charges LTC - Line 110]</v>
      </c>
      <c r="E1235" s="192"/>
    </row>
    <row r="1236" spans="4:5" outlineLevel="2" x14ac:dyDescent="0.25">
      <c r="D1236" s="191" t="str">
        <f t="shared" si="25"/>
        <v>[Secondary Station Access Charges LTC - Line 111]</v>
      </c>
      <c r="E1236" s="192"/>
    </row>
    <row r="1237" spans="4:5" outlineLevel="2" x14ac:dyDescent="0.25">
      <c r="D1237" s="191" t="str">
        <f t="shared" si="25"/>
        <v>[Secondary Station Access Charges LTC - Line 112]</v>
      </c>
      <c r="E1237" s="192"/>
    </row>
    <row r="1238" spans="4:5" outlineLevel="2" x14ac:dyDescent="0.25">
      <c r="D1238" s="191" t="str">
        <f t="shared" si="25"/>
        <v>[Secondary Station Access Charges LTC - Line 113]</v>
      </c>
      <c r="E1238" s="192"/>
    </row>
    <row r="1239" spans="4:5" outlineLevel="2" x14ac:dyDescent="0.25">
      <c r="D1239" s="191" t="str">
        <f t="shared" si="25"/>
        <v>[Secondary Station Access Charges LTC - Line 114]</v>
      </c>
      <c r="E1239" s="192"/>
    </row>
    <row r="1240" spans="4:5" outlineLevel="2" x14ac:dyDescent="0.25">
      <c r="D1240" s="191" t="str">
        <f t="shared" si="25"/>
        <v>[Secondary Station Access Charges LTC - Line 115]</v>
      </c>
      <c r="E1240" s="192"/>
    </row>
    <row r="1241" spans="4:5" outlineLevel="2" x14ac:dyDescent="0.25">
      <c r="D1241" s="191" t="str">
        <f t="shared" si="25"/>
        <v>[Secondary Station Access Charges LTC - Line 116]</v>
      </c>
      <c r="E1241" s="192"/>
    </row>
    <row r="1242" spans="4:5" outlineLevel="2" x14ac:dyDescent="0.25">
      <c r="D1242" s="191" t="str">
        <f t="shared" si="25"/>
        <v>[Secondary Station Access Charges LTC - Line 117]</v>
      </c>
      <c r="E1242" s="192"/>
    </row>
    <row r="1243" spans="4:5" outlineLevel="2" x14ac:dyDescent="0.25">
      <c r="D1243" s="191" t="str">
        <f t="shared" si="25"/>
        <v>[Secondary Station Access Charges LTC - Line 118]</v>
      </c>
      <c r="E1243" s="192"/>
    </row>
    <row r="1244" spans="4:5" outlineLevel="2" x14ac:dyDescent="0.25">
      <c r="D1244" s="191" t="str">
        <f t="shared" si="25"/>
        <v>[Secondary Station Access Charges LTC - Line 119]</v>
      </c>
      <c r="E1244" s="192"/>
    </row>
    <row r="1245" spans="4:5" outlineLevel="2" x14ac:dyDescent="0.25">
      <c r="D1245" s="191" t="str">
        <f t="shared" si="25"/>
        <v>[Secondary Station Access Charges LTC - Line 120]</v>
      </c>
      <c r="E1245" s="192"/>
    </row>
    <row r="1246" spans="4:5" outlineLevel="2" x14ac:dyDescent="0.25">
      <c r="D1246" s="191" t="str">
        <f t="shared" si="25"/>
        <v>[Secondary Station Access Charges LTC - Line 121]</v>
      </c>
      <c r="E1246" s="192"/>
    </row>
    <row r="1247" spans="4:5" outlineLevel="2" x14ac:dyDescent="0.25">
      <c r="D1247" s="191" t="str">
        <f t="shared" si="25"/>
        <v>[Secondary Station Access Charges LTC - Line 122]</v>
      </c>
      <c r="E1247" s="192"/>
    </row>
    <row r="1248" spans="4:5" outlineLevel="2" x14ac:dyDescent="0.25">
      <c r="D1248" s="191" t="str">
        <f t="shared" si="25"/>
        <v>[Secondary Station Access Charges LTC - Line 123]</v>
      </c>
      <c r="E1248" s="192"/>
    </row>
    <row r="1249" spans="4:5" outlineLevel="2" x14ac:dyDescent="0.25">
      <c r="D1249" s="191" t="str">
        <f t="shared" si="25"/>
        <v>[Secondary Station Access Charges LTC - Line 124]</v>
      </c>
      <c r="E1249" s="192"/>
    </row>
    <row r="1250" spans="4:5" outlineLevel="2" x14ac:dyDescent="0.25">
      <c r="D1250" s="191" t="str">
        <f t="shared" si="25"/>
        <v>[Secondary Station Access Charges LTC - Line 125]</v>
      </c>
      <c r="E1250" s="192"/>
    </row>
    <row r="1251" spans="4:5" outlineLevel="2" x14ac:dyDescent="0.25">
      <c r="D1251" s="191" t="str">
        <f t="shared" si="25"/>
        <v>[Secondary Station Access Charges LTC - Line 126]</v>
      </c>
      <c r="E1251" s="192"/>
    </row>
    <row r="1252" spans="4:5" outlineLevel="2" x14ac:dyDescent="0.25">
      <c r="D1252" s="191" t="str">
        <f t="shared" si="25"/>
        <v>[Secondary Station Access Charges LTC - Line 127]</v>
      </c>
      <c r="E1252" s="192"/>
    </row>
    <row r="1253" spans="4:5" outlineLevel="2" x14ac:dyDescent="0.25">
      <c r="D1253" s="191" t="str">
        <f t="shared" si="25"/>
        <v>[Secondary Station Access Charges LTC - Line 128]</v>
      </c>
      <c r="E1253" s="192"/>
    </row>
    <row r="1254" spans="4:5" outlineLevel="2" x14ac:dyDescent="0.25">
      <c r="D1254" s="191" t="str">
        <f t="shared" si="25"/>
        <v>[Secondary Station Access Charges LTC - Line 129]</v>
      </c>
      <c r="E1254" s="192"/>
    </row>
    <row r="1255" spans="4:5" outlineLevel="2" x14ac:dyDescent="0.25">
      <c r="D1255" s="191" t="str">
        <f t="shared" ref="D1255:D1275" si="26">"["&amp;B$1123&amp;" LTC - Line "&amp;ROW()-ROW(D$1125)&amp;"]"</f>
        <v>[Secondary Station Access Charges LTC - Line 130]</v>
      </c>
      <c r="E1255" s="192"/>
    </row>
    <row r="1256" spans="4:5" outlineLevel="2" x14ac:dyDescent="0.25">
      <c r="D1256" s="191" t="str">
        <f t="shared" si="26"/>
        <v>[Secondary Station Access Charges LTC - Line 131]</v>
      </c>
      <c r="E1256" s="192"/>
    </row>
    <row r="1257" spans="4:5" outlineLevel="2" x14ac:dyDescent="0.25">
      <c r="D1257" s="191" t="str">
        <f t="shared" si="26"/>
        <v>[Secondary Station Access Charges LTC - Line 132]</v>
      </c>
      <c r="E1257" s="192"/>
    </row>
    <row r="1258" spans="4:5" outlineLevel="2" x14ac:dyDescent="0.25">
      <c r="D1258" s="191" t="str">
        <f t="shared" si="26"/>
        <v>[Secondary Station Access Charges LTC - Line 133]</v>
      </c>
      <c r="E1258" s="192"/>
    </row>
    <row r="1259" spans="4:5" outlineLevel="2" x14ac:dyDescent="0.25">
      <c r="D1259" s="191" t="str">
        <f t="shared" si="26"/>
        <v>[Secondary Station Access Charges LTC - Line 134]</v>
      </c>
      <c r="E1259" s="192"/>
    </row>
    <row r="1260" spans="4:5" outlineLevel="2" x14ac:dyDescent="0.25">
      <c r="D1260" s="191" t="str">
        <f t="shared" si="26"/>
        <v>[Secondary Station Access Charges LTC - Line 135]</v>
      </c>
      <c r="E1260" s="192"/>
    </row>
    <row r="1261" spans="4:5" outlineLevel="2" x14ac:dyDescent="0.25">
      <c r="D1261" s="191" t="str">
        <f t="shared" si="26"/>
        <v>[Secondary Station Access Charges LTC - Line 136]</v>
      </c>
      <c r="E1261" s="192"/>
    </row>
    <row r="1262" spans="4:5" outlineLevel="2" x14ac:dyDescent="0.25">
      <c r="D1262" s="191" t="str">
        <f t="shared" si="26"/>
        <v>[Secondary Station Access Charges LTC - Line 137]</v>
      </c>
      <c r="E1262" s="192"/>
    </row>
    <row r="1263" spans="4:5" outlineLevel="2" x14ac:dyDescent="0.25">
      <c r="D1263" s="191" t="str">
        <f t="shared" si="26"/>
        <v>[Secondary Station Access Charges LTC - Line 138]</v>
      </c>
      <c r="E1263" s="192"/>
    </row>
    <row r="1264" spans="4:5" outlineLevel="2" x14ac:dyDescent="0.25">
      <c r="D1264" s="191" t="str">
        <f t="shared" si="26"/>
        <v>[Secondary Station Access Charges LTC - Line 139]</v>
      </c>
      <c r="E1264" s="192"/>
    </row>
    <row r="1265" spans="3:5" outlineLevel="2" x14ac:dyDescent="0.25">
      <c r="D1265" s="191" t="str">
        <f t="shared" si="26"/>
        <v>[Secondary Station Access Charges LTC - Line 140]</v>
      </c>
      <c r="E1265" s="192"/>
    </row>
    <row r="1266" spans="3:5" outlineLevel="2" x14ac:dyDescent="0.25">
      <c r="D1266" s="191" t="str">
        <f t="shared" si="26"/>
        <v>[Secondary Station Access Charges LTC - Line 141]</v>
      </c>
      <c r="E1266" s="192"/>
    </row>
    <row r="1267" spans="3:5" outlineLevel="2" x14ac:dyDescent="0.25">
      <c r="D1267" s="191" t="str">
        <f t="shared" si="26"/>
        <v>[Secondary Station Access Charges LTC - Line 142]</v>
      </c>
      <c r="E1267" s="192"/>
    </row>
    <row r="1268" spans="3:5" outlineLevel="2" x14ac:dyDescent="0.25">
      <c r="D1268" s="191" t="str">
        <f t="shared" si="26"/>
        <v>[Secondary Station Access Charges LTC - Line 143]</v>
      </c>
      <c r="E1268" s="192"/>
    </row>
    <row r="1269" spans="3:5" outlineLevel="2" x14ac:dyDescent="0.25">
      <c r="D1269" s="191" t="str">
        <f t="shared" si="26"/>
        <v>[Secondary Station Access Charges LTC - Line 144]</v>
      </c>
      <c r="E1269" s="192"/>
    </row>
    <row r="1270" spans="3:5" outlineLevel="2" x14ac:dyDescent="0.25">
      <c r="D1270" s="191" t="str">
        <f t="shared" si="26"/>
        <v>[Secondary Station Access Charges LTC - Line 145]</v>
      </c>
      <c r="E1270" s="192"/>
    </row>
    <row r="1271" spans="3:5" outlineLevel="2" x14ac:dyDescent="0.25">
      <c r="D1271" s="191" t="str">
        <f t="shared" si="26"/>
        <v>[Secondary Station Access Charges LTC - Line 146]</v>
      </c>
      <c r="E1271" s="192"/>
    </row>
    <row r="1272" spans="3:5" outlineLevel="2" x14ac:dyDescent="0.25">
      <c r="D1272" s="191" t="str">
        <f t="shared" si="26"/>
        <v>[Secondary Station Access Charges LTC - Line 147]</v>
      </c>
      <c r="E1272" s="192"/>
    </row>
    <row r="1273" spans="3:5" outlineLevel="2" x14ac:dyDescent="0.25">
      <c r="D1273" s="191" t="str">
        <f t="shared" si="26"/>
        <v>[Secondary Station Access Charges LTC - Line 148]</v>
      </c>
      <c r="E1273" s="192"/>
    </row>
    <row r="1274" spans="3:5" outlineLevel="2" x14ac:dyDescent="0.25">
      <c r="D1274" s="191" t="str">
        <f t="shared" si="26"/>
        <v>[Secondary Station Access Charges LTC - Line 149]</v>
      </c>
      <c r="E1274" s="192"/>
    </row>
    <row r="1275" spans="3:5" outlineLevel="2" x14ac:dyDescent="0.25">
      <c r="D1275" s="202" t="str">
        <f t="shared" si="26"/>
        <v>[Secondary Station Access Charges LTC - Line 150]</v>
      </c>
      <c r="E1275" s="194"/>
    </row>
    <row r="1276" spans="3:5" outlineLevel="1" x14ac:dyDescent="0.25"/>
    <row r="1277" spans="3:5" outlineLevel="1" x14ac:dyDescent="0.25">
      <c r="C1277" s="72" t="s">
        <v>208</v>
      </c>
      <c r="D1277" s="943"/>
      <c r="E1277" s="943"/>
    </row>
    <row r="1278" spans="3:5" outlineLevel="2" x14ac:dyDescent="0.25">
      <c r="D1278" s="190" t="s">
        <v>1163</v>
      </c>
      <c r="E1278" s="222"/>
    </row>
    <row r="1279" spans="3:5" outlineLevel="2" x14ac:dyDescent="0.25">
      <c r="D1279" s="190" t="s">
        <v>1192</v>
      </c>
      <c r="E1279" s="222"/>
    </row>
    <row r="1280" spans="3:5" outlineLevel="2" x14ac:dyDescent="0.25">
      <c r="D1280" s="190" t="s">
        <v>1173</v>
      </c>
      <c r="E1280" s="222"/>
    </row>
    <row r="1281" spans="4:5" outlineLevel="2" x14ac:dyDescent="0.25">
      <c r="D1281" s="190" t="s">
        <v>1187</v>
      </c>
      <c r="E1281" s="222"/>
    </row>
    <row r="1282" spans="4:5" outlineLevel="2" x14ac:dyDescent="0.25">
      <c r="D1282" s="190" t="s">
        <v>1174</v>
      </c>
      <c r="E1282" s="222"/>
    </row>
    <row r="1283" spans="4:5" outlineLevel="2" x14ac:dyDescent="0.25">
      <c r="D1283" s="190" t="s">
        <v>1164</v>
      </c>
      <c r="E1283" s="222"/>
    </row>
    <row r="1284" spans="4:5" outlineLevel="2" x14ac:dyDescent="0.25">
      <c r="D1284" s="190" t="s">
        <v>1151</v>
      </c>
      <c r="E1284" s="222"/>
    </row>
    <row r="1285" spans="4:5" outlineLevel="2" x14ac:dyDescent="0.25">
      <c r="D1285" s="190" t="s">
        <v>1175</v>
      </c>
      <c r="E1285" s="222"/>
    </row>
    <row r="1286" spans="4:5" outlineLevel="2" x14ac:dyDescent="0.25">
      <c r="D1286" s="190" t="s">
        <v>1179</v>
      </c>
      <c r="E1286" s="222"/>
    </row>
    <row r="1287" spans="4:5" outlineLevel="2" x14ac:dyDescent="0.25">
      <c r="D1287" s="190" t="s">
        <v>1321</v>
      </c>
      <c r="E1287" s="222"/>
    </row>
    <row r="1288" spans="4:5" outlineLevel="2" x14ac:dyDescent="0.25">
      <c r="D1288" s="190" t="s">
        <v>1152</v>
      </c>
      <c r="E1288" s="222"/>
    </row>
    <row r="1289" spans="4:5" outlineLevel="2" x14ac:dyDescent="0.25">
      <c r="D1289" s="190" t="s">
        <v>1153</v>
      </c>
      <c r="E1289" s="222"/>
    </row>
    <row r="1290" spans="4:5" outlineLevel="2" x14ac:dyDescent="0.25">
      <c r="D1290" s="190" t="s">
        <v>1165</v>
      </c>
      <c r="E1290" s="222"/>
    </row>
    <row r="1291" spans="4:5" outlineLevel="2" x14ac:dyDescent="0.25">
      <c r="D1291" s="190" t="s">
        <v>1154</v>
      </c>
      <c r="E1291" s="222"/>
    </row>
    <row r="1292" spans="4:5" outlineLevel="2" x14ac:dyDescent="0.25">
      <c r="D1292" s="190" t="s">
        <v>1166</v>
      </c>
      <c r="E1292" s="222"/>
    </row>
    <row r="1293" spans="4:5" outlineLevel="2" x14ac:dyDescent="0.25">
      <c r="D1293" s="190" t="s">
        <v>1183</v>
      </c>
      <c r="E1293" s="222"/>
    </row>
    <row r="1294" spans="4:5" outlineLevel="2" x14ac:dyDescent="0.25">
      <c r="D1294" s="190" t="s">
        <v>1176</v>
      </c>
      <c r="E1294" s="222"/>
    </row>
    <row r="1295" spans="4:5" outlineLevel="2" x14ac:dyDescent="0.25">
      <c r="D1295" s="190" t="s">
        <v>1155</v>
      </c>
      <c r="E1295" s="222"/>
    </row>
    <row r="1296" spans="4:5" outlineLevel="2" x14ac:dyDescent="0.25">
      <c r="D1296" s="190" t="s">
        <v>1167</v>
      </c>
      <c r="E1296" s="222"/>
    </row>
    <row r="1297" spans="4:5" outlineLevel="2" x14ac:dyDescent="0.25">
      <c r="D1297" s="190" t="s">
        <v>1156</v>
      </c>
      <c r="E1297" s="222"/>
    </row>
    <row r="1298" spans="4:5" outlineLevel="2" x14ac:dyDescent="0.25">
      <c r="D1298" s="190" t="s">
        <v>1157</v>
      </c>
      <c r="E1298" s="222"/>
    </row>
    <row r="1299" spans="4:5" outlineLevel="2" x14ac:dyDescent="0.25">
      <c r="D1299" s="190" t="s">
        <v>1158</v>
      </c>
      <c r="E1299" s="222"/>
    </row>
    <row r="1300" spans="4:5" outlineLevel="2" x14ac:dyDescent="0.25">
      <c r="D1300" s="190" t="s">
        <v>1159</v>
      </c>
      <c r="E1300" s="222"/>
    </row>
    <row r="1301" spans="4:5" outlineLevel="2" x14ac:dyDescent="0.25">
      <c r="D1301" s="190" t="s">
        <v>1190</v>
      </c>
      <c r="E1301" s="222"/>
    </row>
    <row r="1302" spans="4:5" outlineLevel="2" x14ac:dyDescent="0.25">
      <c r="D1302" s="190" t="s">
        <v>1160</v>
      </c>
      <c r="E1302" s="222"/>
    </row>
    <row r="1303" spans="4:5" outlineLevel="2" x14ac:dyDescent="0.25">
      <c r="D1303" s="190" t="s">
        <v>1191</v>
      </c>
      <c r="E1303" s="222"/>
    </row>
    <row r="1304" spans="4:5" outlineLevel="2" x14ac:dyDescent="0.25">
      <c r="D1304" s="190" t="s">
        <v>1182</v>
      </c>
      <c r="E1304" s="222"/>
    </row>
    <row r="1305" spans="4:5" outlineLevel="2" x14ac:dyDescent="0.25">
      <c r="D1305" s="190" t="s">
        <v>1188</v>
      </c>
      <c r="E1305" s="222"/>
    </row>
    <row r="1306" spans="4:5" outlineLevel="2" x14ac:dyDescent="0.25">
      <c r="D1306" s="190" t="s">
        <v>1189</v>
      </c>
      <c r="E1306" s="222"/>
    </row>
    <row r="1307" spans="4:5" outlineLevel="2" x14ac:dyDescent="0.25">
      <c r="D1307" s="190" t="s">
        <v>1322</v>
      </c>
      <c r="E1307" s="222"/>
    </row>
    <row r="1308" spans="4:5" outlineLevel="2" x14ac:dyDescent="0.25">
      <c r="D1308" s="190" t="s">
        <v>1168</v>
      </c>
      <c r="E1308" s="222"/>
    </row>
    <row r="1309" spans="4:5" outlineLevel="2" x14ac:dyDescent="0.25">
      <c r="D1309" s="190" t="s">
        <v>1184</v>
      </c>
      <c r="E1309" s="222"/>
    </row>
    <row r="1310" spans="4:5" outlineLevel="2" x14ac:dyDescent="0.25">
      <c r="D1310" s="190" t="s">
        <v>1169</v>
      </c>
      <c r="E1310" s="222"/>
    </row>
    <row r="1311" spans="4:5" outlineLevel="2" x14ac:dyDescent="0.25">
      <c r="D1311" s="190" t="s">
        <v>1185</v>
      </c>
      <c r="E1311" s="222"/>
    </row>
    <row r="1312" spans="4:5" outlineLevel="2" x14ac:dyDescent="0.25">
      <c r="D1312" s="190" t="s">
        <v>1177</v>
      </c>
      <c r="E1312" s="222"/>
    </row>
    <row r="1313" spans="4:5" outlineLevel="2" x14ac:dyDescent="0.25">
      <c r="D1313" s="190" t="s">
        <v>1180</v>
      </c>
      <c r="E1313" s="222"/>
    </row>
    <row r="1314" spans="4:5" outlineLevel="2" x14ac:dyDescent="0.25">
      <c r="D1314" s="190" t="s">
        <v>1181</v>
      </c>
      <c r="E1314" s="222"/>
    </row>
    <row r="1315" spans="4:5" outlineLevel="2" x14ac:dyDescent="0.25">
      <c r="D1315" s="190" t="s">
        <v>1170</v>
      </c>
      <c r="E1315" s="222"/>
    </row>
    <row r="1316" spans="4:5" outlineLevel="2" x14ac:dyDescent="0.25">
      <c r="D1316" s="190" t="s">
        <v>1323</v>
      </c>
      <c r="E1316" s="222"/>
    </row>
    <row r="1317" spans="4:5" outlineLevel="2" x14ac:dyDescent="0.25">
      <c r="D1317" s="190" t="s">
        <v>1178</v>
      </c>
      <c r="E1317" s="222"/>
    </row>
    <row r="1318" spans="4:5" outlineLevel="2" x14ac:dyDescent="0.25">
      <c r="D1318" s="190" t="s">
        <v>1171</v>
      </c>
      <c r="E1318" s="222"/>
    </row>
    <row r="1319" spans="4:5" outlineLevel="2" x14ac:dyDescent="0.25">
      <c r="D1319" s="190" t="s">
        <v>1161</v>
      </c>
      <c r="E1319" s="222"/>
    </row>
    <row r="1320" spans="4:5" outlineLevel="2" x14ac:dyDescent="0.25">
      <c r="D1320" s="190" t="s">
        <v>1162</v>
      </c>
      <c r="E1320" s="222"/>
    </row>
    <row r="1321" spans="4:5" outlineLevel="2" x14ac:dyDescent="0.25">
      <c r="D1321" s="190" t="s">
        <v>1172</v>
      </c>
      <c r="E1321" s="222"/>
    </row>
    <row r="1322" spans="4:5" outlineLevel="2" x14ac:dyDescent="0.25">
      <c r="D1322" s="190" t="s">
        <v>1186</v>
      </c>
      <c r="E1322" s="222"/>
    </row>
    <row r="1323" spans="4:5" outlineLevel="2" x14ac:dyDescent="0.25">
      <c r="D1323" s="191" t="str">
        <f t="shared" ref="D1323:D1342" si="27">"["&amp;B$1123&amp;" QX - Line "&amp;ROW()-ROW(D$1277)&amp;"]"</f>
        <v>[Secondary Station Access Charges QX - Line 46]</v>
      </c>
      <c r="E1323" s="192"/>
    </row>
    <row r="1324" spans="4:5" outlineLevel="2" x14ac:dyDescent="0.25">
      <c r="D1324" s="191" t="str">
        <f t="shared" si="27"/>
        <v>[Secondary Station Access Charges QX - Line 47]</v>
      </c>
      <c r="E1324" s="192"/>
    </row>
    <row r="1325" spans="4:5" outlineLevel="2" x14ac:dyDescent="0.25">
      <c r="D1325" s="191" t="str">
        <f t="shared" si="27"/>
        <v>[Secondary Station Access Charges QX - Line 48]</v>
      </c>
      <c r="E1325" s="192"/>
    </row>
    <row r="1326" spans="4:5" outlineLevel="2" x14ac:dyDescent="0.25">
      <c r="D1326" s="191" t="str">
        <f t="shared" si="27"/>
        <v>[Secondary Station Access Charges QX - Line 49]</v>
      </c>
      <c r="E1326" s="192"/>
    </row>
    <row r="1327" spans="4:5" outlineLevel="2" x14ac:dyDescent="0.25">
      <c r="D1327" s="191" t="str">
        <f t="shared" si="27"/>
        <v>[Secondary Station Access Charges QX - Line 50]</v>
      </c>
      <c r="E1327" s="192"/>
    </row>
    <row r="1328" spans="4:5" outlineLevel="2" x14ac:dyDescent="0.25">
      <c r="D1328" s="191" t="str">
        <f t="shared" si="27"/>
        <v>[Secondary Station Access Charges QX - Line 51]</v>
      </c>
      <c r="E1328" s="192"/>
    </row>
    <row r="1329" spans="4:5" outlineLevel="2" x14ac:dyDescent="0.25">
      <c r="D1329" s="191" t="str">
        <f t="shared" si="27"/>
        <v>[Secondary Station Access Charges QX - Line 52]</v>
      </c>
      <c r="E1329" s="192"/>
    </row>
    <row r="1330" spans="4:5" outlineLevel="2" x14ac:dyDescent="0.25">
      <c r="D1330" s="191" t="str">
        <f t="shared" si="27"/>
        <v>[Secondary Station Access Charges QX - Line 53]</v>
      </c>
      <c r="E1330" s="192"/>
    </row>
    <row r="1331" spans="4:5" outlineLevel="2" x14ac:dyDescent="0.25">
      <c r="D1331" s="191" t="str">
        <f t="shared" si="27"/>
        <v>[Secondary Station Access Charges QX - Line 54]</v>
      </c>
      <c r="E1331" s="192"/>
    </row>
    <row r="1332" spans="4:5" outlineLevel="2" x14ac:dyDescent="0.25">
      <c r="D1332" s="191" t="str">
        <f t="shared" si="27"/>
        <v>[Secondary Station Access Charges QX - Line 55]</v>
      </c>
      <c r="E1332" s="192"/>
    </row>
    <row r="1333" spans="4:5" outlineLevel="2" x14ac:dyDescent="0.25">
      <c r="D1333" s="191" t="str">
        <f t="shared" si="27"/>
        <v>[Secondary Station Access Charges QX - Line 56]</v>
      </c>
      <c r="E1333" s="192"/>
    </row>
    <row r="1334" spans="4:5" outlineLevel="2" x14ac:dyDescent="0.25">
      <c r="D1334" s="191" t="str">
        <f t="shared" si="27"/>
        <v>[Secondary Station Access Charges QX - Line 57]</v>
      </c>
      <c r="E1334" s="192"/>
    </row>
    <row r="1335" spans="4:5" outlineLevel="2" x14ac:dyDescent="0.25">
      <c r="D1335" s="191" t="str">
        <f t="shared" si="27"/>
        <v>[Secondary Station Access Charges QX - Line 58]</v>
      </c>
      <c r="E1335" s="192"/>
    </row>
    <row r="1336" spans="4:5" outlineLevel="2" x14ac:dyDescent="0.25">
      <c r="D1336" s="191" t="str">
        <f t="shared" si="27"/>
        <v>[Secondary Station Access Charges QX - Line 59]</v>
      </c>
      <c r="E1336" s="192"/>
    </row>
    <row r="1337" spans="4:5" outlineLevel="2" x14ac:dyDescent="0.25">
      <c r="D1337" s="191" t="str">
        <f t="shared" si="27"/>
        <v>[Secondary Station Access Charges QX - Line 60]</v>
      </c>
      <c r="E1337" s="192"/>
    </row>
    <row r="1338" spans="4:5" outlineLevel="2" x14ac:dyDescent="0.25">
      <c r="D1338" s="191" t="str">
        <f t="shared" si="27"/>
        <v>[Secondary Station Access Charges QX - Line 61]</v>
      </c>
      <c r="E1338" s="192"/>
    </row>
    <row r="1339" spans="4:5" outlineLevel="2" x14ac:dyDescent="0.25">
      <c r="D1339" s="191" t="str">
        <f t="shared" si="27"/>
        <v>[Secondary Station Access Charges QX - Line 62]</v>
      </c>
      <c r="E1339" s="192"/>
    </row>
    <row r="1340" spans="4:5" outlineLevel="2" x14ac:dyDescent="0.25">
      <c r="D1340" s="191" t="str">
        <f t="shared" si="27"/>
        <v>[Secondary Station Access Charges QX - Line 63]</v>
      </c>
      <c r="E1340" s="192"/>
    </row>
    <row r="1341" spans="4:5" outlineLevel="2" x14ac:dyDescent="0.25">
      <c r="D1341" s="191" t="str">
        <f t="shared" si="27"/>
        <v>[Secondary Station Access Charges QX - Line 64]</v>
      </c>
      <c r="E1341" s="192"/>
    </row>
    <row r="1342" spans="4:5" outlineLevel="2" x14ac:dyDescent="0.25">
      <c r="D1342" s="191" t="str">
        <f t="shared" si="27"/>
        <v>[Secondary Station Access Charges QX - Line 65]</v>
      </c>
      <c r="E1342" s="192"/>
    </row>
    <row r="1343" spans="4:5" outlineLevel="2" x14ac:dyDescent="0.25">
      <c r="D1343" s="191" t="str">
        <f t="shared" ref="D1343:D1406" si="28">"["&amp;B$1123&amp;" QX - Line "&amp;ROW()-ROW(D$1277)&amp;"]"</f>
        <v>[Secondary Station Access Charges QX - Line 66]</v>
      </c>
      <c r="E1343" s="192"/>
    </row>
    <row r="1344" spans="4:5" outlineLevel="2" x14ac:dyDescent="0.25">
      <c r="D1344" s="191" t="str">
        <f t="shared" si="28"/>
        <v>[Secondary Station Access Charges QX - Line 67]</v>
      </c>
      <c r="E1344" s="192"/>
    </row>
    <row r="1345" spans="4:5" outlineLevel="2" x14ac:dyDescent="0.25">
      <c r="D1345" s="191" t="str">
        <f t="shared" si="28"/>
        <v>[Secondary Station Access Charges QX - Line 68]</v>
      </c>
      <c r="E1345" s="192"/>
    </row>
    <row r="1346" spans="4:5" outlineLevel="2" x14ac:dyDescent="0.25">
      <c r="D1346" s="191" t="str">
        <f t="shared" si="28"/>
        <v>[Secondary Station Access Charges QX - Line 69]</v>
      </c>
      <c r="E1346" s="192"/>
    </row>
    <row r="1347" spans="4:5" outlineLevel="2" x14ac:dyDescent="0.25">
      <c r="D1347" s="191" t="str">
        <f t="shared" si="28"/>
        <v>[Secondary Station Access Charges QX - Line 70]</v>
      </c>
      <c r="E1347" s="192"/>
    </row>
    <row r="1348" spans="4:5" outlineLevel="2" x14ac:dyDescent="0.25">
      <c r="D1348" s="191" t="str">
        <f t="shared" si="28"/>
        <v>[Secondary Station Access Charges QX - Line 71]</v>
      </c>
      <c r="E1348" s="192"/>
    </row>
    <row r="1349" spans="4:5" outlineLevel="2" x14ac:dyDescent="0.25">
      <c r="D1349" s="191" t="str">
        <f t="shared" si="28"/>
        <v>[Secondary Station Access Charges QX - Line 72]</v>
      </c>
      <c r="E1349" s="192"/>
    </row>
    <row r="1350" spans="4:5" outlineLevel="2" x14ac:dyDescent="0.25">
      <c r="D1350" s="191" t="str">
        <f t="shared" si="28"/>
        <v>[Secondary Station Access Charges QX - Line 73]</v>
      </c>
      <c r="E1350" s="192"/>
    </row>
    <row r="1351" spans="4:5" outlineLevel="2" x14ac:dyDescent="0.25">
      <c r="D1351" s="191" t="str">
        <f t="shared" si="28"/>
        <v>[Secondary Station Access Charges QX - Line 74]</v>
      </c>
      <c r="E1351" s="192"/>
    </row>
    <row r="1352" spans="4:5" outlineLevel="2" x14ac:dyDescent="0.25">
      <c r="D1352" s="191" t="str">
        <f t="shared" si="28"/>
        <v>[Secondary Station Access Charges QX - Line 75]</v>
      </c>
      <c r="E1352" s="192"/>
    </row>
    <row r="1353" spans="4:5" outlineLevel="2" x14ac:dyDescent="0.25">
      <c r="D1353" s="191" t="str">
        <f t="shared" si="28"/>
        <v>[Secondary Station Access Charges QX - Line 76]</v>
      </c>
      <c r="E1353" s="192"/>
    </row>
    <row r="1354" spans="4:5" outlineLevel="2" x14ac:dyDescent="0.25">
      <c r="D1354" s="191" t="str">
        <f t="shared" si="28"/>
        <v>[Secondary Station Access Charges QX - Line 77]</v>
      </c>
      <c r="E1354" s="192"/>
    </row>
    <row r="1355" spans="4:5" outlineLevel="2" x14ac:dyDescent="0.25">
      <c r="D1355" s="191" t="str">
        <f t="shared" si="28"/>
        <v>[Secondary Station Access Charges QX - Line 78]</v>
      </c>
      <c r="E1355" s="192"/>
    </row>
    <row r="1356" spans="4:5" outlineLevel="2" x14ac:dyDescent="0.25">
      <c r="D1356" s="191" t="str">
        <f t="shared" si="28"/>
        <v>[Secondary Station Access Charges QX - Line 79]</v>
      </c>
      <c r="E1356" s="192"/>
    </row>
    <row r="1357" spans="4:5" outlineLevel="2" x14ac:dyDescent="0.25">
      <c r="D1357" s="191" t="str">
        <f t="shared" si="28"/>
        <v>[Secondary Station Access Charges QX - Line 80]</v>
      </c>
      <c r="E1357" s="192"/>
    </row>
    <row r="1358" spans="4:5" outlineLevel="2" x14ac:dyDescent="0.25">
      <c r="D1358" s="191" t="str">
        <f t="shared" si="28"/>
        <v>[Secondary Station Access Charges QX - Line 81]</v>
      </c>
      <c r="E1358" s="192"/>
    </row>
    <row r="1359" spans="4:5" outlineLevel="2" x14ac:dyDescent="0.25">
      <c r="D1359" s="195" t="str">
        <f t="shared" si="28"/>
        <v>[Secondary Station Access Charges QX - Line 82]</v>
      </c>
      <c r="E1359" s="192"/>
    </row>
    <row r="1360" spans="4:5" outlineLevel="2" x14ac:dyDescent="0.25">
      <c r="D1360" s="191" t="str">
        <f t="shared" si="28"/>
        <v>[Secondary Station Access Charges QX - Line 83]</v>
      </c>
      <c r="E1360" s="192"/>
    </row>
    <row r="1361" spans="4:5" outlineLevel="2" x14ac:dyDescent="0.25">
      <c r="D1361" s="191" t="str">
        <f t="shared" si="28"/>
        <v>[Secondary Station Access Charges QX - Line 84]</v>
      </c>
      <c r="E1361" s="192"/>
    </row>
    <row r="1362" spans="4:5" outlineLevel="2" x14ac:dyDescent="0.25">
      <c r="D1362" s="191" t="str">
        <f t="shared" si="28"/>
        <v>[Secondary Station Access Charges QX - Line 85]</v>
      </c>
      <c r="E1362" s="192"/>
    </row>
    <row r="1363" spans="4:5" outlineLevel="2" x14ac:dyDescent="0.25">
      <c r="D1363" s="191" t="str">
        <f t="shared" si="28"/>
        <v>[Secondary Station Access Charges QX - Line 86]</v>
      </c>
      <c r="E1363" s="192"/>
    </row>
    <row r="1364" spans="4:5" outlineLevel="2" x14ac:dyDescent="0.25">
      <c r="D1364" s="191" t="str">
        <f t="shared" si="28"/>
        <v>[Secondary Station Access Charges QX - Line 87]</v>
      </c>
      <c r="E1364" s="192"/>
    </row>
    <row r="1365" spans="4:5" outlineLevel="2" x14ac:dyDescent="0.25">
      <c r="D1365" s="191" t="str">
        <f t="shared" si="28"/>
        <v>[Secondary Station Access Charges QX - Line 88]</v>
      </c>
      <c r="E1365" s="192"/>
    </row>
    <row r="1366" spans="4:5" outlineLevel="2" x14ac:dyDescent="0.25">
      <c r="D1366" s="191" t="str">
        <f t="shared" si="28"/>
        <v>[Secondary Station Access Charges QX - Line 89]</v>
      </c>
      <c r="E1366" s="192"/>
    </row>
    <row r="1367" spans="4:5" outlineLevel="2" x14ac:dyDescent="0.25">
      <c r="D1367" s="191" t="str">
        <f t="shared" si="28"/>
        <v>[Secondary Station Access Charges QX - Line 90]</v>
      </c>
      <c r="E1367" s="192"/>
    </row>
    <row r="1368" spans="4:5" outlineLevel="2" x14ac:dyDescent="0.25">
      <c r="D1368" s="191" t="str">
        <f t="shared" si="28"/>
        <v>[Secondary Station Access Charges QX - Line 91]</v>
      </c>
      <c r="E1368" s="192"/>
    </row>
    <row r="1369" spans="4:5" outlineLevel="2" x14ac:dyDescent="0.25">
      <c r="D1369" s="191" t="str">
        <f t="shared" si="28"/>
        <v>[Secondary Station Access Charges QX - Line 92]</v>
      </c>
      <c r="E1369" s="192"/>
    </row>
    <row r="1370" spans="4:5" outlineLevel="2" x14ac:dyDescent="0.25">
      <c r="D1370" s="191" t="str">
        <f t="shared" si="28"/>
        <v>[Secondary Station Access Charges QX - Line 93]</v>
      </c>
      <c r="E1370" s="192"/>
    </row>
    <row r="1371" spans="4:5" outlineLevel="2" x14ac:dyDescent="0.25">
      <c r="D1371" s="191" t="str">
        <f t="shared" si="28"/>
        <v>[Secondary Station Access Charges QX - Line 94]</v>
      </c>
      <c r="E1371" s="192"/>
    </row>
    <row r="1372" spans="4:5" outlineLevel="2" x14ac:dyDescent="0.25">
      <c r="D1372" s="191" t="str">
        <f t="shared" si="28"/>
        <v>[Secondary Station Access Charges QX - Line 95]</v>
      </c>
      <c r="E1372" s="192"/>
    </row>
    <row r="1373" spans="4:5" outlineLevel="2" x14ac:dyDescent="0.25">
      <c r="D1373" s="191" t="str">
        <f t="shared" si="28"/>
        <v>[Secondary Station Access Charges QX - Line 96]</v>
      </c>
      <c r="E1373" s="192"/>
    </row>
    <row r="1374" spans="4:5" outlineLevel="2" x14ac:dyDescent="0.25">
      <c r="D1374" s="191" t="str">
        <f t="shared" si="28"/>
        <v>[Secondary Station Access Charges QX - Line 97]</v>
      </c>
      <c r="E1374" s="192"/>
    </row>
    <row r="1375" spans="4:5" outlineLevel="2" x14ac:dyDescent="0.25">
      <c r="D1375" s="191" t="str">
        <f t="shared" si="28"/>
        <v>[Secondary Station Access Charges QX - Line 98]</v>
      </c>
      <c r="E1375" s="192"/>
    </row>
    <row r="1376" spans="4:5" outlineLevel="2" x14ac:dyDescent="0.25">
      <c r="D1376" s="191" t="str">
        <f t="shared" si="28"/>
        <v>[Secondary Station Access Charges QX - Line 99]</v>
      </c>
      <c r="E1376" s="192"/>
    </row>
    <row r="1377" spans="4:5" outlineLevel="2" x14ac:dyDescent="0.25">
      <c r="D1377" s="191" t="str">
        <f t="shared" si="28"/>
        <v>[Secondary Station Access Charges QX - Line 100]</v>
      </c>
      <c r="E1377" s="192"/>
    </row>
    <row r="1378" spans="4:5" outlineLevel="2" x14ac:dyDescent="0.25">
      <c r="D1378" s="191" t="str">
        <f t="shared" si="28"/>
        <v>[Secondary Station Access Charges QX - Line 101]</v>
      </c>
      <c r="E1378" s="192"/>
    </row>
    <row r="1379" spans="4:5" outlineLevel="2" x14ac:dyDescent="0.25">
      <c r="D1379" s="191" t="str">
        <f t="shared" si="28"/>
        <v>[Secondary Station Access Charges QX - Line 102]</v>
      </c>
      <c r="E1379" s="192"/>
    </row>
    <row r="1380" spans="4:5" outlineLevel="2" x14ac:dyDescent="0.25">
      <c r="D1380" s="191" t="str">
        <f t="shared" si="28"/>
        <v>[Secondary Station Access Charges QX - Line 103]</v>
      </c>
      <c r="E1380" s="192"/>
    </row>
    <row r="1381" spans="4:5" outlineLevel="2" x14ac:dyDescent="0.25">
      <c r="D1381" s="191" t="str">
        <f t="shared" si="28"/>
        <v>[Secondary Station Access Charges QX - Line 104]</v>
      </c>
      <c r="E1381" s="192"/>
    </row>
    <row r="1382" spans="4:5" outlineLevel="2" x14ac:dyDescent="0.25">
      <c r="D1382" s="191" t="str">
        <f t="shared" si="28"/>
        <v>[Secondary Station Access Charges QX - Line 105]</v>
      </c>
      <c r="E1382" s="192"/>
    </row>
    <row r="1383" spans="4:5" outlineLevel="2" x14ac:dyDescent="0.25">
      <c r="D1383" s="191" t="str">
        <f t="shared" si="28"/>
        <v>[Secondary Station Access Charges QX - Line 106]</v>
      </c>
      <c r="E1383" s="192"/>
    </row>
    <row r="1384" spans="4:5" outlineLevel="2" x14ac:dyDescent="0.25">
      <c r="D1384" s="191" t="str">
        <f t="shared" si="28"/>
        <v>[Secondary Station Access Charges QX - Line 107]</v>
      </c>
      <c r="E1384" s="192"/>
    </row>
    <row r="1385" spans="4:5" outlineLevel="2" x14ac:dyDescent="0.25">
      <c r="D1385" s="191" t="str">
        <f t="shared" si="28"/>
        <v>[Secondary Station Access Charges QX - Line 108]</v>
      </c>
      <c r="E1385" s="192"/>
    </row>
    <row r="1386" spans="4:5" outlineLevel="2" x14ac:dyDescent="0.25">
      <c r="D1386" s="191" t="str">
        <f t="shared" si="28"/>
        <v>[Secondary Station Access Charges QX - Line 109]</v>
      </c>
      <c r="E1386" s="192"/>
    </row>
    <row r="1387" spans="4:5" outlineLevel="2" x14ac:dyDescent="0.25">
      <c r="D1387" s="191" t="str">
        <f t="shared" si="28"/>
        <v>[Secondary Station Access Charges QX - Line 110]</v>
      </c>
      <c r="E1387" s="192"/>
    </row>
    <row r="1388" spans="4:5" outlineLevel="2" x14ac:dyDescent="0.25">
      <c r="D1388" s="191" t="str">
        <f t="shared" si="28"/>
        <v>[Secondary Station Access Charges QX - Line 111]</v>
      </c>
      <c r="E1388" s="192"/>
    </row>
    <row r="1389" spans="4:5" outlineLevel="2" x14ac:dyDescent="0.25">
      <c r="D1389" s="191" t="str">
        <f t="shared" si="28"/>
        <v>[Secondary Station Access Charges QX - Line 112]</v>
      </c>
      <c r="E1389" s="192"/>
    </row>
    <row r="1390" spans="4:5" outlineLevel="2" x14ac:dyDescent="0.25">
      <c r="D1390" s="191" t="str">
        <f t="shared" si="28"/>
        <v>[Secondary Station Access Charges QX - Line 113]</v>
      </c>
      <c r="E1390" s="192"/>
    </row>
    <row r="1391" spans="4:5" outlineLevel="2" x14ac:dyDescent="0.25">
      <c r="D1391" s="191" t="str">
        <f t="shared" si="28"/>
        <v>[Secondary Station Access Charges QX - Line 114]</v>
      </c>
      <c r="E1391" s="192"/>
    </row>
    <row r="1392" spans="4:5" outlineLevel="2" x14ac:dyDescent="0.25">
      <c r="D1392" s="191" t="str">
        <f t="shared" si="28"/>
        <v>[Secondary Station Access Charges QX - Line 115]</v>
      </c>
      <c r="E1392" s="192"/>
    </row>
    <row r="1393" spans="4:5" outlineLevel="2" x14ac:dyDescent="0.25">
      <c r="D1393" s="191" t="str">
        <f t="shared" si="28"/>
        <v>[Secondary Station Access Charges QX - Line 116]</v>
      </c>
      <c r="E1393" s="192"/>
    </row>
    <row r="1394" spans="4:5" outlineLevel="2" x14ac:dyDescent="0.25">
      <c r="D1394" s="191" t="str">
        <f t="shared" si="28"/>
        <v>[Secondary Station Access Charges QX - Line 117]</v>
      </c>
      <c r="E1394" s="192"/>
    </row>
    <row r="1395" spans="4:5" outlineLevel="2" x14ac:dyDescent="0.25">
      <c r="D1395" s="191" t="str">
        <f t="shared" si="28"/>
        <v>[Secondary Station Access Charges QX - Line 118]</v>
      </c>
      <c r="E1395" s="192"/>
    </row>
    <row r="1396" spans="4:5" outlineLevel="2" x14ac:dyDescent="0.25">
      <c r="D1396" s="191" t="str">
        <f t="shared" si="28"/>
        <v>[Secondary Station Access Charges QX - Line 119]</v>
      </c>
      <c r="E1396" s="192"/>
    </row>
    <row r="1397" spans="4:5" outlineLevel="2" x14ac:dyDescent="0.25">
      <c r="D1397" s="191" t="str">
        <f t="shared" si="28"/>
        <v>[Secondary Station Access Charges QX - Line 120]</v>
      </c>
      <c r="E1397" s="192"/>
    </row>
    <row r="1398" spans="4:5" outlineLevel="2" x14ac:dyDescent="0.25">
      <c r="D1398" s="191" t="str">
        <f t="shared" si="28"/>
        <v>[Secondary Station Access Charges QX - Line 121]</v>
      </c>
      <c r="E1398" s="192"/>
    </row>
    <row r="1399" spans="4:5" outlineLevel="2" x14ac:dyDescent="0.25">
      <c r="D1399" s="191" t="str">
        <f t="shared" si="28"/>
        <v>[Secondary Station Access Charges QX - Line 122]</v>
      </c>
      <c r="E1399" s="192"/>
    </row>
    <row r="1400" spans="4:5" outlineLevel="2" x14ac:dyDescent="0.25">
      <c r="D1400" s="191" t="str">
        <f t="shared" si="28"/>
        <v>[Secondary Station Access Charges QX - Line 123]</v>
      </c>
      <c r="E1400" s="192"/>
    </row>
    <row r="1401" spans="4:5" outlineLevel="2" x14ac:dyDescent="0.25">
      <c r="D1401" s="191" t="str">
        <f t="shared" si="28"/>
        <v>[Secondary Station Access Charges QX - Line 124]</v>
      </c>
      <c r="E1401" s="192"/>
    </row>
    <row r="1402" spans="4:5" outlineLevel="2" x14ac:dyDescent="0.25">
      <c r="D1402" s="191" t="str">
        <f t="shared" si="28"/>
        <v>[Secondary Station Access Charges QX - Line 125]</v>
      </c>
      <c r="E1402" s="192"/>
    </row>
    <row r="1403" spans="4:5" outlineLevel="2" x14ac:dyDescent="0.25">
      <c r="D1403" s="191" t="str">
        <f t="shared" si="28"/>
        <v>[Secondary Station Access Charges QX - Line 126]</v>
      </c>
      <c r="E1403" s="192"/>
    </row>
    <row r="1404" spans="4:5" outlineLevel="2" x14ac:dyDescent="0.25">
      <c r="D1404" s="191" t="str">
        <f t="shared" si="28"/>
        <v>[Secondary Station Access Charges QX - Line 127]</v>
      </c>
      <c r="E1404" s="192"/>
    </row>
    <row r="1405" spans="4:5" outlineLevel="2" x14ac:dyDescent="0.25">
      <c r="D1405" s="191" t="str">
        <f t="shared" si="28"/>
        <v>[Secondary Station Access Charges QX - Line 128]</v>
      </c>
      <c r="E1405" s="192"/>
    </row>
    <row r="1406" spans="4:5" outlineLevel="2" x14ac:dyDescent="0.25">
      <c r="D1406" s="191" t="str">
        <f t="shared" si="28"/>
        <v>[Secondary Station Access Charges QX - Line 129]</v>
      </c>
      <c r="E1406" s="192"/>
    </row>
    <row r="1407" spans="4:5" outlineLevel="2" x14ac:dyDescent="0.25">
      <c r="D1407" s="191" t="str">
        <f t="shared" ref="D1407:D1427" si="29">"["&amp;B$1123&amp;" QX - Line "&amp;ROW()-ROW(D$1277)&amp;"]"</f>
        <v>[Secondary Station Access Charges QX - Line 130]</v>
      </c>
      <c r="E1407" s="192"/>
    </row>
    <row r="1408" spans="4:5" outlineLevel="2" x14ac:dyDescent="0.25">
      <c r="D1408" s="191" t="str">
        <f t="shared" si="29"/>
        <v>[Secondary Station Access Charges QX - Line 131]</v>
      </c>
      <c r="E1408" s="192"/>
    </row>
    <row r="1409" spans="4:5" outlineLevel="2" x14ac:dyDescent="0.25">
      <c r="D1409" s="191" t="str">
        <f t="shared" si="29"/>
        <v>[Secondary Station Access Charges QX - Line 132]</v>
      </c>
      <c r="E1409" s="192"/>
    </row>
    <row r="1410" spans="4:5" outlineLevel="2" x14ac:dyDescent="0.25">
      <c r="D1410" s="191" t="str">
        <f t="shared" si="29"/>
        <v>[Secondary Station Access Charges QX - Line 133]</v>
      </c>
      <c r="E1410" s="192"/>
    </row>
    <row r="1411" spans="4:5" outlineLevel="2" x14ac:dyDescent="0.25">
      <c r="D1411" s="191" t="str">
        <f t="shared" si="29"/>
        <v>[Secondary Station Access Charges QX - Line 134]</v>
      </c>
      <c r="E1411" s="192"/>
    </row>
    <row r="1412" spans="4:5" outlineLevel="2" x14ac:dyDescent="0.25">
      <c r="D1412" s="191" t="str">
        <f t="shared" si="29"/>
        <v>[Secondary Station Access Charges QX - Line 135]</v>
      </c>
      <c r="E1412" s="192"/>
    </row>
    <row r="1413" spans="4:5" outlineLevel="2" x14ac:dyDescent="0.25">
      <c r="D1413" s="191" t="str">
        <f t="shared" si="29"/>
        <v>[Secondary Station Access Charges QX - Line 136]</v>
      </c>
      <c r="E1413" s="192"/>
    </row>
    <row r="1414" spans="4:5" outlineLevel="2" x14ac:dyDescent="0.25">
      <c r="D1414" s="191" t="str">
        <f t="shared" si="29"/>
        <v>[Secondary Station Access Charges QX - Line 137]</v>
      </c>
      <c r="E1414" s="192"/>
    </row>
    <row r="1415" spans="4:5" outlineLevel="2" x14ac:dyDescent="0.25">
      <c r="D1415" s="191" t="str">
        <f t="shared" si="29"/>
        <v>[Secondary Station Access Charges QX - Line 138]</v>
      </c>
      <c r="E1415" s="192"/>
    </row>
    <row r="1416" spans="4:5" outlineLevel="2" x14ac:dyDescent="0.25">
      <c r="D1416" s="191" t="str">
        <f t="shared" si="29"/>
        <v>[Secondary Station Access Charges QX - Line 139]</v>
      </c>
      <c r="E1416" s="192"/>
    </row>
    <row r="1417" spans="4:5" outlineLevel="2" x14ac:dyDescent="0.25">
      <c r="D1417" s="191" t="str">
        <f t="shared" si="29"/>
        <v>[Secondary Station Access Charges QX - Line 140]</v>
      </c>
      <c r="E1417" s="192"/>
    </row>
    <row r="1418" spans="4:5" outlineLevel="2" x14ac:dyDescent="0.25">
      <c r="D1418" s="191" t="str">
        <f t="shared" si="29"/>
        <v>[Secondary Station Access Charges QX - Line 141]</v>
      </c>
      <c r="E1418" s="192"/>
    </row>
    <row r="1419" spans="4:5" outlineLevel="2" x14ac:dyDescent="0.25">
      <c r="D1419" s="191" t="str">
        <f t="shared" si="29"/>
        <v>[Secondary Station Access Charges QX - Line 142]</v>
      </c>
      <c r="E1419" s="192"/>
    </row>
    <row r="1420" spans="4:5" outlineLevel="2" x14ac:dyDescent="0.25">
      <c r="D1420" s="191" t="str">
        <f t="shared" si="29"/>
        <v>[Secondary Station Access Charges QX - Line 143]</v>
      </c>
      <c r="E1420" s="192"/>
    </row>
    <row r="1421" spans="4:5" outlineLevel="2" x14ac:dyDescent="0.25">
      <c r="D1421" s="191" t="str">
        <f t="shared" si="29"/>
        <v>[Secondary Station Access Charges QX - Line 144]</v>
      </c>
      <c r="E1421" s="192"/>
    </row>
    <row r="1422" spans="4:5" outlineLevel="2" x14ac:dyDescent="0.25">
      <c r="D1422" s="191" t="str">
        <f t="shared" si="29"/>
        <v>[Secondary Station Access Charges QX - Line 145]</v>
      </c>
      <c r="E1422" s="192"/>
    </row>
    <row r="1423" spans="4:5" outlineLevel="2" x14ac:dyDescent="0.25">
      <c r="D1423" s="191" t="str">
        <f t="shared" si="29"/>
        <v>[Secondary Station Access Charges QX - Line 146]</v>
      </c>
      <c r="E1423" s="192"/>
    </row>
    <row r="1424" spans="4:5" outlineLevel="2" x14ac:dyDescent="0.25">
      <c r="D1424" s="191" t="str">
        <f t="shared" si="29"/>
        <v>[Secondary Station Access Charges QX - Line 147]</v>
      </c>
      <c r="E1424" s="192"/>
    </row>
    <row r="1425" spans="2:8" outlineLevel="2" x14ac:dyDescent="0.25">
      <c r="D1425" s="191" t="str">
        <f t="shared" si="29"/>
        <v>[Secondary Station Access Charges QX - Line 148]</v>
      </c>
      <c r="E1425" s="192"/>
    </row>
    <row r="1426" spans="2:8" outlineLevel="2" x14ac:dyDescent="0.25">
      <c r="D1426" s="191" t="str">
        <f t="shared" si="29"/>
        <v>[Secondary Station Access Charges QX - Line 149]</v>
      </c>
      <c r="E1426" s="192"/>
    </row>
    <row r="1427" spans="2:8" outlineLevel="2" x14ac:dyDescent="0.25">
      <c r="D1427" s="202" t="str">
        <f t="shared" si="29"/>
        <v>[Secondary Station Access Charges QX - Line 150]</v>
      </c>
      <c r="E1427" s="194"/>
    </row>
    <row r="1428" spans="2:8" outlineLevel="1" x14ac:dyDescent="0.25"/>
    <row r="1429" spans="2:8" customFormat="1" ht="11.4" x14ac:dyDescent="0.2"/>
    <row r="1430" spans="2:8" ht="14.4" x14ac:dyDescent="0.25">
      <c r="B1430" s="164" t="s">
        <v>209</v>
      </c>
      <c r="C1430" s="164"/>
      <c r="D1430" s="164"/>
      <c r="E1430" s="164"/>
      <c r="F1430" s="164"/>
      <c r="G1430" s="164"/>
      <c r="H1430" s="164"/>
    </row>
    <row r="1431" spans="2:8" outlineLevel="1" x14ac:dyDescent="0.25"/>
    <row r="1432" spans="2:8" outlineLevel="1" x14ac:dyDescent="0.25">
      <c r="D1432" s="217" t="s">
        <v>209</v>
      </c>
      <c r="E1432" s="218"/>
    </row>
    <row r="1433" spans="2:8" outlineLevel="1" x14ac:dyDescent="0.25">
      <c r="D1433" s="195" t="str">
        <f>"["&amp;B$1430&amp;" Line "&amp;ROW()-ROW(D$1431)&amp;"]"</f>
        <v>[Fixed Track Access Charge Line 2]</v>
      </c>
      <c r="E1433" s="196"/>
    </row>
    <row r="1434" spans="2:8" outlineLevel="1" x14ac:dyDescent="0.25">
      <c r="D1434" s="202" t="str">
        <f>"["&amp;B$1430&amp;" Line "&amp;ROW()-ROW(D$1431)&amp;"]"</f>
        <v>[Fixed Track Access Charge Line 3]</v>
      </c>
      <c r="E1434" s="194"/>
    </row>
    <row r="1436" spans="2:8" ht="14.4" x14ac:dyDescent="0.25">
      <c r="B1436" s="164" t="s">
        <v>210</v>
      </c>
      <c r="C1436" s="164"/>
      <c r="D1436" s="164"/>
      <c r="E1436" s="164"/>
      <c r="F1436" s="164"/>
      <c r="G1436" s="164"/>
      <c r="H1436" s="164"/>
    </row>
    <row r="1437" spans="2:8" outlineLevel="1" x14ac:dyDescent="0.25"/>
    <row r="1438" spans="2:8" outlineLevel="1" x14ac:dyDescent="0.25">
      <c r="C1438" s="72" t="s">
        <v>211</v>
      </c>
    </row>
    <row r="1439" spans="2:8" outlineLevel="1" x14ac:dyDescent="0.25">
      <c r="D1439" s="225" t="str">
        <f>D1060&amp;" "&amp;$C$1438</f>
        <v>DMU - Class 153 VUC</v>
      </c>
      <c r="E1439" s="226"/>
    </row>
    <row r="1440" spans="2:8" outlineLevel="1" x14ac:dyDescent="0.25">
      <c r="D1440" s="191" t="str">
        <f>D1061&amp;" "&amp;$C$1438</f>
        <v>DMU - Class 156 VUC</v>
      </c>
      <c r="E1440" s="192"/>
    </row>
    <row r="1441" spans="4:5" outlineLevel="1" x14ac:dyDescent="0.25">
      <c r="D1441" s="191" t="str">
        <f t="shared" ref="D1441:D1498" si="30">D1062&amp;" "&amp;$C$1438</f>
        <v>DMU - Class 158 VUC</v>
      </c>
      <c r="E1441" s="192"/>
    </row>
    <row r="1442" spans="4:5" outlineLevel="1" x14ac:dyDescent="0.25">
      <c r="D1442" s="191" t="str">
        <f t="shared" si="30"/>
        <v>DMU - Class 222 4-car VUC</v>
      </c>
      <c r="E1442" s="192"/>
    </row>
    <row r="1443" spans="4:5" outlineLevel="1" x14ac:dyDescent="0.25">
      <c r="D1443" s="191" t="str">
        <f t="shared" si="30"/>
        <v>DMU - Class 222 5-car VUC</v>
      </c>
      <c r="E1443" s="192"/>
    </row>
    <row r="1444" spans="4:5" outlineLevel="1" x14ac:dyDescent="0.25">
      <c r="D1444" s="191" t="str">
        <f t="shared" si="30"/>
        <v>DMU - Class 222 7-car VUC</v>
      </c>
      <c r="E1444" s="192"/>
    </row>
    <row r="1445" spans="4:5" outlineLevel="1" x14ac:dyDescent="0.25">
      <c r="D1445" s="191" t="str">
        <f t="shared" si="30"/>
        <v>HST (2+8) VUC</v>
      </c>
      <c r="E1445" s="192"/>
    </row>
    <row r="1446" spans="4:5" outlineLevel="1" x14ac:dyDescent="0.25">
      <c r="D1446" s="191" t="str">
        <f t="shared" si="30"/>
        <v>HST (2+6) VUC</v>
      </c>
      <c r="E1446" s="192"/>
    </row>
    <row r="1447" spans="4:5" outlineLevel="1" x14ac:dyDescent="0.25">
      <c r="D1447" s="191" t="str">
        <f t="shared" si="30"/>
        <v>[Rolling Stock - Units/Trains Line 9] VUC</v>
      </c>
      <c r="E1447" s="192"/>
    </row>
    <row r="1448" spans="4:5" outlineLevel="1" x14ac:dyDescent="0.25">
      <c r="D1448" s="191" t="str">
        <f t="shared" si="30"/>
        <v>[Rolling Stock - Units/Trains Line 10] VUC</v>
      </c>
      <c r="E1448" s="192"/>
    </row>
    <row r="1449" spans="4:5" outlineLevel="1" x14ac:dyDescent="0.25">
      <c r="D1449" s="191" t="str">
        <f t="shared" si="30"/>
        <v>[Rolling Stock - Units/Trains Line 11] VUC</v>
      </c>
      <c r="E1449" s="192"/>
    </row>
    <row r="1450" spans="4:5" outlineLevel="1" x14ac:dyDescent="0.25">
      <c r="D1450" s="191" t="str">
        <f t="shared" si="30"/>
        <v>[Rolling Stock - Units/Trains Line 12] VUC</v>
      </c>
      <c r="E1450" s="192"/>
    </row>
    <row r="1451" spans="4:5" outlineLevel="1" x14ac:dyDescent="0.25">
      <c r="D1451" s="191" t="str">
        <f t="shared" si="30"/>
        <v>[Rolling Stock - Units/Trains Line 13] VUC</v>
      </c>
      <c r="E1451" s="192"/>
    </row>
    <row r="1452" spans="4:5" outlineLevel="1" x14ac:dyDescent="0.25">
      <c r="D1452" s="191" t="str">
        <f t="shared" si="30"/>
        <v>[Rolling Stock - Units/Trains Line 14] VUC</v>
      </c>
      <c r="E1452" s="192"/>
    </row>
    <row r="1453" spans="4:5" outlineLevel="1" x14ac:dyDescent="0.25">
      <c r="D1453" s="191" t="str">
        <f t="shared" si="30"/>
        <v>[Rolling Stock - Units/Trains Line 15] VUC</v>
      </c>
      <c r="E1453" s="192"/>
    </row>
    <row r="1454" spans="4:5" outlineLevel="1" x14ac:dyDescent="0.25">
      <c r="D1454" s="191" t="str">
        <f t="shared" si="30"/>
        <v>[Rolling Stock - Units/Trains Line 16] VUC</v>
      </c>
      <c r="E1454" s="192"/>
    </row>
    <row r="1455" spans="4:5" outlineLevel="1" x14ac:dyDescent="0.25">
      <c r="D1455" s="191" t="str">
        <f t="shared" si="30"/>
        <v>[Rolling Stock - Units/Trains Line 17] VUC</v>
      </c>
      <c r="E1455" s="192"/>
    </row>
    <row r="1456" spans="4:5" outlineLevel="1" x14ac:dyDescent="0.25">
      <c r="D1456" s="191" t="str">
        <f t="shared" si="30"/>
        <v>[Rolling Stock - Units/Trains Line 18] VUC</v>
      </c>
      <c r="E1456" s="192"/>
    </row>
    <row r="1457" spans="4:5" outlineLevel="1" x14ac:dyDescent="0.25">
      <c r="D1457" s="191" t="str">
        <f t="shared" si="30"/>
        <v>[Rolling Stock - Units/Trains Line 19] VUC</v>
      </c>
      <c r="E1457" s="192"/>
    </row>
    <row r="1458" spans="4:5" outlineLevel="1" x14ac:dyDescent="0.25">
      <c r="D1458" s="191" t="str">
        <f t="shared" si="30"/>
        <v>[Rolling Stock - Units/Trains Line 20] VUC</v>
      </c>
      <c r="E1458" s="192"/>
    </row>
    <row r="1459" spans="4:5" outlineLevel="1" x14ac:dyDescent="0.25">
      <c r="D1459" s="191" t="str">
        <f t="shared" si="30"/>
        <v>[Rolling Stock - Units/Trains Line 21] VUC</v>
      </c>
      <c r="E1459" s="192"/>
    </row>
    <row r="1460" spans="4:5" outlineLevel="1" x14ac:dyDescent="0.25">
      <c r="D1460" s="191" t="str">
        <f t="shared" si="30"/>
        <v>[Rolling Stock - Units/Trains Line 22] VUC</v>
      </c>
      <c r="E1460" s="192"/>
    </row>
    <row r="1461" spans="4:5" outlineLevel="1" x14ac:dyDescent="0.25">
      <c r="D1461" s="191" t="str">
        <f t="shared" si="30"/>
        <v>[Rolling Stock - Units/Trains Line 23] VUC</v>
      </c>
      <c r="E1461" s="192"/>
    </row>
    <row r="1462" spans="4:5" outlineLevel="1" x14ac:dyDescent="0.25">
      <c r="D1462" s="191" t="str">
        <f t="shared" si="30"/>
        <v>[Rolling Stock - Units/Trains Line 24] VUC</v>
      </c>
      <c r="E1462" s="192"/>
    </row>
    <row r="1463" spans="4:5" outlineLevel="1" x14ac:dyDescent="0.25">
      <c r="D1463" s="191" t="str">
        <f t="shared" si="30"/>
        <v>[Rolling Stock - Units/Trains Line 25] VUC</v>
      </c>
      <c r="E1463" s="192"/>
    </row>
    <row r="1464" spans="4:5" outlineLevel="1" x14ac:dyDescent="0.25">
      <c r="D1464" s="191" t="str">
        <f t="shared" si="30"/>
        <v>[Rolling Stock - Units/Trains Line 26] VUC</v>
      </c>
      <c r="E1464" s="192"/>
    </row>
    <row r="1465" spans="4:5" outlineLevel="1" x14ac:dyDescent="0.25">
      <c r="D1465" s="191" t="str">
        <f t="shared" si="30"/>
        <v>[Rolling Stock - Units/Trains Line 27] VUC</v>
      </c>
      <c r="E1465" s="192"/>
    </row>
    <row r="1466" spans="4:5" outlineLevel="1" x14ac:dyDescent="0.25">
      <c r="D1466" s="191" t="str">
        <f t="shared" si="30"/>
        <v>[Rolling Stock - Units/Trains Line 28] VUC</v>
      </c>
      <c r="E1466" s="192"/>
    </row>
    <row r="1467" spans="4:5" outlineLevel="1" x14ac:dyDescent="0.25">
      <c r="D1467" s="191" t="str">
        <f t="shared" si="30"/>
        <v>[Rolling Stock - Units/Trains Line 29] VUC</v>
      </c>
      <c r="E1467" s="192"/>
    </row>
    <row r="1468" spans="4:5" outlineLevel="1" x14ac:dyDescent="0.25">
      <c r="D1468" s="191" t="str">
        <f t="shared" si="30"/>
        <v>[Rolling Stock - Units/Trains Line 30] VUC</v>
      </c>
      <c r="E1468" s="192"/>
    </row>
    <row r="1469" spans="4:5" outlineLevel="1" x14ac:dyDescent="0.25">
      <c r="D1469" s="191" t="str">
        <f t="shared" si="30"/>
        <v>[Rolling Stock - Units/Trains Line 31] VUC</v>
      </c>
      <c r="E1469" s="192"/>
    </row>
    <row r="1470" spans="4:5" outlineLevel="1" x14ac:dyDescent="0.25">
      <c r="D1470" s="191" t="str">
        <f t="shared" si="30"/>
        <v>[Rolling Stock - Units/Trains Line 32] VUC</v>
      </c>
      <c r="E1470" s="192"/>
    </row>
    <row r="1471" spans="4:5" outlineLevel="1" x14ac:dyDescent="0.25">
      <c r="D1471" s="191" t="str">
        <f t="shared" si="30"/>
        <v>[Rolling Stock - Units/Trains Line 33] VUC</v>
      </c>
      <c r="E1471" s="192"/>
    </row>
    <row r="1472" spans="4:5" outlineLevel="1" x14ac:dyDescent="0.25">
      <c r="D1472" s="191" t="str">
        <f t="shared" si="30"/>
        <v>[Rolling Stock - Units/Trains Line 34] VUC</v>
      </c>
      <c r="E1472" s="192"/>
    </row>
    <row r="1473" spans="4:5" outlineLevel="1" x14ac:dyDescent="0.25">
      <c r="D1473" s="191" t="str">
        <f t="shared" si="30"/>
        <v>[Rolling Stock - Units/Trains Line 35] VUC</v>
      </c>
      <c r="E1473" s="192"/>
    </row>
    <row r="1474" spans="4:5" outlineLevel="1" x14ac:dyDescent="0.25">
      <c r="D1474" s="191" t="str">
        <f t="shared" si="30"/>
        <v>[Rolling Stock - Units/Trains Line 36] VUC</v>
      </c>
      <c r="E1474" s="192"/>
    </row>
    <row r="1475" spans="4:5" outlineLevel="1" x14ac:dyDescent="0.25">
      <c r="D1475" s="191" t="str">
        <f t="shared" si="30"/>
        <v>[Rolling Stock - Units/Trains Line 37] VUC</v>
      </c>
      <c r="E1475" s="192"/>
    </row>
    <row r="1476" spans="4:5" outlineLevel="1" x14ac:dyDescent="0.25">
      <c r="D1476" s="191" t="str">
        <f t="shared" si="30"/>
        <v>[Rolling Stock - Units/Trains Line 38] VUC</v>
      </c>
      <c r="E1476" s="192"/>
    </row>
    <row r="1477" spans="4:5" outlineLevel="1" x14ac:dyDescent="0.25">
      <c r="D1477" s="191" t="str">
        <f t="shared" si="30"/>
        <v>[Rolling Stock - Units/Trains Line 39] VUC</v>
      </c>
      <c r="E1477" s="192"/>
    </row>
    <row r="1478" spans="4:5" outlineLevel="1" x14ac:dyDescent="0.25">
      <c r="D1478" s="191" t="str">
        <f t="shared" si="30"/>
        <v>[Rolling Stock - Units/Trains Line 40] VUC</v>
      </c>
      <c r="E1478" s="192"/>
    </row>
    <row r="1479" spans="4:5" outlineLevel="1" x14ac:dyDescent="0.25">
      <c r="D1479" s="191" t="str">
        <f t="shared" si="30"/>
        <v>[Rolling Stock - Units/Trains Line 41] VUC</v>
      </c>
      <c r="E1479" s="192"/>
    </row>
    <row r="1480" spans="4:5" outlineLevel="1" x14ac:dyDescent="0.25">
      <c r="D1480" s="191" t="str">
        <f t="shared" si="30"/>
        <v>[Rolling Stock - Units/Trains Line 42] VUC</v>
      </c>
      <c r="E1480" s="192"/>
    </row>
    <row r="1481" spans="4:5" outlineLevel="1" x14ac:dyDescent="0.25">
      <c r="D1481" s="191" t="str">
        <f t="shared" si="30"/>
        <v>[Rolling Stock - Units/Trains Line 43] VUC</v>
      </c>
      <c r="E1481" s="192"/>
    </row>
    <row r="1482" spans="4:5" outlineLevel="1" x14ac:dyDescent="0.25">
      <c r="D1482" s="191" t="str">
        <f t="shared" si="30"/>
        <v>[Rolling Stock - Units/Trains Line 44] VUC</v>
      </c>
      <c r="E1482" s="192"/>
    </row>
    <row r="1483" spans="4:5" outlineLevel="1" x14ac:dyDescent="0.25">
      <c r="D1483" s="191" t="str">
        <f t="shared" si="30"/>
        <v>[Rolling Stock - Units/Trains Line 45] VUC</v>
      </c>
      <c r="E1483" s="192"/>
    </row>
    <row r="1484" spans="4:5" outlineLevel="1" x14ac:dyDescent="0.25">
      <c r="D1484" s="191" t="str">
        <f t="shared" si="30"/>
        <v>[Rolling Stock - Units/Trains Line 46] VUC</v>
      </c>
      <c r="E1484" s="192"/>
    </row>
    <row r="1485" spans="4:5" outlineLevel="1" x14ac:dyDescent="0.25">
      <c r="D1485" s="191" t="str">
        <f t="shared" si="30"/>
        <v>[Rolling Stock - Units/Trains Line 47] VUC</v>
      </c>
      <c r="E1485" s="192"/>
    </row>
    <row r="1486" spans="4:5" outlineLevel="1" x14ac:dyDescent="0.25">
      <c r="D1486" s="191" t="str">
        <f t="shared" si="30"/>
        <v>[Rolling Stock - Units/Trains Line 48] VUC</v>
      </c>
      <c r="E1486" s="192"/>
    </row>
    <row r="1487" spans="4:5" outlineLevel="1" x14ac:dyDescent="0.25">
      <c r="D1487" s="191" t="str">
        <f t="shared" si="30"/>
        <v>[Rolling Stock - Units/Trains Line 49] VUC</v>
      </c>
      <c r="E1487" s="192"/>
    </row>
    <row r="1488" spans="4:5" outlineLevel="1" x14ac:dyDescent="0.25">
      <c r="D1488" s="191" t="str">
        <f t="shared" si="30"/>
        <v>[Rolling Stock - Units/Trains Line 50] VUC</v>
      </c>
      <c r="E1488" s="192"/>
    </row>
    <row r="1489" spans="2:8" outlineLevel="1" x14ac:dyDescent="0.25">
      <c r="D1489" s="191" t="str">
        <f t="shared" si="30"/>
        <v>[Rolling Stock - Units/Trains Line 51] VUC</v>
      </c>
      <c r="E1489" s="192"/>
    </row>
    <row r="1490" spans="2:8" outlineLevel="1" x14ac:dyDescent="0.25">
      <c r="D1490" s="191" t="str">
        <f t="shared" si="30"/>
        <v>[Rolling Stock - Units/Trains Line 52] VUC</v>
      </c>
      <c r="E1490" s="192"/>
    </row>
    <row r="1491" spans="2:8" outlineLevel="1" x14ac:dyDescent="0.25">
      <c r="D1491" s="191" t="str">
        <f t="shared" si="30"/>
        <v>[Rolling Stock - Units/Trains Line 53] VUC</v>
      </c>
      <c r="E1491" s="192"/>
    </row>
    <row r="1492" spans="2:8" outlineLevel="1" x14ac:dyDescent="0.25">
      <c r="D1492" s="191" t="str">
        <f t="shared" si="30"/>
        <v>[Rolling Stock - Units/Trains Line 54] VUC</v>
      </c>
      <c r="E1492" s="192"/>
    </row>
    <row r="1493" spans="2:8" outlineLevel="1" x14ac:dyDescent="0.25">
      <c r="D1493" s="191" t="str">
        <f t="shared" si="30"/>
        <v>[Rolling Stock - Units/Trains Line 55] VUC</v>
      </c>
      <c r="E1493" s="192"/>
    </row>
    <row r="1494" spans="2:8" outlineLevel="1" x14ac:dyDescent="0.25">
      <c r="D1494" s="191" t="str">
        <f t="shared" si="30"/>
        <v>[Rolling Stock - Units/Trains Line 56] VUC</v>
      </c>
      <c r="E1494" s="192"/>
    </row>
    <row r="1495" spans="2:8" outlineLevel="1" x14ac:dyDescent="0.25">
      <c r="D1495" s="191" t="str">
        <f t="shared" si="30"/>
        <v>[Rolling Stock - Units/Trains Line 57] VUC</v>
      </c>
      <c r="E1495" s="192"/>
    </row>
    <row r="1496" spans="2:8" outlineLevel="1" x14ac:dyDescent="0.25">
      <c r="D1496" s="191" t="str">
        <f t="shared" si="30"/>
        <v>[Rolling Stock - Units/Trains Line 58] VUC</v>
      </c>
      <c r="E1496" s="192"/>
    </row>
    <row r="1497" spans="2:8" outlineLevel="1" x14ac:dyDescent="0.25">
      <c r="D1497" s="191" t="str">
        <f t="shared" si="30"/>
        <v>[Rolling Stock - Units/Trains Line 59] VUC</v>
      </c>
      <c r="E1497" s="192"/>
    </row>
    <row r="1498" spans="2:8" outlineLevel="1" x14ac:dyDescent="0.25">
      <c r="D1498" s="193" t="str">
        <f t="shared" si="30"/>
        <v>[Rolling Stock - Units/Trains Line 60] VUC</v>
      </c>
      <c r="E1498" s="197"/>
    </row>
    <row r="1500" spans="2:8" ht="14.4" x14ac:dyDescent="0.25">
      <c r="B1500" s="164" t="s">
        <v>212</v>
      </c>
      <c r="C1500" s="164"/>
      <c r="D1500" s="164"/>
      <c r="E1500" s="164"/>
      <c r="F1500" s="164"/>
      <c r="G1500" s="164"/>
      <c r="H1500" s="164"/>
    </row>
    <row r="1501" spans="2:8" outlineLevel="1" x14ac:dyDescent="0.25"/>
    <row r="1502" spans="2:8" outlineLevel="1" x14ac:dyDescent="0.25">
      <c r="D1502" s="227" t="s">
        <v>213</v>
      </c>
      <c r="E1502" s="228"/>
    </row>
    <row r="1504" spans="2:8" ht="14.4" x14ac:dyDescent="0.25">
      <c r="B1504" s="164" t="s">
        <v>214</v>
      </c>
      <c r="C1504" s="164"/>
      <c r="D1504" s="164"/>
      <c r="E1504" s="164"/>
      <c r="F1504" s="164"/>
      <c r="G1504" s="164"/>
      <c r="H1504" s="164"/>
    </row>
    <row r="1505" spans="2:8" outlineLevel="1" x14ac:dyDescent="0.25"/>
    <row r="1506" spans="2:8" outlineLevel="1" x14ac:dyDescent="0.25">
      <c r="D1506" s="229" t="s">
        <v>215</v>
      </c>
      <c r="E1506" s="218"/>
    </row>
    <row r="1507" spans="2:8" outlineLevel="1" x14ac:dyDescent="0.25">
      <c r="D1507" s="230" t="s">
        <v>216</v>
      </c>
      <c r="E1507" s="231"/>
    </row>
    <row r="1509" spans="2:8" ht="14.4" x14ac:dyDescent="0.25">
      <c r="B1509" s="164" t="s">
        <v>217</v>
      </c>
      <c r="C1509" s="164"/>
      <c r="D1509" s="164"/>
      <c r="E1509" s="164"/>
      <c r="F1509" s="164"/>
      <c r="G1509" s="164"/>
      <c r="H1509" s="164"/>
    </row>
    <row r="1510" spans="2:8" outlineLevel="1" x14ac:dyDescent="0.25"/>
    <row r="1511" spans="2:8" outlineLevel="1" x14ac:dyDescent="0.25">
      <c r="C1511" s="72" t="s">
        <v>218</v>
      </c>
    </row>
    <row r="1512" spans="2:8" outlineLevel="1" x14ac:dyDescent="0.25">
      <c r="D1512" s="217" t="s">
        <v>130</v>
      </c>
      <c r="E1512" s="218"/>
    </row>
    <row r="1513" spans="2:8" outlineLevel="1" x14ac:dyDescent="0.25">
      <c r="D1513" s="177" t="s">
        <v>125</v>
      </c>
      <c r="E1513" s="85"/>
    </row>
    <row r="1514" spans="2:8" outlineLevel="1" x14ac:dyDescent="0.25">
      <c r="D1514" s="177" t="s">
        <v>126</v>
      </c>
      <c r="E1514" s="85"/>
    </row>
    <row r="1515" spans="2:8" outlineLevel="1" x14ac:dyDescent="0.25">
      <c r="D1515" s="177" t="s">
        <v>128</v>
      </c>
      <c r="E1515" s="85"/>
    </row>
    <row r="1516" spans="2:8" outlineLevel="1" x14ac:dyDescent="0.25">
      <c r="D1516" s="177" t="s">
        <v>129</v>
      </c>
      <c r="E1516" s="85"/>
    </row>
    <row r="1517" spans="2:8" outlineLevel="1" x14ac:dyDescent="0.25">
      <c r="D1517" s="177" t="s">
        <v>131</v>
      </c>
      <c r="E1517" s="85"/>
    </row>
    <row r="1518" spans="2:8" outlineLevel="1" x14ac:dyDescent="0.25">
      <c r="D1518" s="177" t="s">
        <v>127</v>
      </c>
      <c r="E1518" s="85"/>
    </row>
    <row r="1519" spans="2:8" outlineLevel="1" x14ac:dyDescent="0.25">
      <c r="D1519" s="177" t="s">
        <v>132</v>
      </c>
      <c r="E1519" s="85"/>
    </row>
    <row r="1520" spans="2:8" outlineLevel="1" x14ac:dyDescent="0.25">
      <c r="D1520" s="177" t="s">
        <v>1272</v>
      </c>
      <c r="E1520" s="85"/>
    </row>
    <row r="1521" spans="4:5" outlineLevel="1" x14ac:dyDescent="0.25">
      <c r="D1521" s="177" t="s">
        <v>124</v>
      </c>
      <c r="E1521" s="85"/>
    </row>
    <row r="1522" spans="4:5" outlineLevel="1" x14ac:dyDescent="0.25">
      <c r="D1522" s="177" t="s">
        <v>1273</v>
      </c>
      <c r="E1522" s="85"/>
    </row>
    <row r="1523" spans="4:5" outlineLevel="1" x14ac:dyDescent="0.25">
      <c r="D1523" s="177" t="s">
        <v>1274</v>
      </c>
      <c r="E1523" s="85"/>
    </row>
    <row r="1524" spans="4:5" outlineLevel="1" x14ac:dyDescent="0.25">
      <c r="D1524" s="177" t="s">
        <v>1275</v>
      </c>
      <c r="E1524" s="85"/>
    </row>
    <row r="1525" spans="4:5" outlineLevel="1" x14ac:dyDescent="0.25">
      <c r="D1525" s="177" t="s">
        <v>1276</v>
      </c>
      <c r="E1525" s="85"/>
    </row>
    <row r="1526" spans="4:5" outlineLevel="1" x14ac:dyDescent="0.25">
      <c r="D1526" s="177" t="s">
        <v>1277</v>
      </c>
      <c r="E1526" s="85"/>
    </row>
    <row r="1527" spans="4:5" outlineLevel="1" x14ac:dyDescent="0.25">
      <c r="D1527" s="177" t="s">
        <v>1278</v>
      </c>
      <c r="E1527" s="85"/>
    </row>
    <row r="1528" spans="4:5" outlineLevel="1" x14ac:dyDescent="0.25">
      <c r="D1528" s="177" t="s">
        <v>1279</v>
      </c>
      <c r="E1528" s="85"/>
    </row>
    <row r="1529" spans="4:5" outlineLevel="1" x14ac:dyDescent="0.25">
      <c r="D1529" s="177" t="s">
        <v>1280</v>
      </c>
      <c r="E1529" s="85"/>
    </row>
    <row r="1530" spans="4:5" outlineLevel="1" x14ac:dyDescent="0.25">
      <c r="D1530" s="191" t="str">
        <f t="shared" ref="D1530:D1539" si="31">"["&amp;B$1509&amp;" "&amp;C$1511&amp;" "&amp;"Line "&amp;ROW()-ROW(D$1511)&amp;"]"</f>
        <v>[Capacity Charges Service Code Line 19]</v>
      </c>
      <c r="E1530" s="192"/>
    </row>
    <row r="1531" spans="4:5" outlineLevel="1" x14ac:dyDescent="0.25">
      <c r="D1531" s="191" t="str">
        <f t="shared" si="31"/>
        <v>[Capacity Charges Service Code Line 20]</v>
      </c>
      <c r="E1531" s="192"/>
    </row>
    <row r="1532" spans="4:5" outlineLevel="1" x14ac:dyDescent="0.25">
      <c r="D1532" s="191" t="str">
        <f t="shared" si="31"/>
        <v>[Capacity Charges Service Code Line 21]</v>
      </c>
      <c r="E1532" s="192"/>
    </row>
    <row r="1533" spans="4:5" outlineLevel="1" x14ac:dyDescent="0.25">
      <c r="D1533" s="191" t="str">
        <f t="shared" si="31"/>
        <v>[Capacity Charges Service Code Line 22]</v>
      </c>
      <c r="E1533" s="192"/>
    </row>
    <row r="1534" spans="4:5" outlineLevel="1" x14ac:dyDescent="0.25">
      <c r="D1534" s="191" t="str">
        <f t="shared" si="31"/>
        <v>[Capacity Charges Service Code Line 23]</v>
      </c>
      <c r="E1534" s="192"/>
    </row>
    <row r="1535" spans="4:5" outlineLevel="1" x14ac:dyDescent="0.25">
      <c r="D1535" s="191" t="str">
        <f t="shared" si="31"/>
        <v>[Capacity Charges Service Code Line 24]</v>
      </c>
      <c r="E1535" s="192"/>
    </row>
    <row r="1536" spans="4:5" outlineLevel="1" x14ac:dyDescent="0.25">
      <c r="D1536" s="191" t="str">
        <f t="shared" si="31"/>
        <v>[Capacity Charges Service Code Line 25]</v>
      </c>
      <c r="E1536" s="192"/>
    </row>
    <row r="1537" spans="4:5" outlineLevel="1" x14ac:dyDescent="0.25">
      <c r="D1537" s="191" t="str">
        <f t="shared" si="31"/>
        <v>[Capacity Charges Service Code Line 26]</v>
      </c>
      <c r="E1537" s="192"/>
    </row>
    <row r="1538" spans="4:5" outlineLevel="1" x14ac:dyDescent="0.25">
      <c r="D1538" s="191" t="str">
        <f t="shared" si="31"/>
        <v>[Capacity Charges Service Code Line 27]</v>
      </c>
      <c r="E1538" s="192"/>
    </row>
    <row r="1539" spans="4:5" outlineLevel="1" x14ac:dyDescent="0.25">
      <c r="D1539" s="191" t="str">
        <f t="shared" si="31"/>
        <v>[Capacity Charges Service Code Line 28]</v>
      </c>
      <c r="E1539" s="192"/>
    </row>
    <row r="1540" spans="4:5" outlineLevel="1" x14ac:dyDescent="0.25">
      <c r="D1540" s="191" t="str">
        <f>"["&amp;B$1509&amp;" "&amp;C$1511&amp;" "&amp;"Line "&amp;ROW()-ROW(D$1511)&amp;"]"</f>
        <v>[Capacity Charges Service Code Line 29]</v>
      </c>
      <c r="E1540" s="192"/>
    </row>
    <row r="1541" spans="4:5" outlineLevel="1" x14ac:dyDescent="0.25">
      <c r="D1541" s="191" t="str">
        <f t="shared" ref="D1541:D1561" si="32">"["&amp;B$1509&amp;" "&amp;C$1511&amp;" "&amp;"Line "&amp;ROW()-ROW(D$1511)&amp;"]"</f>
        <v>[Capacity Charges Service Code Line 30]</v>
      </c>
      <c r="E1541" s="192"/>
    </row>
    <row r="1542" spans="4:5" outlineLevel="1" x14ac:dyDescent="0.25">
      <c r="D1542" s="191" t="str">
        <f t="shared" si="32"/>
        <v>[Capacity Charges Service Code Line 31]</v>
      </c>
      <c r="E1542" s="192"/>
    </row>
    <row r="1543" spans="4:5" outlineLevel="1" x14ac:dyDescent="0.25">
      <c r="D1543" s="191" t="str">
        <f t="shared" si="32"/>
        <v>[Capacity Charges Service Code Line 32]</v>
      </c>
      <c r="E1543" s="192"/>
    </row>
    <row r="1544" spans="4:5" outlineLevel="1" x14ac:dyDescent="0.25">
      <c r="D1544" s="191" t="str">
        <f t="shared" si="32"/>
        <v>[Capacity Charges Service Code Line 33]</v>
      </c>
      <c r="E1544" s="192"/>
    </row>
    <row r="1545" spans="4:5" outlineLevel="1" x14ac:dyDescent="0.25">
      <c r="D1545" s="191" t="str">
        <f t="shared" si="32"/>
        <v>[Capacity Charges Service Code Line 34]</v>
      </c>
      <c r="E1545" s="192"/>
    </row>
    <row r="1546" spans="4:5" outlineLevel="1" x14ac:dyDescent="0.25">
      <c r="D1546" s="191" t="str">
        <f t="shared" si="32"/>
        <v>[Capacity Charges Service Code Line 35]</v>
      </c>
      <c r="E1546" s="192"/>
    </row>
    <row r="1547" spans="4:5" outlineLevel="1" x14ac:dyDescent="0.25">
      <c r="D1547" s="191" t="str">
        <f t="shared" si="32"/>
        <v>[Capacity Charges Service Code Line 36]</v>
      </c>
      <c r="E1547" s="192"/>
    </row>
    <row r="1548" spans="4:5" outlineLevel="1" x14ac:dyDescent="0.25">
      <c r="D1548" s="191" t="str">
        <f t="shared" si="32"/>
        <v>[Capacity Charges Service Code Line 37]</v>
      </c>
      <c r="E1548" s="192"/>
    </row>
    <row r="1549" spans="4:5" outlineLevel="1" x14ac:dyDescent="0.25">
      <c r="D1549" s="191" t="str">
        <f t="shared" si="32"/>
        <v>[Capacity Charges Service Code Line 38]</v>
      </c>
      <c r="E1549" s="192"/>
    </row>
    <row r="1550" spans="4:5" outlineLevel="1" x14ac:dyDescent="0.25">
      <c r="D1550" s="191" t="str">
        <f t="shared" si="32"/>
        <v>[Capacity Charges Service Code Line 39]</v>
      </c>
      <c r="E1550" s="192"/>
    </row>
    <row r="1551" spans="4:5" outlineLevel="1" x14ac:dyDescent="0.25">
      <c r="D1551" s="191" t="str">
        <f t="shared" si="32"/>
        <v>[Capacity Charges Service Code Line 40]</v>
      </c>
      <c r="E1551" s="192"/>
    </row>
    <row r="1552" spans="4:5" outlineLevel="1" x14ac:dyDescent="0.25">
      <c r="D1552" s="191" t="str">
        <f t="shared" si="32"/>
        <v>[Capacity Charges Service Code Line 41]</v>
      </c>
      <c r="E1552" s="192"/>
    </row>
    <row r="1553" spans="2:8" outlineLevel="1" x14ac:dyDescent="0.25">
      <c r="D1553" s="191" t="str">
        <f t="shared" si="32"/>
        <v>[Capacity Charges Service Code Line 42]</v>
      </c>
      <c r="E1553" s="192"/>
    </row>
    <row r="1554" spans="2:8" outlineLevel="1" x14ac:dyDescent="0.25">
      <c r="D1554" s="191" t="str">
        <f t="shared" si="32"/>
        <v>[Capacity Charges Service Code Line 43]</v>
      </c>
      <c r="E1554" s="192"/>
    </row>
    <row r="1555" spans="2:8" outlineLevel="1" x14ac:dyDescent="0.25">
      <c r="D1555" s="191" t="str">
        <f t="shared" si="32"/>
        <v>[Capacity Charges Service Code Line 44]</v>
      </c>
      <c r="E1555" s="192"/>
    </row>
    <row r="1556" spans="2:8" outlineLevel="1" x14ac:dyDescent="0.25">
      <c r="D1556" s="191" t="str">
        <f t="shared" si="32"/>
        <v>[Capacity Charges Service Code Line 45]</v>
      </c>
      <c r="E1556" s="192"/>
    </row>
    <row r="1557" spans="2:8" outlineLevel="1" x14ac:dyDescent="0.25">
      <c r="D1557" s="191" t="str">
        <f t="shared" si="32"/>
        <v>[Capacity Charges Service Code Line 46]</v>
      </c>
      <c r="E1557" s="192"/>
    </row>
    <row r="1558" spans="2:8" outlineLevel="1" x14ac:dyDescent="0.25">
      <c r="D1558" s="191" t="str">
        <f t="shared" si="32"/>
        <v>[Capacity Charges Service Code Line 47]</v>
      </c>
      <c r="E1558" s="192"/>
    </row>
    <row r="1559" spans="2:8" outlineLevel="1" x14ac:dyDescent="0.25">
      <c r="D1559" s="191" t="str">
        <f t="shared" si="32"/>
        <v>[Capacity Charges Service Code Line 48]</v>
      </c>
      <c r="E1559" s="192"/>
    </row>
    <row r="1560" spans="2:8" outlineLevel="1" x14ac:dyDescent="0.25">
      <c r="D1560" s="191" t="str">
        <f t="shared" si="32"/>
        <v>[Capacity Charges Service Code Line 49]</v>
      </c>
      <c r="E1560" s="192"/>
    </row>
    <row r="1561" spans="2:8" outlineLevel="1" x14ac:dyDescent="0.25">
      <c r="D1561" s="193" t="str">
        <f t="shared" si="32"/>
        <v>[Capacity Charges Service Code Line 50]</v>
      </c>
      <c r="E1561" s="197"/>
    </row>
    <row r="1562" spans="2:8" outlineLevel="1" x14ac:dyDescent="0.25"/>
    <row r="1563" spans="2:8" outlineLevel="1" x14ac:dyDescent="0.25">
      <c r="D1563" s="227" t="s">
        <v>219</v>
      </c>
      <c r="E1563" s="228"/>
    </row>
    <row r="1565" spans="2:8" ht="14.4" x14ac:dyDescent="0.25">
      <c r="B1565" s="164" t="s">
        <v>220</v>
      </c>
      <c r="C1565" s="164"/>
      <c r="D1565" s="164"/>
      <c r="E1565" s="164"/>
      <c r="F1565" s="164"/>
      <c r="G1565" s="164"/>
      <c r="H1565" s="164"/>
    </row>
    <row r="1566" spans="2:8" outlineLevel="1" x14ac:dyDescent="0.25"/>
    <row r="1567" spans="2:8" outlineLevel="1" x14ac:dyDescent="0.25">
      <c r="C1567" s="205" t="s">
        <v>221</v>
      </c>
    </row>
    <row r="1568" spans="2:8" outlineLevel="1" x14ac:dyDescent="0.25">
      <c r="D1568" s="176" t="s">
        <v>222</v>
      </c>
      <c r="E1568" s="224"/>
    </row>
    <row r="1569" spans="3:5" outlineLevel="1" x14ac:dyDescent="0.25">
      <c r="D1569" s="177" t="s">
        <v>223</v>
      </c>
      <c r="E1569" s="232"/>
    </row>
    <row r="1570" spans="3:5" outlineLevel="1" x14ac:dyDescent="0.25">
      <c r="D1570" s="179" t="s">
        <v>224</v>
      </c>
      <c r="E1570" s="233"/>
    </row>
    <row r="1571" spans="3:5" outlineLevel="1" x14ac:dyDescent="0.25"/>
    <row r="1572" spans="3:5" outlineLevel="1" x14ac:dyDescent="0.25">
      <c r="C1572" s="72" t="s">
        <v>225</v>
      </c>
    </row>
    <row r="1573" spans="3:5" outlineLevel="2" x14ac:dyDescent="0.25">
      <c r="D1573" s="1197" t="s">
        <v>1124</v>
      </c>
      <c r="E1573" s="1198"/>
    </row>
    <row r="1574" spans="3:5" outlineLevel="2" x14ac:dyDescent="0.25">
      <c r="D1574" s="190" t="s">
        <v>1125</v>
      </c>
      <c r="E1574" s="222"/>
    </row>
    <row r="1575" spans="3:5" outlineLevel="2" x14ac:dyDescent="0.25">
      <c r="D1575" s="190" t="s">
        <v>1193</v>
      </c>
      <c r="E1575" s="222"/>
    </row>
    <row r="1576" spans="3:5" outlineLevel="2" x14ac:dyDescent="0.25">
      <c r="D1576" s="190" t="s">
        <v>1194</v>
      </c>
      <c r="E1576" s="222"/>
    </row>
    <row r="1577" spans="3:5" outlineLevel="2" x14ac:dyDescent="0.25">
      <c r="D1577" s="190" t="s">
        <v>1195</v>
      </c>
      <c r="E1577" s="222"/>
    </row>
    <row r="1578" spans="3:5" outlineLevel="2" x14ac:dyDescent="0.25">
      <c r="D1578" s="190" t="s">
        <v>1126</v>
      </c>
      <c r="E1578" s="222"/>
    </row>
    <row r="1579" spans="3:5" outlineLevel="2" x14ac:dyDescent="0.25">
      <c r="D1579" s="190" t="s">
        <v>1196</v>
      </c>
      <c r="E1579" s="222"/>
    </row>
    <row r="1580" spans="3:5" outlineLevel="2" x14ac:dyDescent="0.25">
      <c r="D1580" s="190" t="s">
        <v>1197</v>
      </c>
      <c r="E1580" s="222"/>
    </row>
    <row r="1581" spans="3:5" outlineLevel="2" x14ac:dyDescent="0.25">
      <c r="D1581" s="190" t="s">
        <v>1198</v>
      </c>
      <c r="E1581" s="222"/>
    </row>
    <row r="1582" spans="3:5" outlineLevel="2" x14ac:dyDescent="0.25">
      <c r="D1582" s="190" t="s">
        <v>1127</v>
      </c>
      <c r="E1582" s="222"/>
    </row>
    <row r="1583" spans="3:5" outlineLevel="2" x14ac:dyDescent="0.25">
      <c r="D1583" s="190" t="s">
        <v>1199</v>
      </c>
      <c r="E1583" s="222"/>
    </row>
    <row r="1584" spans="3:5" outlineLevel="2" x14ac:dyDescent="0.25">
      <c r="D1584" s="190" t="s">
        <v>1200</v>
      </c>
      <c r="E1584" s="222"/>
    </row>
    <row r="1585" spans="4:5" outlineLevel="2" x14ac:dyDescent="0.25">
      <c r="D1585" s="190" t="s">
        <v>1201</v>
      </c>
      <c r="E1585" s="222"/>
    </row>
    <row r="1586" spans="4:5" outlineLevel="2" x14ac:dyDescent="0.25">
      <c r="D1586" s="190" t="s">
        <v>1202</v>
      </c>
      <c r="E1586" s="222"/>
    </row>
    <row r="1587" spans="4:5" outlineLevel="2" x14ac:dyDescent="0.25">
      <c r="D1587" s="190" t="s">
        <v>1203</v>
      </c>
      <c r="E1587" s="222"/>
    </row>
    <row r="1588" spans="4:5" outlineLevel="2" x14ac:dyDescent="0.25">
      <c r="D1588" s="190" t="s">
        <v>1204</v>
      </c>
      <c r="E1588" s="222"/>
    </row>
    <row r="1589" spans="4:5" outlineLevel="2" x14ac:dyDescent="0.25">
      <c r="D1589" s="190" t="s">
        <v>1205</v>
      </c>
      <c r="E1589" s="222"/>
    </row>
    <row r="1590" spans="4:5" outlineLevel="2" x14ac:dyDescent="0.25">
      <c r="D1590" s="190" t="s">
        <v>1206</v>
      </c>
      <c r="E1590" s="222"/>
    </row>
    <row r="1591" spans="4:5" outlineLevel="2" x14ac:dyDescent="0.25">
      <c r="D1591" s="190" t="s">
        <v>1128</v>
      </c>
      <c r="E1591" s="222"/>
    </row>
    <row r="1592" spans="4:5" outlineLevel="2" x14ac:dyDescent="0.25">
      <c r="D1592" s="190" t="s">
        <v>1207</v>
      </c>
      <c r="E1592" s="222"/>
    </row>
    <row r="1593" spans="4:5" outlineLevel="2" x14ac:dyDescent="0.25">
      <c r="D1593" s="190" t="s">
        <v>1129</v>
      </c>
      <c r="E1593" s="222"/>
    </row>
    <row r="1594" spans="4:5" outlineLevel="2" x14ac:dyDescent="0.25">
      <c r="D1594" s="190" t="s">
        <v>1208</v>
      </c>
      <c r="E1594" s="222"/>
    </row>
    <row r="1595" spans="4:5" outlineLevel="2" x14ac:dyDescent="0.25">
      <c r="D1595" s="190" t="s">
        <v>1209</v>
      </c>
      <c r="E1595" s="222"/>
    </row>
    <row r="1596" spans="4:5" outlineLevel="2" x14ac:dyDescent="0.25">
      <c r="D1596" s="190" t="s">
        <v>1210</v>
      </c>
      <c r="E1596" s="222"/>
    </row>
    <row r="1597" spans="4:5" outlineLevel="2" x14ac:dyDescent="0.25">
      <c r="D1597" s="190" t="s">
        <v>1211</v>
      </c>
      <c r="E1597" s="222"/>
    </row>
    <row r="1598" spans="4:5" outlineLevel="2" x14ac:dyDescent="0.25">
      <c r="D1598" s="190" t="s">
        <v>1130</v>
      </c>
      <c r="E1598" s="222"/>
    </row>
    <row r="1599" spans="4:5" outlineLevel="2" x14ac:dyDescent="0.25">
      <c r="D1599" s="190" t="s">
        <v>1212</v>
      </c>
      <c r="E1599" s="222"/>
    </row>
    <row r="1600" spans="4:5" outlineLevel="2" x14ac:dyDescent="0.25">
      <c r="D1600" s="190" t="s">
        <v>1213</v>
      </c>
      <c r="E1600" s="222"/>
    </row>
    <row r="1601" spans="4:5" outlineLevel="2" x14ac:dyDescent="0.25">
      <c r="D1601" s="190" t="s">
        <v>1214</v>
      </c>
      <c r="E1601" s="222"/>
    </row>
    <row r="1602" spans="4:5" outlineLevel="2" x14ac:dyDescent="0.25">
      <c r="D1602" s="190" t="s">
        <v>1215</v>
      </c>
      <c r="E1602" s="222"/>
    </row>
    <row r="1603" spans="4:5" outlineLevel="2" x14ac:dyDescent="0.25">
      <c r="D1603" s="190" t="s">
        <v>1131</v>
      </c>
      <c r="E1603" s="222"/>
    </row>
    <row r="1604" spans="4:5" outlineLevel="2" x14ac:dyDescent="0.25">
      <c r="D1604" s="190" t="s">
        <v>1216</v>
      </c>
      <c r="E1604" s="222"/>
    </row>
    <row r="1605" spans="4:5" outlineLevel="2" x14ac:dyDescent="0.25">
      <c r="D1605" s="190" t="s">
        <v>1217</v>
      </c>
      <c r="E1605" s="222"/>
    </row>
    <row r="1606" spans="4:5" outlineLevel="2" x14ac:dyDescent="0.25">
      <c r="D1606" s="190" t="s">
        <v>1218</v>
      </c>
      <c r="E1606" s="222"/>
    </row>
    <row r="1607" spans="4:5" outlineLevel="2" x14ac:dyDescent="0.25">
      <c r="D1607" s="190" t="s">
        <v>1132</v>
      </c>
      <c r="E1607" s="222"/>
    </row>
    <row r="1608" spans="4:5" outlineLevel="2" x14ac:dyDescent="0.25">
      <c r="D1608" s="190" t="s">
        <v>1219</v>
      </c>
      <c r="E1608" s="222"/>
    </row>
    <row r="1609" spans="4:5" outlineLevel="2" x14ac:dyDescent="0.25">
      <c r="D1609" s="190" t="s">
        <v>1220</v>
      </c>
      <c r="E1609" s="222"/>
    </row>
    <row r="1610" spans="4:5" outlineLevel="2" x14ac:dyDescent="0.25">
      <c r="D1610" s="190" t="s">
        <v>1221</v>
      </c>
      <c r="E1610" s="222"/>
    </row>
    <row r="1611" spans="4:5" outlineLevel="2" x14ac:dyDescent="0.25">
      <c r="D1611" s="190" t="s">
        <v>1133</v>
      </c>
      <c r="E1611" s="222"/>
    </row>
    <row r="1612" spans="4:5" outlineLevel="2" x14ac:dyDescent="0.25">
      <c r="D1612" s="190" t="s">
        <v>1222</v>
      </c>
      <c r="E1612" s="222"/>
    </row>
    <row r="1613" spans="4:5" outlineLevel="2" x14ac:dyDescent="0.25">
      <c r="D1613" s="190" t="s">
        <v>1223</v>
      </c>
      <c r="E1613" s="222"/>
    </row>
    <row r="1614" spans="4:5" outlineLevel="2" x14ac:dyDescent="0.25">
      <c r="D1614" s="190" t="s">
        <v>1224</v>
      </c>
      <c r="E1614" s="222"/>
    </row>
    <row r="1615" spans="4:5" outlineLevel="2" x14ac:dyDescent="0.25">
      <c r="D1615" s="190" t="s">
        <v>1225</v>
      </c>
      <c r="E1615" s="222"/>
    </row>
    <row r="1616" spans="4:5" outlineLevel="2" x14ac:dyDescent="0.25">
      <c r="D1616" s="190" t="s">
        <v>1226</v>
      </c>
      <c r="E1616" s="222"/>
    </row>
    <row r="1617" spans="4:5" outlineLevel="2" x14ac:dyDescent="0.25">
      <c r="D1617" s="190" t="s">
        <v>1135</v>
      </c>
      <c r="E1617" s="222"/>
    </row>
    <row r="1618" spans="4:5" outlineLevel="2" x14ac:dyDescent="0.25">
      <c r="D1618" s="190" t="s">
        <v>1227</v>
      </c>
      <c r="E1618" s="222"/>
    </row>
    <row r="1619" spans="4:5" outlineLevel="2" x14ac:dyDescent="0.25">
      <c r="D1619" s="190" t="s">
        <v>1136</v>
      </c>
      <c r="E1619" s="222"/>
    </row>
    <row r="1620" spans="4:5" outlineLevel="2" x14ac:dyDescent="0.25">
      <c r="D1620" s="190" t="s">
        <v>1228</v>
      </c>
      <c r="E1620" s="222"/>
    </row>
    <row r="1621" spans="4:5" outlineLevel="2" x14ac:dyDescent="0.25">
      <c r="D1621" s="190" t="s">
        <v>1137</v>
      </c>
      <c r="E1621" s="222"/>
    </row>
    <row r="1622" spans="4:5" outlineLevel="2" x14ac:dyDescent="0.25">
      <c r="D1622" s="190" t="s">
        <v>1229</v>
      </c>
      <c r="E1622" s="222"/>
    </row>
    <row r="1623" spans="4:5" outlineLevel="2" x14ac:dyDescent="0.25">
      <c r="D1623" s="190" t="s">
        <v>1139</v>
      </c>
      <c r="E1623" s="222"/>
    </row>
    <row r="1624" spans="4:5" outlineLevel="2" x14ac:dyDescent="0.25">
      <c r="D1624" s="190" t="s">
        <v>1140</v>
      </c>
      <c r="E1624" s="222"/>
    </row>
    <row r="1625" spans="4:5" outlineLevel="2" x14ac:dyDescent="0.25">
      <c r="D1625" s="190" t="s">
        <v>1230</v>
      </c>
      <c r="E1625" s="222"/>
    </row>
    <row r="1626" spans="4:5" outlineLevel="2" x14ac:dyDescent="0.25">
      <c r="D1626" s="190" t="s">
        <v>1231</v>
      </c>
      <c r="E1626" s="222"/>
    </row>
    <row r="1627" spans="4:5" outlineLevel="2" x14ac:dyDescent="0.25">
      <c r="D1627" s="190" t="s">
        <v>1232</v>
      </c>
      <c r="E1627" s="222"/>
    </row>
    <row r="1628" spans="4:5" outlineLevel="2" x14ac:dyDescent="0.25">
      <c r="D1628" s="190" t="s">
        <v>1233</v>
      </c>
      <c r="E1628" s="222"/>
    </row>
    <row r="1629" spans="4:5" outlineLevel="2" x14ac:dyDescent="0.25">
      <c r="D1629" s="190" t="s">
        <v>1234</v>
      </c>
      <c r="E1629" s="222"/>
    </row>
    <row r="1630" spans="4:5" outlineLevel="2" x14ac:dyDescent="0.25">
      <c r="D1630" s="190" t="s">
        <v>1235</v>
      </c>
      <c r="E1630" s="222"/>
    </row>
    <row r="1631" spans="4:5" outlineLevel="2" x14ac:dyDescent="0.25">
      <c r="D1631" s="190" t="s">
        <v>1236</v>
      </c>
      <c r="E1631" s="222"/>
    </row>
    <row r="1632" spans="4:5" outlineLevel="2" x14ac:dyDescent="0.25">
      <c r="D1632" s="190" t="s">
        <v>1237</v>
      </c>
      <c r="E1632" s="222"/>
    </row>
    <row r="1633" spans="4:5" outlineLevel="2" x14ac:dyDescent="0.25">
      <c r="D1633" s="190" t="s">
        <v>1238</v>
      </c>
      <c r="E1633" s="222"/>
    </row>
    <row r="1634" spans="4:5" outlineLevel="2" x14ac:dyDescent="0.25">
      <c r="D1634" s="190" t="s">
        <v>1141</v>
      </c>
      <c r="E1634" s="222"/>
    </row>
    <row r="1635" spans="4:5" outlineLevel="2" x14ac:dyDescent="0.25">
      <c r="D1635" s="190" t="s">
        <v>1239</v>
      </c>
      <c r="E1635" s="222"/>
    </row>
    <row r="1636" spans="4:5" outlineLevel="2" x14ac:dyDescent="0.25">
      <c r="D1636" s="190" t="s">
        <v>1142</v>
      </c>
      <c r="E1636" s="222"/>
    </row>
    <row r="1637" spans="4:5" outlineLevel="2" x14ac:dyDescent="0.25">
      <c r="D1637" s="190" t="s">
        <v>1240</v>
      </c>
      <c r="E1637" s="222"/>
    </row>
    <row r="1638" spans="4:5" outlineLevel="2" x14ac:dyDescent="0.25">
      <c r="D1638" s="190" t="s">
        <v>1241</v>
      </c>
      <c r="E1638" s="222"/>
    </row>
    <row r="1639" spans="4:5" outlineLevel="2" x14ac:dyDescent="0.25">
      <c r="D1639" s="190" t="s">
        <v>1320</v>
      </c>
      <c r="E1639" s="222"/>
    </row>
    <row r="1640" spans="4:5" outlineLevel="2" x14ac:dyDescent="0.25">
      <c r="D1640" s="190" t="s">
        <v>1242</v>
      </c>
      <c r="E1640" s="222"/>
    </row>
    <row r="1641" spans="4:5" outlineLevel="2" x14ac:dyDescent="0.25">
      <c r="D1641" s="190" t="s">
        <v>1243</v>
      </c>
      <c r="E1641" s="222"/>
    </row>
    <row r="1642" spans="4:5" outlineLevel="2" x14ac:dyDescent="0.25">
      <c r="D1642" s="190" t="s">
        <v>1143</v>
      </c>
      <c r="E1642" s="222"/>
    </row>
    <row r="1643" spans="4:5" outlineLevel="2" x14ac:dyDescent="0.25">
      <c r="D1643" s="190" t="s">
        <v>1144</v>
      </c>
      <c r="E1643" s="222"/>
    </row>
    <row r="1644" spans="4:5" outlineLevel="2" x14ac:dyDescent="0.25">
      <c r="D1644" s="190" t="s">
        <v>1244</v>
      </c>
      <c r="E1644" s="222"/>
    </row>
    <row r="1645" spans="4:5" outlineLevel="2" x14ac:dyDescent="0.25">
      <c r="D1645" s="190" t="s">
        <v>1245</v>
      </c>
      <c r="E1645" s="222"/>
    </row>
    <row r="1646" spans="4:5" outlineLevel="2" x14ac:dyDescent="0.25">
      <c r="D1646" s="190" t="s">
        <v>1246</v>
      </c>
      <c r="E1646" s="222"/>
    </row>
    <row r="1647" spans="4:5" outlineLevel="2" x14ac:dyDescent="0.25">
      <c r="D1647" s="190" t="s">
        <v>1247</v>
      </c>
      <c r="E1647" s="222"/>
    </row>
    <row r="1648" spans="4:5" outlineLevel="2" x14ac:dyDescent="0.25">
      <c r="D1648" s="190" t="s">
        <v>1248</v>
      </c>
      <c r="E1648" s="222"/>
    </row>
    <row r="1649" spans="4:5" outlineLevel="2" x14ac:dyDescent="0.25">
      <c r="D1649" s="190" t="s">
        <v>1145</v>
      </c>
      <c r="E1649" s="222"/>
    </row>
    <row r="1650" spans="4:5" outlineLevel="2" x14ac:dyDescent="0.25">
      <c r="D1650" s="190" t="s">
        <v>1146</v>
      </c>
      <c r="E1650" s="222"/>
    </row>
    <row r="1651" spans="4:5" outlineLevel="2" x14ac:dyDescent="0.25">
      <c r="D1651" s="190" t="s">
        <v>1249</v>
      </c>
      <c r="E1651" s="222"/>
    </row>
    <row r="1652" spans="4:5" outlineLevel="2" x14ac:dyDescent="0.25">
      <c r="D1652" s="190" t="s">
        <v>1250</v>
      </c>
      <c r="E1652" s="222"/>
    </row>
    <row r="1653" spans="4:5" outlineLevel="2" x14ac:dyDescent="0.25">
      <c r="D1653" s="190" t="s">
        <v>1251</v>
      </c>
      <c r="E1653" s="222"/>
    </row>
    <row r="1654" spans="4:5" outlineLevel="2" x14ac:dyDescent="0.25">
      <c r="D1654" s="190" t="s">
        <v>1252</v>
      </c>
      <c r="E1654" s="222"/>
    </row>
    <row r="1655" spans="4:5" outlineLevel="2" x14ac:dyDescent="0.25">
      <c r="D1655" s="190" t="s">
        <v>1147</v>
      </c>
      <c r="E1655" s="222"/>
    </row>
    <row r="1656" spans="4:5" outlineLevel="2" x14ac:dyDescent="0.25">
      <c r="D1656" s="190" t="s">
        <v>1253</v>
      </c>
      <c r="E1656" s="222"/>
    </row>
    <row r="1657" spans="4:5" outlineLevel="2" x14ac:dyDescent="0.25">
      <c r="D1657" s="190" t="s">
        <v>1148</v>
      </c>
      <c r="E1657" s="222"/>
    </row>
    <row r="1658" spans="4:5" outlineLevel="2" x14ac:dyDescent="0.25">
      <c r="D1658" s="190" t="s">
        <v>1254</v>
      </c>
      <c r="E1658" s="222"/>
    </row>
    <row r="1659" spans="4:5" outlineLevel="2" x14ac:dyDescent="0.25">
      <c r="D1659" s="190" t="s">
        <v>1149</v>
      </c>
      <c r="E1659" s="222"/>
    </row>
    <row r="1660" spans="4:5" outlineLevel="2" x14ac:dyDescent="0.25">
      <c r="D1660" s="190" t="s">
        <v>1255</v>
      </c>
      <c r="E1660" s="222"/>
    </row>
    <row r="1661" spans="4:5" outlineLevel="2" x14ac:dyDescent="0.25">
      <c r="D1661" s="190" t="s">
        <v>1256</v>
      </c>
      <c r="E1661" s="222"/>
    </row>
    <row r="1662" spans="4:5" outlineLevel="2" x14ac:dyDescent="0.25">
      <c r="D1662" s="190" t="s">
        <v>1257</v>
      </c>
      <c r="E1662" s="222"/>
    </row>
    <row r="1663" spans="4:5" outlineLevel="2" x14ac:dyDescent="0.25">
      <c r="D1663" s="190" t="s">
        <v>1258</v>
      </c>
      <c r="E1663" s="222"/>
    </row>
    <row r="1664" spans="4:5" outlineLevel="2" x14ac:dyDescent="0.25">
      <c r="D1664" s="190" t="s">
        <v>1259</v>
      </c>
      <c r="E1664" s="222"/>
    </row>
    <row r="1665" spans="4:5" outlineLevel="2" x14ac:dyDescent="0.25">
      <c r="D1665" s="190" t="s">
        <v>1260</v>
      </c>
      <c r="E1665" s="222"/>
    </row>
    <row r="1666" spans="4:5" outlineLevel="2" x14ac:dyDescent="0.25">
      <c r="D1666" s="190" t="s">
        <v>1261</v>
      </c>
      <c r="E1666" s="222"/>
    </row>
    <row r="1667" spans="4:5" outlineLevel="2" x14ac:dyDescent="0.25">
      <c r="D1667" s="190" t="s">
        <v>1262</v>
      </c>
      <c r="E1667" s="222"/>
    </row>
    <row r="1668" spans="4:5" outlineLevel="2" x14ac:dyDescent="0.25">
      <c r="D1668" s="190" t="s">
        <v>1263</v>
      </c>
      <c r="E1668" s="222"/>
    </row>
    <row r="1669" spans="4:5" outlineLevel="2" x14ac:dyDescent="0.25">
      <c r="D1669" s="190" t="s">
        <v>1264</v>
      </c>
      <c r="E1669" s="222"/>
    </row>
    <row r="1670" spans="4:5" outlineLevel="2" x14ac:dyDescent="0.25">
      <c r="D1670" s="190" t="s">
        <v>1265</v>
      </c>
      <c r="E1670" s="222"/>
    </row>
    <row r="1671" spans="4:5" outlineLevel="2" x14ac:dyDescent="0.25">
      <c r="D1671" s="190" t="s">
        <v>1266</v>
      </c>
      <c r="E1671" s="222"/>
    </row>
    <row r="1672" spans="4:5" outlineLevel="2" x14ac:dyDescent="0.25">
      <c r="D1672" s="190" t="s">
        <v>1267</v>
      </c>
      <c r="E1672" s="222"/>
    </row>
    <row r="1673" spans="4:5" outlineLevel="2" x14ac:dyDescent="0.25">
      <c r="D1673" s="190" t="s">
        <v>1268</v>
      </c>
      <c r="E1673" s="222"/>
    </row>
    <row r="1674" spans="4:5" outlineLevel="2" x14ac:dyDescent="0.25">
      <c r="D1674" s="190" t="s">
        <v>1150</v>
      </c>
      <c r="E1674" s="222"/>
    </row>
    <row r="1675" spans="4:5" outlineLevel="2" x14ac:dyDescent="0.25">
      <c r="D1675" s="191" t="str">
        <f t="shared" ref="D1675:D1701" si="33">"SFO Station Access Charge LTC (FRR)"&amp;MID(D212,FIND(" - ",D212,1),50)</f>
        <v>SFO Station Access Charge LTC (FRR) - Line 103]</v>
      </c>
      <c r="E1675" s="192"/>
    </row>
    <row r="1676" spans="4:5" outlineLevel="2" x14ac:dyDescent="0.25">
      <c r="D1676" s="191" t="str">
        <f t="shared" si="33"/>
        <v>SFO Station Access Charge LTC (FRR) - Line 104]</v>
      </c>
      <c r="E1676" s="192"/>
    </row>
    <row r="1677" spans="4:5" outlineLevel="2" x14ac:dyDescent="0.25">
      <c r="D1677" s="191" t="str">
        <f t="shared" si="33"/>
        <v>SFO Station Access Charge LTC (FRR) - Line 105]</v>
      </c>
      <c r="E1677" s="192"/>
    </row>
    <row r="1678" spans="4:5" outlineLevel="2" x14ac:dyDescent="0.25">
      <c r="D1678" s="191" t="str">
        <f t="shared" si="33"/>
        <v>SFO Station Access Charge LTC (FRR) - Line 106]</v>
      </c>
      <c r="E1678" s="192"/>
    </row>
    <row r="1679" spans="4:5" outlineLevel="2" x14ac:dyDescent="0.25">
      <c r="D1679" s="191" t="str">
        <f t="shared" si="33"/>
        <v>SFO Station Access Charge LTC (FRR) - Line 107]</v>
      </c>
      <c r="E1679" s="192"/>
    </row>
    <row r="1680" spans="4:5" outlineLevel="2" x14ac:dyDescent="0.25">
      <c r="D1680" s="191" t="str">
        <f t="shared" si="33"/>
        <v>SFO Station Access Charge LTC (FRR) - Line 108]</v>
      </c>
      <c r="E1680" s="192"/>
    </row>
    <row r="1681" spans="4:5" outlineLevel="2" x14ac:dyDescent="0.25">
      <c r="D1681" s="191" t="str">
        <f t="shared" si="33"/>
        <v>SFO Station Access Charge LTC (FRR) - Line 109]</v>
      </c>
      <c r="E1681" s="192"/>
    </row>
    <row r="1682" spans="4:5" outlineLevel="2" x14ac:dyDescent="0.25">
      <c r="D1682" s="191" t="str">
        <f t="shared" si="33"/>
        <v>SFO Station Access Charge LTC (FRR) - Line 110]</v>
      </c>
      <c r="E1682" s="192"/>
    </row>
    <row r="1683" spans="4:5" outlineLevel="2" x14ac:dyDescent="0.25">
      <c r="D1683" s="191" t="str">
        <f t="shared" si="33"/>
        <v>SFO Station Access Charge LTC (FRR) - Line 111]</v>
      </c>
      <c r="E1683" s="192"/>
    </row>
    <row r="1684" spans="4:5" outlineLevel="2" x14ac:dyDescent="0.25">
      <c r="D1684" s="191" t="str">
        <f t="shared" si="33"/>
        <v>SFO Station Access Charge LTC (FRR) - Line 112]</v>
      </c>
      <c r="E1684" s="192"/>
    </row>
    <row r="1685" spans="4:5" outlineLevel="2" x14ac:dyDescent="0.25">
      <c r="D1685" s="191" t="str">
        <f t="shared" si="33"/>
        <v>SFO Station Access Charge LTC (FRR) - Line 113]</v>
      </c>
      <c r="E1685" s="192"/>
    </row>
    <row r="1686" spans="4:5" outlineLevel="2" x14ac:dyDescent="0.25">
      <c r="D1686" s="191" t="str">
        <f t="shared" si="33"/>
        <v>SFO Station Access Charge LTC (FRR) - Line 114]</v>
      </c>
      <c r="E1686" s="192"/>
    </row>
    <row r="1687" spans="4:5" outlineLevel="2" x14ac:dyDescent="0.25">
      <c r="D1687" s="191" t="str">
        <f t="shared" si="33"/>
        <v>SFO Station Access Charge LTC (FRR) - Line 115]</v>
      </c>
      <c r="E1687" s="192"/>
    </row>
    <row r="1688" spans="4:5" outlineLevel="2" x14ac:dyDescent="0.25">
      <c r="D1688" s="191" t="str">
        <f t="shared" si="33"/>
        <v>SFO Station Access Charge LTC (FRR) - Line 116]</v>
      </c>
      <c r="E1688" s="192"/>
    </row>
    <row r="1689" spans="4:5" outlineLevel="2" x14ac:dyDescent="0.25">
      <c r="D1689" s="191" t="str">
        <f t="shared" si="33"/>
        <v>SFO Station Access Charge LTC (FRR) - Line 117]</v>
      </c>
      <c r="E1689" s="192"/>
    </row>
    <row r="1690" spans="4:5" outlineLevel="2" x14ac:dyDescent="0.25">
      <c r="D1690" s="191" t="str">
        <f t="shared" si="33"/>
        <v>SFO Station Access Charge LTC (FRR) - Line 118]</v>
      </c>
      <c r="E1690" s="192"/>
    </row>
    <row r="1691" spans="4:5" outlineLevel="2" x14ac:dyDescent="0.25">
      <c r="D1691" s="191" t="str">
        <f t="shared" si="33"/>
        <v>SFO Station Access Charge LTC (FRR) - Line 119]</v>
      </c>
      <c r="E1691" s="192"/>
    </row>
    <row r="1692" spans="4:5" outlineLevel="2" x14ac:dyDescent="0.25">
      <c r="D1692" s="191" t="str">
        <f t="shared" si="33"/>
        <v>SFO Station Access Charge LTC (FRR) - Line 120]</v>
      </c>
      <c r="E1692" s="192"/>
    </row>
    <row r="1693" spans="4:5" outlineLevel="2" x14ac:dyDescent="0.25">
      <c r="D1693" s="191" t="str">
        <f t="shared" si="33"/>
        <v>SFO Station Access Charge LTC (FRR) - Line 121]</v>
      </c>
      <c r="E1693" s="192"/>
    </row>
    <row r="1694" spans="4:5" outlineLevel="2" x14ac:dyDescent="0.25">
      <c r="D1694" s="191" t="str">
        <f t="shared" si="33"/>
        <v>SFO Station Access Charge LTC (FRR) - Line 122]</v>
      </c>
      <c r="E1694" s="192"/>
    </row>
    <row r="1695" spans="4:5" outlineLevel="2" x14ac:dyDescent="0.25">
      <c r="D1695" s="191" t="str">
        <f t="shared" si="33"/>
        <v>SFO Station Access Charge LTC (FRR) - Line 123]</v>
      </c>
      <c r="E1695" s="192"/>
    </row>
    <row r="1696" spans="4:5" outlineLevel="2" x14ac:dyDescent="0.25">
      <c r="D1696" s="191" t="str">
        <f t="shared" si="33"/>
        <v>SFO Station Access Charge LTC (FRR) - Line 124]</v>
      </c>
      <c r="E1696" s="192"/>
    </row>
    <row r="1697" spans="4:5" outlineLevel="2" x14ac:dyDescent="0.25">
      <c r="D1697" s="191" t="str">
        <f t="shared" si="33"/>
        <v>SFO Station Access Charge LTC (FRR) - Line 125]</v>
      </c>
      <c r="E1697" s="192"/>
    </row>
    <row r="1698" spans="4:5" outlineLevel="2" x14ac:dyDescent="0.25">
      <c r="D1698" s="191" t="str">
        <f t="shared" si="33"/>
        <v>SFO Station Access Charge LTC (FRR) - Line 126]</v>
      </c>
      <c r="E1698" s="192"/>
    </row>
    <row r="1699" spans="4:5" outlineLevel="2" x14ac:dyDescent="0.25">
      <c r="D1699" s="191" t="str">
        <f t="shared" si="33"/>
        <v>SFO Station Access Charge LTC (FRR) - Line 127]</v>
      </c>
      <c r="E1699" s="192"/>
    </row>
    <row r="1700" spans="4:5" outlineLevel="2" x14ac:dyDescent="0.25">
      <c r="D1700" s="191" t="str">
        <f t="shared" si="33"/>
        <v>SFO Station Access Charge LTC (FRR) - Line 128]</v>
      </c>
      <c r="E1700" s="192"/>
    </row>
    <row r="1701" spans="4:5" outlineLevel="2" x14ac:dyDescent="0.25">
      <c r="D1701" s="191" t="str">
        <f t="shared" si="33"/>
        <v>SFO Station Access Charge LTC (FRR) - Line 129]</v>
      </c>
      <c r="E1701" s="192"/>
    </row>
    <row r="1702" spans="4:5" outlineLevel="2" x14ac:dyDescent="0.25">
      <c r="D1702" s="191" t="str">
        <f t="shared" ref="D1702:D1765" si="34">"SFO Station Access Charge LTC (FRR)"&amp;MID(D239,FIND(" - ",D239,1),50)</f>
        <v>SFO Station Access Charge LTC (FRR) - Line 130]</v>
      </c>
      <c r="E1702" s="192"/>
    </row>
    <row r="1703" spans="4:5" outlineLevel="2" x14ac:dyDescent="0.25">
      <c r="D1703" s="191" t="str">
        <f t="shared" si="34"/>
        <v>SFO Station Access Charge LTC (FRR) - Line 131]</v>
      </c>
      <c r="E1703" s="192"/>
    </row>
    <row r="1704" spans="4:5" outlineLevel="2" x14ac:dyDescent="0.25">
      <c r="D1704" s="191" t="str">
        <f t="shared" si="34"/>
        <v>SFO Station Access Charge LTC (FRR) - Line 132]</v>
      </c>
      <c r="E1704" s="192"/>
    </row>
    <row r="1705" spans="4:5" outlineLevel="2" x14ac:dyDescent="0.25">
      <c r="D1705" s="191" t="str">
        <f t="shared" si="34"/>
        <v>SFO Station Access Charge LTC (FRR) - Line 133]</v>
      </c>
      <c r="E1705" s="192"/>
    </row>
    <row r="1706" spans="4:5" outlineLevel="2" x14ac:dyDescent="0.25">
      <c r="D1706" s="191" t="str">
        <f t="shared" si="34"/>
        <v>SFO Station Access Charge LTC (FRR) - Line 134]</v>
      </c>
      <c r="E1706" s="192"/>
    </row>
    <row r="1707" spans="4:5" outlineLevel="2" x14ac:dyDescent="0.25">
      <c r="D1707" s="191" t="str">
        <f t="shared" si="34"/>
        <v>SFO Station Access Charge LTC (FRR) - Line 135]</v>
      </c>
      <c r="E1707" s="192"/>
    </row>
    <row r="1708" spans="4:5" outlineLevel="2" x14ac:dyDescent="0.25">
      <c r="D1708" s="191" t="str">
        <f t="shared" si="34"/>
        <v>SFO Station Access Charge LTC (FRR) - Line 136]</v>
      </c>
      <c r="E1708" s="192"/>
    </row>
    <row r="1709" spans="4:5" outlineLevel="2" x14ac:dyDescent="0.25">
      <c r="D1709" s="191" t="str">
        <f t="shared" si="34"/>
        <v>SFO Station Access Charge LTC (FRR) - Line 137]</v>
      </c>
      <c r="E1709" s="192"/>
    </row>
    <row r="1710" spans="4:5" outlineLevel="2" x14ac:dyDescent="0.25">
      <c r="D1710" s="191" t="str">
        <f t="shared" si="34"/>
        <v>SFO Station Access Charge LTC (FRR) - Line 138]</v>
      </c>
      <c r="E1710" s="192"/>
    </row>
    <row r="1711" spans="4:5" outlineLevel="2" x14ac:dyDescent="0.25">
      <c r="D1711" s="191" t="str">
        <f t="shared" si="34"/>
        <v>SFO Station Access Charge LTC (FRR) - Line 139]</v>
      </c>
      <c r="E1711" s="192"/>
    </row>
    <row r="1712" spans="4:5" outlineLevel="2" x14ac:dyDescent="0.25">
      <c r="D1712" s="191" t="str">
        <f t="shared" si="34"/>
        <v>SFO Station Access Charge LTC (FRR) - Line 140]</v>
      </c>
      <c r="E1712" s="192"/>
    </row>
    <row r="1713" spans="4:5" outlineLevel="2" x14ac:dyDescent="0.25">
      <c r="D1713" s="191" t="str">
        <f t="shared" si="34"/>
        <v>SFO Station Access Charge LTC (FRR) - Line 141]</v>
      </c>
      <c r="E1713" s="192"/>
    </row>
    <row r="1714" spans="4:5" outlineLevel="2" x14ac:dyDescent="0.25">
      <c r="D1714" s="191" t="str">
        <f t="shared" si="34"/>
        <v>SFO Station Access Charge LTC (FRR) - Line 142]</v>
      </c>
      <c r="E1714" s="192"/>
    </row>
    <row r="1715" spans="4:5" outlineLevel="2" x14ac:dyDescent="0.25">
      <c r="D1715" s="191" t="str">
        <f t="shared" si="34"/>
        <v>SFO Station Access Charge LTC (FRR) - Line 143]</v>
      </c>
      <c r="E1715" s="192"/>
    </row>
    <row r="1716" spans="4:5" outlineLevel="2" x14ac:dyDescent="0.25">
      <c r="D1716" s="191" t="str">
        <f t="shared" si="34"/>
        <v>SFO Station Access Charge LTC (FRR) - Line 144]</v>
      </c>
      <c r="E1716" s="192"/>
    </row>
    <row r="1717" spans="4:5" outlineLevel="2" x14ac:dyDescent="0.25">
      <c r="D1717" s="191" t="str">
        <f t="shared" si="34"/>
        <v>SFO Station Access Charge LTC (FRR) - Line 145]</v>
      </c>
      <c r="E1717" s="192"/>
    </row>
    <row r="1718" spans="4:5" outlineLevel="2" x14ac:dyDescent="0.25">
      <c r="D1718" s="191" t="str">
        <f t="shared" si="34"/>
        <v>SFO Station Access Charge LTC (FRR) - Line 146]</v>
      </c>
      <c r="E1718" s="192"/>
    </row>
    <row r="1719" spans="4:5" outlineLevel="2" x14ac:dyDescent="0.25">
      <c r="D1719" s="191" t="str">
        <f t="shared" si="34"/>
        <v>SFO Station Access Charge LTC (FRR) - Line 147]</v>
      </c>
      <c r="E1719" s="192"/>
    </row>
    <row r="1720" spans="4:5" outlineLevel="2" x14ac:dyDescent="0.25">
      <c r="D1720" s="191" t="str">
        <f t="shared" si="34"/>
        <v>SFO Station Access Charge LTC (FRR) - Line 148]</v>
      </c>
      <c r="E1720" s="192"/>
    </row>
    <row r="1721" spans="4:5" outlineLevel="2" x14ac:dyDescent="0.25">
      <c r="D1721" s="191" t="str">
        <f t="shared" si="34"/>
        <v>SFO Station Access Charge LTC (FRR) - Line 149]</v>
      </c>
      <c r="E1721" s="192"/>
    </row>
    <row r="1722" spans="4:5" outlineLevel="2" x14ac:dyDescent="0.25">
      <c r="D1722" s="191" t="str">
        <f t="shared" si="34"/>
        <v>SFO Station Access Charge LTC (FRR) - Line 150]</v>
      </c>
      <c r="E1722" s="192"/>
    </row>
    <row r="1723" spans="4:5" outlineLevel="2" x14ac:dyDescent="0.25">
      <c r="D1723" s="191" t="str">
        <f t="shared" si="34"/>
        <v>SFO Station Access Charge LTC (FRR) - Line 151]</v>
      </c>
      <c r="E1723" s="192"/>
    </row>
    <row r="1724" spans="4:5" outlineLevel="2" x14ac:dyDescent="0.25">
      <c r="D1724" s="191" t="str">
        <f t="shared" si="34"/>
        <v>SFO Station Access Charge LTC (FRR) - Line 152]</v>
      </c>
      <c r="E1724" s="192"/>
    </row>
    <row r="1725" spans="4:5" outlineLevel="2" x14ac:dyDescent="0.25">
      <c r="D1725" s="191" t="str">
        <f t="shared" si="34"/>
        <v>SFO Station Access Charge LTC (FRR) - Line 153]</v>
      </c>
      <c r="E1725" s="192"/>
    </row>
    <row r="1726" spans="4:5" outlineLevel="2" x14ac:dyDescent="0.25">
      <c r="D1726" s="191" t="str">
        <f t="shared" si="34"/>
        <v>SFO Station Access Charge LTC (FRR) - Line 154]</v>
      </c>
      <c r="E1726" s="192"/>
    </row>
    <row r="1727" spans="4:5" outlineLevel="2" x14ac:dyDescent="0.25">
      <c r="D1727" s="191" t="str">
        <f t="shared" si="34"/>
        <v>SFO Station Access Charge LTC (FRR) - Line 155]</v>
      </c>
      <c r="E1727" s="192"/>
    </row>
    <row r="1728" spans="4:5" outlineLevel="2" x14ac:dyDescent="0.25">
      <c r="D1728" s="191" t="str">
        <f t="shared" si="34"/>
        <v>SFO Station Access Charge LTC (FRR) - Line 156]</v>
      </c>
      <c r="E1728" s="192"/>
    </row>
    <row r="1729" spans="4:5" outlineLevel="2" x14ac:dyDescent="0.25">
      <c r="D1729" s="191" t="str">
        <f t="shared" si="34"/>
        <v>SFO Station Access Charge LTC (FRR) - Line 157]</v>
      </c>
      <c r="E1729" s="192"/>
    </row>
    <row r="1730" spans="4:5" outlineLevel="2" x14ac:dyDescent="0.25">
      <c r="D1730" s="191" t="str">
        <f t="shared" si="34"/>
        <v>SFO Station Access Charge LTC (FRR) - Line 158]</v>
      </c>
      <c r="E1730" s="192"/>
    </row>
    <row r="1731" spans="4:5" outlineLevel="2" x14ac:dyDescent="0.25">
      <c r="D1731" s="191" t="str">
        <f t="shared" si="34"/>
        <v>SFO Station Access Charge LTC (FRR) - Line 159]</v>
      </c>
      <c r="E1731" s="192"/>
    </row>
    <row r="1732" spans="4:5" outlineLevel="2" x14ac:dyDescent="0.25">
      <c r="D1732" s="191" t="str">
        <f t="shared" si="34"/>
        <v>SFO Station Access Charge LTC (FRR) - Line 160]</v>
      </c>
      <c r="E1732" s="192"/>
    </row>
    <row r="1733" spans="4:5" outlineLevel="2" x14ac:dyDescent="0.25">
      <c r="D1733" s="191" t="str">
        <f t="shared" si="34"/>
        <v>SFO Station Access Charge LTC (FRR) - Line 161]</v>
      </c>
      <c r="E1733" s="192"/>
    </row>
    <row r="1734" spans="4:5" outlineLevel="2" x14ac:dyDescent="0.25">
      <c r="D1734" s="191" t="str">
        <f t="shared" si="34"/>
        <v>SFO Station Access Charge LTC (FRR) - Line 162]</v>
      </c>
      <c r="E1734" s="192"/>
    </row>
    <row r="1735" spans="4:5" outlineLevel="2" x14ac:dyDescent="0.25">
      <c r="D1735" s="191" t="str">
        <f t="shared" si="34"/>
        <v>SFO Station Access Charge LTC (FRR) - Line 163]</v>
      </c>
      <c r="E1735" s="192"/>
    </row>
    <row r="1736" spans="4:5" outlineLevel="2" x14ac:dyDescent="0.25">
      <c r="D1736" s="191" t="str">
        <f t="shared" si="34"/>
        <v>SFO Station Access Charge LTC (FRR) - Line 164]</v>
      </c>
      <c r="E1736" s="192"/>
    </row>
    <row r="1737" spans="4:5" outlineLevel="2" x14ac:dyDescent="0.25">
      <c r="D1737" s="191" t="str">
        <f t="shared" si="34"/>
        <v>SFO Station Access Charge LTC (FRR) - Line 165]</v>
      </c>
      <c r="E1737" s="192"/>
    </row>
    <row r="1738" spans="4:5" outlineLevel="2" x14ac:dyDescent="0.25">
      <c r="D1738" s="191" t="str">
        <f t="shared" si="34"/>
        <v>SFO Station Access Charge LTC (FRR) - Line 166]</v>
      </c>
      <c r="E1738" s="192"/>
    </row>
    <row r="1739" spans="4:5" outlineLevel="2" x14ac:dyDescent="0.25">
      <c r="D1739" s="191" t="str">
        <f t="shared" si="34"/>
        <v>SFO Station Access Charge LTC (FRR) - Line 167]</v>
      </c>
      <c r="E1739" s="192"/>
    </row>
    <row r="1740" spans="4:5" outlineLevel="2" x14ac:dyDescent="0.25">
      <c r="D1740" s="191" t="str">
        <f t="shared" si="34"/>
        <v>SFO Station Access Charge LTC (FRR) - Line 168]</v>
      </c>
      <c r="E1740" s="192"/>
    </row>
    <row r="1741" spans="4:5" outlineLevel="2" x14ac:dyDescent="0.25">
      <c r="D1741" s="191" t="str">
        <f t="shared" si="34"/>
        <v>SFO Station Access Charge LTC (FRR) - Line 169]</v>
      </c>
      <c r="E1741" s="192"/>
    </row>
    <row r="1742" spans="4:5" outlineLevel="2" x14ac:dyDescent="0.25">
      <c r="D1742" s="191" t="str">
        <f t="shared" si="34"/>
        <v>SFO Station Access Charge LTC (FRR) - Line 170]</v>
      </c>
      <c r="E1742" s="192"/>
    </row>
    <row r="1743" spans="4:5" outlineLevel="2" x14ac:dyDescent="0.25">
      <c r="D1743" s="191" t="str">
        <f t="shared" si="34"/>
        <v>SFO Station Access Charge LTC (FRR) - Line 171]</v>
      </c>
      <c r="E1743" s="192"/>
    </row>
    <row r="1744" spans="4:5" outlineLevel="2" x14ac:dyDescent="0.25">
      <c r="D1744" s="191" t="str">
        <f t="shared" si="34"/>
        <v>SFO Station Access Charge LTC (FRR) - Line 172]</v>
      </c>
      <c r="E1744" s="192"/>
    </row>
    <row r="1745" spans="4:5" outlineLevel="2" x14ac:dyDescent="0.25">
      <c r="D1745" s="191" t="str">
        <f t="shared" si="34"/>
        <v>SFO Station Access Charge LTC (FRR) - Line 173]</v>
      </c>
      <c r="E1745" s="192"/>
    </row>
    <row r="1746" spans="4:5" outlineLevel="2" x14ac:dyDescent="0.25">
      <c r="D1746" s="191" t="str">
        <f t="shared" si="34"/>
        <v>SFO Station Access Charge LTC (FRR) - Line 174]</v>
      </c>
      <c r="E1746" s="192"/>
    </row>
    <row r="1747" spans="4:5" outlineLevel="2" x14ac:dyDescent="0.25">
      <c r="D1747" s="191" t="str">
        <f t="shared" si="34"/>
        <v>SFO Station Access Charge LTC (FRR) - Line 175]</v>
      </c>
      <c r="E1747" s="192"/>
    </row>
    <row r="1748" spans="4:5" outlineLevel="2" x14ac:dyDescent="0.25">
      <c r="D1748" s="191" t="str">
        <f t="shared" si="34"/>
        <v>SFO Station Access Charge LTC (FRR) - Line 176]</v>
      </c>
      <c r="E1748" s="192"/>
    </row>
    <row r="1749" spans="4:5" outlineLevel="2" x14ac:dyDescent="0.25">
      <c r="D1749" s="191" t="str">
        <f t="shared" si="34"/>
        <v>SFO Station Access Charge LTC (FRR) - Line 177]</v>
      </c>
      <c r="E1749" s="192"/>
    </row>
    <row r="1750" spans="4:5" outlineLevel="2" x14ac:dyDescent="0.25">
      <c r="D1750" s="191" t="str">
        <f t="shared" si="34"/>
        <v>SFO Station Access Charge LTC (FRR) - Line 178]</v>
      </c>
      <c r="E1750" s="192"/>
    </row>
    <row r="1751" spans="4:5" outlineLevel="2" x14ac:dyDescent="0.25">
      <c r="D1751" s="191" t="str">
        <f t="shared" si="34"/>
        <v>SFO Station Access Charge LTC (FRR) - Line 179]</v>
      </c>
      <c r="E1751" s="192"/>
    </row>
    <row r="1752" spans="4:5" outlineLevel="2" x14ac:dyDescent="0.25">
      <c r="D1752" s="191" t="str">
        <f t="shared" si="34"/>
        <v>SFO Station Access Charge LTC (FRR) - Line 180]</v>
      </c>
      <c r="E1752" s="192"/>
    </row>
    <row r="1753" spans="4:5" outlineLevel="2" x14ac:dyDescent="0.25">
      <c r="D1753" s="191" t="str">
        <f t="shared" si="34"/>
        <v>SFO Station Access Charge LTC (FRR) - Line 181]</v>
      </c>
      <c r="E1753" s="192"/>
    </row>
    <row r="1754" spans="4:5" outlineLevel="2" x14ac:dyDescent="0.25">
      <c r="D1754" s="191" t="str">
        <f t="shared" si="34"/>
        <v>SFO Station Access Charge LTC (FRR) - Line 182]</v>
      </c>
      <c r="E1754" s="192"/>
    </row>
    <row r="1755" spans="4:5" outlineLevel="2" x14ac:dyDescent="0.25">
      <c r="D1755" s="191" t="str">
        <f t="shared" si="34"/>
        <v>SFO Station Access Charge LTC (FRR) - Line 183]</v>
      </c>
      <c r="E1755" s="192"/>
    </row>
    <row r="1756" spans="4:5" outlineLevel="2" x14ac:dyDescent="0.25">
      <c r="D1756" s="191" t="str">
        <f t="shared" si="34"/>
        <v>SFO Station Access Charge LTC (FRR) - Line 184]</v>
      </c>
      <c r="E1756" s="192"/>
    </row>
    <row r="1757" spans="4:5" outlineLevel="2" x14ac:dyDescent="0.25">
      <c r="D1757" s="191" t="str">
        <f t="shared" si="34"/>
        <v>SFO Station Access Charge LTC (FRR) - Line 185]</v>
      </c>
      <c r="E1757" s="192"/>
    </row>
    <row r="1758" spans="4:5" outlineLevel="2" x14ac:dyDescent="0.25">
      <c r="D1758" s="191" t="str">
        <f t="shared" si="34"/>
        <v>SFO Station Access Charge LTC (FRR) - Line 186]</v>
      </c>
      <c r="E1758" s="192"/>
    </row>
    <row r="1759" spans="4:5" outlineLevel="2" x14ac:dyDescent="0.25">
      <c r="D1759" s="191" t="str">
        <f t="shared" si="34"/>
        <v>SFO Station Access Charge LTC (FRR) - Line 187]</v>
      </c>
      <c r="E1759" s="192"/>
    </row>
    <row r="1760" spans="4:5" outlineLevel="2" x14ac:dyDescent="0.25">
      <c r="D1760" s="191" t="str">
        <f t="shared" si="34"/>
        <v>SFO Station Access Charge LTC (FRR) - Line 188]</v>
      </c>
      <c r="E1760" s="192"/>
    </row>
    <row r="1761" spans="4:5" outlineLevel="2" x14ac:dyDescent="0.25">
      <c r="D1761" s="191" t="str">
        <f t="shared" si="34"/>
        <v>SFO Station Access Charge LTC (FRR) - Line 189]</v>
      </c>
      <c r="E1761" s="192"/>
    </row>
    <row r="1762" spans="4:5" outlineLevel="2" x14ac:dyDescent="0.25">
      <c r="D1762" s="191" t="str">
        <f t="shared" si="34"/>
        <v>SFO Station Access Charge LTC (FRR) - Line 190]</v>
      </c>
      <c r="E1762" s="192"/>
    </row>
    <row r="1763" spans="4:5" outlineLevel="2" x14ac:dyDescent="0.25">
      <c r="D1763" s="191" t="str">
        <f t="shared" si="34"/>
        <v>SFO Station Access Charge LTC (FRR) - Line 191]</v>
      </c>
      <c r="E1763" s="192"/>
    </row>
    <row r="1764" spans="4:5" outlineLevel="2" x14ac:dyDescent="0.25">
      <c r="D1764" s="191" t="str">
        <f t="shared" si="34"/>
        <v>SFO Station Access Charge LTC (FRR) - Line 192]</v>
      </c>
      <c r="E1764" s="192"/>
    </row>
    <row r="1765" spans="4:5" outlineLevel="2" x14ac:dyDescent="0.25">
      <c r="D1765" s="191" t="str">
        <f t="shared" si="34"/>
        <v>SFO Station Access Charge LTC (FRR) - Line 193]</v>
      </c>
      <c r="E1765" s="192"/>
    </row>
    <row r="1766" spans="4:5" outlineLevel="2" x14ac:dyDescent="0.25">
      <c r="D1766" s="191" t="str">
        <f t="shared" ref="D1766:D1822" si="35">"SFO Station Access Charge LTC (FRR)"&amp;MID(D303,FIND(" - ",D303,1),50)</f>
        <v>SFO Station Access Charge LTC (FRR) - Line 194]</v>
      </c>
      <c r="E1766" s="192"/>
    </row>
    <row r="1767" spans="4:5" outlineLevel="2" x14ac:dyDescent="0.25">
      <c r="D1767" s="191" t="str">
        <f t="shared" si="35"/>
        <v>SFO Station Access Charge LTC (FRR) - Line 195]</v>
      </c>
      <c r="E1767" s="192"/>
    </row>
    <row r="1768" spans="4:5" outlineLevel="2" x14ac:dyDescent="0.25">
      <c r="D1768" s="191" t="str">
        <f t="shared" si="35"/>
        <v>SFO Station Access Charge LTC (FRR) - Line 196]</v>
      </c>
      <c r="E1768" s="192"/>
    </row>
    <row r="1769" spans="4:5" outlineLevel="2" x14ac:dyDescent="0.25">
      <c r="D1769" s="191" t="str">
        <f t="shared" si="35"/>
        <v>SFO Station Access Charge LTC (FRR) - Line 197]</v>
      </c>
      <c r="E1769" s="192"/>
    </row>
    <row r="1770" spans="4:5" outlineLevel="2" x14ac:dyDescent="0.25">
      <c r="D1770" s="191" t="str">
        <f t="shared" si="35"/>
        <v>SFO Station Access Charge LTC (FRR) - Line 198]</v>
      </c>
      <c r="E1770" s="192"/>
    </row>
    <row r="1771" spans="4:5" outlineLevel="2" x14ac:dyDescent="0.25">
      <c r="D1771" s="191" t="str">
        <f t="shared" si="35"/>
        <v>SFO Station Access Charge LTC (FRR) - Line 199]</v>
      </c>
      <c r="E1771" s="192"/>
    </row>
    <row r="1772" spans="4:5" outlineLevel="2" x14ac:dyDescent="0.25">
      <c r="D1772" s="191" t="str">
        <f t="shared" si="35"/>
        <v>SFO Station Access Charge LTC (FRR) - Line 200]</v>
      </c>
      <c r="E1772" s="192"/>
    </row>
    <row r="1773" spans="4:5" outlineLevel="2" x14ac:dyDescent="0.25">
      <c r="D1773" s="191" t="str">
        <f t="shared" si="35"/>
        <v>SFO Station Access Charge LTC (FRR) - Line 201]</v>
      </c>
      <c r="E1773" s="192"/>
    </row>
    <row r="1774" spans="4:5" outlineLevel="2" x14ac:dyDescent="0.25">
      <c r="D1774" s="191" t="str">
        <f t="shared" si="35"/>
        <v>SFO Station Access Charge LTC (FRR) - Line 202]</v>
      </c>
      <c r="E1774" s="192"/>
    </row>
    <row r="1775" spans="4:5" outlineLevel="2" x14ac:dyDescent="0.25">
      <c r="D1775" s="191" t="str">
        <f t="shared" si="35"/>
        <v>SFO Station Access Charge LTC (FRR) - Line 203]</v>
      </c>
      <c r="E1775" s="192"/>
    </row>
    <row r="1776" spans="4:5" outlineLevel="2" x14ac:dyDescent="0.25">
      <c r="D1776" s="191" t="str">
        <f t="shared" si="35"/>
        <v>SFO Station Access Charge LTC (FRR) - Line 204]</v>
      </c>
      <c r="E1776" s="192"/>
    </row>
    <row r="1777" spans="4:5" outlineLevel="2" x14ac:dyDescent="0.25">
      <c r="D1777" s="191" t="str">
        <f t="shared" si="35"/>
        <v>SFO Station Access Charge LTC (FRR) - Line 205]</v>
      </c>
      <c r="E1777" s="192"/>
    </row>
    <row r="1778" spans="4:5" outlineLevel="2" x14ac:dyDescent="0.25">
      <c r="D1778" s="191" t="str">
        <f t="shared" si="35"/>
        <v>SFO Station Access Charge LTC (FRR) - Line 206]</v>
      </c>
      <c r="E1778" s="192"/>
    </row>
    <row r="1779" spans="4:5" outlineLevel="2" x14ac:dyDescent="0.25">
      <c r="D1779" s="191" t="str">
        <f t="shared" si="35"/>
        <v>SFO Station Access Charge LTC (FRR) - Line 207]</v>
      </c>
      <c r="E1779" s="192"/>
    </row>
    <row r="1780" spans="4:5" outlineLevel="2" x14ac:dyDescent="0.25">
      <c r="D1780" s="191" t="str">
        <f t="shared" si="35"/>
        <v>SFO Station Access Charge LTC (FRR) - Line 208]</v>
      </c>
      <c r="E1780" s="192"/>
    </row>
    <row r="1781" spans="4:5" outlineLevel="2" x14ac:dyDescent="0.25">
      <c r="D1781" s="191" t="str">
        <f t="shared" si="35"/>
        <v>SFO Station Access Charge LTC (FRR) - Line 209]</v>
      </c>
      <c r="E1781" s="192"/>
    </row>
    <row r="1782" spans="4:5" outlineLevel="2" x14ac:dyDescent="0.25">
      <c r="D1782" s="191" t="str">
        <f t="shared" si="35"/>
        <v>SFO Station Access Charge LTC (FRR) - Line 210]</v>
      </c>
      <c r="E1782" s="192"/>
    </row>
    <row r="1783" spans="4:5" outlineLevel="2" x14ac:dyDescent="0.25">
      <c r="D1783" s="191" t="str">
        <f t="shared" si="35"/>
        <v>SFO Station Access Charge LTC (FRR) - Line 211]</v>
      </c>
      <c r="E1783" s="192"/>
    </row>
    <row r="1784" spans="4:5" outlineLevel="2" x14ac:dyDescent="0.25">
      <c r="D1784" s="191" t="str">
        <f t="shared" si="35"/>
        <v>SFO Station Access Charge LTC (FRR) - Line 212]</v>
      </c>
      <c r="E1784" s="192"/>
    </row>
    <row r="1785" spans="4:5" outlineLevel="2" x14ac:dyDescent="0.25">
      <c r="D1785" s="191" t="str">
        <f t="shared" si="35"/>
        <v>SFO Station Access Charge LTC (FRR) - Line 213]</v>
      </c>
      <c r="E1785" s="192"/>
    </row>
    <row r="1786" spans="4:5" outlineLevel="2" x14ac:dyDescent="0.25">
      <c r="D1786" s="191" t="str">
        <f t="shared" si="35"/>
        <v>SFO Station Access Charge LTC (FRR) - Line 214]</v>
      </c>
      <c r="E1786" s="192"/>
    </row>
    <row r="1787" spans="4:5" outlineLevel="2" x14ac:dyDescent="0.25">
      <c r="D1787" s="191" t="str">
        <f t="shared" si="35"/>
        <v>SFO Station Access Charge LTC (FRR) - Line 215]</v>
      </c>
      <c r="E1787" s="192"/>
    </row>
    <row r="1788" spans="4:5" outlineLevel="2" x14ac:dyDescent="0.25">
      <c r="D1788" s="191" t="str">
        <f t="shared" si="35"/>
        <v>SFO Station Access Charge LTC (FRR) - Line 216]</v>
      </c>
      <c r="E1788" s="192"/>
    </row>
    <row r="1789" spans="4:5" outlineLevel="2" x14ac:dyDescent="0.25">
      <c r="D1789" s="191" t="str">
        <f t="shared" si="35"/>
        <v>SFO Station Access Charge LTC (FRR) - Line 217]</v>
      </c>
      <c r="E1789" s="192"/>
    </row>
    <row r="1790" spans="4:5" outlineLevel="2" x14ac:dyDescent="0.25">
      <c r="D1790" s="191" t="str">
        <f t="shared" si="35"/>
        <v>SFO Station Access Charge LTC (FRR) - Line 218]</v>
      </c>
      <c r="E1790" s="192"/>
    </row>
    <row r="1791" spans="4:5" outlineLevel="2" x14ac:dyDescent="0.25">
      <c r="D1791" s="191" t="str">
        <f t="shared" si="35"/>
        <v>SFO Station Access Charge LTC (FRR) - Line 219]</v>
      </c>
      <c r="E1791" s="192"/>
    </row>
    <row r="1792" spans="4:5" outlineLevel="2" x14ac:dyDescent="0.25">
      <c r="D1792" s="191" t="str">
        <f t="shared" si="35"/>
        <v>SFO Station Access Charge LTC (FRR) - Line 220]</v>
      </c>
      <c r="E1792" s="192"/>
    </row>
    <row r="1793" spans="4:5" outlineLevel="2" x14ac:dyDescent="0.25">
      <c r="D1793" s="191" t="str">
        <f t="shared" si="35"/>
        <v>SFO Station Access Charge LTC (FRR) - Line 221]</v>
      </c>
      <c r="E1793" s="192"/>
    </row>
    <row r="1794" spans="4:5" outlineLevel="2" x14ac:dyDescent="0.25">
      <c r="D1794" s="191" t="str">
        <f t="shared" si="35"/>
        <v>SFO Station Access Charge LTC (FRR) - Line 222]</v>
      </c>
      <c r="E1794" s="192"/>
    </row>
    <row r="1795" spans="4:5" outlineLevel="2" x14ac:dyDescent="0.25">
      <c r="D1795" s="191" t="str">
        <f t="shared" si="35"/>
        <v>SFO Station Access Charge LTC (FRR) - Line 223]</v>
      </c>
      <c r="E1795" s="192"/>
    </row>
    <row r="1796" spans="4:5" outlineLevel="2" x14ac:dyDescent="0.25">
      <c r="D1796" s="191" t="str">
        <f t="shared" si="35"/>
        <v>SFO Station Access Charge LTC (FRR) - Line 224]</v>
      </c>
      <c r="E1796" s="192"/>
    </row>
    <row r="1797" spans="4:5" outlineLevel="2" x14ac:dyDescent="0.25">
      <c r="D1797" s="191" t="str">
        <f t="shared" si="35"/>
        <v>SFO Station Access Charge LTC (FRR) - Line 225]</v>
      </c>
      <c r="E1797" s="192"/>
    </row>
    <row r="1798" spans="4:5" outlineLevel="2" x14ac:dyDescent="0.25">
      <c r="D1798" s="191" t="str">
        <f t="shared" si="35"/>
        <v>SFO Station Access Charge LTC (FRR) - Line 226]</v>
      </c>
      <c r="E1798" s="192"/>
    </row>
    <row r="1799" spans="4:5" outlineLevel="2" x14ac:dyDescent="0.25">
      <c r="D1799" s="191" t="str">
        <f t="shared" si="35"/>
        <v>SFO Station Access Charge LTC (FRR) - Line 227]</v>
      </c>
      <c r="E1799" s="192"/>
    </row>
    <row r="1800" spans="4:5" outlineLevel="2" x14ac:dyDescent="0.25">
      <c r="D1800" s="191" t="str">
        <f t="shared" si="35"/>
        <v>SFO Station Access Charge LTC (FRR) - Line 228]</v>
      </c>
      <c r="E1800" s="192"/>
    </row>
    <row r="1801" spans="4:5" outlineLevel="2" x14ac:dyDescent="0.25">
      <c r="D1801" s="191" t="str">
        <f t="shared" si="35"/>
        <v>SFO Station Access Charge LTC (FRR) - Line 229]</v>
      </c>
      <c r="E1801" s="192"/>
    </row>
    <row r="1802" spans="4:5" outlineLevel="2" x14ac:dyDescent="0.25">
      <c r="D1802" s="191" t="str">
        <f t="shared" si="35"/>
        <v>SFO Station Access Charge LTC (FRR) - Line 230]</v>
      </c>
      <c r="E1802" s="192"/>
    </row>
    <row r="1803" spans="4:5" outlineLevel="2" x14ac:dyDescent="0.25">
      <c r="D1803" s="191" t="str">
        <f t="shared" si="35"/>
        <v>SFO Station Access Charge LTC (FRR) - Line 231]</v>
      </c>
      <c r="E1803" s="192"/>
    </row>
    <row r="1804" spans="4:5" outlineLevel="2" x14ac:dyDescent="0.25">
      <c r="D1804" s="191" t="str">
        <f t="shared" si="35"/>
        <v>SFO Station Access Charge LTC (FRR) - Line 232]</v>
      </c>
      <c r="E1804" s="192"/>
    </row>
    <row r="1805" spans="4:5" outlineLevel="2" x14ac:dyDescent="0.25">
      <c r="D1805" s="191" t="str">
        <f t="shared" si="35"/>
        <v>SFO Station Access Charge LTC (FRR) - Line 233]</v>
      </c>
      <c r="E1805" s="192"/>
    </row>
    <row r="1806" spans="4:5" outlineLevel="2" x14ac:dyDescent="0.25">
      <c r="D1806" s="191" t="str">
        <f t="shared" si="35"/>
        <v>SFO Station Access Charge LTC (FRR) - Line 234]</v>
      </c>
      <c r="E1806" s="192"/>
    </row>
    <row r="1807" spans="4:5" outlineLevel="2" x14ac:dyDescent="0.25">
      <c r="D1807" s="191" t="str">
        <f t="shared" si="35"/>
        <v>SFO Station Access Charge LTC (FRR) - Line 235]</v>
      </c>
      <c r="E1807" s="192"/>
    </row>
    <row r="1808" spans="4:5" outlineLevel="2" x14ac:dyDescent="0.25">
      <c r="D1808" s="191" t="str">
        <f t="shared" si="35"/>
        <v>SFO Station Access Charge LTC (FRR) - Line 236]</v>
      </c>
      <c r="E1808" s="192"/>
    </row>
    <row r="1809" spans="3:5" outlineLevel="2" x14ac:dyDescent="0.25">
      <c r="D1809" s="191" t="str">
        <f t="shared" si="35"/>
        <v>SFO Station Access Charge LTC (FRR) - Line 237]</v>
      </c>
      <c r="E1809" s="192"/>
    </row>
    <row r="1810" spans="3:5" outlineLevel="2" x14ac:dyDescent="0.25">
      <c r="D1810" s="191" t="str">
        <f t="shared" si="35"/>
        <v>SFO Station Access Charge LTC (FRR) - Line 238]</v>
      </c>
      <c r="E1810" s="192"/>
    </row>
    <row r="1811" spans="3:5" outlineLevel="2" x14ac:dyDescent="0.25">
      <c r="D1811" s="191" t="str">
        <f t="shared" si="35"/>
        <v>SFO Station Access Charge LTC (FRR) - Line 239]</v>
      </c>
      <c r="E1811" s="192"/>
    </row>
    <row r="1812" spans="3:5" outlineLevel="2" x14ac:dyDescent="0.25">
      <c r="D1812" s="191" t="str">
        <f t="shared" si="35"/>
        <v>SFO Station Access Charge LTC (FRR) - Line 240]</v>
      </c>
      <c r="E1812" s="192"/>
    </row>
    <row r="1813" spans="3:5" outlineLevel="2" x14ac:dyDescent="0.25">
      <c r="D1813" s="191" t="str">
        <f t="shared" si="35"/>
        <v>SFO Station Access Charge LTC (FRR) - Line 241]</v>
      </c>
      <c r="E1813" s="192"/>
    </row>
    <row r="1814" spans="3:5" outlineLevel="2" x14ac:dyDescent="0.25">
      <c r="D1814" s="191" t="str">
        <f t="shared" si="35"/>
        <v>SFO Station Access Charge LTC (FRR) - Line 242]</v>
      </c>
      <c r="E1814" s="192"/>
    </row>
    <row r="1815" spans="3:5" outlineLevel="2" x14ac:dyDescent="0.25">
      <c r="D1815" s="191" t="str">
        <f t="shared" si="35"/>
        <v>SFO Station Access Charge LTC (FRR) - Line 243]</v>
      </c>
      <c r="E1815" s="192"/>
    </row>
    <row r="1816" spans="3:5" outlineLevel="2" x14ac:dyDescent="0.25">
      <c r="D1816" s="191" t="str">
        <f t="shared" si="35"/>
        <v>SFO Station Access Charge LTC (FRR) - Line 244]</v>
      </c>
      <c r="E1816" s="192"/>
    </row>
    <row r="1817" spans="3:5" outlineLevel="2" x14ac:dyDescent="0.25">
      <c r="D1817" s="191" t="str">
        <f t="shared" si="35"/>
        <v>SFO Station Access Charge LTC (FRR) - Line 245]</v>
      </c>
      <c r="E1817" s="192"/>
    </row>
    <row r="1818" spans="3:5" outlineLevel="2" x14ac:dyDescent="0.25">
      <c r="D1818" s="191" t="str">
        <f t="shared" si="35"/>
        <v>SFO Station Access Charge LTC (FRR) - Line 246]</v>
      </c>
      <c r="E1818" s="192"/>
    </row>
    <row r="1819" spans="3:5" outlineLevel="2" x14ac:dyDescent="0.25">
      <c r="D1819" s="191" t="str">
        <f t="shared" si="35"/>
        <v>SFO Station Access Charge LTC (FRR) - Line 247]</v>
      </c>
      <c r="E1819" s="192"/>
    </row>
    <row r="1820" spans="3:5" outlineLevel="2" x14ac:dyDescent="0.25">
      <c r="D1820" s="191" t="str">
        <f t="shared" si="35"/>
        <v>SFO Station Access Charge LTC (FRR) - Line 248]</v>
      </c>
      <c r="E1820" s="192"/>
    </row>
    <row r="1821" spans="3:5" outlineLevel="2" x14ac:dyDescent="0.25">
      <c r="D1821" s="191" t="str">
        <f t="shared" si="35"/>
        <v>SFO Station Access Charge LTC (FRR) - Line 249]</v>
      </c>
      <c r="E1821" s="192"/>
    </row>
    <row r="1822" spans="3:5" outlineLevel="2" x14ac:dyDescent="0.25">
      <c r="D1822" s="202" t="str">
        <f t="shared" si="35"/>
        <v>SFO Station Access Charge LTC (FRR) - Line 250]</v>
      </c>
      <c r="E1822" s="194"/>
    </row>
    <row r="1823" spans="3:5" outlineLevel="1" x14ac:dyDescent="0.25"/>
    <row r="1824" spans="3:5" outlineLevel="1" x14ac:dyDescent="0.25">
      <c r="C1824" s="72" t="s">
        <v>226</v>
      </c>
    </row>
    <row r="1825" spans="4:5" outlineLevel="2" x14ac:dyDescent="0.25">
      <c r="D1825" s="1197" t="s">
        <v>1124</v>
      </c>
      <c r="E1825" s="1198"/>
    </row>
    <row r="1826" spans="4:5" outlineLevel="2" x14ac:dyDescent="0.25">
      <c r="D1826" s="190" t="s">
        <v>1125</v>
      </c>
      <c r="E1826" s="222"/>
    </row>
    <row r="1827" spans="4:5" outlineLevel="2" x14ac:dyDescent="0.25">
      <c r="D1827" s="190" t="s">
        <v>1193</v>
      </c>
      <c r="E1827" s="222"/>
    </row>
    <row r="1828" spans="4:5" outlineLevel="2" x14ac:dyDescent="0.25">
      <c r="D1828" s="190" t="s">
        <v>1194</v>
      </c>
      <c r="E1828" s="222"/>
    </row>
    <row r="1829" spans="4:5" outlineLevel="2" x14ac:dyDescent="0.25">
      <c r="D1829" s="190" t="s">
        <v>1195</v>
      </c>
      <c r="E1829" s="222"/>
    </row>
    <row r="1830" spans="4:5" outlineLevel="2" x14ac:dyDescent="0.25">
      <c r="D1830" s="190" t="s">
        <v>1126</v>
      </c>
      <c r="E1830" s="222"/>
    </row>
    <row r="1831" spans="4:5" outlineLevel="2" x14ac:dyDescent="0.25">
      <c r="D1831" s="190" t="s">
        <v>1196</v>
      </c>
      <c r="E1831" s="222"/>
    </row>
    <row r="1832" spans="4:5" outlineLevel="2" x14ac:dyDescent="0.25">
      <c r="D1832" s="190" t="s">
        <v>1197</v>
      </c>
      <c r="E1832" s="222"/>
    </row>
    <row r="1833" spans="4:5" outlineLevel="2" x14ac:dyDescent="0.25">
      <c r="D1833" s="190" t="s">
        <v>1198</v>
      </c>
      <c r="E1833" s="222"/>
    </row>
    <row r="1834" spans="4:5" outlineLevel="2" x14ac:dyDescent="0.25">
      <c r="D1834" s="190" t="s">
        <v>1127</v>
      </c>
      <c r="E1834" s="222"/>
    </row>
    <row r="1835" spans="4:5" outlineLevel="2" x14ac:dyDescent="0.25">
      <c r="D1835" s="190" t="s">
        <v>1199</v>
      </c>
      <c r="E1835" s="222"/>
    </row>
    <row r="1836" spans="4:5" outlineLevel="2" x14ac:dyDescent="0.25">
      <c r="D1836" s="190" t="s">
        <v>1200</v>
      </c>
      <c r="E1836" s="222"/>
    </row>
    <row r="1837" spans="4:5" outlineLevel="2" x14ac:dyDescent="0.25">
      <c r="D1837" s="190" t="s">
        <v>1201</v>
      </c>
      <c r="E1837" s="222"/>
    </row>
    <row r="1838" spans="4:5" outlineLevel="2" x14ac:dyDescent="0.25">
      <c r="D1838" s="190" t="s">
        <v>1202</v>
      </c>
      <c r="E1838" s="222"/>
    </row>
    <row r="1839" spans="4:5" outlineLevel="2" x14ac:dyDescent="0.25">
      <c r="D1839" s="190" t="s">
        <v>1203</v>
      </c>
      <c r="E1839" s="222"/>
    </row>
    <row r="1840" spans="4:5" outlineLevel="2" x14ac:dyDescent="0.25">
      <c r="D1840" s="190" t="s">
        <v>1204</v>
      </c>
      <c r="E1840" s="222"/>
    </row>
    <row r="1841" spans="4:5" outlineLevel="2" x14ac:dyDescent="0.25">
      <c r="D1841" s="190" t="s">
        <v>1205</v>
      </c>
      <c r="E1841" s="222"/>
    </row>
    <row r="1842" spans="4:5" outlineLevel="2" x14ac:dyDescent="0.25">
      <c r="D1842" s="190" t="s">
        <v>1206</v>
      </c>
      <c r="E1842" s="222"/>
    </row>
    <row r="1843" spans="4:5" outlineLevel="2" x14ac:dyDescent="0.25">
      <c r="D1843" s="190" t="s">
        <v>1128</v>
      </c>
      <c r="E1843" s="222"/>
    </row>
    <row r="1844" spans="4:5" outlineLevel="2" x14ac:dyDescent="0.25">
      <c r="D1844" s="190" t="s">
        <v>1207</v>
      </c>
      <c r="E1844" s="222"/>
    </row>
    <row r="1845" spans="4:5" outlineLevel="2" x14ac:dyDescent="0.25">
      <c r="D1845" s="190" t="s">
        <v>1129</v>
      </c>
      <c r="E1845" s="222"/>
    </row>
    <row r="1846" spans="4:5" outlineLevel="2" x14ac:dyDescent="0.25">
      <c r="D1846" s="190" t="s">
        <v>1208</v>
      </c>
      <c r="E1846" s="222"/>
    </row>
    <row r="1847" spans="4:5" outlineLevel="2" x14ac:dyDescent="0.25">
      <c r="D1847" s="190" t="s">
        <v>1209</v>
      </c>
      <c r="E1847" s="222"/>
    </row>
    <row r="1848" spans="4:5" outlineLevel="2" x14ac:dyDescent="0.25">
      <c r="D1848" s="190" t="s">
        <v>1210</v>
      </c>
      <c r="E1848" s="222"/>
    </row>
    <row r="1849" spans="4:5" outlineLevel="2" x14ac:dyDescent="0.25">
      <c r="D1849" s="190" t="s">
        <v>1211</v>
      </c>
      <c r="E1849" s="222"/>
    </row>
    <row r="1850" spans="4:5" outlineLevel="2" x14ac:dyDescent="0.25">
      <c r="D1850" s="190" t="s">
        <v>1130</v>
      </c>
      <c r="E1850" s="222"/>
    </row>
    <row r="1851" spans="4:5" outlineLevel="2" x14ac:dyDescent="0.25">
      <c r="D1851" s="190" t="s">
        <v>1212</v>
      </c>
      <c r="E1851" s="222"/>
    </row>
    <row r="1852" spans="4:5" outlineLevel="2" x14ac:dyDescent="0.25">
      <c r="D1852" s="190" t="s">
        <v>1213</v>
      </c>
      <c r="E1852" s="222"/>
    </row>
    <row r="1853" spans="4:5" outlineLevel="2" x14ac:dyDescent="0.25">
      <c r="D1853" s="190" t="s">
        <v>1214</v>
      </c>
      <c r="E1853" s="222"/>
    </row>
    <row r="1854" spans="4:5" outlineLevel="2" x14ac:dyDescent="0.25">
      <c r="D1854" s="190" t="s">
        <v>1215</v>
      </c>
      <c r="E1854" s="222"/>
    </row>
    <row r="1855" spans="4:5" outlineLevel="2" x14ac:dyDescent="0.25">
      <c r="D1855" s="190" t="s">
        <v>1131</v>
      </c>
      <c r="E1855" s="222"/>
    </row>
    <row r="1856" spans="4:5" outlineLevel="2" x14ac:dyDescent="0.25">
      <c r="D1856" s="190" t="s">
        <v>1216</v>
      </c>
      <c r="E1856" s="222"/>
    </row>
    <row r="1857" spans="4:5" outlineLevel="2" x14ac:dyDescent="0.25">
      <c r="D1857" s="190" t="s">
        <v>1217</v>
      </c>
      <c r="E1857" s="222"/>
    </row>
    <row r="1858" spans="4:5" outlineLevel="2" x14ac:dyDescent="0.25">
      <c r="D1858" s="190" t="s">
        <v>1218</v>
      </c>
      <c r="E1858" s="222"/>
    </row>
    <row r="1859" spans="4:5" outlineLevel="2" x14ac:dyDescent="0.25">
      <c r="D1859" s="190" t="s">
        <v>1132</v>
      </c>
      <c r="E1859" s="222"/>
    </row>
    <row r="1860" spans="4:5" outlineLevel="2" x14ac:dyDescent="0.25">
      <c r="D1860" s="190" t="s">
        <v>1219</v>
      </c>
      <c r="E1860" s="222"/>
    </row>
    <row r="1861" spans="4:5" outlineLevel="2" x14ac:dyDescent="0.25">
      <c r="D1861" s="190" t="s">
        <v>1220</v>
      </c>
      <c r="E1861" s="222"/>
    </row>
    <row r="1862" spans="4:5" outlineLevel="2" x14ac:dyDescent="0.25">
      <c r="D1862" s="190" t="s">
        <v>1221</v>
      </c>
      <c r="E1862" s="222"/>
    </row>
    <row r="1863" spans="4:5" outlineLevel="2" x14ac:dyDescent="0.25">
      <c r="D1863" s="190" t="s">
        <v>1133</v>
      </c>
      <c r="E1863" s="222"/>
    </row>
    <row r="1864" spans="4:5" outlineLevel="2" x14ac:dyDescent="0.25">
      <c r="D1864" s="190" t="s">
        <v>1222</v>
      </c>
      <c r="E1864" s="222"/>
    </row>
    <row r="1865" spans="4:5" outlineLevel="2" x14ac:dyDescent="0.25">
      <c r="D1865" s="190" t="s">
        <v>1223</v>
      </c>
      <c r="E1865" s="222"/>
    </row>
    <row r="1866" spans="4:5" outlineLevel="2" x14ac:dyDescent="0.25">
      <c r="D1866" s="190" t="s">
        <v>1224</v>
      </c>
      <c r="E1866" s="222"/>
    </row>
    <row r="1867" spans="4:5" outlineLevel="2" x14ac:dyDescent="0.25">
      <c r="D1867" s="190" t="s">
        <v>1225</v>
      </c>
      <c r="E1867" s="222"/>
    </row>
    <row r="1868" spans="4:5" outlineLevel="2" x14ac:dyDescent="0.25">
      <c r="D1868" s="190" t="s">
        <v>1226</v>
      </c>
      <c r="E1868" s="222"/>
    </row>
    <row r="1869" spans="4:5" outlineLevel="2" x14ac:dyDescent="0.25">
      <c r="D1869" s="190" t="s">
        <v>1135</v>
      </c>
      <c r="E1869" s="222"/>
    </row>
    <row r="1870" spans="4:5" outlineLevel="2" x14ac:dyDescent="0.25">
      <c r="D1870" s="190" t="s">
        <v>1227</v>
      </c>
      <c r="E1870" s="222"/>
    </row>
    <row r="1871" spans="4:5" outlineLevel="2" x14ac:dyDescent="0.25">
      <c r="D1871" s="190" t="s">
        <v>1136</v>
      </c>
      <c r="E1871" s="222"/>
    </row>
    <row r="1872" spans="4:5" outlineLevel="2" x14ac:dyDescent="0.25">
      <c r="D1872" s="190" t="s">
        <v>1228</v>
      </c>
      <c r="E1872" s="222"/>
    </row>
    <row r="1873" spans="4:5" outlineLevel="2" x14ac:dyDescent="0.25">
      <c r="D1873" s="190" t="s">
        <v>1137</v>
      </c>
      <c r="E1873" s="222"/>
    </row>
    <row r="1874" spans="4:5" outlineLevel="2" x14ac:dyDescent="0.25">
      <c r="D1874" s="190" t="s">
        <v>1229</v>
      </c>
      <c r="E1874" s="222"/>
    </row>
    <row r="1875" spans="4:5" outlineLevel="2" x14ac:dyDescent="0.25">
      <c r="D1875" s="190" t="s">
        <v>1139</v>
      </c>
      <c r="E1875" s="222"/>
    </row>
    <row r="1876" spans="4:5" outlineLevel="2" x14ac:dyDescent="0.25">
      <c r="D1876" s="190" t="s">
        <v>1140</v>
      </c>
      <c r="E1876" s="222"/>
    </row>
    <row r="1877" spans="4:5" outlineLevel="2" x14ac:dyDescent="0.25">
      <c r="D1877" s="190" t="s">
        <v>1230</v>
      </c>
      <c r="E1877" s="222"/>
    </row>
    <row r="1878" spans="4:5" outlineLevel="2" x14ac:dyDescent="0.25">
      <c r="D1878" s="190" t="s">
        <v>1231</v>
      </c>
      <c r="E1878" s="222"/>
    </row>
    <row r="1879" spans="4:5" outlineLevel="2" x14ac:dyDescent="0.25">
      <c r="D1879" s="190" t="s">
        <v>1232</v>
      </c>
      <c r="E1879" s="222"/>
    </row>
    <row r="1880" spans="4:5" outlineLevel="2" x14ac:dyDescent="0.25">
      <c r="D1880" s="190" t="s">
        <v>1233</v>
      </c>
      <c r="E1880" s="222"/>
    </row>
    <row r="1881" spans="4:5" outlineLevel="2" x14ac:dyDescent="0.25">
      <c r="D1881" s="190" t="s">
        <v>1234</v>
      </c>
      <c r="E1881" s="222"/>
    </row>
    <row r="1882" spans="4:5" outlineLevel="2" x14ac:dyDescent="0.25">
      <c r="D1882" s="190" t="s">
        <v>1235</v>
      </c>
      <c r="E1882" s="222"/>
    </row>
    <row r="1883" spans="4:5" outlineLevel="2" x14ac:dyDescent="0.25">
      <c r="D1883" s="190" t="s">
        <v>1236</v>
      </c>
      <c r="E1883" s="222"/>
    </row>
    <row r="1884" spans="4:5" outlineLevel="2" x14ac:dyDescent="0.25">
      <c r="D1884" s="190" t="s">
        <v>1237</v>
      </c>
      <c r="E1884" s="222"/>
    </row>
    <row r="1885" spans="4:5" outlineLevel="2" x14ac:dyDescent="0.25">
      <c r="D1885" s="190" t="s">
        <v>1238</v>
      </c>
      <c r="E1885" s="222"/>
    </row>
    <row r="1886" spans="4:5" outlineLevel="2" x14ac:dyDescent="0.25">
      <c r="D1886" s="190" t="s">
        <v>1141</v>
      </c>
      <c r="E1886" s="222"/>
    </row>
    <row r="1887" spans="4:5" outlineLevel="2" x14ac:dyDescent="0.25">
      <c r="D1887" s="190" t="s">
        <v>1239</v>
      </c>
      <c r="E1887" s="222"/>
    </row>
    <row r="1888" spans="4:5" outlineLevel="2" x14ac:dyDescent="0.25">
      <c r="D1888" s="190" t="s">
        <v>1142</v>
      </c>
      <c r="E1888" s="222"/>
    </row>
    <row r="1889" spans="4:5" outlineLevel="2" x14ac:dyDescent="0.25">
      <c r="D1889" s="190" t="s">
        <v>1240</v>
      </c>
      <c r="E1889" s="222"/>
    </row>
    <row r="1890" spans="4:5" outlineLevel="2" x14ac:dyDescent="0.25">
      <c r="D1890" s="190" t="s">
        <v>1241</v>
      </c>
      <c r="E1890" s="222"/>
    </row>
    <row r="1891" spans="4:5" outlineLevel="2" x14ac:dyDescent="0.25">
      <c r="D1891" s="190" t="s">
        <v>1320</v>
      </c>
      <c r="E1891" s="222"/>
    </row>
    <row r="1892" spans="4:5" outlineLevel="2" x14ac:dyDescent="0.25">
      <c r="D1892" s="190" t="s">
        <v>1242</v>
      </c>
      <c r="E1892" s="222"/>
    </row>
    <row r="1893" spans="4:5" outlineLevel="2" x14ac:dyDescent="0.25">
      <c r="D1893" s="190" t="s">
        <v>1243</v>
      </c>
      <c r="E1893" s="222"/>
    </row>
    <row r="1894" spans="4:5" outlineLevel="2" x14ac:dyDescent="0.25">
      <c r="D1894" s="190" t="s">
        <v>1143</v>
      </c>
      <c r="E1894" s="222"/>
    </row>
    <row r="1895" spans="4:5" outlineLevel="2" x14ac:dyDescent="0.25">
      <c r="D1895" s="190" t="s">
        <v>1144</v>
      </c>
      <c r="E1895" s="222"/>
    </row>
    <row r="1896" spans="4:5" outlineLevel="2" x14ac:dyDescent="0.25">
      <c r="D1896" s="190" t="s">
        <v>1244</v>
      </c>
      <c r="E1896" s="222"/>
    </row>
    <row r="1897" spans="4:5" outlineLevel="2" x14ac:dyDescent="0.25">
      <c r="D1897" s="190" t="s">
        <v>1245</v>
      </c>
      <c r="E1897" s="222"/>
    </row>
    <row r="1898" spans="4:5" outlineLevel="2" x14ac:dyDescent="0.25">
      <c r="D1898" s="190" t="s">
        <v>1246</v>
      </c>
      <c r="E1898" s="222"/>
    </row>
    <row r="1899" spans="4:5" outlineLevel="2" x14ac:dyDescent="0.25">
      <c r="D1899" s="190" t="s">
        <v>1247</v>
      </c>
      <c r="E1899" s="222"/>
    </row>
    <row r="1900" spans="4:5" outlineLevel="2" x14ac:dyDescent="0.25">
      <c r="D1900" s="190" t="s">
        <v>1248</v>
      </c>
      <c r="E1900" s="222"/>
    </row>
    <row r="1901" spans="4:5" outlineLevel="2" x14ac:dyDescent="0.25">
      <c r="D1901" s="190" t="s">
        <v>1145</v>
      </c>
      <c r="E1901" s="222"/>
    </row>
    <row r="1902" spans="4:5" outlineLevel="2" x14ac:dyDescent="0.25">
      <c r="D1902" s="190" t="s">
        <v>1146</v>
      </c>
      <c r="E1902" s="222"/>
    </row>
    <row r="1903" spans="4:5" outlineLevel="2" x14ac:dyDescent="0.25">
      <c r="D1903" s="190" t="s">
        <v>1249</v>
      </c>
      <c r="E1903" s="222"/>
    </row>
    <row r="1904" spans="4:5" outlineLevel="2" x14ac:dyDescent="0.25">
      <c r="D1904" s="190" t="s">
        <v>1250</v>
      </c>
      <c r="E1904" s="222"/>
    </row>
    <row r="1905" spans="4:5" outlineLevel="2" x14ac:dyDescent="0.25">
      <c r="D1905" s="190" t="s">
        <v>1251</v>
      </c>
      <c r="E1905" s="222"/>
    </row>
    <row r="1906" spans="4:5" outlineLevel="2" x14ac:dyDescent="0.25">
      <c r="D1906" s="190" t="s">
        <v>1252</v>
      </c>
      <c r="E1906" s="222"/>
    </row>
    <row r="1907" spans="4:5" outlineLevel="2" x14ac:dyDescent="0.25">
      <c r="D1907" s="190" t="s">
        <v>1147</v>
      </c>
      <c r="E1907" s="222"/>
    </row>
    <row r="1908" spans="4:5" outlineLevel="2" x14ac:dyDescent="0.25">
      <c r="D1908" s="190" t="s">
        <v>1253</v>
      </c>
      <c r="E1908" s="222"/>
    </row>
    <row r="1909" spans="4:5" outlineLevel="2" x14ac:dyDescent="0.25">
      <c r="D1909" s="190" t="s">
        <v>1148</v>
      </c>
      <c r="E1909" s="222"/>
    </row>
    <row r="1910" spans="4:5" outlineLevel="2" x14ac:dyDescent="0.25">
      <c r="D1910" s="190" t="s">
        <v>1254</v>
      </c>
      <c r="E1910" s="222"/>
    </row>
    <row r="1911" spans="4:5" outlineLevel="2" x14ac:dyDescent="0.25">
      <c r="D1911" s="190" t="s">
        <v>1149</v>
      </c>
      <c r="E1911" s="222"/>
    </row>
    <row r="1912" spans="4:5" outlineLevel="2" x14ac:dyDescent="0.25">
      <c r="D1912" s="190" t="s">
        <v>1255</v>
      </c>
      <c r="E1912" s="222"/>
    </row>
    <row r="1913" spans="4:5" outlineLevel="2" x14ac:dyDescent="0.25">
      <c r="D1913" s="190" t="s">
        <v>1256</v>
      </c>
      <c r="E1913" s="222"/>
    </row>
    <row r="1914" spans="4:5" outlineLevel="2" x14ac:dyDescent="0.25">
      <c r="D1914" s="190" t="s">
        <v>1257</v>
      </c>
      <c r="E1914" s="222"/>
    </row>
    <row r="1915" spans="4:5" outlineLevel="2" x14ac:dyDescent="0.25">
      <c r="D1915" s="190" t="s">
        <v>1258</v>
      </c>
      <c r="E1915" s="222"/>
    </row>
    <row r="1916" spans="4:5" outlineLevel="2" x14ac:dyDescent="0.25">
      <c r="D1916" s="190" t="s">
        <v>1259</v>
      </c>
      <c r="E1916" s="222"/>
    </row>
    <row r="1917" spans="4:5" outlineLevel="2" x14ac:dyDescent="0.25">
      <c r="D1917" s="190" t="s">
        <v>1260</v>
      </c>
      <c r="E1917" s="222"/>
    </row>
    <row r="1918" spans="4:5" outlineLevel="2" x14ac:dyDescent="0.25">
      <c r="D1918" s="190" t="s">
        <v>1261</v>
      </c>
      <c r="E1918" s="222"/>
    </row>
    <row r="1919" spans="4:5" outlineLevel="2" x14ac:dyDescent="0.25">
      <c r="D1919" s="190" t="s">
        <v>1262</v>
      </c>
      <c r="E1919" s="222"/>
    </row>
    <row r="1920" spans="4:5" outlineLevel="2" x14ac:dyDescent="0.25">
      <c r="D1920" s="190" t="s">
        <v>1263</v>
      </c>
      <c r="E1920" s="222"/>
    </row>
    <row r="1921" spans="4:5" outlineLevel="2" x14ac:dyDescent="0.25">
      <c r="D1921" s="190" t="s">
        <v>1264</v>
      </c>
      <c r="E1921" s="222"/>
    </row>
    <row r="1922" spans="4:5" outlineLevel="2" x14ac:dyDescent="0.25">
      <c r="D1922" s="190" t="s">
        <v>1265</v>
      </c>
      <c r="E1922" s="222"/>
    </row>
    <row r="1923" spans="4:5" outlineLevel="2" x14ac:dyDescent="0.25">
      <c r="D1923" s="190" t="s">
        <v>1266</v>
      </c>
      <c r="E1923" s="222"/>
    </row>
    <row r="1924" spans="4:5" outlineLevel="2" x14ac:dyDescent="0.25">
      <c r="D1924" s="190" t="s">
        <v>1267</v>
      </c>
      <c r="E1924" s="222"/>
    </row>
    <row r="1925" spans="4:5" outlineLevel="2" x14ac:dyDescent="0.25">
      <c r="D1925" s="190" t="s">
        <v>1268</v>
      </c>
      <c r="E1925" s="222"/>
    </row>
    <row r="1926" spans="4:5" outlineLevel="2" x14ac:dyDescent="0.25">
      <c r="D1926" s="190" t="s">
        <v>1150</v>
      </c>
      <c r="E1926" s="222"/>
    </row>
    <row r="1927" spans="4:5" outlineLevel="2" x14ac:dyDescent="0.25">
      <c r="D1927" s="191" t="str">
        <f t="shared" ref="D1927:D1953" si="36">"SFO Station Access Charge LTC (TRR) - Line "&amp;ROW()-ROW(D$1824)&amp;"]"</f>
        <v>SFO Station Access Charge LTC (TRR) - Line 103]</v>
      </c>
      <c r="E1927" s="192"/>
    </row>
    <row r="1928" spans="4:5" outlineLevel="2" x14ac:dyDescent="0.25">
      <c r="D1928" s="191" t="str">
        <f t="shared" si="36"/>
        <v>SFO Station Access Charge LTC (TRR) - Line 104]</v>
      </c>
      <c r="E1928" s="192"/>
    </row>
    <row r="1929" spans="4:5" outlineLevel="2" x14ac:dyDescent="0.25">
      <c r="D1929" s="191" t="str">
        <f t="shared" si="36"/>
        <v>SFO Station Access Charge LTC (TRR) - Line 105]</v>
      </c>
      <c r="E1929" s="192"/>
    </row>
    <row r="1930" spans="4:5" outlineLevel="2" x14ac:dyDescent="0.25">
      <c r="D1930" s="191" t="str">
        <f t="shared" si="36"/>
        <v>SFO Station Access Charge LTC (TRR) - Line 106]</v>
      </c>
      <c r="E1930" s="192"/>
    </row>
    <row r="1931" spans="4:5" outlineLevel="2" x14ac:dyDescent="0.25">
      <c r="D1931" s="191" t="str">
        <f t="shared" si="36"/>
        <v>SFO Station Access Charge LTC (TRR) - Line 107]</v>
      </c>
      <c r="E1931" s="192"/>
    </row>
    <row r="1932" spans="4:5" outlineLevel="2" x14ac:dyDescent="0.25">
      <c r="D1932" s="191" t="str">
        <f t="shared" si="36"/>
        <v>SFO Station Access Charge LTC (TRR) - Line 108]</v>
      </c>
      <c r="E1932" s="192"/>
    </row>
    <row r="1933" spans="4:5" outlineLevel="2" x14ac:dyDescent="0.25">
      <c r="D1933" s="191" t="str">
        <f t="shared" si="36"/>
        <v>SFO Station Access Charge LTC (TRR) - Line 109]</v>
      </c>
      <c r="E1933" s="192"/>
    </row>
    <row r="1934" spans="4:5" outlineLevel="2" x14ac:dyDescent="0.25">
      <c r="D1934" s="191" t="str">
        <f t="shared" si="36"/>
        <v>SFO Station Access Charge LTC (TRR) - Line 110]</v>
      </c>
      <c r="E1934" s="192"/>
    </row>
    <row r="1935" spans="4:5" outlineLevel="2" x14ac:dyDescent="0.25">
      <c r="D1935" s="191" t="str">
        <f t="shared" si="36"/>
        <v>SFO Station Access Charge LTC (TRR) - Line 111]</v>
      </c>
      <c r="E1935" s="192"/>
    </row>
    <row r="1936" spans="4:5" outlineLevel="2" x14ac:dyDescent="0.25">
      <c r="D1936" s="191" t="str">
        <f t="shared" si="36"/>
        <v>SFO Station Access Charge LTC (TRR) - Line 112]</v>
      </c>
      <c r="E1936" s="192"/>
    </row>
    <row r="1937" spans="4:5" outlineLevel="2" x14ac:dyDescent="0.25">
      <c r="D1937" s="191" t="str">
        <f t="shared" si="36"/>
        <v>SFO Station Access Charge LTC (TRR) - Line 113]</v>
      </c>
      <c r="E1937" s="192"/>
    </row>
    <row r="1938" spans="4:5" outlineLevel="2" x14ac:dyDescent="0.25">
      <c r="D1938" s="191" t="str">
        <f t="shared" si="36"/>
        <v>SFO Station Access Charge LTC (TRR) - Line 114]</v>
      </c>
      <c r="E1938" s="192"/>
    </row>
    <row r="1939" spans="4:5" outlineLevel="2" x14ac:dyDescent="0.25">
      <c r="D1939" s="191" t="str">
        <f t="shared" si="36"/>
        <v>SFO Station Access Charge LTC (TRR) - Line 115]</v>
      </c>
      <c r="E1939" s="192"/>
    </row>
    <row r="1940" spans="4:5" outlineLevel="2" x14ac:dyDescent="0.25">
      <c r="D1940" s="191" t="str">
        <f t="shared" si="36"/>
        <v>SFO Station Access Charge LTC (TRR) - Line 116]</v>
      </c>
      <c r="E1940" s="192"/>
    </row>
    <row r="1941" spans="4:5" outlineLevel="2" x14ac:dyDescent="0.25">
      <c r="D1941" s="191" t="str">
        <f t="shared" si="36"/>
        <v>SFO Station Access Charge LTC (TRR) - Line 117]</v>
      </c>
      <c r="E1941" s="192"/>
    </row>
    <row r="1942" spans="4:5" outlineLevel="2" x14ac:dyDescent="0.25">
      <c r="D1942" s="191" t="str">
        <f t="shared" si="36"/>
        <v>SFO Station Access Charge LTC (TRR) - Line 118]</v>
      </c>
      <c r="E1942" s="192"/>
    </row>
    <row r="1943" spans="4:5" outlineLevel="2" x14ac:dyDescent="0.25">
      <c r="D1943" s="191" t="str">
        <f t="shared" si="36"/>
        <v>SFO Station Access Charge LTC (TRR) - Line 119]</v>
      </c>
      <c r="E1943" s="192"/>
    </row>
    <row r="1944" spans="4:5" outlineLevel="2" x14ac:dyDescent="0.25">
      <c r="D1944" s="191" t="str">
        <f t="shared" si="36"/>
        <v>SFO Station Access Charge LTC (TRR) - Line 120]</v>
      </c>
      <c r="E1944" s="192"/>
    </row>
    <row r="1945" spans="4:5" outlineLevel="2" x14ac:dyDescent="0.25">
      <c r="D1945" s="191" t="str">
        <f t="shared" si="36"/>
        <v>SFO Station Access Charge LTC (TRR) - Line 121]</v>
      </c>
      <c r="E1945" s="192"/>
    </row>
    <row r="1946" spans="4:5" outlineLevel="2" x14ac:dyDescent="0.25">
      <c r="D1946" s="191" t="str">
        <f t="shared" si="36"/>
        <v>SFO Station Access Charge LTC (TRR) - Line 122]</v>
      </c>
      <c r="E1946" s="192"/>
    </row>
    <row r="1947" spans="4:5" outlineLevel="2" x14ac:dyDescent="0.25">
      <c r="D1947" s="191" t="str">
        <f t="shared" si="36"/>
        <v>SFO Station Access Charge LTC (TRR) - Line 123]</v>
      </c>
      <c r="E1947" s="192"/>
    </row>
    <row r="1948" spans="4:5" outlineLevel="2" x14ac:dyDescent="0.25">
      <c r="D1948" s="191" t="str">
        <f t="shared" si="36"/>
        <v>SFO Station Access Charge LTC (TRR) - Line 124]</v>
      </c>
      <c r="E1948" s="192"/>
    </row>
    <row r="1949" spans="4:5" outlineLevel="2" x14ac:dyDescent="0.25">
      <c r="D1949" s="191" t="str">
        <f t="shared" si="36"/>
        <v>SFO Station Access Charge LTC (TRR) - Line 125]</v>
      </c>
      <c r="E1949" s="192"/>
    </row>
    <row r="1950" spans="4:5" outlineLevel="2" x14ac:dyDescent="0.25">
      <c r="D1950" s="191" t="str">
        <f t="shared" si="36"/>
        <v>SFO Station Access Charge LTC (TRR) - Line 126]</v>
      </c>
      <c r="E1950" s="192"/>
    </row>
    <row r="1951" spans="4:5" outlineLevel="2" x14ac:dyDescent="0.25">
      <c r="D1951" s="191" t="str">
        <f t="shared" si="36"/>
        <v>SFO Station Access Charge LTC (TRR) - Line 127]</v>
      </c>
      <c r="E1951" s="192"/>
    </row>
    <row r="1952" spans="4:5" outlineLevel="2" x14ac:dyDescent="0.25">
      <c r="D1952" s="191" t="str">
        <f t="shared" si="36"/>
        <v>SFO Station Access Charge LTC (TRR) - Line 128]</v>
      </c>
      <c r="E1952" s="192"/>
    </row>
    <row r="1953" spans="4:5" outlineLevel="2" x14ac:dyDescent="0.25">
      <c r="D1953" s="191" t="str">
        <f t="shared" si="36"/>
        <v>SFO Station Access Charge LTC (TRR) - Line 129]</v>
      </c>
      <c r="E1953" s="192"/>
    </row>
    <row r="1954" spans="4:5" outlineLevel="2" x14ac:dyDescent="0.25">
      <c r="D1954" s="191" t="str">
        <f t="shared" ref="D1954:D2017" si="37">"SFO Station Access Charge LTC (TRR) - Line "&amp;ROW()-ROW(D$1824)&amp;"]"</f>
        <v>SFO Station Access Charge LTC (TRR) - Line 130]</v>
      </c>
      <c r="E1954" s="192"/>
    </row>
    <row r="1955" spans="4:5" outlineLevel="2" x14ac:dyDescent="0.25">
      <c r="D1955" s="191" t="str">
        <f t="shared" si="37"/>
        <v>SFO Station Access Charge LTC (TRR) - Line 131]</v>
      </c>
      <c r="E1955" s="192"/>
    </row>
    <row r="1956" spans="4:5" outlineLevel="2" x14ac:dyDescent="0.25">
      <c r="D1956" s="191" t="str">
        <f t="shared" si="37"/>
        <v>SFO Station Access Charge LTC (TRR) - Line 132]</v>
      </c>
      <c r="E1956" s="192"/>
    </row>
    <row r="1957" spans="4:5" outlineLevel="2" x14ac:dyDescent="0.25">
      <c r="D1957" s="191" t="str">
        <f t="shared" si="37"/>
        <v>SFO Station Access Charge LTC (TRR) - Line 133]</v>
      </c>
      <c r="E1957" s="192"/>
    </row>
    <row r="1958" spans="4:5" outlineLevel="2" x14ac:dyDescent="0.25">
      <c r="D1958" s="191" t="str">
        <f t="shared" si="37"/>
        <v>SFO Station Access Charge LTC (TRR) - Line 134]</v>
      </c>
      <c r="E1958" s="192"/>
    </row>
    <row r="1959" spans="4:5" outlineLevel="2" x14ac:dyDescent="0.25">
      <c r="D1959" s="191" t="str">
        <f t="shared" si="37"/>
        <v>SFO Station Access Charge LTC (TRR) - Line 135]</v>
      </c>
      <c r="E1959" s="192"/>
    </row>
    <row r="1960" spans="4:5" outlineLevel="2" x14ac:dyDescent="0.25">
      <c r="D1960" s="191" t="str">
        <f t="shared" si="37"/>
        <v>SFO Station Access Charge LTC (TRR) - Line 136]</v>
      </c>
      <c r="E1960" s="192"/>
    </row>
    <row r="1961" spans="4:5" outlineLevel="2" x14ac:dyDescent="0.25">
      <c r="D1961" s="191" t="str">
        <f t="shared" si="37"/>
        <v>SFO Station Access Charge LTC (TRR) - Line 137]</v>
      </c>
      <c r="E1961" s="192"/>
    </row>
    <row r="1962" spans="4:5" outlineLevel="2" x14ac:dyDescent="0.25">
      <c r="D1962" s="191" t="str">
        <f t="shared" si="37"/>
        <v>SFO Station Access Charge LTC (TRR) - Line 138]</v>
      </c>
      <c r="E1962" s="192"/>
    </row>
    <row r="1963" spans="4:5" outlineLevel="2" x14ac:dyDescent="0.25">
      <c r="D1963" s="191" t="str">
        <f t="shared" si="37"/>
        <v>SFO Station Access Charge LTC (TRR) - Line 139]</v>
      </c>
      <c r="E1963" s="192"/>
    </row>
    <row r="1964" spans="4:5" outlineLevel="2" x14ac:dyDescent="0.25">
      <c r="D1964" s="191" t="str">
        <f t="shared" si="37"/>
        <v>SFO Station Access Charge LTC (TRR) - Line 140]</v>
      </c>
      <c r="E1964" s="192"/>
    </row>
    <row r="1965" spans="4:5" outlineLevel="2" x14ac:dyDescent="0.25">
      <c r="D1965" s="191" t="str">
        <f t="shared" si="37"/>
        <v>SFO Station Access Charge LTC (TRR) - Line 141]</v>
      </c>
      <c r="E1965" s="192"/>
    </row>
    <row r="1966" spans="4:5" outlineLevel="2" x14ac:dyDescent="0.25">
      <c r="D1966" s="191" t="str">
        <f t="shared" si="37"/>
        <v>SFO Station Access Charge LTC (TRR) - Line 142]</v>
      </c>
      <c r="E1966" s="192"/>
    </row>
    <row r="1967" spans="4:5" outlineLevel="2" x14ac:dyDescent="0.25">
      <c r="D1967" s="191" t="str">
        <f t="shared" si="37"/>
        <v>SFO Station Access Charge LTC (TRR) - Line 143]</v>
      </c>
      <c r="E1967" s="192"/>
    </row>
    <row r="1968" spans="4:5" outlineLevel="2" x14ac:dyDescent="0.25">
      <c r="D1968" s="191" t="str">
        <f t="shared" si="37"/>
        <v>SFO Station Access Charge LTC (TRR) - Line 144]</v>
      </c>
      <c r="E1968" s="192"/>
    </row>
    <row r="1969" spans="4:5" outlineLevel="2" x14ac:dyDescent="0.25">
      <c r="D1969" s="191" t="str">
        <f t="shared" si="37"/>
        <v>SFO Station Access Charge LTC (TRR) - Line 145]</v>
      </c>
      <c r="E1969" s="192"/>
    </row>
    <row r="1970" spans="4:5" outlineLevel="2" x14ac:dyDescent="0.25">
      <c r="D1970" s="191" t="str">
        <f t="shared" si="37"/>
        <v>SFO Station Access Charge LTC (TRR) - Line 146]</v>
      </c>
      <c r="E1970" s="192"/>
    </row>
    <row r="1971" spans="4:5" outlineLevel="2" x14ac:dyDescent="0.25">
      <c r="D1971" s="191" t="str">
        <f t="shared" si="37"/>
        <v>SFO Station Access Charge LTC (TRR) - Line 147]</v>
      </c>
      <c r="E1971" s="192"/>
    </row>
    <row r="1972" spans="4:5" outlineLevel="2" x14ac:dyDescent="0.25">
      <c r="D1972" s="191" t="str">
        <f t="shared" si="37"/>
        <v>SFO Station Access Charge LTC (TRR) - Line 148]</v>
      </c>
      <c r="E1972" s="192"/>
    </row>
    <row r="1973" spans="4:5" outlineLevel="2" x14ac:dyDescent="0.25">
      <c r="D1973" s="191" t="str">
        <f t="shared" si="37"/>
        <v>SFO Station Access Charge LTC (TRR) - Line 149]</v>
      </c>
      <c r="E1973" s="192"/>
    </row>
    <row r="1974" spans="4:5" outlineLevel="2" x14ac:dyDescent="0.25">
      <c r="D1974" s="191" t="str">
        <f t="shared" si="37"/>
        <v>SFO Station Access Charge LTC (TRR) - Line 150]</v>
      </c>
      <c r="E1974" s="192"/>
    </row>
    <row r="1975" spans="4:5" outlineLevel="2" x14ac:dyDescent="0.25">
      <c r="D1975" s="191" t="str">
        <f t="shared" si="37"/>
        <v>SFO Station Access Charge LTC (TRR) - Line 151]</v>
      </c>
      <c r="E1975" s="192"/>
    </row>
    <row r="1976" spans="4:5" outlineLevel="2" x14ac:dyDescent="0.25">
      <c r="D1976" s="191" t="str">
        <f t="shared" si="37"/>
        <v>SFO Station Access Charge LTC (TRR) - Line 152]</v>
      </c>
      <c r="E1976" s="192"/>
    </row>
    <row r="1977" spans="4:5" outlineLevel="2" x14ac:dyDescent="0.25">
      <c r="D1977" s="191" t="str">
        <f t="shared" si="37"/>
        <v>SFO Station Access Charge LTC (TRR) - Line 153]</v>
      </c>
      <c r="E1977" s="192"/>
    </row>
    <row r="1978" spans="4:5" outlineLevel="2" x14ac:dyDescent="0.25">
      <c r="D1978" s="191" t="str">
        <f t="shared" si="37"/>
        <v>SFO Station Access Charge LTC (TRR) - Line 154]</v>
      </c>
      <c r="E1978" s="192"/>
    </row>
    <row r="1979" spans="4:5" outlineLevel="2" x14ac:dyDescent="0.25">
      <c r="D1979" s="191" t="str">
        <f t="shared" si="37"/>
        <v>SFO Station Access Charge LTC (TRR) - Line 155]</v>
      </c>
      <c r="E1979" s="192"/>
    </row>
    <row r="1980" spans="4:5" outlineLevel="2" x14ac:dyDescent="0.25">
      <c r="D1980" s="191" t="str">
        <f t="shared" si="37"/>
        <v>SFO Station Access Charge LTC (TRR) - Line 156]</v>
      </c>
      <c r="E1980" s="192"/>
    </row>
    <row r="1981" spans="4:5" outlineLevel="2" x14ac:dyDescent="0.25">
      <c r="D1981" s="191" t="str">
        <f t="shared" si="37"/>
        <v>SFO Station Access Charge LTC (TRR) - Line 157]</v>
      </c>
      <c r="E1981" s="192"/>
    </row>
    <row r="1982" spans="4:5" outlineLevel="2" x14ac:dyDescent="0.25">
      <c r="D1982" s="191" t="str">
        <f t="shared" si="37"/>
        <v>SFO Station Access Charge LTC (TRR) - Line 158]</v>
      </c>
      <c r="E1982" s="192"/>
    </row>
    <row r="1983" spans="4:5" outlineLevel="2" x14ac:dyDescent="0.25">
      <c r="D1983" s="191" t="str">
        <f t="shared" si="37"/>
        <v>SFO Station Access Charge LTC (TRR) - Line 159]</v>
      </c>
      <c r="E1983" s="192"/>
    </row>
    <row r="1984" spans="4:5" outlineLevel="2" x14ac:dyDescent="0.25">
      <c r="D1984" s="191" t="str">
        <f t="shared" si="37"/>
        <v>SFO Station Access Charge LTC (TRR) - Line 160]</v>
      </c>
      <c r="E1984" s="192"/>
    </row>
    <row r="1985" spans="4:5" outlineLevel="2" x14ac:dyDescent="0.25">
      <c r="D1985" s="191" t="str">
        <f t="shared" si="37"/>
        <v>SFO Station Access Charge LTC (TRR) - Line 161]</v>
      </c>
      <c r="E1985" s="192"/>
    </row>
    <row r="1986" spans="4:5" outlineLevel="2" x14ac:dyDescent="0.25">
      <c r="D1986" s="191" t="str">
        <f t="shared" si="37"/>
        <v>SFO Station Access Charge LTC (TRR) - Line 162]</v>
      </c>
      <c r="E1986" s="192"/>
    </row>
    <row r="1987" spans="4:5" outlineLevel="2" x14ac:dyDescent="0.25">
      <c r="D1987" s="191" t="str">
        <f t="shared" si="37"/>
        <v>SFO Station Access Charge LTC (TRR) - Line 163]</v>
      </c>
      <c r="E1987" s="192"/>
    </row>
    <row r="1988" spans="4:5" outlineLevel="2" x14ac:dyDescent="0.25">
      <c r="D1988" s="191" t="str">
        <f t="shared" si="37"/>
        <v>SFO Station Access Charge LTC (TRR) - Line 164]</v>
      </c>
      <c r="E1988" s="192"/>
    </row>
    <row r="1989" spans="4:5" outlineLevel="2" x14ac:dyDescent="0.25">
      <c r="D1989" s="191" t="str">
        <f t="shared" si="37"/>
        <v>SFO Station Access Charge LTC (TRR) - Line 165]</v>
      </c>
      <c r="E1989" s="192"/>
    </row>
    <row r="1990" spans="4:5" outlineLevel="2" x14ac:dyDescent="0.25">
      <c r="D1990" s="191" t="str">
        <f t="shared" si="37"/>
        <v>SFO Station Access Charge LTC (TRR) - Line 166]</v>
      </c>
      <c r="E1990" s="192"/>
    </row>
    <row r="1991" spans="4:5" outlineLevel="2" x14ac:dyDescent="0.25">
      <c r="D1991" s="191" t="str">
        <f t="shared" si="37"/>
        <v>SFO Station Access Charge LTC (TRR) - Line 167]</v>
      </c>
      <c r="E1991" s="192"/>
    </row>
    <row r="1992" spans="4:5" outlineLevel="2" x14ac:dyDescent="0.25">
      <c r="D1992" s="191" t="str">
        <f t="shared" si="37"/>
        <v>SFO Station Access Charge LTC (TRR) - Line 168]</v>
      </c>
      <c r="E1992" s="192"/>
    </row>
    <row r="1993" spans="4:5" outlineLevel="2" x14ac:dyDescent="0.25">
      <c r="D1993" s="191" t="str">
        <f t="shared" si="37"/>
        <v>SFO Station Access Charge LTC (TRR) - Line 169]</v>
      </c>
      <c r="E1993" s="192"/>
    </row>
    <row r="1994" spans="4:5" outlineLevel="2" x14ac:dyDescent="0.25">
      <c r="D1994" s="191" t="str">
        <f t="shared" si="37"/>
        <v>SFO Station Access Charge LTC (TRR) - Line 170]</v>
      </c>
      <c r="E1994" s="192"/>
    </row>
    <row r="1995" spans="4:5" outlineLevel="2" x14ac:dyDescent="0.25">
      <c r="D1995" s="191" t="str">
        <f t="shared" si="37"/>
        <v>SFO Station Access Charge LTC (TRR) - Line 171]</v>
      </c>
      <c r="E1995" s="192"/>
    </row>
    <row r="1996" spans="4:5" outlineLevel="2" x14ac:dyDescent="0.25">
      <c r="D1996" s="191" t="str">
        <f t="shared" si="37"/>
        <v>SFO Station Access Charge LTC (TRR) - Line 172]</v>
      </c>
      <c r="E1996" s="192"/>
    </row>
    <row r="1997" spans="4:5" outlineLevel="2" x14ac:dyDescent="0.25">
      <c r="D1997" s="191" t="str">
        <f t="shared" si="37"/>
        <v>SFO Station Access Charge LTC (TRR) - Line 173]</v>
      </c>
      <c r="E1997" s="192"/>
    </row>
    <row r="1998" spans="4:5" outlineLevel="2" x14ac:dyDescent="0.25">
      <c r="D1998" s="191" t="str">
        <f t="shared" si="37"/>
        <v>SFO Station Access Charge LTC (TRR) - Line 174]</v>
      </c>
      <c r="E1998" s="192"/>
    </row>
    <row r="1999" spans="4:5" outlineLevel="2" x14ac:dyDescent="0.25">
      <c r="D1999" s="191" t="str">
        <f t="shared" si="37"/>
        <v>SFO Station Access Charge LTC (TRR) - Line 175]</v>
      </c>
      <c r="E1999" s="192"/>
    </row>
    <row r="2000" spans="4:5" outlineLevel="2" x14ac:dyDescent="0.25">
      <c r="D2000" s="191" t="str">
        <f t="shared" si="37"/>
        <v>SFO Station Access Charge LTC (TRR) - Line 176]</v>
      </c>
      <c r="E2000" s="192"/>
    </row>
    <row r="2001" spans="4:5" outlineLevel="2" x14ac:dyDescent="0.25">
      <c r="D2001" s="191" t="str">
        <f t="shared" si="37"/>
        <v>SFO Station Access Charge LTC (TRR) - Line 177]</v>
      </c>
      <c r="E2001" s="192"/>
    </row>
    <row r="2002" spans="4:5" outlineLevel="2" x14ac:dyDescent="0.25">
      <c r="D2002" s="191" t="str">
        <f t="shared" si="37"/>
        <v>SFO Station Access Charge LTC (TRR) - Line 178]</v>
      </c>
      <c r="E2002" s="192"/>
    </row>
    <row r="2003" spans="4:5" outlineLevel="2" x14ac:dyDescent="0.25">
      <c r="D2003" s="191" t="str">
        <f t="shared" si="37"/>
        <v>SFO Station Access Charge LTC (TRR) - Line 179]</v>
      </c>
      <c r="E2003" s="192"/>
    </row>
    <row r="2004" spans="4:5" outlineLevel="2" x14ac:dyDescent="0.25">
      <c r="D2004" s="191" t="str">
        <f t="shared" si="37"/>
        <v>SFO Station Access Charge LTC (TRR) - Line 180]</v>
      </c>
      <c r="E2004" s="192"/>
    </row>
    <row r="2005" spans="4:5" outlineLevel="2" x14ac:dyDescent="0.25">
      <c r="D2005" s="191" t="str">
        <f t="shared" si="37"/>
        <v>SFO Station Access Charge LTC (TRR) - Line 181]</v>
      </c>
      <c r="E2005" s="192"/>
    </row>
    <row r="2006" spans="4:5" outlineLevel="2" x14ac:dyDescent="0.25">
      <c r="D2006" s="191" t="str">
        <f t="shared" si="37"/>
        <v>SFO Station Access Charge LTC (TRR) - Line 182]</v>
      </c>
      <c r="E2006" s="192"/>
    </row>
    <row r="2007" spans="4:5" outlineLevel="2" x14ac:dyDescent="0.25">
      <c r="D2007" s="191" t="str">
        <f t="shared" si="37"/>
        <v>SFO Station Access Charge LTC (TRR) - Line 183]</v>
      </c>
      <c r="E2007" s="192"/>
    </row>
    <row r="2008" spans="4:5" outlineLevel="2" x14ac:dyDescent="0.25">
      <c r="D2008" s="191" t="str">
        <f t="shared" si="37"/>
        <v>SFO Station Access Charge LTC (TRR) - Line 184]</v>
      </c>
      <c r="E2008" s="192"/>
    </row>
    <row r="2009" spans="4:5" outlineLevel="2" x14ac:dyDescent="0.25">
      <c r="D2009" s="191" t="str">
        <f t="shared" si="37"/>
        <v>SFO Station Access Charge LTC (TRR) - Line 185]</v>
      </c>
      <c r="E2009" s="192"/>
    </row>
    <row r="2010" spans="4:5" outlineLevel="2" x14ac:dyDescent="0.25">
      <c r="D2010" s="191" t="str">
        <f t="shared" si="37"/>
        <v>SFO Station Access Charge LTC (TRR) - Line 186]</v>
      </c>
      <c r="E2010" s="192"/>
    </row>
    <row r="2011" spans="4:5" outlineLevel="2" x14ac:dyDescent="0.25">
      <c r="D2011" s="191" t="str">
        <f t="shared" si="37"/>
        <v>SFO Station Access Charge LTC (TRR) - Line 187]</v>
      </c>
      <c r="E2011" s="192"/>
    </row>
    <row r="2012" spans="4:5" outlineLevel="2" x14ac:dyDescent="0.25">
      <c r="D2012" s="191" t="str">
        <f t="shared" si="37"/>
        <v>SFO Station Access Charge LTC (TRR) - Line 188]</v>
      </c>
      <c r="E2012" s="192"/>
    </row>
    <row r="2013" spans="4:5" outlineLevel="2" x14ac:dyDescent="0.25">
      <c r="D2013" s="191" t="str">
        <f t="shared" si="37"/>
        <v>SFO Station Access Charge LTC (TRR) - Line 189]</v>
      </c>
      <c r="E2013" s="192"/>
    </row>
    <row r="2014" spans="4:5" outlineLevel="2" x14ac:dyDescent="0.25">
      <c r="D2014" s="191" t="str">
        <f t="shared" si="37"/>
        <v>SFO Station Access Charge LTC (TRR) - Line 190]</v>
      </c>
      <c r="E2014" s="192"/>
    </row>
    <row r="2015" spans="4:5" outlineLevel="2" x14ac:dyDescent="0.25">
      <c r="D2015" s="191" t="str">
        <f t="shared" si="37"/>
        <v>SFO Station Access Charge LTC (TRR) - Line 191]</v>
      </c>
      <c r="E2015" s="192"/>
    </row>
    <row r="2016" spans="4:5" outlineLevel="2" x14ac:dyDescent="0.25">
      <c r="D2016" s="191" t="str">
        <f t="shared" si="37"/>
        <v>SFO Station Access Charge LTC (TRR) - Line 192]</v>
      </c>
      <c r="E2016" s="192"/>
    </row>
    <row r="2017" spans="4:5" outlineLevel="2" x14ac:dyDescent="0.25">
      <c r="D2017" s="191" t="str">
        <f t="shared" si="37"/>
        <v>SFO Station Access Charge LTC (TRR) - Line 193]</v>
      </c>
      <c r="E2017" s="192"/>
    </row>
    <row r="2018" spans="4:5" outlineLevel="2" x14ac:dyDescent="0.25">
      <c r="D2018" s="191" t="str">
        <f t="shared" ref="D2018:D2074" si="38">"SFO Station Access Charge LTC (TRR) - Line "&amp;ROW()-ROW(D$1824)&amp;"]"</f>
        <v>SFO Station Access Charge LTC (TRR) - Line 194]</v>
      </c>
      <c r="E2018" s="192"/>
    </row>
    <row r="2019" spans="4:5" outlineLevel="2" x14ac:dyDescent="0.25">
      <c r="D2019" s="191" t="str">
        <f t="shared" si="38"/>
        <v>SFO Station Access Charge LTC (TRR) - Line 195]</v>
      </c>
      <c r="E2019" s="192"/>
    </row>
    <row r="2020" spans="4:5" outlineLevel="2" x14ac:dyDescent="0.25">
      <c r="D2020" s="191" t="str">
        <f t="shared" si="38"/>
        <v>SFO Station Access Charge LTC (TRR) - Line 196]</v>
      </c>
      <c r="E2020" s="192"/>
    </row>
    <row r="2021" spans="4:5" outlineLevel="2" x14ac:dyDescent="0.25">
      <c r="D2021" s="191" t="str">
        <f t="shared" si="38"/>
        <v>SFO Station Access Charge LTC (TRR) - Line 197]</v>
      </c>
      <c r="E2021" s="192"/>
    </row>
    <row r="2022" spans="4:5" outlineLevel="2" x14ac:dyDescent="0.25">
      <c r="D2022" s="191" t="str">
        <f t="shared" si="38"/>
        <v>SFO Station Access Charge LTC (TRR) - Line 198]</v>
      </c>
      <c r="E2022" s="192"/>
    </row>
    <row r="2023" spans="4:5" outlineLevel="2" x14ac:dyDescent="0.25">
      <c r="D2023" s="191" t="str">
        <f t="shared" si="38"/>
        <v>SFO Station Access Charge LTC (TRR) - Line 199]</v>
      </c>
      <c r="E2023" s="192"/>
    </row>
    <row r="2024" spans="4:5" outlineLevel="2" x14ac:dyDescent="0.25">
      <c r="D2024" s="191" t="str">
        <f t="shared" si="38"/>
        <v>SFO Station Access Charge LTC (TRR) - Line 200]</v>
      </c>
      <c r="E2024" s="192"/>
    </row>
    <row r="2025" spans="4:5" outlineLevel="2" x14ac:dyDescent="0.25">
      <c r="D2025" s="191" t="str">
        <f t="shared" si="38"/>
        <v>SFO Station Access Charge LTC (TRR) - Line 201]</v>
      </c>
      <c r="E2025" s="192"/>
    </row>
    <row r="2026" spans="4:5" outlineLevel="2" x14ac:dyDescent="0.25">
      <c r="D2026" s="191" t="str">
        <f t="shared" si="38"/>
        <v>SFO Station Access Charge LTC (TRR) - Line 202]</v>
      </c>
      <c r="E2026" s="192"/>
    </row>
    <row r="2027" spans="4:5" outlineLevel="2" x14ac:dyDescent="0.25">
      <c r="D2027" s="191" t="str">
        <f t="shared" si="38"/>
        <v>SFO Station Access Charge LTC (TRR) - Line 203]</v>
      </c>
      <c r="E2027" s="192"/>
    </row>
    <row r="2028" spans="4:5" outlineLevel="2" x14ac:dyDescent="0.25">
      <c r="D2028" s="191" t="str">
        <f t="shared" si="38"/>
        <v>SFO Station Access Charge LTC (TRR) - Line 204]</v>
      </c>
      <c r="E2028" s="192"/>
    </row>
    <row r="2029" spans="4:5" outlineLevel="2" x14ac:dyDescent="0.25">
      <c r="D2029" s="191" t="str">
        <f t="shared" si="38"/>
        <v>SFO Station Access Charge LTC (TRR) - Line 205]</v>
      </c>
      <c r="E2029" s="192"/>
    </row>
    <row r="2030" spans="4:5" outlineLevel="2" x14ac:dyDescent="0.25">
      <c r="D2030" s="191" t="str">
        <f t="shared" si="38"/>
        <v>SFO Station Access Charge LTC (TRR) - Line 206]</v>
      </c>
      <c r="E2030" s="192"/>
    </row>
    <row r="2031" spans="4:5" outlineLevel="2" x14ac:dyDescent="0.25">
      <c r="D2031" s="191" t="str">
        <f t="shared" si="38"/>
        <v>SFO Station Access Charge LTC (TRR) - Line 207]</v>
      </c>
      <c r="E2031" s="192"/>
    </row>
    <row r="2032" spans="4:5" outlineLevel="2" x14ac:dyDescent="0.25">
      <c r="D2032" s="191" t="str">
        <f t="shared" si="38"/>
        <v>SFO Station Access Charge LTC (TRR) - Line 208]</v>
      </c>
      <c r="E2032" s="192"/>
    </row>
    <row r="2033" spans="4:5" outlineLevel="2" x14ac:dyDescent="0.25">
      <c r="D2033" s="191" t="str">
        <f t="shared" si="38"/>
        <v>SFO Station Access Charge LTC (TRR) - Line 209]</v>
      </c>
      <c r="E2033" s="192"/>
    </row>
    <row r="2034" spans="4:5" outlineLevel="2" x14ac:dyDescent="0.25">
      <c r="D2034" s="191" t="str">
        <f t="shared" si="38"/>
        <v>SFO Station Access Charge LTC (TRR) - Line 210]</v>
      </c>
      <c r="E2034" s="192"/>
    </row>
    <row r="2035" spans="4:5" outlineLevel="2" x14ac:dyDescent="0.25">
      <c r="D2035" s="191" t="str">
        <f t="shared" si="38"/>
        <v>SFO Station Access Charge LTC (TRR) - Line 211]</v>
      </c>
      <c r="E2035" s="192"/>
    </row>
    <row r="2036" spans="4:5" outlineLevel="2" x14ac:dyDescent="0.25">
      <c r="D2036" s="191" t="str">
        <f t="shared" si="38"/>
        <v>SFO Station Access Charge LTC (TRR) - Line 212]</v>
      </c>
      <c r="E2036" s="192"/>
    </row>
    <row r="2037" spans="4:5" outlineLevel="2" x14ac:dyDescent="0.25">
      <c r="D2037" s="191" t="str">
        <f t="shared" si="38"/>
        <v>SFO Station Access Charge LTC (TRR) - Line 213]</v>
      </c>
      <c r="E2037" s="192"/>
    </row>
    <row r="2038" spans="4:5" outlineLevel="2" x14ac:dyDescent="0.25">
      <c r="D2038" s="191" t="str">
        <f t="shared" si="38"/>
        <v>SFO Station Access Charge LTC (TRR) - Line 214]</v>
      </c>
      <c r="E2038" s="192"/>
    </row>
    <row r="2039" spans="4:5" outlineLevel="2" x14ac:dyDescent="0.25">
      <c r="D2039" s="191" t="str">
        <f t="shared" si="38"/>
        <v>SFO Station Access Charge LTC (TRR) - Line 215]</v>
      </c>
      <c r="E2039" s="192"/>
    </row>
    <row r="2040" spans="4:5" outlineLevel="2" x14ac:dyDescent="0.25">
      <c r="D2040" s="191" t="str">
        <f t="shared" si="38"/>
        <v>SFO Station Access Charge LTC (TRR) - Line 216]</v>
      </c>
      <c r="E2040" s="192"/>
    </row>
    <row r="2041" spans="4:5" outlineLevel="2" x14ac:dyDescent="0.25">
      <c r="D2041" s="191" t="str">
        <f t="shared" si="38"/>
        <v>SFO Station Access Charge LTC (TRR) - Line 217]</v>
      </c>
      <c r="E2041" s="192"/>
    </row>
    <row r="2042" spans="4:5" outlineLevel="2" x14ac:dyDescent="0.25">
      <c r="D2042" s="191" t="str">
        <f t="shared" si="38"/>
        <v>SFO Station Access Charge LTC (TRR) - Line 218]</v>
      </c>
      <c r="E2042" s="192"/>
    </row>
    <row r="2043" spans="4:5" outlineLevel="2" x14ac:dyDescent="0.25">
      <c r="D2043" s="191" t="str">
        <f t="shared" si="38"/>
        <v>SFO Station Access Charge LTC (TRR) - Line 219]</v>
      </c>
      <c r="E2043" s="192"/>
    </row>
    <row r="2044" spans="4:5" outlineLevel="2" x14ac:dyDescent="0.25">
      <c r="D2044" s="191" t="str">
        <f t="shared" si="38"/>
        <v>SFO Station Access Charge LTC (TRR) - Line 220]</v>
      </c>
      <c r="E2044" s="192"/>
    </row>
    <row r="2045" spans="4:5" outlineLevel="2" x14ac:dyDescent="0.25">
      <c r="D2045" s="191" t="str">
        <f t="shared" si="38"/>
        <v>SFO Station Access Charge LTC (TRR) - Line 221]</v>
      </c>
      <c r="E2045" s="192"/>
    </row>
    <row r="2046" spans="4:5" outlineLevel="2" x14ac:dyDescent="0.25">
      <c r="D2046" s="191" t="str">
        <f t="shared" si="38"/>
        <v>SFO Station Access Charge LTC (TRR) - Line 222]</v>
      </c>
      <c r="E2046" s="192"/>
    </row>
    <row r="2047" spans="4:5" outlineLevel="2" x14ac:dyDescent="0.25">
      <c r="D2047" s="191" t="str">
        <f t="shared" si="38"/>
        <v>SFO Station Access Charge LTC (TRR) - Line 223]</v>
      </c>
      <c r="E2047" s="192"/>
    </row>
    <row r="2048" spans="4:5" outlineLevel="2" x14ac:dyDescent="0.25">
      <c r="D2048" s="191" t="str">
        <f t="shared" si="38"/>
        <v>SFO Station Access Charge LTC (TRR) - Line 224]</v>
      </c>
      <c r="E2048" s="192"/>
    </row>
    <row r="2049" spans="4:5" outlineLevel="2" x14ac:dyDescent="0.25">
      <c r="D2049" s="191" t="str">
        <f t="shared" si="38"/>
        <v>SFO Station Access Charge LTC (TRR) - Line 225]</v>
      </c>
      <c r="E2049" s="192"/>
    </row>
    <row r="2050" spans="4:5" outlineLevel="2" x14ac:dyDescent="0.25">
      <c r="D2050" s="191" t="str">
        <f t="shared" si="38"/>
        <v>SFO Station Access Charge LTC (TRR) - Line 226]</v>
      </c>
      <c r="E2050" s="192"/>
    </row>
    <row r="2051" spans="4:5" outlineLevel="2" x14ac:dyDescent="0.25">
      <c r="D2051" s="191" t="str">
        <f t="shared" si="38"/>
        <v>SFO Station Access Charge LTC (TRR) - Line 227]</v>
      </c>
      <c r="E2051" s="192"/>
    </row>
    <row r="2052" spans="4:5" outlineLevel="2" x14ac:dyDescent="0.25">
      <c r="D2052" s="191" t="str">
        <f t="shared" si="38"/>
        <v>SFO Station Access Charge LTC (TRR) - Line 228]</v>
      </c>
      <c r="E2052" s="192"/>
    </row>
    <row r="2053" spans="4:5" outlineLevel="2" x14ac:dyDescent="0.25">
      <c r="D2053" s="191" t="str">
        <f t="shared" si="38"/>
        <v>SFO Station Access Charge LTC (TRR) - Line 229]</v>
      </c>
      <c r="E2053" s="192"/>
    </row>
    <row r="2054" spans="4:5" outlineLevel="2" x14ac:dyDescent="0.25">
      <c r="D2054" s="191" t="str">
        <f t="shared" si="38"/>
        <v>SFO Station Access Charge LTC (TRR) - Line 230]</v>
      </c>
      <c r="E2054" s="192"/>
    </row>
    <row r="2055" spans="4:5" outlineLevel="2" x14ac:dyDescent="0.25">
      <c r="D2055" s="191" t="str">
        <f t="shared" si="38"/>
        <v>SFO Station Access Charge LTC (TRR) - Line 231]</v>
      </c>
      <c r="E2055" s="192"/>
    </row>
    <row r="2056" spans="4:5" outlineLevel="2" x14ac:dyDescent="0.25">
      <c r="D2056" s="191" t="str">
        <f t="shared" si="38"/>
        <v>SFO Station Access Charge LTC (TRR) - Line 232]</v>
      </c>
      <c r="E2056" s="192"/>
    </row>
    <row r="2057" spans="4:5" outlineLevel="2" x14ac:dyDescent="0.25">
      <c r="D2057" s="191" t="str">
        <f t="shared" si="38"/>
        <v>SFO Station Access Charge LTC (TRR) - Line 233]</v>
      </c>
      <c r="E2057" s="192"/>
    </row>
    <row r="2058" spans="4:5" outlineLevel="2" x14ac:dyDescent="0.25">
      <c r="D2058" s="191" t="str">
        <f t="shared" si="38"/>
        <v>SFO Station Access Charge LTC (TRR) - Line 234]</v>
      </c>
      <c r="E2058" s="192"/>
    </row>
    <row r="2059" spans="4:5" outlineLevel="2" x14ac:dyDescent="0.25">
      <c r="D2059" s="191" t="str">
        <f t="shared" si="38"/>
        <v>SFO Station Access Charge LTC (TRR) - Line 235]</v>
      </c>
      <c r="E2059" s="192"/>
    </row>
    <row r="2060" spans="4:5" outlineLevel="2" x14ac:dyDescent="0.25">
      <c r="D2060" s="191" t="str">
        <f t="shared" si="38"/>
        <v>SFO Station Access Charge LTC (TRR) - Line 236]</v>
      </c>
      <c r="E2060" s="192"/>
    </row>
    <row r="2061" spans="4:5" outlineLevel="2" x14ac:dyDescent="0.25">
      <c r="D2061" s="191" t="str">
        <f t="shared" si="38"/>
        <v>SFO Station Access Charge LTC (TRR) - Line 237]</v>
      </c>
      <c r="E2061" s="192"/>
    </row>
    <row r="2062" spans="4:5" outlineLevel="2" x14ac:dyDescent="0.25">
      <c r="D2062" s="191" t="str">
        <f t="shared" si="38"/>
        <v>SFO Station Access Charge LTC (TRR) - Line 238]</v>
      </c>
      <c r="E2062" s="192"/>
    </row>
    <row r="2063" spans="4:5" outlineLevel="2" x14ac:dyDescent="0.25">
      <c r="D2063" s="191" t="str">
        <f t="shared" si="38"/>
        <v>SFO Station Access Charge LTC (TRR) - Line 239]</v>
      </c>
      <c r="E2063" s="192"/>
    </row>
    <row r="2064" spans="4:5" outlineLevel="2" x14ac:dyDescent="0.25">
      <c r="D2064" s="191" t="str">
        <f t="shared" si="38"/>
        <v>SFO Station Access Charge LTC (TRR) - Line 240]</v>
      </c>
      <c r="E2064" s="192"/>
    </row>
    <row r="2065" spans="3:5" outlineLevel="2" x14ac:dyDescent="0.25">
      <c r="D2065" s="191" t="str">
        <f t="shared" si="38"/>
        <v>SFO Station Access Charge LTC (TRR) - Line 241]</v>
      </c>
      <c r="E2065" s="192"/>
    </row>
    <row r="2066" spans="3:5" outlineLevel="2" x14ac:dyDescent="0.25">
      <c r="D2066" s="191" t="str">
        <f t="shared" si="38"/>
        <v>SFO Station Access Charge LTC (TRR) - Line 242]</v>
      </c>
      <c r="E2066" s="192"/>
    </row>
    <row r="2067" spans="3:5" outlineLevel="2" x14ac:dyDescent="0.25">
      <c r="D2067" s="191" t="str">
        <f t="shared" si="38"/>
        <v>SFO Station Access Charge LTC (TRR) - Line 243]</v>
      </c>
      <c r="E2067" s="192"/>
    </row>
    <row r="2068" spans="3:5" outlineLevel="2" x14ac:dyDescent="0.25">
      <c r="D2068" s="191" t="str">
        <f t="shared" si="38"/>
        <v>SFO Station Access Charge LTC (TRR) - Line 244]</v>
      </c>
      <c r="E2068" s="192"/>
    </row>
    <row r="2069" spans="3:5" outlineLevel="2" x14ac:dyDescent="0.25">
      <c r="D2069" s="191" t="str">
        <f t="shared" si="38"/>
        <v>SFO Station Access Charge LTC (TRR) - Line 245]</v>
      </c>
      <c r="E2069" s="192"/>
    </row>
    <row r="2070" spans="3:5" outlineLevel="2" x14ac:dyDescent="0.25">
      <c r="D2070" s="191" t="str">
        <f t="shared" si="38"/>
        <v>SFO Station Access Charge LTC (TRR) - Line 246]</v>
      </c>
      <c r="E2070" s="192"/>
    </row>
    <row r="2071" spans="3:5" outlineLevel="2" x14ac:dyDescent="0.25">
      <c r="D2071" s="191" t="str">
        <f t="shared" si="38"/>
        <v>SFO Station Access Charge LTC (TRR) - Line 247]</v>
      </c>
      <c r="E2071" s="192"/>
    </row>
    <row r="2072" spans="3:5" outlineLevel="2" x14ac:dyDescent="0.25">
      <c r="D2072" s="191" t="str">
        <f t="shared" si="38"/>
        <v>SFO Station Access Charge LTC (TRR) - Line 248]</v>
      </c>
      <c r="E2072" s="192"/>
    </row>
    <row r="2073" spans="3:5" outlineLevel="2" x14ac:dyDescent="0.25">
      <c r="D2073" s="191" t="str">
        <f t="shared" si="38"/>
        <v>SFO Station Access Charge LTC (TRR) - Line 249]</v>
      </c>
      <c r="E2073" s="192"/>
    </row>
    <row r="2074" spans="3:5" outlineLevel="2" x14ac:dyDescent="0.25">
      <c r="D2074" s="202" t="str">
        <f t="shared" si="38"/>
        <v>SFO Station Access Charge LTC (TRR) - Line 250]</v>
      </c>
      <c r="E2074" s="194"/>
    </row>
    <row r="2075" spans="3:5" outlineLevel="1" x14ac:dyDescent="0.25"/>
    <row r="2076" spans="3:5" outlineLevel="1" x14ac:dyDescent="0.25">
      <c r="C2076" s="72" t="s">
        <v>227</v>
      </c>
    </row>
    <row r="2077" spans="3:5" outlineLevel="2" x14ac:dyDescent="0.25">
      <c r="D2077" s="225" t="s">
        <v>228</v>
      </c>
      <c r="E2077" s="226"/>
    </row>
    <row r="2078" spans="3:5" outlineLevel="2" x14ac:dyDescent="0.25">
      <c r="D2078" s="195" t="s">
        <v>229</v>
      </c>
      <c r="E2078" s="196"/>
    </row>
    <row r="2079" spans="3:5" outlineLevel="2" x14ac:dyDescent="0.25">
      <c r="D2079" s="195" t="s">
        <v>230</v>
      </c>
      <c r="E2079" s="196"/>
    </row>
    <row r="2080" spans="3:5" outlineLevel="2" x14ac:dyDescent="0.25">
      <c r="D2080" s="195" t="s">
        <v>231</v>
      </c>
      <c r="E2080" s="196"/>
    </row>
    <row r="2081" spans="4:5" outlineLevel="2" x14ac:dyDescent="0.25">
      <c r="D2081" s="195" t="s">
        <v>232</v>
      </c>
      <c r="E2081" s="196"/>
    </row>
    <row r="2082" spans="4:5" outlineLevel="2" x14ac:dyDescent="0.25">
      <c r="D2082" s="195" t="s">
        <v>233</v>
      </c>
      <c r="E2082" s="196"/>
    </row>
    <row r="2083" spans="4:5" outlineLevel="2" x14ac:dyDescent="0.25">
      <c r="D2083" s="195" t="s">
        <v>234</v>
      </c>
      <c r="E2083" s="196"/>
    </row>
    <row r="2084" spans="4:5" outlineLevel="2" x14ac:dyDescent="0.25">
      <c r="D2084" s="195" t="s">
        <v>235</v>
      </c>
      <c r="E2084" s="196"/>
    </row>
    <row r="2085" spans="4:5" outlineLevel="2" x14ac:dyDescent="0.25">
      <c r="D2085" s="195" t="s">
        <v>236</v>
      </c>
      <c r="E2085" s="196"/>
    </row>
    <row r="2086" spans="4:5" outlineLevel="2" x14ac:dyDescent="0.25">
      <c r="D2086" s="195" t="s">
        <v>237</v>
      </c>
      <c r="E2086" s="196"/>
    </row>
    <row r="2087" spans="4:5" outlineLevel="2" x14ac:dyDescent="0.25">
      <c r="D2087" s="195" t="s">
        <v>238</v>
      </c>
      <c r="E2087" s="196"/>
    </row>
    <row r="2088" spans="4:5" outlineLevel="2" x14ac:dyDescent="0.25">
      <c r="D2088" s="195" t="s">
        <v>239</v>
      </c>
      <c r="E2088" s="196"/>
    </row>
    <row r="2089" spans="4:5" outlineLevel="2" x14ac:dyDescent="0.25">
      <c r="D2089" s="195" t="s">
        <v>240</v>
      </c>
      <c r="E2089" s="196"/>
    </row>
    <row r="2090" spans="4:5" outlineLevel="2" x14ac:dyDescent="0.25">
      <c r="D2090" s="195" t="s">
        <v>241</v>
      </c>
      <c r="E2090" s="196"/>
    </row>
    <row r="2091" spans="4:5" outlineLevel="2" x14ac:dyDescent="0.25">
      <c r="D2091" s="195" t="s">
        <v>242</v>
      </c>
      <c r="E2091" s="196"/>
    </row>
    <row r="2092" spans="4:5" outlineLevel="2" x14ac:dyDescent="0.25">
      <c r="D2092" s="195" t="s">
        <v>243</v>
      </c>
      <c r="E2092" s="196"/>
    </row>
    <row r="2093" spans="4:5" outlineLevel="2" x14ac:dyDescent="0.25">
      <c r="D2093" s="195" t="s">
        <v>244</v>
      </c>
      <c r="E2093" s="196"/>
    </row>
    <row r="2094" spans="4:5" outlineLevel="2" x14ac:dyDescent="0.25">
      <c r="D2094" s="195" t="s">
        <v>245</v>
      </c>
      <c r="E2094" s="196"/>
    </row>
    <row r="2095" spans="4:5" outlineLevel="2" x14ac:dyDescent="0.25">
      <c r="D2095" s="195" t="s">
        <v>246</v>
      </c>
      <c r="E2095" s="196"/>
    </row>
    <row r="2096" spans="4:5" outlineLevel="2" x14ac:dyDescent="0.25">
      <c r="D2096" s="193" t="s">
        <v>247</v>
      </c>
      <c r="E2096" s="234"/>
    </row>
    <row r="2097" spans="3:5" ht="9.75" customHeight="1" outlineLevel="1" x14ac:dyDescent="0.25"/>
    <row r="2098" spans="3:5" outlineLevel="1" x14ac:dyDescent="0.25">
      <c r="C2098" s="72" t="s">
        <v>248</v>
      </c>
      <c r="D2098" s="943"/>
      <c r="E2098" s="943"/>
    </row>
    <row r="2099" spans="3:5" outlineLevel="2" x14ac:dyDescent="0.25">
      <c r="D2099" s="190" t="s">
        <v>1269</v>
      </c>
      <c r="E2099" s="222"/>
    </row>
    <row r="2100" spans="3:5" outlineLevel="2" x14ac:dyDescent="0.25">
      <c r="D2100" s="190" t="s">
        <v>1270</v>
      </c>
      <c r="E2100" s="222"/>
    </row>
    <row r="2101" spans="3:5" outlineLevel="2" x14ac:dyDescent="0.25">
      <c r="D2101" s="190" t="s">
        <v>1271</v>
      </c>
      <c r="E2101" s="222"/>
    </row>
    <row r="2102" spans="3:5" outlineLevel="2" x14ac:dyDescent="0.25">
      <c r="D2102" s="191" t="str">
        <f>"["&amp;MID($C$2098,1,27)&amp;"Charge LTC - Line "&amp;ROW()-ROW(D$2098)&amp;"]"</f>
        <v>[Independent Station Access Charge LTC - Line 4]</v>
      </c>
      <c r="E2102" s="192"/>
    </row>
    <row r="2103" spans="3:5" outlineLevel="2" x14ac:dyDescent="0.25">
      <c r="D2103" s="191" t="str">
        <f t="shared" ref="D2103:D2108" si="39">"["&amp;MID($C$2098,1,27)&amp;"Charge LTC - Line "&amp;ROW()-ROW(D$2098)&amp;"]"</f>
        <v>[Independent Station Access Charge LTC - Line 5]</v>
      </c>
      <c r="E2103" s="192"/>
    </row>
    <row r="2104" spans="3:5" outlineLevel="2" x14ac:dyDescent="0.25">
      <c r="D2104" s="191" t="str">
        <f t="shared" si="39"/>
        <v>[Independent Station Access Charge LTC - Line 6]</v>
      </c>
      <c r="E2104" s="192"/>
    </row>
    <row r="2105" spans="3:5" outlineLevel="2" x14ac:dyDescent="0.25">
      <c r="D2105" s="191" t="str">
        <f t="shared" si="39"/>
        <v>[Independent Station Access Charge LTC - Line 7]</v>
      </c>
      <c r="E2105" s="192"/>
    </row>
    <row r="2106" spans="3:5" outlineLevel="2" x14ac:dyDescent="0.25">
      <c r="D2106" s="191" t="str">
        <f t="shared" si="39"/>
        <v>[Independent Station Access Charge LTC - Line 8]</v>
      </c>
      <c r="E2106" s="192"/>
    </row>
    <row r="2107" spans="3:5" outlineLevel="2" x14ac:dyDescent="0.25">
      <c r="D2107" s="191" t="str">
        <f t="shared" si="39"/>
        <v>[Independent Station Access Charge LTC - Line 9]</v>
      </c>
      <c r="E2107" s="192"/>
    </row>
    <row r="2108" spans="3:5" outlineLevel="2" x14ac:dyDescent="0.25">
      <c r="D2108" s="202" t="str">
        <f t="shared" si="39"/>
        <v>[Independent Station Access Charge LTC - Line 10]</v>
      </c>
      <c r="E2108" s="235"/>
    </row>
    <row r="2109" spans="3:5" outlineLevel="1" x14ac:dyDescent="0.25"/>
    <row r="2110" spans="3:5" outlineLevel="1" x14ac:dyDescent="0.25">
      <c r="C2110" s="72" t="s">
        <v>249</v>
      </c>
      <c r="D2110" s="943"/>
      <c r="E2110" s="943"/>
    </row>
    <row r="2111" spans="3:5" outlineLevel="2" x14ac:dyDescent="0.25">
      <c r="D2111" s="190" t="s">
        <v>1269</v>
      </c>
      <c r="E2111" s="222"/>
    </row>
    <row r="2112" spans="3:5" outlineLevel="2" x14ac:dyDescent="0.25">
      <c r="D2112" s="190" t="s">
        <v>1270</v>
      </c>
      <c r="E2112" s="222"/>
    </row>
    <row r="2113" spans="3:5" outlineLevel="2" x14ac:dyDescent="0.25">
      <c r="D2113" s="190" t="s">
        <v>1271</v>
      </c>
      <c r="E2113" s="222"/>
    </row>
    <row r="2114" spans="3:5" outlineLevel="2" x14ac:dyDescent="0.25">
      <c r="D2114" s="191" t="str">
        <f>"Independent Station Access Charge QX - Line "&amp;ROW()-ROW(D$2110)&amp;"]"</f>
        <v>Independent Station Access Charge QX - Line 4]</v>
      </c>
      <c r="E2114" s="192"/>
    </row>
    <row r="2115" spans="3:5" outlineLevel="2" x14ac:dyDescent="0.25">
      <c r="D2115" s="191" t="str">
        <f t="shared" ref="D2115:D2120" si="40">"Independent Station Access Charge QX - Line "&amp;ROW()-ROW(D$2110)&amp;"]"</f>
        <v>Independent Station Access Charge QX - Line 5]</v>
      </c>
      <c r="E2115" s="192"/>
    </row>
    <row r="2116" spans="3:5" outlineLevel="2" x14ac:dyDescent="0.25">
      <c r="D2116" s="191" t="str">
        <f t="shared" si="40"/>
        <v>Independent Station Access Charge QX - Line 6]</v>
      </c>
      <c r="E2116" s="192"/>
    </row>
    <row r="2117" spans="3:5" outlineLevel="2" x14ac:dyDescent="0.25">
      <c r="D2117" s="191" t="str">
        <f t="shared" si="40"/>
        <v>Independent Station Access Charge QX - Line 7]</v>
      </c>
      <c r="E2117" s="192"/>
    </row>
    <row r="2118" spans="3:5" outlineLevel="2" x14ac:dyDescent="0.25">
      <c r="D2118" s="191" t="str">
        <f t="shared" si="40"/>
        <v>Independent Station Access Charge QX - Line 8]</v>
      </c>
      <c r="E2118" s="192"/>
    </row>
    <row r="2119" spans="3:5" outlineLevel="2" x14ac:dyDescent="0.25">
      <c r="D2119" s="191" t="str">
        <f t="shared" si="40"/>
        <v>Independent Station Access Charge QX - Line 9]</v>
      </c>
      <c r="E2119" s="192"/>
    </row>
    <row r="2120" spans="3:5" outlineLevel="2" x14ac:dyDescent="0.25">
      <c r="D2120" s="202" t="str">
        <f t="shared" si="40"/>
        <v>Independent Station Access Charge QX - Line 10]</v>
      </c>
      <c r="E2120" s="235"/>
    </row>
    <row r="2121" spans="3:5" outlineLevel="1" x14ac:dyDescent="0.25"/>
    <row r="2122" spans="3:5" ht="9.75" customHeight="1" outlineLevel="1" x14ac:dyDescent="0.25"/>
    <row r="2123" spans="3:5" outlineLevel="1" x14ac:dyDescent="0.25">
      <c r="C2123" s="205" t="s">
        <v>250</v>
      </c>
    </row>
    <row r="2124" spans="3:5" outlineLevel="1" x14ac:dyDescent="0.25">
      <c r="D2124" s="217" t="s">
        <v>251</v>
      </c>
      <c r="E2124" s="218"/>
    </row>
    <row r="2125" spans="3:5" outlineLevel="1" x14ac:dyDescent="0.25">
      <c r="D2125" s="191" t="str">
        <f t="shared" ref="D2125:D2143" si="41">"["&amp;$C$2123&amp;" - Line "&amp;ROW()-ROW(D$2123)&amp;"]"</f>
        <v>[Depot Access Charges - Line 2]</v>
      </c>
      <c r="E2125" s="192"/>
    </row>
    <row r="2126" spans="3:5" outlineLevel="1" x14ac:dyDescent="0.25">
      <c r="D2126" s="191" t="str">
        <f t="shared" si="41"/>
        <v>[Depot Access Charges - Line 3]</v>
      </c>
      <c r="E2126" s="192"/>
    </row>
    <row r="2127" spans="3:5" outlineLevel="1" x14ac:dyDescent="0.25">
      <c r="D2127" s="191" t="str">
        <f t="shared" si="41"/>
        <v>[Depot Access Charges - Line 4]</v>
      </c>
      <c r="E2127" s="192"/>
    </row>
    <row r="2128" spans="3:5" outlineLevel="1" x14ac:dyDescent="0.25">
      <c r="D2128" s="191" t="str">
        <f t="shared" si="41"/>
        <v>[Depot Access Charges - Line 5]</v>
      </c>
      <c r="E2128" s="192"/>
    </row>
    <row r="2129" spans="4:5" outlineLevel="1" x14ac:dyDescent="0.25">
      <c r="D2129" s="191" t="str">
        <f t="shared" si="41"/>
        <v>[Depot Access Charges - Line 6]</v>
      </c>
      <c r="E2129" s="192"/>
    </row>
    <row r="2130" spans="4:5" outlineLevel="1" x14ac:dyDescent="0.25">
      <c r="D2130" s="191" t="str">
        <f t="shared" si="41"/>
        <v>[Depot Access Charges - Line 7]</v>
      </c>
      <c r="E2130" s="192"/>
    </row>
    <row r="2131" spans="4:5" outlineLevel="1" x14ac:dyDescent="0.25">
      <c r="D2131" s="191" t="str">
        <f t="shared" si="41"/>
        <v>[Depot Access Charges - Line 8]</v>
      </c>
      <c r="E2131" s="192"/>
    </row>
    <row r="2132" spans="4:5" outlineLevel="1" x14ac:dyDescent="0.25">
      <c r="D2132" s="191" t="str">
        <f t="shared" si="41"/>
        <v>[Depot Access Charges - Line 9]</v>
      </c>
      <c r="E2132" s="192"/>
    </row>
    <row r="2133" spans="4:5" outlineLevel="1" x14ac:dyDescent="0.25">
      <c r="D2133" s="191" t="str">
        <f t="shared" si="41"/>
        <v>[Depot Access Charges - Line 10]</v>
      </c>
      <c r="E2133" s="192"/>
    </row>
    <row r="2134" spans="4:5" outlineLevel="1" x14ac:dyDescent="0.25">
      <c r="D2134" s="191" t="str">
        <f t="shared" si="41"/>
        <v>[Depot Access Charges - Line 11]</v>
      </c>
      <c r="E2134" s="192"/>
    </row>
    <row r="2135" spans="4:5" outlineLevel="1" x14ac:dyDescent="0.25">
      <c r="D2135" s="191" t="str">
        <f t="shared" si="41"/>
        <v>[Depot Access Charges - Line 12]</v>
      </c>
      <c r="E2135" s="192"/>
    </row>
    <row r="2136" spans="4:5" outlineLevel="1" x14ac:dyDescent="0.25">
      <c r="D2136" s="191" t="str">
        <f t="shared" si="41"/>
        <v>[Depot Access Charges - Line 13]</v>
      </c>
      <c r="E2136" s="192"/>
    </row>
    <row r="2137" spans="4:5" outlineLevel="1" x14ac:dyDescent="0.25">
      <c r="D2137" s="191" t="str">
        <f t="shared" si="41"/>
        <v>[Depot Access Charges - Line 14]</v>
      </c>
      <c r="E2137" s="192"/>
    </row>
    <row r="2138" spans="4:5" outlineLevel="1" x14ac:dyDescent="0.25">
      <c r="D2138" s="191" t="str">
        <f t="shared" si="41"/>
        <v>[Depot Access Charges - Line 15]</v>
      </c>
      <c r="E2138" s="192"/>
    </row>
    <row r="2139" spans="4:5" outlineLevel="1" x14ac:dyDescent="0.25">
      <c r="D2139" s="191" t="str">
        <f t="shared" si="41"/>
        <v>[Depot Access Charges - Line 16]</v>
      </c>
      <c r="E2139" s="192"/>
    </row>
    <row r="2140" spans="4:5" outlineLevel="1" x14ac:dyDescent="0.25">
      <c r="D2140" s="191" t="str">
        <f t="shared" si="41"/>
        <v>[Depot Access Charges - Line 17]</v>
      </c>
      <c r="E2140" s="192"/>
    </row>
    <row r="2141" spans="4:5" outlineLevel="1" x14ac:dyDescent="0.25">
      <c r="D2141" s="191" t="str">
        <f t="shared" si="41"/>
        <v>[Depot Access Charges - Line 18]</v>
      </c>
      <c r="E2141" s="192"/>
    </row>
    <row r="2142" spans="4:5" outlineLevel="1" x14ac:dyDescent="0.25">
      <c r="D2142" s="191" t="str">
        <f t="shared" si="41"/>
        <v>[Depot Access Charges - Line 19]</v>
      </c>
      <c r="E2142" s="192"/>
    </row>
    <row r="2143" spans="4:5" outlineLevel="1" x14ac:dyDescent="0.25">
      <c r="D2143" s="202" t="str">
        <f t="shared" si="41"/>
        <v>[Depot Access Charges - Line 20]</v>
      </c>
      <c r="E2143" s="235"/>
    </row>
    <row r="2145" spans="2:8" ht="14.4" x14ac:dyDescent="0.25">
      <c r="B2145" s="164" t="s">
        <v>252</v>
      </c>
      <c r="C2145" s="164"/>
      <c r="D2145" s="164"/>
      <c r="E2145" s="164"/>
      <c r="F2145" s="164"/>
      <c r="G2145" s="164"/>
      <c r="H2145" s="164"/>
    </row>
    <row r="2146" spans="2:8" outlineLevel="1" x14ac:dyDescent="0.25"/>
    <row r="2147" spans="2:8" outlineLevel="1" x14ac:dyDescent="0.25">
      <c r="C2147" s="205" t="s">
        <v>253</v>
      </c>
    </row>
    <row r="2148" spans="2:8" outlineLevel="1" x14ac:dyDescent="0.25">
      <c r="D2148" s="176" t="s">
        <v>1110</v>
      </c>
      <c r="E2148" s="189"/>
    </row>
    <row r="2149" spans="2:8" outlineLevel="1" x14ac:dyDescent="0.25">
      <c r="D2149" s="177" t="s">
        <v>1111</v>
      </c>
      <c r="E2149" s="85"/>
    </row>
    <row r="2150" spans="2:8" outlineLevel="1" x14ac:dyDescent="0.25">
      <c r="D2150" s="177" t="s">
        <v>1112</v>
      </c>
      <c r="E2150" s="85"/>
    </row>
    <row r="2151" spans="2:8" outlineLevel="1" x14ac:dyDescent="0.25">
      <c r="D2151" s="177" t="s">
        <v>1113</v>
      </c>
      <c r="E2151" s="85"/>
    </row>
    <row r="2152" spans="2:8" outlineLevel="1" x14ac:dyDescent="0.25">
      <c r="D2152" s="177" t="s">
        <v>1114</v>
      </c>
      <c r="E2152" s="85"/>
    </row>
    <row r="2153" spans="2:8" outlineLevel="1" x14ac:dyDescent="0.25">
      <c r="D2153" s="191" t="str">
        <f t="shared" ref="D2153:D2157" si="42">"["&amp;$C$2147&amp;" - Line "&amp;ROW()-ROW(D$2147)&amp;"]"</f>
        <v>[Network Disruption - Line 6]</v>
      </c>
      <c r="E2153" s="192"/>
    </row>
    <row r="2154" spans="2:8" outlineLevel="1" x14ac:dyDescent="0.25">
      <c r="D2154" s="191" t="str">
        <f t="shared" si="42"/>
        <v>[Network Disruption - Line 7]</v>
      </c>
      <c r="E2154" s="192"/>
    </row>
    <row r="2155" spans="2:8" outlineLevel="1" x14ac:dyDescent="0.25">
      <c r="D2155" s="191" t="str">
        <f t="shared" si="42"/>
        <v>[Network Disruption - Line 8]</v>
      </c>
      <c r="E2155" s="192"/>
    </row>
    <row r="2156" spans="2:8" outlineLevel="1" x14ac:dyDescent="0.25">
      <c r="D2156" s="191" t="str">
        <f t="shared" si="42"/>
        <v>[Network Disruption - Line 9]</v>
      </c>
      <c r="E2156" s="192"/>
    </row>
    <row r="2157" spans="2:8" outlineLevel="1" x14ac:dyDescent="0.25">
      <c r="D2157" s="202" t="str">
        <f t="shared" si="42"/>
        <v>[Network Disruption - Line 10]</v>
      </c>
      <c r="E2157" s="235"/>
    </row>
    <row r="2158" spans="2:8" outlineLevel="1" x14ac:dyDescent="0.25"/>
    <row r="2159" spans="2:8" outlineLevel="1" x14ac:dyDescent="0.25">
      <c r="C2159" s="186" t="s">
        <v>254</v>
      </c>
      <c r="D2159" s="943"/>
      <c r="E2159" s="943"/>
    </row>
    <row r="2160" spans="2:8" outlineLevel="1" x14ac:dyDescent="0.25">
      <c r="D2160" s="176" t="s">
        <v>1381</v>
      </c>
      <c r="E2160" s="189"/>
    </row>
    <row r="2161" spans="3:5" outlineLevel="1" x14ac:dyDescent="0.25">
      <c r="D2161" s="177" t="s">
        <v>1382</v>
      </c>
      <c r="E2161" s="85"/>
    </row>
    <row r="2162" spans="3:5" outlineLevel="1" x14ac:dyDescent="0.25">
      <c r="D2162" s="177" t="s">
        <v>1383</v>
      </c>
      <c r="E2162" s="85"/>
    </row>
    <row r="2163" spans="3:5" outlineLevel="1" x14ac:dyDescent="0.25">
      <c r="D2163" s="191" t="str">
        <f>"["&amp;$C$2159&amp;" - Line "&amp;ROW()-ROW(D$2159)&amp;"]"</f>
        <v>[Misc Network Rail Charges - Line 4]</v>
      </c>
      <c r="E2163" s="192"/>
    </row>
    <row r="2164" spans="3:5" outlineLevel="1" x14ac:dyDescent="0.25">
      <c r="D2164" s="193" t="str">
        <f>"["&amp;$C$2159&amp;" - Line "&amp;ROW()-ROW(D$2159)&amp;"]"</f>
        <v>[Misc Network Rail Charges - Line 5]</v>
      </c>
      <c r="E2164" s="234"/>
    </row>
    <row r="2165" spans="3:5" outlineLevel="1" x14ac:dyDescent="0.25"/>
    <row r="2166" spans="3:5" outlineLevel="1" x14ac:dyDescent="0.25">
      <c r="C2166" s="205" t="s">
        <v>255</v>
      </c>
    </row>
    <row r="2167" spans="3:5" outlineLevel="1" x14ac:dyDescent="0.25">
      <c r="D2167" s="236" t="str">
        <f t="shared" ref="D2167:D2169" si="43">"["&amp;C$2166&amp;" "&amp;"Line "&amp;ROW()-ROW(D$2166)&amp;"]"</f>
        <v>[Other Annualised Capex Charges Line 1]</v>
      </c>
      <c r="E2167" s="237"/>
    </row>
    <row r="2168" spans="3:5" outlineLevel="1" x14ac:dyDescent="0.25">
      <c r="D2168" s="191" t="str">
        <f t="shared" si="43"/>
        <v>[Other Annualised Capex Charges Line 2]</v>
      </c>
      <c r="E2168" s="192"/>
    </row>
    <row r="2169" spans="3:5" outlineLevel="1" x14ac:dyDescent="0.25">
      <c r="D2169" s="191" t="str">
        <f t="shared" si="43"/>
        <v>[Other Annualised Capex Charges Line 3]</v>
      </c>
      <c r="E2169" s="192"/>
    </row>
    <row r="2170" spans="3:5" outlineLevel="1" x14ac:dyDescent="0.25">
      <c r="D2170" s="191" t="str">
        <f>"["&amp;C$2166&amp;" "&amp;"Line "&amp;ROW()-ROW(D$2166)&amp;"]"</f>
        <v>[Other Annualised Capex Charges Line 4]</v>
      </c>
      <c r="E2170" s="192"/>
    </row>
    <row r="2171" spans="3:5" outlineLevel="1" x14ac:dyDescent="0.25">
      <c r="D2171" s="202" t="str">
        <f>"["&amp;C$2166&amp;" "&amp;"Line "&amp;ROW()-ROW(D$2166)&amp;"]"</f>
        <v>[Other Annualised Capex Charges Line 5]</v>
      </c>
      <c r="E2171" s="194"/>
    </row>
    <row r="2172" spans="3:5" outlineLevel="1" x14ac:dyDescent="0.25"/>
    <row r="2173" spans="3:5" outlineLevel="1" x14ac:dyDescent="0.25">
      <c r="C2173" s="186" t="s">
        <v>256</v>
      </c>
    </row>
    <row r="2174" spans="3:5" outlineLevel="1" x14ac:dyDescent="0.25">
      <c r="D2174" s="236" t="str">
        <f>"["&amp;C$2173&amp;" "&amp;"Line "&amp;ROW()-ROW(D$2173)&amp;"]"</f>
        <v>[Spare Network Rail Charges Line 1]</v>
      </c>
      <c r="E2174" s="237"/>
    </row>
    <row r="2175" spans="3:5" outlineLevel="1" x14ac:dyDescent="0.25">
      <c r="D2175" s="191" t="str">
        <f>"["&amp;C$2173&amp;" "&amp;"Line "&amp;ROW()-ROW(D$2173)&amp;"]"</f>
        <v>[Spare Network Rail Charges Line 2]</v>
      </c>
      <c r="E2175" s="192"/>
    </row>
    <row r="2176" spans="3:5" outlineLevel="1" x14ac:dyDescent="0.25">
      <c r="D2176" s="191" t="str">
        <f>"["&amp;C$2173&amp;" "&amp;"Line "&amp;ROW()-ROW(D$2173)&amp;"]"</f>
        <v>[Spare Network Rail Charges Line 3]</v>
      </c>
      <c r="E2176" s="192"/>
    </row>
    <row r="2177" spans="2:8" outlineLevel="1" x14ac:dyDescent="0.25">
      <c r="D2177" s="191" t="str">
        <f t="shared" ref="D2177:D2183" si="44">"["&amp;C$2173&amp;" "&amp;"Line "&amp;ROW()-ROW(D$2173)&amp;"]"</f>
        <v>[Spare Network Rail Charges Line 4]</v>
      </c>
      <c r="E2177" s="192"/>
    </row>
    <row r="2178" spans="2:8" outlineLevel="1" x14ac:dyDescent="0.25">
      <c r="D2178" s="191" t="str">
        <f t="shared" si="44"/>
        <v>[Spare Network Rail Charges Line 5]</v>
      </c>
      <c r="E2178" s="192"/>
    </row>
    <row r="2179" spans="2:8" outlineLevel="1" x14ac:dyDescent="0.25">
      <c r="D2179" s="191" t="str">
        <f t="shared" si="44"/>
        <v>[Spare Network Rail Charges Line 6]</v>
      </c>
      <c r="E2179" s="192"/>
    </row>
    <row r="2180" spans="2:8" outlineLevel="1" x14ac:dyDescent="0.25">
      <c r="D2180" s="191" t="str">
        <f t="shared" si="44"/>
        <v>[Spare Network Rail Charges Line 7]</v>
      </c>
      <c r="E2180" s="192"/>
    </row>
    <row r="2181" spans="2:8" outlineLevel="1" x14ac:dyDescent="0.25">
      <c r="D2181" s="191" t="str">
        <f t="shared" si="44"/>
        <v>[Spare Network Rail Charges Line 8]</v>
      </c>
      <c r="E2181" s="192"/>
    </row>
    <row r="2182" spans="2:8" outlineLevel="1" x14ac:dyDescent="0.25">
      <c r="D2182" s="191" t="str">
        <f t="shared" si="44"/>
        <v>[Spare Network Rail Charges Line 9]</v>
      </c>
      <c r="E2182" s="192"/>
    </row>
    <row r="2183" spans="2:8" outlineLevel="1" x14ac:dyDescent="0.25">
      <c r="D2183" s="202" t="str">
        <f t="shared" si="44"/>
        <v>[Spare Network Rail Charges Line 10]</v>
      </c>
      <c r="E2183" s="194"/>
    </row>
    <row r="2185" spans="2:8" ht="14.4" x14ac:dyDescent="0.25">
      <c r="B2185" s="164" t="s">
        <v>257</v>
      </c>
      <c r="C2185" s="164"/>
      <c r="D2185" s="164"/>
      <c r="E2185" s="164"/>
      <c r="F2185" s="164"/>
      <c r="G2185" s="164"/>
      <c r="H2185" s="164"/>
    </row>
    <row r="2186" spans="2:8" outlineLevel="1" x14ac:dyDescent="0.25"/>
    <row r="2187" spans="2:8" outlineLevel="1" x14ac:dyDescent="0.25">
      <c r="D2187" s="188" t="s">
        <v>258</v>
      </c>
      <c r="E2187" s="203"/>
    </row>
    <row r="2188" spans="2:8" outlineLevel="1" x14ac:dyDescent="0.25">
      <c r="D2188" s="191" t="str">
        <f>"["&amp;B$2185&amp;" "&amp;"Line "&amp;ROW()-ROW(D$2186)&amp;"]"</f>
        <v>[ROSCO Funded Infrastructure (Spare) Line 2]</v>
      </c>
      <c r="E2188" s="192"/>
    </row>
    <row r="2189" spans="2:8" outlineLevel="1" x14ac:dyDescent="0.25">
      <c r="D2189" s="191" t="str">
        <f>"["&amp;B$2185&amp;" "&amp;"Line "&amp;ROW()-ROW(D$2186)&amp;"]"</f>
        <v>[ROSCO Funded Infrastructure (Spare) Line 3]</v>
      </c>
      <c r="E2189" s="192"/>
    </row>
    <row r="2190" spans="2:8" outlineLevel="1" x14ac:dyDescent="0.25">
      <c r="D2190" s="191" t="str">
        <f>"["&amp;B$2185&amp;" "&amp;"Line "&amp;ROW()-ROW(D$2186)&amp;"]"</f>
        <v>[ROSCO Funded Infrastructure (Spare) Line 4]</v>
      </c>
      <c r="E2190" s="192"/>
    </row>
    <row r="2191" spans="2:8" outlineLevel="1" x14ac:dyDescent="0.25">
      <c r="D2191" s="202" t="str">
        <f>"["&amp;B$2185&amp;" "&amp;"Line "&amp;ROW()-ROW(D$2186)&amp;"]"</f>
        <v>[ROSCO Funded Infrastructure (Spare) Line 5]</v>
      </c>
      <c r="E2191" s="194"/>
    </row>
    <row r="2193" spans="2:8" ht="14.4" x14ac:dyDescent="0.25">
      <c r="B2193" s="164" t="s">
        <v>259</v>
      </c>
      <c r="C2193" s="164"/>
      <c r="D2193" s="164"/>
      <c r="E2193" s="164"/>
      <c r="F2193" s="164"/>
      <c r="G2193" s="164"/>
      <c r="H2193" s="164"/>
    </row>
    <row r="2194" spans="2:8" outlineLevel="1" x14ac:dyDescent="0.25"/>
    <row r="2195" spans="2:8" outlineLevel="1" x14ac:dyDescent="0.25">
      <c r="D2195" s="188" t="s">
        <v>260</v>
      </c>
      <c r="E2195" s="203"/>
    </row>
    <row r="2196" spans="2:8" outlineLevel="1" x14ac:dyDescent="0.25">
      <c r="D2196" s="191" t="str">
        <f>"["&amp;B$2193&amp;" "&amp;"Line "&amp;ROW()-ROW(D$2194)&amp;"]"</f>
        <v>[Privately Funded Infrastructure (Spare) Line 2]</v>
      </c>
      <c r="E2196" s="192"/>
    </row>
    <row r="2197" spans="2:8" outlineLevel="1" x14ac:dyDescent="0.25">
      <c r="D2197" s="191" t="str">
        <f>"["&amp;B$2193&amp;" "&amp;"Line "&amp;ROW()-ROW(D$2194)&amp;"]"</f>
        <v>[Privately Funded Infrastructure (Spare) Line 3]</v>
      </c>
      <c r="E2197" s="192"/>
    </row>
    <row r="2198" spans="2:8" outlineLevel="1" x14ac:dyDescent="0.25">
      <c r="D2198" s="191" t="str">
        <f>"["&amp;B$2193&amp;" "&amp;"Line "&amp;ROW()-ROW(D$2194)&amp;"]"</f>
        <v>[Privately Funded Infrastructure (Spare) Line 4]</v>
      </c>
      <c r="E2198" s="192"/>
    </row>
    <row r="2199" spans="2:8" outlineLevel="1" x14ac:dyDescent="0.25">
      <c r="D2199" s="202" t="str">
        <f>"["&amp;B$2193&amp;" "&amp;"Line "&amp;ROW()-ROW(D$2194)&amp;"]"</f>
        <v>[Privately Funded Infrastructure (Spare) Line 5]</v>
      </c>
      <c r="E2199" s="194"/>
    </row>
    <row r="2201" spans="2:8" ht="14.4" x14ac:dyDescent="0.25">
      <c r="B2201" s="164" t="s">
        <v>261</v>
      </c>
      <c r="C2201" s="164"/>
      <c r="D2201" s="164"/>
      <c r="E2201" s="164"/>
      <c r="F2201" s="164"/>
      <c r="G2201" s="164"/>
      <c r="H2201" s="164"/>
    </row>
    <row r="2202" spans="2:8" outlineLevel="1" x14ac:dyDescent="0.25"/>
    <row r="2203" spans="2:8" outlineLevel="1" x14ac:dyDescent="0.25">
      <c r="D2203" s="188" t="s">
        <v>262</v>
      </c>
      <c r="E2203" s="203"/>
    </row>
    <row r="2204" spans="2:8" outlineLevel="1" x14ac:dyDescent="0.25">
      <c r="D2204" s="191" t="str">
        <f>"["&amp;B$2201&amp;" "&amp;"Line "&amp;ROW()-ROW(D$2202)&amp;"]"</f>
        <v>[Other Funded Infrastructure (Spare) Line 2]</v>
      </c>
      <c r="E2204" s="192"/>
    </row>
    <row r="2205" spans="2:8" outlineLevel="1" x14ac:dyDescent="0.25">
      <c r="D2205" s="191" t="str">
        <f>"["&amp;B$2201&amp;" "&amp;"Line "&amp;ROW()-ROW(D$2202)&amp;"]"</f>
        <v>[Other Funded Infrastructure (Spare) Line 3]</v>
      </c>
      <c r="E2205" s="192"/>
    </row>
    <row r="2206" spans="2:8" outlineLevel="1" x14ac:dyDescent="0.25">
      <c r="D2206" s="191" t="str">
        <f>"["&amp;B$2201&amp;" "&amp;"Line "&amp;ROW()-ROW(D$2202)&amp;"]"</f>
        <v>[Other Funded Infrastructure (Spare) Line 4]</v>
      </c>
      <c r="E2206" s="192"/>
    </row>
    <row r="2207" spans="2:8" outlineLevel="1" x14ac:dyDescent="0.25">
      <c r="D2207" s="202" t="str">
        <f>"["&amp;B$2201&amp;" "&amp;"Line "&amp;ROW()-ROW(D$2202)&amp;"]"</f>
        <v>[Other Funded Infrastructure (Spare) Line 5]</v>
      </c>
      <c r="E2207" s="194"/>
    </row>
    <row r="2209" spans="2:8" ht="14.4" x14ac:dyDescent="0.25">
      <c r="B2209" s="164" t="s">
        <v>263</v>
      </c>
      <c r="C2209" s="164"/>
      <c r="D2209" s="164"/>
      <c r="E2209" s="164"/>
      <c r="F2209" s="164"/>
      <c r="G2209" s="164"/>
      <c r="H2209" s="164"/>
    </row>
    <row r="2210" spans="2:8" outlineLevel="1" x14ac:dyDescent="0.25"/>
    <row r="2211" spans="2:8" outlineLevel="1" x14ac:dyDescent="0.25">
      <c r="D2211" s="188" t="s">
        <v>264</v>
      </c>
      <c r="E2211" s="203"/>
    </row>
    <row r="2212" spans="2:8" outlineLevel="1" x14ac:dyDescent="0.25">
      <c r="D2212" s="191" t="str">
        <f>"["&amp;B$2209&amp;" "&amp;"Line "&amp;ROW()-ROW(D$2210)&amp;"]"</f>
        <v>[Exceptionals (Spare) Line 2]</v>
      </c>
      <c r="E2212" s="192"/>
    </row>
    <row r="2213" spans="2:8" outlineLevel="1" x14ac:dyDescent="0.25">
      <c r="D2213" s="191" t="str">
        <f>"["&amp;B$2209&amp;" "&amp;"Line "&amp;ROW()-ROW(D$2210)&amp;"]"</f>
        <v>[Exceptionals (Spare) Line 3]</v>
      </c>
      <c r="E2213" s="192"/>
    </row>
    <row r="2214" spans="2:8" outlineLevel="1" x14ac:dyDescent="0.25">
      <c r="D2214" s="191" t="str">
        <f>"["&amp;B$2209&amp;" "&amp;"Line "&amp;ROW()-ROW(D$2210)&amp;"]"</f>
        <v>[Exceptionals (Spare) Line 4]</v>
      </c>
      <c r="E2214" s="192"/>
    </row>
    <row r="2215" spans="2:8" outlineLevel="1" x14ac:dyDescent="0.25">
      <c r="D2215" s="202" t="str">
        <f>"["&amp;B$2209&amp;" "&amp;"Line "&amp;ROW()-ROW(D$2210)&amp;"]"</f>
        <v>[Exceptionals (Spare) Line 5]</v>
      </c>
      <c r="E2215" s="194"/>
    </row>
    <row r="2217" spans="2:8" ht="14.4" x14ac:dyDescent="0.25">
      <c r="B2217" s="164" t="s">
        <v>265</v>
      </c>
      <c r="C2217" s="164"/>
      <c r="D2217" s="164"/>
      <c r="E2217" s="164"/>
      <c r="F2217" s="164"/>
      <c r="G2217" s="164"/>
      <c r="H2217" s="164"/>
    </row>
    <row r="2218" spans="2:8" outlineLevel="1" x14ac:dyDescent="0.25"/>
    <row r="2219" spans="2:8" outlineLevel="1" x14ac:dyDescent="0.25">
      <c r="D2219" s="188" t="s">
        <v>266</v>
      </c>
      <c r="E2219" s="203"/>
    </row>
    <row r="2220" spans="2:8" outlineLevel="1" x14ac:dyDescent="0.25">
      <c r="D2220" s="191" t="str">
        <f>"["&amp;B$2217&amp;" "&amp;"Line "&amp;ROW()-ROW(D$2218)&amp;"]"</f>
        <v>[Contingencies (Spare) Line 2]</v>
      </c>
      <c r="E2220" s="192"/>
    </row>
    <row r="2221" spans="2:8" outlineLevel="1" x14ac:dyDescent="0.25">
      <c r="D2221" s="191" t="str">
        <f>"["&amp;B$2217&amp;" "&amp;"Line "&amp;ROW()-ROW(D$2218)&amp;"]"</f>
        <v>[Contingencies (Spare) Line 3]</v>
      </c>
      <c r="E2221" s="192"/>
    </row>
    <row r="2222" spans="2:8" outlineLevel="1" x14ac:dyDescent="0.25">
      <c r="D2222" s="191" t="str">
        <f>"["&amp;B$2217&amp;" "&amp;"Line "&amp;ROW()-ROW(D$2218)&amp;"]"</f>
        <v>[Contingencies (Spare) Line 4]</v>
      </c>
      <c r="E2222" s="192"/>
    </row>
    <row r="2223" spans="2:8" outlineLevel="1" x14ac:dyDescent="0.25">
      <c r="D2223" s="202" t="str">
        <f>"["&amp;B$2217&amp;" "&amp;"Line "&amp;ROW()-ROW(D$2218)&amp;"]"</f>
        <v>[Contingencies (Spare) Line 5]</v>
      </c>
      <c r="E2223" s="194"/>
    </row>
    <row r="2226" spans="2:8" ht="16.8" x14ac:dyDescent="0.3">
      <c r="B2226" s="7" t="s">
        <v>267</v>
      </c>
      <c r="C2226" s="7"/>
      <c r="D2226" s="7"/>
      <c r="E2226" s="7"/>
      <c r="F2226" s="7"/>
      <c r="G2226" s="7"/>
      <c r="H2226" s="7"/>
    </row>
    <row r="2228" spans="2:8" ht="14.4" x14ac:dyDescent="0.25">
      <c r="B2228" s="164" t="s">
        <v>268</v>
      </c>
      <c r="C2228" s="164"/>
      <c r="D2228" s="164"/>
      <c r="E2228" s="164"/>
      <c r="F2228" s="164"/>
      <c r="G2228" s="164"/>
      <c r="H2228" s="164"/>
    </row>
    <row r="2229" spans="2:8" outlineLevel="1" x14ac:dyDescent="0.25"/>
    <row r="2230" spans="2:8" outlineLevel="1" x14ac:dyDescent="0.25">
      <c r="D2230" s="188" t="s">
        <v>269</v>
      </c>
      <c r="E2230" s="224"/>
    </row>
    <row r="2231" spans="2:8" outlineLevel="1" x14ac:dyDescent="0.25">
      <c r="D2231" s="177" t="s">
        <v>270</v>
      </c>
      <c r="E2231" s="232"/>
    </row>
    <row r="2232" spans="2:8" outlineLevel="1" x14ac:dyDescent="0.25">
      <c r="D2232" s="177" t="s">
        <v>271</v>
      </c>
      <c r="E2232" s="232"/>
    </row>
    <row r="2233" spans="2:8" outlineLevel="1" x14ac:dyDescent="0.25">
      <c r="D2233" s="177" t="s">
        <v>272</v>
      </c>
      <c r="E2233" s="232"/>
    </row>
    <row r="2234" spans="2:8" outlineLevel="1" x14ac:dyDescent="0.25">
      <c r="D2234" s="177" t="s">
        <v>273</v>
      </c>
      <c r="E2234" s="232"/>
    </row>
    <row r="2235" spans="2:8" outlineLevel="1" x14ac:dyDescent="0.25">
      <c r="D2235" s="191" t="str">
        <f>"["&amp;B$2228&amp;" "&amp;"Line "&amp;ROW()-ROW(D$2229)&amp;"]"</f>
        <v>[Schedule 8 Performance Service Groups Line 6]</v>
      </c>
      <c r="E2235" s="192"/>
    </row>
    <row r="2236" spans="2:8" outlineLevel="1" x14ac:dyDescent="0.25">
      <c r="D2236" s="191" t="str">
        <f t="shared" ref="D2236:D2249" si="45">"["&amp;B$2228&amp;" "&amp;"Line "&amp;ROW()-ROW(D$2229)&amp;"]"</f>
        <v>[Schedule 8 Performance Service Groups Line 7]</v>
      </c>
      <c r="E2236" s="192"/>
    </row>
    <row r="2237" spans="2:8" outlineLevel="1" x14ac:dyDescent="0.25">
      <c r="D2237" s="191" t="str">
        <f t="shared" si="45"/>
        <v>[Schedule 8 Performance Service Groups Line 8]</v>
      </c>
      <c r="E2237" s="192"/>
    </row>
    <row r="2238" spans="2:8" outlineLevel="1" x14ac:dyDescent="0.25">
      <c r="D2238" s="191" t="str">
        <f t="shared" si="45"/>
        <v>[Schedule 8 Performance Service Groups Line 9]</v>
      </c>
      <c r="E2238" s="192"/>
    </row>
    <row r="2239" spans="2:8" outlineLevel="1" x14ac:dyDescent="0.25">
      <c r="D2239" s="191" t="str">
        <f t="shared" si="45"/>
        <v>[Schedule 8 Performance Service Groups Line 10]</v>
      </c>
      <c r="E2239" s="192"/>
    </row>
    <row r="2240" spans="2:8" outlineLevel="1" x14ac:dyDescent="0.25">
      <c r="D2240" s="191" t="str">
        <f t="shared" si="45"/>
        <v>[Schedule 8 Performance Service Groups Line 11]</v>
      </c>
      <c r="E2240" s="192"/>
    </row>
    <row r="2241" spans="2:8" outlineLevel="1" x14ac:dyDescent="0.25">
      <c r="D2241" s="191" t="str">
        <f t="shared" si="45"/>
        <v>[Schedule 8 Performance Service Groups Line 12]</v>
      </c>
      <c r="E2241" s="192"/>
    </row>
    <row r="2242" spans="2:8" outlineLevel="1" x14ac:dyDescent="0.25">
      <c r="D2242" s="191" t="str">
        <f t="shared" si="45"/>
        <v>[Schedule 8 Performance Service Groups Line 13]</v>
      </c>
      <c r="E2242" s="192"/>
    </row>
    <row r="2243" spans="2:8" outlineLevel="1" x14ac:dyDescent="0.25">
      <c r="D2243" s="191" t="str">
        <f t="shared" si="45"/>
        <v>[Schedule 8 Performance Service Groups Line 14]</v>
      </c>
      <c r="E2243" s="192"/>
    </row>
    <row r="2244" spans="2:8" outlineLevel="1" x14ac:dyDescent="0.25">
      <c r="D2244" s="191" t="str">
        <f t="shared" si="45"/>
        <v>[Schedule 8 Performance Service Groups Line 15]</v>
      </c>
      <c r="E2244" s="192"/>
    </row>
    <row r="2245" spans="2:8" outlineLevel="1" x14ac:dyDescent="0.25">
      <c r="D2245" s="191" t="str">
        <f t="shared" si="45"/>
        <v>[Schedule 8 Performance Service Groups Line 16]</v>
      </c>
      <c r="E2245" s="192"/>
    </row>
    <row r="2246" spans="2:8" outlineLevel="1" x14ac:dyDescent="0.25">
      <c r="D2246" s="191" t="str">
        <f t="shared" si="45"/>
        <v>[Schedule 8 Performance Service Groups Line 17]</v>
      </c>
      <c r="E2246" s="192"/>
    </row>
    <row r="2247" spans="2:8" outlineLevel="1" x14ac:dyDescent="0.25">
      <c r="D2247" s="191" t="str">
        <f t="shared" si="45"/>
        <v>[Schedule 8 Performance Service Groups Line 18]</v>
      </c>
      <c r="E2247" s="192"/>
    </row>
    <row r="2248" spans="2:8" outlineLevel="1" x14ac:dyDescent="0.25">
      <c r="D2248" s="191" t="str">
        <f t="shared" si="45"/>
        <v>[Schedule 8 Performance Service Groups Line 19]</v>
      </c>
      <c r="E2248" s="192"/>
    </row>
    <row r="2249" spans="2:8" outlineLevel="1" x14ac:dyDescent="0.25">
      <c r="D2249" s="193" t="str">
        <f t="shared" si="45"/>
        <v>[Schedule 8 Performance Service Groups Line 20]</v>
      </c>
      <c r="E2249" s="234"/>
    </row>
    <row r="2251" spans="2:8" ht="14.4" x14ac:dyDescent="0.25">
      <c r="B2251" s="164" t="s">
        <v>274</v>
      </c>
      <c r="C2251" s="164"/>
      <c r="D2251" s="164"/>
      <c r="E2251" s="164"/>
      <c r="F2251" s="164"/>
      <c r="G2251" s="164"/>
      <c r="H2251" s="164"/>
    </row>
    <row r="2252" spans="2:8" outlineLevel="1" x14ac:dyDescent="0.25"/>
    <row r="2253" spans="2:8" outlineLevel="1" x14ac:dyDescent="0.25">
      <c r="C2253" s="205" t="s">
        <v>275</v>
      </c>
    </row>
    <row r="2254" spans="2:8" outlineLevel="1" x14ac:dyDescent="0.25">
      <c r="D2254" s="188" t="s">
        <v>1299</v>
      </c>
      <c r="E2254" s="224"/>
    </row>
    <row r="2255" spans="2:8" outlineLevel="1" x14ac:dyDescent="0.25">
      <c r="D2255" s="177" t="s">
        <v>1300</v>
      </c>
      <c r="E2255" s="232"/>
    </row>
    <row r="2256" spans="2:8" outlineLevel="1" x14ac:dyDescent="0.25">
      <c r="D2256" s="177" t="s">
        <v>1301</v>
      </c>
      <c r="E2256" s="232"/>
    </row>
    <row r="2257" spans="3:5" outlineLevel="1" x14ac:dyDescent="0.25">
      <c r="D2257" s="177" t="s">
        <v>1302</v>
      </c>
      <c r="E2257" s="232"/>
    </row>
    <row r="2258" spans="3:5" outlineLevel="1" x14ac:dyDescent="0.25">
      <c r="D2258" s="177" t="s">
        <v>1303</v>
      </c>
      <c r="E2258" s="232"/>
    </row>
    <row r="2259" spans="3:5" outlineLevel="1" x14ac:dyDescent="0.25">
      <c r="D2259" s="177" t="s">
        <v>1384</v>
      </c>
      <c r="E2259" s="232"/>
    </row>
    <row r="2260" spans="3:5" outlineLevel="1" x14ac:dyDescent="0.25">
      <c r="D2260" s="195" t="s">
        <v>276</v>
      </c>
      <c r="E2260" s="238"/>
    </row>
    <row r="2261" spans="3:5" outlineLevel="1" x14ac:dyDescent="0.25">
      <c r="D2261" s="193" t="s">
        <v>277</v>
      </c>
      <c r="E2261" s="235"/>
    </row>
    <row r="2262" spans="3:5" outlineLevel="1" x14ac:dyDescent="0.25"/>
    <row r="2263" spans="3:5" outlineLevel="1" x14ac:dyDescent="0.25">
      <c r="C2263" s="239" t="s">
        <v>278</v>
      </c>
      <c r="D2263" s="199"/>
      <c r="E2263" s="199"/>
    </row>
    <row r="2264" spans="3:5" outlineLevel="1" x14ac:dyDescent="0.25">
      <c r="C2264" s="199"/>
      <c r="D2264" s="1197" t="s">
        <v>1304</v>
      </c>
      <c r="E2264" s="1198"/>
    </row>
    <row r="2265" spans="3:5" outlineLevel="1" x14ac:dyDescent="0.25">
      <c r="C2265" s="199"/>
      <c r="D2265" s="177" t="s">
        <v>1305</v>
      </c>
      <c r="E2265" s="232"/>
    </row>
    <row r="2266" spans="3:5" outlineLevel="1" x14ac:dyDescent="0.25">
      <c r="C2266" s="199"/>
      <c r="D2266" s="177" t="s">
        <v>1306</v>
      </c>
      <c r="E2266" s="232"/>
    </row>
    <row r="2267" spans="3:5" outlineLevel="1" x14ac:dyDescent="0.25">
      <c r="C2267" s="199"/>
      <c r="D2267" s="177" t="s">
        <v>1307</v>
      </c>
      <c r="E2267" s="232"/>
    </row>
    <row r="2268" spans="3:5" outlineLevel="1" x14ac:dyDescent="0.25">
      <c r="C2268" s="199"/>
      <c r="D2268" s="240" t="s">
        <v>279</v>
      </c>
      <c r="E2268" s="241"/>
    </row>
    <row r="2269" spans="3:5" outlineLevel="1" x14ac:dyDescent="0.25">
      <c r="C2269" s="199"/>
      <c r="D2269" s="242" t="s">
        <v>280</v>
      </c>
      <c r="E2269" s="243"/>
    </row>
    <row r="2270" spans="3:5" outlineLevel="1" x14ac:dyDescent="0.25"/>
    <row r="2271" spans="3:5" outlineLevel="1" x14ac:dyDescent="0.25">
      <c r="C2271" s="239" t="s">
        <v>281</v>
      </c>
      <c r="D2271" s="199"/>
      <c r="E2271" s="199"/>
    </row>
    <row r="2272" spans="3:5" outlineLevel="1" x14ac:dyDescent="0.25">
      <c r="C2272" s="199"/>
      <c r="D2272" s="1197" t="s">
        <v>1308</v>
      </c>
      <c r="E2272" s="1198"/>
    </row>
    <row r="2273" spans="3:5" outlineLevel="1" x14ac:dyDescent="0.25">
      <c r="C2273" s="199"/>
      <c r="D2273" s="177" t="s">
        <v>1309</v>
      </c>
      <c r="E2273" s="232"/>
    </row>
    <row r="2274" spans="3:5" outlineLevel="1" x14ac:dyDescent="0.25">
      <c r="C2274" s="199"/>
      <c r="D2274" s="177" t="s">
        <v>1310</v>
      </c>
      <c r="E2274" s="232"/>
    </row>
    <row r="2275" spans="3:5" outlineLevel="1" x14ac:dyDescent="0.25">
      <c r="C2275" s="199"/>
      <c r="D2275" s="177" t="s">
        <v>1311</v>
      </c>
      <c r="E2275" s="232"/>
    </row>
    <row r="2276" spans="3:5" outlineLevel="1" x14ac:dyDescent="0.25">
      <c r="C2276" s="199"/>
      <c r="D2276" s="177" t="s">
        <v>1312</v>
      </c>
      <c r="E2276" s="232"/>
    </row>
    <row r="2277" spans="3:5" outlineLevel="1" x14ac:dyDescent="0.25">
      <c r="C2277" s="199"/>
      <c r="D2277" s="177" t="s">
        <v>1313</v>
      </c>
      <c r="E2277" s="232"/>
    </row>
    <row r="2278" spans="3:5" outlineLevel="1" x14ac:dyDescent="0.25">
      <c r="C2278" s="199"/>
      <c r="D2278" s="177" t="s">
        <v>1314</v>
      </c>
      <c r="E2278" s="232"/>
    </row>
    <row r="2279" spans="3:5" outlineLevel="1" x14ac:dyDescent="0.25">
      <c r="C2279" s="199"/>
      <c r="D2279" s="177" t="s">
        <v>1315</v>
      </c>
      <c r="E2279" s="232"/>
    </row>
    <row r="2280" spans="3:5" outlineLevel="1" x14ac:dyDescent="0.25">
      <c r="C2280" s="199"/>
      <c r="D2280" s="242" t="s">
        <v>282</v>
      </c>
      <c r="E2280" s="243"/>
    </row>
    <row r="2281" spans="3:5" outlineLevel="1" x14ac:dyDescent="0.25"/>
    <row r="2282" spans="3:5" outlineLevel="1" x14ac:dyDescent="0.25">
      <c r="C2282" s="239" t="s">
        <v>283</v>
      </c>
      <c r="D2282" s="199"/>
      <c r="E2282" s="199"/>
    </row>
    <row r="2283" spans="3:5" outlineLevel="1" x14ac:dyDescent="0.25">
      <c r="C2283" s="199"/>
      <c r="D2283" s="1254" t="s">
        <v>283</v>
      </c>
      <c r="E2283" s="1255"/>
    </row>
    <row r="2284" spans="3:5" outlineLevel="1" x14ac:dyDescent="0.25"/>
    <row r="2285" spans="3:5" outlineLevel="1" x14ac:dyDescent="0.25">
      <c r="C2285" s="205" t="s">
        <v>284</v>
      </c>
      <c r="D2285" s="943"/>
      <c r="E2285" s="943"/>
    </row>
    <row r="2286" spans="3:5" outlineLevel="1" x14ac:dyDescent="0.25">
      <c r="D2286" s="1197" t="s">
        <v>1316</v>
      </c>
      <c r="E2286" s="1198"/>
    </row>
    <row r="2287" spans="3:5" outlineLevel="1" x14ac:dyDescent="0.25">
      <c r="D2287" s="191" t="str">
        <f t="shared" ref="D2287:D2290" si="46">"["&amp;C$2285&amp;" "&amp;"Line "&amp;ROW()-ROW(D$2285)&amp;"]"</f>
        <v>[Other Performance-Related Payments Line 2]</v>
      </c>
      <c r="E2287" s="238"/>
    </row>
    <row r="2288" spans="3:5" outlineLevel="1" x14ac:dyDescent="0.25">
      <c r="D2288" s="191" t="str">
        <f t="shared" si="46"/>
        <v>[Other Performance-Related Payments Line 3]</v>
      </c>
      <c r="E2288" s="238"/>
    </row>
    <row r="2289" spans="2:8" outlineLevel="1" x14ac:dyDescent="0.25">
      <c r="D2289" s="191" t="str">
        <f t="shared" si="46"/>
        <v>[Other Performance-Related Payments Line 4]</v>
      </c>
      <c r="E2289" s="238"/>
    </row>
    <row r="2290" spans="2:8" outlineLevel="1" x14ac:dyDescent="0.25">
      <c r="D2290" s="242" t="str">
        <f t="shared" si="46"/>
        <v>[Other Performance-Related Payments Line 5]</v>
      </c>
      <c r="E2290" s="243"/>
    </row>
    <row r="2291" spans="2:8" outlineLevel="1" x14ac:dyDescent="0.25"/>
    <row r="2292" spans="2:8" outlineLevel="1" x14ac:dyDescent="0.25">
      <c r="C2292" s="205" t="s">
        <v>285</v>
      </c>
    </row>
    <row r="2293" spans="2:8" outlineLevel="1" x14ac:dyDescent="0.25">
      <c r="D2293" s="1199" t="s">
        <v>1317</v>
      </c>
      <c r="E2293" s="1256"/>
    </row>
    <row r="2294" spans="2:8" outlineLevel="1" x14ac:dyDescent="0.25">
      <c r="D2294" s="177" t="s">
        <v>1318</v>
      </c>
      <c r="E2294" s="232"/>
    </row>
    <row r="2295" spans="2:8" outlineLevel="1" x14ac:dyDescent="0.25">
      <c r="D2295" s="177" t="s">
        <v>1319</v>
      </c>
      <c r="E2295" s="232"/>
    </row>
    <row r="2296" spans="2:8" outlineLevel="1" x14ac:dyDescent="0.25">
      <c r="D2296" s="177" t="s">
        <v>286</v>
      </c>
      <c r="E2296" s="232"/>
      <c r="F2296" s="2" t="s">
        <v>287</v>
      </c>
    </row>
    <row r="2297" spans="2:8" outlineLevel="1" x14ac:dyDescent="0.25">
      <c r="D2297" s="177" t="s">
        <v>288</v>
      </c>
      <c r="E2297" s="232"/>
      <c r="F2297" s="2" t="s">
        <v>289</v>
      </c>
    </row>
    <row r="2298" spans="2:8" outlineLevel="1" x14ac:dyDescent="0.25">
      <c r="D2298" s="195" t="s">
        <v>290</v>
      </c>
      <c r="E2298" s="244"/>
    </row>
    <row r="2299" spans="2:8" outlineLevel="1" x14ac:dyDescent="0.25">
      <c r="D2299" s="193" t="s">
        <v>291</v>
      </c>
      <c r="E2299" s="197"/>
    </row>
    <row r="2302" spans="2:8" ht="16.8" x14ac:dyDescent="0.3">
      <c r="B2302" s="7" t="s">
        <v>292</v>
      </c>
      <c r="C2302" s="7"/>
      <c r="D2302" s="7"/>
      <c r="E2302" s="7"/>
      <c r="F2302" s="7"/>
      <c r="G2302" s="7"/>
      <c r="H2302" s="7"/>
    </row>
    <row r="2304" spans="2:8" outlineLevel="1" x14ac:dyDescent="0.25">
      <c r="D2304" s="236" t="s">
        <v>293</v>
      </c>
      <c r="E2304" s="245"/>
    </row>
    <row r="2305" spans="4:5" outlineLevel="1" x14ac:dyDescent="0.25">
      <c r="D2305" s="195" t="s">
        <v>294</v>
      </c>
      <c r="E2305" s="244"/>
    </row>
    <row r="2306" spans="4:5" outlineLevel="1" x14ac:dyDescent="0.25">
      <c r="D2306" s="195" t="s">
        <v>295</v>
      </c>
      <c r="E2306" s="244"/>
    </row>
    <row r="2307" spans="4:5" outlineLevel="1" x14ac:dyDescent="0.25">
      <c r="D2307" s="195" t="s">
        <v>296</v>
      </c>
      <c r="E2307" s="244"/>
    </row>
    <row r="2308" spans="4:5" outlineLevel="1" x14ac:dyDescent="0.25">
      <c r="D2308" s="195" t="s">
        <v>297</v>
      </c>
      <c r="E2308" s="244"/>
    </row>
    <row r="2309" spans="4:5" outlineLevel="1" x14ac:dyDescent="0.25">
      <c r="D2309" s="195" t="s">
        <v>298</v>
      </c>
      <c r="E2309" s="196"/>
    </row>
    <row r="2310" spans="4:5" outlineLevel="1" x14ac:dyDescent="0.25">
      <c r="D2310" s="195" t="s">
        <v>299</v>
      </c>
      <c r="E2310" s="196"/>
    </row>
    <row r="2311" spans="4:5" outlineLevel="1" x14ac:dyDescent="0.25">
      <c r="D2311" s="195" t="s">
        <v>300</v>
      </c>
      <c r="E2311" s="196"/>
    </row>
    <row r="2312" spans="4:5" outlineLevel="1" x14ac:dyDescent="0.25">
      <c r="D2312" s="195" t="s">
        <v>301</v>
      </c>
      <c r="E2312" s="196"/>
    </row>
    <row r="2313" spans="4:5" outlineLevel="1" x14ac:dyDescent="0.25">
      <c r="D2313" s="195" t="s">
        <v>302</v>
      </c>
      <c r="E2313" s="196"/>
    </row>
    <row r="2314" spans="4:5" outlineLevel="1" x14ac:dyDescent="0.25">
      <c r="D2314" s="195" t="s">
        <v>303</v>
      </c>
      <c r="E2314" s="196"/>
    </row>
    <row r="2315" spans="4:5" outlineLevel="1" x14ac:dyDescent="0.25">
      <c r="D2315" s="195" t="s">
        <v>304</v>
      </c>
      <c r="E2315" s="196"/>
    </row>
    <row r="2316" spans="4:5" outlineLevel="1" x14ac:dyDescent="0.25">
      <c r="D2316" s="195" t="s">
        <v>305</v>
      </c>
      <c r="E2316" s="196"/>
    </row>
    <row r="2317" spans="4:5" outlineLevel="1" x14ac:dyDescent="0.25">
      <c r="D2317" s="195" t="s">
        <v>306</v>
      </c>
      <c r="E2317" s="196"/>
    </row>
    <row r="2318" spans="4:5" outlineLevel="1" x14ac:dyDescent="0.25">
      <c r="D2318" s="195" t="s">
        <v>307</v>
      </c>
      <c r="E2318" s="196"/>
    </row>
    <row r="2319" spans="4:5" outlineLevel="1" x14ac:dyDescent="0.25">
      <c r="D2319" s="195" t="s">
        <v>308</v>
      </c>
      <c r="E2319" s="196"/>
    </row>
    <row r="2320" spans="4:5" outlineLevel="1" x14ac:dyDescent="0.25">
      <c r="D2320" s="195" t="s">
        <v>309</v>
      </c>
      <c r="E2320" s="196"/>
    </row>
    <row r="2321" spans="2:8" outlineLevel="1" x14ac:dyDescent="0.25">
      <c r="D2321" s="195" t="s">
        <v>310</v>
      </c>
      <c r="E2321" s="196"/>
    </row>
    <row r="2322" spans="2:8" outlineLevel="1" x14ac:dyDescent="0.25">
      <c r="D2322" s="195" t="s">
        <v>311</v>
      </c>
      <c r="E2322" s="196"/>
    </row>
    <row r="2323" spans="2:8" outlineLevel="1" x14ac:dyDescent="0.25">
      <c r="D2323" s="195" t="s">
        <v>312</v>
      </c>
      <c r="E2323" s="192"/>
    </row>
    <row r="2324" spans="2:8" outlineLevel="1" x14ac:dyDescent="0.25">
      <c r="D2324" s="191" t="s">
        <v>313</v>
      </c>
      <c r="E2324" s="238"/>
    </row>
    <row r="2325" spans="2:8" outlineLevel="1" x14ac:dyDescent="0.25">
      <c r="D2325" s="191" t="s">
        <v>314</v>
      </c>
      <c r="E2325" s="238"/>
    </row>
    <row r="2326" spans="2:8" outlineLevel="1" x14ac:dyDescent="0.25">
      <c r="D2326" s="191" t="s">
        <v>315</v>
      </c>
      <c r="E2326" s="238"/>
    </row>
    <row r="2327" spans="2:8" outlineLevel="1" x14ac:dyDescent="0.25">
      <c r="D2327" s="191" t="s">
        <v>316</v>
      </c>
      <c r="E2327" s="238"/>
    </row>
    <row r="2328" spans="2:8" outlineLevel="1" x14ac:dyDescent="0.25">
      <c r="D2328" s="191" t="s">
        <v>317</v>
      </c>
      <c r="E2328" s="238"/>
    </row>
    <row r="2329" spans="2:8" outlineLevel="1" x14ac:dyDescent="0.25">
      <c r="D2329" s="191" t="s">
        <v>318</v>
      </c>
      <c r="E2329" s="238"/>
    </row>
    <row r="2330" spans="2:8" outlineLevel="1" x14ac:dyDescent="0.25">
      <c r="D2330" s="191" t="s">
        <v>319</v>
      </c>
      <c r="E2330" s="238"/>
    </row>
    <row r="2331" spans="2:8" outlineLevel="1" x14ac:dyDescent="0.25">
      <c r="D2331" s="191" t="s">
        <v>320</v>
      </c>
      <c r="E2331" s="238"/>
    </row>
    <row r="2332" spans="2:8" outlineLevel="1" x14ac:dyDescent="0.25">
      <c r="D2332" s="191" t="s">
        <v>321</v>
      </c>
      <c r="E2332" s="238"/>
    </row>
    <row r="2333" spans="2:8" outlineLevel="1" x14ac:dyDescent="0.25">
      <c r="D2333" s="202" t="s">
        <v>322</v>
      </c>
      <c r="E2333" s="235"/>
    </row>
    <row r="2335" spans="2:8" ht="16.8" x14ac:dyDescent="0.3">
      <c r="B2335" s="7" t="s">
        <v>323</v>
      </c>
      <c r="C2335" s="7"/>
      <c r="D2335" s="7"/>
      <c r="E2335" s="7"/>
      <c r="F2335" s="7"/>
      <c r="G2335" s="7"/>
      <c r="H2335" s="7"/>
    </row>
    <row r="2337" spans="4:5" outlineLevel="1" x14ac:dyDescent="0.25">
      <c r="D2337" s="236" t="str">
        <f t="shared" ref="D2337:D2338" si="47">"["&amp;B$2335&amp;" "&amp;"Line "&amp;ROW()-ROW(D$2336)&amp;"]"</f>
        <v>[Day 1 Assets Line 1]</v>
      </c>
      <c r="E2337" s="245"/>
    </row>
    <row r="2338" spans="4:5" outlineLevel="1" x14ac:dyDescent="0.25">
      <c r="D2338" s="195" t="str">
        <f t="shared" si="47"/>
        <v>[Day 1 Assets Line 2]</v>
      </c>
      <c r="E2338" s="244"/>
    </row>
    <row r="2339" spans="4:5" outlineLevel="1" x14ac:dyDescent="0.25">
      <c r="D2339" s="195" t="str">
        <f t="shared" ref="D2339:D2348" si="48">"["&amp;B$2335&amp;" "&amp;"Line "&amp;ROW()-ROW(D$2336)&amp;"]"</f>
        <v>[Day 1 Assets Line 3]</v>
      </c>
      <c r="E2339" s="244"/>
    </row>
    <row r="2340" spans="4:5" outlineLevel="1" x14ac:dyDescent="0.25">
      <c r="D2340" s="195" t="str">
        <f t="shared" si="48"/>
        <v>[Day 1 Assets Line 4]</v>
      </c>
      <c r="E2340" s="244"/>
    </row>
    <row r="2341" spans="4:5" outlineLevel="1" x14ac:dyDescent="0.25">
      <c r="D2341" s="195" t="str">
        <f t="shared" si="48"/>
        <v>[Day 1 Assets Line 5]</v>
      </c>
      <c r="E2341" s="244"/>
    </row>
    <row r="2342" spans="4:5" outlineLevel="1" x14ac:dyDescent="0.25">
      <c r="D2342" s="195" t="str">
        <f t="shared" si="48"/>
        <v>[Day 1 Assets Line 6]</v>
      </c>
      <c r="E2342" s="196"/>
    </row>
    <row r="2343" spans="4:5" outlineLevel="1" x14ac:dyDescent="0.25">
      <c r="D2343" s="195" t="str">
        <f t="shared" si="48"/>
        <v>[Day 1 Assets Line 7]</v>
      </c>
      <c r="E2343" s="196"/>
    </row>
    <row r="2344" spans="4:5" outlineLevel="1" x14ac:dyDescent="0.25">
      <c r="D2344" s="195" t="str">
        <f t="shared" si="48"/>
        <v>[Day 1 Assets Line 8]</v>
      </c>
      <c r="E2344" s="196"/>
    </row>
    <row r="2345" spans="4:5" outlineLevel="1" x14ac:dyDescent="0.25">
      <c r="D2345" s="195" t="str">
        <f t="shared" si="48"/>
        <v>[Day 1 Assets Line 9]</v>
      </c>
      <c r="E2345" s="196"/>
    </row>
    <row r="2346" spans="4:5" outlineLevel="1" x14ac:dyDescent="0.25">
      <c r="D2346" s="195" t="str">
        <f t="shared" si="48"/>
        <v>[Day 1 Assets Line 10]</v>
      </c>
      <c r="E2346" s="196"/>
    </row>
    <row r="2347" spans="4:5" outlineLevel="1" x14ac:dyDescent="0.25">
      <c r="D2347" s="195" t="str">
        <f t="shared" si="48"/>
        <v>[Day 1 Assets Line 11]</v>
      </c>
      <c r="E2347" s="196"/>
    </row>
    <row r="2348" spans="4:5" outlineLevel="1" x14ac:dyDescent="0.25">
      <c r="D2348" s="195" t="str">
        <f t="shared" si="48"/>
        <v>[Day 1 Assets Line 12]</v>
      </c>
      <c r="E2348" s="196"/>
    </row>
    <row r="2349" spans="4:5" outlineLevel="1" x14ac:dyDescent="0.25">
      <c r="D2349" s="195" t="str">
        <f>"["&amp;B$2335&amp;" "&amp;"Line "&amp;ROW()-ROW(D$2336)&amp;"]"</f>
        <v>[Day 1 Assets Line 13]</v>
      </c>
      <c r="E2349" s="196"/>
    </row>
    <row r="2350" spans="4:5" outlineLevel="1" x14ac:dyDescent="0.25">
      <c r="D2350" s="195" t="str">
        <f t="shared" ref="D2350:D2366" si="49">"["&amp;B$2335&amp;" "&amp;"Line "&amp;ROW()-ROW(D$2336)&amp;"]"</f>
        <v>[Day 1 Assets Line 14]</v>
      </c>
      <c r="E2350" s="196"/>
    </row>
    <row r="2351" spans="4:5" outlineLevel="1" x14ac:dyDescent="0.25">
      <c r="D2351" s="195" t="str">
        <f t="shared" si="49"/>
        <v>[Day 1 Assets Line 15]</v>
      </c>
      <c r="E2351" s="196"/>
    </row>
    <row r="2352" spans="4:5" outlineLevel="1" x14ac:dyDescent="0.25">
      <c r="D2352" s="195" t="str">
        <f t="shared" si="49"/>
        <v>[Day 1 Assets Line 16]</v>
      </c>
      <c r="E2352" s="196"/>
    </row>
    <row r="2353" spans="2:8" outlineLevel="1" x14ac:dyDescent="0.25">
      <c r="D2353" s="195" t="str">
        <f t="shared" si="49"/>
        <v>[Day 1 Assets Line 17]</v>
      </c>
      <c r="E2353" s="196"/>
    </row>
    <row r="2354" spans="2:8" outlineLevel="1" x14ac:dyDescent="0.25">
      <c r="D2354" s="195" t="str">
        <f t="shared" si="49"/>
        <v>[Day 1 Assets Line 18]</v>
      </c>
      <c r="E2354" s="196"/>
    </row>
    <row r="2355" spans="2:8" outlineLevel="1" x14ac:dyDescent="0.25">
      <c r="D2355" s="195" t="str">
        <f t="shared" si="49"/>
        <v>[Day 1 Assets Line 19]</v>
      </c>
      <c r="E2355" s="196"/>
    </row>
    <row r="2356" spans="2:8" outlineLevel="1" x14ac:dyDescent="0.25">
      <c r="D2356" s="195" t="str">
        <f t="shared" si="49"/>
        <v>[Day 1 Assets Line 20]</v>
      </c>
      <c r="E2356" s="192"/>
    </row>
    <row r="2357" spans="2:8" outlineLevel="1" x14ac:dyDescent="0.25">
      <c r="D2357" s="191" t="str">
        <f t="shared" si="49"/>
        <v>[Day 1 Assets Line 21]</v>
      </c>
      <c r="E2357" s="238"/>
    </row>
    <row r="2358" spans="2:8" outlineLevel="1" x14ac:dyDescent="0.25">
      <c r="D2358" s="191" t="str">
        <f t="shared" si="49"/>
        <v>[Day 1 Assets Line 22]</v>
      </c>
      <c r="E2358" s="238"/>
    </row>
    <row r="2359" spans="2:8" outlineLevel="1" x14ac:dyDescent="0.25">
      <c r="D2359" s="191" t="str">
        <f t="shared" si="49"/>
        <v>[Day 1 Assets Line 23]</v>
      </c>
      <c r="E2359" s="238"/>
    </row>
    <row r="2360" spans="2:8" outlineLevel="1" x14ac:dyDescent="0.25">
      <c r="D2360" s="191" t="str">
        <f t="shared" si="49"/>
        <v>[Day 1 Assets Line 24]</v>
      </c>
      <c r="E2360" s="238"/>
    </row>
    <row r="2361" spans="2:8" outlineLevel="1" x14ac:dyDescent="0.25">
      <c r="D2361" s="191" t="str">
        <f t="shared" si="49"/>
        <v>[Day 1 Assets Line 25]</v>
      </c>
      <c r="E2361" s="238"/>
    </row>
    <row r="2362" spans="2:8" outlineLevel="1" x14ac:dyDescent="0.25">
      <c r="D2362" s="191" t="str">
        <f t="shared" si="49"/>
        <v>[Day 1 Assets Line 26]</v>
      </c>
      <c r="E2362" s="238"/>
    </row>
    <row r="2363" spans="2:8" outlineLevel="1" x14ac:dyDescent="0.25">
      <c r="D2363" s="191" t="str">
        <f t="shared" si="49"/>
        <v>[Day 1 Assets Line 27]</v>
      </c>
      <c r="E2363" s="238"/>
    </row>
    <row r="2364" spans="2:8" outlineLevel="1" x14ac:dyDescent="0.25">
      <c r="D2364" s="191" t="str">
        <f t="shared" si="49"/>
        <v>[Day 1 Assets Line 28]</v>
      </c>
      <c r="E2364" s="238"/>
    </row>
    <row r="2365" spans="2:8" outlineLevel="1" x14ac:dyDescent="0.25">
      <c r="D2365" s="191" t="str">
        <f t="shared" si="49"/>
        <v>[Day 1 Assets Line 29]</v>
      </c>
      <c r="E2365" s="238"/>
    </row>
    <row r="2366" spans="2:8" outlineLevel="1" x14ac:dyDescent="0.25">
      <c r="D2366" s="202" t="str">
        <f t="shared" si="49"/>
        <v>[Day 1 Assets Line 30]</v>
      </c>
      <c r="E2366" s="235"/>
    </row>
    <row r="2368" spans="2:8" ht="16.8" x14ac:dyDescent="0.3">
      <c r="B2368" s="7" t="s">
        <v>324</v>
      </c>
      <c r="C2368" s="7"/>
      <c r="D2368" s="7"/>
      <c r="E2368" s="7"/>
      <c r="F2368" s="7"/>
      <c r="G2368" s="7"/>
      <c r="H2368" s="7"/>
    </row>
    <row r="2370" spans="4:5" outlineLevel="1" x14ac:dyDescent="0.25">
      <c r="D2370" s="246" t="str">
        <f>"["&amp;B$2368&amp;" "&amp;"Line "&amp;ROW()-ROW(D$2369)&amp;"]"</f>
        <v>[RoU Capex Unindexed Leases Line 1]</v>
      </c>
      <c r="E2370" s="245"/>
    </row>
    <row r="2371" spans="4:5" outlineLevel="1" x14ac:dyDescent="0.25">
      <c r="D2371" s="195" t="str">
        <f t="shared" ref="D2371:D2389" si="50">"["&amp;B$2368&amp;" "&amp;"Line "&amp;ROW()-ROW(D$2369)&amp;"]"</f>
        <v>[RoU Capex Unindexed Leases Line 2]</v>
      </c>
      <c r="E2371" s="244"/>
    </row>
    <row r="2372" spans="4:5" outlineLevel="1" x14ac:dyDescent="0.25">
      <c r="D2372" s="195" t="str">
        <f t="shared" si="50"/>
        <v>[RoU Capex Unindexed Leases Line 3]</v>
      </c>
      <c r="E2372" s="244"/>
    </row>
    <row r="2373" spans="4:5" outlineLevel="1" x14ac:dyDescent="0.25">
      <c r="D2373" s="195" t="str">
        <f t="shared" si="50"/>
        <v>[RoU Capex Unindexed Leases Line 4]</v>
      </c>
      <c r="E2373" s="244"/>
    </row>
    <row r="2374" spans="4:5" outlineLevel="1" x14ac:dyDescent="0.25">
      <c r="D2374" s="195" t="str">
        <f t="shared" si="50"/>
        <v>[RoU Capex Unindexed Leases Line 5]</v>
      </c>
      <c r="E2374" s="244"/>
    </row>
    <row r="2375" spans="4:5" outlineLevel="1" x14ac:dyDescent="0.25">
      <c r="D2375" s="195" t="str">
        <f t="shared" si="50"/>
        <v>[RoU Capex Unindexed Leases Line 6]</v>
      </c>
      <c r="E2375" s="244"/>
    </row>
    <row r="2376" spans="4:5" outlineLevel="1" x14ac:dyDescent="0.25">
      <c r="D2376" s="195" t="str">
        <f t="shared" si="50"/>
        <v>[RoU Capex Unindexed Leases Line 7]</v>
      </c>
      <c r="E2376" s="244"/>
    </row>
    <row r="2377" spans="4:5" outlineLevel="1" x14ac:dyDescent="0.25">
      <c r="D2377" s="195" t="str">
        <f t="shared" si="50"/>
        <v>[RoU Capex Unindexed Leases Line 8]</v>
      </c>
      <c r="E2377" s="244"/>
    </row>
    <row r="2378" spans="4:5" outlineLevel="1" x14ac:dyDescent="0.25">
      <c r="D2378" s="195" t="str">
        <f t="shared" si="50"/>
        <v>[RoU Capex Unindexed Leases Line 9]</v>
      </c>
      <c r="E2378" s="244"/>
    </row>
    <row r="2379" spans="4:5" outlineLevel="1" x14ac:dyDescent="0.25">
      <c r="D2379" s="195" t="str">
        <f t="shared" si="50"/>
        <v>[RoU Capex Unindexed Leases Line 10]</v>
      </c>
      <c r="E2379" s="244"/>
    </row>
    <row r="2380" spans="4:5" outlineLevel="1" x14ac:dyDescent="0.25">
      <c r="D2380" s="195" t="str">
        <f t="shared" si="50"/>
        <v>[RoU Capex Unindexed Leases Line 11]</v>
      </c>
      <c r="E2380" s="244"/>
    </row>
    <row r="2381" spans="4:5" outlineLevel="1" x14ac:dyDescent="0.25">
      <c r="D2381" s="195" t="str">
        <f t="shared" si="50"/>
        <v>[RoU Capex Unindexed Leases Line 12]</v>
      </c>
      <c r="E2381" s="244"/>
    </row>
    <row r="2382" spans="4:5" outlineLevel="1" x14ac:dyDescent="0.25">
      <c r="D2382" s="195" t="str">
        <f t="shared" si="50"/>
        <v>[RoU Capex Unindexed Leases Line 13]</v>
      </c>
      <c r="E2382" s="244"/>
    </row>
    <row r="2383" spans="4:5" outlineLevel="1" x14ac:dyDescent="0.25">
      <c r="D2383" s="195" t="str">
        <f t="shared" si="50"/>
        <v>[RoU Capex Unindexed Leases Line 14]</v>
      </c>
      <c r="E2383" s="244"/>
    </row>
    <row r="2384" spans="4:5" outlineLevel="1" x14ac:dyDescent="0.25">
      <c r="D2384" s="195" t="str">
        <f t="shared" si="50"/>
        <v>[RoU Capex Unindexed Leases Line 15]</v>
      </c>
      <c r="E2384" s="244"/>
    </row>
    <row r="2385" spans="2:8" outlineLevel="1" x14ac:dyDescent="0.25">
      <c r="D2385" s="195" t="str">
        <f t="shared" si="50"/>
        <v>[RoU Capex Unindexed Leases Line 16]</v>
      </c>
      <c r="E2385" s="244"/>
    </row>
    <row r="2386" spans="2:8" outlineLevel="1" x14ac:dyDescent="0.25">
      <c r="D2386" s="195" t="str">
        <f t="shared" si="50"/>
        <v>[RoU Capex Unindexed Leases Line 17]</v>
      </c>
      <c r="E2386" s="244"/>
    </row>
    <row r="2387" spans="2:8" outlineLevel="1" x14ac:dyDescent="0.25">
      <c r="D2387" s="195" t="str">
        <f t="shared" si="50"/>
        <v>[RoU Capex Unindexed Leases Line 18]</v>
      </c>
      <c r="E2387" s="244"/>
    </row>
    <row r="2388" spans="2:8" outlineLevel="1" x14ac:dyDescent="0.25">
      <c r="D2388" s="195" t="str">
        <f t="shared" si="50"/>
        <v>[RoU Capex Unindexed Leases Line 19]</v>
      </c>
      <c r="E2388" s="244"/>
    </row>
    <row r="2389" spans="2:8" outlineLevel="1" x14ac:dyDescent="0.25">
      <c r="D2389" s="193" t="str">
        <f t="shared" si="50"/>
        <v>[RoU Capex Unindexed Leases Line 20]</v>
      </c>
      <c r="E2389" s="234"/>
    </row>
    <row r="2391" spans="2:8" ht="16.8" x14ac:dyDescent="0.3">
      <c r="B2391" s="7" t="s">
        <v>325</v>
      </c>
      <c r="C2391" s="7"/>
      <c r="D2391" s="7"/>
      <c r="E2391" s="7"/>
      <c r="F2391" s="7"/>
      <c r="G2391" s="7"/>
      <c r="H2391" s="7"/>
    </row>
    <row r="2393" spans="2:8" outlineLevel="1" x14ac:dyDescent="0.25">
      <c r="D2393" s="1232" t="str">
        <f>"["&amp;B$2391&amp;" "&amp;"Line "&amp;ROW()-ROW(D$2392)&amp;"]"</f>
        <v>[RoU Capex Indexed Leases Line 1]</v>
      </c>
      <c r="E2393" s="1233"/>
    </row>
    <row r="2394" spans="2:8" outlineLevel="1" x14ac:dyDescent="0.25">
      <c r="D2394" s="195" t="str">
        <f t="shared" ref="D2394:D2402" si="51">"["&amp;B$2391&amp;" "&amp;"Line "&amp;ROW()-ROW(D$2392)&amp;"]"</f>
        <v>[RoU Capex Indexed Leases Line 2]</v>
      </c>
      <c r="E2394" s="196"/>
    </row>
    <row r="2395" spans="2:8" outlineLevel="1" x14ac:dyDescent="0.25">
      <c r="D2395" s="195" t="str">
        <f t="shared" si="51"/>
        <v>[RoU Capex Indexed Leases Line 3]</v>
      </c>
      <c r="E2395" s="196"/>
    </row>
    <row r="2396" spans="2:8" outlineLevel="1" x14ac:dyDescent="0.25">
      <c r="D2396" s="195" t="str">
        <f t="shared" si="51"/>
        <v>[RoU Capex Indexed Leases Line 4]</v>
      </c>
      <c r="E2396" s="196"/>
    </row>
    <row r="2397" spans="2:8" outlineLevel="1" x14ac:dyDescent="0.25">
      <c r="D2397" s="195" t="str">
        <f t="shared" si="51"/>
        <v>[RoU Capex Indexed Leases Line 5]</v>
      </c>
      <c r="E2397" s="244"/>
    </row>
    <row r="2398" spans="2:8" outlineLevel="1" x14ac:dyDescent="0.25">
      <c r="D2398" s="195" t="str">
        <f t="shared" si="51"/>
        <v>[RoU Capex Indexed Leases Line 6]</v>
      </c>
      <c r="E2398" s="196"/>
    </row>
    <row r="2399" spans="2:8" outlineLevel="1" x14ac:dyDescent="0.25">
      <c r="D2399" s="195" t="str">
        <f t="shared" si="51"/>
        <v>[RoU Capex Indexed Leases Line 7]</v>
      </c>
      <c r="E2399" s="196"/>
    </row>
    <row r="2400" spans="2:8" outlineLevel="1" x14ac:dyDescent="0.25">
      <c r="D2400" s="195" t="str">
        <f t="shared" si="51"/>
        <v>[RoU Capex Indexed Leases Line 8]</v>
      </c>
      <c r="E2400" s="196"/>
    </row>
    <row r="2401" spans="2:8" outlineLevel="1" x14ac:dyDescent="0.25">
      <c r="D2401" s="195" t="str">
        <f t="shared" si="51"/>
        <v>[RoU Capex Indexed Leases Line 9]</v>
      </c>
      <c r="E2401" s="196"/>
    </row>
    <row r="2402" spans="2:8" outlineLevel="1" x14ac:dyDescent="0.25">
      <c r="D2402" s="193" t="str">
        <f t="shared" si="51"/>
        <v>[RoU Capex Indexed Leases Line 10]</v>
      </c>
      <c r="E2402" s="235"/>
    </row>
    <row r="2404" spans="2:8" ht="16.8" x14ac:dyDescent="0.3">
      <c r="B2404" s="7" t="s">
        <v>326</v>
      </c>
      <c r="C2404" s="7"/>
      <c r="D2404" s="7"/>
      <c r="E2404" s="7"/>
      <c r="F2404" s="7"/>
      <c r="G2404" s="7"/>
      <c r="H2404" s="7"/>
    </row>
    <row r="2406" spans="2:8" ht="14.4" x14ac:dyDescent="0.25">
      <c r="B2406" s="164" t="s">
        <v>327</v>
      </c>
      <c r="C2406" s="164"/>
      <c r="D2406" s="164"/>
      <c r="E2406" s="164"/>
      <c r="F2406" s="164"/>
      <c r="G2406" s="164"/>
      <c r="H2406" s="164"/>
    </row>
    <row r="2407" spans="2:8" outlineLevel="1" x14ac:dyDescent="0.25"/>
    <row r="2408" spans="2:8" outlineLevel="1" x14ac:dyDescent="0.25">
      <c r="D2408" s="176" t="str">
        <f>B10</f>
        <v>Passenger Fares Revenue</v>
      </c>
      <c r="E2408" s="224"/>
    </row>
    <row r="2409" spans="2:8" outlineLevel="1" x14ac:dyDescent="0.25">
      <c r="D2409" s="177" t="str">
        <f>B77</f>
        <v>Other Revenue</v>
      </c>
      <c r="E2409" s="232"/>
    </row>
    <row r="2410" spans="2:8" outlineLevel="1" x14ac:dyDescent="0.25">
      <c r="D2410" s="177" t="str">
        <f>B648</f>
        <v>Staff Costs</v>
      </c>
      <c r="E2410" s="232"/>
    </row>
    <row r="2411" spans="2:8" outlineLevel="1" x14ac:dyDescent="0.25">
      <c r="D2411" s="177" t="str">
        <f>B698</f>
        <v>Other Operating Costs</v>
      </c>
      <c r="E2411" s="232"/>
    </row>
    <row r="2412" spans="2:8" outlineLevel="1" x14ac:dyDescent="0.25">
      <c r="D2412" s="177" t="str">
        <f>B993</f>
        <v>Rolling Stock Charges</v>
      </c>
      <c r="E2412" s="232"/>
    </row>
    <row r="2413" spans="2:8" outlineLevel="1" x14ac:dyDescent="0.25">
      <c r="D2413" s="190" t="str">
        <f>B1121</f>
        <v>Infrastructure Charges</v>
      </c>
      <c r="E2413" s="232"/>
    </row>
    <row r="2414" spans="2:8" outlineLevel="1" x14ac:dyDescent="0.25">
      <c r="D2414" s="179" t="str">
        <f>B2226</f>
        <v>Performance Regimes</v>
      </c>
      <c r="E2414" s="233"/>
    </row>
    <row r="2416" spans="2:8" ht="14.4" x14ac:dyDescent="0.25">
      <c r="B2416" s="164" t="s">
        <v>328</v>
      </c>
      <c r="C2416" s="164"/>
      <c r="D2416" s="164"/>
      <c r="E2416" s="164"/>
      <c r="F2416" s="164"/>
      <c r="G2416" s="164"/>
      <c r="H2416" s="164"/>
    </row>
    <row r="2417" spans="4:5" outlineLevel="1" x14ac:dyDescent="0.25"/>
    <row r="2418" spans="4:5" outlineLevel="1" x14ac:dyDescent="0.25">
      <c r="D2418" s="166" t="str">
        <f t="shared" ref="D2418:D2437" si="52">D$2408&amp;": "&amp;D14</f>
        <v>Passenger Fares Revenue: 22150000: St.Pancras-Derby-Sheffield (Fast)</v>
      </c>
      <c r="E2418" s="247"/>
    </row>
    <row r="2419" spans="4:5" outlineLevel="1" x14ac:dyDescent="0.25">
      <c r="D2419" s="139" t="str">
        <f t="shared" si="52"/>
        <v>Passenger Fares Revenue: 22152000: St.Pancras-Derby-Sheffield (Semi Fast)</v>
      </c>
      <c r="E2419" s="248"/>
    </row>
    <row r="2420" spans="4:5" outlineLevel="1" x14ac:dyDescent="0.25">
      <c r="D2420" s="139" t="str">
        <f t="shared" si="52"/>
        <v>Passenger Fares Revenue: 22153000: St.Pancras-Nottingham (Fast)</v>
      </c>
      <c r="E2420" s="248"/>
    </row>
    <row r="2421" spans="4:5" outlineLevel="1" x14ac:dyDescent="0.25">
      <c r="D2421" s="139" t="str">
        <f t="shared" si="52"/>
        <v>Passenger Fares Revenue: 22154000: St.Pancras-Nottingham (Semi Fast)</v>
      </c>
      <c r="E2421" s="248"/>
    </row>
    <row r="2422" spans="4:5" outlineLevel="1" x14ac:dyDescent="0.25">
      <c r="D2422" s="139" t="str">
        <f t="shared" si="52"/>
        <v>Passenger Fares Revenue: 22156000: St.Pancras-Kettering/Corby (Semi Fast)</v>
      </c>
      <c r="E2422" s="248"/>
    </row>
    <row r="2423" spans="4:5" outlineLevel="1" x14ac:dyDescent="0.25">
      <c r="D2423" s="139" t="str">
        <f t="shared" si="52"/>
        <v>Passenger Fares Revenue: 22269000: Liverpool - Manchester - Sheffield - Nottingham - Peterborough - Norwich</v>
      </c>
      <c r="E2423" s="248"/>
    </row>
    <row r="2424" spans="4:5" outlineLevel="1" x14ac:dyDescent="0.25">
      <c r="D2424" s="139" t="str">
        <f t="shared" si="52"/>
        <v>Passenger Fares Revenue: 22275000: Derby - Nottingham (Stopping)</v>
      </c>
      <c r="E2424" s="248"/>
    </row>
    <row r="2425" spans="4:5" outlineLevel="1" x14ac:dyDescent="0.25">
      <c r="D2425" s="139" t="str">
        <f t="shared" si="52"/>
        <v>Passenger Fares Revenue: 22277000: Nottingham - Newark - Lincoln</v>
      </c>
      <c r="E2425" s="248"/>
    </row>
    <row r="2426" spans="4:5" outlineLevel="1" x14ac:dyDescent="0.25">
      <c r="D2426" s="139" t="str">
        <f t="shared" si="52"/>
        <v>Passenger Fares Revenue: 22320000: Crewe - Stoke - Derby</v>
      </c>
      <c r="E2426" s="248"/>
    </row>
    <row r="2427" spans="4:5" outlineLevel="1" x14ac:dyDescent="0.25">
      <c r="D2427" s="139" t="str">
        <f t="shared" si="52"/>
        <v>Passenger Fares Revenue: 22321000: Nottingham - Leicester</v>
      </c>
      <c r="E2427" s="248"/>
    </row>
    <row r="2428" spans="4:5" outlineLevel="1" x14ac:dyDescent="0.25">
      <c r="D2428" s="139" t="str">
        <f t="shared" si="52"/>
        <v>Passenger Fares Revenue: 22323000: Derby - Matlock</v>
      </c>
      <c r="E2428" s="248"/>
    </row>
    <row r="2429" spans="4:5" outlineLevel="1" x14ac:dyDescent="0.25">
      <c r="D2429" s="139" t="str">
        <f t="shared" si="52"/>
        <v>Passenger Fares Revenue: 12325021: Nottingham - Mansfield - Worksop</v>
      </c>
      <c r="E2429" s="248"/>
    </row>
    <row r="2430" spans="4:5" outlineLevel="1" x14ac:dyDescent="0.25">
      <c r="D2430" s="139" t="str">
        <f t="shared" si="52"/>
        <v>Passenger Fares Revenue: 22812000: Doncaster - Lincoln - Spalding/Peterborough</v>
      </c>
      <c r="E2430" s="248"/>
    </row>
    <row r="2431" spans="4:5" outlineLevel="1" x14ac:dyDescent="0.25">
      <c r="D2431" s="139" t="str">
        <f t="shared" si="52"/>
        <v>Passenger Fares Revenue: 22832000: Nottingham - Grantham - Skegness</v>
      </c>
      <c r="E2431" s="248"/>
    </row>
    <row r="2432" spans="4:5" outlineLevel="1" x14ac:dyDescent="0.25">
      <c r="D2432" s="139" t="str">
        <f t="shared" si="52"/>
        <v>Passenger Fares Revenue: 22836000: Newark - Lincoln - Grimsby/Cleethorpes</v>
      </c>
      <c r="E2432" s="248"/>
    </row>
    <row r="2433" spans="3:5" outlineLevel="1" x14ac:dyDescent="0.25">
      <c r="D2433" s="139" t="str">
        <f t="shared" si="52"/>
        <v>Passenger Fares Revenue: Barton on Humber - Cleethorpes</v>
      </c>
      <c r="E2433" s="248"/>
    </row>
    <row r="2434" spans="3:5" outlineLevel="1" x14ac:dyDescent="0.25">
      <c r="D2434" s="139" t="str">
        <f t="shared" si="52"/>
        <v>Passenger Fares Revenue: [Passenger Revenue Service Groups Line 17]</v>
      </c>
      <c r="E2434" s="248"/>
    </row>
    <row r="2435" spans="3:5" outlineLevel="1" x14ac:dyDescent="0.25">
      <c r="D2435" s="139" t="str">
        <f t="shared" si="52"/>
        <v>Passenger Fares Revenue: [Passenger Revenue Service Groups Line 18]</v>
      </c>
      <c r="E2435" s="248"/>
    </row>
    <row r="2436" spans="3:5" outlineLevel="1" x14ac:dyDescent="0.25">
      <c r="D2436" s="139" t="str">
        <f t="shared" si="52"/>
        <v>Passenger Fares Revenue: [Passenger Revenue Service Groups Line 19]</v>
      </c>
      <c r="E2436" s="248"/>
    </row>
    <row r="2437" spans="3:5" outlineLevel="1" x14ac:dyDescent="0.25">
      <c r="D2437" s="139" t="str">
        <f t="shared" si="52"/>
        <v>Passenger Fares Revenue: [Passenger Revenue Service Groups Line 20]</v>
      </c>
      <c r="E2437" s="248"/>
    </row>
    <row r="2438" spans="3:5" outlineLevel="1" x14ac:dyDescent="0.25">
      <c r="C2438" s="2" t="s">
        <v>329</v>
      </c>
      <c r="D2438" s="139" t="str">
        <f>D$2408&amp;": "&amp;B35</f>
        <v>Passenger Fares Revenue: Other Fares Revenue</v>
      </c>
      <c r="E2438" s="248"/>
    </row>
    <row r="2439" spans="3:5" outlineLevel="1" x14ac:dyDescent="0.25">
      <c r="D2439" s="139" t="str">
        <f>D$2408&amp;": "&amp;"Downside Risk Adjustment"</f>
        <v>Passenger Fares Revenue: Downside Risk Adjustment</v>
      </c>
      <c r="E2439" s="248"/>
    </row>
    <row r="2440" spans="3:5" outlineLevel="1" x14ac:dyDescent="0.25">
      <c r="D2440" s="139" t="str">
        <f>D$2409&amp;": "&amp;B$79</f>
        <v>Other Revenue: Other Revenue from Core Business</v>
      </c>
      <c r="E2440" s="248"/>
    </row>
    <row r="2441" spans="3:5" outlineLevel="1" x14ac:dyDescent="0.25">
      <c r="D2441" s="139" t="str">
        <f>D$2409&amp;": "&amp;B$107</f>
        <v>Other Revenue: Revenue from Station Access Offcharged</v>
      </c>
      <c r="E2441" s="248"/>
    </row>
    <row r="2442" spans="3:5" outlineLevel="1" x14ac:dyDescent="0.25">
      <c r="D2442" s="139" t="str">
        <f>D$2409&amp;": "&amp;B$614</f>
        <v>Other Revenue: Revenue from Other Costs Offcharged</v>
      </c>
      <c r="E2442" s="248"/>
    </row>
    <row r="2443" spans="3:5" outlineLevel="1" x14ac:dyDescent="0.25">
      <c r="D2443" s="139" t="str">
        <f>H653</f>
        <v>Staff Costs: Trains</v>
      </c>
      <c r="E2443" s="248"/>
    </row>
    <row r="2444" spans="3:5" outlineLevel="1" x14ac:dyDescent="0.25">
      <c r="D2444" s="139" t="str">
        <f>H654</f>
        <v>Staff Costs: Stations</v>
      </c>
      <c r="E2444" s="248"/>
    </row>
    <row r="2445" spans="3:5" outlineLevel="1" x14ac:dyDescent="0.25">
      <c r="D2445" s="139" t="str">
        <f>H655</f>
        <v>Staff Costs: Depot</v>
      </c>
      <c r="E2445" s="248"/>
    </row>
    <row r="2446" spans="3:5" outlineLevel="1" x14ac:dyDescent="0.25">
      <c r="D2446" s="139" t="str">
        <f>H656</f>
        <v>Staff Costs: HQ</v>
      </c>
      <c r="E2446" s="248"/>
    </row>
    <row r="2447" spans="3:5" outlineLevel="1" x14ac:dyDescent="0.25">
      <c r="D2447" s="139" t="str">
        <f>H657</f>
        <v>Staff Costs: Other</v>
      </c>
      <c r="E2447" s="248"/>
    </row>
    <row r="2448" spans="3:5" outlineLevel="1" x14ac:dyDescent="0.25">
      <c r="D2448" s="139" t="str">
        <f>D$2411&amp;": "&amp;B$700</f>
        <v>Other Operating Costs: Other Staff Costs</v>
      </c>
      <c r="E2448" s="248"/>
    </row>
    <row r="2449" spans="4:5" outlineLevel="1" x14ac:dyDescent="0.25">
      <c r="D2449" s="139" t="str">
        <f>D$2411&amp;": "&amp;B$748</f>
        <v>Other Operating Costs: Station &amp; Train Operations</v>
      </c>
      <c r="E2449" s="248"/>
    </row>
    <row r="2450" spans="4:5" outlineLevel="1" x14ac:dyDescent="0.25">
      <c r="D2450" s="139" t="str">
        <f>D$2411&amp;": "&amp;B$821</f>
        <v>Other Operating Costs: Rolling Stock Maintenance</v>
      </c>
      <c r="E2450" s="248"/>
    </row>
    <row r="2451" spans="4:5" outlineLevel="1" x14ac:dyDescent="0.25">
      <c r="D2451" s="139" t="str">
        <f>D$2411&amp;": "&amp;B$879</f>
        <v>Other Operating Costs: Industry &amp; Professional Services</v>
      </c>
      <c r="E2451" s="248"/>
    </row>
    <row r="2452" spans="4:5" outlineLevel="1" x14ac:dyDescent="0.25">
      <c r="D2452" s="139" t="str">
        <f>D$2411&amp;": "&amp;B$927</f>
        <v>Other Operating Costs: Administrative Costs &amp; Other</v>
      </c>
      <c r="E2452" s="248"/>
    </row>
    <row r="2453" spans="4:5" outlineLevel="1" x14ac:dyDescent="0.25">
      <c r="D2453" s="139" t="str">
        <f>D$2411&amp;": "&amp;B$984</f>
        <v>Other Operating Costs: Non-Cash Costs</v>
      </c>
      <c r="E2453" s="248"/>
    </row>
    <row r="2454" spans="4:5" outlineLevel="1" x14ac:dyDescent="0.25">
      <c r="D2454" s="139" t="str">
        <f>D$2412</f>
        <v>Rolling Stock Charges</v>
      </c>
      <c r="E2454" s="248"/>
    </row>
    <row r="2455" spans="4:5" outlineLevel="1" x14ac:dyDescent="0.25">
      <c r="D2455" s="139" t="str">
        <f>D$2413&amp;": "&amp;B$1123</f>
        <v>Infrastructure Charges: Secondary Station Access Charges</v>
      </c>
      <c r="E2455" s="248"/>
    </row>
    <row r="2456" spans="4:5" outlineLevel="1" x14ac:dyDescent="0.25">
      <c r="D2456" s="139" t="str">
        <f>D$2413&amp;": "&amp;B$1430</f>
        <v>Infrastructure Charges: Fixed Track Access Charge</v>
      </c>
      <c r="E2456" s="248"/>
    </row>
    <row r="2457" spans="4:5" outlineLevel="1" x14ac:dyDescent="0.25">
      <c r="D2457" s="139" t="str">
        <f>D$2413&amp;": "&amp;B$1436</f>
        <v>Infrastructure Charges: Variable Usage Charges</v>
      </c>
      <c r="E2457" s="248"/>
    </row>
    <row r="2458" spans="4:5" outlineLevel="1" x14ac:dyDescent="0.25">
      <c r="D2458" s="139" t="str">
        <f>D$2413&amp;": "&amp;B$1500</f>
        <v>Infrastructure Charges: Electric Current for Traction</v>
      </c>
      <c r="E2458" s="248"/>
    </row>
    <row r="2459" spans="4:5" outlineLevel="1" x14ac:dyDescent="0.25">
      <c r="D2459" s="139" t="str">
        <f>D$2413&amp;": "&amp;B$1504</f>
        <v>Infrastructure Charges: Electrification Asset Usage Charge</v>
      </c>
      <c r="E2459" s="248"/>
    </row>
    <row r="2460" spans="4:5" outlineLevel="1" x14ac:dyDescent="0.25">
      <c r="D2460" s="139" t="str">
        <f>D$2413&amp;": "&amp;B$1509</f>
        <v>Infrastructure Charges: Capacity Charges</v>
      </c>
      <c r="E2460" s="248"/>
    </row>
    <row r="2461" spans="4:5" outlineLevel="1" x14ac:dyDescent="0.25">
      <c r="D2461" s="139" t="str">
        <f>D$2413&amp;": "&amp;B$1565</f>
        <v>Infrastructure Charges: Station &amp; Depot Access Charges</v>
      </c>
      <c r="E2461" s="248"/>
    </row>
    <row r="2462" spans="4:5" outlineLevel="1" x14ac:dyDescent="0.25">
      <c r="D2462" s="139" t="str">
        <f>D$2413&amp;": "&amp;B$2145</f>
        <v>Infrastructure Charges: Other Network Rail Charges</v>
      </c>
      <c r="E2462" s="248"/>
    </row>
    <row r="2463" spans="4:5" outlineLevel="1" x14ac:dyDescent="0.25">
      <c r="D2463" s="139" t="str">
        <f>D$2413&amp;": "&amp;B$2185</f>
        <v>Infrastructure Charges: ROSCO Funded Infrastructure (Spare)</v>
      </c>
      <c r="E2463" s="248"/>
    </row>
    <row r="2464" spans="4:5" outlineLevel="1" x14ac:dyDescent="0.25">
      <c r="D2464" s="139" t="str">
        <f>D$2413&amp;": "&amp;B$2193</f>
        <v>Infrastructure Charges: Privately Funded Infrastructure (Spare)</v>
      </c>
      <c r="E2464" s="248"/>
    </row>
    <row r="2465" spans="2:8" outlineLevel="1" x14ac:dyDescent="0.25">
      <c r="D2465" s="139" t="str">
        <f>D$2413&amp;": "&amp;B$2201</f>
        <v>Infrastructure Charges: Other Funded Infrastructure (Spare)</v>
      </c>
      <c r="E2465" s="248"/>
    </row>
    <row r="2466" spans="2:8" outlineLevel="1" x14ac:dyDescent="0.25">
      <c r="D2466" s="139" t="str">
        <f>D$2414&amp;": Net Schedule 8 Payments"</f>
        <v>Performance Regimes: Net Schedule 8 Payments</v>
      </c>
      <c r="E2466" s="248"/>
    </row>
    <row r="2467" spans="2:8" outlineLevel="1" x14ac:dyDescent="0.25">
      <c r="D2467" s="111" t="str">
        <f>D$2414&amp;": Other Performance Measures"</f>
        <v>Performance Regimes: Other Performance Measures</v>
      </c>
      <c r="E2467" s="249"/>
    </row>
    <row r="2469" spans="2:8" ht="14.4" x14ac:dyDescent="0.25">
      <c r="B2469" s="164" t="s">
        <v>330</v>
      </c>
      <c r="C2469" s="164"/>
      <c r="D2469" s="164"/>
      <c r="E2469" s="164"/>
      <c r="F2469" s="164"/>
      <c r="G2469" s="164"/>
      <c r="H2469" s="164"/>
    </row>
    <row r="2470" spans="2:8" outlineLevel="1" x14ac:dyDescent="0.25"/>
    <row r="2471" spans="2:8" outlineLevel="1" x14ac:dyDescent="0.25">
      <c r="D2471" s="176" t="s">
        <v>331</v>
      </c>
      <c r="E2471" s="224"/>
    </row>
    <row r="2472" spans="2:8" outlineLevel="1" x14ac:dyDescent="0.25">
      <c r="D2472" s="177" t="s">
        <v>332</v>
      </c>
      <c r="E2472" s="232"/>
    </row>
    <row r="2473" spans="2:8" outlineLevel="1" x14ac:dyDescent="0.25">
      <c r="D2473" s="177" t="s">
        <v>333</v>
      </c>
      <c r="E2473" s="232"/>
    </row>
    <row r="2474" spans="2:8" outlineLevel="1" x14ac:dyDescent="0.25">
      <c r="D2474" s="177" t="s">
        <v>334</v>
      </c>
      <c r="E2474" s="232"/>
    </row>
    <row r="2475" spans="2:8" outlineLevel="1" x14ac:dyDescent="0.25">
      <c r="D2475" s="177" t="s">
        <v>335</v>
      </c>
      <c r="E2475" s="232"/>
    </row>
    <row r="2476" spans="2:8" outlineLevel="1" x14ac:dyDescent="0.25">
      <c r="D2476" s="177" t="s">
        <v>336</v>
      </c>
      <c r="E2476" s="232"/>
    </row>
    <row r="2477" spans="2:8" outlineLevel="1" x14ac:dyDescent="0.25">
      <c r="D2477" s="177" t="s">
        <v>337</v>
      </c>
      <c r="E2477" s="232"/>
    </row>
    <row r="2478" spans="2:8" outlineLevel="1" x14ac:dyDescent="0.25">
      <c r="D2478" s="177" t="s">
        <v>338</v>
      </c>
      <c r="E2478" s="232"/>
    </row>
    <row r="2479" spans="2:8" outlineLevel="1" x14ac:dyDescent="0.25">
      <c r="D2479" s="177" t="s">
        <v>339</v>
      </c>
      <c r="E2479" s="232"/>
    </row>
    <row r="2480" spans="2:8" outlineLevel="1" x14ac:dyDescent="0.25">
      <c r="D2480" s="177" t="s">
        <v>340</v>
      </c>
      <c r="E2480" s="232"/>
    </row>
    <row r="2481" spans="3:6" outlineLevel="1" x14ac:dyDescent="0.25">
      <c r="D2481" s="177" t="s">
        <v>341</v>
      </c>
      <c r="E2481" s="232"/>
    </row>
    <row r="2482" spans="3:6" outlineLevel="1" x14ac:dyDescent="0.25">
      <c r="C2482" s="2" t="s">
        <v>329</v>
      </c>
      <c r="D2482" s="177" t="s">
        <v>342</v>
      </c>
      <c r="E2482" s="232"/>
    </row>
    <row r="2483" spans="3:6" outlineLevel="1" x14ac:dyDescent="0.25">
      <c r="D2483" s="177" t="s">
        <v>343</v>
      </c>
      <c r="E2483" s="232"/>
    </row>
    <row r="2484" spans="3:6" outlineLevel="1" x14ac:dyDescent="0.25">
      <c r="D2484" s="177" t="s">
        <v>344</v>
      </c>
      <c r="E2484" s="232"/>
    </row>
    <row r="2485" spans="3:6" outlineLevel="1" x14ac:dyDescent="0.25">
      <c r="D2485" s="177" t="s">
        <v>1340</v>
      </c>
      <c r="E2485" s="232"/>
    </row>
    <row r="2486" spans="3:6" outlineLevel="1" x14ac:dyDescent="0.25">
      <c r="D2486" s="191" t="s">
        <v>345</v>
      </c>
      <c r="E2486" s="244"/>
      <c r="F2486" s="2" t="str">
        <f>"Rows "&amp;ROW(D2486)&amp;" to "&amp;ROW(D2489)&amp;" are for Interest Payable and Receivable"</f>
        <v>Rows 2486 to 2489 are for Interest Payable and Receivable</v>
      </c>
    </row>
    <row r="2487" spans="3:6" outlineLevel="1" x14ac:dyDescent="0.25">
      <c r="D2487" s="191" t="s">
        <v>346</v>
      </c>
      <c r="E2487" s="244"/>
    </row>
    <row r="2488" spans="3:6" outlineLevel="1" x14ac:dyDescent="0.25">
      <c r="D2488" s="195" t="s">
        <v>347</v>
      </c>
      <c r="E2488" s="244"/>
    </row>
    <row r="2489" spans="3:6" outlineLevel="1" x14ac:dyDescent="0.25">
      <c r="D2489" s="195" t="s">
        <v>385</v>
      </c>
      <c r="E2489" s="244"/>
    </row>
    <row r="2490" spans="3:6" outlineLevel="1" x14ac:dyDescent="0.25">
      <c r="D2490" s="190" t="s">
        <v>348</v>
      </c>
      <c r="E2490" s="222"/>
    </row>
    <row r="2491" spans="3:6" outlineLevel="1" x14ac:dyDescent="0.25">
      <c r="D2491" s="177" t="s">
        <v>349</v>
      </c>
      <c r="E2491" s="232"/>
    </row>
    <row r="2492" spans="3:6" outlineLevel="1" x14ac:dyDescent="0.25">
      <c r="D2492" s="177" t="s">
        <v>1298</v>
      </c>
      <c r="E2492" s="232"/>
    </row>
    <row r="2493" spans="3:6" outlineLevel="1" x14ac:dyDescent="0.25">
      <c r="D2493" s="177" t="s">
        <v>350</v>
      </c>
      <c r="E2493" s="232"/>
    </row>
    <row r="2494" spans="3:6" outlineLevel="1" x14ac:dyDescent="0.25">
      <c r="D2494" s="177" t="s">
        <v>351</v>
      </c>
      <c r="E2494" s="232"/>
    </row>
    <row r="2495" spans="3:6" outlineLevel="1" x14ac:dyDescent="0.25">
      <c r="D2495" s="177" t="s">
        <v>352</v>
      </c>
      <c r="E2495" s="85"/>
    </row>
    <row r="2496" spans="3:6" outlineLevel="1" x14ac:dyDescent="0.25">
      <c r="D2496" s="177" t="s">
        <v>353</v>
      </c>
      <c r="E2496" s="232"/>
    </row>
    <row r="2497" spans="2:8" outlineLevel="1" x14ac:dyDescent="0.25">
      <c r="D2497" s="177" t="s">
        <v>354</v>
      </c>
      <c r="E2497" s="232"/>
    </row>
    <row r="2498" spans="2:8" outlineLevel="1" x14ac:dyDescent="0.25">
      <c r="D2498" s="177" t="s">
        <v>355</v>
      </c>
      <c r="E2498" s="232"/>
    </row>
    <row r="2499" spans="2:8" outlineLevel="1" x14ac:dyDescent="0.25">
      <c r="D2499" s="177" t="s">
        <v>356</v>
      </c>
      <c r="E2499" s="232"/>
    </row>
    <row r="2500" spans="2:8" outlineLevel="1" x14ac:dyDescent="0.25">
      <c r="D2500" s="177" t="s">
        <v>357</v>
      </c>
      <c r="E2500" s="232"/>
    </row>
    <row r="2501" spans="2:8" outlineLevel="1" x14ac:dyDescent="0.25">
      <c r="D2501" s="177" t="s">
        <v>358</v>
      </c>
      <c r="E2501" s="232"/>
    </row>
    <row r="2502" spans="2:8" outlineLevel="1" x14ac:dyDescent="0.25">
      <c r="D2502" s="179" t="s">
        <v>359</v>
      </c>
      <c r="E2502" s="233"/>
    </row>
    <row r="2503" spans="2:8" outlineLevel="1" x14ac:dyDescent="0.25">
      <c r="D2503" s="2" t="s">
        <v>360</v>
      </c>
    </row>
    <row r="2505" spans="2:8" ht="16.8" x14ac:dyDescent="0.3">
      <c r="B2505" s="7" t="s">
        <v>361</v>
      </c>
      <c r="C2505" s="7"/>
      <c r="D2505" s="7"/>
      <c r="E2505" s="7"/>
      <c r="F2505" s="7"/>
      <c r="G2505" s="7"/>
      <c r="H2505" s="7"/>
    </row>
    <row r="2506" spans="2:8" outlineLevel="1" x14ac:dyDescent="0.25"/>
    <row r="2507" spans="2:8" outlineLevel="1" x14ac:dyDescent="0.25">
      <c r="C2507" s="205" t="s">
        <v>362</v>
      </c>
      <c r="D2507" s="250"/>
      <c r="E2507" s="250"/>
    </row>
    <row r="2508" spans="2:8" outlineLevel="1" x14ac:dyDescent="0.25">
      <c r="D2508" s="176" t="s">
        <v>336</v>
      </c>
      <c r="E2508" s="189"/>
    </row>
    <row r="2509" spans="2:8" outlineLevel="1" x14ac:dyDescent="0.25">
      <c r="D2509" s="177" t="s">
        <v>363</v>
      </c>
      <c r="E2509" s="85"/>
    </row>
    <row r="2510" spans="2:8" outlineLevel="1" x14ac:dyDescent="0.25">
      <c r="D2510" s="177"/>
      <c r="E2510" s="85" t="s">
        <v>364</v>
      </c>
    </row>
    <row r="2511" spans="2:8" outlineLevel="1" x14ac:dyDescent="0.25">
      <c r="D2511" s="177"/>
      <c r="E2511" s="85" t="s">
        <v>365</v>
      </c>
    </row>
    <row r="2512" spans="2:8" outlineLevel="1" x14ac:dyDescent="0.25">
      <c r="D2512" s="177"/>
      <c r="E2512" s="85" t="s">
        <v>366</v>
      </c>
    </row>
    <row r="2513" spans="3:5" outlineLevel="1" x14ac:dyDescent="0.25">
      <c r="D2513" s="177"/>
      <c r="E2513" s="85" t="s">
        <v>367</v>
      </c>
    </row>
    <row r="2514" spans="3:5" x14ac:dyDescent="0.25">
      <c r="D2514" s="191"/>
      <c r="E2514" s="251" t="s">
        <v>368</v>
      </c>
    </row>
    <row r="2515" spans="3:5" outlineLevel="1" x14ac:dyDescent="0.25">
      <c r="D2515" s="179" t="s">
        <v>369</v>
      </c>
      <c r="E2515" s="231"/>
    </row>
    <row r="2516" spans="3:5" outlineLevel="1" x14ac:dyDescent="0.25"/>
    <row r="2517" spans="3:5" outlineLevel="1" x14ac:dyDescent="0.25">
      <c r="D2517" s="176" t="s">
        <v>370</v>
      </c>
      <c r="E2517" s="189"/>
    </row>
    <row r="2518" spans="3:5" outlineLevel="1" x14ac:dyDescent="0.25">
      <c r="D2518" s="177" t="s">
        <v>371</v>
      </c>
      <c r="E2518" s="85"/>
    </row>
    <row r="2519" spans="3:5" outlineLevel="1" x14ac:dyDescent="0.25">
      <c r="D2519" s="177" t="s">
        <v>372</v>
      </c>
      <c r="E2519" s="85"/>
    </row>
    <row r="2520" spans="3:5" outlineLevel="1" x14ac:dyDescent="0.25">
      <c r="D2520" s="179" t="s">
        <v>373</v>
      </c>
      <c r="E2520" s="231"/>
    </row>
    <row r="2521" spans="3:5" outlineLevel="1" x14ac:dyDescent="0.25"/>
    <row r="2522" spans="3:5" outlineLevel="1" x14ac:dyDescent="0.25">
      <c r="D2522" s="53" t="s">
        <v>374</v>
      </c>
      <c r="E2522" s="215"/>
    </row>
    <row r="2523" spans="3:5" outlineLevel="1" x14ac:dyDescent="0.25"/>
    <row r="2524" spans="3:5" outlineLevel="1" x14ac:dyDescent="0.25">
      <c r="C2524" s="205" t="s">
        <v>375</v>
      </c>
      <c r="D2524" s="92"/>
      <c r="E2524" s="92"/>
    </row>
    <row r="2525" spans="3:5" outlineLevel="1" x14ac:dyDescent="0.25">
      <c r="D2525" s="176" t="s">
        <v>376</v>
      </c>
      <c r="E2525" s="189"/>
    </row>
    <row r="2526" spans="3:5" outlineLevel="1" x14ac:dyDescent="0.25">
      <c r="D2526" s="177" t="s">
        <v>377</v>
      </c>
      <c r="E2526" s="85"/>
    </row>
    <row r="2527" spans="3:5" outlineLevel="1" x14ac:dyDescent="0.25">
      <c r="D2527" s="177" t="s">
        <v>378</v>
      </c>
      <c r="E2527" s="85"/>
    </row>
    <row r="2528" spans="3:5" outlineLevel="1" x14ac:dyDescent="0.25">
      <c r="D2528" s="177" t="s">
        <v>379</v>
      </c>
      <c r="E2528" s="85"/>
    </row>
    <row r="2529" spans="3:5" outlineLevel="1" x14ac:dyDescent="0.25">
      <c r="D2529" s="177" t="s">
        <v>380</v>
      </c>
      <c r="E2529" s="85"/>
    </row>
    <row r="2530" spans="3:5" outlineLevel="1" x14ac:dyDescent="0.25">
      <c r="D2530" s="177" t="s">
        <v>381</v>
      </c>
      <c r="E2530" s="85"/>
    </row>
    <row r="2531" spans="3:5" outlineLevel="1" x14ac:dyDescent="0.25">
      <c r="D2531" s="177" t="s">
        <v>382</v>
      </c>
      <c r="E2531" s="85"/>
    </row>
    <row r="2532" spans="3:5" outlineLevel="1" x14ac:dyDescent="0.25">
      <c r="D2532" s="177" t="s">
        <v>383</v>
      </c>
      <c r="E2532" s="85"/>
    </row>
    <row r="2533" spans="3:5" outlineLevel="1" x14ac:dyDescent="0.25">
      <c r="D2533" s="191" t="s">
        <v>384</v>
      </c>
      <c r="E2533" s="192"/>
    </row>
    <row r="2534" spans="3:5" outlineLevel="1" x14ac:dyDescent="0.25">
      <c r="D2534" s="191" t="s">
        <v>345</v>
      </c>
      <c r="E2534" s="192"/>
    </row>
    <row r="2535" spans="3:5" outlineLevel="1" x14ac:dyDescent="0.25">
      <c r="D2535" s="191" t="s">
        <v>346</v>
      </c>
      <c r="E2535" s="192"/>
    </row>
    <row r="2536" spans="3:5" outlineLevel="1" x14ac:dyDescent="0.25">
      <c r="D2536" s="191" t="s">
        <v>347</v>
      </c>
      <c r="E2536" s="192"/>
    </row>
    <row r="2537" spans="3:5" outlineLevel="1" x14ac:dyDescent="0.25">
      <c r="D2537" s="202" t="s">
        <v>385</v>
      </c>
      <c r="E2537" s="194"/>
    </row>
    <row r="2538" spans="3:5" outlineLevel="1" x14ac:dyDescent="0.25"/>
    <row r="2539" spans="3:5" outlineLevel="1" x14ac:dyDescent="0.25">
      <c r="D2539" s="53" t="s">
        <v>386</v>
      </c>
      <c r="E2539" s="215"/>
    </row>
    <row r="2540" spans="3:5" outlineLevel="1" x14ac:dyDescent="0.25"/>
    <row r="2541" spans="3:5" outlineLevel="1" x14ac:dyDescent="0.25">
      <c r="C2541" s="186" t="s">
        <v>387</v>
      </c>
      <c r="D2541" s="250"/>
      <c r="E2541" s="250"/>
    </row>
    <row r="2542" spans="3:5" outlineLevel="1" x14ac:dyDescent="0.25">
      <c r="D2542" s="176" t="s">
        <v>337</v>
      </c>
      <c r="E2542" s="189"/>
    </row>
    <row r="2543" spans="3:5" outlineLevel="1" x14ac:dyDescent="0.25">
      <c r="D2543" s="177" t="s">
        <v>338</v>
      </c>
      <c r="E2543" s="85"/>
    </row>
    <row r="2544" spans="3:5" outlineLevel="1" x14ac:dyDescent="0.25">
      <c r="D2544" s="177" t="s">
        <v>388</v>
      </c>
      <c r="E2544" s="85"/>
    </row>
    <row r="2545" spans="4:5" outlineLevel="1" x14ac:dyDescent="0.25">
      <c r="D2545" s="177" t="s">
        <v>389</v>
      </c>
      <c r="E2545" s="85"/>
    </row>
    <row r="2546" spans="4:5" outlineLevel="1" x14ac:dyDescent="0.25">
      <c r="D2546" s="177" t="s">
        <v>341</v>
      </c>
      <c r="E2546" s="85"/>
    </row>
    <row r="2547" spans="4:5" outlineLevel="1" x14ac:dyDescent="0.25">
      <c r="D2547" s="177" t="s">
        <v>342</v>
      </c>
      <c r="E2547" s="85"/>
    </row>
    <row r="2548" spans="4:5" outlineLevel="1" x14ac:dyDescent="0.25">
      <c r="D2548" s="177" t="s">
        <v>343</v>
      </c>
      <c r="E2548" s="85"/>
    </row>
    <row r="2549" spans="4:5" outlineLevel="1" x14ac:dyDescent="0.25">
      <c r="D2549" s="177" t="s">
        <v>344</v>
      </c>
      <c r="E2549" s="85"/>
    </row>
    <row r="2550" spans="4:5" outlineLevel="1" x14ac:dyDescent="0.25">
      <c r="D2550" s="191" t="s">
        <v>390</v>
      </c>
      <c r="E2550" s="192"/>
    </row>
    <row r="2551" spans="4:5" outlineLevel="1" x14ac:dyDescent="0.25">
      <c r="D2551" s="191" t="s">
        <v>391</v>
      </c>
      <c r="E2551" s="192"/>
    </row>
    <row r="2552" spans="4:5" outlineLevel="1" x14ac:dyDescent="0.25">
      <c r="D2552" s="191" t="s">
        <v>392</v>
      </c>
      <c r="E2552" s="192"/>
    </row>
    <row r="2553" spans="4:5" outlineLevel="1" x14ac:dyDescent="0.25">
      <c r="D2553" s="191" t="s">
        <v>393</v>
      </c>
      <c r="E2553" s="192"/>
    </row>
    <row r="2554" spans="4:5" outlineLevel="1" x14ac:dyDescent="0.25">
      <c r="D2554" s="202" t="s">
        <v>394</v>
      </c>
      <c r="E2554" s="194"/>
    </row>
    <row r="2555" spans="4:5" customFormat="1" ht="11.4" outlineLevel="1" x14ac:dyDescent="0.2"/>
    <row r="2556" spans="4:5" outlineLevel="1" x14ac:dyDescent="0.25">
      <c r="D2556" s="53" t="s">
        <v>395</v>
      </c>
      <c r="E2556" s="215"/>
    </row>
    <row r="2557" spans="4:5" outlineLevel="1" x14ac:dyDescent="0.25"/>
    <row r="2558" spans="4:5" outlineLevel="1" x14ac:dyDescent="0.25">
      <c r="D2558" s="53" t="s">
        <v>396</v>
      </c>
      <c r="E2558" s="215"/>
    </row>
    <row r="2559" spans="4:5" outlineLevel="1" x14ac:dyDescent="0.25"/>
    <row r="2560" spans="4:5" outlineLevel="1" x14ac:dyDescent="0.25">
      <c r="D2560" s="176" t="s">
        <v>1351</v>
      </c>
      <c r="E2560" s="189"/>
    </row>
    <row r="2561" spans="2:8" outlineLevel="1" x14ac:dyDescent="0.25">
      <c r="D2561" s="177" t="s">
        <v>350</v>
      </c>
      <c r="E2561" s="85"/>
    </row>
    <row r="2562" spans="2:8" outlineLevel="1" x14ac:dyDescent="0.25">
      <c r="D2562" s="177" t="s">
        <v>351</v>
      </c>
      <c r="E2562" s="85"/>
    </row>
    <row r="2563" spans="2:8" outlineLevel="1" x14ac:dyDescent="0.25">
      <c r="D2563" s="179" t="s">
        <v>352</v>
      </c>
      <c r="E2563" s="231"/>
    </row>
    <row r="2564" spans="2:8" outlineLevel="1" x14ac:dyDescent="0.25"/>
    <row r="2565" spans="2:8" outlineLevel="1" x14ac:dyDescent="0.25">
      <c r="D2565" s="53" t="s">
        <v>357</v>
      </c>
      <c r="E2565" s="215"/>
    </row>
    <row r="2566" spans="2:8" outlineLevel="1" x14ac:dyDescent="0.25"/>
    <row r="2567" spans="2:8" outlineLevel="1" x14ac:dyDescent="0.25">
      <c r="D2567" s="53" t="s">
        <v>397</v>
      </c>
      <c r="E2567" s="215"/>
    </row>
    <row r="2568" spans="2:8" outlineLevel="1" x14ac:dyDescent="0.25"/>
    <row r="2569" spans="2:8" outlineLevel="1" x14ac:dyDescent="0.25">
      <c r="D2569" s="176" t="s">
        <v>398</v>
      </c>
      <c r="E2569" s="189"/>
    </row>
    <row r="2570" spans="2:8" outlineLevel="1" x14ac:dyDescent="0.25">
      <c r="D2570" s="177" t="s">
        <v>399</v>
      </c>
      <c r="E2570" s="85"/>
    </row>
    <row r="2571" spans="2:8" outlineLevel="1" x14ac:dyDescent="0.25">
      <c r="D2571" s="179" t="s">
        <v>400</v>
      </c>
      <c r="E2571" s="231"/>
    </row>
    <row r="2574" spans="2:8" ht="16.8" x14ac:dyDescent="0.3">
      <c r="B2574" s="7" t="s">
        <v>401</v>
      </c>
      <c r="C2574" s="7"/>
      <c r="D2574" s="7"/>
      <c r="E2574" s="7"/>
      <c r="F2574" s="7"/>
      <c r="G2574" s="7"/>
      <c r="H2574" s="7"/>
    </row>
    <row r="2575" spans="2:8" outlineLevel="1" x14ac:dyDescent="0.25"/>
    <row r="2576" spans="2:8" outlineLevel="1" x14ac:dyDescent="0.25">
      <c r="C2576" s="186" t="s">
        <v>402</v>
      </c>
    </row>
    <row r="2577" spans="3:8" outlineLevel="1" x14ac:dyDescent="0.25">
      <c r="D2577" s="176" t="s">
        <v>403</v>
      </c>
      <c r="E2577" s="189"/>
    </row>
    <row r="2578" spans="3:8" outlineLevel="1" x14ac:dyDescent="0.25">
      <c r="D2578" s="177" t="s">
        <v>404</v>
      </c>
      <c r="E2578" s="85"/>
    </row>
    <row r="2579" spans="3:8" outlineLevel="1" x14ac:dyDescent="0.25">
      <c r="D2579" s="177" t="s">
        <v>405</v>
      </c>
      <c r="E2579" s="85"/>
    </row>
    <row r="2580" spans="3:8" outlineLevel="1" x14ac:dyDescent="0.25">
      <c r="D2580" s="53" t="s">
        <v>406</v>
      </c>
      <c r="E2580" s="215"/>
    </row>
    <row r="2581" spans="3:8" outlineLevel="1" x14ac:dyDescent="0.25"/>
    <row r="2582" spans="3:8" ht="39.6" outlineLevel="1" x14ac:dyDescent="0.25">
      <c r="C2582" s="186" t="s">
        <v>407</v>
      </c>
      <c r="H2582" s="252" t="s">
        <v>408</v>
      </c>
    </row>
    <row r="2583" spans="3:8" outlineLevel="1" x14ac:dyDescent="0.25">
      <c r="D2583" s="176" t="s">
        <v>409</v>
      </c>
      <c r="E2583" s="189"/>
      <c r="H2583" s="253">
        <v>0</v>
      </c>
    </row>
    <row r="2584" spans="3:8" outlineLevel="1" x14ac:dyDescent="0.25">
      <c r="D2584" s="177" t="s">
        <v>410</v>
      </c>
      <c r="E2584" s="85"/>
      <c r="H2584" s="254">
        <v>1</v>
      </c>
    </row>
    <row r="2585" spans="3:8" outlineLevel="1" x14ac:dyDescent="0.25">
      <c r="D2585" s="177" t="s">
        <v>411</v>
      </c>
      <c r="E2585" s="85"/>
      <c r="H2585" s="254">
        <v>1</v>
      </c>
    </row>
    <row r="2586" spans="3:8" outlineLevel="1" x14ac:dyDescent="0.25">
      <c r="D2586" s="177" t="s">
        <v>412</v>
      </c>
      <c r="E2586" s="85"/>
      <c r="H2586" s="254">
        <v>1</v>
      </c>
    </row>
    <row r="2587" spans="3:8" outlineLevel="1" x14ac:dyDescent="0.25">
      <c r="D2587" s="177" t="s">
        <v>413</v>
      </c>
      <c r="E2587" s="85"/>
      <c r="H2587" s="254">
        <v>1</v>
      </c>
    </row>
    <row r="2588" spans="3:8" outlineLevel="1" x14ac:dyDescent="0.25">
      <c r="D2588" s="177" t="s">
        <v>414</v>
      </c>
      <c r="E2588" s="85"/>
      <c r="H2588" s="254">
        <v>0</v>
      </c>
    </row>
    <row r="2589" spans="3:8" outlineLevel="1" x14ac:dyDescent="0.25">
      <c r="D2589" s="190" t="s">
        <v>415</v>
      </c>
      <c r="E2589" s="85"/>
      <c r="H2589" s="254">
        <v>1</v>
      </c>
    </row>
    <row r="2590" spans="3:8" outlineLevel="1" x14ac:dyDescent="0.25">
      <c r="D2590" s="177" t="s">
        <v>355</v>
      </c>
      <c r="E2590" s="85"/>
      <c r="H2590" s="254">
        <v>1</v>
      </c>
    </row>
    <row r="2591" spans="3:8" outlineLevel="1" x14ac:dyDescent="0.25">
      <c r="D2591" s="177" t="s">
        <v>416</v>
      </c>
      <c r="E2591" s="85"/>
      <c r="H2591" s="254">
        <v>0</v>
      </c>
    </row>
    <row r="2592" spans="3:8" outlineLevel="1" x14ac:dyDescent="0.25">
      <c r="D2592" s="190" t="s">
        <v>417</v>
      </c>
      <c r="E2592" s="85"/>
      <c r="H2592" s="254">
        <v>1</v>
      </c>
    </row>
    <row r="2593" spans="3:8" outlineLevel="1" x14ac:dyDescent="0.25">
      <c r="D2593" s="190" t="s">
        <v>418</v>
      </c>
      <c r="E2593" s="85"/>
      <c r="H2593" s="254">
        <v>1</v>
      </c>
    </row>
    <row r="2594" spans="3:8" outlineLevel="1" x14ac:dyDescent="0.25">
      <c r="D2594" s="191" t="str">
        <f t="shared" ref="D2594:D2597" si="53">"["&amp;C$2582&amp;" "&amp;"Line "&amp;ROW()-ROW(D$2582)&amp;"]"</f>
        <v>[Current assets (positive) Line 12]</v>
      </c>
      <c r="E2594" s="192"/>
      <c r="H2594" s="254">
        <v>1</v>
      </c>
    </row>
    <row r="2595" spans="3:8" outlineLevel="1" x14ac:dyDescent="0.25">
      <c r="D2595" s="191" t="str">
        <f t="shared" si="53"/>
        <v>[Current assets (positive) Line 13]</v>
      </c>
      <c r="E2595" s="192"/>
      <c r="H2595" s="254">
        <v>1</v>
      </c>
    </row>
    <row r="2596" spans="3:8" outlineLevel="1" x14ac:dyDescent="0.25">
      <c r="D2596" s="191" t="str">
        <f t="shared" si="53"/>
        <v>[Current assets (positive) Line 14]</v>
      </c>
      <c r="E2596" s="192"/>
      <c r="H2596" s="254">
        <v>1</v>
      </c>
    </row>
    <row r="2597" spans="3:8" outlineLevel="1" x14ac:dyDescent="0.25">
      <c r="D2597" s="191" t="str">
        <f t="shared" si="53"/>
        <v>[Current assets (positive) Line 15]</v>
      </c>
      <c r="E2597" s="192"/>
      <c r="H2597" s="255">
        <v>1</v>
      </c>
    </row>
    <row r="2598" spans="3:8" outlineLevel="1" x14ac:dyDescent="0.25">
      <c r="D2598" s="256" t="s">
        <v>419</v>
      </c>
      <c r="E2598" s="257"/>
      <c r="H2598" s="258"/>
    </row>
    <row r="2599" spans="3:8" outlineLevel="1" x14ac:dyDescent="0.25">
      <c r="H2599" s="258"/>
    </row>
    <row r="2600" spans="3:8" outlineLevel="1" x14ac:dyDescent="0.25">
      <c r="C2600" s="186" t="s">
        <v>420</v>
      </c>
      <c r="H2600" s="258"/>
    </row>
    <row r="2601" spans="3:8" outlineLevel="1" x14ac:dyDescent="0.25">
      <c r="D2601" s="176" t="s">
        <v>421</v>
      </c>
      <c r="E2601" s="189"/>
      <c r="H2601" s="253">
        <v>1</v>
      </c>
    </row>
    <row r="2602" spans="3:8" outlineLevel="1" x14ac:dyDescent="0.25">
      <c r="D2602" s="190" t="s">
        <v>422</v>
      </c>
      <c r="E2602" s="85"/>
      <c r="H2602" s="254">
        <v>1</v>
      </c>
    </row>
    <row r="2603" spans="3:8" outlineLevel="1" x14ac:dyDescent="0.25">
      <c r="D2603" s="177" t="s">
        <v>423</v>
      </c>
      <c r="E2603" s="85"/>
      <c r="H2603" s="254">
        <v>1</v>
      </c>
    </row>
    <row r="2604" spans="3:8" outlineLevel="1" x14ac:dyDescent="0.25">
      <c r="D2604" s="177" t="s">
        <v>424</v>
      </c>
      <c r="E2604" s="85"/>
      <c r="H2604" s="254">
        <v>1</v>
      </c>
    </row>
    <row r="2605" spans="3:8" outlineLevel="1" x14ac:dyDescent="0.25">
      <c r="D2605" s="177" t="s">
        <v>355</v>
      </c>
      <c r="E2605" s="85"/>
      <c r="H2605" s="254">
        <v>1</v>
      </c>
    </row>
    <row r="2606" spans="3:8" outlineLevel="1" x14ac:dyDescent="0.25">
      <c r="D2606" s="177" t="s">
        <v>425</v>
      </c>
      <c r="E2606" s="85"/>
      <c r="H2606" s="254">
        <v>1</v>
      </c>
    </row>
    <row r="2607" spans="3:8" outlineLevel="1" x14ac:dyDescent="0.25">
      <c r="D2607" s="177" t="s">
        <v>426</v>
      </c>
      <c r="E2607" s="85"/>
      <c r="H2607" s="254">
        <v>1</v>
      </c>
    </row>
    <row r="2608" spans="3:8" outlineLevel="1" x14ac:dyDescent="0.25">
      <c r="D2608" s="177" t="s">
        <v>427</v>
      </c>
      <c r="E2608" s="85"/>
      <c r="H2608" s="254">
        <v>1</v>
      </c>
    </row>
    <row r="2609" spans="3:8" outlineLevel="1" x14ac:dyDescent="0.25">
      <c r="D2609" s="177" t="s">
        <v>428</v>
      </c>
      <c r="E2609" s="85"/>
      <c r="H2609" s="254">
        <v>1</v>
      </c>
    </row>
    <row r="2610" spans="3:8" outlineLevel="1" x14ac:dyDescent="0.25">
      <c r="D2610" s="177" t="s">
        <v>429</v>
      </c>
      <c r="E2610" s="85"/>
      <c r="H2610" s="254">
        <v>0</v>
      </c>
    </row>
    <row r="2611" spans="3:8" outlineLevel="1" x14ac:dyDescent="0.25">
      <c r="D2611" s="177" t="s">
        <v>430</v>
      </c>
      <c r="E2611" s="85"/>
      <c r="H2611" s="254">
        <v>1</v>
      </c>
    </row>
    <row r="2612" spans="3:8" outlineLevel="1" x14ac:dyDescent="0.25">
      <c r="D2612" s="190" t="s">
        <v>431</v>
      </c>
      <c r="E2612" s="85"/>
      <c r="H2612" s="254">
        <v>0</v>
      </c>
    </row>
    <row r="2613" spans="3:8" outlineLevel="1" x14ac:dyDescent="0.25">
      <c r="D2613" s="190" t="s">
        <v>432</v>
      </c>
      <c r="E2613" s="85"/>
      <c r="H2613" s="254">
        <v>1</v>
      </c>
    </row>
    <row r="2614" spans="3:8" outlineLevel="1" x14ac:dyDescent="0.25">
      <c r="D2614" s="190" t="s">
        <v>433</v>
      </c>
      <c r="E2614" s="85"/>
      <c r="H2614" s="254">
        <v>1</v>
      </c>
    </row>
    <row r="2615" spans="3:8" outlineLevel="1" x14ac:dyDescent="0.25">
      <c r="D2615" s="191" t="str">
        <f>"["&amp;C$2600&amp;" "&amp;"Line "&amp;ROW()-ROW(D$2600)&amp;"]"</f>
        <v>[Current liabilities (negative) Line 15]</v>
      </c>
      <c r="E2615" s="192"/>
      <c r="H2615" s="254">
        <v>1</v>
      </c>
    </row>
    <row r="2616" spans="3:8" outlineLevel="1" x14ac:dyDescent="0.25">
      <c r="D2616" s="191" t="str">
        <f>"["&amp;C$2600&amp;" "&amp;"Line "&amp;ROW()-ROW(D$2600)&amp;"]"</f>
        <v>[Current liabilities (negative) Line 16]</v>
      </c>
      <c r="E2616" s="192"/>
      <c r="H2616" s="254">
        <v>1</v>
      </c>
    </row>
    <row r="2617" spans="3:8" outlineLevel="1" x14ac:dyDescent="0.25">
      <c r="D2617" s="195" t="str">
        <f>"["&amp;C$2600&amp;" "&amp;"Line "&amp;ROW()-ROW(D$2600)&amp;"]"</f>
        <v>[Current liabilities (negative) Line 17]</v>
      </c>
      <c r="E2617" s="192"/>
      <c r="H2617" s="255">
        <v>1</v>
      </c>
    </row>
    <row r="2618" spans="3:8" outlineLevel="1" x14ac:dyDescent="0.25">
      <c r="D2618" s="259" t="s">
        <v>434</v>
      </c>
      <c r="E2618" s="257"/>
    </row>
    <row r="2619" spans="3:8" outlineLevel="1" x14ac:dyDescent="0.25"/>
    <row r="2620" spans="3:8" outlineLevel="1" x14ac:dyDescent="0.25">
      <c r="D2620" s="53" t="s">
        <v>435</v>
      </c>
      <c r="E2620" s="215"/>
    </row>
    <row r="2621" spans="3:8" outlineLevel="1" x14ac:dyDescent="0.25"/>
    <row r="2622" spans="3:8" outlineLevel="1" x14ac:dyDescent="0.25">
      <c r="C2622" s="186" t="s">
        <v>436</v>
      </c>
    </row>
    <row r="2623" spans="3:8" outlineLevel="1" x14ac:dyDescent="0.25">
      <c r="D2623" s="188" t="s">
        <v>437</v>
      </c>
      <c r="E2623" s="189"/>
      <c r="H2623" s="253">
        <v>1</v>
      </c>
    </row>
    <row r="2624" spans="3:8" outlineLevel="1" x14ac:dyDescent="0.25">
      <c r="D2624" s="177" t="s">
        <v>438</v>
      </c>
      <c r="E2624" s="85"/>
      <c r="H2624" s="254">
        <v>1</v>
      </c>
    </row>
    <row r="2625" spans="3:8" outlineLevel="1" x14ac:dyDescent="0.25">
      <c r="D2625" s="177" t="s">
        <v>439</v>
      </c>
      <c r="E2625" s="85"/>
      <c r="H2625" s="254">
        <v>1</v>
      </c>
    </row>
    <row r="2626" spans="3:8" outlineLevel="1" x14ac:dyDescent="0.25">
      <c r="D2626" s="177" t="s">
        <v>440</v>
      </c>
      <c r="E2626" s="85"/>
      <c r="H2626" s="254">
        <v>1</v>
      </c>
    </row>
    <row r="2627" spans="3:8" outlineLevel="1" x14ac:dyDescent="0.25">
      <c r="D2627" s="177" t="s">
        <v>441</v>
      </c>
      <c r="E2627" s="85"/>
      <c r="H2627" s="254">
        <v>1</v>
      </c>
    </row>
    <row r="2628" spans="3:8" outlineLevel="1" x14ac:dyDescent="0.25">
      <c r="D2628" s="177" t="s">
        <v>1341</v>
      </c>
      <c r="E2628" s="85"/>
      <c r="H2628" s="254">
        <v>0</v>
      </c>
    </row>
    <row r="2629" spans="3:8" outlineLevel="1" x14ac:dyDescent="0.25">
      <c r="D2629" s="177" t="s">
        <v>442</v>
      </c>
      <c r="E2629" s="85"/>
      <c r="H2629" s="254">
        <v>1</v>
      </c>
    </row>
    <row r="2630" spans="3:8" outlineLevel="1" x14ac:dyDescent="0.25">
      <c r="D2630" s="191" t="str">
        <f>"["&amp;C$2622&amp;" "&amp;"Line "&amp;ROW()-ROW(D$2622)&amp;"]"</f>
        <v>[Creditors falling due after more than one year (negative) Line 8]</v>
      </c>
      <c r="E2630" s="192"/>
      <c r="H2630" s="254">
        <v>1</v>
      </c>
    </row>
    <row r="2631" spans="3:8" outlineLevel="1" x14ac:dyDescent="0.25">
      <c r="D2631" s="191" t="str">
        <f>"["&amp;C$2622&amp;" "&amp;"Line "&amp;ROW()-ROW(D$2622)&amp;"]"</f>
        <v>[Creditors falling due after more than one year (negative) Line 9]</v>
      </c>
      <c r="E2631" s="192"/>
      <c r="H2631" s="254">
        <v>1</v>
      </c>
    </row>
    <row r="2632" spans="3:8" outlineLevel="1" x14ac:dyDescent="0.25">
      <c r="D2632" s="202" t="str">
        <f>"["&amp;C$2622&amp;" "&amp;"Line "&amp;ROW()-ROW(D$2622)&amp;"]"</f>
        <v>[Creditors falling due after more than one year (negative) Line 10]</v>
      </c>
      <c r="E2632" s="194"/>
      <c r="H2632" s="255">
        <v>1</v>
      </c>
    </row>
    <row r="2633" spans="3:8" outlineLevel="1" x14ac:dyDescent="0.25"/>
    <row r="2634" spans="3:8" outlineLevel="1" x14ac:dyDescent="0.25">
      <c r="D2634" s="53" t="s">
        <v>443</v>
      </c>
      <c r="E2634" s="215"/>
    </row>
    <row r="2635" spans="3:8" outlineLevel="1" x14ac:dyDescent="0.25"/>
    <row r="2636" spans="3:8" outlineLevel="1" x14ac:dyDescent="0.25">
      <c r="C2636" s="186" t="s">
        <v>444</v>
      </c>
    </row>
    <row r="2637" spans="3:8" outlineLevel="1" x14ac:dyDescent="0.25">
      <c r="D2637" s="189" t="s">
        <v>445</v>
      </c>
      <c r="E2637" s="189"/>
    </row>
    <row r="2638" spans="3:8" outlineLevel="1" x14ac:dyDescent="0.25">
      <c r="D2638" s="192" t="s">
        <v>446</v>
      </c>
      <c r="E2638" s="192"/>
    </row>
    <row r="2639" spans="3:8" outlineLevel="1" x14ac:dyDescent="0.25">
      <c r="D2639" s="85" t="s">
        <v>447</v>
      </c>
      <c r="E2639" s="85"/>
    </row>
    <row r="2640" spans="3:8" outlineLevel="1" x14ac:dyDescent="0.25">
      <c r="D2640" s="85" t="s">
        <v>448</v>
      </c>
      <c r="E2640" s="85"/>
    </row>
    <row r="2641" spans="2:8" outlineLevel="1" x14ac:dyDescent="0.25">
      <c r="D2641" s="256" t="s">
        <v>449</v>
      </c>
      <c r="E2641" s="215"/>
    </row>
    <row r="2642" spans="2:8" outlineLevel="1" x14ac:dyDescent="0.25"/>
    <row r="2643" spans="2:8" outlineLevel="1" x14ac:dyDescent="0.25">
      <c r="D2643" s="176" t="s">
        <v>450</v>
      </c>
      <c r="E2643" s="189"/>
    </row>
    <row r="2644" spans="2:8" outlineLevel="1" x14ac:dyDescent="0.25">
      <c r="D2644" s="260" t="s">
        <v>451</v>
      </c>
      <c r="E2644" s="231"/>
    </row>
    <row r="2645" spans="2:8" outlineLevel="1" x14ac:dyDescent="0.25"/>
    <row r="2646" spans="2:8" outlineLevel="1" x14ac:dyDescent="0.25">
      <c r="D2646" s="53" t="s">
        <v>452</v>
      </c>
      <c r="E2646" s="215"/>
    </row>
    <row r="2647" spans="2:8" outlineLevel="1" x14ac:dyDescent="0.25"/>
    <row r="2648" spans="2:8" ht="14.4" outlineLevel="1" x14ac:dyDescent="0.25">
      <c r="B2648" s="164" t="s">
        <v>453</v>
      </c>
      <c r="C2648" s="164"/>
      <c r="D2648" s="164"/>
      <c r="E2648" s="164"/>
      <c r="F2648" s="164"/>
      <c r="G2648" s="164"/>
      <c r="H2648" s="164"/>
    </row>
    <row r="2649" spans="2:8" customFormat="1" ht="11.4" outlineLevel="1" x14ac:dyDescent="0.2"/>
    <row r="2650" spans="2:8" outlineLevel="1" x14ac:dyDescent="0.25">
      <c r="C2650" s="186" t="s">
        <v>454</v>
      </c>
    </row>
    <row r="2651" spans="2:8" outlineLevel="1" x14ac:dyDescent="0.25">
      <c r="D2651" s="227" t="s">
        <v>454</v>
      </c>
      <c r="E2651" s="228"/>
    </row>
    <row r="2652" spans="2:8" customFormat="1" ht="11.4" outlineLevel="1" x14ac:dyDescent="0.2">
      <c r="C2652" s="181"/>
    </row>
    <row r="2653" spans="2:8" customFormat="1" outlineLevel="1" x14ac:dyDescent="0.25">
      <c r="C2653" s="186" t="s">
        <v>455</v>
      </c>
    </row>
    <row r="2654" spans="2:8" x14ac:dyDescent="0.25">
      <c r="D2654" s="261" t="s">
        <v>455</v>
      </c>
      <c r="E2654" s="228"/>
    </row>
    <row r="2656" spans="2:8" ht="16.8" x14ac:dyDescent="0.3">
      <c r="B2656" s="7" t="s">
        <v>456</v>
      </c>
      <c r="C2656" s="7"/>
      <c r="D2656" s="7"/>
      <c r="E2656" s="7"/>
      <c r="F2656" s="7"/>
      <c r="G2656" s="7"/>
      <c r="H2656" s="7"/>
    </row>
    <row r="2658" spans="2:8" ht="14.4" x14ac:dyDescent="0.25">
      <c r="B2658" s="164" t="s">
        <v>457</v>
      </c>
      <c r="C2658" s="164"/>
      <c r="D2658" s="164"/>
      <c r="E2658" s="164"/>
      <c r="F2658" s="164"/>
      <c r="G2658" s="164"/>
      <c r="H2658" s="164"/>
    </row>
    <row r="2659" spans="2:8" outlineLevel="1" x14ac:dyDescent="0.25"/>
    <row r="2660" spans="2:8" outlineLevel="1" x14ac:dyDescent="0.25">
      <c r="C2660" s="205" t="s">
        <v>458</v>
      </c>
    </row>
    <row r="2661" spans="2:8" outlineLevel="1" x14ac:dyDescent="0.25">
      <c r="D2661" s="217" t="s">
        <v>459</v>
      </c>
      <c r="E2661" s="218"/>
    </row>
    <row r="2662" spans="2:8" outlineLevel="1" x14ac:dyDescent="0.25">
      <c r="D2662" s="177" t="s">
        <v>460</v>
      </c>
      <c r="E2662" s="85"/>
    </row>
    <row r="2663" spans="2:8" outlineLevel="1" x14ac:dyDescent="0.25">
      <c r="D2663" s="177" t="s">
        <v>461</v>
      </c>
      <c r="E2663" s="85"/>
    </row>
    <row r="2664" spans="2:8" outlineLevel="1" x14ac:dyDescent="0.25">
      <c r="D2664" s="177" t="s">
        <v>462</v>
      </c>
      <c r="E2664" s="85"/>
    </row>
    <row r="2665" spans="2:8" outlineLevel="1" x14ac:dyDescent="0.25">
      <c r="D2665" s="177" t="s">
        <v>463</v>
      </c>
      <c r="E2665" s="85"/>
    </row>
    <row r="2666" spans="2:8" outlineLevel="1" x14ac:dyDescent="0.25">
      <c r="D2666" s="177" t="s">
        <v>1339</v>
      </c>
      <c r="E2666" s="85"/>
    </row>
    <row r="2667" spans="2:8" outlineLevel="1" x14ac:dyDescent="0.25">
      <c r="D2667" s="262" t="s">
        <v>464</v>
      </c>
      <c r="E2667" s="263"/>
    </row>
    <row r="2668" spans="2:8" outlineLevel="1" x14ac:dyDescent="0.25">
      <c r="D2668" s="262" t="s">
        <v>465</v>
      </c>
      <c r="E2668" s="263"/>
    </row>
    <row r="2669" spans="2:8" outlineLevel="1" x14ac:dyDescent="0.25">
      <c r="D2669" s="262" t="s">
        <v>466</v>
      </c>
      <c r="E2669" s="263"/>
    </row>
    <row r="2670" spans="2:8" outlineLevel="1" x14ac:dyDescent="0.25">
      <c r="D2670" s="264" t="s">
        <v>467</v>
      </c>
      <c r="E2670" s="265"/>
    </row>
    <row r="2671" spans="2:8" outlineLevel="1" x14ac:dyDescent="0.25"/>
    <row r="2672" spans="2:8" outlineLevel="1" x14ac:dyDescent="0.25">
      <c r="C2672" s="186" t="s">
        <v>468</v>
      </c>
    </row>
    <row r="2673" spans="3:5" ht="26.4" outlineLevel="1" x14ac:dyDescent="0.25">
      <c r="C2673" s="186"/>
      <c r="D2673" s="266" t="s">
        <v>469</v>
      </c>
      <c r="E2673" s="266" t="s">
        <v>470</v>
      </c>
    </row>
    <row r="2674" spans="3:5" outlineLevel="1" x14ac:dyDescent="0.25">
      <c r="D2674" s="63" t="s">
        <v>59</v>
      </c>
      <c r="E2674" s="267" t="s">
        <v>76</v>
      </c>
    </row>
    <row r="2675" spans="3:5" outlineLevel="1" x14ac:dyDescent="0.25">
      <c r="D2675" s="65" t="s">
        <v>60</v>
      </c>
      <c r="E2675" s="268" t="s">
        <v>60</v>
      </c>
    </row>
    <row r="2676" spans="3:5" outlineLevel="1" x14ac:dyDescent="0.25">
      <c r="D2676" s="65" t="s">
        <v>61</v>
      </c>
      <c r="E2676" s="268" t="s">
        <v>61</v>
      </c>
    </row>
    <row r="2677" spans="3:5" outlineLevel="1" x14ac:dyDescent="0.25">
      <c r="D2677" s="65" t="s">
        <v>62</v>
      </c>
      <c r="E2677" s="268" t="s">
        <v>62</v>
      </c>
    </row>
    <row r="2678" spans="3:5" outlineLevel="1" x14ac:dyDescent="0.25">
      <c r="D2678" s="65" t="s">
        <v>63</v>
      </c>
      <c r="E2678" s="268" t="s">
        <v>63</v>
      </c>
    </row>
    <row r="2679" spans="3:5" outlineLevel="1" x14ac:dyDescent="0.25">
      <c r="D2679" s="65" t="s">
        <v>64</v>
      </c>
      <c r="E2679" s="268" t="s">
        <v>64</v>
      </c>
    </row>
    <row r="2680" spans="3:5" outlineLevel="1" x14ac:dyDescent="0.25">
      <c r="D2680" s="65" t="s">
        <v>65</v>
      </c>
      <c r="E2680" s="268" t="s">
        <v>65</v>
      </c>
    </row>
    <row r="2681" spans="3:5" outlineLevel="1" x14ac:dyDescent="0.25">
      <c r="D2681" s="65" t="s">
        <v>66</v>
      </c>
      <c r="E2681" s="268" t="s">
        <v>66</v>
      </c>
    </row>
    <row r="2682" spans="3:5" outlineLevel="1" x14ac:dyDescent="0.25">
      <c r="D2682" s="65" t="s">
        <v>1387</v>
      </c>
      <c r="E2682" s="268" t="s">
        <v>77</v>
      </c>
    </row>
    <row r="2683" spans="3:5" outlineLevel="1" x14ac:dyDescent="0.25">
      <c r="D2683" s="65" t="s">
        <v>1386</v>
      </c>
      <c r="E2683" s="268" t="s">
        <v>67</v>
      </c>
    </row>
    <row r="2684" spans="3:5" outlineLevel="1" x14ac:dyDescent="0.25">
      <c r="D2684" s="65" t="s">
        <v>1388</v>
      </c>
      <c r="E2684" s="268" t="s">
        <v>68</v>
      </c>
    </row>
    <row r="2685" spans="3:5" outlineLevel="1" x14ac:dyDescent="0.25">
      <c r="D2685" s="65" t="s">
        <v>1389</v>
      </c>
      <c r="E2685" s="268" t="s">
        <v>78</v>
      </c>
    </row>
    <row r="2686" spans="3:5" outlineLevel="1" x14ac:dyDescent="0.25">
      <c r="D2686" s="65" t="s">
        <v>471</v>
      </c>
      <c r="E2686" s="268"/>
    </row>
    <row r="2687" spans="3:5" outlineLevel="1" x14ac:dyDescent="0.25">
      <c r="D2687" s="65" t="s">
        <v>471</v>
      </c>
      <c r="E2687" s="268"/>
    </row>
    <row r="2688" spans="3:5" outlineLevel="1" x14ac:dyDescent="0.25">
      <c r="D2688" s="65" t="s">
        <v>471</v>
      </c>
      <c r="E2688" s="268"/>
    </row>
    <row r="2689" spans="2:8" outlineLevel="1" x14ac:dyDescent="0.25">
      <c r="D2689" s="65" t="s">
        <v>471</v>
      </c>
      <c r="E2689" s="268"/>
    </row>
    <row r="2690" spans="2:8" outlineLevel="1" x14ac:dyDescent="0.25">
      <c r="D2690" s="65" t="s">
        <v>471</v>
      </c>
      <c r="E2690" s="268"/>
    </row>
    <row r="2691" spans="2:8" outlineLevel="1" x14ac:dyDescent="0.25">
      <c r="D2691" s="65" t="s">
        <v>471</v>
      </c>
      <c r="E2691" s="268"/>
    </row>
    <row r="2692" spans="2:8" outlineLevel="1" x14ac:dyDescent="0.25">
      <c r="D2692" s="65" t="s">
        <v>471</v>
      </c>
      <c r="E2692" s="268"/>
    </row>
    <row r="2693" spans="2:8" outlineLevel="1" x14ac:dyDescent="0.25">
      <c r="D2693" s="65" t="s">
        <v>471</v>
      </c>
      <c r="E2693" s="268"/>
    </row>
    <row r="2694" spans="2:8" outlineLevel="1" x14ac:dyDescent="0.25">
      <c r="D2694" s="65" t="s">
        <v>471</v>
      </c>
      <c r="E2694" s="268"/>
    </row>
    <row r="2695" spans="2:8" outlineLevel="1" x14ac:dyDescent="0.25">
      <c r="D2695" s="69" t="s">
        <v>471</v>
      </c>
      <c r="E2695" s="269"/>
    </row>
    <row r="2697" spans="2:8" ht="16.8" x14ac:dyDescent="0.3">
      <c r="B2697" s="7" t="s">
        <v>472</v>
      </c>
      <c r="C2697" s="7"/>
      <c r="D2697" s="7"/>
      <c r="E2697" s="7"/>
      <c r="F2697" s="7"/>
      <c r="G2697" s="7"/>
      <c r="H2697" s="7"/>
    </row>
    <row r="2699" spans="2:8" ht="14.4" x14ac:dyDescent="0.25">
      <c r="B2699" s="62" t="s">
        <v>473</v>
      </c>
      <c r="C2699" s="62"/>
      <c r="D2699" s="62"/>
      <c r="E2699" s="62"/>
      <c r="F2699" s="62"/>
      <c r="G2699" s="62"/>
      <c r="H2699" s="62"/>
    </row>
    <row r="2700" spans="2:8" outlineLevel="1" x14ac:dyDescent="0.25"/>
    <row r="2701" spans="2:8" outlineLevel="1" x14ac:dyDescent="0.25">
      <c r="D2701" s="270" t="s">
        <v>117</v>
      </c>
      <c r="E2701" s="271"/>
    </row>
    <row r="2702" spans="2:8" outlineLevel="1" x14ac:dyDescent="0.25">
      <c r="D2702" s="177" t="s">
        <v>138</v>
      </c>
      <c r="E2702" s="85"/>
    </row>
    <row r="2703" spans="2:8" outlineLevel="1" x14ac:dyDescent="0.25">
      <c r="D2703" s="177" t="s">
        <v>474</v>
      </c>
      <c r="E2703" s="85"/>
    </row>
    <row r="2704" spans="2:8" outlineLevel="1" x14ac:dyDescent="0.25">
      <c r="D2704" s="177" t="s">
        <v>475</v>
      </c>
      <c r="E2704" s="85"/>
    </row>
    <row r="2705" spans="2:8" outlineLevel="1" x14ac:dyDescent="0.25">
      <c r="D2705" s="177" t="s">
        <v>476</v>
      </c>
      <c r="E2705" s="85"/>
    </row>
    <row r="2706" spans="2:8" outlineLevel="1" x14ac:dyDescent="0.25">
      <c r="D2706" s="177" t="s">
        <v>477</v>
      </c>
      <c r="E2706" s="85"/>
    </row>
    <row r="2707" spans="2:8" outlineLevel="1" x14ac:dyDescent="0.25">
      <c r="D2707" s="177" t="s">
        <v>478</v>
      </c>
      <c r="E2707" s="85"/>
      <c r="F2707" s="136"/>
    </row>
    <row r="2708" spans="2:8" outlineLevel="1" x14ac:dyDescent="0.25">
      <c r="D2708" s="177" t="s">
        <v>479</v>
      </c>
      <c r="E2708" s="85"/>
    </row>
    <row r="2709" spans="2:8" outlineLevel="1" x14ac:dyDescent="0.25">
      <c r="D2709" s="177" t="s">
        <v>480</v>
      </c>
      <c r="E2709" s="85"/>
    </row>
    <row r="2710" spans="2:8" outlineLevel="1" x14ac:dyDescent="0.25">
      <c r="D2710" s="177" t="s">
        <v>481</v>
      </c>
      <c r="E2710" s="85"/>
    </row>
    <row r="2711" spans="2:8" outlineLevel="1" x14ac:dyDescent="0.25">
      <c r="D2711" s="177" t="s">
        <v>482</v>
      </c>
      <c r="E2711" s="85"/>
    </row>
    <row r="2712" spans="2:8" outlineLevel="1" x14ac:dyDescent="0.25">
      <c r="D2712" s="177" t="s">
        <v>483</v>
      </c>
      <c r="E2712" s="85"/>
    </row>
    <row r="2713" spans="2:8" outlineLevel="1" x14ac:dyDescent="0.25">
      <c r="D2713" s="177" t="s">
        <v>484</v>
      </c>
      <c r="E2713" s="85"/>
    </row>
    <row r="2714" spans="2:8" outlineLevel="1" x14ac:dyDescent="0.25">
      <c r="D2714" s="177" t="s">
        <v>485</v>
      </c>
      <c r="E2714" s="85"/>
    </row>
    <row r="2715" spans="2:8" outlineLevel="1" x14ac:dyDescent="0.25">
      <c r="D2715" s="179" t="s">
        <v>486</v>
      </c>
      <c r="E2715" s="231"/>
    </row>
    <row r="2717" spans="2:8" ht="14.4" x14ac:dyDescent="0.25">
      <c r="B2717" s="62" t="s">
        <v>487</v>
      </c>
      <c r="C2717" s="62"/>
      <c r="D2717" s="62"/>
      <c r="E2717" s="62"/>
      <c r="F2717" s="62"/>
      <c r="G2717" s="62"/>
      <c r="H2717" s="62"/>
    </row>
    <row r="2718" spans="2:8" outlineLevel="1" x14ac:dyDescent="0.25"/>
    <row r="2719" spans="2:8" outlineLevel="1" x14ac:dyDescent="0.25">
      <c r="D2719" s="270" t="s">
        <v>332</v>
      </c>
      <c r="E2719" s="271"/>
    </row>
    <row r="2720" spans="2:8" outlineLevel="1" x14ac:dyDescent="0.25">
      <c r="D2720" s="177" t="s">
        <v>488</v>
      </c>
      <c r="E2720" s="85"/>
    </row>
    <row r="2721" spans="4:5" outlineLevel="1" x14ac:dyDescent="0.25">
      <c r="D2721" s="177" t="s">
        <v>489</v>
      </c>
      <c r="E2721" s="85"/>
    </row>
    <row r="2722" spans="4:5" outlineLevel="1" x14ac:dyDescent="0.25">
      <c r="D2722" s="190" t="s">
        <v>490</v>
      </c>
      <c r="E2722" s="85"/>
    </row>
    <row r="2723" spans="4:5" outlineLevel="1" x14ac:dyDescent="0.25">
      <c r="D2723" s="177" t="s">
        <v>491</v>
      </c>
      <c r="E2723" s="85"/>
    </row>
    <row r="2724" spans="4:5" outlineLevel="1" x14ac:dyDescent="0.25">
      <c r="D2724" s="177" t="s">
        <v>492</v>
      </c>
      <c r="E2724" s="85"/>
    </row>
    <row r="2725" spans="4:5" outlineLevel="1" x14ac:dyDescent="0.25">
      <c r="D2725" s="177" t="s">
        <v>357</v>
      </c>
      <c r="E2725" s="85"/>
    </row>
    <row r="2726" spans="4:5" outlineLevel="1" x14ac:dyDescent="0.25">
      <c r="D2726" s="177" t="s">
        <v>338</v>
      </c>
      <c r="E2726" s="85"/>
    </row>
    <row r="2727" spans="4:5" outlineLevel="1" x14ac:dyDescent="0.25">
      <c r="D2727" s="177" t="s">
        <v>493</v>
      </c>
      <c r="E2727" s="85"/>
    </row>
    <row r="2728" spans="4:5" outlineLevel="1" x14ac:dyDescent="0.25">
      <c r="D2728" s="177" t="s">
        <v>494</v>
      </c>
      <c r="E2728" s="85"/>
    </row>
    <row r="2729" spans="4:5" outlineLevel="1" x14ac:dyDescent="0.25">
      <c r="D2729" s="177" t="s">
        <v>495</v>
      </c>
      <c r="E2729" s="85"/>
    </row>
    <row r="2730" spans="4:5" outlineLevel="1" x14ac:dyDescent="0.25">
      <c r="D2730" s="177" t="s">
        <v>496</v>
      </c>
      <c r="E2730" s="85"/>
    </row>
    <row r="2731" spans="4:5" outlineLevel="1" x14ac:dyDescent="0.25">
      <c r="D2731" s="191" t="s">
        <v>497</v>
      </c>
      <c r="E2731" s="192"/>
    </row>
    <row r="2732" spans="4:5" outlineLevel="1" x14ac:dyDescent="0.25">
      <c r="D2732" s="177" t="s">
        <v>498</v>
      </c>
      <c r="E2732" s="85"/>
    </row>
    <row r="2733" spans="4:5" outlineLevel="1" x14ac:dyDescent="0.25">
      <c r="D2733" s="177" t="s">
        <v>499</v>
      </c>
      <c r="E2733" s="85"/>
    </row>
    <row r="2734" spans="4:5" outlineLevel="1" x14ac:dyDescent="0.25">
      <c r="D2734" s="190" t="s">
        <v>500</v>
      </c>
      <c r="E2734" s="85"/>
    </row>
    <row r="2735" spans="4:5" outlineLevel="1" x14ac:dyDescent="0.25">
      <c r="D2735" s="177" t="s">
        <v>501</v>
      </c>
      <c r="E2735" s="85"/>
    </row>
    <row r="2736" spans="4:5" outlineLevel="1" x14ac:dyDescent="0.25">
      <c r="D2736" s="190" t="s">
        <v>502</v>
      </c>
      <c r="E2736" s="85"/>
    </row>
    <row r="2737" spans="2:8" outlineLevel="1" x14ac:dyDescent="0.25">
      <c r="D2737" s="177" t="s">
        <v>503</v>
      </c>
      <c r="E2737" s="85"/>
    </row>
    <row r="2738" spans="2:8" outlineLevel="1" x14ac:dyDescent="0.25">
      <c r="D2738" s="177" t="s">
        <v>504</v>
      </c>
      <c r="E2738" s="85"/>
    </row>
    <row r="2739" spans="2:8" outlineLevel="1" x14ac:dyDescent="0.25">
      <c r="D2739" s="177" t="s">
        <v>505</v>
      </c>
      <c r="E2739" s="85"/>
    </row>
    <row r="2740" spans="2:8" outlineLevel="1" x14ac:dyDescent="0.25">
      <c r="D2740" s="177" t="s">
        <v>506</v>
      </c>
      <c r="E2740" s="85"/>
    </row>
    <row r="2741" spans="2:8" outlineLevel="1" x14ac:dyDescent="0.25">
      <c r="D2741" s="177" t="s">
        <v>507</v>
      </c>
      <c r="E2741" s="85"/>
    </row>
    <row r="2742" spans="2:8" outlineLevel="1" x14ac:dyDescent="0.25">
      <c r="D2742" s="179" t="s">
        <v>508</v>
      </c>
      <c r="E2742" s="231"/>
    </row>
    <row r="2744" spans="2:8" ht="14.4" x14ac:dyDescent="0.25">
      <c r="B2744" s="62" t="s">
        <v>509</v>
      </c>
      <c r="C2744" s="62"/>
      <c r="D2744" s="62"/>
      <c r="E2744" s="62"/>
      <c r="F2744" s="62"/>
      <c r="G2744" s="62"/>
      <c r="H2744" s="62"/>
    </row>
    <row r="2745" spans="2:8" outlineLevel="1" x14ac:dyDescent="0.25"/>
    <row r="2746" spans="2:8" outlineLevel="1" x14ac:dyDescent="0.25">
      <c r="D2746" s="270" t="s">
        <v>510</v>
      </c>
      <c r="E2746" s="271"/>
    </row>
    <row r="2747" spans="2:8" outlineLevel="1" x14ac:dyDescent="0.25">
      <c r="D2747" s="177" t="s">
        <v>101</v>
      </c>
      <c r="E2747" s="85"/>
    </row>
    <row r="2748" spans="2:8" outlineLevel="1" x14ac:dyDescent="0.25">
      <c r="D2748" s="177" t="s">
        <v>511</v>
      </c>
      <c r="E2748" s="85"/>
    </row>
    <row r="2749" spans="2:8" outlineLevel="1" x14ac:dyDescent="0.25">
      <c r="D2749" s="179" t="s">
        <v>512</v>
      </c>
      <c r="E2749" s="231"/>
    </row>
    <row r="2751" spans="2:8" ht="14.4" x14ac:dyDescent="0.25">
      <c r="B2751" s="62" t="s">
        <v>513</v>
      </c>
      <c r="C2751" s="62"/>
      <c r="D2751" s="62"/>
      <c r="E2751" s="62"/>
      <c r="F2751" s="62"/>
      <c r="G2751" s="62"/>
      <c r="H2751" s="62"/>
    </row>
    <row r="2752" spans="2:8" outlineLevel="1" x14ac:dyDescent="0.25"/>
    <row r="2753" spans="4:5" outlineLevel="1" x14ac:dyDescent="0.25">
      <c r="D2753" s="270" t="s">
        <v>30</v>
      </c>
      <c r="E2753" s="271"/>
    </row>
    <row r="2754" spans="4:5" outlineLevel="1" x14ac:dyDescent="0.25">
      <c r="D2754" s="191" t="s">
        <v>514</v>
      </c>
      <c r="E2754" s="192"/>
    </row>
    <row r="2755" spans="4:5" outlineLevel="1" x14ac:dyDescent="0.25">
      <c r="D2755" s="191" t="s">
        <v>515</v>
      </c>
      <c r="E2755" s="192"/>
    </row>
    <row r="2756" spans="4:5" outlineLevel="1" x14ac:dyDescent="0.25">
      <c r="D2756" s="191" t="s">
        <v>516</v>
      </c>
      <c r="E2756" s="192"/>
    </row>
    <row r="2757" spans="4:5" outlineLevel="1" x14ac:dyDescent="0.25">
      <c r="D2757" s="191" t="s">
        <v>517</v>
      </c>
      <c r="E2757" s="192"/>
    </row>
    <row r="2758" spans="4:5" outlineLevel="1" x14ac:dyDescent="0.25">
      <c r="D2758" s="191" t="s">
        <v>518</v>
      </c>
      <c r="E2758" s="192"/>
    </row>
    <row r="2759" spans="4:5" outlineLevel="1" x14ac:dyDescent="0.25">
      <c r="D2759" s="191" t="s">
        <v>519</v>
      </c>
      <c r="E2759" s="192"/>
    </row>
    <row r="2760" spans="4:5" outlineLevel="1" x14ac:dyDescent="0.25">
      <c r="D2760" s="191" t="s">
        <v>520</v>
      </c>
      <c r="E2760" s="192"/>
    </row>
    <row r="2761" spans="4:5" outlineLevel="1" x14ac:dyDescent="0.25">
      <c r="D2761" s="191" t="s">
        <v>521</v>
      </c>
      <c r="E2761" s="192"/>
    </row>
    <row r="2762" spans="4:5" outlineLevel="1" x14ac:dyDescent="0.25">
      <c r="D2762" s="191" t="s">
        <v>522</v>
      </c>
      <c r="E2762" s="192"/>
    </row>
    <row r="2763" spans="4:5" outlineLevel="1" x14ac:dyDescent="0.25">
      <c r="D2763" s="191" t="s">
        <v>523</v>
      </c>
      <c r="E2763" s="192"/>
    </row>
    <row r="2764" spans="4:5" outlineLevel="1" x14ac:dyDescent="0.25">
      <c r="D2764" s="191" t="s">
        <v>524</v>
      </c>
      <c r="E2764" s="192"/>
    </row>
    <row r="2765" spans="4:5" outlineLevel="1" x14ac:dyDescent="0.25">
      <c r="D2765" s="191" t="s">
        <v>525</v>
      </c>
      <c r="E2765" s="192"/>
    </row>
    <row r="2766" spans="4:5" outlineLevel="1" x14ac:dyDescent="0.25">
      <c r="D2766" s="191" t="s">
        <v>526</v>
      </c>
      <c r="E2766" s="192"/>
    </row>
    <row r="2767" spans="4:5" outlineLevel="1" x14ac:dyDescent="0.25">
      <c r="D2767" s="191" t="s">
        <v>527</v>
      </c>
      <c r="E2767" s="192"/>
    </row>
    <row r="2768" spans="4:5" outlineLevel="1" x14ac:dyDescent="0.25">
      <c r="D2768" s="191" t="s">
        <v>528</v>
      </c>
      <c r="E2768" s="192"/>
    </row>
    <row r="2769" spans="2:8" outlineLevel="1" x14ac:dyDescent="0.25">
      <c r="D2769" s="191" t="s">
        <v>529</v>
      </c>
      <c r="E2769" s="192"/>
    </row>
    <row r="2770" spans="2:8" outlineLevel="1" x14ac:dyDescent="0.25">
      <c r="D2770" s="191" t="s">
        <v>530</v>
      </c>
      <c r="E2770" s="192"/>
    </row>
    <row r="2771" spans="2:8" outlineLevel="1" x14ac:dyDescent="0.25">
      <c r="D2771" s="191" t="s">
        <v>531</v>
      </c>
      <c r="E2771" s="192"/>
    </row>
    <row r="2772" spans="2:8" outlineLevel="1" x14ac:dyDescent="0.25">
      <c r="D2772" s="191" t="s">
        <v>532</v>
      </c>
      <c r="E2772" s="192"/>
    </row>
    <row r="2773" spans="2:8" outlineLevel="1" x14ac:dyDescent="0.25">
      <c r="D2773" s="202" t="s">
        <v>533</v>
      </c>
      <c r="E2773" s="194"/>
    </row>
    <row r="2775" spans="2:8" ht="14.4" x14ac:dyDescent="0.25">
      <c r="B2775" s="62" t="s">
        <v>534</v>
      </c>
      <c r="C2775" s="62"/>
      <c r="D2775" s="62"/>
      <c r="E2775" s="62"/>
      <c r="F2775" s="62"/>
      <c r="G2775" s="62"/>
      <c r="H2775" s="62"/>
    </row>
    <row r="2776" spans="2:8" outlineLevel="1" x14ac:dyDescent="0.25"/>
    <row r="2777" spans="2:8" outlineLevel="1" x14ac:dyDescent="0.25">
      <c r="D2777" s="270" t="s">
        <v>101</v>
      </c>
      <c r="E2777" s="271"/>
    </row>
    <row r="2778" spans="2:8" outlineLevel="1" x14ac:dyDescent="0.25">
      <c r="D2778" s="177" t="s">
        <v>102</v>
      </c>
      <c r="E2778" s="85"/>
    </row>
    <row r="2779" spans="2:8" outlineLevel="1" x14ac:dyDescent="0.25">
      <c r="D2779" s="177" t="s">
        <v>535</v>
      </c>
      <c r="E2779" s="85"/>
    </row>
    <row r="2780" spans="2:8" outlineLevel="1" x14ac:dyDescent="0.25">
      <c r="D2780" s="191" t="str">
        <f t="shared" ref="D2780:D2799" si="54">"["&amp;B$2775&amp;" "&amp;"Line "&amp;ROW()-ROW(D$2776)&amp;"]"</f>
        <v>[Indices and Rates - Inflation &amp; Discounting Line 4]</v>
      </c>
      <c r="E2780" s="192"/>
    </row>
    <row r="2781" spans="2:8" outlineLevel="1" x14ac:dyDescent="0.25">
      <c r="D2781" s="191" t="str">
        <f t="shared" si="54"/>
        <v>[Indices and Rates - Inflation &amp; Discounting Line 5]</v>
      </c>
      <c r="E2781" s="192"/>
    </row>
    <row r="2782" spans="2:8" outlineLevel="1" x14ac:dyDescent="0.25">
      <c r="D2782" s="191" t="str">
        <f t="shared" si="54"/>
        <v>[Indices and Rates - Inflation &amp; Discounting Line 6]</v>
      </c>
      <c r="E2782" s="192"/>
    </row>
    <row r="2783" spans="2:8" outlineLevel="1" x14ac:dyDescent="0.25">
      <c r="D2783" s="191" t="str">
        <f t="shared" si="54"/>
        <v>[Indices and Rates - Inflation &amp; Discounting Line 7]</v>
      </c>
      <c r="E2783" s="192"/>
    </row>
    <row r="2784" spans="2:8" outlineLevel="1" x14ac:dyDescent="0.25">
      <c r="D2784" s="191" t="str">
        <f t="shared" si="54"/>
        <v>[Indices and Rates - Inflation &amp; Discounting Line 8]</v>
      </c>
      <c r="E2784" s="192"/>
    </row>
    <row r="2785" spans="4:5" outlineLevel="1" x14ac:dyDescent="0.25">
      <c r="D2785" s="191" t="str">
        <f t="shared" si="54"/>
        <v>[Indices and Rates - Inflation &amp; Discounting Line 9]</v>
      </c>
      <c r="E2785" s="192"/>
    </row>
    <row r="2786" spans="4:5" outlineLevel="1" x14ac:dyDescent="0.25">
      <c r="D2786" s="191" t="str">
        <f t="shared" si="54"/>
        <v>[Indices and Rates - Inflation &amp; Discounting Line 10]</v>
      </c>
      <c r="E2786" s="192"/>
    </row>
    <row r="2787" spans="4:5" outlineLevel="1" x14ac:dyDescent="0.25">
      <c r="D2787" s="191" t="str">
        <f t="shared" si="54"/>
        <v>[Indices and Rates - Inflation &amp; Discounting Line 11]</v>
      </c>
      <c r="E2787" s="192"/>
    </row>
    <row r="2788" spans="4:5" outlineLevel="1" x14ac:dyDescent="0.25">
      <c r="D2788" s="191" t="str">
        <f t="shared" si="54"/>
        <v>[Indices and Rates - Inflation &amp; Discounting Line 12]</v>
      </c>
      <c r="E2788" s="192"/>
    </row>
    <row r="2789" spans="4:5" outlineLevel="1" x14ac:dyDescent="0.25">
      <c r="D2789" s="191" t="str">
        <f t="shared" si="54"/>
        <v>[Indices and Rates - Inflation &amp; Discounting Line 13]</v>
      </c>
      <c r="E2789" s="192"/>
    </row>
    <row r="2790" spans="4:5" outlineLevel="1" x14ac:dyDescent="0.25">
      <c r="D2790" s="191" t="str">
        <f t="shared" si="54"/>
        <v>[Indices and Rates - Inflation &amp; Discounting Line 14]</v>
      </c>
      <c r="E2790" s="192"/>
    </row>
    <row r="2791" spans="4:5" outlineLevel="1" x14ac:dyDescent="0.25">
      <c r="D2791" s="191" t="str">
        <f t="shared" si="54"/>
        <v>[Indices and Rates - Inflation &amp; Discounting Line 15]</v>
      </c>
      <c r="E2791" s="192"/>
    </row>
    <row r="2792" spans="4:5" outlineLevel="1" x14ac:dyDescent="0.25">
      <c r="D2792" s="191" t="str">
        <f t="shared" si="54"/>
        <v>[Indices and Rates - Inflation &amp; Discounting Line 16]</v>
      </c>
      <c r="E2792" s="192"/>
    </row>
    <row r="2793" spans="4:5" outlineLevel="1" x14ac:dyDescent="0.25">
      <c r="D2793" s="191" t="str">
        <f t="shared" si="54"/>
        <v>[Indices and Rates - Inflation &amp; Discounting Line 17]</v>
      </c>
      <c r="E2793" s="192"/>
    </row>
    <row r="2794" spans="4:5" outlineLevel="1" x14ac:dyDescent="0.25">
      <c r="D2794" s="191" t="str">
        <f t="shared" si="54"/>
        <v>[Indices and Rates - Inflation &amp; Discounting Line 18]</v>
      </c>
      <c r="E2794" s="192"/>
    </row>
    <row r="2795" spans="4:5" outlineLevel="1" x14ac:dyDescent="0.25">
      <c r="D2795" s="191" t="str">
        <f t="shared" si="54"/>
        <v>[Indices and Rates - Inflation &amp; Discounting Line 19]</v>
      </c>
      <c r="E2795" s="192"/>
    </row>
    <row r="2796" spans="4:5" outlineLevel="1" x14ac:dyDescent="0.25">
      <c r="D2796" s="191" t="str">
        <f t="shared" si="54"/>
        <v>[Indices and Rates - Inflation &amp; Discounting Line 20]</v>
      </c>
      <c r="E2796" s="192"/>
    </row>
    <row r="2797" spans="4:5" outlineLevel="1" x14ac:dyDescent="0.25">
      <c r="D2797" s="191" t="str">
        <f t="shared" si="54"/>
        <v>[Indices and Rates - Inflation &amp; Discounting Line 21]</v>
      </c>
      <c r="E2797" s="192"/>
    </row>
    <row r="2798" spans="4:5" outlineLevel="1" x14ac:dyDescent="0.25">
      <c r="D2798" s="191" t="str">
        <f t="shared" si="54"/>
        <v>[Indices and Rates - Inflation &amp; Discounting Line 22]</v>
      </c>
      <c r="E2798" s="192"/>
    </row>
    <row r="2799" spans="4:5" outlineLevel="1" x14ac:dyDescent="0.25">
      <c r="D2799" s="191" t="str">
        <f t="shared" si="54"/>
        <v>[Indices and Rates - Inflation &amp; Discounting Line 23]</v>
      </c>
      <c r="E2799" s="192"/>
    </row>
    <row r="2800" spans="4:5" outlineLevel="1" x14ac:dyDescent="0.25">
      <c r="D2800" s="191" t="str">
        <f t="shared" ref="D2800:D2809" si="55">"["&amp;B$2775&amp;" "&amp;"Line "&amp;ROW()-ROW(D$2776)&amp;"]"</f>
        <v>[Indices and Rates - Inflation &amp; Discounting Line 24]</v>
      </c>
      <c r="E2800" s="192"/>
    </row>
    <row r="2801" spans="2:8" outlineLevel="1" x14ac:dyDescent="0.25">
      <c r="D2801" s="191" t="str">
        <f t="shared" si="55"/>
        <v>[Indices and Rates - Inflation &amp; Discounting Line 25]</v>
      </c>
      <c r="E2801" s="192"/>
    </row>
    <row r="2802" spans="2:8" outlineLevel="1" x14ac:dyDescent="0.25">
      <c r="D2802" s="191" t="str">
        <f t="shared" si="55"/>
        <v>[Indices and Rates - Inflation &amp; Discounting Line 26]</v>
      </c>
      <c r="E2802" s="192"/>
    </row>
    <row r="2803" spans="2:8" outlineLevel="1" x14ac:dyDescent="0.25">
      <c r="D2803" s="191" t="str">
        <f t="shared" si="55"/>
        <v>[Indices and Rates - Inflation &amp; Discounting Line 27]</v>
      </c>
      <c r="E2803" s="192"/>
    </row>
    <row r="2804" spans="2:8" outlineLevel="1" x14ac:dyDescent="0.25">
      <c r="D2804" s="191" t="str">
        <f t="shared" si="55"/>
        <v>[Indices and Rates - Inflation &amp; Discounting Line 28]</v>
      </c>
      <c r="E2804" s="192"/>
    </row>
    <row r="2805" spans="2:8" outlineLevel="1" x14ac:dyDescent="0.25">
      <c r="D2805" s="191" t="str">
        <f t="shared" si="55"/>
        <v>[Indices and Rates - Inflation &amp; Discounting Line 29]</v>
      </c>
      <c r="E2805" s="192"/>
    </row>
    <row r="2806" spans="2:8" outlineLevel="1" x14ac:dyDescent="0.25">
      <c r="D2806" s="191" t="str">
        <f t="shared" si="55"/>
        <v>[Indices and Rates - Inflation &amp; Discounting Line 30]</v>
      </c>
      <c r="E2806" s="192"/>
    </row>
    <row r="2807" spans="2:8" outlineLevel="1" x14ac:dyDescent="0.25">
      <c r="D2807" s="191" t="str">
        <f t="shared" si="55"/>
        <v>[Indices and Rates - Inflation &amp; Discounting Line 31]</v>
      </c>
      <c r="E2807" s="192"/>
    </row>
    <row r="2808" spans="2:8" outlineLevel="1" x14ac:dyDescent="0.25">
      <c r="D2808" s="191" t="str">
        <f t="shared" si="55"/>
        <v>[Indices and Rates - Inflation &amp; Discounting Line 32]</v>
      </c>
      <c r="E2808" s="192"/>
    </row>
    <row r="2809" spans="2:8" outlineLevel="1" x14ac:dyDescent="0.25">
      <c r="D2809" s="202" t="str">
        <f t="shared" si="55"/>
        <v>[Indices and Rates - Inflation &amp; Discounting Line 33]</v>
      </c>
      <c r="E2809" s="194"/>
    </row>
    <row r="2811" spans="2:8" ht="14.4" x14ac:dyDescent="0.25">
      <c r="B2811" s="62" t="s">
        <v>536</v>
      </c>
      <c r="C2811" s="62"/>
      <c r="D2811" s="62"/>
      <c r="E2811" s="62"/>
      <c r="F2811" s="62"/>
      <c r="G2811" s="62"/>
      <c r="H2811" s="62"/>
    </row>
    <row r="2812" spans="2:8" outlineLevel="1" x14ac:dyDescent="0.25"/>
    <row r="2813" spans="2:8" outlineLevel="1" x14ac:dyDescent="0.25">
      <c r="D2813" s="217" t="s">
        <v>537</v>
      </c>
      <c r="E2813" s="63"/>
    </row>
    <row r="2814" spans="2:8" outlineLevel="1" x14ac:dyDescent="0.25">
      <c r="D2814" s="177" t="s">
        <v>538</v>
      </c>
      <c r="E2814" s="85"/>
    </row>
    <row r="2815" spans="2:8" outlineLevel="1" x14ac:dyDescent="0.25">
      <c r="D2815" s="177" t="s">
        <v>539</v>
      </c>
      <c r="E2815" s="85"/>
    </row>
    <row r="2816" spans="2:8" outlineLevel="1" x14ac:dyDescent="0.25">
      <c r="D2816" s="177" t="s">
        <v>540</v>
      </c>
      <c r="E2816" s="85"/>
    </row>
    <row r="2817" spans="4:6" outlineLevel="1" x14ac:dyDescent="0.25">
      <c r="D2817" s="177" t="s">
        <v>541</v>
      </c>
      <c r="E2817" s="85"/>
    </row>
    <row r="2818" spans="4:6" outlineLevel="1" x14ac:dyDescent="0.25">
      <c r="D2818" s="177" t="s">
        <v>542</v>
      </c>
      <c r="E2818" s="85"/>
    </row>
    <row r="2819" spans="4:6" outlineLevel="1" x14ac:dyDescent="0.25">
      <c r="D2819" s="177" t="s">
        <v>543</v>
      </c>
      <c r="E2819" s="85"/>
    </row>
    <row r="2820" spans="4:6" outlineLevel="1" x14ac:dyDescent="0.25">
      <c r="D2820" s="177" t="s">
        <v>544</v>
      </c>
      <c r="E2820" s="85"/>
    </row>
    <row r="2821" spans="4:6" outlineLevel="1" x14ac:dyDescent="0.25">
      <c r="D2821" s="177" t="s">
        <v>545</v>
      </c>
      <c r="E2821" s="85"/>
    </row>
    <row r="2822" spans="4:6" outlineLevel="1" x14ac:dyDescent="0.25">
      <c r="D2822" s="177" t="s">
        <v>546</v>
      </c>
      <c r="E2822" s="85"/>
    </row>
    <row r="2823" spans="4:6" outlineLevel="1" x14ac:dyDescent="0.25">
      <c r="D2823" s="177" t="s">
        <v>547</v>
      </c>
      <c r="E2823" s="65"/>
      <c r="F2823" s="136"/>
    </row>
    <row r="2824" spans="4:6" outlineLevel="1" x14ac:dyDescent="0.25">
      <c r="D2824" s="177" t="s">
        <v>548</v>
      </c>
      <c r="E2824" s="65"/>
    </row>
    <row r="2825" spans="4:6" outlineLevel="1" x14ac:dyDescent="0.25">
      <c r="D2825" s="177" t="s">
        <v>549</v>
      </c>
      <c r="E2825" s="65"/>
    </row>
    <row r="2826" spans="4:6" outlineLevel="1" x14ac:dyDescent="0.25">
      <c r="D2826" s="191" t="str">
        <f t="shared" ref="D2826:D2832" si="56">"["&amp;B$2811&amp;" "&amp;"Line "&amp;ROW()-ROW(D$2812)&amp;"]"</f>
        <v>[Indices and Rates - Other Rates Line 14]</v>
      </c>
      <c r="E2826" s="192"/>
    </row>
    <row r="2827" spans="4:6" outlineLevel="1" x14ac:dyDescent="0.25">
      <c r="D2827" s="191" t="str">
        <f t="shared" si="56"/>
        <v>[Indices and Rates - Other Rates Line 15]</v>
      </c>
      <c r="E2827" s="192"/>
    </row>
    <row r="2828" spans="4:6" outlineLevel="1" x14ac:dyDescent="0.25">
      <c r="D2828" s="191" t="str">
        <f t="shared" si="56"/>
        <v>[Indices and Rates - Other Rates Line 16]</v>
      </c>
      <c r="E2828" s="192"/>
    </row>
    <row r="2829" spans="4:6" outlineLevel="1" x14ac:dyDescent="0.25">
      <c r="D2829" s="191" t="str">
        <f t="shared" si="56"/>
        <v>[Indices and Rates - Other Rates Line 17]</v>
      </c>
      <c r="E2829" s="192"/>
    </row>
    <row r="2830" spans="4:6" outlineLevel="1" x14ac:dyDescent="0.25">
      <c r="D2830" s="191" t="str">
        <f t="shared" si="56"/>
        <v>[Indices and Rates - Other Rates Line 18]</v>
      </c>
      <c r="E2830" s="192"/>
    </row>
    <row r="2831" spans="4:6" outlineLevel="1" x14ac:dyDescent="0.25">
      <c r="D2831" s="191" t="str">
        <f t="shared" si="56"/>
        <v>[Indices and Rates - Other Rates Line 19]</v>
      </c>
      <c r="E2831" s="192"/>
    </row>
    <row r="2832" spans="4:6" outlineLevel="1" x14ac:dyDescent="0.25">
      <c r="D2832" s="202" t="str">
        <f t="shared" si="56"/>
        <v>[Indices and Rates - Other Rates Line 20]</v>
      </c>
      <c r="E2832" s="194"/>
    </row>
    <row r="2833" spans="1:8" outlineLevel="1" x14ac:dyDescent="0.25"/>
    <row r="2834" spans="1:8" s="199" customFormat="1" ht="14.4" x14ac:dyDescent="0.25">
      <c r="A2834" s="2"/>
      <c r="B2834" s="272" t="s">
        <v>550</v>
      </c>
      <c r="C2834" s="272"/>
      <c r="D2834" s="272"/>
      <c r="E2834" s="272"/>
      <c r="F2834" s="272"/>
      <c r="G2834" s="272"/>
      <c r="H2834" s="272"/>
    </row>
    <row r="2835" spans="1:8" s="199" customFormat="1" outlineLevel="1" x14ac:dyDescent="0.25">
      <c r="A2835" s="2"/>
    </row>
    <row r="2836" spans="1:8" s="199" customFormat="1" outlineLevel="1" x14ac:dyDescent="0.25">
      <c r="A2836" s="2"/>
      <c r="D2836" s="273" t="s">
        <v>551</v>
      </c>
      <c r="E2836" s="274"/>
    </row>
    <row r="2837" spans="1:8" s="199" customFormat="1" outlineLevel="1" x14ac:dyDescent="0.25">
      <c r="A2837" s="2"/>
      <c r="D2837" s="275" t="s">
        <v>552</v>
      </c>
      <c r="E2837" s="276"/>
    </row>
    <row r="2838" spans="1:8" s="199" customFormat="1" outlineLevel="1" x14ac:dyDescent="0.25">
      <c r="A2838" s="2"/>
      <c r="D2838"/>
      <c r="E2838"/>
    </row>
    <row r="2840" spans="1:8" ht="16.8" x14ac:dyDescent="0.3">
      <c r="B2840" s="7" t="s">
        <v>21</v>
      </c>
      <c r="C2840" s="7"/>
      <c r="D2840" s="7"/>
      <c r="E2840" s="7"/>
      <c r="F2840" s="7"/>
      <c r="G2840" s="7"/>
      <c r="H2840" s="7"/>
    </row>
  </sheetData>
  <sortState ref="D1573:E1674">
    <sortCondition ref="D1674"/>
  </sortState>
  <dataValidations count="2">
    <dataValidation type="list" allowBlank="1" showInputMessage="1" showErrorMessage="1" sqref="F696 F653:F692">
      <formula1>Staff_Groups</formula1>
    </dataValidation>
    <dataValidation type="list" allowBlank="1" showInputMessage="1" showErrorMessage="1" sqref="H2583:H2597 H2601:H2617 H2623:H2632">
      <formula1>"1,0"</formula1>
    </dataValidation>
  </dataValidations>
  <pageMargins left="0.39370078740157483" right="0.39370078740157483" top="0.39370078740157483" bottom="0.39370078740157483" header="0.31496062992125984" footer="0.31496062992125984"/>
  <pageSetup paperSize="8" scale="68" fitToHeight="99" orientation="landscape" r:id="rId1"/>
  <rowBreaks count="9" manualBreakCount="9">
    <brk id="75" max="16383" man="1"/>
    <brk id="619" max="7" man="1"/>
    <brk id="692" max="16383" man="1"/>
    <brk id="926" max="16383" man="1"/>
    <brk id="2403" max="16383" man="1"/>
    <brk id="2468" max="16383" man="1"/>
    <brk id="2540" max="16383" man="1"/>
    <brk id="2620" max="16383" man="1"/>
    <brk id="269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Timeline!$I$29:$AI$29</xm:f>
          </x14:formula1>
          <xm:sqref>E2674:E2695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8080"/>
    <pageSetUpPr fitToPage="1"/>
  </sheetPr>
  <dimension ref="A1:P32"/>
  <sheetViews>
    <sheetView showGridLines="0" zoomScale="75" zoomScaleNormal="75" zoomScaleSheetLayoutView="85" workbookViewId="0"/>
  </sheetViews>
  <sheetFormatPr defaultColWidth="9" defaultRowHeight="13.2" x14ac:dyDescent="0.25"/>
  <cols>
    <col min="1" max="1" width="2.875" style="2" customWidth="1"/>
    <col min="2" max="2" width="7.625" style="2" customWidth="1"/>
    <col min="3" max="3" width="7.75" style="2" customWidth="1"/>
    <col min="4" max="4" width="49.875" style="2" customWidth="1"/>
    <col min="5" max="16384" width="9" style="2"/>
  </cols>
  <sheetData>
    <row r="1" spans="1:16" x14ac:dyDescent="0.25">
      <c r="A1" s="1"/>
    </row>
    <row r="2" spans="1:16" x14ac:dyDescent="0.25">
      <c r="B2" s="3"/>
      <c r="C2" s="3"/>
      <c r="D2" s="3"/>
      <c r="E2" s="3"/>
      <c r="F2" s="3"/>
      <c r="G2" s="3"/>
      <c r="H2" s="3"/>
      <c r="I2" s="3"/>
      <c r="J2" s="3"/>
      <c r="K2" s="3"/>
      <c r="L2" s="3"/>
      <c r="M2" s="3"/>
      <c r="N2" s="3"/>
      <c r="O2" s="3"/>
      <c r="P2" s="3"/>
    </row>
    <row r="3" spans="1:16" x14ac:dyDescent="0.25">
      <c r="B3" s="3"/>
      <c r="C3" s="3"/>
      <c r="D3" s="3"/>
      <c r="E3" s="3"/>
      <c r="F3" s="3"/>
      <c r="G3" s="3"/>
      <c r="H3" s="3"/>
      <c r="I3" s="3"/>
      <c r="J3" s="3"/>
      <c r="K3" s="3"/>
      <c r="L3" s="3"/>
      <c r="M3" s="3"/>
      <c r="N3" s="3"/>
      <c r="O3" s="3"/>
      <c r="P3" s="3"/>
    </row>
    <row r="4" spans="1:16" x14ac:dyDescent="0.25">
      <c r="B4" s="3"/>
      <c r="C4" s="3"/>
      <c r="D4" s="3"/>
      <c r="E4" s="3"/>
      <c r="F4" s="3"/>
      <c r="G4" s="3"/>
      <c r="H4" s="3"/>
      <c r="I4" s="3"/>
      <c r="J4" s="3"/>
      <c r="K4" s="3"/>
      <c r="L4" s="3"/>
      <c r="M4" s="3"/>
      <c r="N4" s="3"/>
      <c r="O4" s="3"/>
      <c r="P4" s="3"/>
    </row>
    <row r="5" spans="1:16" x14ac:dyDescent="0.25">
      <c r="B5" s="3"/>
      <c r="C5" s="3"/>
      <c r="D5" s="3"/>
      <c r="E5" s="3"/>
      <c r="F5" s="3"/>
      <c r="G5" s="3"/>
      <c r="H5" s="3"/>
      <c r="I5" s="3"/>
      <c r="J5" s="3"/>
      <c r="K5" s="3"/>
      <c r="L5" s="3"/>
      <c r="M5" s="3"/>
      <c r="N5" s="3"/>
      <c r="O5" s="3"/>
      <c r="P5" s="3"/>
    </row>
    <row r="6" spans="1:16" x14ac:dyDescent="0.25">
      <c r="B6" s="3"/>
      <c r="C6" s="3"/>
      <c r="D6" s="3"/>
      <c r="E6" s="3"/>
      <c r="F6" s="3"/>
      <c r="G6" s="3"/>
      <c r="H6" s="3"/>
      <c r="I6" s="3"/>
      <c r="J6" s="3"/>
      <c r="K6" s="3"/>
      <c r="L6" s="3"/>
      <c r="M6" s="3"/>
      <c r="N6" s="3"/>
      <c r="O6" s="3"/>
      <c r="P6" s="3"/>
    </row>
    <row r="7" spans="1:16" x14ac:dyDescent="0.25">
      <c r="B7" s="3"/>
      <c r="C7" s="3"/>
      <c r="D7" s="3"/>
      <c r="E7" s="3"/>
      <c r="F7" s="3"/>
      <c r="G7" s="3"/>
      <c r="H7" s="3"/>
      <c r="I7" s="3"/>
      <c r="J7" s="3"/>
      <c r="K7" s="3"/>
      <c r="L7" s="3"/>
      <c r="M7" s="3"/>
      <c r="N7" s="3"/>
      <c r="O7" s="3"/>
      <c r="P7" s="3"/>
    </row>
    <row r="8" spans="1:16" x14ac:dyDescent="0.25">
      <c r="B8" s="3"/>
      <c r="C8" s="3"/>
      <c r="D8" s="3"/>
      <c r="E8" s="3"/>
      <c r="F8" s="3"/>
      <c r="G8" s="3"/>
      <c r="H8" s="3"/>
      <c r="I8" s="3"/>
      <c r="J8" s="3"/>
      <c r="K8" s="3"/>
      <c r="L8" s="3"/>
      <c r="M8" s="3"/>
      <c r="N8" s="3"/>
      <c r="O8" s="3"/>
      <c r="P8" s="3"/>
    </row>
    <row r="9" spans="1:16" x14ac:dyDescent="0.25">
      <c r="B9" s="3"/>
      <c r="C9" s="3"/>
      <c r="D9" s="3"/>
      <c r="E9" s="3"/>
      <c r="F9" s="3"/>
      <c r="G9" s="3"/>
      <c r="H9" s="3"/>
      <c r="I9" s="3"/>
      <c r="J9" s="3"/>
      <c r="K9" s="3"/>
      <c r="L9" s="3"/>
      <c r="M9" s="3"/>
      <c r="N9" s="3"/>
      <c r="O9" s="3"/>
      <c r="P9" s="3"/>
    </row>
    <row r="10" spans="1:16" x14ac:dyDescent="0.25">
      <c r="B10" s="3"/>
      <c r="C10" s="3"/>
      <c r="D10" s="3"/>
      <c r="E10" s="3"/>
      <c r="F10" s="3"/>
      <c r="G10" s="3"/>
      <c r="H10" s="3"/>
      <c r="I10" s="3"/>
      <c r="J10" s="3"/>
      <c r="K10" s="3"/>
      <c r="L10" s="3"/>
      <c r="M10" s="3"/>
      <c r="N10" s="3"/>
      <c r="O10" s="3"/>
      <c r="P10" s="3"/>
    </row>
    <row r="11" spans="1:16" ht="60.6" x14ac:dyDescent="1">
      <c r="B11" s="4"/>
      <c r="C11" s="4" t="str">
        <f ca="1">MID(CELL("filename",A1),FIND("]",CELL("filename",A1))+1,99)</f>
        <v>Templated Outputs</v>
      </c>
      <c r="D11" s="4"/>
      <c r="E11" s="4"/>
      <c r="F11" s="4"/>
      <c r="G11" s="4"/>
      <c r="H11" s="4"/>
      <c r="I11" s="4"/>
      <c r="J11" s="4"/>
      <c r="K11" s="4"/>
      <c r="L11" s="4"/>
      <c r="M11" s="4"/>
      <c r="N11" s="4"/>
      <c r="O11" s="4"/>
      <c r="P11" s="4"/>
    </row>
    <row r="12" spans="1:16" x14ac:dyDescent="0.25">
      <c r="B12" s="3"/>
      <c r="C12" s="3"/>
      <c r="D12" s="3"/>
      <c r="E12" s="3"/>
      <c r="F12" s="3"/>
      <c r="G12" s="3"/>
      <c r="H12" s="3"/>
      <c r="I12" s="3"/>
      <c r="J12" s="3"/>
      <c r="K12" s="3"/>
      <c r="L12" s="3"/>
      <c r="M12" s="3"/>
      <c r="N12" s="3"/>
      <c r="O12" s="3"/>
      <c r="P12" s="3"/>
    </row>
    <row r="13" spans="1:16" x14ac:dyDescent="0.25">
      <c r="B13" s="3"/>
      <c r="C13" s="3"/>
      <c r="D13" s="3"/>
      <c r="E13" s="3"/>
      <c r="F13" s="3"/>
      <c r="G13" s="3"/>
      <c r="H13" s="3"/>
      <c r="I13" s="3"/>
      <c r="J13" s="3"/>
      <c r="K13" s="3"/>
      <c r="L13" s="3"/>
      <c r="M13" s="3"/>
      <c r="N13" s="3"/>
      <c r="O13" s="3"/>
      <c r="P13" s="3"/>
    </row>
    <row r="14" spans="1:16" x14ac:dyDescent="0.25">
      <c r="B14" s="3"/>
      <c r="C14" s="3"/>
      <c r="D14" s="3"/>
      <c r="E14" s="3"/>
      <c r="F14" s="3"/>
      <c r="G14" s="3"/>
      <c r="H14" s="3"/>
      <c r="I14" s="3"/>
      <c r="J14" s="3"/>
      <c r="K14" s="3"/>
      <c r="L14" s="3"/>
      <c r="M14" s="3"/>
      <c r="N14" s="3"/>
      <c r="O14" s="3"/>
      <c r="P14" s="3"/>
    </row>
    <row r="15" spans="1:16" x14ac:dyDescent="0.25">
      <c r="B15" s="3"/>
      <c r="C15" s="3"/>
      <c r="D15" s="3"/>
      <c r="E15" s="3"/>
      <c r="F15" s="3"/>
      <c r="G15" s="3"/>
      <c r="H15" s="3"/>
      <c r="I15" s="3"/>
      <c r="J15" s="3"/>
      <c r="K15" s="3"/>
      <c r="L15" s="3"/>
      <c r="M15" s="3"/>
      <c r="N15" s="3"/>
      <c r="O15" s="3"/>
      <c r="P15" s="3"/>
    </row>
    <row r="16" spans="1:16" x14ac:dyDescent="0.25">
      <c r="B16" s="3"/>
      <c r="C16" s="3"/>
      <c r="D16" s="3"/>
      <c r="E16" s="3"/>
      <c r="F16" s="3"/>
      <c r="G16" s="3"/>
      <c r="H16" s="3"/>
      <c r="I16" s="3"/>
      <c r="J16" s="3"/>
      <c r="K16" s="3"/>
      <c r="L16" s="3"/>
      <c r="M16" s="3"/>
      <c r="N16" s="3"/>
      <c r="O16" s="3"/>
      <c r="P16" s="3"/>
    </row>
    <row r="17" spans="2:16" x14ac:dyDescent="0.25">
      <c r="B17" s="3"/>
      <c r="C17" s="3"/>
      <c r="D17" s="3"/>
      <c r="E17" s="3"/>
      <c r="F17" s="3"/>
      <c r="G17" s="3"/>
      <c r="H17" s="3"/>
      <c r="I17" s="3"/>
      <c r="J17" s="3"/>
      <c r="K17" s="3"/>
      <c r="L17" s="3"/>
      <c r="M17" s="3"/>
      <c r="N17" s="3"/>
      <c r="O17" s="3"/>
      <c r="P17" s="3"/>
    </row>
    <row r="18" spans="2:16" x14ac:dyDescent="0.25">
      <c r="B18" s="3"/>
      <c r="C18" s="3"/>
      <c r="D18" s="3"/>
      <c r="E18" s="3"/>
      <c r="F18" s="3"/>
      <c r="G18" s="3"/>
      <c r="H18" s="3"/>
      <c r="I18" s="3"/>
      <c r="J18" s="3"/>
      <c r="K18" s="3"/>
      <c r="L18" s="3"/>
      <c r="M18" s="3"/>
      <c r="N18" s="3"/>
      <c r="O18" s="3"/>
      <c r="P18" s="3"/>
    </row>
    <row r="19" spans="2:16" x14ac:dyDescent="0.25">
      <c r="B19" s="3"/>
      <c r="C19" s="3"/>
      <c r="D19" s="3"/>
      <c r="E19" s="3"/>
      <c r="F19" s="3"/>
      <c r="G19" s="3"/>
      <c r="H19" s="3"/>
      <c r="I19" s="3"/>
      <c r="J19" s="3"/>
      <c r="K19" s="3"/>
      <c r="L19" s="3"/>
      <c r="M19" s="3"/>
      <c r="N19" s="3"/>
      <c r="O19" s="3"/>
      <c r="P19" s="3"/>
    </row>
    <row r="20" spans="2:16" x14ac:dyDescent="0.25">
      <c r="B20" s="3"/>
      <c r="C20" s="3"/>
      <c r="D20" s="3"/>
      <c r="E20" s="3"/>
      <c r="F20" s="3"/>
      <c r="G20" s="3"/>
      <c r="H20" s="3"/>
      <c r="I20" s="3"/>
      <c r="J20" s="3"/>
      <c r="K20" s="3"/>
      <c r="L20" s="3"/>
      <c r="M20" s="3"/>
      <c r="N20" s="3"/>
      <c r="O20" s="3"/>
      <c r="P20" s="3"/>
    </row>
    <row r="21" spans="2:16" x14ac:dyDescent="0.25">
      <c r="B21" s="3"/>
      <c r="C21" s="3"/>
      <c r="D21" s="3"/>
      <c r="E21" s="3"/>
      <c r="F21" s="3"/>
      <c r="G21" s="3"/>
      <c r="H21" s="3"/>
      <c r="I21" s="3"/>
      <c r="J21" s="3"/>
      <c r="K21" s="3"/>
      <c r="L21" s="3"/>
      <c r="M21" s="3"/>
      <c r="N21" s="3"/>
      <c r="O21" s="3"/>
      <c r="P21" s="3"/>
    </row>
    <row r="22" spans="2:16" x14ac:dyDescent="0.25">
      <c r="B22" s="3"/>
      <c r="C22" s="3"/>
      <c r="D22" s="3"/>
      <c r="E22" s="3"/>
      <c r="F22" s="3"/>
      <c r="G22" s="3"/>
      <c r="H22" s="3"/>
      <c r="I22" s="3"/>
      <c r="J22" s="3"/>
      <c r="K22" s="3"/>
      <c r="L22" s="3"/>
      <c r="M22" s="3"/>
      <c r="N22" s="3"/>
      <c r="O22" s="3"/>
      <c r="P22" s="3"/>
    </row>
    <row r="23" spans="2:16" x14ac:dyDescent="0.25">
      <c r="B23" s="3"/>
      <c r="C23" s="3"/>
      <c r="D23" s="3"/>
      <c r="E23" s="3"/>
      <c r="F23" s="3"/>
      <c r="G23" s="3"/>
      <c r="H23" s="3"/>
      <c r="I23" s="3"/>
      <c r="J23" s="3"/>
      <c r="K23" s="3"/>
      <c r="L23" s="3"/>
      <c r="M23" s="3"/>
      <c r="N23" s="3"/>
      <c r="O23" s="3"/>
      <c r="P23" s="3"/>
    </row>
    <row r="24" spans="2:16" x14ac:dyDescent="0.25">
      <c r="B24" s="3"/>
      <c r="C24" s="3"/>
      <c r="D24" s="3"/>
      <c r="E24" s="3"/>
      <c r="F24" s="3"/>
      <c r="G24" s="3"/>
      <c r="H24" s="3"/>
      <c r="I24" s="3"/>
      <c r="J24" s="3"/>
      <c r="K24" s="3"/>
      <c r="L24" s="3"/>
      <c r="M24" s="3"/>
      <c r="N24" s="3"/>
      <c r="O24" s="3"/>
      <c r="P24" s="3"/>
    </row>
    <row r="25" spans="2:16" x14ac:dyDescent="0.25">
      <c r="B25" s="3"/>
      <c r="C25" s="3"/>
      <c r="D25" s="3"/>
      <c r="E25" s="3"/>
      <c r="F25" s="3"/>
      <c r="G25" s="3"/>
      <c r="H25" s="3"/>
      <c r="I25" s="3"/>
      <c r="J25" s="3"/>
      <c r="K25" s="3"/>
      <c r="L25" s="3"/>
      <c r="M25" s="3"/>
      <c r="N25" s="3"/>
      <c r="O25" s="3"/>
      <c r="P25" s="3"/>
    </row>
    <row r="26" spans="2:16" x14ac:dyDescent="0.25">
      <c r="B26" s="3"/>
      <c r="C26" s="3"/>
      <c r="D26" s="3"/>
      <c r="E26" s="3"/>
      <c r="F26" s="3"/>
      <c r="G26" s="3"/>
      <c r="H26" s="3"/>
      <c r="I26" s="3"/>
      <c r="J26" s="3"/>
      <c r="K26" s="3"/>
      <c r="L26" s="3"/>
      <c r="M26" s="3"/>
      <c r="N26" s="3"/>
      <c r="O26" s="3"/>
      <c r="P26" s="3"/>
    </row>
    <row r="27" spans="2:16" x14ac:dyDescent="0.25">
      <c r="B27" s="3"/>
      <c r="C27" s="3"/>
      <c r="D27" s="3"/>
      <c r="E27" s="3"/>
      <c r="F27" s="3"/>
      <c r="G27" s="3"/>
      <c r="H27" s="3"/>
      <c r="I27" s="3"/>
      <c r="J27" s="3"/>
      <c r="K27" s="3"/>
      <c r="L27" s="3"/>
      <c r="M27" s="3"/>
      <c r="N27" s="3"/>
      <c r="O27" s="3"/>
      <c r="P27" s="3"/>
    </row>
    <row r="28" spans="2:16" x14ac:dyDescent="0.25">
      <c r="B28" s="3"/>
      <c r="C28" s="3"/>
      <c r="D28" s="3"/>
      <c r="E28" s="3"/>
      <c r="F28" s="3"/>
      <c r="G28" s="3"/>
      <c r="H28" s="3"/>
      <c r="I28" s="3"/>
      <c r="J28" s="3"/>
      <c r="K28" s="3"/>
      <c r="L28" s="3"/>
      <c r="M28" s="3"/>
      <c r="N28" s="3"/>
      <c r="O28" s="3"/>
      <c r="P28" s="3"/>
    </row>
    <row r="29" spans="2:16" x14ac:dyDescent="0.25">
      <c r="B29" s="3"/>
      <c r="C29" s="3"/>
      <c r="D29" s="3"/>
      <c r="E29" s="3"/>
      <c r="F29" s="3"/>
      <c r="G29" s="3"/>
      <c r="H29" s="3"/>
      <c r="I29" s="3"/>
      <c r="J29" s="3"/>
      <c r="K29" s="3"/>
      <c r="L29" s="3"/>
      <c r="M29" s="3"/>
      <c r="N29" s="3"/>
      <c r="O29" s="3"/>
      <c r="P29" s="3"/>
    </row>
    <row r="30" spans="2:16" x14ac:dyDescent="0.25">
      <c r="B30" s="3"/>
      <c r="C30" s="3"/>
      <c r="D30" s="3"/>
      <c r="E30" s="3"/>
      <c r="F30" s="3"/>
      <c r="G30" s="3"/>
      <c r="H30" s="3"/>
      <c r="I30" s="3"/>
      <c r="J30" s="3"/>
      <c r="K30" s="3"/>
      <c r="L30" s="3"/>
      <c r="M30" s="3"/>
      <c r="N30" s="3"/>
      <c r="O30" s="3"/>
      <c r="P30" s="3"/>
    </row>
    <row r="31" spans="2:16" x14ac:dyDescent="0.25">
      <c r="B31" s="3"/>
      <c r="C31" s="3"/>
      <c r="D31" s="3"/>
      <c r="E31" s="3"/>
      <c r="F31" s="3"/>
      <c r="G31" s="3"/>
      <c r="H31" s="3"/>
      <c r="I31" s="3"/>
      <c r="J31" s="3"/>
      <c r="K31" s="3"/>
      <c r="L31" s="3"/>
      <c r="M31" s="3"/>
      <c r="N31" s="3"/>
      <c r="O31" s="3"/>
      <c r="P31" s="3"/>
    </row>
    <row r="32" spans="2:16" x14ac:dyDescent="0.25">
      <c r="B32" s="3"/>
      <c r="C32" s="3"/>
      <c r="D32" s="3"/>
      <c r="E32" s="3"/>
      <c r="F32" s="3"/>
      <c r="G32" s="3"/>
      <c r="H32" s="3"/>
      <c r="I32" s="3"/>
      <c r="J32" s="3"/>
      <c r="K32" s="3"/>
      <c r="L32" s="3"/>
      <c r="M32" s="3"/>
      <c r="N32" s="3"/>
      <c r="O32" s="3"/>
      <c r="P32" s="3"/>
    </row>
  </sheetData>
  <pageMargins left="0.39370078740157483" right="0.39370078740157483" top="0.39370078740157483" bottom="0.39370078740157483" header="0.31496062992125984" footer="0.31496062992125984"/>
  <pageSetup paperSize="8" fitToHeight="9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DfT TEMPLATE</vt:lpstr>
      <vt:lpstr>Template Cover</vt:lpstr>
      <vt:lpstr>Template Control</vt:lpstr>
      <vt:lpstr>Version Control</vt:lpstr>
      <vt:lpstr>Templated Inputs</vt:lpstr>
      <vt:lpstr>Timeline</vt:lpstr>
      <vt:lpstr>Indices &amp; Rates</vt:lpstr>
      <vt:lpstr>Line Items</vt:lpstr>
      <vt:lpstr>Templated Outputs</vt:lpstr>
      <vt:lpstr>Pax Revenue</vt:lpstr>
      <vt:lpstr>Other Revenue</vt:lpstr>
      <vt:lpstr>Staff</vt:lpstr>
      <vt:lpstr>Other Opex</vt:lpstr>
      <vt:lpstr>RS Charges</vt:lpstr>
      <vt:lpstr>Infrastructure</vt:lpstr>
      <vt:lpstr>Performance</vt:lpstr>
      <vt:lpstr>TOC Capex</vt:lpstr>
      <vt:lpstr>Financial Statements</vt:lpstr>
      <vt:lpstr>P&amp;L1</vt:lpstr>
      <vt:lpstr>P&amp;L2</vt:lpstr>
      <vt:lpstr>P&amp;L3</vt:lpstr>
      <vt:lpstr>CF</vt:lpstr>
      <vt:lpstr>BS</vt:lpstr>
      <vt:lpstr>Output Calculations</vt:lpstr>
      <vt:lpstr>FAA</vt:lpstr>
      <vt:lpstr>NPV</vt:lpstr>
      <vt:lpstr>FO&amp;C</vt:lpstr>
      <vt:lpstr>Funding</vt:lpstr>
      <vt:lpstr>Disc_Base</vt:lpstr>
      <vt:lpstr>Franchise_End_1</vt:lpstr>
      <vt:lpstr>Franchise_End_2</vt:lpstr>
      <vt:lpstr>Franchise_Start</vt:lpstr>
      <vt:lpstr>Model_Option</vt:lpstr>
      <vt:lpstr>Option_Switch</vt:lpstr>
      <vt:lpstr>Output_Price_Base</vt:lpstr>
      <vt:lpstr>Owner</vt:lpstr>
      <vt:lpstr>'Indices &amp; Rates'!Print_Area</vt:lpstr>
      <vt:lpstr>'Other Revenue'!Print_Area</vt:lpstr>
      <vt:lpstr>'P&amp;L1'!Print_Area</vt:lpstr>
      <vt:lpstr>'Pax Revenue'!Print_Area</vt:lpstr>
      <vt:lpstr>BS!Print_Titles</vt:lpstr>
      <vt:lpstr>CF!Print_Titles</vt:lpstr>
      <vt:lpstr>FAA!Print_Titles</vt:lpstr>
      <vt:lpstr>'FO&amp;C'!Print_Titles</vt:lpstr>
      <vt:lpstr>Funding!Print_Titles</vt:lpstr>
      <vt:lpstr>'Indices &amp; Rates'!Print_Titles</vt:lpstr>
      <vt:lpstr>Infrastructure!Print_Titles</vt:lpstr>
      <vt:lpstr>'Line Items'!Print_Titles</vt:lpstr>
      <vt:lpstr>NPV!Print_Titles</vt:lpstr>
      <vt:lpstr>'Other Opex'!Print_Titles</vt:lpstr>
      <vt:lpstr>'Other Revenue'!Print_Titles</vt:lpstr>
      <vt:lpstr>'P&amp;L1'!Print_Titles</vt:lpstr>
      <vt:lpstr>'P&amp;L2'!Print_Titles</vt:lpstr>
      <vt:lpstr>'P&amp;L3'!Print_Titles</vt:lpstr>
      <vt:lpstr>'Pax Revenue'!Print_Titles</vt:lpstr>
      <vt:lpstr>Performance!Print_Titles</vt:lpstr>
      <vt:lpstr>'RS Charges'!Print_Titles</vt:lpstr>
      <vt:lpstr>Staff!Print_Titles</vt:lpstr>
      <vt:lpstr>'TOC Capex'!Print_Titles</vt:lpstr>
      <vt:lpstr>'Version Control'!Print_Titles</vt:lpstr>
      <vt:lpstr>Project</vt:lpstr>
      <vt:lpstr>Risk_adjusted_scenario</vt:lpstr>
      <vt:lpstr>RN_Switch</vt:lpstr>
      <vt:lpstr>Staff_Groups</vt:lpstr>
      <vt:lpstr>Version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C: financial templates</dc:title>
  <dc:creator>Department for Transport</dc:creator>
  <cp:lastModifiedBy>Standalone</cp:lastModifiedBy>
  <dcterms:created xsi:type="dcterms:W3CDTF">2018-03-27T13:26:11Z</dcterms:created>
  <dcterms:modified xsi:type="dcterms:W3CDTF">2018-06-06T11:16:08Z</dcterms:modified>
</cp:coreProperties>
</file>